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shaynet\Downloads\"/>
    </mc:Choice>
  </mc:AlternateContent>
  <xr:revisionPtr revIDLastSave="0" documentId="13_ncr:1_{CFB252FF-5F9C-4AFB-B4E3-C7BAA8AD9EBE}" xr6:coauthVersionLast="47" xr6:coauthVersionMax="47" xr10:uidLastSave="{00000000-0000-0000-0000-000000000000}"/>
  <bookViews>
    <workbookView xWindow="28680" yWindow="-120" windowWidth="29040" windowHeight="15720" activeTab="1" xr2:uid="{00000000-000D-0000-FFFF-FFFF00000000}"/>
  </bookViews>
  <sheets>
    <sheet name="LDC Info" sheetId="1" r:id="rId1"/>
    <sheet name="App.2-AA_Capital Projects" sheetId="2" r:id="rId2"/>
    <sheet name="Index" sheetId="3" state="hidden" r:id="rId3"/>
    <sheet name="COS Flowchart" sheetId="4" state="hidden" r:id="rId4"/>
    <sheet name="List of Key References" sheetId="5" state="hidden" r:id="rId5"/>
    <sheet name="App.2-AB_Capital Expenditures" sheetId="6" r:id="rId6"/>
    <sheet name="App.2-B_Acctg Instructions" sheetId="7" state="hidden" r:id="rId7"/>
    <sheet name="App.2-BA_Fixed Asset Cont_26-30" sheetId="8" r:id="rId8"/>
    <sheet name="App.2-C_DepExp_26-30" sheetId="9" r:id="rId9"/>
    <sheet name="App.2-IA_Load_Forecast_Instrct" sheetId="10" r:id="rId10"/>
    <sheet name="App.2-IB_Load_Forecast_Analysis" sheetId="11" r:id="rId11"/>
    <sheet name="App.2-OA Capital Structure" sheetId="12" r:id="rId12"/>
    <sheet name="App.2-OB_Debt Instruments" sheetId="13" r:id="rId13"/>
    <sheet name="App.2-R_Loss Factors" sheetId="14" r:id="rId14"/>
    <sheet name="App.2-ZA_2026-Com. Exp. Forecas" sheetId="15" r:id="rId15"/>
    <sheet name="App.2-ZB_2026Cost of Power" sheetId="16" r:id="rId16"/>
    <sheet name="App.2-ZA_2027-Com. Exp. Forecas" sheetId="17" r:id="rId17"/>
    <sheet name="App.2-ZB_2027Cost of Power" sheetId="18" r:id="rId18"/>
    <sheet name="App.2-ZA_2028-Com. Exp. Forecas" sheetId="19" r:id="rId19"/>
    <sheet name="App.2-ZB_2028Cost of Power" sheetId="20" r:id="rId20"/>
    <sheet name="App.2-ZA_2029-Com. Exp. Forecas" sheetId="21" r:id="rId21"/>
    <sheet name="App.2-ZB_2029Cost of Power" sheetId="22" r:id="rId22"/>
    <sheet name="App.2-ZA_2030-Com. Exp. Forecas" sheetId="23" r:id="rId23"/>
    <sheet name="App.2-ZB_2030Cost of Power" sheetId="24" r:id="rId24"/>
  </sheets>
  <definedNames>
    <definedName name="_Parse_Out">#REF!</definedName>
    <definedName name="BridgeYear">'LDC Info'!$E$26</definedName>
    <definedName name="Cash">#REF!</definedName>
    <definedName name="contactf" localSheetId="10">#REF!</definedName>
    <definedName name="contactf" localSheetId="14">#REF!</definedName>
    <definedName name="contactf" localSheetId="15">#REF!</definedName>
    <definedName name="contactf">#REF!</definedName>
    <definedName name="CustomerAdministration" localSheetId="6">#REF!</definedName>
    <definedName name="CustomerAdministration" localSheetId="14">#REF!</definedName>
    <definedName name="CustomerAdministration" localSheetId="15">#REF!</definedName>
    <definedName name="CustomerAdministration">#REF!</definedName>
    <definedName name="EBNUMBER">'LDC Info'!$E$16</definedName>
    <definedName name="Fixed_Charges" localSheetId="6">#REF!</definedName>
    <definedName name="Fixed_Charges" localSheetId="14">#REF!</definedName>
    <definedName name="Fixed_Charges" localSheetId="15">#REF!</definedName>
    <definedName name="Fixed_Charges">#REF!</definedName>
    <definedName name="Incr2000" localSheetId="10">#REF!</definedName>
    <definedName name="Incr2000" localSheetId="14">#REF!</definedName>
    <definedName name="Incr2000" localSheetId="15">#REF!</definedName>
    <definedName name="Incr2000">#REF!</definedName>
    <definedName name="LDC_LIST">#REF!</definedName>
    <definedName name="LDCLIST" localSheetId="6">#REF!</definedName>
    <definedName name="LDCLIST">'LDC Info'!$AA$5:$AA$66</definedName>
    <definedName name="LDCNAMES" localSheetId="6">#REF!</definedName>
    <definedName name="LDCNAMES">#REF!</definedName>
    <definedName name="LIMIT" localSheetId="10">#REF!</definedName>
    <definedName name="LIMIT" localSheetId="14">#REF!</definedName>
    <definedName name="LIMIT" localSheetId="15">#REF!</definedName>
    <definedName name="LIMIT">#REF!</definedName>
    <definedName name="LossFactors" localSheetId="6">#REF!</definedName>
    <definedName name="LossFactors" localSheetId="14">#REF!</definedName>
    <definedName name="LossFactors" localSheetId="15">#REF!</definedName>
    <definedName name="LossFactors">#REF!</definedName>
    <definedName name="man_beg_bud" localSheetId="10">#REF!</definedName>
    <definedName name="man_beg_bud" localSheetId="14">#REF!</definedName>
    <definedName name="man_beg_bud" localSheetId="15">#REF!</definedName>
    <definedName name="man_beg_bud">#REF!</definedName>
    <definedName name="man_end_bud" localSheetId="10">#REF!</definedName>
    <definedName name="man_end_bud" localSheetId="14">#REF!</definedName>
    <definedName name="man_end_bud" localSheetId="15">#REF!</definedName>
    <definedName name="man_end_bud">#REF!</definedName>
    <definedName name="man12ACT" localSheetId="10">#REF!</definedName>
    <definedName name="man12ACT" localSheetId="14">#REF!</definedName>
    <definedName name="man12ACT" localSheetId="15">#REF!</definedName>
    <definedName name="man12ACT">#REF!</definedName>
    <definedName name="MANBUD" localSheetId="10">#REF!</definedName>
    <definedName name="MANBUD" localSheetId="14">#REF!</definedName>
    <definedName name="MANBUD" localSheetId="15">#REF!</definedName>
    <definedName name="MANBUD">#REF!</definedName>
    <definedName name="manCYACT" localSheetId="10">#REF!</definedName>
    <definedName name="manCYACT" localSheetId="14">#REF!</definedName>
    <definedName name="manCYACT" localSheetId="15">#REF!</definedName>
    <definedName name="manCYACT">#REF!</definedName>
    <definedName name="manCYBUD" localSheetId="10">#REF!</definedName>
    <definedName name="manCYBUD" localSheetId="14">#REF!</definedName>
    <definedName name="manCYBUD" localSheetId="15">#REF!</definedName>
    <definedName name="manCYBUD">#REF!</definedName>
    <definedName name="manCYF" localSheetId="10">#REF!</definedName>
    <definedName name="manCYF" localSheetId="14">#REF!</definedName>
    <definedName name="manCYF" localSheetId="15">#REF!</definedName>
    <definedName name="manCYF">#REF!</definedName>
    <definedName name="MANEND" localSheetId="10">#REF!</definedName>
    <definedName name="MANEND" localSheetId="14">#REF!</definedName>
    <definedName name="MANEND" localSheetId="15">#REF!</definedName>
    <definedName name="MANEND">#REF!</definedName>
    <definedName name="manNYbud" localSheetId="10">#REF!</definedName>
    <definedName name="manNYbud" localSheetId="14">#REF!</definedName>
    <definedName name="manNYbud" localSheetId="15">#REF!</definedName>
    <definedName name="manNYbud">#REF!</definedName>
    <definedName name="manpower_costs" localSheetId="10">#REF!</definedName>
    <definedName name="manpower_costs" localSheetId="14">#REF!</definedName>
    <definedName name="manpower_costs" localSheetId="15">#REF!</definedName>
    <definedName name="manpower_costs">#REF!</definedName>
    <definedName name="manPYACT" localSheetId="10">#REF!</definedName>
    <definedName name="manPYACT" localSheetId="14">#REF!</definedName>
    <definedName name="manPYACT" localSheetId="15">#REF!</definedName>
    <definedName name="manPYACT">#REF!</definedName>
    <definedName name="MANSTART" localSheetId="10">#REF!</definedName>
    <definedName name="MANSTART" localSheetId="14">#REF!</definedName>
    <definedName name="MANSTART" localSheetId="15">#REF!</definedName>
    <definedName name="MANSTART">#REF!</definedName>
    <definedName name="mat_beg_bud" localSheetId="10">#REF!</definedName>
    <definedName name="mat_beg_bud" localSheetId="14">#REF!</definedName>
    <definedName name="mat_beg_bud" localSheetId="15">#REF!</definedName>
    <definedName name="mat_beg_bud">#REF!</definedName>
    <definedName name="mat_end_bud" localSheetId="10">#REF!</definedName>
    <definedName name="mat_end_bud" localSheetId="14">#REF!</definedName>
    <definedName name="mat_end_bud" localSheetId="15">#REF!</definedName>
    <definedName name="mat_end_bud">#REF!</definedName>
    <definedName name="mat12ACT" localSheetId="10">#REF!</definedName>
    <definedName name="mat12ACT" localSheetId="14">#REF!</definedName>
    <definedName name="mat12ACT" localSheetId="15">#REF!</definedName>
    <definedName name="mat12ACT">#REF!</definedName>
    <definedName name="MATBUD" localSheetId="10">#REF!</definedName>
    <definedName name="MATBUD" localSheetId="14">#REF!</definedName>
    <definedName name="MATBUD" localSheetId="15">#REF!</definedName>
    <definedName name="MATBUD">#REF!</definedName>
    <definedName name="matCYACT" localSheetId="10">#REF!</definedName>
    <definedName name="matCYACT" localSheetId="14">#REF!</definedName>
    <definedName name="matCYACT" localSheetId="15">#REF!</definedName>
    <definedName name="matCYACT">#REF!</definedName>
    <definedName name="matCYBUD" localSheetId="10">#REF!</definedName>
    <definedName name="matCYBUD" localSheetId="14">#REF!</definedName>
    <definedName name="matCYBUD" localSheetId="15">#REF!</definedName>
    <definedName name="matCYBUD">#REF!</definedName>
    <definedName name="matCYF" localSheetId="10">#REF!</definedName>
    <definedName name="matCYF" localSheetId="14">#REF!</definedName>
    <definedName name="matCYF" localSheetId="15">#REF!</definedName>
    <definedName name="matCYF">#REF!</definedName>
    <definedName name="MATEND" localSheetId="10">#REF!</definedName>
    <definedName name="MATEND" localSheetId="14">#REF!</definedName>
    <definedName name="MATEND" localSheetId="15">#REF!</definedName>
    <definedName name="MATEND">#REF!</definedName>
    <definedName name="material_costs" localSheetId="10">#REF!</definedName>
    <definedName name="material_costs" localSheetId="14">#REF!</definedName>
    <definedName name="material_costs" localSheetId="15">#REF!</definedName>
    <definedName name="material_costs">#REF!</definedName>
    <definedName name="matNYbud" localSheetId="10">#REF!</definedName>
    <definedName name="matNYbud" localSheetId="14">#REF!</definedName>
    <definedName name="matNYbud" localSheetId="15">#REF!</definedName>
    <definedName name="matNYbud">#REF!</definedName>
    <definedName name="matPYACT" localSheetId="10">#REF!</definedName>
    <definedName name="matPYACT" localSheetId="14">#REF!</definedName>
    <definedName name="matPYACT" localSheetId="15">#REF!</definedName>
    <definedName name="matPYACT">#REF!</definedName>
    <definedName name="MATSTART" localSheetId="10">#REF!</definedName>
    <definedName name="MATSTART" localSheetId="14">#REF!</definedName>
    <definedName name="MATSTART" localSheetId="15">#REF!</definedName>
    <definedName name="MATSTART">#REF!</definedName>
    <definedName name="NonPayment" localSheetId="6">#REF!</definedName>
    <definedName name="NonPayment" localSheetId="14">#REF!</definedName>
    <definedName name="NonPayment" localSheetId="15">#REF!</definedName>
    <definedName name="NonPayment">#REF!</definedName>
    <definedName name="oth_beg_bud" localSheetId="10">#REF!</definedName>
    <definedName name="oth_beg_bud" localSheetId="14">#REF!</definedName>
    <definedName name="oth_beg_bud" localSheetId="15">#REF!</definedName>
    <definedName name="oth_beg_bud">#REF!</definedName>
    <definedName name="oth_end_bud" localSheetId="10">#REF!</definedName>
    <definedName name="oth_end_bud" localSheetId="14">#REF!</definedName>
    <definedName name="oth_end_bud" localSheetId="15">#REF!</definedName>
    <definedName name="oth_end_bud">#REF!</definedName>
    <definedName name="oth12ACT" localSheetId="10">#REF!</definedName>
    <definedName name="oth12ACT" localSheetId="14">#REF!</definedName>
    <definedName name="oth12ACT" localSheetId="15">#REF!</definedName>
    <definedName name="oth12ACT">#REF!</definedName>
    <definedName name="othCYACT" localSheetId="10">#REF!</definedName>
    <definedName name="othCYACT" localSheetId="14">#REF!</definedName>
    <definedName name="othCYACT" localSheetId="15">#REF!</definedName>
    <definedName name="othCYACT">#REF!</definedName>
    <definedName name="othCYBUD" localSheetId="10">#REF!</definedName>
    <definedName name="othCYBUD" localSheetId="14">#REF!</definedName>
    <definedName name="othCYBUD" localSheetId="15">#REF!</definedName>
    <definedName name="othCYBUD">#REF!</definedName>
    <definedName name="othCYF" localSheetId="10">#REF!</definedName>
    <definedName name="othCYF" localSheetId="14">#REF!</definedName>
    <definedName name="othCYF" localSheetId="15">#REF!</definedName>
    <definedName name="othCYF">#REF!</definedName>
    <definedName name="OTHEND" localSheetId="10">#REF!</definedName>
    <definedName name="OTHEND" localSheetId="14">#REF!</definedName>
    <definedName name="OTHEND" localSheetId="15">#REF!</definedName>
    <definedName name="OTHEND">#REF!</definedName>
    <definedName name="other_costs" localSheetId="10">#REF!</definedName>
    <definedName name="other_costs" localSheetId="14">#REF!</definedName>
    <definedName name="other_costs" localSheetId="15">#REF!</definedName>
    <definedName name="other_costs">#REF!</definedName>
    <definedName name="OTHERBUD" localSheetId="10">#REF!</definedName>
    <definedName name="OTHERBUD" localSheetId="14">#REF!</definedName>
    <definedName name="OTHERBUD" localSheetId="15">#REF!</definedName>
    <definedName name="OTHERBUD">#REF!</definedName>
    <definedName name="othNYbud" localSheetId="10">#REF!</definedName>
    <definedName name="othNYbud" localSheetId="14">#REF!</definedName>
    <definedName name="othNYbud" localSheetId="15">#REF!</definedName>
    <definedName name="othNYbud">#REF!</definedName>
    <definedName name="othPYACT" localSheetId="10">#REF!</definedName>
    <definedName name="othPYACT" localSheetId="14">#REF!</definedName>
    <definedName name="othPYACT" localSheetId="15">#REF!</definedName>
    <definedName name="othPYACT">#REF!</definedName>
    <definedName name="OTHSTART" localSheetId="10">#REF!</definedName>
    <definedName name="OTHSTART" localSheetId="14">#REF!</definedName>
    <definedName name="OTHSTART" localSheetId="15">#REF!</definedName>
    <definedName name="OTHSTART">#REF!</definedName>
    <definedName name="print_end" localSheetId="10">#REF!</definedName>
    <definedName name="print_end" localSheetId="14">#REF!</definedName>
    <definedName name="print_end" localSheetId="15">#REF!</definedName>
    <definedName name="print_end">#REF!</definedName>
    <definedName name="Rate_Class" localSheetId="6">#REF!</definedName>
    <definedName name="Rate_Class">#REF!</definedName>
    <definedName name="RATE_CLASSES" localSheetId="6">#REF!</definedName>
    <definedName name="RATE_CLASSES">#REF!</definedName>
    <definedName name="RateClasses">#REF!</definedName>
    <definedName name="RebaseYear">'LDC Info'!$E$28</definedName>
    <definedName name="SALBENF" localSheetId="10">#REF!</definedName>
    <definedName name="SALBENF" localSheetId="14">#REF!</definedName>
    <definedName name="SALBENF" localSheetId="15">#REF!</definedName>
    <definedName name="SALBENF">#REF!</definedName>
    <definedName name="salreg" localSheetId="10">#REF!</definedName>
    <definedName name="salreg" localSheetId="14">#REF!</definedName>
    <definedName name="salreg" localSheetId="15">#REF!</definedName>
    <definedName name="salreg">#REF!</definedName>
    <definedName name="SALREGF" localSheetId="10">#REF!</definedName>
    <definedName name="SALREGF" localSheetId="14">#REF!</definedName>
    <definedName name="SALREGF" localSheetId="15">#REF!</definedName>
    <definedName name="SALREGF">#REF!</definedName>
    <definedName name="TEMPA" localSheetId="10">#REF!</definedName>
    <definedName name="TEMPA" localSheetId="14">#REF!</definedName>
    <definedName name="TEMPA" localSheetId="15">#REF!</definedName>
    <definedName name="TEMPA">#REF!</definedName>
    <definedName name="TestYear">'LDC Info'!$E$24</definedName>
    <definedName name="total_dept" localSheetId="10">#REF!</definedName>
    <definedName name="total_dept" localSheetId="14">#REF!</definedName>
    <definedName name="total_dept" localSheetId="15">#REF!</definedName>
    <definedName name="total_dept">#REF!</definedName>
    <definedName name="total_manpower" localSheetId="10">#REF!</definedName>
    <definedName name="total_manpower" localSheetId="14">#REF!</definedName>
    <definedName name="total_manpower" localSheetId="15">#REF!</definedName>
    <definedName name="total_manpower">#REF!</definedName>
    <definedName name="total_material" localSheetId="10">#REF!</definedName>
    <definedName name="total_material" localSheetId="14">#REF!</definedName>
    <definedName name="total_material" localSheetId="15">#REF!</definedName>
    <definedName name="total_material">#REF!</definedName>
    <definedName name="total_other" localSheetId="10">#REF!</definedName>
    <definedName name="total_other" localSheetId="14">#REF!</definedName>
    <definedName name="total_other" localSheetId="15">#REF!</definedName>
    <definedName name="total_other">#REF!</definedName>
    <definedName name="total_transportation" localSheetId="10">#REF!</definedName>
    <definedName name="total_transportation" localSheetId="14">#REF!</definedName>
    <definedName name="total_transportation" localSheetId="15">#REF!</definedName>
    <definedName name="total_transportation">#REF!</definedName>
    <definedName name="TRANBUD" localSheetId="10">#REF!</definedName>
    <definedName name="TRANBUD" localSheetId="14">#REF!</definedName>
    <definedName name="TRANBUD" localSheetId="15">#REF!</definedName>
    <definedName name="TRANBUD">#REF!</definedName>
    <definedName name="TRANEND" localSheetId="10">#REF!</definedName>
    <definedName name="TRANEND" localSheetId="14">#REF!</definedName>
    <definedName name="TRANEND" localSheetId="15">#REF!</definedName>
    <definedName name="TRANEND">#REF!</definedName>
    <definedName name="transportation_costs" localSheetId="10">#REF!</definedName>
    <definedName name="transportation_costs" localSheetId="14">#REF!</definedName>
    <definedName name="transportation_costs" localSheetId="15">#REF!</definedName>
    <definedName name="transportation_costs">#REF!</definedName>
    <definedName name="TRANSTART" localSheetId="10">#REF!</definedName>
    <definedName name="TRANSTART" localSheetId="14">#REF!</definedName>
    <definedName name="TRANSTART" localSheetId="15">#REF!</definedName>
    <definedName name="TRANSTART">#REF!</definedName>
    <definedName name="trn_beg_bud" localSheetId="10">#REF!</definedName>
    <definedName name="trn_beg_bud" localSheetId="14">#REF!</definedName>
    <definedName name="trn_beg_bud" localSheetId="15">#REF!</definedName>
    <definedName name="trn_beg_bud">#REF!</definedName>
    <definedName name="trn_end_bud" localSheetId="10">#REF!</definedName>
    <definedName name="trn_end_bud" localSheetId="14">#REF!</definedName>
    <definedName name="trn_end_bud" localSheetId="15">#REF!</definedName>
    <definedName name="trn_end_bud">#REF!</definedName>
    <definedName name="trn12ACT" localSheetId="10">#REF!</definedName>
    <definedName name="trn12ACT" localSheetId="14">#REF!</definedName>
    <definedName name="trn12ACT" localSheetId="15">#REF!</definedName>
    <definedName name="trn12ACT">#REF!</definedName>
    <definedName name="trnCYACT" localSheetId="10">#REF!</definedName>
    <definedName name="trnCYACT" localSheetId="14">#REF!</definedName>
    <definedName name="trnCYACT" localSheetId="15">#REF!</definedName>
    <definedName name="trnCYACT">#REF!</definedName>
    <definedName name="trnCYBUD" localSheetId="10">#REF!</definedName>
    <definedName name="trnCYBUD" localSheetId="14">#REF!</definedName>
    <definedName name="trnCYBUD" localSheetId="15">#REF!</definedName>
    <definedName name="trnCYBUD">#REF!</definedName>
    <definedName name="trnCYF" localSheetId="10">#REF!</definedName>
    <definedName name="trnCYF" localSheetId="14">#REF!</definedName>
    <definedName name="trnCYF" localSheetId="15">#REF!</definedName>
    <definedName name="trnCYF">#REF!</definedName>
    <definedName name="trnNYbud" localSheetId="10">#REF!</definedName>
    <definedName name="trnNYbud" localSheetId="14">#REF!</definedName>
    <definedName name="trnNYbud" localSheetId="15">#REF!</definedName>
    <definedName name="trnNYbud">#REF!</definedName>
    <definedName name="trnPYACT" localSheetId="10">#REF!</definedName>
    <definedName name="trnPYACT" localSheetId="14">#REF!</definedName>
    <definedName name="trnPYACT" localSheetId="15">#REF!</definedName>
    <definedName name="trnPYACT">#REF!</definedName>
    <definedName name="Units" localSheetId="6">#REF!</definedName>
    <definedName name="Units" localSheetId="14">#REF!</definedName>
    <definedName name="Units" localSheetId="15">#REF!</definedName>
    <definedName name="Units">#REF!</definedName>
    <definedName name="Units1" localSheetId="6">#REF!</definedName>
    <definedName name="Units1">#REF!</definedName>
    <definedName name="Units2" localSheetId="6">#REF!</definedName>
    <definedName name="Units2">#REF!</definedName>
    <definedName name="WAGBENF" localSheetId="10">#REF!</definedName>
    <definedName name="WAGBENF" localSheetId="14">#REF!</definedName>
    <definedName name="WAGBENF" localSheetId="15">#REF!</definedName>
    <definedName name="WAGBENF">#REF!</definedName>
    <definedName name="wagdob" localSheetId="10">#REF!</definedName>
    <definedName name="wagdob" localSheetId="14">#REF!</definedName>
    <definedName name="wagdob" localSheetId="15">#REF!</definedName>
    <definedName name="wagdob">#REF!</definedName>
    <definedName name="wagdobf" localSheetId="10">#REF!</definedName>
    <definedName name="wagdobf" localSheetId="14">#REF!</definedName>
    <definedName name="wagdobf" localSheetId="15">#REF!</definedName>
    <definedName name="wagdobf">#REF!</definedName>
    <definedName name="wagreg" localSheetId="10">#REF!</definedName>
    <definedName name="wagreg" localSheetId="14">#REF!</definedName>
    <definedName name="wagreg" localSheetId="15">#REF!</definedName>
    <definedName name="wagreg">#REF!</definedName>
    <definedName name="wagregf" localSheetId="10">#REF!</definedName>
    <definedName name="wagregf" localSheetId="14">#REF!</definedName>
    <definedName name="wagregf" localSheetId="15">#REF!</definedName>
    <definedName name="wagreg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60" i="24" l="1"/>
  <c r="F160" i="24"/>
  <c r="J159" i="24"/>
  <c r="F159" i="24"/>
  <c r="J158" i="24"/>
  <c r="F158" i="24"/>
  <c r="J157" i="24"/>
  <c r="F157" i="24"/>
  <c r="J156" i="24"/>
  <c r="F156" i="24"/>
  <c r="J155" i="24"/>
  <c r="F155" i="24"/>
  <c r="J154" i="24"/>
  <c r="I154" i="24"/>
  <c r="F154" i="24"/>
  <c r="I153" i="24"/>
  <c r="J153" i="24" s="1"/>
  <c r="J161" i="24" s="1"/>
  <c r="F153" i="24"/>
  <c r="J148" i="24"/>
  <c r="F148" i="24"/>
  <c r="J147" i="24"/>
  <c r="F147" i="24"/>
  <c r="J146" i="24"/>
  <c r="F146" i="24"/>
  <c r="J145" i="24"/>
  <c r="F145" i="24"/>
  <c r="J144" i="24"/>
  <c r="F144" i="24"/>
  <c r="J143" i="24"/>
  <c r="F143" i="24"/>
  <c r="J142" i="24"/>
  <c r="F142" i="24"/>
  <c r="J141" i="24"/>
  <c r="F141" i="24"/>
  <c r="J140" i="24"/>
  <c r="F140" i="24"/>
  <c r="J139" i="24"/>
  <c r="F139" i="24"/>
  <c r="J138" i="24"/>
  <c r="F138" i="24"/>
  <c r="A138" i="24"/>
  <c r="J133" i="24"/>
  <c r="F133" i="24"/>
  <c r="J132" i="24"/>
  <c r="F132" i="24"/>
  <c r="I131" i="24"/>
  <c r="J131" i="24" s="1"/>
  <c r="F131" i="24"/>
  <c r="J130" i="24"/>
  <c r="I130" i="24"/>
  <c r="F130" i="24"/>
  <c r="I129" i="24"/>
  <c r="J129" i="24" s="1"/>
  <c r="F129" i="24"/>
  <c r="J128" i="24"/>
  <c r="I128" i="24"/>
  <c r="F128" i="24"/>
  <c r="J127" i="24"/>
  <c r="I127" i="24"/>
  <c r="F127" i="24"/>
  <c r="I126" i="24"/>
  <c r="J126" i="24" s="1"/>
  <c r="F126" i="24"/>
  <c r="I125" i="24"/>
  <c r="J125" i="24" s="1"/>
  <c r="F125" i="24"/>
  <c r="J124" i="24"/>
  <c r="I124" i="24"/>
  <c r="F124" i="24"/>
  <c r="I123" i="24"/>
  <c r="J123" i="24" s="1"/>
  <c r="F123" i="24"/>
  <c r="F119" i="24"/>
  <c r="J118" i="24"/>
  <c r="F118" i="24"/>
  <c r="J117" i="24"/>
  <c r="F117" i="24"/>
  <c r="J116" i="24"/>
  <c r="I116" i="24"/>
  <c r="F116" i="24"/>
  <c r="I115" i="24"/>
  <c r="J115" i="24" s="1"/>
  <c r="F115" i="24"/>
  <c r="A115" i="24"/>
  <c r="A130" i="24" s="1"/>
  <c r="A145" i="24" s="1"/>
  <c r="I114" i="24"/>
  <c r="J114" i="24" s="1"/>
  <c r="F114" i="24"/>
  <c r="I113" i="24"/>
  <c r="J113" i="24" s="1"/>
  <c r="F113" i="24"/>
  <c r="I112" i="24"/>
  <c r="J112" i="24" s="1"/>
  <c r="F112" i="24"/>
  <c r="I111" i="24"/>
  <c r="J111" i="24" s="1"/>
  <c r="F111" i="24"/>
  <c r="I110" i="24"/>
  <c r="J110" i="24" s="1"/>
  <c r="F110" i="24"/>
  <c r="A110" i="24"/>
  <c r="A125" i="24" s="1"/>
  <c r="A140" i="24" s="1"/>
  <c r="I109" i="24"/>
  <c r="J109" i="24" s="1"/>
  <c r="F109" i="24"/>
  <c r="I108" i="24"/>
  <c r="J108" i="24" s="1"/>
  <c r="F108" i="24"/>
  <c r="J103" i="24"/>
  <c r="F103" i="24"/>
  <c r="J102" i="24"/>
  <c r="F102" i="24"/>
  <c r="J101" i="24"/>
  <c r="F101" i="24"/>
  <c r="J100" i="24"/>
  <c r="F100" i="24"/>
  <c r="J99" i="24"/>
  <c r="F99" i="24"/>
  <c r="J98" i="24"/>
  <c r="F98" i="24"/>
  <c r="J97" i="24"/>
  <c r="F97" i="24"/>
  <c r="J96" i="24"/>
  <c r="F96" i="24"/>
  <c r="J95" i="24"/>
  <c r="F95" i="24"/>
  <c r="J94" i="24"/>
  <c r="F94" i="24"/>
  <c r="J93" i="24"/>
  <c r="J104" i="24" s="1"/>
  <c r="F93" i="24"/>
  <c r="J88" i="24"/>
  <c r="F88" i="24"/>
  <c r="J87" i="24"/>
  <c r="F87" i="24"/>
  <c r="J86" i="24"/>
  <c r="I86" i="24"/>
  <c r="F86" i="24"/>
  <c r="J85" i="24"/>
  <c r="I85" i="24"/>
  <c r="F85" i="24"/>
  <c r="A85" i="24"/>
  <c r="A100" i="24" s="1"/>
  <c r="J84" i="24"/>
  <c r="I84" i="24"/>
  <c r="F84" i="24"/>
  <c r="J83" i="24"/>
  <c r="I83" i="24"/>
  <c r="F83" i="24"/>
  <c r="J82" i="24"/>
  <c r="I82" i="24"/>
  <c r="F82" i="24"/>
  <c r="A82" i="24"/>
  <c r="A97" i="24" s="1"/>
  <c r="A112" i="24" s="1"/>
  <c r="A127" i="24" s="1"/>
  <c r="A142" i="24" s="1"/>
  <c r="I81" i="24"/>
  <c r="J81" i="24" s="1"/>
  <c r="F81" i="24"/>
  <c r="J80" i="24"/>
  <c r="I80" i="24"/>
  <c r="F80" i="24"/>
  <c r="J79" i="24"/>
  <c r="I79" i="24"/>
  <c r="F79" i="24"/>
  <c r="I78" i="24"/>
  <c r="J78" i="24" s="1"/>
  <c r="J89" i="24" s="1"/>
  <c r="F78" i="24"/>
  <c r="U73" i="24"/>
  <c r="Q73" i="24"/>
  <c r="J73" i="24"/>
  <c r="F73" i="24"/>
  <c r="U72" i="24"/>
  <c r="Q72" i="24"/>
  <c r="J72" i="24"/>
  <c r="F72" i="24"/>
  <c r="A72" i="24"/>
  <c r="A87" i="24" s="1"/>
  <c r="A102" i="24" s="1"/>
  <c r="A117" i="24" s="1"/>
  <c r="A132" i="24" s="1"/>
  <c r="A147" i="24" s="1"/>
  <c r="U71" i="24"/>
  <c r="T71" i="24"/>
  <c r="Q71" i="24"/>
  <c r="I71" i="24"/>
  <c r="J71" i="24" s="1"/>
  <c r="F71" i="24"/>
  <c r="T70" i="24"/>
  <c r="U70" i="24" s="1"/>
  <c r="Q70" i="24"/>
  <c r="I70" i="24"/>
  <c r="J70" i="24" s="1"/>
  <c r="F70" i="24"/>
  <c r="U69" i="24"/>
  <c r="T69" i="24"/>
  <c r="Q69" i="24"/>
  <c r="J69" i="24"/>
  <c r="I69" i="24"/>
  <c r="F69" i="24"/>
  <c r="A69" i="24"/>
  <c r="A84" i="24" s="1"/>
  <c r="A99" i="24" s="1"/>
  <c r="A114" i="24" s="1"/>
  <c r="A129" i="24" s="1"/>
  <c r="A144" i="24" s="1"/>
  <c r="U68" i="24"/>
  <c r="T68" i="24"/>
  <c r="Q68" i="24"/>
  <c r="J68" i="24"/>
  <c r="I68" i="24"/>
  <c r="F68" i="24"/>
  <c r="T67" i="24"/>
  <c r="U67" i="24" s="1"/>
  <c r="Q67" i="24"/>
  <c r="I67" i="24"/>
  <c r="J67" i="24" s="1"/>
  <c r="F67" i="24"/>
  <c r="T66" i="24"/>
  <c r="U66" i="24" s="1"/>
  <c r="Q66" i="24"/>
  <c r="I66" i="24"/>
  <c r="J66" i="24" s="1"/>
  <c r="F66" i="24"/>
  <c r="U65" i="24"/>
  <c r="T65" i="24"/>
  <c r="Q65" i="24"/>
  <c r="J65" i="24"/>
  <c r="I65" i="24"/>
  <c r="F65" i="24"/>
  <c r="T64" i="24"/>
  <c r="U64" i="24" s="1"/>
  <c r="Q64" i="24"/>
  <c r="J64" i="24"/>
  <c r="I64" i="24"/>
  <c r="F64" i="24"/>
  <c r="U63" i="24"/>
  <c r="T63" i="24"/>
  <c r="Q63" i="24"/>
  <c r="I63" i="24"/>
  <c r="J63" i="24" s="1"/>
  <c r="F63" i="24"/>
  <c r="A63" i="24"/>
  <c r="A78" i="24" s="1"/>
  <c r="A93" i="24" s="1"/>
  <c r="A108" i="24" s="1"/>
  <c r="A123" i="24" s="1"/>
  <c r="U58" i="24"/>
  <c r="T58" i="24"/>
  <c r="Q58" i="24"/>
  <c r="J58" i="24"/>
  <c r="I58" i="24"/>
  <c r="F58" i="24"/>
  <c r="U57" i="24"/>
  <c r="T57" i="24"/>
  <c r="Q57" i="24"/>
  <c r="I57" i="24"/>
  <c r="J57" i="24" s="1"/>
  <c r="F57" i="24"/>
  <c r="U56" i="24"/>
  <c r="T56" i="24"/>
  <c r="Q56" i="24"/>
  <c r="I56" i="24"/>
  <c r="J56" i="24" s="1"/>
  <c r="F56" i="24"/>
  <c r="U55" i="24"/>
  <c r="T55" i="24"/>
  <c r="Q55" i="24"/>
  <c r="J55" i="24"/>
  <c r="I55" i="24"/>
  <c r="F55" i="24"/>
  <c r="A55" i="24"/>
  <c r="A70" i="24" s="1"/>
  <c r="T54" i="24"/>
  <c r="U54" i="24" s="1"/>
  <c r="Q54" i="24"/>
  <c r="J54" i="24"/>
  <c r="I54" i="24"/>
  <c r="F54" i="24"/>
  <c r="U53" i="24"/>
  <c r="T53" i="24"/>
  <c r="Q53" i="24"/>
  <c r="J53" i="24"/>
  <c r="I53" i="24"/>
  <c r="F53" i="24"/>
  <c r="T52" i="24"/>
  <c r="U52" i="24" s="1"/>
  <c r="U59" i="24" s="1"/>
  <c r="Q52" i="24"/>
  <c r="Q59" i="24" s="1"/>
  <c r="J52" i="24"/>
  <c r="I52" i="24"/>
  <c r="F52" i="24"/>
  <c r="T51" i="24"/>
  <c r="U51" i="24" s="1"/>
  <c r="Q51" i="24"/>
  <c r="I51" i="24"/>
  <c r="J51" i="24" s="1"/>
  <c r="F51" i="24"/>
  <c r="A51" i="24"/>
  <c r="A66" i="24" s="1"/>
  <c r="A81" i="24" s="1"/>
  <c r="A96" i="24" s="1"/>
  <c r="A111" i="24" s="1"/>
  <c r="A126" i="24" s="1"/>
  <c r="A141" i="24" s="1"/>
  <c r="U50" i="24"/>
  <c r="T50" i="24"/>
  <c r="Q50" i="24"/>
  <c r="J50" i="24"/>
  <c r="I50" i="24"/>
  <c r="F50" i="24"/>
  <c r="A50" i="24"/>
  <c r="A65" i="24" s="1"/>
  <c r="A80" i="24" s="1"/>
  <c r="A95" i="24" s="1"/>
  <c r="U49" i="24"/>
  <c r="T49" i="24"/>
  <c r="Q49" i="24"/>
  <c r="I49" i="24"/>
  <c r="J49" i="24" s="1"/>
  <c r="F49" i="24"/>
  <c r="T48" i="24"/>
  <c r="U48" i="24" s="1"/>
  <c r="Q48" i="24"/>
  <c r="I48" i="24"/>
  <c r="J48" i="24" s="1"/>
  <c r="F48" i="24"/>
  <c r="F59" i="24" s="1"/>
  <c r="F43" i="24"/>
  <c r="A43" i="24"/>
  <c r="J42" i="24"/>
  <c r="F42" i="24"/>
  <c r="A42" i="24"/>
  <c r="F41" i="24"/>
  <c r="A41" i="24"/>
  <c r="F40" i="24"/>
  <c r="A40" i="24"/>
  <c r="F39" i="24"/>
  <c r="A39" i="24"/>
  <c r="F38" i="24"/>
  <c r="F37" i="24"/>
  <c r="A37" i="24"/>
  <c r="F36" i="24"/>
  <c r="F35" i="24"/>
  <c r="A35" i="24"/>
  <c r="J34" i="24"/>
  <c r="F34" i="24"/>
  <c r="A34" i="24"/>
  <c r="F33" i="24"/>
  <c r="F32" i="24"/>
  <c r="A32" i="24"/>
  <c r="F31" i="24"/>
  <c r="A31" i="24"/>
  <c r="F30" i="24"/>
  <c r="F29" i="24"/>
  <c r="F28" i="24"/>
  <c r="F44" i="24" s="1"/>
  <c r="A28" i="24"/>
  <c r="D23" i="24"/>
  <c r="H22" i="24"/>
  <c r="D22" i="24"/>
  <c r="A22" i="24"/>
  <c r="A57" i="24" s="1"/>
  <c r="H21" i="24"/>
  <c r="A21" i="24"/>
  <c r="A36" i="24" s="1"/>
  <c r="D20" i="24"/>
  <c r="A20" i="24"/>
  <c r="D19" i="24"/>
  <c r="A19" i="24"/>
  <c r="A54" i="24" s="1"/>
  <c r="J18" i="24"/>
  <c r="H18" i="24"/>
  <c r="F18" i="24"/>
  <c r="A18" i="24"/>
  <c r="J17" i="24"/>
  <c r="H17" i="24"/>
  <c r="F17" i="24"/>
  <c r="A17" i="24"/>
  <c r="A52" i="24" s="1"/>
  <c r="A67" i="24" s="1"/>
  <c r="H16" i="24"/>
  <c r="A16" i="24"/>
  <c r="H15" i="24"/>
  <c r="J15" i="24" s="1"/>
  <c r="D15" i="24"/>
  <c r="A15" i="24"/>
  <c r="A30" i="24" s="1"/>
  <c r="H14" i="24"/>
  <c r="D14" i="24"/>
  <c r="A14" i="24"/>
  <c r="H13" i="24"/>
  <c r="D13" i="24"/>
  <c r="A13" i="24"/>
  <c r="A48" i="24" s="1"/>
  <c r="D10" i="24"/>
  <c r="D170" i="24" s="1"/>
  <c r="K65" i="23"/>
  <c r="H65" i="23"/>
  <c r="L65" i="23" s="1"/>
  <c r="B65" i="23"/>
  <c r="K64" i="23"/>
  <c r="L64" i="23" s="1"/>
  <c r="H64" i="23"/>
  <c r="B64" i="23"/>
  <c r="L63" i="23"/>
  <c r="J36" i="24" s="1"/>
  <c r="K63" i="23"/>
  <c r="H63" i="23"/>
  <c r="B63" i="23"/>
  <c r="K62" i="23"/>
  <c r="H62" i="23"/>
  <c r="L62" i="23" s="1"/>
  <c r="J35" i="24" s="1"/>
  <c r="B62" i="23"/>
  <c r="K61" i="23"/>
  <c r="L61" i="23" s="1"/>
  <c r="H61" i="23"/>
  <c r="B61" i="23"/>
  <c r="L60" i="23"/>
  <c r="J33" i="24" s="1"/>
  <c r="K60" i="23"/>
  <c r="H60" i="23"/>
  <c r="B60" i="23"/>
  <c r="K59" i="23"/>
  <c r="H59" i="23"/>
  <c r="L59" i="23" s="1"/>
  <c r="J32" i="24" s="1"/>
  <c r="B59" i="23"/>
  <c r="K58" i="23"/>
  <c r="L58" i="23" s="1"/>
  <c r="J31" i="24" s="1"/>
  <c r="H58" i="23"/>
  <c r="B58" i="23"/>
  <c r="K57" i="23"/>
  <c r="L57" i="23" s="1"/>
  <c r="J30" i="24" s="1"/>
  <c r="H57" i="23"/>
  <c r="B57" i="23"/>
  <c r="K56" i="23"/>
  <c r="H56" i="23"/>
  <c r="L56" i="23" s="1"/>
  <c r="J29" i="24" s="1"/>
  <c r="B56" i="23"/>
  <c r="K55" i="23"/>
  <c r="H55" i="23"/>
  <c r="B55" i="23"/>
  <c r="G52" i="23"/>
  <c r="F50" i="23"/>
  <c r="L49" i="23"/>
  <c r="L48" i="23"/>
  <c r="L47" i="23"/>
  <c r="J41" i="24" s="1"/>
  <c r="G47" i="23"/>
  <c r="G46" i="23"/>
  <c r="L46" i="23" s="1"/>
  <c r="J40" i="24" s="1"/>
  <c r="G45" i="23"/>
  <c r="G43" i="23"/>
  <c r="B40" i="23"/>
  <c r="L39" i="23"/>
  <c r="K39" i="23"/>
  <c r="J39" i="23"/>
  <c r="B39" i="23"/>
  <c r="L38" i="23"/>
  <c r="K38" i="23"/>
  <c r="J38" i="23"/>
  <c r="J22" i="24" s="1"/>
  <c r="K37" i="23"/>
  <c r="J37" i="23"/>
  <c r="J36" i="23"/>
  <c r="J20" i="24" s="1"/>
  <c r="J35" i="23"/>
  <c r="L34" i="23"/>
  <c r="K34" i="23"/>
  <c r="J34" i="23"/>
  <c r="L33" i="23"/>
  <c r="K33" i="23"/>
  <c r="J33" i="23"/>
  <c r="J32" i="23"/>
  <c r="J31" i="23"/>
  <c r="L30" i="23"/>
  <c r="K30" i="23"/>
  <c r="F14" i="24" s="1"/>
  <c r="J30" i="23"/>
  <c r="K29" i="23"/>
  <c r="F13" i="24" s="1"/>
  <c r="J29" i="23"/>
  <c r="J13" i="24" s="1"/>
  <c r="G26" i="23"/>
  <c r="H20" i="23"/>
  <c r="K36" i="23" s="1"/>
  <c r="D170" i="22"/>
  <c r="J160" i="22"/>
  <c r="F160" i="22"/>
  <c r="J159" i="22"/>
  <c r="F159" i="22"/>
  <c r="J158" i="22"/>
  <c r="F158" i="22"/>
  <c r="J157" i="22"/>
  <c r="F157" i="22"/>
  <c r="J156" i="22"/>
  <c r="F156" i="22"/>
  <c r="J155" i="22"/>
  <c r="F155" i="22"/>
  <c r="F161" i="22" s="1"/>
  <c r="K161" i="22" s="1"/>
  <c r="E177" i="22" s="1"/>
  <c r="J154" i="22"/>
  <c r="J161" i="22" s="1"/>
  <c r="I154" i="22"/>
  <c r="F154" i="22"/>
  <c r="J153" i="22"/>
  <c r="I153" i="22"/>
  <c r="F153" i="22"/>
  <c r="F149" i="22"/>
  <c r="J148" i="22"/>
  <c r="F148" i="22"/>
  <c r="J147" i="22"/>
  <c r="F147" i="22"/>
  <c r="A147" i="22"/>
  <c r="J146" i="22"/>
  <c r="F146" i="22"/>
  <c r="J145" i="22"/>
  <c r="F145" i="22"/>
  <c r="J144" i="22"/>
  <c r="F144" i="22"/>
  <c r="J143" i="22"/>
  <c r="F143" i="22"/>
  <c r="J142" i="22"/>
  <c r="F142" i="22"/>
  <c r="A142" i="22"/>
  <c r="J141" i="22"/>
  <c r="F141" i="22"/>
  <c r="J140" i="22"/>
  <c r="F140" i="22"/>
  <c r="J139" i="22"/>
  <c r="F139" i="22"/>
  <c r="J138" i="22"/>
  <c r="F138" i="22"/>
  <c r="A138" i="22"/>
  <c r="J133" i="22"/>
  <c r="F133" i="22"/>
  <c r="J132" i="22"/>
  <c r="F132" i="22"/>
  <c r="J131" i="22"/>
  <c r="I131" i="22"/>
  <c r="F131" i="22"/>
  <c r="A131" i="22"/>
  <c r="A146" i="22" s="1"/>
  <c r="I130" i="22"/>
  <c r="J130" i="22" s="1"/>
  <c r="F130" i="22"/>
  <c r="J129" i="22"/>
  <c r="I129" i="22"/>
  <c r="F129" i="22"/>
  <c r="J128" i="22"/>
  <c r="I128" i="22"/>
  <c r="F128" i="22"/>
  <c r="A128" i="22"/>
  <c r="A143" i="22" s="1"/>
  <c r="I127" i="22"/>
  <c r="J127" i="22" s="1"/>
  <c r="F127" i="22"/>
  <c r="J126" i="22"/>
  <c r="I126" i="22"/>
  <c r="F126" i="22"/>
  <c r="J125" i="22"/>
  <c r="I125" i="22"/>
  <c r="F125" i="22"/>
  <c r="I124" i="22"/>
  <c r="J124" i="22" s="1"/>
  <c r="F124" i="22"/>
  <c r="A124" i="22"/>
  <c r="A139" i="22" s="1"/>
  <c r="J123" i="22"/>
  <c r="I123" i="22"/>
  <c r="F123" i="22"/>
  <c r="J118" i="22"/>
  <c r="F118" i="22"/>
  <c r="J117" i="22"/>
  <c r="F117" i="22"/>
  <c r="J116" i="22"/>
  <c r="I116" i="22"/>
  <c r="F116" i="22"/>
  <c r="I115" i="22"/>
  <c r="J115" i="22" s="1"/>
  <c r="F115" i="22"/>
  <c r="I114" i="22"/>
  <c r="J114" i="22" s="1"/>
  <c r="F114" i="22"/>
  <c r="J113" i="22"/>
  <c r="I113" i="22"/>
  <c r="F113" i="22"/>
  <c r="I112" i="22"/>
  <c r="J112" i="22" s="1"/>
  <c r="F112" i="22"/>
  <c r="J111" i="22"/>
  <c r="I111" i="22"/>
  <c r="F111" i="22"/>
  <c r="J110" i="22"/>
  <c r="I110" i="22"/>
  <c r="F110" i="22"/>
  <c r="I109" i="22"/>
  <c r="J109" i="22" s="1"/>
  <c r="F109" i="22"/>
  <c r="J108" i="22"/>
  <c r="I108" i="22"/>
  <c r="F108" i="22"/>
  <c r="J103" i="22"/>
  <c r="F103" i="22"/>
  <c r="J102" i="22"/>
  <c r="F102" i="22"/>
  <c r="A102" i="22"/>
  <c r="A117" i="22" s="1"/>
  <c r="A132" i="22" s="1"/>
  <c r="J101" i="22"/>
  <c r="F101" i="22"/>
  <c r="J100" i="22"/>
  <c r="F100" i="22"/>
  <c r="J99" i="22"/>
  <c r="F99" i="22"/>
  <c r="J98" i="22"/>
  <c r="F98" i="22"/>
  <c r="J97" i="22"/>
  <c r="F97" i="22"/>
  <c r="J96" i="22"/>
  <c r="F96" i="22"/>
  <c r="J95" i="22"/>
  <c r="F95" i="22"/>
  <c r="J94" i="22"/>
  <c r="F94" i="22"/>
  <c r="A94" i="22"/>
  <c r="A109" i="22" s="1"/>
  <c r="J93" i="22"/>
  <c r="F93" i="22"/>
  <c r="J88" i="22"/>
  <c r="F88" i="22"/>
  <c r="J87" i="22"/>
  <c r="F87" i="22"/>
  <c r="A87" i="22"/>
  <c r="I86" i="22"/>
  <c r="J86" i="22" s="1"/>
  <c r="F86" i="22"/>
  <c r="I85" i="22"/>
  <c r="J85" i="22" s="1"/>
  <c r="F85" i="22"/>
  <c r="J84" i="22"/>
  <c r="I84" i="22"/>
  <c r="F84" i="22"/>
  <c r="A84" i="22"/>
  <c r="A99" i="22" s="1"/>
  <c r="A114" i="22" s="1"/>
  <c r="A129" i="22" s="1"/>
  <c r="A144" i="22" s="1"/>
  <c r="J83" i="22"/>
  <c r="I83" i="22"/>
  <c r="F83" i="22"/>
  <c r="I82" i="22"/>
  <c r="J82" i="22" s="1"/>
  <c r="F82" i="22"/>
  <c r="J81" i="22"/>
  <c r="I81" i="22"/>
  <c r="F81" i="22"/>
  <c r="I80" i="22"/>
  <c r="J80" i="22" s="1"/>
  <c r="F80" i="22"/>
  <c r="F89" i="22" s="1"/>
  <c r="A80" i="22"/>
  <c r="A95" i="22" s="1"/>
  <c r="A110" i="22" s="1"/>
  <c r="A125" i="22" s="1"/>
  <c r="A140" i="22" s="1"/>
  <c r="I79" i="22"/>
  <c r="J79" i="22" s="1"/>
  <c r="F79" i="22"/>
  <c r="J78" i="22"/>
  <c r="I78" i="22"/>
  <c r="F78" i="22"/>
  <c r="U73" i="22"/>
  <c r="Q73" i="22"/>
  <c r="J73" i="22"/>
  <c r="F73" i="22"/>
  <c r="U72" i="22"/>
  <c r="Q72" i="22"/>
  <c r="J72" i="22"/>
  <c r="F72" i="22"/>
  <c r="T71" i="22"/>
  <c r="U71" i="22" s="1"/>
  <c r="Q71" i="22"/>
  <c r="I71" i="22"/>
  <c r="J71" i="22" s="1"/>
  <c r="F71" i="22"/>
  <c r="U70" i="22"/>
  <c r="T70" i="22"/>
  <c r="Q70" i="22"/>
  <c r="J70" i="22"/>
  <c r="I70" i="22"/>
  <c r="F70" i="22"/>
  <c r="U69" i="22"/>
  <c r="T69" i="22"/>
  <c r="Q69" i="22"/>
  <c r="J69" i="22"/>
  <c r="I69" i="22"/>
  <c r="F69" i="22"/>
  <c r="A69" i="22"/>
  <c r="U68" i="22"/>
  <c r="T68" i="22"/>
  <c r="Q68" i="22"/>
  <c r="I68" i="22"/>
  <c r="J68" i="22" s="1"/>
  <c r="F68" i="22"/>
  <c r="T67" i="22"/>
  <c r="U67" i="22" s="1"/>
  <c r="Q67" i="22"/>
  <c r="J67" i="22"/>
  <c r="I67" i="22"/>
  <c r="F67" i="22"/>
  <c r="A67" i="22"/>
  <c r="A82" i="22" s="1"/>
  <c r="A97" i="22" s="1"/>
  <c r="A112" i="22" s="1"/>
  <c r="A127" i="22" s="1"/>
  <c r="U66" i="22"/>
  <c r="T66" i="22"/>
  <c r="Q66" i="22"/>
  <c r="J66" i="22"/>
  <c r="I66" i="22"/>
  <c r="F66" i="22"/>
  <c r="T65" i="22"/>
  <c r="U65" i="22" s="1"/>
  <c r="Q65" i="22"/>
  <c r="I65" i="22"/>
  <c r="J65" i="22" s="1"/>
  <c r="F65" i="22"/>
  <c r="U64" i="22"/>
  <c r="T64" i="22"/>
  <c r="Q64" i="22"/>
  <c r="J64" i="22"/>
  <c r="I64" i="22"/>
  <c r="F64" i="22"/>
  <c r="A64" i="22"/>
  <c r="A79" i="22" s="1"/>
  <c r="T63" i="22"/>
  <c r="U63" i="22" s="1"/>
  <c r="U74" i="22" s="1"/>
  <c r="Q63" i="22"/>
  <c r="Q74" i="22" s="1"/>
  <c r="V74" i="22" s="1"/>
  <c r="J63" i="22"/>
  <c r="I63" i="22"/>
  <c r="F63" i="22"/>
  <c r="T58" i="22"/>
  <c r="U58" i="22" s="1"/>
  <c r="Q58" i="22"/>
  <c r="I58" i="22"/>
  <c r="J58" i="22" s="1"/>
  <c r="F58" i="22"/>
  <c r="U57" i="22"/>
  <c r="T57" i="22"/>
  <c r="Q57" i="22"/>
  <c r="J57" i="22"/>
  <c r="I57" i="22"/>
  <c r="F57" i="22"/>
  <c r="A57" i="22"/>
  <c r="A72" i="22" s="1"/>
  <c r="U56" i="22"/>
  <c r="T56" i="22"/>
  <c r="Q56" i="22"/>
  <c r="J56" i="22"/>
  <c r="I56" i="22"/>
  <c r="F56" i="22"/>
  <c r="A56" i="22"/>
  <c r="A71" i="22" s="1"/>
  <c r="A86" i="22" s="1"/>
  <c r="A101" i="22" s="1"/>
  <c r="A116" i="22" s="1"/>
  <c r="T55" i="22"/>
  <c r="U55" i="22" s="1"/>
  <c r="Q55" i="22"/>
  <c r="J55" i="22"/>
  <c r="I55" i="22"/>
  <c r="F55" i="22"/>
  <c r="U54" i="22"/>
  <c r="T54" i="22"/>
  <c r="Q54" i="22"/>
  <c r="J54" i="22"/>
  <c r="I54" i="22"/>
  <c r="F54" i="22"/>
  <c r="A54" i="22"/>
  <c r="U53" i="22"/>
  <c r="T53" i="22"/>
  <c r="Q53" i="22"/>
  <c r="J53" i="22"/>
  <c r="I53" i="22"/>
  <c r="F53" i="22"/>
  <c r="A53" i="22"/>
  <c r="A68" i="22" s="1"/>
  <c r="A83" i="22" s="1"/>
  <c r="A98" i="22" s="1"/>
  <c r="A113" i="22" s="1"/>
  <c r="T52" i="22"/>
  <c r="U52" i="22" s="1"/>
  <c r="Q52" i="22"/>
  <c r="I52" i="22"/>
  <c r="J52" i="22" s="1"/>
  <c r="F52" i="22"/>
  <c r="A52" i="22"/>
  <c r="U51" i="22"/>
  <c r="T51" i="22"/>
  <c r="Q51" i="22"/>
  <c r="J51" i="22"/>
  <c r="I51" i="22"/>
  <c r="F51" i="22"/>
  <c r="U50" i="22"/>
  <c r="T50" i="22"/>
  <c r="Q50" i="22"/>
  <c r="J50" i="22"/>
  <c r="I50" i="22"/>
  <c r="F50" i="22"/>
  <c r="A50" i="22"/>
  <c r="A65" i="22" s="1"/>
  <c r="T49" i="22"/>
  <c r="U49" i="22" s="1"/>
  <c r="Q49" i="22"/>
  <c r="I49" i="22"/>
  <c r="J49" i="22" s="1"/>
  <c r="F49" i="22"/>
  <c r="A49" i="22"/>
  <c r="U48" i="22"/>
  <c r="T48" i="22"/>
  <c r="Q48" i="22"/>
  <c r="J48" i="22"/>
  <c r="J59" i="22" s="1"/>
  <c r="I48" i="22"/>
  <c r="F48" i="22"/>
  <c r="A48" i="22"/>
  <c r="A63" i="22" s="1"/>
  <c r="A78" i="22" s="1"/>
  <c r="A93" i="22" s="1"/>
  <c r="A108" i="22" s="1"/>
  <c r="A123" i="22" s="1"/>
  <c r="F43" i="22"/>
  <c r="A43" i="22"/>
  <c r="J42" i="22"/>
  <c r="F42" i="22"/>
  <c r="A42" i="22"/>
  <c r="J41" i="22"/>
  <c r="F41" i="22"/>
  <c r="A41" i="22"/>
  <c r="J40" i="22"/>
  <c r="F40" i="22"/>
  <c r="A40" i="22"/>
  <c r="J39" i="22"/>
  <c r="F39" i="22"/>
  <c r="A39" i="22"/>
  <c r="F38" i="22"/>
  <c r="F37" i="22"/>
  <c r="A37" i="22"/>
  <c r="F36" i="22"/>
  <c r="F35" i="22"/>
  <c r="A35" i="22"/>
  <c r="F34" i="22"/>
  <c r="A34" i="22"/>
  <c r="F33" i="22"/>
  <c r="A33" i="22"/>
  <c r="F32" i="22"/>
  <c r="F31" i="22"/>
  <c r="F30" i="22"/>
  <c r="A30" i="22"/>
  <c r="J29" i="22"/>
  <c r="F29" i="22"/>
  <c r="A29" i="22"/>
  <c r="F28" i="22"/>
  <c r="D23" i="22"/>
  <c r="J22" i="22"/>
  <c r="H22" i="22"/>
  <c r="D22" i="22"/>
  <c r="A22" i="22"/>
  <c r="D21" i="22"/>
  <c r="A21" i="22"/>
  <c r="A36" i="22" s="1"/>
  <c r="F20" i="22"/>
  <c r="A20" i="22"/>
  <c r="A55" i="22" s="1"/>
  <c r="A70" i="22" s="1"/>
  <c r="A85" i="22" s="1"/>
  <c r="A100" i="22" s="1"/>
  <c r="A115" i="22" s="1"/>
  <c r="A130" i="22" s="1"/>
  <c r="A145" i="22" s="1"/>
  <c r="A19" i="22"/>
  <c r="J18" i="22"/>
  <c r="A18" i="22"/>
  <c r="A17" i="22"/>
  <c r="A32" i="22" s="1"/>
  <c r="A16" i="22"/>
  <c r="A31" i="22" s="1"/>
  <c r="J15" i="22"/>
  <c r="F15" i="22"/>
  <c r="A15" i="22"/>
  <c r="A14" i="22"/>
  <c r="J13" i="22"/>
  <c r="A13" i="22"/>
  <c r="A28" i="22" s="1"/>
  <c r="D10" i="22"/>
  <c r="H10" i="22" s="1"/>
  <c r="H66" i="21"/>
  <c r="K65" i="21"/>
  <c r="H65" i="21"/>
  <c r="L65" i="21" s="1"/>
  <c r="J38" i="22" s="1"/>
  <c r="K64" i="21"/>
  <c r="L64" i="21" s="1"/>
  <c r="J37" i="22" s="1"/>
  <c r="H64" i="21"/>
  <c r="B64" i="21"/>
  <c r="L63" i="21"/>
  <c r="J36" i="22" s="1"/>
  <c r="K63" i="21"/>
  <c r="H63" i="21"/>
  <c r="B63" i="21"/>
  <c r="K62" i="21"/>
  <c r="H62" i="21"/>
  <c r="L62" i="21" s="1"/>
  <c r="J35" i="22" s="1"/>
  <c r="B62" i="21"/>
  <c r="K61" i="21"/>
  <c r="L61" i="21" s="1"/>
  <c r="J34" i="22" s="1"/>
  <c r="H61" i="21"/>
  <c r="B61" i="21"/>
  <c r="L60" i="21"/>
  <c r="J33" i="22" s="1"/>
  <c r="K60" i="21"/>
  <c r="H60" i="21"/>
  <c r="B60" i="21"/>
  <c r="K59" i="21"/>
  <c r="H59" i="21"/>
  <c r="L59" i="21" s="1"/>
  <c r="J32" i="22" s="1"/>
  <c r="B59" i="21"/>
  <c r="K58" i="21"/>
  <c r="L58" i="21" s="1"/>
  <c r="J31" i="22" s="1"/>
  <c r="H58" i="21"/>
  <c r="B58" i="21"/>
  <c r="K57" i="21"/>
  <c r="L57" i="21" s="1"/>
  <c r="J30" i="22" s="1"/>
  <c r="H57" i="21"/>
  <c r="B57" i="21"/>
  <c r="L56" i="21"/>
  <c r="K56" i="21"/>
  <c r="H56" i="21"/>
  <c r="B56" i="21"/>
  <c r="K55" i="21"/>
  <c r="H55" i="21"/>
  <c r="B55" i="21"/>
  <c r="G52" i="21"/>
  <c r="L50" i="21"/>
  <c r="G50" i="21"/>
  <c r="F50" i="21"/>
  <c r="L49" i="21"/>
  <c r="L48" i="21"/>
  <c r="L47" i="21"/>
  <c r="L46" i="21"/>
  <c r="L45" i="21"/>
  <c r="G43" i="21"/>
  <c r="B40" i="21"/>
  <c r="L39" i="21"/>
  <c r="K39" i="21"/>
  <c r="J39" i="21"/>
  <c r="B39" i="21"/>
  <c r="B65" i="21" s="1"/>
  <c r="J38" i="21"/>
  <c r="J37" i="21"/>
  <c r="J36" i="21"/>
  <c r="K35" i="21"/>
  <c r="F19" i="22" s="1"/>
  <c r="J35" i="21"/>
  <c r="J19" i="22" s="1"/>
  <c r="J34" i="21"/>
  <c r="J33" i="21"/>
  <c r="J32" i="21"/>
  <c r="J16" i="22" s="1"/>
  <c r="K31" i="21"/>
  <c r="L31" i="21" s="1"/>
  <c r="J31" i="21"/>
  <c r="J30" i="21"/>
  <c r="J14" i="22" s="1"/>
  <c r="J29" i="21"/>
  <c r="G26" i="21"/>
  <c r="H20" i="21"/>
  <c r="K36" i="21" s="1"/>
  <c r="J160" i="20"/>
  <c r="F160" i="20"/>
  <c r="J159" i="20"/>
  <c r="F159" i="20"/>
  <c r="J158" i="20"/>
  <c r="F158" i="20"/>
  <c r="J157" i="20"/>
  <c r="F157" i="20"/>
  <c r="J156" i="20"/>
  <c r="F156" i="20"/>
  <c r="J155" i="20"/>
  <c r="F155" i="20"/>
  <c r="J154" i="20"/>
  <c r="I154" i="20"/>
  <c r="F154" i="20"/>
  <c r="I153" i="20"/>
  <c r="J153" i="20" s="1"/>
  <c r="F153" i="20"/>
  <c r="F161" i="20" s="1"/>
  <c r="F149" i="20"/>
  <c r="J148" i="20"/>
  <c r="F148" i="20"/>
  <c r="J147" i="20"/>
  <c r="F147" i="20"/>
  <c r="J146" i="20"/>
  <c r="F146" i="20"/>
  <c r="J145" i="20"/>
  <c r="F145" i="20"/>
  <c r="J144" i="20"/>
  <c r="F144" i="20"/>
  <c r="J143" i="20"/>
  <c r="F143" i="20"/>
  <c r="J142" i="20"/>
  <c r="F142" i="20"/>
  <c r="J141" i="20"/>
  <c r="F141" i="20"/>
  <c r="A141" i="20"/>
  <c r="J140" i="20"/>
  <c r="F140" i="20"/>
  <c r="J139" i="20"/>
  <c r="F139" i="20"/>
  <c r="J138" i="20"/>
  <c r="F138" i="20"/>
  <c r="F134" i="20"/>
  <c r="J133" i="20"/>
  <c r="F133" i="20"/>
  <c r="J132" i="20"/>
  <c r="F132" i="20"/>
  <c r="I131" i="20"/>
  <c r="J131" i="20" s="1"/>
  <c r="F131" i="20"/>
  <c r="I130" i="20"/>
  <c r="J130" i="20" s="1"/>
  <c r="F130" i="20"/>
  <c r="I129" i="20"/>
  <c r="J129" i="20" s="1"/>
  <c r="F129" i="20"/>
  <c r="J128" i="20"/>
  <c r="I128" i="20"/>
  <c r="F128" i="20"/>
  <c r="I127" i="20"/>
  <c r="J127" i="20" s="1"/>
  <c r="F127" i="20"/>
  <c r="I126" i="20"/>
  <c r="J126" i="20" s="1"/>
  <c r="F126" i="20"/>
  <c r="J125" i="20"/>
  <c r="I125" i="20"/>
  <c r="F125" i="20"/>
  <c r="I124" i="20"/>
  <c r="J124" i="20" s="1"/>
  <c r="F124" i="20"/>
  <c r="I123" i="20"/>
  <c r="J123" i="20" s="1"/>
  <c r="F123" i="20"/>
  <c r="J118" i="20"/>
  <c r="F118" i="20"/>
  <c r="J117" i="20"/>
  <c r="F117" i="20"/>
  <c r="J116" i="20"/>
  <c r="I116" i="20"/>
  <c r="F116" i="20"/>
  <c r="J115" i="20"/>
  <c r="I115" i="20"/>
  <c r="F115" i="20"/>
  <c r="J114" i="20"/>
  <c r="I114" i="20"/>
  <c r="F114" i="20"/>
  <c r="J113" i="20"/>
  <c r="I113" i="20"/>
  <c r="F113" i="20"/>
  <c r="A113" i="20"/>
  <c r="A128" i="20" s="1"/>
  <c r="A143" i="20" s="1"/>
  <c r="J112" i="20"/>
  <c r="I112" i="20"/>
  <c r="F112" i="20"/>
  <c r="J111" i="20"/>
  <c r="I111" i="20"/>
  <c r="F111" i="20"/>
  <c r="J110" i="20"/>
  <c r="I110" i="20"/>
  <c r="F110" i="20"/>
  <c r="I109" i="20"/>
  <c r="J109" i="20" s="1"/>
  <c r="F109" i="20"/>
  <c r="J108" i="20"/>
  <c r="J119" i="20" s="1"/>
  <c r="I108" i="20"/>
  <c r="F108" i="20"/>
  <c r="J103" i="20"/>
  <c r="F103" i="20"/>
  <c r="J102" i="20"/>
  <c r="F102" i="20"/>
  <c r="A102" i="20"/>
  <c r="A117" i="20" s="1"/>
  <c r="A132" i="20" s="1"/>
  <c r="A147" i="20" s="1"/>
  <c r="J101" i="20"/>
  <c r="F101" i="20"/>
  <c r="J100" i="20"/>
  <c r="F100" i="20"/>
  <c r="J99" i="20"/>
  <c r="F99" i="20"/>
  <c r="J98" i="20"/>
  <c r="F98" i="20"/>
  <c r="J97" i="20"/>
  <c r="F97" i="20"/>
  <c r="J96" i="20"/>
  <c r="F96" i="20"/>
  <c r="J95" i="20"/>
  <c r="F95" i="20"/>
  <c r="A95" i="20"/>
  <c r="A110" i="20" s="1"/>
  <c r="A125" i="20" s="1"/>
  <c r="A140" i="20" s="1"/>
  <c r="J94" i="20"/>
  <c r="J104" i="20" s="1"/>
  <c r="F94" i="20"/>
  <c r="J93" i="20"/>
  <c r="F93" i="20"/>
  <c r="J88" i="20"/>
  <c r="F88" i="20"/>
  <c r="J87" i="20"/>
  <c r="F87" i="20"/>
  <c r="A87" i="20"/>
  <c r="J86" i="20"/>
  <c r="F86" i="20"/>
  <c r="A86" i="20"/>
  <c r="A101" i="20" s="1"/>
  <c r="A116" i="20" s="1"/>
  <c r="A131" i="20" s="1"/>
  <c r="A146" i="20" s="1"/>
  <c r="J85" i="20"/>
  <c r="F85" i="20"/>
  <c r="J84" i="20"/>
  <c r="F84" i="20"/>
  <c r="J83" i="20"/>
  <c r="F83" i="20"/>
  <c r="A83" i="20"/>
  <c r="A98" i="20" s="1"/>
  <c r="J82" i="20"/>
  <c r="F82" i="20"/>
  <c r="J81" i="20"/>
  <c r="F81" i="20"/>
  <c r="F89" i="20" s="1"/>
  <c r="J80" i="20"/>
  <c r="F80" i="20"/>
  <c r="J79" i="20"/>
  <c r="J89" i="20" s="1"/>
  <c r="F79" i="20"/>
  <c r="J78" i="20"/>
  <c r="F78" i="20"/>
  <c r="F74" i="20"/>
  <c r="U73" i="20"/>
  <c r="Q73" i="20"/>
  <c r="J73" i="20"/>
  <c r="F73" i="20"/>
  <c r="U72" i="20"/>
  <c r="Q72" i="20"/>
  <c r="J72" i="20"/>
  <c r="F72" i="20"/>
  <c r="A72" i="20"/>
  <c r="U71" i="20"/>
  <c r="T71" i="20"/>
  <c r="Q71" i="20"/>
  <c r="I71" i="20"/>
  <c r="J71" i="20" s="1"/>
  <c r="F71" i="20"/>
  <c r="T70" i="20"/>
  <c r="U70" i="20" s="1"/>
  <c r="Q70" i="20"/>
  <c r="J70" i="20"/>
  <c r="I70" i="20"/>
  <c r="F70" i="20"/>
  <c r="U69" i="20"/>
  <c r="T69" i="20"/>
  <c r="Q69" i="20"/>
  <c r="J69" i="20"/>
  <c r="I69" i="20"/>
  <c r="F69" i="20"/>
  <c r="U68" i="20"/>
  <c r="T68" i="20"/>
  <c r="Q68" i="20"/>
  <c r="J68" i="20"/>
  <c r="I68" i="20"/>
  <c r="F68" i="20"/>
  <c r="U67" i="20"/>
  <c r="T67" i="20"/>
  <c r="Q67" i="20"/>
  <c r="J67" i="20"/>
  <c r="I67" i="20"/>
  <c r="F67" i="20"/>
  <c r="U66" i="20"/>
  <c r="T66" i="20"/>
  <c r="Q66" i="20"/>
  <c r="J66" i="20"/>
  <c r="I66" i="20"/>
  <c r="F66" i="20"/>
  <c r="T65" i="20"/>
  <c r="U65" i="20" s="1"/>
  <c r="Q65" i="20"/>
  <c r="J65" i="20"/>
  <c r="I65" i="20"/>
  <c r="F65" i="20"/>
  <c r="U64" i="20"/>
  <c r="T64" i="20"/>
  <c r="Q64" i="20"/>
  <c r="J64" i="20"/>
  <c r="I64" i="20"/>
  <c r="F64" i="20"/>
  <c r="T63" i="20"/>
  <c r="U63" i="20" s="1"/>
  <c r="U74" i="20" s="1"/>
  <c r="Q63" i="20"/>
  <c r="I63" i="20"/>
  <c r="J63" i="20" s="1"/>
  <c r="F63" i="20"/>
  <c r="T58" i="20"/>
  <c r="U58" i="20" s="1"/>
  <c r="Q58" i="20"/>
  <c r="J58" i="20"/>
  <c r="I58" i="20"/>
  <c r="F58" i="20"/>
  <c r="U57" i="20"/>
  <c r="T57" i="20"/>
  <c r="Q57" i="20"/>
  <c r="J57" i="20"/>
  <c r="I57" i="20"/>
  <c r="F57" i="20"/>
  <c r="A57" i="20"/>
  <c r="U56" i="20"/>
  <c r="T56" i="20"/>
  <c r="Q56" i="20"/>
  <c r="J56" i="20"/>
  <c r="I56" i="20"/>
  <c r="F56" i="20"/>
  <c r="T55" i="20"/>
  <c r="U55" i="20" s="1"/>
  <c r="Q55" i="20"/>
  <c r="J55" i="20"/>
  <c r="I55" i="20"/>
  <c r="F55" i="20"/>
  <c r="T54" i="20"/>
  <c r="U54" i="20" s="1"/>
  <c r="Q54" i="20"/>
  <c r="J54" i="20"/>
  <c r="I54" i="20"/>
  <c r="F54" i="20"/>
  <c r="A54" i="20"/>
  <c r="A69" i="20" s="1"/>
  <c r="A84" i="20" s="1"/>
  <c r="A99" i="20" s="1"/>
  <c r="A114" i="20" s="1"/>
  <c r="A129" i="20" s="1"/>
  <c r="A144" i="20" s="1"/>
  <c r="U53" i="20"/>
  <c r="T53" i="20"/>
  <c r="Q53" i="20"/>
  <c r="J53" i="20"/>
  <c r="I53" i="20"/>
  <c r="F53" i="20"/>
  <c r="A53" i="20"/>
  <c r="A68" i="20" s="1"/>
  <c r="T52" i="20"/>
  <c r="U52" i="20" s="1"/>
  <c r="Q52" i="20"/>
  <c r="I52" i="20"/>
  <c r="J52" i="20" s="1"/>
  <c r="F52" i="20"/>
  <c r="A52" i="20"/>
  <c r="A67" i="20" s="1"/>
  <c r="A82" i="20" s="1"/>
  <c r="A97" i="20" s="1"/>
  <c r="A112" i="20" s="1"/>
  <c r="A127" i="20" s="1"/>
  <c r="A142" i="20" s="1"/>
  <c r="U51" i="20"/>
  <c r="T51" i="20"/>
  <c r="Q51" i="20"/>
  <c r="J51" i="20"/>
  <c r="I51" i="20"/>
  <c r="F51" i="20"/>
  <c r="A51" i="20"/>
  <c r="A66" i="20" s="1"/>
  <c r="A81" i="20" s="1"/>
  <c r="A96" i="20" s="1"/>
  <c r="A111" i="20" s="1"/>
  <c r="A126" i="20" s="1"/>
  <c r="U50" i="20"/>
  <c r="T50" i="20"/>
  <c r="Q50" i="20"/>
  <c r="I50" i="20"/>
  <c r="J50" i="20" s="1"/>
  <c r="F50" i="20"/>
  <c r="T49" i="20"/>
  <c r="U49" i="20" s="1"/>
  <c r="Q49" i="20"/>
  <c r="I49" i="20"/>
  <c r="J49" i="20" s="1"/>
  <c r="F49" i="20"/>
  <c r="T48" i="20"/>
  <c r="U48" i="20" s="1"/>
  <c r="Q48" i="20"/>
  <c r="I48" i="20"/>
  <c r="J48" i="20" s="1"/>
  <c r="J59" i="20" s="1"/>
  <c r="F48" i="20"/>
  <c r="F59" i="20" s="1"/>
  <c r="F43" i="20"/>
  <c r="A43" i="20"/>
  <c r="J42" i="20"/>
  <c r="F42" i="20"/>
  <c r="A42" i="20"/>
  <c r="J41" i="20"/>
  <c r="F41" i="20"/>
  <c r="A41" i="20"/>
  <c r="F40" i="20"/>
  <c r="A40" i="20"/>
  <c r="J39" i="20"/>
  <c r="F39" i="20"/>
  <c r="A39" i="20"/>
  <c r="F38" i="20"/>
  <c r="J37" i="20"/>
  <c r="F37" i="20"/>
  <c r="A37" i="20"/>
  <c r="F36" i="20"/>
  <c r="F35" i="20"/>
  <c r="F34" i="20"/>
  <c r="F33" i="20"/>
  <c r="A33" i="20"/>
  <c r="F32" i="20"/>
  <c r="F31" i="20"/>
  <c r="F30" i="20"/>
  <c r="F29" i="20"/>
  <c r="J28" i="20"/>
  <c r="F28" i="20"/>
  <c r="H23" i="20"/>
  <c r="D23" i="20"/>
  <c r="H22" i="20"/>
  <c r="J22" i="20" s="1"/>
  <c r="F22" i="20"/>
  <c r="D22" i="20"/>
  <c r="A22" i="20"/>
  <c r="J21" i="20"/>
  <c r="D21" i="20"/>
  <c r="A21" i="20"/>
  <c r="A56" i="20" s="1"/>
  <c r="A71" i="20" s="1"/>
  <c r="A20" i="20"/>
  <c r="A35" i="20" s="1"/>
  <c r="F19" i="20"/>
  <c r="A19" i="20"/>
  <c r="A34" i="20" s="1"/>
  <c r="A18" i="20"/>
  <c r="A17" i="20"/>
  <c r="A32" i="20" s="1"/>
  <c r="J16" i="20"/>
  <c r="F16" i="20"/>
  <c r="A16" i="20"/>
  <c r="A31" i="20" s="1"/>
  <c r="A15" i="20"/>
  <c r="A50" i="20" s="1"/>
  <c r="A65" i="20" s="1"/>
  <c r="A80" i="20" s="1"/>
  <c r="A14" i="20"/>
  <c r="A13" i="20"/>
  <c r="A48" i="20" s="1"/>
  <c r="A63" i="20" s="1"/>
  <c r="A78" i="20" s="1"/>
  <c r="A93" i="20" s="1"/>
  <c r="A108" i="20" s="1"/>
  <c r="A123" i="20" s="1"/>
  <c r="A138" i="20" s="1"/>
  <c r="H10" i="20"/>
  <c r="D10" i="20"/>
  <c r="D170" i="20" s="1"/>
  <c r="H66" i="19"/>
  <c r="L65" i="19"/>
  <c r="K65" i="19"/>
  <c r="H65" i="19"/>
  <c r="L64" i="19"/>
  <c r="K64" i="19"/>
  <c r="H64" i="19"/>
  <c r="B64" i="19"/>
  <c r="K63" i="19"/>
  <c r="L63" i="19" s="1"/>
  <c r="J36" i="20" s="1"/>
  <c r="H63" i="19"/>
  <c r="B63" i="19"/>
  <c r="L62" i="19"/>
  <c r="J35" i="20" s="1"/>
  <c r="K62" i="19"/>
  <c r="H62" i="19"/>
  <c r="B62" i="19"/>
  <c r="K61" i="19"/>
  <c r="L61" i="19" s="1"/>
  <c r="J34" i="20" s="1"/>
  <c r="H61" i="19"/>
  <c r="B61" i="19"/>
  <c r="K60" i="19"/>
  <c r="L60" i="19" s="1"/>
  <c r="J33" i="20" s="1"/>
  <c r="H60" i="19"/>
  <c r="B60" i="19"/>
  <c r="K59" i="19"/>
  <c r="L59" i="19" s="1"/>
  <c r="J32" i="20" s="1"/>
  <c r="H59" i="19"/>
  <c r="B59" i="19"/>
  <c r="K58" i="19"/>
  <c r="L58" i="19" s="1"/>
  <c r="J31" i="20" s="1"/>
  <c r="H58" i="19"/>
  <c r="B58" i="19"/>
  <c r="K57" i="19"/>
  <c r="L57" i="19" s="1"/>
  <c r="J30" i="20" s="1"/>
  <c r="H57" i="19"/>
  <c r="B57" i="19"/>
  <c r="L56" i="19"/>
  <c r="J29" i="20" s="1"/>
  <c r="K56" i="19"/>
  <c r="H56" i="19"/>
  <c r="B56" i="19"/>
  <c r="K55" i="19"/>
  <c r="L55" i="19" s="1"/>
  <c r="H55" i="19"/>
  <c r="B55" i="19"/>
  <c r="G52" i="19"/>
  <c r="G50" i="19"/>
  <c r="F50" i="19"/>
  <c r="L49" i="19"/>
  <c r="L48" i="19"/>
  <c r="L50" i="19" s="1"/>
  <c r="L47" i="19"/>
  <c r="G47" i="19"/>
  <c r="G46" i="19"/>
  <c r="L46" i="19" s="1"/>
  <c r="J40" i="20" s="1"/>
  <c r="G45" i="19"/>
  <c r="L45" i="19" s="1"/>
  <c r="G43" i="19"/>
  <c r="B40" i="19"/>
  <c r="K39" i="19"/>
  <c r="J39" i="19"/>
  <c r="L39" i="19" s="1"/>
  <c r="B39" i="19"/>
  <c r="B65" i="19" s="1"/>
  <c r="K38" i="19"/>
  <c r="J38" i="19"/>
  <c r="J37" i="19"/>
  <c r="K36" i="19"/>
  <c r="F20" i="20" s="1"/>
  <c r="J36" i="19"/>
  <c r="K35" i="19"/>
  <c r="J35" i="19"/>
  <c r="K34" i="19"/>
  <c r="F18" i="20" s="1"/>
  <c r="J34" i="19"/>
  <c r="L34" i="19" s="1"/>
  <c r="K33" i="19"/>
  <c r="F17" i="20" s="1"/>
  <c r="J33" i="19"/>
  <c r="K32" i="19"/>
  <c r="L32" i="19" s="1"/>
  <c r="J32" i="19"/>
  <c r="L31" i="19"/>
  <c r="K31" i="19"/>
  <c r="F15" i="20" s="1"/>
  <c r="J31" i="19"/>
  <c r="J15" i="20" s="1"/>
  <c r="K30" i="19"/>
  <c r="F14" i="20" s="1"/>
  <c r="J30" i="19"/>
  <c r="K29" i="19"/>
  <c r="F13" i="20" s="1"/>
  <c r="J29" i="19"/>
  <c r="G26" i="19"/>
  <c r="H20" i="19"/>
  <c r="K37" i="19" s="1"/>
  <c r="F21" i="20" s="1"/>
  <c r="D170" i="18"/>
  <c r="J160" i="18"/>
  <c r="F160" i="18"/>
  <c r="J159" i="18"/>
  <c r="F159" i="18"/>
  <c r="J158" i="18"/>
  <c r="F158" i="18"/>
  <c r="J157" i="18"/>
  <c r="F157" i="18"/>
  <c r="J156" i="18"/>
  <c r="F156" i="18"/>
  <c r="J155" i="18"/>
  <c r="F155" i="18"/>
  <c r="J154" i="18"/>
  <c r="F154" i="18"/>
  <c r="J153" i="18"/>
  <c r="J161" i="18" s="1"/>
  <c r="F153" i="18"/>
  <c r="F161" i="18" s="1"/>
  <c r="J148" i="18"/>
  <c r="F148" i="18"/>
  <c r="J147" i="18"/>
  <c r="F147" i="18"/>
  <c r="J146" i="18"/>
  <c r="F146" i="18"/>
  <c r="J145" i="18"/>
  <c r="F145" i="18"/>
  <c r="J144" i="18"/>
  <c r="F144" i="18"/>
  <c r="J143" i="18"/>
  <c r="F143" i="18"/>
  <c r="J142" i="18"/>
  <c r="F142" i="18"/>
  <c r="J141" i="18"/>
  <c r="F141" i="18"/>
  <c r="J140" i="18"/>
  <c r="F140" i="18"/>
  <c r="J139" i="18"/>
  <c r="F139" i="18"/>
  <c r="J138" i="18"/>
  <c r="F138" i="18"/>
  <c r="J133" i="18"/>
  <c r="F133" i="18"/>
  <c r="J132" i="18"/>
  <c r="F132" i="18"/>
  <c r="J131" i="18"/>
  <c r="F131" i="18"/>
  <c r="J130" i="18"/>
  <c r="F130" i="18"/>
  <c r="J129" i="18"/>
  <c r="F129" i="18"/>
  <c r="J128" i="18"/>
  <c r="F128" i="18"/>
  <c r="J127" i="18"/>
  <c r="F127" i="18"/>
  <c r="J126" i="18"/>
  <c r="F126" i="18"/>
  <c r="J125" i="18"/>
  <c r="F125" i="18"/>
  <c r="J124" i="18"/>
  <c r="F124" i="18"/>
  <c r="J123" i="18"/>
  <c r="F123" i="18"/>
  <c r="J118" i="18"/>
  <c r="F118" i="18"/>
  <c r="J117" i="18"/>
  <c r="F117" i="18"/>
  <c r="A117" i="18"/>
  <c r="A132" i="18" s="1"/>
  <c r="A147" i="18" s="1"/>
  <c r="J116" i="18"/>
  <c r="F116" i="18"/>
  <c r="J115" i="18"/>
  <c r="F115" i="18"/>
  <c r="J114" i="18"/>
  <c r="F114" i="18"/>
  <c r="J113" i="18"/>
  <c r="F113" i="18"/>
  <c r="J112" i="18"/>
  <c r="F112" i="18"/>
  <c r="J111" i="18"/>
  <c r="F111" i="18"/>
  <c r="J110" i="18"/>
  <c r="F110" i="18"/>
  <c r="J109" i="18"/>
  <c r="F109" i="18"/>
  <c r="J108" i="18"/>
  <c r="J119" i="18" s="1"/>
  <c r="F108" i="18"/>
  <c r="F119" i="18" s="1"/>
  <c r="K119" i="18" s="1"/>
  <c r="J103" i="18"/>
  <c r="F103" i="18"/>
  <c r="J102" i="18"/>
  <c r="F102" i="18"/>
  <c r="J101" i="18"/>
  <c r="F101" i="18"/>
  <c r="J100" i="18"/>
  <c r="F100" i="18"/>
  <c r="J99" i="18"/>
  <c r="F99" i="18"/>
  <c r="J98" i="18"/>
  <c r="F98" i="18"/>
  <c r="J97" i="18"/>
  <c r="F97" i="18"/>
  <c r="A97" i="18"/>
  <c r="A112" i="18" s="1"/>
  <c r="A127" i="18" s="1"/>
  <c r="A142" i="18" s="1"/>
  <c r="J96" i="18"/>
  <c r="F96" i="18"/>
  <c r="J95" i="18"/>
  <c r="F95" i="18"/>
  <c r="J94" i="18"/>
  <c r="F94" i="18"/>
  <c r="J93" i="18"/>
  <c r="J104" i="18" s="1"/>
  <c r="F93" i="18"/>
  <c r="J88" i="18"/>
  <c r="F88" i="18"/>
  <c r="J87" i="18"/>
  <c r="F87" i="18"/>
  <c r="J86" i="18"/>
  <c r="F86" i="18"/>
  <c r="J85" i="18"/>
  <c r="F85" i="18"/>
  <c r="J84" i="18"/>
  <c r="F84" i="18"/>
  <c r="A84" i="18"/>
  <c r="A99" i="18" s="1"/>
  <c r="A114" i="18" s="1"/>
  <c r="A129" i="18" s="1"/>
  <c r="A144" i="18" s="1"/>
  <c r="J83" i="18"/>
  <c r="F83" i="18"/>
  <c r="J82" i="18"/>
  <c r="F82" i="18"/>
  <c r="J81" i="18"/>
  <c r="F81" i="18"/>
  <c r="J80" i="18"/>
  <c r="F80" i="18"/>
  <c r="J79" i="18"/>
  <c r="F79" i="18"/>
  <c r="J78" i="18"/>
  <c r="F78" i="18"/>
  <c r="U73" i="18"/>
  <c r="Q73" i="18"/>
  <c r="J73" i="18"/>
  <c r="F73" i="18"/>
  <c r="U72" i="18"/>
  <c r="Q72" i="18"/>
  <c r="J72" i="18"/>
  <c r="F72" i="18"/>
  <c r="T71" i="18"/>
  <c r="U71" i="18" s="1"/>
  <c r="Q71" i="18"/>
  <c r="J71" i="18"/>
  <c r="I71" i="18"/>
  <c r="F71" i="18"/>
  <c r="U70" i="18"/>
  <c r="T70" i="18"/>
  <c r="Q70" i="18"/>
  <c r="J70" i="18"/>
  <c r="I70" i="18"/>
  <c r="F70" i="18"/>
  <c r="T69" i="18"/>
  <c r="U69" i="18" s="1"/>
  <c r="Q69" i="18"/>
  <c r="I69" i="18"/>
  <c r="J69" i="18" s="1"/>
  <c r="F69" i="18"/>
  <c r="T68" i="18"/>
  <c r="U68" i="18" s="1"/>
  <c r="Q68" i="18"/>
  <c r="J68" i="18"/>
  <c r="I68" i="18"/>
  <c r="F68" i="18"/>
  <c r="T67" i="18"/>
  <c r="U67" i="18" s="1"/>
  <c r="Q67" i="18"/>
  <c r="J67" i="18"/>
  <c r="I67" i="18"/>
  <c r="F67" i="18"/>
  <c r="T66" i="18"/>
  <c r="U66" i="18" s="1"/>
  <c r="Q66" i="18"/>
  <c r="J66" i="18"/>
  <c r="I66" i="18"/>
  <c r="F66" i="18"/>
  <c r="T65" i="18"/>
  <c r="U65" i="18" s="1"/>
  <c r="Q65" i="18"/>
  <c r="I65" i="18"/>
  <c r="J65" i="18" s="1"/>
  <c r="F65" i="18"/>
  <c r="T64" i="18"/>
  <c r="U64" i="18" s="1"/>
  <c r="Q64" i="18"/>
  <c r="I64" i="18"/>
  <c r="J64" i="18" s="1"/>
  <c r="F64" i="18"/>
  <c r="U63" i="18"/>
  <c r="T63" i="18"/>
  <c r="Q63" i="18"/>
  <c r="Q74" i="18" s="1"/>
  <c r="I63" i="18"/>
  <c r="J63" i="18" s="1"/>
  <c r="F63" i="18"/>
  <c r="F74" i="18" s="1"/>
  <c r="A63" i="18"/>
  <c r="A78" i="18" s="1"/>
  <c r="A93" i="18" s="1"/>
  <c r="A108" i="18" s="1"/>
  <c r="A123" i="18" s="1"/>
  <c r="A138" i="18" s="1"/>
  <c r="T58" i="18"/>
  <c r="U58" i="18" s="1"/>
  <c r="Q58" i="18"/>
  <c r="I58" i="18"/>
  <c r="J58" i="18" s="1"/>
  <c r="F58" i="18"/>
  <c r="T57" i="18"/>
  <c r="U57" i="18" s="1"/>
  <c r="Q57" i="18"/>
  <c r="J57" i="18"/>
  <c r="I57" i="18"/>
  <c r="F57" i="18"/>
  <c r="T56" i="18"/>
  <c r="U56" i="18" s="1"/>
  <c r="Q56" i="18"/>
  <c r="I56" i="18"/>
  <c r="J56" i="18" s="1"/>
  <c r="F56" i="18"/>
  <c r="A56" i="18"/>
  <c r="A71" i="18" s="1"/>
  <c r="A86" i="18" s="1"/>
  <c r="A101" i="18" s="1"/>
  <c r="A116" i="18" s="1"/>
  <c r="A131" i="18" s="1"/>
  <c r="A146" i="18" s="1"/>
  <c r="T55" i="18"/>
  <c r="U55" i="18" s="1"/>
  <c r="Q55" i="18"/>
  <c r="I55" i="18"/>
  <c r="J55" i="18" s="1"/>
  <c r="F55" i="18"/>
  <c r="A55" i="18"/>
  <c r="A70" i="18" s="1"/>
  <c r="A85" i="18" s="1"/>
  <c r="A100" i="18" s="1"/>
  <c r="A115" i="18" s="1"/>
  <c r="A130" i="18" s="1"/>
  <c r="A145" i="18" s="1"/>
  <c r="T54" i="18"/>
  <c r="U54" i="18" s="1"/>
  <c r="Q54" i="18"/>
  <c r="I54" i="18"/>
  <c r="J54" i="18" s="1"/>
  <c r="F54" i="18"/>
  <c r="A54" i="18"/>
  <c r="A69" i="18" s="1"/>
  <c r="U53" i="18"/>
  <c r="T53" i="18"/>
  <c r="Q53" i="18"/>
  <c r="I53" i="18"/>
  <c r="J53" i="18" s="1"/>
  <c r="F53" i="18"/>
  <c r="U52" i="18"/>
  <c r="T52" i="18"/>
  <c r="Q52" i="18"/>
  <c r="I52" i="18"/>
  <c r="J52" i="18" s="1"/>
  <c r="F52" i="18"/>
  <c r="U51" i="18"/>
  <c r="T51" i="18"/>
  <c r="Q51" i="18"/>
  <c r="I51" i="18"/>
  <c r="J51" i="18" s="1"/>
  <c r="F51" i="18"/>
  <c r="A51" i="18"/>
  <c r="A66" i="18" s="1"/>
  <c r="A81" i="18" s="1"/>
  <c r="A96" i="18" s="1"/>
  <c r="A111" i="18" s="1"/>
  <c r="A126" i="18" s="1"/>
  <c r="A141" i="18" s="1"/>
  <c r="T50" i="18"/>
  <c r="U50" i="18" s="1"/>
  <c r="Q50" i="18"/>
  <c r="J50" i="18"/>
  <c r="I50" i="18"/>
  <c r="F50" i="18"/>
  <c r="U49" i="18"/>
  <c r="T49" i="18"/>
  <c r="Q49" i="18"/>
  <c r="J49" i="18"/>
  <c r="I49" i="18"/>
  <c r="F49" i="18"/>
  <c r="A49" i="18"/>
  <c r="A64" i="18" s="1"/>
  <c r="A79" i="18" s="1"/>
  <c r="A94" i="18" s="1"/>
  <c r="A109" i="18" s="1"/>
  <c r="A124" i="18" s="1"/>
  <c r="A139" i="18" s="1"/>
  <c r="U48" i="18"/>
  <c r="U59" i="18" s="1"/>
  <c r="T48" i="18"/>
  <c r="Q48" i="18"/>
  <c r="J48" i="18"/>
  <c r="I48" i="18"/>
  <c r="F48" i="18"/>
  <c r="A48" i="18"/>
  <c r="F43" i="18"/>
  <c r="A43" i="18"/>
  <c r="J42" i="18"/>
  <c r="F42" i="18"/>
  <c r="A42" i="18"/>
  <c r="F41" i="18"/>
  <c r="A41" i="18"/>
  <c r="F40" i="18"/>
  <c r="A40" i="18"/>
  <c r="F39" i="18"/>
  <c r="A39" i="18"/>
  <c r="F38" i="18"/>
  <c r="F37" i="18"/>
  <c r="A37" i="18"/>
  <c r="J36" i="18"/>
  <c r="F36" i="18"/>
  <c r="A36" i="18"/>
  <c r="F35" i="18"/>
  <c r="A35" i="18"/>
  <c r="F34" i="18"/>
  <c r="F33" i="18"/>
  <c r="F32" i="18"/>
  <c r="A32" i="18"/>
  <c r="J31" i="18"/>
  <c r="F31" i="18"/>
  <c r="F30" i="18"/>
  <c r="F29" i="18"/>
  <c r="A29" i="18"/>
  <c r="F28" i="18"/>
  <c r="A28" i="18"/>
  <c r="H23" i="18"/>
  <c r="D23" i="18"/>
  <c r="H22" i="18"/>
  <c r="J22" i="18" s="1"/>
  <c r="D22" i="18"/>
  <c r="A22" i="18"/>
  <c r="A57" i="18" s="1"/>
  <c r="A72" i="18" s="1"/>
  <c r="A87" i="18" s="1"/>
  <c r="A102" i="18" s="1"/>
  <c r="D21" i="18"/>
  <c r="A21" i="18"/>
  <c r="A20" i="18"/>
  <c r="A19" i="18"/>
  <c r="A34" i="18" s="1"/>
  <c r="J18" i="18"/>
  <c r="A18" i="18"/>
  <c r="A53" i="18" s="1"/>
  <c r="A68" i="18" s="1"/>
  <c r="A83" i="18" s="1"/>
  <c r="A98" i="18" s="1"/>
  <c r="A113" i="18" s="1"/>
  <c r="A128" i="18" s="1"/>
  <c r="A143" i="18" s="1"/>
  <c r="J17" i="18"/>
  <c r="A17" i="18"/>
  <c r="A52" i="18" s="1"/>
  <c r="A67" i="18" s="1"/>
  <c r="A82" i="18" s="1"/>
  <c r="A16" i="18"/>
  <c r="A31" i="18" s="1"/>
  <c r="J15" i="18"/>
  <c r="A15" i="18"/>
  <c r="A14" i="18"/>
  <c r="J13" i="18"/>
  <c r="A13" i="18"/>
  <c r="H10" i="18"/>
  <c r="D10" i="18"/>
  <c r="K65" i="17"/>
  <c r="L65" i="17" s="1"/>
  <c r="J38" i="18" s="1"/>
  <c r="H65" i="17"/>
  <c r="L64" i="17"/>
  <c r="J37" i="18" s="1"/>
  <c r="K64" i="17"/>
  <c r="H64" i="17"/>
  <c r="B64" i="17"/>
  <c r="K63" i="17"/>
  <c r="H63" i="17"/>
  <c r="L63" i="17" s="1"/>
  <c r="B63" i="17"/>
  <c r="L62" i="17"/>
  <c r="J35" i="18" s="1"/>
  <c r="K62" i="17"/>
  <c r="H62" i="17"/>
  <c r="B62" i="17"/>
  <c r="K61" i="17"/>
  <c r="L61" i="17" s="1"/>
  <c r="J34" i="18" s="1"/>
  <c r="H61" i="17"/>
  <c r="B61" i="17"/>
  <c r="K60" i="17"/>
  <c r="H60" i="17"/>
  <c r="L60" i="17" s="1"/>
  <c r="J33" i="18" s="1"/>
  <c r="B60" i="17"/>
  <c r="K59" i="17"/>
  <c r="L59" i="17" s="1"/>
  <c r="J32" i="18" s="1"/>
  <c r="H59" i="17"/>
  <c r="H66" i="17" s="1"/>
  <c r="B59" i="17"/>
  <c r="K58" i="17"/>
  <c r="L58" i="17" s="1"/>
  <c r="H58" i="17"/>
  <c r="B58" i="17"/>
  <c r="K57" i="17"/>
  <c r="H57" i="17"/>
  <c r="L57" i="17" s="1"/>
  <c r="J30" i="18" s="1"/>
  <c r="B57" i="17"/>
  <c r="K56" i="17"/>
  <c r="L56" i="17" s="1"/>
  <c r="J29" i="18" s="1"/>
  <c r="H56" i="17"/>
  <c r="B56" i="17"/>
  <c r="L55" i="17"/>
  <c r="J28" i="18" s="1"/>
  <c r="K55" i="17"/>
  <c r="H55" i="17"/>
  <c r="B55" i="17"/>
  <c r="F50" i="17"/>
  <c r="L49" i="17"/>
  <c r="L48" i="17"/>
  <c r="G47" i="17"/>
  <c r="L47" i="17" s="1"/>
  <c r="J41" i="18" s="1"/>
  <c r="L46" i="17"/>
  <c r="J40" i="18" s="1"/>
  <c r="G46" i="17"/>
  <c r="G45" i="17"/>
  <c r="G43" i="17"/>
  <c r="G52" i="17" s="1"/>
  <c r="B40" i="17"/>
  <c r="J39" i="17"/>
  <c r="B39" i="17"/>
  <c r="B65" i="17" s="1"/>
  <c r="J38" i="17"/>
  <c r="J37" i="17"/>
  <c r="K36" i="17"/>
  <c r="F20" i="18" s="1"/>
  <c r="J36" i="17"/>
  <c r="J35" i="17"/>
  <c r="J19" i="18" s="1"/>
  <c r="J34" i="17"/>
  <c r="J33" i="17"/>
  <c r="J32" i="17"/>
  <c r="J31" i="17"/>
  <c r="J30" i="17"/>
  <c r="J29" i="17"/>
  <c r="G26" i="17"/>
  <c r="H20" i="17"/>
  <c r="J160" i="16"/>
  <c r="F160" i="16"/>
  <c r="J159" i="16"/>
  <c r="F159" i="16"/>
  <c r="J158" i="16"/>
  <c r="F158" i="16"/>
  <c r="J157" i="16"/>
  <c r="F157" i="16"/>
  <c r="J156" i="16"/>
  <c r="F156" i="16"/>
  <c r="J155" i="16"/>
  <c r="F155" i="16"/>
  <c r="J154" i="16"/>
  <c r="F154" i="16"/>
  <c r="J153" i="16"/>
  <c r="F153" i="16"/>
  <c r="J148" i="16"/>
  <c r="F148" i="16"/>
  <c r="J147" i="16"/>
  <c r="F147" i="16"/>
  <c r="J146" i="16"/>
  <c r="F146" i="16"/>
  <c r="J145" i="16"/>
  <c r="F145" i="16"/>
  <c r="J144" i="16"/>
  <c r="F144" i="16"/>
  <c r="J143" i="16"/>
  <c r="F143" i="16"/>
  <c r="J142" i="16"/>
  <c r="F142" i="16"/>
  <c r="F149" i="16" s="1"/>
  <c r="K149" i="16" s="1"/>
  <c r="E176" i="16" s="1"/>
  <c r="J141" i="16"/>
  <c r="F141" i="16"/>
  <c r="J140" i="16"/>
  <c r="J149" i="16" s="1"/>
  <c r="F140" i="16"/>
  <c r="J139" i="16"/>
  <c r="F139" i="16"/>
  <c r="J138" i="16"/>
  <c r="F138" i="16"/>
  <c r="J133" i="16"/>
  <c r="F133" i="16"/>
  <c r="J132" i="16"/>
  <c r="F132" i="16"/>
  <c r="J131" i="16"/>
  <c r="F131" i="16"/>
  <c r="J130" i="16"/>
  <c r="F130" i="16"/>
  <c r="J129" i="16"/>
  <c r="F129" i="16"/>
  <c r="J128" i="16"/>
  <c r="F128" i="16"/>
  <c r="J127" i="16"/>
  <c r="F127" i="16"/>
  <c r="J126" i="16"/>
  <c r="F126" i="16"/>
  <c r="J125" i="16"/>
  <c r="J134" i="16" s="1"/>
  <c r="F125" i="16"/>
  <c r="J124" i="16"/>
  <c r="F124" i="16"/>
  <c r="F134" i="16" s="1"/>
  <c r="K134" i="16" s="1"/>
  <c r="J123" i="16"/>
  <c r="F123" i="16"/>
  <c r="J118" i="16"/>
  <c r="F118" i="16"/>
  <c r="J117" i="16"/>
  <c r="F117" i="16"/>
  <c r="J116" i="16"/>
  <c r="F116" i="16"/>
  <c r="J115" i="16"/>
  <c r="F115" i="16"/>
  <c r="J114" i="16"/>
  <c r="F114" i="16"/>
  <c r="J113" i="16"/>
  <c r="F113" i="16"/>
  <c r="J112" i="16"/>
  <c r="F112" i="16"/>
  <c r="J111" i="16"/>
  <c r="F111" i="16"/>
  <c r="J110" i="16"/>
  <c r="F110" i="16"/>
  <c r="J109" i="16"/>
  <c r="F109" i="16"/>
  <c r="J108" i="16"/>
  <c r="F108" i="16"/>
  <c r="F119" i="16" s="1"/>
  <c r="J103" i="16"/>
  <c r="F103" i="16"/>
  <c r="J102" i="16"/>
  <c r="F102" i="16"/>
  <c r="J101" i="16"/>
  <c r="F101" i="16"/>
  <c r="J100" i="16"/>
  <c r="F100" i="16"/>
  <c r="J99" i="16"/>
  <c r="F99" i="16"/>
  <c r="J98" i="16"/>
  <c r="F98" i="16"/>
  <c r="J97" i="16"/>
  <c r="F97" i="16"/>
  <c r="J96" i="16"/>
  <c r="F96" i="16"/>
  <c r="J95" i="16"/>
  <c r="F95" i="16"/>
  <c r="J94" i="16"/>
  <c r="F94" i="16"/>
  <c r="J93" i="16"/>
  <c r="J104" i="16" s="1"/>
  <c r="F93" i="16"/>
  <c r="J88" i="16"/>
  <c r="F88" i="16"/>
  <c r="J87" i="16"/>
  <c r="F87" i="16"/>
  <c r="J86" i="16"/>
  <c r="F86" i="16"/>
  <c r="J85" i="16"/>
  <c r="F85" i="16"/>
  <c r="J84" i="16"/>
  <c r="F84" i="16"/>
  <c r="J83" i="16"/>
  <c r="F83" i="16"/>
  <c r="J82" i="16"/>
  <c r="F82" i="16"/>
  <c r="J81" i="16"/>
  <c r="F81" i="16"/>
  <c r="F89" i="16" s="1"/>
  <c r="K89" i="16" s="1"/>
  <c r="J80" i="16"/>
  <c r="J89" i="16" s="1"/>
  <c r="F80" i="16"/>
  <c r="J79" i="16"/>
  <c r="F79" i="16"/>
  <c r="J78" i="16"/>
  <c r="F78" i="16"/>
  <c r="U73" i="16"/>
  <c r="T73" i="16"/>
  <c r="Q73" i="16"/>
  <c r="J73" i="16"/>
  <c r="I73" i="16"/>
  <c r="F73" i="16"/>
  <c r="A73" i="16"/>
  <c r="A88" i="16" s="1"/>
  <c r="A103" i="16" s="1"/>
  <c r="A118" i="16" s="1"/>
  <c r="A133" i="16" s="1"/>
  <c r="A148" i="16" s="1"/>
  <c r="T72" i="16"/>
  <c r="U72" i="16" s="1"/>
  <c r="Q72" i="16"/>
  <c r="J72" i="16"/>
  <c r="I72" i="16"/>
  <c r="F72" i="16"/>
  <c r="T71" i="16"/>
  <c r="U71" i="16" s="1"/>
  <c r="Q71" i="16"/>
  <c r="I71" i="16"/>
  <c r="J71" i="16" s="1"/>
  <c r="F71" i="16"/>
  <c r="U70" i="16"/>
  <c r="T70" i="16"/>
  <c r="Q70" i="16"/>
  <c r="Q74" i="16" s="1"/>
  <c r="J70" i="16"/>
  <c r="I70" i="16"/>
  <c r="F70" i="16"/>
  <c r="U69" i="16"/>
  <c r="T69" i="16"/>
  <c r="Q69" i="16"/>
  <c r="I69" i="16"/>
  <c r="J69" i="16" s="1"/>
  <c r="F69" i="16"/>
  <c r="A69" i="16"/>
  <c r="A84" i="16" s="1"/>
  <c r="A99" i="16" s="1"/>
  <c r="A114" i="16" s="1"/>
  <c r="A129" i="16" s="1"/>
  <c r="A144" i="16" s="1"/>
  <c r="T68" i="16"/>
  <c r="U68" i="16" s="1"/>
  <c r="Q68" i="16"/>
  <c r="I68" i="16"/>
  <c r="J68" i="16" s="1"/>
  <c r="F68" i="16"/>
  <c r="T67" i="16"/>
  <c r="U67" i="16" s="1"/>
  <c r="Q67" i="16"/>
  <c r="J67" i="16"/>
  <c r="I67" i="16"/>
  <c r="F67" i="16"/>
  <c r="U66" i="16"/>
  <c r="T66" i="16"/>
  <c r="Q66" i="16"/>
  <c r="I66" i="16"/>
  <c r="J66" i="16" s="1"/>
  <c r="F66" i="16"/>
  <c r="U65" i="16"/>
  <c r="T65" i="16"/>
  <c r="Q65" i="16"/>
  <c r="I65" i="16"/>
  <c r="J65" i="16" s="1"/>
  <c r="F65" i="16"/>
  <c r="U64" i="16"/>
  <c r="U74" i="16" s="1"/>
  <c r="T64" i="16"/>
  <c r="Q64" i="16"/>
  <c r="J64" i="16"/>
  <c r="I64" i="16"/>
  <c r="F64" i="16"/>
  <c r="A64" i="16"/>
  <c r="A79" i="16" s="1"/>
  <c r="A94" i="16" s="1"/>
  <c r="A109" i="16" s="1"/>
  <c r="A124" i="16" s="1"/>
  <c r="A139" i="16" s="1"/>
  <c r="U63" i="16"/>
  <c r="T63" i="16"/>
  <c r="Q63" i="16"/>
  <c r="I63" i="16"/>
  <c r="J63" i="16" s="1"/>
  <c r="J74" i="16" s="1"/>
  <c r="F63" i="16"/>
  <c r="F74" i="16" s="1"/>
  <c r="K74" i="16" s="1"/>
  <c r="U58" i="16"/>
  <c r="T58" i="16"/>
  <c r="Q58" i="16"/>
  <c r="J58" i="16"/>
  <c r="I58" i="16"/>
  <c r="F58" i="16"/>
  <c r="U57" i="16"/>
  <c r="T57" i="16"/>
  <c r="Q57" i="16"/>
  <c r="I57" i="16"/>
  <c r="J57" i="16" s="1"/>
  <c r="F57" i="16"/>
  <c r="A57" i="16"/>
  <c r="A72" i="16" s="1"/>
  <c r="A87" i="16" s="1"/>
  <c r="A102" i="16" s="1"/>
  <c r="A117" i="16" s="1"/>
  <c r="A132" i="16" s="1"/>
  <c r="A147" i="16" s="1"/>
  <c r="T56" i="16"/>
  <c r="U56" i="16" s="1"/>
  <c r="Q56" i="16"/>
  <c r="I56" i="16"/>
  <c r="J56" i="16" s="1"/>
  <c r="F56" i="16"/>
  <c r="T55" i="16"/>
  <c r="U55" i="16" s="1"/>
  <c r="Q55" i="16"/>
  <c r="I55" i="16"/>
  <c r="J55" i="16" s="1"/>
  <c r="F55" i="16"/>
  <c r="A55" i="16"/>
  <c r="A70" i="16" s="1"/>
  <c r="A85" i="16" s="1"/>
  <c r="A100" i="16" s="1"/>
  <c r="A115" i="16" s="1"/>
  <c r="A130" i="16" s="1"/>
  <c r="A145" i="16" s="1"/>
  <c r="U54" i="16"/>
  <c r="T54" i="16"/>
  <c r="Q54" i="16"/>
  <c r="J54" i="16"/>
  <c r="I54" i="16"/>
  <c r="F54" i="16"/>
  <c r="A54" i="16"/>
  <c r="U53" i="16"/>
  <c r="T53" i="16"/>
  <c r="Q53" i="16"/>
  <c r="J53" i="16"/>
  <c r="I53" i="16"/>
  <c r="F53" i="16"/>
  <c r="T52" i="16"/>
  <c r="U52" i="16" s="1"/>
  <c r="Q52" i="16"/>
  <c r="J52" i="16"/>
  <c r="I52" i="16"/>
  <c r="F52" i="16"/>
  <c r="A52" i="16"/>
  <c r="A67" i="16" s="1"/>
  <c r="A82" i="16" s="1"/>
  <c r="A97" i="16" s="1"/>
  <c r="A112" i="16" s="1"/>
  <c r="A127" i="16" s="1"/>
  <c r="A142" i="16" s="1"/>
  <c r="U51" i="16"/>
  <c r="T51" i="16"/>
  <c r="Q51" i="16"/>
  <c r="J51" i="16"/>
  <c r="I51" i="16"/>
  <c r="F51" i="16"/>
  <c r="T50" i="16"/>
  <c r="U50" i="16" s="1"/>
  <c r="Q50" i="16"/>
  <c r="J50" i="16"/>
  <c r="I50" i="16"/>
  <c r="F50" i="16"/>
  <c r="U49" i="16"/>
  <c r="T49" i="16"/>
  <c r="Q49" i="16"/>
  <c r="I49" i="16"/>
  <c r="J49" i="16" s="1"/>
  <c r="F49" i="16"/>
  <c r="A49" i="16"/>
  <c r="U48" i="16"/>
  <c r="T48" i="16"/>
  <c r="Q48" i="16"/>
  <c r="I48" i="16"/>
  <c r="J48" i="16" s="1"/>
  <c r="J59" i="16" s="1"/>
  <c r="F48" i="16"/>
  <c r="F59" i="16" s="1"/>
  <c r="A48" i="16"/>
  <c r="A63" i="16" s="1"/>
  <c r="A78" i="16" s="1"/>
  <c r="A93" i="16" s="1"/>
  <c r="A108" i="16" s="1"/>
  <c r="A123" i="16" s="1"/>
  <c r="A138" i="16" s="1"/>
  <c r="F43" i="16"/>
  <c r="A43" i="16"/>
  <c r="J42" i="16"/>
  <c r="F42" i="16"/>
  <c r="A42" i="16"/>
  <c r="F41" i="16"/>
  <c r="A41" i="16"/>
  <c r="F40" i="16"/>
  <c r="A40" i="16"/>
  <c r="F39" i="16"/>
  <c r="A39" i="16"/>
  <c r="F38" i="16"/>
  <c r="A38" i="16"/>
  <c r="J37" i="16"/>
  <c r="F37" i="16"/>
  <c r="A37" i="16"/>
  <c r="F36" i="16"/>
  <c r="F35" i="16"/>
  <c r="F34" i="16"/>
  <c r="A34" i="16"/>
  <c r="F33" i="16"/>
  <c r="A33" i="16"/>
  <c r="F32" i="16"/>
  <c r="F31" i="16"/>
  <c r="F30" i="16"/>
  <c r="F29" i="16"/>
  <c r="A29" i="16"/>
  <c r="J28" i="16"/>
  <c r="F28" i="16"/>
  <c r="J23" i="16"/>
  <c r="H23" i="16"/>
  <c r="D23" i="16"/>
  <c r="F23" i="16" s="1"/>
  <c r="A23" i="16"/>
  <c r="A58" i="16" s="1"/>
  <c r="H22" i="16"/>
  <c r="D22" i="16"/>
  <c r="A22" i="16"/>
  <c r="H21" i="16"/>
  <c r="J21" i="16" s="1"/>
  <c r="D21" i="16"/>
  <c r="F21" i="16" s="1"/>
  <c r="A21" i="16"/>
  <c r="J20" i="16"/>
  <c r="D20" i="16"/>
  <c r="A20" i="16"/>
  <c r="A35" i="16" s="1"/>
  <c r="D19" i="16"/>
  <c r="A19" i="16"/>
  <c r="H18" i="16"/>
  <c r="J18" i="16" s="1"/>
  <c r="F18" i="16"/>
  <c r="A18" i="16"/>
  <c r="A53" i="16" s="1"/>
  <c r="A68" i="16" s="1"/>
  <c r="A83" i="16" s="1"/>
  <c r="A98" i="16" s="1"/>
  <c r="A113" i="16" s="1"/>
  <c r="A128" i="16" s="1"/>
  <c r="A143" i="16" s="1"/>
  <c r="H17" i="16"/>
  <c r="J17" i="16" s="1"/>
  <c r="A17" i="16"/>
  <c r="A32" i="16" s="1"/>
  <c r="H16" i="16"/>
  <c r="J16" i="16" s="1"/>
  <c r="A16" i="16"/>
  <c r="A51" i="16" s="1"/>
  <c r="A66" i="16" s="1"/>
  <c r="A81" i="16" s="1"/>
  <c r="A96" i="16" s="1"/>
  <c r="A111" i="16" s="1"/>
  <c r="A126" i="16" s="1"/>
  <c r="A141" i="16" s="1"/>
  <c r="H15" i="16"/>
  <c r="D15" i="16"/>
  <c r="A15" i="16"/>
  <c r="A30" i="16" s="1"/>
  <c r="H14" i="16"/>
  <c r="J14" i="16" s="1"/>
  <c r="F14" i="16"/>
  <c r="D14" i="16"/>
  <c r="A14" i="16"/>
  <c r="H13" i="16"/>
  <c r="D13" i="16"/>
  <c r="A13" i="16"/>
  <c r="A28" i="16" s="1"/>
  <c r="D10" i="16"/>
  <c r="D170" i="16" s="1"/>
  <c r="L65" i="15"/>
  <c r="J38" i="16" s="1"/>
  <c r="K65" i="15"/>
  <c r="H65" i="15"/>
  <c r="B65" i="15"/>
  <c r="K64" i="15"/>
  <c r="L64" i="15" s="1"/>
  <c r="H64" i="15"/>
  <c r="B64" i="15"/>
  <c r="K63" i="15"/>
  <c r="L63" i="15" s="1"/>
  <c r="J36" i="16" s="1"/>
  <c r="H63" i="15"/>
  <c r="H66" i="15" s="1"/>
  <c r="B63" i="15"/>
  <c r="L62" i="15"/>
  <c r="K62" i="15"/>
  <c r="H62" i="15"/>
  <c r="B62" i="15"/>
  <c r="K61" i="15"/>
  <c r="H61" i="15"/>
  <c r="B61" i="15"/>
  <c r="K60" i="15"/>
  <c r="H60" i="15"/>
  <c r="L60" i="15" s="1"/>
  <c r="J33" i="16" s="1"/>
  <c r="B60" i="15"/>
  <c r="L59" i="15"/>
  <c r="J32" i="16" s="1"/>
  <c r="K59" i="15"/>
  <c r="H59" i="15"/>
  <c r="B59" i="15"/>
  <c r="L58" i="15"/>
  <c r="J31" i="16" s="1"/>
  <c r="K58" i="15"/>
  <c r="H58" i="15"/>
  <c r="B58" i="15"/>
  <c r="K57" i="15"/>
  <c r="H57" i="15"/>
  <c r="L57" i="15" s="1"/>
  <c r="J30" i="16" s="1"/>
  <c r="B57" i="15"/>
  <c r="L56" i="15"/>
  <c r="J29" i="16" s="1"/>
  <c r="K56" i="15"/>
  <c r="H56" i="15"/>
  <c r="B56" i="15"/>
  <c r="L55" i="15"/>
  <c r="K55" i="15"/>
  <c r="H55" i="15"/>
  <c r="B55" i="15"/>
  <c r="F50" i="15"/>
  <c r="L49" i="15"/>
  <c r="J43" i="16" s="1"/>
  <c r="L48" i="15"/>
  <c r="G47" i="15"/>
  <c r="L47" i="15" s="1"/>
  <c r="J41" i="16" s="1"/>
  <c r="L46" i="15"/>
  <c r="J40" i="16" s="1"/>
  <c r="G46" i="15"/>
  <c r="G50" i="15" s="1"/>
  <c r="G45" i="15"/>
  <c r="L45" i="15" s="1"/>
  <c r="G43" i="15"/>
  <c r="G52" i="15" s="1"/>
  <c r="B40" i="15"/>
  <c r="K39" i="15"/>
  <c r="J39" i="15"/>
  <c r="B39" i="15"/>
  <c r="A23" i="18" s="1"/>
  <c r="A38" i="18" s="1"/>
  <c r="K38" i="15"/>
  <c r="L38" i="15" s="1"/>
  <c r="J38" i="15"/>
  <c r="J22" i="16" s="1"/>
  <c r="K37" i="15"/>
  <c r="J37" i="15"/>
  <c r="L37" i="15" s="1"/>
  <c r="J36" i="15"/>
  <c r="J35" i="15"/>
  <c r="J19" i="16" s="1"/>
  <c r="K34" i="15"/>
  <c r="J34" i="15"/>
  <c r="L34" i="15" s="1"/>
  <c r="J33" i="15"/>
  <c r="J32" i="15"/>
  <c r="J31" i="15"/>
  <c r="J15" i="16" s="1"/>
  <c r="L30" i="15"/>
  <c r="K30" i="15"/>
  <c r="J30" i="15"/>
  <c r="L29" i="15"/>
  <c r="K29" i="15"/>
  <c r="F13" i="16" s="1"/>
  <c r="J29" i="15"/>
  <c r="J13" i="16" s="1"/>
  <c r="G26" i="15"/>
  <c r="H20" i="15"/>
  <c r="K32" i="15" s="1"/>
  <c r="L2" i="15"/>
  <c r="F29" i="14"/>
  <c r="I27" i="14"/>
  <c r="H27" i="14"/>
  <c r="G27" i="14"/>
  <c r="F27" i="14"/>
  <c r="E27" i="14"/>
  <c r="J27" i="14" s="1"/>
  <c r="D27" i="14"/>
  <c r="H25" i="14"/>
  <c r="H29" i="14" s="1"/>
  <c r="F25" i="14"/>
  <c r="E25" i="14"/>
  <c r="E29" i="14" s="1"/>
  <c r="I24" i="14"/>
  <c r="H24" i="14"/>
  <c r="G24" i="14"/>
  <c r="G25" i="14" s="1"/>
  <c r="G29" i="14" s="1"/>
  <c r="F24" i="14"/>
  <c r="E24" i="14"/>
  <c r="J24" i="14" s="1"/>
  <c r="D24" i="14"/>
  <c r="D25" i="14" s="1"/>
  <c r="D29" i="14" s="1"/>
  <c r="J23" i="14"/>
  <c r="J22" i="14"/>
  <c r="I21" i="14"/>
  <c r="I25" i="14" s="1"/>
  <c r="I29" i="14" s="1"/>
  <c r="H21" i="14"/>
  <c r="G21" i="14"/>
  <c r="F21" i="14"/>
  <c r="E21" i="14"/>
  <c r="D21" i="14"/>
  <c r="J20" i="14"/>
  <c r="J19" i="14"/>
  <c r="J18" i="14"/>
  <c r="J17" i="14"/>
  <c r="J16" i="14"/>
  <c r="J1" i="14"/>
  <c r="H130" i="13"/>
  <c r="J130" i="13" s="1"/>
  <c r="I129" i="13"/>
  <c r="J129" i="13" s="1"/>
  <c r="G129" i="13"/>
  <c r="F129" i="13"/>
  <c r="B129" i="13"/>
  <c r="J128" i="13"/>
  <c r="I128" i="13"/>
  <c r="G128" i="13"/>
  <c r="F128" i="13"/>
  <c r="B128" i="13"/>
  <c r="E119" i="13"/>
  <c r="I114" i="13"/>
  <c r="H114" i="13"/>
  <c r="G114" i="13"/>
  <c r="F114" i="13"/>
  <c r="B114" i="13"/>
  <c r="B132" i="13" s="1"/>
  <c r="G113" i="13"/>
  <c r="F113" i="13"/>
  <c r="B113" i="13"/>
  <c r="J112" i="13"/>
  <c r="H112" i="13"/>
  <c r="H111" i="13"/>
  <c r="J111" i="13" s="1"/>
  <c r="J110" i="13"/>
  <c r="I110" i="13"/>
  <c r="H110" i="13"/>
  <c r="G110" i="13"/>
  <c r="F110" i="13"/>
  <c r="B110" i="13"/>
  <c r="H109" i="13"/>
  <c r="B109" i="13"/>
  <c r="E96" i="13"/>
  <c r="J91" i="13"/>
  <c r="H91" i="13"/>
  <c r="I90" i="13"/>
  <c r="I109" i="13" s="1"/>
  <c r="G90" i="13"/>
  <c r="G109" i="13" s="1"/>
  <c r="F90" i="13"/>
  <c r="F109" i="13" s="1"/>
  <c r="B90" i="13"/>
  <c r="I89" i="13"/>
  <c r="I108" i="13" s="1"/>
  <c r="H89" i="13"/>
  <c r="J89" i="13" s="1"/>
  <c r="B89" i="13"/>
  <c r="B108" i="13" s="1"/>
  <c r="I88" i="13"/>
  <c r="I107" i="13" s="1"/>
  <c r="H88" i="13"/>
  <c r="H86" i="13"/>
  <c r="G85" i="13"/>
  <c r="G104" i="13" s="1"/>
  <c r="G125" i="13" s="1"/>
  <c r="F83" i="13"/>
  <c r="F102" i="13" s="1"/>
  <c r="F124" i="13" s="1"/>
  <c r="G82" i="13"/>
  <c r="G101" i="13" s="1"/>
  <c r="B81" i="13"/>
  <c r="B100" i="13" s="1"/>
  <c r="B123" i="13" s="1"/>
  <c r="I80" i="13"/>
  <c r="I99" i="13" s="1"/>
  <c r="I122" i="13" s="1"/>
  <c r="E77" i="13"/>
  <c r="G72" i="13"/>
  <c r="F72" i="13"/>
  <c r="B72" i="13"/>
  <c r="H71" i="13"/>
  <c r="J71" i="13" s="1"/>
  <c r="I70" i="13"/>
  <c r="J70" i="13" s="1"/>
  <c r="G70" i="13"/>
  <c r="G89" i="13" s="1"/>
  <c r="G108" i="13" s="1"/>
  <c r="F70" i="13"/>
  <c r="F89" i="13" s="1"/>
  <c r="F108" i="13" s="1"/>
  <c r="B70" i="13"/>
  <c r="H69" i="13"/>
  <c r="G69" i="13"/>
  <c r="G88" i="13" s="1"/>
  <c r="G107" i="13" s="1"/>
  <c r="F69" i="13"/>
  <c r="F88" i="13" s="1"/>
  <c r="F107" i="13" s="1"/>
  <c r="I68" i="13"/>
  <c r="I87" i="13" s="1"/>
  <c r="I106" i="13" s="1"/>
  <c r="I127" i="13" s="1"/>
  <c r="B68" i="13"/>
  <c r="B87" i="13" s="1"/>
  <c r="B106" i="13" s="1"/>
  <c r="B127" i="13" s="1"/>
  <c r="H67" i="13"/>
  <c r="F67" i="13"/>
  <c r="F86" i="13" s="1"/>
  <c r="F105" i="13" s="1"/>
  <c r="F126" i="13" s="1"/>
  <c r="B67" i="13"/>
  <c r="B86" i="13" s="1"/>
  <c r="B105" i="13" s="1"/>
  <c r="B126" i="13" s="1"/>
  <c r="G66" i="13"/>
  <c r="F66" i="13"/>
  <c r="F85" i="13" s="1"/>
  <c r="F104" i="13" s="1"/>
  <c r="F125" i="13" s="1"/>
  <c r="B65" i="13"/>
  <c r="B84" i="13" s="1"/>
  <c r="B103" i="13" s="1"/>
  <c r="H64" i="13"/>
  <c r="H83" i="13" s="1"/>
  <c r="G64" i="13"/>
  <c r="G83" i="13" s="1"/>
  <c r="G102" i="13" s="1"/>
  <c r="G124" i="13" s="1"/>
  <c r="F64" i="13"/>
  <c r="H63" i="13"/>
  <c r="H82" i="13" s="1"/>
  <c r="G63" i="13"/>
  <c r="I62" i="13"/>
  <c r="I81" i="13" s="1"/>
  <c r="I100" i="13" s="1"/>
  <c r="I123" i="13" s="1"/>
  <c r="G62" i="13"/>
  <c r="G81" i="13" s="1"/>
  <c r="G100" i="13" s="1"/>
  <c r="G123" i="13" s="1"/>
  <c r="B62" i="13"/>
  <c r="E58" i="13"/>
  <c r="I53" i="13"/>
  <c r="I72" i="13" s="1"/>
  <c r="H53" i="13"/>
  <c r="H72" i="13" s="1"/>
  <c r="G53" i="13"/>
  <c r="F53" i="13"/>
  <c r="J52" i="13"/>
  <c r="I52" i="13"/>
  <c r="H52" i="13"/>
  <c r="G52" i="13"/>
  <c r="F52" i="13"/>
  <c r="J51" i="13"/>
  <c r="H51" i="13"/>
  <c r="I50" i="13"/>
  <c r="I69" i="13" s="1"/>
  <c r="J69" i="13" s="1"/>
  <c r="G50" i="13"/>
  <c r="F50" i="13"/>
  <c r="C50" i="13"/>
  <c r="B50" i="13"/>
  <c r="B69" i="13" s="1"/>
  <c r="B88" i="13" s="1"/>
  <c r="B107" i="13" s="1"/>
  <c r="I49" i="13"/>
  <c r="H49" i="13"/>
  <c r="H68" i="13" s="1"/>
  <c r="J68" i="13" s="1"/>
  <c r="G49" i="13"/>
  <c r="G68" i="13" s="1"/>
  <c r="G87" i="13" s="1"/>
  <c r="G106" i="13" s="1"/>
  <c r="G127" i="13" s="1"/>
  <c r="F49" i="13"/>
  <c r="F68" i="13" s="1"/>
  <c r="F87" i="13" s="1"/>
  <c r="F106" i="13" s="1"/>
  <c r="F127" i="13" s="1"/>
  <c r="C49" i="13"/>
  <c r="B49" i="13"/>
  <c r="I48" i="13"/>
  <c r="I67" i="13" s="1"/>
  <c r="I86" i="13" s="1"/>
  <c r="I105" i="13" s="1"/>
  <c r="I126" i="13" s="1"/>
  <c r="H48" i="13"/>
  <c r="G48" i="13"/>
  <c r="G67" i="13" s="1"/>
  <c r="G86" i="13" s="1"/>
  <c r="G105" i="13" s="1"/>
  <c r="G126" i="13" s="1"/>
  <c r="F48" i="13"/>
  <c r="C48" i="13"/>
  <c r="B48" i="13"/>
  <c r="I47" i="13"/>
  <c r="H47" i="13"/>
  <c r="H66" i="13" s="1"/>
  <c r="G47" i="13"/>
  <c r="F47" i="13"/>
  <c r="C47" i="13"/>
  <c r="B47" i="13"/>
  <c r="B66" i="13" s="1"/>
  <c r="B85" i="13" s="1"/>
  <c r="B104" i="13" s="1"/>
  <c r="B125" i="13" s="1"/>
  <c r="I46" i="13"/>
  <c r="I65" i="13" s="1"/>
  <c r="I84" i="13" s="1"/>
  <c r="I103" i="13" s="1"/>
  <c r="H46" i="13"/>
  <c r="H65" i="13" s="1"/>
  <c r="G46" i="13"/>
  <c r="G65" i="13" s="1"/>
  <c r="G84" i="13" s="1"/>
  <c r="G103" i="13" s="1"/>
  <c r="F46" i="13"/>
  <c r="F65" i="13" s="1"/>
  <c r="F84" i="13" s="1"/>
  <c r="F103" i="13" s="1"/>
  <c r="C46" i="13"/>
  <c r="B46" i="13"/>
  <c r="J45" i="13"/>
  <c r="I45" i="13"/>
  <c r="I64" i="13" s="1"/>
  <c r="H45" i="13"/>
  <c r="G45" i="13"/>
  <c r="F45" i="13"/>
  <c r="C45" i="13"/>
  <c r="B45" i="13"/>
  <c r="B64" i="13" s="1"/>
  <c r="B83" i="13" s="1"/>
  <c r="B102" i="13" s="1"/>
  <c r="B124" i="13" s="1"/>
  <c r="I44" i="13"/>
  <c r="I63" i="13" s="1"/>
  <c r="I82" i="13" s="1"/>
  <c r="I101" i="13" s="1"/>
  <c r="H44" i="13"/>
  <c r="G44" i="13"/>
  <c r="F44" i="13"/>
  <c r="F63" i="13" s="1"/>
  <c r="F82" i="13" s="1"/>
  <c r="F101" i="13" s="1"/>
  <c r="C44" i="13"/>
  <c r="B44" i="13"/>
  <c r="B63" i="13" s="1"/>
  <c r="B82" i="13" s="1"/>
  <c r="B101" i="13" s="1"/>
  <c r="I43" i="13"/>
  <c r="H43" i="13"/>
  <c r="H62" i="13" s="1"/>
  <c r="G43" i="13"/>
  <c r="F43" i="13"/>
  <c r="F62" i="13" s="1"/>
  <c r="F81" i="13" s="1"/>
  <c r="F100" i="13" s="1"/>
  <c r="F123" i="13" s="1"/>
  <c r="C43" i="13"/>
  <c r="B43" i="13"/>
  <c r="I42" i="13"/>
  <c r="I61" i="13" s="1"/>
  <c r="H42" i="13"/>
  <c r="H55" i="13" s="1"/>
  <c r="G42" i="13"/>
  <c r="G61" i="13" s="1"/>
  <c r="G80" i="13" s="1"/>
  <c r="G99" i="13" s="1"/>
  <c r="G122" i="13" s="1"/>
  <c r="F42" i="13"/>
  <c r="F61" i="13" s="1"/>
  <c r="F80" i="13" s="1"/>
  <c r="F99" i="13" s="1"/>
  <c r="F122" i="13" s="1"/>
  <c r="C42" i="13"/>
  <c r="B42" i="13"/>
  <c r="B61" i="13" s="1"/>
  <c r="B80" i="13" s="1"/>
  <c r="B99" i="13" s="1"/>
  <c r="B122" i="13" s="1"/>
  <c r="E39" i="13"/>
  <c r="J34" i="13"/>
  <c r="J33" i="13"/>
  <c r="J32" i="13"/>
  <c r="H31" i="13"/>
  <c r="J31" i="13" s="1"/>
  <c r="J30" i="13"/>
  <c r="J29" i="13"/>
  <c r="J28" i="13"/>
  <c r="J27" i="13"/>
  <c r="J26" i="13"/>
  <c r="J25" i="13"/>
  <c r="J24" i="13"/>
  <c r="J23" i="13"/>
  <c r="E20" i="13"/>
  <c r="K1" i="13"/>
  <c r="K61" i="12"/>
  <c r="K59" i="12"/>
  <c r="E59" i="12"/>
  <c r="I58" i="12"/>
  <c r="O58" i="12" s="1"/>
  <c r="I57" i="12"/>
  <c r="I59" i="12" s="1"/>
  <c r="K54" i="12"/>
  <c r="E54" i="12"/>
  <c r="I53" i="12"/>
  <c r="O52" i="12"/>
  <c r="I52" i="12"/>
  <c r="H45" i="12"/>
  <c r="E29" i="12"/>
  <c r="K29" i="12" s="1"/>
  <c r="I28" i="12"/>
  <c r="O28" i="12" s="1"/>
  <c r="O27" i="12"/>
  <c r="O29" i="12" s="1"/>
  <c r="I27" i="12"/>
  <c r="I29" i="12" s="1"/>
  <c r="I24" i="12"/>
  <c r="E24" i="12"/>
  <c r="O23" i="12"/>
  <c r="I23" i="12"/>
  <c r="I22" i="12"/>
  <c r="H15" i="12"/>
  <c r="O1" i="12"/>
  <c r="U77" i="11"/>
  <c r="N77" i="11"/>
  <c r="AB77" i="11" s="1"/>
  <c r="M77" i="11"/>
  <c r="AA77" i="11" s="1"/>
  <c r="L77" i="11"/>
  <c r="Z77" i="11" s="1"/>
  <c r="K77" i="11"/>
  <c r="Y77" i="11" s="1"/>
  <c r="J77" i="11"/>
  <c r="X77" i="11" s="1"/>
  <c r="I77" i="11"/>
  <c r="W77" i="11" s="1"/>
  <c r="H77" i="11"/>
  <c r="G77" i="11"/>
  <c r="V77" i="11" s="1"/>
  <c r="F77" i="11"/>
  <c r="E77" i="11"/>
  <c r="D77" i="11"/>
  <c r="C77" i="11"/>
  <c r="R77" i="11" s="1"/>
  <c r="AB76" i="11"/>
  <c r="AA76" i="11"/>
  <c r="Z76" i="11"/>
  <c r="Y76" i="11"/>
  <c r="X76" i="11"/>
  <c r="V76" i="11"/>
  <c r="U76" i="11"/>
  <c r="T76" i="11"/>
  <c r="S76" i="11"/>
  <c r="R76" i="11"/>
  <c r="AB75" i="11"/>
  <c r="AA75" i="11"/>
  <c r="Z75" i="11"/>
  <c r="Y75" i="11"/>
  <c r="X75" i="11"/>
  <c r="V75" i="11"/>
  <c r="U75" i="11"/>
  <c r="T75" i="11"/>
  <c r="S75" i="11"/>
  <c r="R75" i="11"/>
  <c r="AB74" i="11"/>
  <c r="AA74" i="11"/>
  <c r="Z74" i="11"/>
  <c r="Y74" i="11"/>
  <c r="X74" i="11"/>
  <c r="W74" i="11"/>
  <c r="V74" i="11"/>
  <c r="U74" i="11"/>
  <c r="T74" i="11"/>
  <c r="S74" i="11"/>
  <c r="R74" i="11"/>
  <c r="AB73" i="11"/>
  <c r="AA73" i="11"/>
  <c r="Z73" i="11"/>
  <c r="Y73" i="11"/>
  <c r="X73" i="11"/>
  <c r="W73" i="11"/>
  <c r="V73" i="11"/>
  <c r="U73" i="11"/>
  <c r="T73" i="11"/>
  <c r="S73" i="11"/>
  <c r="R73" i="11"/>
  <c r="A73" i="11"/>
  <c r="P73" i="11" s="1"/>
  <c r="AB72" i="11"/>
  <c r="AA72" i="11"/>
  <c r="Z72" i="11"/>
  <c r="Y72" i="11"/>
  <c r="X72" i="11"/>
  <c r="W72" i="11"/>
  <c r="V72" i="11"/>
  <c r="U72" i="11"/>
  <c r="T72" i="11"/>
  <c r="S72" i="11"/>
  <c r="R72" i="11"/>
  <c r="AB71" i="11"/>
  <c r="AA71" i="11"/>
  <c r="Z71" i="11"/>
  <c r="Y71" i="11"/>
  <c r="X71" i="11"/>
  <c r="W71" i="11"/>
  <c r="V71" i="11"/>
  <c r="U71" i="11"/>
  <c r="T71" i="11"/>
  <c r="S71" i="11"/>
  <c r="R71" i="11"/>
  <c r="AB70" i="11"/>
  <c r="AA70" i="11"/>
  <c r="Z70" i="11"/>
  <c r="Y70" i="11"/>
  <c r="X70" i="11"/>
  <c r="W70" i="11"/>
  <c r="V70" i="11"/>
  <c r="U70" i="11"/>
  <c r="T70" i="11"/>
  <c r="S70" i="11"/>
  <c r="R70" i="11"/>
  <c r="AB69" i="11"/>
  <c r="AA69" i="11"/>
  <c r="Z69" i="11"/>
  <c r="Y69" i="11"/>
  <c r="X69" i="11"/>
  <c r="W69" i="11"/>
  <c r="V69" i="11"/>
  <c r="U69" i="11"/>
  <c r="T69" i="11"/>
  <c r="S69" i="11"/>
  <c r="R69" i="11"/>
  <c r="AB68" i="11"/>
  <c r="AA68" i="11"/>
  <c r="Z68" i="11"/>
  <c r="Y68" i="11"/>
  <c r="X68" i="11"/>
  <c r="W68" i="11"/>
  <c r="V68" i="11"/>
  <c r="U68" i="11"/>
  <c r="T68" i="11"/>
  <c r="S68" i="11"/>
  <c r="R68" i="11"/>
  <c r="Y67" i="11"/>
  <c r="N67" i="11"/>
  <c r="AB67" i="11" s="1"/>
  <c r="L67" i="11"/>
  <c r="Z67" i="11" s="1"/>
  <c r="K67" i="11"/>
  <c r="H67" i="11"/>
  <c r="W64" i="11"/>
  <c r="T64" i="11"/>
  <c r="R64" i="11"/>
  <c r="N64" i="11"/>
  <c r="M64" i="11"/>
  <c r="AA64" i="11" s="1"/>
  <c r="L64" i="11"/>
  <c r="Z64" i="11" s="1"/>
  <c r="K64" i="11"/>
  <c r="Y64" i="11" s="1"/>
  <c r="J64" i="11"/>
  <c r="X64" i="11" s="1"/>
  <c r="I64" i="11"/>
  <c r="H64" i="11"/>
  <c r="G64" i="11"/>
  <c r="F64" i="11"/>
  <c r="V64" i="11" s="1"/>
  <c r="E64" i="11"/>
  <c r="D64" i="11"/>
  <c r="S64" i="11" s="1"/>
  <c r="C64" i="11"/>
  <c r="AB63" i="11"/>
  <c r="AA63" i="11"/>
  <c r="Z63" i="11"/>
  <c r="Y63" i="11"/>
  <c r="X63" i="11"/>
  <c r="V63" i="11"/>
  <c r="U63" i="11"/>
  <c r="T63" i="11"/>
  <c r="S63" i="11"/>
  <c r="R63" i="11"/>
  <c r="AB62" i="11"/>
  <c r="AA62" i="11"/>
  <c r="Z62" i="11"/>
  <c r="Y62" i="11"/>
  <c r="X62" i="11"/>
  <c r="V62" i="11"/>
  <c r="U62" i="11"/>
  <c r="T62" i="11"/>
  <c r="S62" i="11"/>
  <c r="R62" i="11"/>
  <c r="AB61" i="11"/>
  <c r="AA61" i="11"/>
  <c r="Z61" i="11"/>
  <c r="Y61" i="11"/>
  <c r="X61" i="11"/>
  <c r="W61" i="11"/>
  <c r="V61" i="11"/>
  <c r="U61" i="11"/>
  <c r="T61" i="11"/>
  <c r="S61" i="11"/>
  <c r="R61" i="11"/>
  <c r="AB60" i="11"/>
  <c r="AA60" i="11"/>
  <c r="Z60" i="11"/>
  <c r="Y60" i="11"/>
  <c r="X60" i="11"/>
  <c r="W60" i="11"/>
  <c r="V60" i="11"/>
  <c r="U60" i="11"/>
  <c r="T60" i="11"/>
  <c r="S60" i="11"/>
  <c r="R60" i="11"/>
  <c r="A60" i="11"/>
  <c r="P60" i="11" s="1"/>
  <c r="AB59" i="11"/>
  <c r="AA59" i="11"/>
  <c r="Z59" i="11"/>
  <c r="Y59" i="11"/>
  <c r="X59" i="11"/>
  <c r="W59" i="11"/>
  <c r="V59" i="11"/>
  <c r="U59" i="11"/>
  <c r="T59" i="11"/>
  <c r="S59" i="11"/>
  <c r="R59" i="11"/>
  <c r="AB58" i="11"/>
  <c r="AA58" i="11"/>
  <c r="Z58" i="11"/>
  <c r="Y58" i="11"/>
  <c r="X58" i="11"/>
  <c r="W58" i="11"/>
  <c r="V58" i="11"/>
  <c r="U58" i="11"/>
  <c r="T58" i="11"/>
  <c r="S58" i="11"/>
  <c r="R58" i="11"/>
  <c r="AB57" i="11"/>
  <c r="AA57" i="11"/>
  <c r="Z57" i="11"/>
  <c r="Y57" i="11"/>
  <c r="X57" i="11"/>
  <c r="W57" i="11"/>
  <c r="V57" i="11"/>
  <c r="U57" i="11"/>
  <c r="T57" i="11"/>
  <c r="S57" i="11"/>
  <c r="R57" i="11"/>
  <c r="AB56" i="11"/>
  <c r="AA56" i="11"/>
  <c r="Z56" i="11"/>
  <c r="Y56" i="11"/>
  <c r="X56" i="11"/>
  <c r="W56" i="11"/>
  <c r="V56" i="11"/>
  <c r="U56" i="11"/>
  <c r="T56" i="11"/>
  <c r="S56" i="11"/>
  <c r="R56" i="11"/>
  <c r="P56" i="11"/>
  <c r="A56" i="11"/>
  <c r="A69" i="11" s="1"/>
  <c r="P69" i="11" s="1"/>
  <c r="AB55" i="11"/>
  <c r="AA55" i="11"/>
  <c r="Z55" i="11"/>
  <c r="Y55" i="11"/>
  <c r="X55" i="11"/>
  <c r="W55" i="11"/>
  <c r="V55" i="11"/>
  <c r="U55" i="11"/>
  <c r="T55" i="11"/>
  <c r="S55" i="11"/>
  <c r="R55" i="11"/>
  <c r="N54" i="11"/>
  <c r="AB54" i="11" s="1"/>
  <c r="H54" i="11"/>
  <c r="X51" i="11"/>
  <c r="W51" i="11"/>
  <c r="P51" i="11"/>
  <c r="N51" i="11"/>
  <c r="AB51" i="11" s="1"/>
  <c r="M51" i="11"/>
  <c r="AA51" i="11" s="1"/>
  <c r="L51" i="11"/>
  <c r="Z51" i="11" s="1"/>
  <c r="K51" i="11"/>
  <c r="Y51" i="11" s="1"/>
  <c r="J51" i="11"/>
  <c r="I51" i="11"/>
  <c r="H51" i="11"/>
  <c r="G51" i="11"/>
  <c r="F51" i="11"/>
  <c r="A51" i="11"/>
  <c r="A64" i="11" s="1"/>
  <c r="AB50" i="11"/>
  <c r="AA50" i="11"/>
  <c r="Z50" i="11"/>
  <c r="Y50" i="11"/>
  <c r="X50" i="11"/>
  <c r="V50" i="11"/>
  <c r="A50" i="11"/>
  <c r="AB49" i="11"/>
  <c r="AA49" i="11"/>
  <c r="Z49" i="11"/>
  <c r="Y49" i="11"/>
  <c r="X49" i="11"/>
  <c r="V49" i="11"/>
  <c r="P49" i="11"/>
  <c r="A49" i="11"/>
  <c r="A62" i="11" s="1"/>
  <c r="AB48" i="11"/>
  <c r="AA48" i="11"/>
  <c r="Z48" i="11"/>
  <c r="Y48" i="11"/>
  <c r="X48" i="11"/>
  <c r="W48" i="11"/>
  <c r="V48" i="11"/>
  <c r="U48" i="11"/>
  <c r="T48" i="11"/>
  <c r="S48" i="11"/>
  <c r="AB47" i="11"/>
  <c r="AA47" i="11"/>
  <c r="Z47" i="11"/>
  <c r="Y47" i="11"/>
  <c r="X47" i="11"/>
  <c r="W47" i="11"/>
  <c r="V47" i="11"/>
  <c r="U47" i="11"/>
  <c r="T47" i="11"/>
  <c r="S47" i="11"/>
  <c r="P47" i="11"/>
  <c r="A47" i="11"/>
  <c r="AB46" i="11"/>
  <c r="AA46" i="11"/>
  <c r="Z46" i="11"/>
  <c r="Y46" i="11"/>
  <c r="X46" i="11"/>
  <c r="W46" i="11"/>
  <c r="V46" i="11"/>
  <c r="U46" i="11"/>
  <c r="T46" i="11"/>
  <c r="S46" i="11"/>
  <c r="AB45" i="11"/>
  <c r="AA45" i="11"/>
  <c r="Z45" i="11"/>
  <c r="Y45" i="11"/>
  <c r="X45" i="11"/>
  <c r="W45" i="11"/>
  <c r="V45" i="11"/>
  <c r="U45" i="11"/>
  <c r="T45" i="11"/>
  <c r="S45" i="11"/>
  <c r="A45" i="11"/>
  <c r="AB44" i="11"/>
  <c r="AA44" i="11"/>
  <c r="Z44" i="11"/>
  <c r="Y44" i="11"/>
  <c r="X44" i="11"/>
  <c r="W44" i="11"/>
  <c r="V44" i="11"/>
  <c r="U44" i="11"/>
  <c r="T44" i="11"/>
  <c r="S44" i="11"/>
  <c r="AB43" i="11"/>
  <c r="AA43" i="11"/>
  <c r="Z43" i="11"/>
  <c r="Y43" i="11"/>
  <c r="X43" i="11"/>
  <c r="W43" i="11"/>
  <c r="V43" i="11"/>
  <c r="A43" i="11"/>
  <c r="P43" i="11" s="1"/>
  <c r="AB42" i="11"/>
  <c r="AA42" i="11"/>
  <c r="Z42" i="11"/>
  <c r="Y42" i="11"/>
  <c r="X42" i="11"/>
  <c r="W42" i="11"/>
  <c r="V42" i="11"/>
  <c r="N41" i="11"/>
  <c r="AB41" i="11" s="1"/>
  <c r="L41" i="11"/>
  <c r="Z41" i="11" s="1"/>
  <c r="H41" i="11"/>
  <c r="AA38" i="11"/>
  <c r="V38" i="11"/>
  <c r="S38" i="11"/>
  <c r="P38" i="11"/>
  <c r="N38" i="11"/>
  <c r="AB38" i="11" s="1"/>
  <c r="M38" i="11"/>
  <c r="L38" i="11"/>
  <c r="Z38" i="11" s="1"/>
  <c r="K38" i="11"/>
  <c r="Y38" i="11" s="1"/>
  <c r="J38" i="11"/>
  <c r="X38" i="11" s="1"/>
  <c r="I38" i="11"/>
  <c r="W38" i="11" s="1"/>
  <c r="H38" i="11"/>
  <c r="G38" i="11"/>
  <c r="F38" i="11"/>
  <c r="E38" i="11"/>
  <c r="D38" i="11"/>
  <c r="C38" i="11"/>
  <c r="AB37" i="11"/>
  <c r="AA37" i="11"/>
  <c r="Z37" i="11"/>
  <c r="Y37" i="11"/>
  <c r="X37" i="11"/>
  <c r="V37" i="11"/>
  <c r="A37" i="11"/>
  <c r="P37" i="11" s="1"/>
  <c r="AB36" i="11"/>
  <c r="AA36" i="11"/>
  <c r="Z36" i="11"/>
  <c r="Y36" i="11"/>
  <c r="X36" i="11"/>
  <c r="V36" i="11"/>
  <c r="P36" i="11"/>
  <c r="A36" i="11"/>
  <c r="AB35" i="11"/>
  <c r="AA35" i="11"/>
  <c r="Z35" i="11"/>
  <c r="Y35" i="11"/>
  <c r="X35" i="11"/>
  <c r="W35" i="11"/>
  <c r="V35" i="11"/>
  <c r="U35" i="11"/>
  <c r="T35" i="11"/>
  <c r="S35" i="11"/>
  <c r="A35" i="11"/>
  <c r="AB34" i="11"/>
  <c r="AA34" i="11"/>
  <c r="Z34" i="11"/>
  <c r="Y34" i="11"/>
  <c r="X34" i="11"/>
  <c r="W34" i="11"/>
  <c r="V34" i="11"/>
  <c r="U34" i="11"/>
  <c r="T34" i="11"/>
  <c r="S34" i="11"/>
  <c r="P34" i="11"/>
  <c r="A34" i="11"/>
  <c r="AB33" i="11"/>
  <c r="AA33" i="11"/>
  <c r="Z33" i="11"/>
  <c r="Y33" i="11"/>
  <c r="X33" i="11"/>
  <c r="W33" i="11"/>
  <c r="V33" i="11"/>
  <c r="U33" i="11"/>
  <c r="T33" i="11"/>
  <c r="S33" i="11"/>
  <c r="A33" i="11"/>
  <c r="A46" i="11" s="1"/>
  <c r="AB32" i="11"/>
  <c r="AA32" i="11"/>
  <c r="Z32" i="11"/>
  <c r="Y32" i="11"/>
  <c r="X32" i="11"/>
  <c r="W32" i="11"/>
  <c r="V32" i="11"/>
  <c r="U32" i="11"/>
  <c r="T32" i="11"/>
  <c r="S32" i="11"/>
  <c r="A32" i="11"/>
  <c r="P32" i="11" s="1"/>
  <c r="AB31" i="11"/>
  <c r="AA31" i="11"/>
  <c r="Z31" i="11"/>
  <c r="Y31" i="11"/>
  <c r="X31" i="11"/>
  <c r="W31" i="11"/>
  <c r="V31" i="11"/>
  <c r="U31" i="11"/>
  <c r="T31" i="11"/>
  <c r="S31" i="11"/>
  <c r="P31" i="11"/>
  <c r="A31" i="11"/>
  <c r="A44" i="11" s="1"/>
  <c r="A57" i="11" s="1"/>
  <c r="AB30" i="11"/>
  <c r="AA30" i="11"/>
  <c r="Z30" i="11"/>
  <c r="Y30" i="11"/>
  <c r="X30" i="11"/>
  <c r="W30" i="11"/>
  <c r="V30" i="11"/>
  <c r="U30" i="11"/>
  <c r="T30" i="11"/>
  <c r="S30" i="11"/>
  <c r="P30" i="11"/>
  <c r="A30" i="11"/>
  <c r="AB29" i="11"/>
  <c r="AA29" i="11"/>
  <c r="Z29" i="11"/>
  <c r="Y29" i="11"/>
  <c r="X29" i="11"/>
  <c r="W29" i="11"/>
  <c r="V29" i="11"/>
  <c r="U29" i="11"/>
  <c r="T29" i="11"/>
  <c r="S29" i="11"/>
  <c r="A29" i="11"/>
  <c r="P29" i="11" s="1"/>
  <c r="N28" i="11"/>
  <c r="AB28" i="11" s="1"/>
  <c r="H28" i="11"/>
  <c r="AA25" i="11"/>
  <c r="V25" i="11"/>
  <c r="S25" i="11"/>
  <c r="R25" i="11"/>
  <c r="P25" i="11"/>
  <c r="N25" i="11"/>
  <c r="AB25" i="11" s="1"/>
  <c r="M25" i="11"/>
  <c r="L25" i="11"/>
  <c r="Z25" i="11" s="1"/>
  <c r="K25" i="11"/>
  <c r="Y25" i="11" s="1"/>
  <c r="J25" i="11"/>
  <c r="X25" i="11" s="1"/>
  <c r="I25" i="11"/>
  <c r="W25" i="11" s="1"/>
  <c r="H25" i="11"/>
  <c r="G25" i="11"/>
  <c r="F25" i="11"/>
  <c r="E25" i="11"/>
  <c r="D25" i="11"/>
  <c r="C25" i="11"/>
  <c r="AB24" i="11"/>
  <c r="AA24" i="11"/>
  <c r="Z24" i="11"/>
  <c r="Y24" i="11"/>
  <c r="X24" i="11"/>
  <c r="V24" i="11"/>
  <c r="R24" i="11"/>
  <c r="P24" i="11"/>
  <c r="S24" i="11"/>
  <c r="AB23" i="11"/>
  <c r="AA23" i="11"/>
  <c r="Z23" i="11"/>
  <c r="Y23" i="11"/>
  <c r="X23" i="11"/>
  <c r="W23" i="11"/>
  <c r="V23" i="11"/>
  <c r="T23" i="11"/>
  <c r="S23" i="11"/>
  <c r="R23" i="11"/>
  <c r="P23" i="11"/>
  <c r="U23" i="11"/>
  <c r="AB22" i="11"/>
  <c r="AA22" i="11"/>
  <c r="Z22" i="11"/>
  <c r="Y22" i="11"/>
  <c r="X22" i="11"/>
  <c r="W22" i="11"/>
  <c r="V22" i="11"/>
  <c r="U22" i="11"/>
  <c r="T22" i="11"/>
  <c r="S22" i="11"/>
  <c r="R22" i="11"/>
  <c r="P22" i="11"/>
  <c r="AB21" i="11"/>
  <c r="AA21" i="11"/>
  <c r="Z21" i="11"/>
  <c r="Y21" i="11"/>
  <c r="X21" i="11"/>
  <c r="W21" i="11"/>
  <c r="V21" i="11"/>
  <c r="U21" i="11"/>
  <c r="T21" i="11"/>
  <c r="S21" i="11"/>
  <c r="R21" i="11"/>
  <c r="P21" i="11"/>
  <c r="AB20" i="11"/>
  <c r="AA20" i="11"/>
  <c r="Z20" i="11"/>
  <c r="Y20" i="11"/>
  <c r="X20" i="11"/>
  <c r="W20" i="11"/>
  <c r="V20" i="11"/>
  <c r="U20" i="11"/>
  <c r="T20" i="11"/>
  <c r="S20" i="11"/>
  <c r="R20" i="11"/>
  <c r="P20" i="11"/>
  <c r="AB19" i="11"/>
  <c r="AA19" i="11"/>
  <c r="Z19" i="11"/>
  <c r="Y19" i="11"/>
  <c r="X19" i="11"/>
  <c r="W19" i="11"/>
  <c r="V19" i="11"/>
  <c r="U19" i="11"/>
  <c r="T19" i="11"/>
  <c r="S19" i="11"/>
  <c r="R19" i="11"/>
  <c r="P19" i="11"/>
  <c r="AB18" i="11"/>
  <c r="AA18" i="11"/>
  <c r="Z18" i="11"/>
  <c r="Y18" i="11"/>
  <c r="X18" i="11"/>
  <c r="W18" i="11"/>
  <c r="V18" i="11"/>
  <c r="U18" i="11"/>
  <c r="T18" i="11"/>
  <c r="S18" i="11"/>
  <c r="R18" i="11"/>
  <c r="P18" i="11"/>
  <c r="AB17" i="11"/>
  <c r="AA17" i="11"/>
  <c r="Z17" i="11"/>
  <c r="Y17" i="11"/>
  <c r="X17" i="11"/>
  <c r="W17" i="11"/>
  <c r="V17" i="11"/>
  <c r="U17" i="11"/>
  <c r="T17" i="11"/>
  <c r="S17" i="11"/>
  <c r="R17" i="11"/>
  <c r="P17" i="11"/>
  <c r="AB16" i="11"/>
  <c r="AA16" i="11"/>
  <c r="Z16" i="11"/>
  <c r="Y16" i="11"/>
  <c r="X16" i="11"/>
  <c r="W16" i="11"/>
  <c r="V16" i="11"/>
  <c r="U16" i="11"/>
  <c r="T16" i="11"/>
  <c r="S16" i="11"/>
  <c r="R16" i="11"/>
  <c r="P16" i="11"/>
  <c r="Z15" i="11"/>
  <c r="N15" i="11"/>
  <c r="AB15" i="11" s="1"/>
  <c r="M15" i="11"/>
  <c r="AA15" i="11" s="1"/>
  <c r="L15" i="11"/>
  <c r="L54" i="11" s="1"/>
  <c r="Z54" i="11" s="1"/>
  <c r="K15" i="11"/>
  <c r="Y15" i="11" s="1"/>
  <c r="J15" i="11"/>
  <c r="I15" i="11"/>
  <c r="AB1" i="11"/>
  <c r="C45" i="10"/>
  <c r="R30" i="10"/>
  <c r="Q30" i="10"/>
  <c r="P30" i="10"/>
  <c r="O30" i="10"/>
  <c r="N30" i="10"/>
  <c r="M30" i="10"/>
  <c r="L30" i="10"/>
  <c r="I30" i="10"/>
  <c r="H30" i="10"/>
  <c r="G30" i="10"/>
  <c r="F30" i="10"/>
  <c r="E30" i="10"/>
  <c r="D30" i="10"/>
  <c r="C30" i="10"/>
  <c r="R1" i="10"/>
  <c r="J510" i="9"/>
  <c r="G510" i="9"/>
  <c r="E510" i="9"/>
  <c r="D510" i="9"/>
  <c r="C510" i="9"/>
  <c r="K509" i="9"/>
  <c r="I509" i="9"/>
  <c r="H509" i="9"/>
  <c r="F509" i="9"/>
  <c r="I508" i="9"/>
  <c r="K508" i="9" s="1"/>
  <c r="H508" i="9"/>
  <c r="F508" i="9"/>
  <c r="K507" i="9"/>
  <c r="I507" i="9"/>
  <c r="H507" i="9"/>
  <c r="F507" i="9"/>
  <c r="K506" i="9"/>
  <c r="I506" i="9"/>
  <c r="H506" i="9"/>
  <c r="F506" i="9"/>
  <c r="I505" i="9"/>
  <c r="K505" i="9" s="1"/>
  <c r="H505" i="9"/>
  <c r="F505" i="9"/>
  <c r="K504" i="9"/>
  <c r="I504" i="9"/>
  <c r="H504" i="9"/>
  <c r="F504" i="9"/>
  <c r="K503" i="9"/>
  <c r="I503" i="9"/>
  <c r="H503" i="9"/>
  <c r="F503" i="9"/>
  <c r="I502" i="9"/>
  <c r="K502" i="9" s="1"/>
  <c r="H502" i="9"/>
  <c r="F502" i="9"/>
  <c r="K501" i="9"/>
  <c r="I501" i="9"/>
  <c r="H501" i="9"/>
  <c r="F501" i="9"/>
  <c r="K500" i="9"/>
  <c r="I500" i="9"/>
  <c r="H500" i="9"/>
  <c r="F500" i="9"/>
  <c r="I499" i="9"/>
  <c r="K499" i="9" s="1"/>
  <c r="H499" i="9"/>
  <c r="F499" i="9"/>
  <c r="K498" i="9"/>
  <c r="I498" i="9"/>
  <c r="H498" i="9"/>
  <c r="F498" i="9"/>
  <c r="K497" i="9"/>
  <c r="I497" i="9"/>
  <c r="H497" i="9"/>
  <c r="F497" i="9"/>
  <c r="I496" i="9"/>
  <c r="K496" i="9" s="1"/>
  <c r="H496" i="9"/>
  <c r="F496" i="9"/>
  <c r="K495" i="9"/>
  <c r="I495" i="9"/>
  <c r="H495" i="9"/>
  <c r="F495" i="9"/>
  <c r="K494" i="9"/>
  <c r="I494" i="9"/>
  <c r="H494" i="9"/>
  <c r="F494" i="9"/>
  <c r="I493" i="9"/>
  <c r="K493" i="9" s="1"/>
  <c r="H493" i="9"/>
  <c r="F493" i="9"/>
  <c r="K492" i="9"/>
  <c r="I492" i="9"/>
  <c r="H492" i="9"/>
  <c r="F492" i="9"/>
  <c r="K491" i="9"/>
  <c r="I491" i="9"/>
  <c r="H491" i="9"/>
  <c r="F491" i="9"/>
  <c r="I490" i="9"/>
  <c r="K490" i="9" s="1"/>
  <c r="H490" i="9"/>
  <c r="F490" i="9"/>
  <c r="K489" i="9"/>
  <c r="I489" i="9"/>
  <c r="H489" i="9"/>
  <c r="F489" i="9"/>
  <c r="K488" i="9"/>
  <c r="I488" i="9"/>
  <c r="H488" i="9"/>
  <c r="F488" i="9"/>
  <c r="I487" i="9"/>
  <c r="K487" i="9" s="1"/>
  <c r="H487" i="9"/>
  <c r="F487" i="9"/>
  <c r="K486" i="9"/>
  <c r="I486" i="9"/>
  <c r="H486" i="9"/>
  <c r="F486" i="9"/>
  <c r="K485" i="9"/>
  <c r="I485" i="9"/>
  <c r="H485" i="9"/>
  <c r="F485" i="9"/>
  <c r="I484" i="9"/>
  <c r="K484" i="9" s="1"/>
  <c r="H484" i="9"/>
  <c r="F484" i="9"/>
  <c r="K483" i="9"/>
  <c r="I483" i="9"/>
  <c r="H483" i="9"/>
  <c r="F483" i="9"/>
  <c r="K482" i="9"/>
  <c r="I482" i="9"/>
  <c r="H482" i="9"/>
  <c r="F482" i="9"/>
  <c r="I481" i="9"/>
  <c r="K481" i="9" s="1"/>
  <c r="H481" i="9"/>
  <c r="F481" i="9"/>
  <c r="K480" i="9"/>
  <c r="I480" i="9"/>
  <c r="H480" i="9"/>
  <c r="F480" i="9"/>
  <c r="K479" i="9"/>
  <c r="I479" i="9"/>
  <c r="H479" i="9"/>
  <c r="F479" i="9"/>
  <c r="I478" i="9"/>
  <c r="K478" i="9" s="1"/>
  <c r="H478" i="9"/>
  <c r="F478" i="9"/>
  <c r="K477" i="9"/>
  <c r="I477" i="9"/>
  <c r="H477" i="9"/>
  <c r="F477" i="9"/>
  <c r="K476" i="9"/>
  <c r="I476" i="9"/>
  <c r="H476" i="9"/>
  <c r="F476" i="9"/>
  <c r="I475" i="9"/>
  <c r="K475" i="9" s="1"/>
  <c r="H475" i="9"/>
  <c r="F475" i="9"/>
  <c r="K474" i="9"/>
  <c r="I474" i="9"/>
  <c r="H474" i="9"/>
  <c r="F474" i="9"/>
  <c r="K473" i="9"/>
  <c r="I473" i="9"/>
  <c r="H473" i="9"/>
  <c r="F473" i="9"/>
  <c r="I472" i="9"/>
  <c r="K472" i="9" s="1"/>
  <c r="H472" i="9"/>
  <c r="F472" i="9"/>
  <c r="K471" i="9"/>
  <c r="I471" i="9"/>
  <c r="H471" i="9"/>
  <c r="F471" i="9"/>
  <c r="K470" i="9"/>
  <c r="I470" i="9"/>
  <c r="H470" i="9"/>
  <c r="F470" i="9"/>
  <c r="F510" i="9" s="1"/>
  <c r="I469" i="9"/>
  <c r="I510" i="9" s="1"/>
  <c r="H469" i="9"/>
  <c r="F469" i="9"/>
  <c r="K461" i="9"/>
  <c r="H461" i="9"/>
  <c r="E461" i="9"/>
  <c r="D461" i="9"/>
  <c r="C461" i="9"/>
  <c r="L460" i="9"/>
  <c r="J460" i="9"/>
  <c r="I460" i="9"/>
  <c r="G460" i="9"/>
  <c r="J459" i="9"/>
  <c r="L459" i="9" s="1"/>
  <c r="I459" i="9"/>
  <c r="G459" i="9"/>
  <c r="J458" i="9"/>
  <c r="L458" i="9" s="1"/>
  <c r="I458" i="9"/>
  <c r="G458" i="9"/>
  <c r="J457" i="9"/>
  <c r="L457" i="9" s="1"/>
  <c r="I457" i="9"/>
  <c r="G457" i="9"/>
  <c r="J456" i="9"/>
  <c r="L456" i="9" s="1"/>
  <c r="I456" i="9"/>
  <c r="G456" i="9"/>
  <c r="J455" i="9"/>
  <c r="L455" i="9" s="1"/>
  <c r="I455" i="9"/>
  <c r="G455" i="9"/>
  <c r="J454" i="9"/>
  <c r="L454" i="9" s="1"/>
  <c r="I454" i="9"/>
  <c r="G454" i="9"/>
  <c r="J453" i="9"/>
  <c r="L453" i="9" s="1"/>
  <c r="I453" i="9"/>
  <c r="G453" i="9"/>
  <c r="L452" i="9"/>
  <c r="J452" i="9"/>
  <c r="I452" i="9"/>
  <c r="G452" i="9"/>
  <c r="L451" i="9"/>
  <c r="J451" i="9"/>
  <c r="I451" i="9"/>
  <c r="G451" i="9"/>
  <c r="J450" i="9"/>
  <c r="L450" i="9" s="1"/>
  <c r="I450" i="9"/>
  <c r="G450" i="9"/>
  <c r="L449" i="9"/>
  <c r="J449" i="9"/>
  <c r="I449" i="9"/>
  <c r="G449" i="9"/>
  <c r="L448" i="9"/>
  <c r="J448" i="9"/>
  <c r="I448" i="9"/>
  <c r="G448" i="9"/>
  <c r="J447" i="9"/>
  <c r="L447" i="9" s="1"/>
  <c r="I447" i="9"/>
  <c r="G447" i="9"/>
  <c r="J446" i="9"/>
  <c r="L446" i="9" s="1"/>
  <c r="I446" i="9"/>
  <c r="G446" i="9"/>
  <c r="J445" i="9"/>
  <c r="L445" i="9" s="1"/>
  <c r="I445" i="9"/>
  <c r="G445" i="9"/>
  <c r="J444" i="9"/>
  <c r="L444" i="9" s="1"/>
  <c r="I444" i="9"/>
  <c r="G444" i="9"/>
  <c r="L443" i="9"/>
  <c r="J443" i="9"/>
  <c r="I443" i="9"/>
  <c r="G443" i="9"/>
  <c r="J442" i="9"/>
  <c r="L442" i="9" s="1"/>
  <c r="I442" i="9"/>
  <c r="G442" i="9"/>
  <c r="J441" i="9"/>
  <c r="L441" i="9" s="1"/>
  <c r="I441" i="9"/>
  <c r="G441" i="9"/>
  <c r="L440" i="9"/>
  <c r="J440" i="9"/>
  <c r="I440" i="9"/>
  <c r="G440" i="9"/>
  <c r="L439" i="9"/>
  <c r="J439" i="9"/>
  <c r="I439" i="9"/>
  <c r="G439" i="9"/>
  <c r="J438" i="9"/>
  <c r="L438" i="9" s="1"/>
  <c r="I438" i="9"/>
  <c r="G438" i="9"/>
  <c r="J437" i="9"/>
  <c r="L437" i="9" s="1"/>
  <c r="I437" i="9"/>
  <c r="G437" i="9"/>
  <c r="L436" i="9"/>
  <c r="J436" i="9"/>
  <c r="I436" i="9"/>
  <c r="G436" i="9"/>
  <c r="J435" i="9"/>
  <c r="L435" i="9" s="1"/>
  <c r="I435" i="9"/>
  <c r="G435" i="9"/>
  <c r="J434" i="9"/>
  <c r="L434" i="9" s="1"/>
  <c r="I434" i="9"/>
  <c r="G434" i="9"/>
  <c r="J433" i="9"/>
  <c r="L433" i="9" s="1"/>
  <c r="I433" i="9"/>
  <c r="G433" i="9"/>
  <c r="J432" i="9"/>
  <c r="L432" i="9" s="1"/>
  <c r="I432" i="9"/>
  <c r="G432" i="9"/>
  <c r="J431" i="9"/>
  <c r="L431" i="9" s="1"/>
  <c r="I431" i="9"/>
  <c r="G431" i="9"/>
  <c r="L430" i="9"/>
  <c r="J430" i="9"/>
  <c r="I430" i="9"/>
  <c r="G430" i="9"/>
  <c r="J429" i="9"/>
  <c r="L429" i="9" s="1"/>
  <c r="I429" i="9"/>
  <c r="G429" i="9"/>
  <c r="L428" i="9"/>
  <c r="J428" i="9"/>
  <c r="I428" i="9"/>
  <c r="G428" i="9"/>
  <c r="J427" i="9"/>
  <c r="L427" i="9" s="1"/>
  <c r="I427" i="9"/>
  <c r="G427" i="9"/>
  <c r="J426" i="9"/>
  <c r="L426" i="9" s="1"/>
  <c r="I426" i="9"/>
  <c r="G426" i="9"/>
  <c r="L425" i="9"/>
  <c r="J425" i="9"/>
  <c r="I425" i="9"/>
  <c r="G425" i="9"/>
  <c r="J424" i="9"/>
  <c r="L424" i="9" s="1"/>
  <c r="I424" i="9"/>
  <c r="G424" i="9"/>
  <c r="L423" i="9"/>
  <c r="J423" i="9"/>
  <c r="I423" i="9"/>
  <c r="G423" i="9"/>
  <c r="L422" i="9"/>
  <c r="J422" i="9"/>
  <c r="I422" i="9"/>
  <c r="G422" i="9"/>
  <c r="J421" i="9"/>
  <c r="L421" i="9" s="1"/>
  <c r="I421" i="9"/>
  <c r="G421" i="9"/>
  <c r="L420" i="9"/>
  <c r="J420" i="9"/>
  <c r="I420" i="9"/>
  <c r="G420" i="9"/>
  <c r="K412" i="9"/>
  <c r="H412" i="9"/>
  <c r="E412" i="9"/>
  <c r="D412" i="9"/>
  <c r="C412" i="9"/>
  <c r="L411" i="9"/>
  <c r="J411" i="9"/>
  <c r="I411" i="9"/>
  <c r="G411" i="9"/>
  <c r="L410" i="9"/>
  <c r="J410" i="9"/>
  <c r="I410" i="9"/>
  <c r="G410" i="9"/>
  <c r="J409" i="9"/>
  <c r="L409" i="9" s="1"/>
  <c r="I409" i="9"/>
  <c r="G409" i="9"/>
  <c r="L408" i="9"/>
  <c r="J408" i="9"/>
  <c r="I408" i="9"/>
  <c r="G408" i="9"/>
  <c r="L407" i="9"/>
  <c r="J407" i="9"/>
  <c r="I407" i="9"/>
  <c r="G407" i="9"/>
  <c r="J406" i="9"/>
  <c r="L406" i="9" s="1"/>
  <c r="I406" i="9"/>
  <c r="G406" i="9"/>
  <c r="L405" i="9"/>
  <c r="J405" i="9"/>
  <c r="I405" i="9"/>
  <c r="G405" i="9"/>
  <c r="L404" i="9"/>
  <c r="J404" i="9"/>
  <c r="I404" i="9"/>
  <c r="G404" i="9"/>
  <c r="J403" i="9"/>
  <c r="L403" i="9" s="1"/>
  <c r="I403" i="9"/>
  <c r="G403" i="9"/>
  <c r="L402" i="9"/>
  <c r="J402" i="9"/>
  <c r="I402" i="9"/>
  <c r="G402" i="9"/>
  <c r="L401" i="9"/>
  <c r="J401" i="9"/>
  <c r="I401" i="9"/>
  <c r="G401" i="9"/>
  <c r="J400" i="9"/>
  <c r="L400" i="9" s="1"/>
  <c r="I400" i="9"/>
  <c r="G400" i="9"/>
  <c r="L399" i="9"/>
  <c r="J399" i="9"/>
  <c r="I399" i="9"/>
  <c r="G399" i="9"/>
  <c r="L398" i="9"/>
  <c r="J398" i="9"/>
  <c r="I398" i="9"/>
  <c r="G398" i="9"/>
  <c r="J397" i="9"/>
  <c r="L397" i="9" s="1"/>
  <c r="I397" i="9"/>
  <c r="G397" i="9"/>
  <c r="L396" i="9"/>
  <c r="J396" i="9"/>
  <c r="I396" i="9"/>
  <c r="G396" i="9"/>
  <c r="L395" i="9"/>
  <c r="J395" i="9"/>
  <c r="I395" i="9"/>
  <c r="G395" i="9"/>
  <c r="J394" i="9"/>
  <c r="L394" i="9" s="1"/>
  <c r="I394" i="9"/>
  <c r="G394" i="9"/>
  <c r="L393" i="9"/>
  <c r="J393" i="9"/>
  <c r="I393" i="9"/>
  <c r="G393" i="9"/>
  <c r="L392" i="9"/>
  <c r="J392" i="9"/>
  <c r="I392" i="9"/>
  <c r="G392" i="9"/>
  <c r="J391" i="9"/>
  <c r="L391" i="9" s="1"/>
  <c r="I391" i="9"/>
  <c r="G391" i="9"/>
  <c r="L390" i="9"/>
  <c r="J390" i="9"/>
  <c r="I390" i="9"/>
  <c r="G390" i="9"/>
  <c r="L389" i="9"/>
  <c r="J389" i="9"/>
  <c r="I389" i="9"/>
  <c r="G389" i="9"/>
  <c r="J388" i="9"/>
  <c r="L388" i="9" s="1"/>
  <c r="I388" i="9"/>
  <c r="G388" i="9"/>
  <c r="L387" i="9"/>
  <c r="J387" i="9"/>
  <c r="I387" i="9"/>
  <c r="G387" i="9"/>
  <c r="L386" i="9"/>
  <c r="J386" i="9"/>
  <c r="I386" i="9"/>
  <c r="G386" i="9"/>
  <c r="J385" i="9"/>
  <c r="L385" i="9" s="1"/>
  <c r="I385" i="9"/>
  <c r="G385" i="9"/>
  <c r="L384" i="9"/>
  <c r="J384" i="9"/>
  <c r="I384" i="9"/>
  <c r="G384" i="9"/>
  <c r="L383" i="9"/>
  <c r="J383" i="9"/>
  <c r="I383" i="9"/>
  <c r="G383" i="9"/>
  <c r="J382" i="9"/>
  <c r="L382" i="9" s="1"/>
  <c r="I382" i="9"/>
  <c r="G382" i="9"/>
  <c r="L381" i="9"/>
  <c r="J381" i="9"/>
  <c r="I381" i="9"/>
  <c r="G381" i="9"/>
  <c r="L380" i="9"/>
  <c r="J380" i="9"/>
  <c r="I380" i="9"/>
  <c r="G380" i="9"/>
  <c r="J379" i="9"/>
  <c r="L379" i="9" s="1"/>
  <c r="I379" i="9"/>
  <c r="G379" i="9"/>
  <c r="L378" i="9"/>
  <c r="J378" i="9"/>
  <c r="I378" i="9"/>
  <c r="G378" i="9"/>
  <c r="L377" i="9"/>
  <c r="J377" i="9"/>
  <c r="I377" i="9"/>
  <c r="G377" i="9"/>
  <c r="J376" i="9"/>
  <c r="L376" i="9" s="1"/>
  <c r="I376" i="9"/>
  <c r="G376" i="9"/>
  <c r="L375" i="9"/>
  <c r="J375" i="9"/>
  <c r="I375" i="9"/>
  <c r="G375" i="9"/>
  <c r="L374" i="9"/>
  <c r="J374" i="9"/>
  <c r="I374" i="9"/>
  <c r="G374" i="9"/>
  <c r="J373" i="9"/>
  <c r="J412" i="9" s="1"/>
  <c r="I373" i="9"/>
  <c r="G373" i="9"/>
  <c r="L372" i="9"/>
  <c r="J372" i="9"/>
  <c r="I372" i="9"/>
  <c r="G372" i="9"/>
  <c r="G412" i="9" s="1"/>
  <c r="L371" i="9"/>
  <c r="J371" i="9"/>
  <c r="I371" i="9"/>
  <c r="G371" i="9"/>
  <c r="K363" i="9"/>
  <c r="H363" i="9"/>
  <c r="E363" i="9"/>
  <c r="D363" i="9"/>
  <c r="C363" i="9"/>
  <c r="J362" i="9"/>
  <c r="L362" i="9" s="1"/>
  <c r="I362" i="9"/>
  <c r="G362" i="9"/>
  <c r="L361" i="9"/>
  <c r="J361" i="9"/>
  <c r="I361" i="9"/>
  <c r="G361" i="9"/>
  <c r="J360" i="9"/>
  <c r="L360" i="9" s="1"/>
  <c r="I360" i="9"/>
  <c r="G360" i="9"/>
  <c r="J359" i="9"/>
  <c r="L359" i="9" s="1"/>
  <c r="I359" i="9"/>
  <c r="G359" i="9"/>
  <c r="L358" i="9"/>
  <c r="J358" i="9"/>
  <c r="I358" i="9"/>
  <c r="G358" i="9"/>
  <c r="J357" i="9"/>
  <c r="L357" i="9" s="1"/>
  <c r="I357" i="9"/>
  <c r="G357" i="9"/>
  <c r="J356" i="9"/>
  <c r="L356" i="9" s="1"/>
  <c r="I356" i="9"/>
  <c r="G356" i="9"/>
  <c r="L355" i="9"/>
  <c r="J355" i="9"/>
  <c r="I355" i="9"/>
  <c r="G355" i="9"/>
  <c r="J354" i="9"/>
  <c r="L354" i="9" s="1"/>
  <c r="I354" i="9"/>
  <c r="G354" i="9"/>
  <c r="J353" i="9"/>
  <c r="L353" i="9" s="1"/>
  <c r="I353" i="9"/>
  <c r="G353" i="9"/>
  <c r="L352" i="9"/>
  <c r="J352" i="9"/>
  <c r="I352" i="9"/>
  <c r="G352" i="9"/>
  <c r="J351" i="9"/>
  <c r="L351" i="9" s="1"/>
  <c r="I351" i="9"/>
  <c r="G351" i="9"/>
  <c r="J350" i="9"/>
  <c r="L350" i="9" s="1"/>
  <c r="I350" i="9"/>
  <c r="G350" i="9"/>
  <c r="L349" i="9"/>
  <c r="J349" i="9"/>
  <c r="I349" i="9"/>
  <c r="G349" i="9"/>
  <c r="J348" i="9"/>
  <c r="L348" i="9" s="1"/>
  <c r="I348" i="9"/>
  <c r="G348" i="9"/>
  <c r="J347" i="9"/>
  <c r="L347" i="9" s="1"/>
  <c r="I347" i="9"/>
  <c r="G347" i="9"/>
  <c r="L346" i="9"/>
  <c r="J346" i="9"/>
  <c r="I346" i="9"/>
  <c r="G346" i="9"/>
  <c r="J345" i="9"/>
  <c r="L345" i="9" s="1"/>
  <c r="I345" i="9"/>
  <c r="G345" i="9"/>
  <c r="J344" i="9"/>
  <c r="L344" i="9" s="1"/>
  <c r="I344" i="9"/>
  <c r="G344" i="9"/>
  <c r="L343" i="9"/>
  <c r="J343" i="9"/>
  <c r="I343" i="9"/>
  <c r="G343" i="9"/>
  <c r="J342" i="9"/>
  <c r="L342" i="9" s="1"/>
  <c r="I342" i="9"/>
  <c r="G342" i="9"/>
  <c r="J341" i="9"/>
  <c r="L341" i="9" s="1"/>
  <c r="I341" i="9"/>
  <c r="G341" i="9"/>
  <c r="L340" i="9"/>
  <c r="J340" i="9"/>
  <c r="I340" i="9"/>
  <c r="G340" i="9"/>
  <c r="J339" i="9"/>
  <c r="L339" i="9" s="1"/>
  <c r="I339" i="9"/>
  <c r="G339" i="9"/>
  <c r="J338" i="9"/>
  <c r="L338" i="9" s="1"/>
  <c r="I338" i="9"/>
  <c r="G338" i="9"/>
  <c r="L337" i="9"/>
  <c r="J337" i="9"/>
  <c r="I337" i="9"/>
  <c r="G337" i="9"/>
  <c r="J336" i="9"/>
  <c r="L336" i="9" s="1"/>
  <c r="I336" i="9"/>
  <c r="G336" i="9"/>
  <c r="J335" i="9"/>
  <c r="L335" i="9" s="1"/>
  <c r="I335" i="9"/>
  <c r="G335" i="9"/>
  <c r="L334" i="9"/>
  <c r="J334" i="9"/>
  <c r="I334" i="9"/>
  <c r="G334" i="9"/>
  <c r="J333" i="9"/>
  <c r="L333" i="9" s="1"/>
  <c r="I333" i="9"/>
  <c r="G333" i="9"/>
  <c r="J332" i="9"/>
  <c r="L332" i="9" s="1"/>
  <c r="I332" i="9"/>
  <c r="G332" i="9"/>
  <c r="L331" i="9"/>
  <c r="J331" i="9"/>
  <c r="I331" i="9"/>
  <c r="G331" i="9"/>
  <c r="J330" i="9"/>
  <c r="L330" i="9" s="1"/>
  <c r="I330" i="9"/>
  <c r="G330" i="9"/>
  <c r="J329" i="9"/>
  <c r="L329" i="9" s="1"/>
  <c r="I329" i="9"/>
  <c r="G329" i="9"/>
  <c r="L328" i="9"/>
  <c r="J328" i="9"/>
  <c r="I328" i="9"/>
  <c r="G328" i="9"/>
  <c r="J327" i="9"/>
  <c r="L327" i="9" s="1"/>
  <c r="I327" i="9"/>
  <c r="G327" i="9"/>
  <c r="J326" i="9"/>
  <c r="L326" i="9" s="1"/>
  <c r="I326" i="9"/>
  <c r="G326" i="9"/>
  <c r="L325" i="9"/>
  <c r="J325" i="9"/>
  <c r="I325" i="9"/>
  <c r="G325" i="9"/>
  <c r="J324" i="9"/>
  <c r="L324" i="9" s="1"/>
  <c r="I324" i="9"/>
  <c r="G324" i="9"/>
  <c r="J323" i="9"/>
  <c r="I323" i="9"/>
  <c r="G323" i="9"/>
  <c r="L322" i="9"/>
  <c r="J322" i="9"/>
  <c r="I322" i="9"/>
  <c r="G322" i="9"/>
  <c r="K314" i="9"/>
  <c r="H314" i="9"/>
  <c r="E314" i="9"/>
  <c r="D314" i="9"/>
  <c r="C314" i="9"/>
  <c r="J313" i="9"/>
  <c r="L313" i="9" s="1"/>
  <c r="I313" i="9"/>
  <c r="G313" i="9"/>
  <c r="J312" i="9"/>
  <c r="L312" i="9" s="1"/>
  <c r="I312" i="9"/>
  <c r="G312" i="9"/>
  <c r="J311" i="9"/>
  <c r="L311" i="9" s="1"/>
  <c r="I311" i="9"/>
  <c r="G311" i="9"/>
  <c r="J310" i="9"/>
  <c r="L310" i="9" s="1"/>
  <c r="I310" i="9"/>
  <c r="G310" i="9"/>
  <c r="J309" i="9"/>
  <c r="L309" i="9" s="1"/>
  <c r="I309" i="9"/>
  <c r="G309" i="9"/>
  <c r="L308" i="9"/>
  <c r="J308" i="9"/>
  <c r="I308" i="9"/>
  <c r="G308" i="9"/>
  <c r="J307" i="9"/>
  <c r="L307" i="9" s="1"/>
  <c r="I307" i="9"/>
  <c r="G307" i="9"/>
  <c r="J306" i="9"/>
  <c r="L306" i="9" s="1"/>
  <c r="I306" i="9"/>
  <c r="G306" i="9"/>
  <c r="J305" i="9"/>
  <c r="L305" i="9" s="1"/>
  <c r="I305" i="9"/>
  <c r="G305" i="9"/>
  <c r="J304" i="9"/>
  <c r="L304" i="9" s="1"/>
  <c r="I304" i="9"/>
  <c r="G304" i="9"/>
  <c r="J303" i="9"/>
  <c r="L303" i="9" s="1"/>
  <c r="I303" i="9"/>
  <c r="G303" i="9"/>
  <c r="L302" i="9"/>
  <c r="J302" i="9"/>
  <c r="I302" i="9"/>
  <c r="G302" i="9"/>
  <c r="J301" i="9"/>
  <c r="L301" i="9" s="1"/>
  <c r="I301" i="9"/>
  <c r="G301" i="9"/>
  <c r="J300" i="9"/>
  <c r="L300" i="9" s="1"/>
  <c r="I300" i="9"/>
  <c r="G300" i="9"/>
  <c r="J299" i="9"/>
  <c r="L299" i="9" s="1"/>
  <c r="I299" i="9"/>
  <c r="G299" i="9"/>
  <c r="J298" i="9"/>
  <c r="L298" i="9" s="1"/>
  <c r="I298" i="9"/>
  <c r="G298" i="9"/>
  <c r="J297" i="9"/>
  <c r="L297" i="9" s="1"/>
  <c r="I297" i="9"/>
  <c r="G297" i="9"/>
  <c r="J296" i="9"/>
  <c r="L296" i="9" s="1"/>
  <c r="I296" i="9"/>
  <c r="G296" i="9"/>
  <c r="J295" i="9"/>
  <c r="L295" i="9" s="1"/>
  <c r="I295" i="9"/>
  <c r="G295" i="9"/>
  <c r="J294" i="9"/>
  <c r="L294" i="9" s="1"/>
  <c r="I294" i="9"/>
  <c r="G294" i="9"/>
  <c r="J293" i="9"/>
  <c r="L293" i="9" s="1"/>
  <c r="I293" i="9"/>
  <c r="G293" i="9"/>
  <c r="J292" i="9"/>
  <c r="L292" i="9" s="1"/>
  <c r="I292" i="9"/>
  <c r="G292" i="9"/>
  <c r="J291" i="9"/>
  <c r="L291" i="9" s="1"/>
  <c r="I291" i="9"/>
  <c r="G291" i="9"/>
  <c r="L290" i="9"/>
  <c r="J290" i="9"/>
  <c r="I290" i="9"/>
  <c r="G290" i="9"/>
  <c r="J289" i="9"/>
  <c r="L289" i="9" s="1"/>
  <c r="I289" i="9"/>
  <c r="G289" i="9"/>
  <c r="J288" i="9"/>
  <c r="L288" i="9" s="1"/>
  <c r="I288" i="9"/>
  <c r="G288" i="9"/>
  <c r="J287" i="9"/>
  <c r="L287" i="9" s="1"/>
  <c r="I287" i="9"/>
  <c r="G287" i="9"/>
  <c r="J286" i="9"/>
  <c r="L286" i="9" s="1"/>
  <c r="I286" i="9"/>
  <c r="G286" i="9"/>
  <c r="J285" i="9"/>
  <c r="L285" i="9" s="1"/>
  <c r="I285" i="9"/>
  <c r="G285" i="9"/>
  <c r="L284" i="9"/>
  <c r="J284" i="9"/>
  <c r="I284" i="9"/>
  <c r="G284" i="9"/>
  <c r="J283" i="9"/>
  <c r="L283" i="9" s="1"/>
  <c r="I283" i="9"/>
  <c r="G283" i="9"/>
  <c r="J282" i="9"/>
  <c r="L282" i="9" s="1"/>
  <c r="I282" i="9"/>
  <c r="G282" i="9"/>
  <c r="J281" i="9"/>
  <c r="L281" i="9" s="1"/>
  <c r="I281" i="9"/>
  <c r="G281" i="9"/>
  <c r="J280" i="9"/>
  <c r="L280" i="9" s="1"/>
  <c r="I280" i="9"/>
  <c r="G280" i="9"/>
  <c r="J279" i="9"/>
  <c r="L279" i="9" s="1"/>
  <c r="I279" i="9"/>
  <c r="G279" i="9"/>
  <c r="J278" i="9"/>
  <c r="L278" i="9" s="1"/>
  <c r="I278" i="9"/>
  <c r="G278" i="9"/>
  <c r="J277" i="9"/>
  <c r="L277" i="9" s="1"/>
  <c r="I277" i="9"/>
  <c r="G277" i="9"/>
  <c r="J276" i="9"/>
  <c r="L276" i="9" s="1"/>
  <c r="I276" i="9"/>
  <c r="G276" i="9"/>
  <c r="J275" i="9"/>
  <c r="L275" i="9" s="1"/>
  <c r="I275" i="9"/>
  <c r="G275" i="9"/>
  <c r="J274" i="9"/>
  <c r="L274" i="9" s="1"/>
  <c r="I274" i="9"/>
  <c r="G274" i="9"/>
  <c r="J273" i="9"/>
  <c r="I273" i="9"/>
  <c r="G273" i="9"/>
  <c r="F268" i="9"/>
  <c r="F317" i="9" s="1"/>
  <c r="F366" i="9" s="1"/>
  <c r="F415" i="9" s="1"/>
  <c r="F464" i="9" s="1"/>
  <c r="K265" i="9"/>
  <c r="H265" i="9"/>
  <c r="F265" i="9"/>
  <c r="E265" i="9"/>
  <c r="D265" i="9"/>
  <c r="C265" i="9"/>
  <c r="L264" i="9"/>
  <c r="J264" i="9"/>
  <c r="I264" i="9"/>
  <c r="G264" i="9"/>
  <c r="I263" i="9"/>
  <c r="G263" i="9"/>
  <c r="J263" i="9" s="1"/>
  <c r="L263" i="9" s="1"/>
  <c r="L262" i="9"/>
  <c r="J262" i="9"/>
  <c r="I262" i="9"/>
  <c r="G262" i="9"/>
  <c r="L261" i="9"/>
  <c r="J261" i="9"/>
  <c r="I261" i="9"/>
  <c r="G261" i="9"/>
  <c r="L260" i="9"/>
  <c r="J260" i="9"/>
  <c r="I260" i="9"/>
  <c r="G260" i="9"/>
  <c r="I259" i="9"/>
  <c r="G259" i="9"/>
  <c r="J259" i="9" s="1"/>
  <c r="L259" i="9" s="1"/>
  <c r="L258" i="9"/>
  <c r="J258" i="9"/>
  <c r="I258" i="9"/>
  <c r="G258" i="9"/>
  <c r="L257" i="9"/>
  <c r="J257" i="9"/>
  <c r="I257" i="9"/>
  <c r="G257" i="9"/>
  <c r="I256" i="9"/>
  <c r="G256" i="9"/>
  <c r="J256" i="9" s="1"/>
  <c r="L256" i="9" s="1"/>
  <c r="L255" i="9"/>
  <c r="J255" i="9"/>
  <c r="I255" i="9"/>
  <c r="G255" i="9"/>
  <c r="I254" i="9"/>
  <c r="G254" i="9"/>
  <c r="J254" i="9" s="1"/>
  <c r="L254" i="9" s="1"/>
  <c r="I253" i="9"/>
  <c r="G253" i="9"/>
  <c r="J253" i="9" s="1"/>
  <c r="L253" i="9" s="1"/>
  <c r="L252" i="9"/>
  <c r="J252" i="9"/>
  <c r="I252" i="9"/>
  <c r="G252" i="9"/>
  <c r="I251" i="9"/>
  <c r="G251" i="9"/>
  <c r="J251" i="9" s="1"/>
  <c r="L251" i="9" s="1"/>
  <c r="I250" i="9"/>
  <c r="G250" i="9"/>
  <c r="J250" i="9" s="1"/>
  <c r="L250" i="9" s="1"/>
  <c r="L249" i="9"/>
  <c r="J249" i="9"/>
  <c r="I249" i="9"/>
  <c r="G249" i="9"/>
  <c r="I248" i="9"/>
  <c r="G248" i="9"/>
  <c r="J248" i="9" s="1"/>
  <c r="L248" i="9" s="1"/>
  <c r="L247" i="9"/>
  <c r="J247" i="9"/>
  <c r="I247" i="9"/>
  <c r="G247" i="9"/>
  <c r="L246" i="9"/>
  <c r="J246" i="9"/>
  <c r="I246" i="9"/>
  <c r="G246" i="9"/>
  <c r="L245" i="9"/>
  <c r="J245" i="9"/>
  <c r="I245" i="9"/>
  <c r="G245" i="9"/>
  <c r="I244" i="9"/>
  <c r="G244" i="9"/>
  <c r="J244" i="9" s="1"/>
  <c r="L244" i="9" s="1"/>
  <c r="L243" i="9"/>
  <c r="J243" i="9"/>
  <c r="I243" i="9"/>
  <c r="G243" i="9"/>
  <c r="I242" i="9"/>
  <c r="G242" i="9"/>
  <c r="J242" i="9" s="1"/>
  <c r="L242" i="9" s="1"/>
  <c r="L241" i="9"/>
  <c r="J241" i="9"/>
  <c r="I241" i="9"/>
  <c r="G241" i="9"/>
  <c r="J240" i="9"/>
  <c r="L240" i="9" s="1"/>
  <c r="I240" i="9"/>
  <c r="G240" i="9"/>
  <c r="L239" i="9"/>
  <c r="J239" i="9"/>
  <c r="I239" i="9"/>
  <c r="G239" i="9"/>
  <c r="I238" i="9"/>
  <c r="G238" i="9"/>
  <c r="J238" i="9" s="1"/>
  <c r="L238" i="9" s="1"/>
  <c r="L237" i="9"/>
  <c r="J237" i="9"/>
  <c r="I237" i="9"/>
  <c r="G237" i="9"/>
  <c r="I236" i="9"/>
  <c r="G236" i="9"/>
  <c r="J236" i="9" s="1"/>
  <c r="L236" i="9" s="1"/>
  <c r="I235" i="9"/>
  <c r="G235" i="9"/>
  <c r="J235" i="9" s="1"/>
  <c r="L235" i="9" s="1"/>
  <c r="L234" i="9"/>
  <c r="J234" i="9"/>
  <c r="I234" i="9"/>
  <c r="G234" i="9"/>
  <c r="I233" i="9"/>
  <c r="G233" i="9"/>
  <c r="J233" i="9" s="1"/>
  <c r="L233" i="9" s="1"/>
  <c r="I232" i="9"/>
  <c r="G232" i="9"/>
  <c r="J232" i="9" s="1"/>
  <c r="L232" i="9" s="1"/>
  <c r="L231" i="9"/>
  <c r="J231" i="9"/>
  <c r="I231" i="9"/>
  <c r="G231" i="9"/>
  <c r="I230" i="9"/>
  <c r="G230" i="9"/>
  <c r="J230" i="9" s="1"/>
  <c r="L230" i="9" s="1"/>
  <c r="L229" i="9"/>
  <c r="J229" i="9"/>
  <c r="I229" i="9"/>
  <c r="G229" i="9"/>
  <c r="J228" i="9"/>
  <c r="L228" i="9" s="1"/>
  <c r="I228" i="9"/>
  <c r="G228" i="9"/>
  <c r="L227" i="9"/>
  <c r="J227" i="9"/>
  <c r="I227" i="9"/>
  <c r="G227" i="9"/>
  <c r="I226" i="9"/>
  <c r="G226" i="9"/>
  <c r="J226" i="9" s="1"/>
  <c r="L226" i="9" s="1"/>
  <c r="J225" i="9"/>
  <c r="L225" i="9" s="1"/>
  <c r="I225" i="9"/>
  <c r="G225" i="9"/>
  <c r="I224" i="9"/>
  <c r="G224" i="9"/>
  <c r="J224" i="9" s="1"/>
  <c r="K216" i="9"/>
  <c r="H216" i="9"/>
  <c r="F216" i="9"/>
  <c r="E216" i="9"/>
  <c r="D216" i="9"/>
  <c r="C216" i="9"/>
  <c r="L215" i="9"/>
  <c r="J215" i="9"/>
  <c r="I215" i="9"/>
  <c r="G215" i="9"/>
  <c r="J214" i="9"/>
  <c r="L214" i="9" s="1"/>
  <c r="I214" i="9"/>
  <c r="G214" i="9"/>
  <c r="J213" i="9"/>
  <c r="L213" i="9" s="1"/>
  <c r="I213" i="9"/>
  <c r="G213" i="9"/>
  <c r="J212" i="9"/>
  <c r="L212" i="9" s="1"/>
  <c r="I212" i="9"/>
  <c r="G212" i="9"/>
  <c r="J211" i="9"/>
  <c r="L211" i="9" s="1"/>
  <c r="I211" i="9"/>
  <c r="G211" i="9"/>
  <c r="J210" i="9"/>
  <c r="L210" i="9" s="1"/>
  <c r="I210" i="9"/>
  <c r="G210" i="9"/>
  <c r="J209" i="9"/>
  <c r="L209" i="9" s="1"/>
  <c r="I209" i="9"/>
  <c r="G209" i="9"/>
  <c r="J208" i="9"/>
  <c r="L208" i="9" s="1"/>
  <c r="I208" i="9"/>
  <c r="G208" i="9"/>
  <c r="J207" i="9"/>
  <c r="L207" i="9" s="1"/>
  <c r="I207" i="9"/>
  <c r="G207" i="9"/>
  <c r="L206" i="9"/>
  <c r="J206" i="9"/>
  <c r="I206" i="9"/>
  <c r="G206" i="9"/>
  <c r="J205" i="9"/>
  <c r="L205" i="9" s="1"/>
  <c r="I205" i="9"/>
  <c r="G205" i="9"/>
  <c r="J204" i="9"/>
  <c r="L204" i="9" s="1"/>
  <c r="I204" i="9"/>
  <c r="G204" i="9"/>
  <c r="I203" i="9"/>
  <c r="G203" i="9"/>
  <c r="J203" i="9" s="1"/>
  <c r="L203" i="9" s="1"/>
  <c r="J202" i="9"/>
  <c r="L202" i="9" s="1"/>
  <c r="I202" i="9"/>
  <c r="G202" i="9"/>
  <c r="J201" i="9"/>
  <c r="L201" i="9" s="1"/>
  <c r="I201" i="9"/>
  <c r="G201" i="9"/>
  <c r="L200" i="9"/>
  <c r="J200" i="9"/>
  <c r="I200" i="9"/>
  <c r="G200" i="9"/>
  <c r="J199" i="9"/>
  <c r="L199" i="9" s="1"/>
  <c r="I199" i="9"/>
  <c r="G199" i="9"/>
  <c r="J198" i="9"/>
  <c r="L198" i="9" s="1"/>
  <c r="I198" i="9"/>
  <c r="G198" i="9"/>
  <c r="L197" i="9"/>
  <c r="J197" i="9"/>
  <c r="I197" i="9"/>
  <c r="G197" i="9"/>
  <c r="J196" i="9"/>
  <c r="L196" i="9" s="1"/>
  <c r="I196" i="9"/>
  <c r="G196" i="9"/>
  <c r="J195" i="9"/>
  <c r="L195" i="9" s="1"/>
  <c r="I195" i="9"/>
  <c r="G195" i="9"/>
  <c r="J194" i="9"/>
  <c r="L194" i="9" s="1"/>
  <c r="I194" i="9"/>
  <c r="G194" i="9"/>
  <c r="J193" i="9"/>
  <c r="L193" i="9" s="1"/>
  <c r="I193" i="9"/>
  <c r="G193" i="9"/>
  <c r="J192" i="9"/>
  <c r="L192" i="9" s="1"/>
  <c r="I192" i="9"/>
  <c r="G192" i="9"/>
  <c r="I191" i="9"/>
  <c r="G191" i="9"/>
  <c r="J191" i="9" s="1"/>
  <c r="L191" i="9" s="1"/>
  <c r="J190" i="9"/>
  <c r="L190" i="9" s="1"/>
  <c r="I190" i="9"/>
  <c r="G190" i="9"/>
  <c r="J189" i="9"/>
  <c r="L189" i="9" s="1"/>
  <c r="I189" i="9"/>
  <c r="G189" i="9"/>
  <c r="L188" i="9"/>
  <c r="J188" i="9"/>
  <c r="I188" i="9"/>
  <c r="G188" i="9"/>
  <c r="J187" i="9"/>
  <c r="L187" i="9" s="1"/>
  <c r="I187" i="9"/>
  <c r="G187" i="9"/>
  <c r="J186" i="9"/>
  <c r="L186" i="9" s="1"/>
  <c r="I186" i="9"/>
  <c r="G186" i="9"/>
  <c r="I185" i="9"/>
  <c r="G185" i="9"/>
  <c r="J185" i="9" s="1"/>
  <c r="L185" i="9" s="1"/>
  <c r="J184" i="9"/>
  <c r="L184" i="9" s="1"/>
  <c r="I184" i="9"/>
  <c r="G184" i="9"/>
  <c r="J183" i="9"/>
  <c r="L183" i="9" s="1"/>
  <c r="I183" i="9"/>
  <c r="G183" i="9"/>
  <c r="L182" i="9"/>
  <c r="J182" i="9"/>
  <c r="I182" i="9"/>
  <c r="G182" i="9"/>
  <c r="J181" i="9"/>
  <c r="L181" i="9" s="1"/>
  <c r="I181" i="9"/>
  <c r="G181" i="9"/>
  <c r="J180" i="9"/>
  <c r="L180" i="9" s="1"/>
  <c r="I180" i="9"/>
  <c r="G180" i="9"/>
  <c r="L179" i="9"/>
  <c r="I179" i="9"/>
  <c r="G179" i="9"/>
  <c r="J179" i="9" s="1"/>
  <c r="J178" i="9"/>
  <c r="L178" i="9" s="1"/>
  <c r="I178" i="9"/>
  <c r="G178" i="9"/>
  <c r="J177" i="9"/>
  <c r="L177" i="9" s="1"/>
  <c r="I177" i="9"/>
  <c r="G177" i="9"/>
  <c r="J176" i="9"/>
  <c r="L176" i="9" s="1"/>
  <c r="I176" i="9"/>
  <c r="G176" i="9"/>
  <c r="J175" i="9"/>
  <c r="L175" i="9" s="1"/>
  <c r="L216" i="9" s="1"/>
  <c r="I175" i="9"/>
  <c r="G175" i="9"/>
  <c r="K167" i="9"/>
  <c r="H167" i="9"/>
  <c r="F167" i="9"/>
  <c r="E167" i="9"/>
  <c r="D167" i="9"/>
  <c r="C167" i="9"/>
  <c r="L166" i="9"/>
  <c r="J166" i="9"/>
  <c r="I166" i="9"/>
  <c r="G166" i="9"/>
  <c r="L165" i="9"/>
  <c r="J165" i="9"/>
  <c r="I165" i="9"/>
  <c r="G165" i="9"/>
  <c r="L164" i="9"/>
  <c r="J164" i="9"/>
  <c r="I164" i="9"/>
  <c r="G164" i="9"/>
  <c r="L163" i="9"/>
  <c r="J163" i="9"/>
  <c r="I163" i="9"/>
  <c r="G163" i="9"/>
  <c r="L162" i="9"/>
  <c r="J162" i="9"/>
  <c r="I162" i="9"/>
  <c r="G162" i="9"/>
  <c r="I161" i="9"/>
  <c r="G161" i="9"/>
  <c r="J161" i="9" s="1"/>
  <c r="L161" i="9" s="1"/>
  <c r="L160" i="9"/>
  <c r="J160" i="9"/>
  <c r="I160" i="9"/>
  <c r="G160" i="9"/>
  <c r="J159" i="9"/>
  <c r="L159" i="9" s="1"/>
  <c r="I159" i="9"/>
  <c r="G159" i="9"/>
  <c r="I158" i="9"/>
  <c r="G158" i="9"/>
  <c r="J158" i="9" s="1"/>
  <c r="L158" i="9" s="1"/>
  <c r="L157" i="9"/>
  <c r="J157" i="9"/>
  <c r="I157" i="9"/>
  <c r="G157" i="9"/>
  <c r="L156" i="9"/>
  <c r="J156" i="9"/>
  <c r="I156" i="9"/>
  <c r="G156" i="9"/>
  <c r="I155" i="9"/>
  <c r="G155" i="9"/>
  <c r="J155" i="9" s="1"/>
  <c r="L155" i="9" s="1"/>
  <c r="I154" i="9"/>
  <c r="G154" i="9"/>
  <c r="J154" i="9" s="1"/>
  <c r="L154" i="9" s="1"/>
  <c r="J153" i="9"/>
  <c r="L153" i="9" s="1"/>
  <c r="I153" i="9"/>
  <c r="G153" i="9"/>
  <c r="I152" i="9"/>
  <c r="G152" i="9"/>
  <c r="J152" i="9" s="1"/>
  <c r="L152" i="9" s="1"/>
  <c r="I151" i="9"/>
  <c r="G151" i="9"/>
  <c r="J151" i="9" s="1"/>
  <c r="L151" i="9" s="1"/>
  <c r="L150" i="9"/>
  <c r="J150" i="9"/>
  <c r="I150" i="9"/>
  <c r="G150" i="9"/>
  <c r="L149" i="9"/>
  <c r="J149" i="9"/>
  <c r="I149" i="9"/>
  <c r="G149" i="9"/>
  <c r="L148" i="9"/>
  <c r="J148" i="9"/>
  <c r="I148" i="9"/>
  <c r="G148" i="9"/>
  <c r="L147" i="9"/>
  <c r="J147" i="9"/>
  <c r="I147" i="9"/>
  <c r="G147" i="9"/>
  <c r="I146" i="9"/>
  <c r="G146" i="9"/>
  <c r="J146" i="9" s="1"/>
  <c r="L146" i="9" s="1"/>
  <c r="L145" i="9"/>
  <c r="J145" i="9"/>
  <c r="I145" i="9"/>
  <c r="G145" i="9"/>
  <c r="J144" i="9"/>
  <c r="L144" i="9" s="1"/>
  <c r="I144" i="9"/>
  <c r="G144" i="9"/>
  <c r="L143" i="9"/>
  <c r="J143" i="9"/>
  <c r="I143" i="9"/>
  <c r="G143" i="9"/>
  <c r="I142" i="9"/>
  <c r="G142" i="9"/>
  <c r="J142" i="9" s="1"/>
  <c r="L142" i="9" s="1"/>
  <c r="L141" i="9"/>
  <c r="J141" i="9"/>
  <c r="I141" i="9"/>
  <c r="G141" i="9"/>
  <c r="I140" i="9"/>
  <c r="G140" i="9"/>
  <c r="J140" i="9" s="1"/>
  <c r="L140" i="9" s="1"/>
  <c r="I139" i="9"/>
  <c r="G139" i="9"/>
  <c r="J139" i="9" s="1"/>
  <c r="L139" i="9" s="1"/>
  <c r="J138" i="9"/>
  <c r="L138" i="9" s="1"/>
  <c r="I138" i="9"/>
  <c r="G138" i="9"/>
  <c r="I137" i="9"/>
  <c r="G137" i="9"/>
  <c r="J137" i="9" s="1"/>
  <c r="L137" i="9" s="1"/>
  <c r="I136" i="9"/>
  <c r="G136" i="9"/>
  <c r="J136" i="9" s="1"/>
  <c r="L136" i="9" s="1"/>
  <c r="L135" i="9"/>
  <c r="J135" i="9"/>
  <c r="I135" i="9"/>
  <c r="G135" i="9"/>
  <c r="I134" i="9"/>
  <c r="G134" i="9"/>
  <c r="J134" i="9" s="1"/>
  <c r="L134" i="9" s="1"/>
  <c r="I133" i="9"/>
  <c r="G133" i="9"/>
  <c r="J133" i="9" s="1"/>
  <c r="L133" i="9" s="1"/>
  <c r="L132" i="9"/>
  <c r="J132" i="9"/>
  <c r="I132" i="9"/>
  <c r="G132" i="9"/>
  <c r="L131" i="9"/>
  <c r="J131" i="9"/>
  <c r="I131" i="9"/>
  <c r="G131" i="9"/>
  <c r="I130" i="9"/>
  <c r="G130" i="9"/>
  <c r="J130" i="9" s="1"/>
  <c r="L130" i="9" s="1"/>
  <c r="J129" i="9"/>
  <c r="L129" i="9" s="1"/>
  <c r="I129" i="9"/>
  <c r="G129" i="9"/>
  <c r="I128" i="9"/>
  <c r="G128" i="9"/>
  <c r="J128" i="9" s="1"/>
  <c r="L128" i="9" s="1"/>
  <c r="I127" i="9"/>
  <c r="G127" i="9"/>
  <c r="J126" i="9"/>
  <c r="I126" i="9"/>
  <c r="G126" i="9"/>
  <c r="F121" i="9"/>
  <c r="F170" i="9" s="1"/>
  <c r="F219" i="9" s="1"/>
  <c r="K118" i="9"/>
  <c r="H118" i="9"/>
  <c r="G118" i="9"/>
  <c r="F118" i="9"/>
  <c r="E118" i="9"/>
  <c r="D118" i="9"/>
  <c r="C118" i="9"/>
  <c r="J117" i="9"/>
  <c r="L117" i="9" s="1"/>
  <c r="I117" i="9"/>
  <c r="G117" i="9"/>
  <c r="L116" i="9"/>
  <c r="J116" i="9"/>
  <c r="I116" i="9"/>
  <c r="G116" i="9"/>
  <c r="J115" i="9"/>
  <c r="L115" i="9" s="1"/>
  <c r="I115" i="9"/>
  <c r="G115" i="9"/>
  <c r="J114" i="9"/>
  <c r="L114" i="9" s="1"/>
  <c r="I114" i="9"/>
  <c r="G114" i="9"/>
  <c r="L113" i="9"/>
  <c r="J113" i="9"/>
  <c r="I113" i="9"/>
  <c r="G113" i="9"/>
  <c r="J112" i="9"/>
  <c r="L112" i="9" s="1"/>
  <c r="I112" i="9"/>
  <c r="G112" i="9"/>
  <c r="J111" i="9"/>
  <c r="L111" i="9" s="1"/>
  <c r="I111" i="9"/>
  <c r="G111" i="9"/>
  <c r="J110" i="9"/>
  <c r="L110" i="9" s="1"/>
  <c r="I110" i="9"/>
  <c r="G110" i="9"/>
  <c r="J109" i="9"/>
  <c r="L109" i="9" s="1"/>
  <c r="I109" i="9"/>
  <c r="G109" i="9"/>
  <c r="J108" i="9"/>
  <c r="L108" i="9" s="1"/>
  <c r="I108" i="9"/>
  <c r="G108" i="9"/>
  <c r="I107" i="9"/>
  <c r="G107" i="9"/>
  <c r="J107" i="9" s="1"/>
  <c r="L107" i="9" s="1"/>
  <c r="J106" i="9"/>
  <c r="L106" i="9" s="1"/>
  <c r="I106" i="9"/>
  <c r="G106" i="9"/>
  <c r="J105" i="9"/>
  <c r="L105" i="9" s="1"/>
  <c r="I105" i="9"/>
  <c r="G105" i="9"/>
  <c r="L104" i="9"/>
  <c r="J104" i="9"/>
  <c r="I104" i="9"/>
  <c r="G104" i="9"/>
  <c r="J103" i="9"/>
  <c r="L103" i="9" s="1"/>
  <c r="I103" i="9"/>
  <c r="G103" i="9"/>
  <c r="J102" i="9"/>
  <c r="L102" i="9" s="1"/>
  <c r="I102" i="9"/>
  <c r="G102" i="9"/>
  <c r="I101" i="9"/>
  <c r="G101" i="9"/>
  <c r="J101" i="9" s="1"/>
  <c r="L101" i="9" s="1"/>
  <c r="J100" i="9"/>
  <c r="L100" i="9" s="1"/>
  <c r="I100" i="9"/>
  <c r="G100" i="9"/>
  <c r="J99" i="9"/>
  <c r="L99" i="9" s="1"/>
  <c r="I99" i="9"/>
  <c r="G99" i="9"/>
  <c r="L98" i="9"/>
  <c r="J98" i="9"/>
  <c r="I98" i="9"/>
  <c r="G98" i="9"/>
  <c r="J97" i="9"/>
  <c r="L97" i="9" s="1"/>
  <c r="I97" i="9"/>
  <c r="G97" i="9"/>
  <c r="J96" i="9"/>
  <c r="L96" i="9" s="1"/>
  <c r="I96" i="9"/>
  <c r="G96" i="9"/>
  <c r="I95" i="9"/>
  <c r="G95" i="9"/>
  <c r="J95" i="9" s="1"/>
  <c r="L95" i="9" s="1"/>
  <c r="J94" i="9"/>
  <c r="L94" i="9" s="1"/>
  <c r="I94" i="9"/>
  <c r="G94" i="9"/>
  <c r="J93" i="9"/>
  <c r="L93" i="9" s="1"/>
  <c r="I93" i="9"/>
  <c r="G93" i="9"/>
  <c r="J92" i="9"/>
  <c r="L92" i="9" s="1"/>
  <c r="I92" i="9"/>
  <c r="G92" i="9"/>
  <c r="J91" i="9"/>
  <c r="L91" i="9" s="1"/>
  <c r="I91" i="9"/>
  <c r="G91" i="9"/>
  <c r="J90" i="9"/>
  <c r="L90" i="9" s="1"/>
  <c r="I90" i="9"/>
  <c r="G90" i="9"/>
  <c r="I89" i="9"/>
  <c r="G89" i="9"/>
  <c r="J89" i="9" s="1"/>
  <c r="L89" i="9" s="1"/>
  <c r="J88" i="9"/>
  <c r="L88" i="9" s="1"/>
  <c r="I88" i="9"/>
  <c r="G88" i="9"/>
  <c r="J87" i="9"/>
  <c r="L87" i="9" s="1"/>
  <c r="I87" i="9"/>
  <c r="G87" i="9"/>
  <c r="L86" i="9"/>
  <c r="J86" i="9"/>
  <c r="I86" i="9"/>
  <c r="G86" i="9"/>
  <c r="J85" i="9"/>
  <c r="L85" i="9" s="1"/>
  <c r="I85" i="9"/>
  <c r="G85" i="9"/>
  <c r="J84" i="9"/>
  <c r="L84" i="9" s="1"/>
  <c r="I84" i="9"/>
  <c r="G84" i="9"/>
  <c r="I83" i="9"/>
  <c r="G83" i="9"/>
  <c r="J83" i="9" s="1"/>
  <c r="L83" i="9" s="1"/>
  <c r="J82" i="9"/>
  <c r="L82" i="9" s="1"/>
  <c r="I82" i="9"/>
  <c r="G82" i="9"/>
  <c r="J81" i="9"/>
  <c r="L81" i="9" s="1"/>
  <c r="I81" i="9"/>
  <c r="G81" i="9"/>
  <c r="L80" i="9"/>
  <c r="J80" i="9"/>
  <c r="I80" i="9"/>
  <c r="G80" i="9"/>
  <c r="J79" i="9"/>
  <c r="L79" i="9" s="1"/>
  <c r="I79" i="9"/>
  <c r="G79" i="9"/>
  <c r="J78" i="9"/>
  <c r="L78" i="9" s="1"/>
  <c r="I78" i="9"/>
  <c r="G78" i="9"/>
  <c r="I77" i="9"/>
  <c r="G77" i="9"/>
  <c r="J77" i="9" s="1"/>
  <c r="F72" i="9"/>
  <c r="K69" i="9"/>
  <c r="H69" i="9"/>
  <c r="F69" i="9"/>
  <c r="E69" i="9"/>
  <c r="D69" i="9"/>
  <c r="C69" i="9"/>
  <c r="C70" i="9" s="1"/>
  <c r="J68" i="9"/>
  <c r="L68" i="9" s="1"/>
  <c r="I68" i="9"/>
  <c r="G68" i="9"/>
  <c r="I67" i="9"/>
  <c r="G67" i="9"/>
  <c r="J67" i="9" s="1"/>
  <c r="L67" i="9" s="1"/>
  <c r="L66" i="9"/>
  <c r="J66" i="9"/>
  <c r="I66" i="9"/>
  <c r="G66" i="9"/>
  <c r="J65" i="9"/>
  <c r="L65" i="9" s="1"/>
  <c r="I65" i="9"/>
  <c r="G65" i="9"/>
  <c r="L64" i="9"/>
  <c r="J64" i="9"/>
  <c r="I64" i="9"/>
  <c r="G64" i="9"/>
  <c r="J63" i="9"/>
  <c r="L63" i="9" s="1"/>
  <c r="I63" i="9"/>
  <c r="G63" i="9"/>
  <c r="J62" i="9"/>
  <c r="L62" i="9" s="1"/>
  <c r="I62" i="9"/>
  <c r="G62" i="9"/>
  <c r="L61" i="9"/>
  <c r="J61" i="9"/>
  <c r="I61" i="9"/>
  <c r="G61" i="9"/>
  <c r="L60" i="9"/>
  <c r="J60" i="9"/>
  <c r="I60" i="9"/>
  <c r="G60" i="9"/>
  <c r="J59" i="9"/>
  <c r="L59" i="9" s="1"/>
  <c r="I59" i="9"/>
  <c r="G59" i="9"/>
  <c r="I58" i="9"/>
  <c r="G58" i="9"/>
  <c r="J58" i="9" s="1"/>
  <c r="L58" i="9" s="1"/>
  <c r="J57" i="9"/>
  <c r="L57" i="9" s="1"/>
  <c r="I57" i="9"/>
  <c r="G57" i="9"/>
  <c r="I56" i="9"/>
  <c r="G56" i="9"/>
  <c r="J56" i="9" s="1"/>
  <c r="L56" i="9" s="1"/>
  <c r="I55" i="9"/>
  <c r="G55" i="9"/>
  <c r="J55" i="9" s="1"/>
  <c r="L55" i="9" s="1"/>
  <c r="J54" i="9"/>
  <c r="L54" i="9" s="1"/>
  <c r="I54" i="9"/>
  <c r="G54" i="9"/>
  <c r="I53" i="9"/>
  <c r="G53" i="9"/>
  <c r="J53" i="9" s="1"/>
  <c r="L53" i="9" s="1"/>
  <c r="I52" i="9"/>
  <c r="G52" i="9"/>
  <c r="J52" i="9" s="1"/>
  <c r="L52" i="9" s="1"/>
  <c r="J51" i="9"/>
  <c r="L51" i="9" s="1"/>
  <c r="I51" i="9"/>
  <c r="G51" i="9"/>
  <c r="J50" i="9"/>
  <c r="L50" i="9" s="1"/>
  <c r="I50" i="9"/>
  <c r="G50" i="9"/>
  <c r="L49" i="9"/>
  <c r="J49" i="9"/>
  <c r="I49" i="9"/>
  <c r="G49" i="9"/>
  <c r="L48" i="9"/>
  <c r="J48" i="9"/>
  <c r="I48" i="9"/>
  <c r="G48" i="9"/>
  <c r="J47" i="9"/>
  <c r="L47" i="9" s="1"/>
  <c r="I47" i="9"/>
  <c r="G47" i="9"/>
  <c r="I46" i="9"/>
  <c r="G46" i="9"/>
  <c r="J46" i="9" s="1"/>
  <c r="L46" i="9" s="1"/>
  <c r="J45" i="9"/>
  <c r="L45" i="9" s="1"/>
  <c r="I45" i="9"/>
  <c r="G45" i="9"/>
  <c r="I44" i="9"/>
  <c r="G44" i="9"/>
  <c r="J44" i="9" s="1"/>
  <c r="L44" i="9" s="1"/>
  <c r="L43" i="9"/>
  <c r="J43" i="9"/>
  <c r="I43" i="9"/>
  <c r="G43" i="9"/>
  <c r="J42" i="9"/>
  <c r="L42" i="9" s="1"/>
  <c r="I42" i="9"/>
  <c r="G42" i="9"/>
  <c r="I41" i="9"/>
  <c r="G41" i="9"/>
  <c r="J41" i="9" s="1"/>
  <c r="L41" i="9" s="1"/>
  <c r="I40" i="9"/>
  <c r="G40" i="9"/>
  <c r="J40" i="9" s="1"/>
  <c r="L40" i="9" s="1"/>
  <c r="L39" i="9"/>
  <c r="J39" i="9"/>
  <c r="I39" i="9"/>
  <c r="G39" i="9"/>
  <c r="I38" i="9"/>
  <c r="G38" i="9"/>
  <c r="J38" i="9" s="1"/>
  <c r="L38" i="9" s="1"/>
  <c r="I37" i="9"/>
  <c r="G37" i="9"/>
  <c r="J37" i="9" s="1"/>
  <c r="L37" i="9" s="1"/>
  <c r="L36" i="9"/>
  <c r="J36" i="9"/>
  <c r="I36" i="9"/>
  <c r="G36" i="9"/>
  <c r="I35" i="9"/>
  <c r="G35" i="9"/>
  <c r="J35" i="9" s="1"/>
  <c r="L35" i="9" s="1"/>
  <c r="I34" i="9"/>
  <c r="G34" i="9"/>
  <c r="J34" i="9" s="1"/>
  <c r="L34" i="9" s="1"/>
  <c r="J33" i="9"/>
  <c r="L33" i="9" s="1"/>
  <c r="I33" i="9"/>
  <c r="G33" i="9"/>
  <c r="I32" i="9"/>
  <c r="G32" i="9"/>
  <c r="J32" i="9" s="1"/>
  <c r="L32" i="9" s="1"/>
  <c r="L31" i="9"/>
  <c r="J31" i="9"/>
  <c r="I31" i="9"/>
  <c r="G31" i="9"/>
  <c r="J30" i="9"/>
  <c r="L30" i="9" s="1"/>
  <c r="I30" i="9"/>
  <c r="G30" i="9"/>
  <c r="I29" i="9"/>
  <c r="G29" i="9"/>
  <c r="J29" i="9" s="1"/>
  <c r="L29" i="9" s="1"/>
  <c r="I28" i="9"/>
  <c r="G28" i="9"/>
  <c r="J28" i="9" s="1"/>
  <c r="J1" i="9"/>
  <c r="L668" i="8"/>
  <c r="I660" i="8"/>
  <c r="E660" i="8"/>
  <c r="M659" i="8"/>
  <c r="H660" i="8"/>
  <c r="G659" i="8"/>
  <c r="N659" i="8" s="1"/>
  <c r="F658" i="8"/>
  <c r="F660" i="8" s="1"/>
  <c r="E658" i="8"/>
  <c r="M657" i="8"/>
  <c r="N657" i="8" s="1"/>
  <c r="G657" i="8"/>
  <c r="M656" i="8"/>
  <c r="G656" i="8"/>
  <c r="N656" i="8" s="1"/>
  <c r="L655" i="8"/>
  <c r="L658" i="8" s="1"/>
  <c r="L660" i="8" s="1"/>
  <c r="K655" i="8"/>
  <c r="K658" i="8" s="1"/>
  <c r="K660" i="8" s="1"/>
  <c r="K662" i="8" s="1"/>
  <c r="H655" i="8"/>
  <c r="F655" i="8"/>
  <c r="E655" i="8"/>
  <c r="R654" i="8"/>
  <c r="R653" i="8"/>
  <c r="R652" i="8"/>
  <c r="R651" i="8"/>
  <c r="R650" i="8"/>
  <c r="R649" i="8"/>
  <c r="R648" i="8"/>
  <c r="R647" i="8"/>
  <c r="R646" i="8"/>
  <c r="R645" i="8"/>
  <c r="R644" i="8"/>
  <c r="R643" i="8"/>
  <c r="R642" i="8"/>
  <c r="R641" i="8"/>
  <c r="R640" i="8"/>
  <c r="R639" i="8"/>
  <c r="R638" i="8"/>
  <c r="R637" i="8"/>
  <c r="R636" i="8"/>
  <c r="R635" i="8"/>
  <c r="R634" i="8"/>
  <c r="R633" i="8"/>
  <c r="R632" i="8"/>
  <c r="R631" i="8"/>
  <c r="R630" i="8"/>
  <c r="R629" i="8"/>
  <c r="R628" i="8"/>
  <c r="R627" i="8"/>
  <c r="R626" i="8"/>
  <c r="R625" i="8"/>
  <c r="R624" i="8"/>
  <c r="R623" i="8"/>
  <c r="R622" i="8"/>
  <c r="R621" i="8"/>
  <c r="R620" i="8"/>
  <c r="R619" i="8"/>
  <c r="R618" i="8"/>
  <c r="R617" i="8"/>
  <c r="R616" i="8"/>
  <c r="R615" i="8"/>
  <c r="R614" i="8"/>
  <c r="H610" i="8"/>
  <c r="F610" i="8"/>
  <c r="K599" i="8"/>
  <c r="L605" i="8" s="1"/>
  <c r="I597" i="8"/>
  <c r="H597" i="8"/>
  <c r="F597" i="8"/>
  <c r="M596" i="8"/>
  <c r="G596" i="8"/>
  <c r="N596" i="8" s="1"/>
  <c r="L595" i="8"/>
  <c r="L597" i="8" s="1"/>
  <c r="K595" i="8"/>
  <c r="K597" i="8" s="1"/>
  <c r="M594" i="8"/>
  <c r="G594" i="8"/>
  <c r="N594" i="8" s="1"/>
  <c r="M593" i="8"/>
  <c r="G593" i="8"/>
  <c r="N593" i="8" s="1"/>
  <c r="L592" i="8"/>
  <c r="K592" i="8"/>
  <c r="H592" i="8"/>
  <c r="F592" i="8"/>
  <c r="F595" i="8" s="1"/>
  <c r="E592" i="8"/>
  <c r="E595" i="8" s="1"/>
  <c r="E597" i="8" s="1"/>
  <c r="R591" i="8"/>
  <c r="R590" i="8"/>
  <c r="R589" i="8"/>
  <c r="R588" i="8"/>
  <c r="R587" i="8"/>
  <c r="R586" i="8"/>
  <c r="R585" i="8"/>
  <c r="R584" i="8"/>
  <c r="R583" i="8"/>
  <c r="R582" i="8"/>
  <c r="R581" i="8"/>
  <c r="R580" i="8"/>
  <c r="R579" i="8"/>
  <c r="R578" i="8"/>
  <c r="R577" i="8"/>
  <c r="R576" i="8"/>
  <c r="R575" i="8"/>
  <c r="R574" i="8"/>
  <c r="R573" i="8"/>
  <c r="R572" i="8"/>
  <c r="R571" i="8"/>
  <c r="R570" i="8"/>
  <c r="R569" i="8"/>
  <c r="R568" i="8"/>
  <c r="R567" i="8"/>
  <c r="R566" i="8"/>
  <c r="R565" i="8"/>
  <c r="R564" i="8"/>
  <c r="R563" i="8"/>
  <c r="R562" i="8"/>
  <c r="R561" i="8"/>
  <c r="R560" i="8"/>
  <c r="R559" i="8"/>
  <c r="R558" i="8"/>
  <c r="R557" i="8"/>
  <c r="R556" i="8"/>
  <c r="R555" i="8"/>
  <c r="R554" i="8"/>
  <c r="R553" i="8"/>
  <c r="R552" i="8"/>
  <c r="R551" i="8"/>
  <c r="H547" i="8"/>
  <c r="F547" i="8"/>
  <c r="I534" i="8"/>
  <c r="H534" i="8"/>
  <c r="F534" i="8"/>
  <c r="M533" i="8"/>
  <c r="G533" i="8"/>
  <c r="N533" i="8" s="1"/>
  <c r="F532" i="8"/>
  <c r="M531" i="8"/>
  <c r="G531" i="8"/>
  <c r="N531" i="8" s="1"/>
  <c r="M530" i="8"/>
  <c r="N530" i="8" s="1"/>
  <c r="G530" i="8"/>
  <c r="L529" i="8"/>
  <c r="L532" i="8" s="1"/>
  <c r="L534" i="8" s="1"/>
  <c r="K529" i="8"/>
  <c r="K532" i="8" s="1"/>
  <c r="K534" i="8" s="1"/>
  <c r="K536" i="8" s="1"/>
  <c r="L542" i="8" s="1"/>
  <c r="H529" i="8"/>
  <c r="F529" i="8"/>
  <c r="E529" i="8"/>
  <c r="E532" i="8" s="1"/>
  <c r="E534" i="8" s="1"/>
  <c r="R528" i="8"/>
  <c r="R527" i="8"/>
  <c r="R526" i="8"/>
  <c r="R525" i="8"/>
  <c r="R524" i="8"/>
  <c r="R523" i="8"/>
  <c r="R522" i="8"/>
  <c r="R521" i="8"/>
  <c r="R520" i="8"/>
  <c r="R519" i="8"/>
  <c r="R518" i="8"/>
  <c r="R517" i="8"/>
  <c r="R516" i="8"/>
  <c r="R515" i="8"/>
  <c r="R514" i="8"/>
  <c r="R513" i="8"/>
  <c r="R512" i="8"/>
  <c r="R511" i="8"/>
  <c r="R510" i="8"/>
  <c r="R509" i="8"/>
  <c r="R508" i="8"/>
  <c r="R507" i="8"/>
  <c r="R506" i="8"/>
  <c r="R505" i="8"/>
  <c r="R504" i="8"/>
  <c r="R503" i="8"/>
  <c r="R502" i="8"/>
  <c r="R501" i="8"/>
  <c r="R500" i="8"/>
  <c r="R499" i="8"/>
  <c r="R498" i="8"/>
  <c r="R497" i="8"/>
  <c r="R496" i="8"/>
  <c r="R495" i="8"/>
  <c r="R494" i="8"/>
  <c r="R493" i="8"/>
  <c r="R492" i="8"/>
  <c r="R491" i="8"/>
  <c r="R490" i="8"/>
  <c r="R489" i="8"/>
  <c r="R488" i="8"/>
  <c r="H484" i="8"/>
  <c r="F484" i="8"/>
  <c r="I471" i="8"/>
  <c r="N470" i="8"/>
  <c r="M470" i="8"/>
  <c r="H471" i="8"/>
  <c r="G470" i="8"/>
  <c r="F469" i="8"/>
  <c r="F471" i="8" s="1"/>
  <c r="N468" i="8"/>
  <c r="M468" i="8"/>
  <c r="G468" i="8"/>
  <c r="M467" i="8"/>
  <c r="N467" i="8" s="1"/>
  <c r="G467" i="8"/>
  <c r="L466" i="8"/>
  <c r="L469" i="8" s="1"/>
  <c r="L471" i="8" s="1"/>
  <c r="K466" i="8"/>
  <c r="K469" i="8" s="1"/>
  <c r="K471" i="8" s="1"/>
  <c r="K473" i="8" s="1"/>
  <c r="L479" i="8" s="1"/>
  <c r="H466" i="8"/>
  <c r="F466" i="8"/>
  <c r="E466" i="8"/>
  <c r="E469" i="8" s="1"/>
  <c r="E471" i="8" s="1"/>
  <c r="R465" i="8"/>
  <c r="R464" i="8"/>
  <c r="R463" i="8"/>
  <c r="R462" i="8"/>
  <c r="R461" i="8"/>
  <c r="R460" i="8"/>
  <c r="R459" i="8"/>
  <c r="R458" i="8"/>
  <c r="R457" i="8"/>
  <c r="R456" i="8"/>
  <c r="R455" i="8"/>
  <c r="R454" i="8"/>
  <c r="R453" i="8"/>
  <c r="R452" i="8"/>
  <c r="R451" i="8"/>
  <c r="R450" i="8"/>
  <c r="R449" i="8"/>
  <c r="R448" i="8"/>
  <c r="R447" i="8"/>
  <c r="R446" i="8"/>
  <c r="R445" i="8"/>
  <c r="R444" i="8"/>
  <c r="R443" i="8"/>
  <c r="R442" i="8"/>
  <c r="R441" i="8"/>
  <c r="R440" i="8"/>
  <c r="R439" i="8"/>
  <c r="R438" i="8"/>
  <c r="R437" i="8"/>
  <c r="R436" i="8"/>
  <c r="R435" i="8"/>
  <c r="R434" i="8"/>
  <c r="R433" i="8"/>
  <c r="R432" i="8"/>
  <c r="R431" i="8"/>
  <c r="R430" i="8"/>
  <c r="R429" i="8"/>
  <c r="R428" i="8"/>
  <c r="R427" i="8"/>
  <c r="R426" i="8"/>
  <c r="R425" i="8"/>
  <c r="H421" i="8"/>
  <c r="F421" i="8"/>
  <c r="I408" i="8"/>
  <c r="H408" i="8"/>
  <c r="E408" i="8"/>
  <c r="M407" i="8"/>
  <c r="G407" i="8"/>
  <c r="N407" i="8" s="1"/>
  <c r="K406" i="8"/>
  <c r="K408" i="8" s="1"/>
  <c r="K410" i="8" s="1"/>
  <c r="L416" i="8" s="1"/>
  <c r="F406" i="8"/>
  <c r="F408" i="8" s="1"/>
  <c r="M405" i="8"/>
  <c r="G405" i="8"/>
  <c r="N405" i="8" s="1"/>
  <c r="M404" i="8"/>
  <c r="G404" i="8"/>
  <c r="L403" i="8"/>
  <c r="L406" i="8" s="1"/>
  <c r="L408" i="8" s="1"/>
  <c r="K403" i="8"/>
  <c r="H403" i="8"/>
  <c r="F403" i="8"/>
  <c r="E403" i="8"/>
  <c r="E406" i="8" s="1"/>
  <c r="R402" i="8"/>
  <c r="R401" i="8"/>
  <c r="R400" i="8"/>
  <c r="R399" i="8"/>
  <c r="R398" i="8"/>
  <c r="R397" i="8"/>
  <c r="R396" i="8"/>
  <c r="R395" i="8"/>
  <c r="R394" i="8"/>
  <c r="R393" i="8"/>
  <c r="R392" i="8"/>
  <c r="R391" i="8"/>
  <c r="R390" i="8"/>
  <c r="R389" i="8"/>
  <c r="R388" i="8"/>
  <c r="R387" i="8"/>
  <c r="R386" i="8"/>
  <c r="R385" i="8"/>
  <c r="R384" i="8"/>
  <c r="R383" i="8"/>
  <c r="R382" i="8"/>
  <c r="R381" i="8"/>
  <c r="R380" i="8"/>
  <c r="R379" i="8"/>
  <c r="R378" i="8"/>
  <c r="R377" i="8"/>
  <c r="R376" i="8"/>
  <c r="R375" i="8"/>
  <c r="R374" i="8"/>
  <c r="R373" i="8"/>
  <c r="R372" i="8"/>
  <c r="R371" i="8"/>
  <c r="R370" i="8"/>
  <c r="R369" i="8"/>
  <c r="R368" i="8"/>
  <c r="R367" i="8"/>
  <c r="R366" i="8"/>
  <c r="R365" i="8"/>
  <c r="R364" i="8"/>
  <c r="R363" i="8"/>
  <c r="R362" i="8"/>
  <c r="F358" i="8"/>
  <c r="H358" i="8" s="1"/>
  <c r="I345" i="8"/>
  <c r="M344" i="8"/>
  <c r="H345" i="8"/>
  <c r="L343" i="8"/>
  <c r="L345" i="8" s="1"/>
  <c r="E343" i="8"/>
  <c r="M341" i="8"/>
  <c r="N341" i="8" s="1"/>
  <c r="G341" i="8"/>
  <c r="L340" i="8"/>
  <c r="K340" i="8"/>
  <c r="K343" i="8" s="1"/>
  <c r="H340" i="8"/>
  <c r="F340" i="8"/>
  <c r="F343" i="8" s="1"/>
  <c r="E340" i="8"/>
  <c r="R339" i="8"/>
  <c r="R338" i="8"/>
  <c r="R337" i="8"/>
  <c r="R336" i="8"/>
  <c r="R335" i="8"/>
  <c r="R334" i="8"/>
  <c r="R333" i="8"/>
  <c r="R332" i="8"/>
  <c r="R331" i="8"/>
  <c r="R330" i="8"/>
  <c r="R329" i="8"/>
  <c r="R328" i="8"/>
  <c r="R327" i="8"/>
  <c r="R326" i="8"/>
  <c r="R325" i="8"/>
  <c r="R324" i="8"/>
  <c r="R323" i="8"/>
  <c r="R322" i="8"/>
  <c r="R321" i="8"/>
  <c r="R320" i="8"/>
  <c r="R319" i="8"/>
  <c r="R318" i="8"/>
  <c r="R317" i="8"/>
  <c r="R316" i="8"/>
  <c r="R315" i="8"/>
  <c r="R314" i="8"/>
  <c r="R313" i="8"/>
  <c r="R312" i="8"/>
  <c r="R311" i="8"/>
  <c r="R310" i="8"/>
  <c r="R309" i="8"/>
  <c r="R308" i="8"/>
  <c r="R307" i="8"/>
  <c r="R306" i="8"/>
  <c r="R305" i="8"/>
  <c r="R304" i="8"/>
  <c r="R303" i="8"/>
  <c r="R302" i="8"/>
  <c r="R301" i="8"/>
  <c r="R300" i="8"/>
  <c r="R299" i="8"/>
  <c r="F295" i="8"/>
  <c r="H295" i="8" s="1"/>
  <c r="I282" i="8"/>
  <c r="H282" i="8"/>
  <c r="E282" i="8"/>
  <c r="M281" i="8"/>
  <c r="K280" i="8"/>
  <c r="F280" i="8"/>
  <c r="E280" i="8"/>
  <c r="E217" i="9" s="1"/>
  <c r="M278" i="8"/>
  <c r="N278" i="8" s="1"/>
  <c r="G278" i="8"/>
  <c r="L277" i="8"/>
  <c r="L280" i="8" s="1"/>
  <c r="L282" i="8" s="1"/>
  <c r="K277" i="8"/>
  <c r="H277" i="8"/>
  <c r="F277" i="8"/>
  <c r="E277" i="8"/>
  <c r="R276" i="8"/>
  <c r="R275" i="8"/>
  <c r="R274" i="8"/>
  <c r="J274" i="8"/>
  <c r="M274" i="8" s="1"/>
  <c r="J337" i="8" s="1"/>
  <c r="M337" i="8" s="1"/>
  <c r="J400" i="8" s="1"/>
  <c r="M400" i="8" s="1"/>
  <c r="J463" i="8" s="1"/>
  <c r="M463" i="8" s="1"/>
  <c r="J526" i="8" s="1"/>
  <c r="M526" i="8" s="1"/>
  <c r="J589" i="8" s="1"/>
  <c r="M589" i="8" s="1"/>
  <c r="J652" i="8" s="1"/>
  <c r="M652" i="8" s="1"/>
  <c r="R273" i="8"/>
  <c r="R272" i="8"/>
  <c r="R271" i="8"/>
  <c r="R270" i="8"/>
  <c r="R269" i="8"/>
  <c r="R268" i="8"/>
  <c r="R267" i="8"/>
  <c r="R266" i="8"/>
  <c r="R265" i="8"/>
  <c r="R264" i="8"/>
  <c r="R263" i="8"/>
  <c r="R262" i="8"/>
  <c r="R261" i="8"/>
  <c r="R260" i="8"/>
  <c r="R259" i="8"/>
  <c r="R258" i="8"/>
  <c r="R257" i="8"/>
  <c r="R256" i="8"/>
  <c r="R255" i="8"/>
  <c r="R254" i="8"/>
  <c r="R253" i="8"/>
  <c r="R252" i="8"/>
  <c r="R251" i="8"/>
  <c r="R250" i="8"/>
  <c r="R249" i="8"/>
  <c r="R248" i="8"/>
  <c r="R247" i="8"/>
  <c r="R246" i="8"/>
  <c r="R245" i="8"/>
  <c r="R244" i="8"/>
  <c r="G244" i="8"/>
  <c r="R243" i="8"/>
  <c r="R242" i="8"/>
  <c r="R241" i="8"/>
  <c r="R240" i="8"/>
  <c r="R239" i="8"/>
  <c r="R238" i="8"/>
  <c r="R237" i="8"/>
  <c r="R236" i="8"/>
  <c r="H232" i="8"/>
  <c r="F232" i="8"/>
  <c r="I219" i="8"/>
  <c r="F219" i="8"/>
  <c r="M218" i="8"/>
  <c r="H219" i="8"/>
  <c r="G218" i="8"/>
  <c r="K217" i="8"/>
  <c r="K168" i="9" s="1"/>
  <c r="N215" i="8"/>
  <c r="M215" i="8"/>
  <c r="G215" i="8"/>
  <c r="L214" i="8"/>
  <c r="L217" i="8" s="1"/>
  <c r="L219" i="8" s="1"/>
  <c r="K214" i="8"/>
  <c r="H214" i="8"/>
  <c r="F214" i="8"/>
  <c r="F217" i="8" s="1"/>
  <c r="F168" i="9" s="1"/>
  <c r="E214" i="8"/>
  <c r="E217" i="8" s="1"/>
  <c r="E219" i="8" s="1"/>
  <c r="R213" i="8"/>
  <c r="R212" i="8"/>
  <c r="R211" i="8"/>
  <c r="R210" i="8"/>
  <c r="R209" i="8"/>
  <c r="R208" i="8"/>
  <c r="J208" i="8"/>
  <c r="M208" i="8" s="1"/>
  <c r="J271" i="8" s="1"/>
  <c r="M271" i="8" s="1"/>
  <c r="J334" i="8" s="1"/>
  <c r="M334" i="8" s="1"/>
  <c r="J397" i="8" s="1"/>
  <c r="M397" i="8" s="1"/>
  <c r="J460" i="8" s="1"/>
  <c r="M460" i="8" s="1"/>
  <c r="J523" i="8" s="1"/>
  <c r="M523" i="8" s="1"/>
  <c r="J586" i="8" s="1"/>
  <c r="M586" i="8" s="1"/>
  <c r="J649" i="8" s="1"/>
  <c r="M649" i="8" s="1"/>
  <c r="R207" i="8"/>
  <c r="R206" i="8"/>
  <c r="D206" i="8"/>
  <c r="G206" i="8" s="1"/>
  <c r="R205" i="8"/>
  <c r="R204" i="8"/>
  <c r="R203" i="8"/>
  <c r="R202" i="8"/>
  <c r="R201" i="8"/>
  <c r="R200" i="8"/>
  <c r="R199" i="8"/>
  <c r="R198" i="8"/>
  <c r="J198" i="8"/>
  <c r="M198" i="8" s="1"/>
  <c r="J261" i="8" s="1"/>
  <c r="M261" i="8" s="1"/>
  <c r="J324" i="8" s="1"/>
  <c r="M324" i="8" s="1"/>
  <c r="J387" i="8" s="1"/>
  <c r="M387" i="8" s="1"/>
  <c r="J450" i="8" s="1"/>
  <c r="M450" i="8" s="1"/>
  <c r="J513" i="8" s="1"/>
  <c r="M513" i="8" s="1"/>
  <c r="J576" i="8" s="1"/>
  <c r="M576" i="8" s="1"/>
  <c r="J639" i="8" s="1"/>
  <c r="M639" i="8" s="1"/>
  <c r="R197" i="8"/>
  <c r="R196" i="8"/>
  <c r="R195" i="8"/>
  <c r="R194" i="8"/>
  <c r="D194" i="8"/>
  <c r="G194" i="8" s="1"/>
  <c r="R193" i="8"/>
  <c r="R192" i="8"/>
  <c r="R191" i="8"/>
  <c r="R190" i="8"/>
  <c r="R189" i="8"/>
  <c r="R188" i="8"/>
  <c r="R187" i="8"/>
  <c r="R186" i="8"/>
  <c r="R185" i="8"/>
  <c r="R184" i="8"/>
  <c r="R183" i="8"/>
  <c r="R182" i="8"/>
  <c r="R181" i="8"/>
  <c r="G181" i="8"/>
  <c r="D244" i="8" s="1"/>
  <c r="R180" i="8"/>
  <c r="R179" i="8"/>
  <c r="R178" i="8"/>
  <c r="R177" i="8"/>
  <c r="R176" i="8"/>
  <c r="R175" i="8"/>
  <c r="R174" i="8"/>
  <c r="R173" i="8"/>
  <c r="H169" i="8"/>
  <c r="F169" i="8"/>
  <c r="I156" i="8"/>
  <c r="N155" i="8"/>
  <c r="M155" i="8"/>
  <c r="H156" i="8"/>
  <c r="D155" i="8"/>
  <c r="G155" i="8" s="1"/>
  <c r="D218" i="8" s="1"/>
  <c r="F154" i="8"/>
  <c r="E154" i="8"/>
  <c r="E119" i="9" s="1"/>
  <c r="M153" i="8"/>
  <c r="J216" i="8" s="1"/>
  <c r="M216" i="8" s="1"/>
  <c r="J279" i="8" s="1"/>
  <c r="M279" i="8" s="1"/>
  <c r="J342" i="8" s="1"/>
  <c r="M342" i="8" s="1"/>
  <c r="D153" i="8"/>
  <c r="G153" i="8" s="1"/>
  <c r="J152" i="8"/>
  <c r="M152" i="8" s="1"/>
  <c r="L151" i="8"/>
  <c r="L154" i="8" s="1"/>
  <c r="L156" i="8" s="1"/>
  <c r="K151" i="8"/>
  <c r="K154" i="8" s="1"/>
  <c r="K156" i="8" s="1"/>
  <c r="K158" i="8" s="1"/>
  <c r="L164" i="8" s="1"/>
  <c r="H151" i="8"/>
  <c r="F151" i="8"/>
  <c r="E151" i="8"/>
  <c r="R150" i="8"/>
  <c r="R149" i="8"/>
  <c r="D149" i="8"/>
  <c r="G149" i="8" s="1"/>
  <c r="R148" i="8"/>
  <c r="J148" i="8"/>
  <c r="M148" i="8" s="1"/>
  <c r="J211" i="8" s="1"/>
  <c r="M211" i="8" s="1"/>
  <c r="R147" i="8"/>
  <c r="R146" i="8"/>
  <c r="D146" i="8"/>
  <c r="G146" i="8" s="1"/>
  <c r="R145" i="8"/>
  <c r="M145" i="8"/>
  <c r="R144" i="8"/>
  <c r="D144" i="8"/>
  <c r="G144" i="8" s="1"/>
  <c r="D207" i="8" s="1"/>
  <c r="G207" i="8" s="1"/>
  <c r="R143" i="8"/>
  <c r="R142" i="8"/>
  <c r="J142" i="8"/>
  <c r="M142" i="8" s="1"/>
  <c r="J205" i="8" s="1"/>
  <c r="M205" i="8" s="1"/>
  <c r="J268" i="8" s="1"/>
  <c r="M268" i="8" s="1"/>
  <c r="J331" i="8" s="1"/>
  <c r="M331" i="8" s="1"/>
  <c r="J394" i="8" s="1"/>
  <c r="M394" i="8" s="1"/>
  <c r="J457" i="8" s="1"/>
  <c r="M457" i="8" s="1"/>
  <c r="J520" i="8" s="1"/>
  <c r="M520" i="8" s="1"/>
  <c r="J583" i="8" s="1"/>
  <c r="M583" i="8" s="1"/>
  <c r="J646" i="8" s="1"/>
  <c r="M646" i="8" s="1"/>
  <c r="R141" i="8"/>
  <c r="J141" i="8"/>
  <c r="M141" i="8" s="1"/>
  <c r="J204" i="8" s="1"/>
  <c r="M204" i="8" s="1"/>
  <c r="J267" i="8" s="1"/>
  <c r="M267" i="8" s="1"/>
  <c r="J330" i="8" s="1"/>
  <c r="M330" i="8" s="1"/>
  <c r="J393" i="8" s="1"/>
  <c r="M393" i="8" s="1"/>
  <c r="J456" i="8" s="1"/>
  <c r="M456" i="8" s="1"/>
  <c r="J519" i="8" s="1"/>
  <c r="M519" i="8" s="1"/>
  <c r="J582" i="8" s="1"/>
  <c r="M582" i="8" s="1"/>
  <c r="J645" i="8" s="1"/>
  <c r="M645" i="8" s="1"/>
  <c r="R140" i="8"/>
  <c r="D140" i="8"/>
  <c r="G140" i="8" s="1"/>
  <c r="R139" i="8"/>
  <c r="J139" i="8"/>
  <c r="M139" i="8" s="1"/>
  <c r="J202" i="8" s="1"/>
  <c r="M202" i="8" s="1"/>
  <c r="J265" i="8" s="1"/>
  <c r="M265" i="8" s="1"/>
  <c r="J328" i="8" s="1"/>
  <c r="M328" i="8" s="1"/>
  <c r="J391" i="8" s="1"/>
  <c r="M391" i="8" s="1"/>
  <c r="J454" i="8" s="1"/>
  <c r="M454" i="8" s="1"/>
  <c r="J517" i="8" s="1"/>
  <c r="M517" i="8" s="1"/>
  <c r="J580" i="8" s="1"/>
  <c r="M580" i="8" s="1"/>
  <c r="J643" i="8" s="1"/>
  <c r="M643" i="8" s="1"/>
  <c r="D139" i="8"/>
  <c r="G139" i="8" s="1"/>
  <c r="R138" i="8"/>
  <c r="R137" i="8"/>
  <c r="D137" i="8"/>
  <c r="G137" i="8" s="1"/>
  <c r="R136" i="8"/>
  <c r="J136" i="8"/>
  <c r="M136" i="8" s="1"/>
  <c r="J199" i="8" s="1"/>
  <c r="M199" i="8" s="1"/>
  <c r="J262" i="8" s="1"/>
  <c r="M262" i="8" s="1"/>
  <c r="J325" i="8" s="1"/>
  <c r="M325" i="8" s="1"/>
  <c r="J388" i="8" s="1"/>
  <c r="M388" i="8" s="1"/>
  <c r="J451" i="8" s="1"/>
  <c r="M451" i="8" s="1"/>
  <c r="J514" i="8" s="1"/>
  <c r="M514" i="8" s="1"/>
  <c r="J577" i="8" s="1"/>
  <c r="M577" i="8" s="1"/>
  <c r="J640" i="8" s="1"/>
  <c r="M640" i="8" s="1"/>
  <c r="D136" i="8"/>
  <c r="G136" i="8" s="1"/>
  <c r="R135" i="8"/>
  <c r="R134" i="8"/>
  <c r="D134" i="8"/>
  <c r="G134" i="8" s="1"/>
  <c r="R133" i="8"/>
  <c r="M133" i="8"/>
  <c r="J196" i="8" s="1"/>
  <c r="M196" i="8" s="1"/>
  <c r="J259" i="8" s="1"/>
  <c r="M259" i="8" s="1"/>
  <c r="J322" i="8" s="1"/>
  <c r="M322" i="8" s="1"/>
  <c r="J385" i="8" s="1"/>
  <c r="M385" i="8" s="1"/>
  <c r="J448" i="8" s="1"/>
  <c r="M448" i="8" s="1"/>
  <c r="J511" i="8" s="1"/>
  <c r="M511" i="8" s="1"/>
  <c r="J574" i="8" s="1"/>
  <c r="M574" i="8" s="1"/>
  <c r="J637" i="8" s="1"/>
  <c r="M637" i="8" s="1"/>
  <c r="R132" i="8"/>
  <c r="R131" i="8"/>
  <c r="J131" i="8"/>
  <c r="M131" i="8" s="1"/>
  <c r="J194" i="8" s="1"/>
  <c r="M194" i="8" s="1"/>
  <c r="J257" i="8" s="1"/>
  <c r="M257" i="8" s="1"/>
  <c r="J320" i="8" s="1"/>
  <c r="M320" i="8" s="1"/>
  <c r="J383" i="8" s="1"/>
  <c r="M383" i="8" s="1"/>
  <c r="J446" i="8" s="1"/>
  <c r="M446" i="8" s="1"/>
  <c r="J509" i="8" s="1"/>
  <c r="M509" i="8" s="1"/>
  <c r="J572" i="8" s="1"/>
  <c r="M572" i="8" s="1"/>
  <c r="J635" i="8" s="1"/>
  <c r="M635" i="8" s="1"/>
  <c r="R130" i="8"/>
  <c r="R129" i="8"/>
  <c r="R128" i="8"/>
  <c r="R127" i="8"/>
  <c r="D127" i="8"/>
  <c r="G127" i="8" s="1"/>
  <c r="D190" i="8" s="1"/>
  <c r="G190" i="8" s="1"/>
  <c r="R126" i="8"/>
  <c r="J126" i="8"/>
  <c r="M126" i="8" s="1"/>
  <c r="J189" i="8" s="1"/>
  <c r="M189" i="8" s="1"/>
  <c r="J252" i="8" s="1"/>
  <c r="M252" i="8" s="1"/>
  <c r="J315" i="8" s="1"/>
  <c r="M315" i="8" s="1"/>
  <c r="J378" i="8" s="1"/>
  <c r="M378" i="8" s="1"/>
  <c r="J441" i="8" s="1"/>
  <c r="M441" i="8" s="1"/>
  <c r="J504" i="8" s="1"/>
  <c r="M504" i="8" s="1"/>
  <c r="J567" i="8" s="1"/>
  <c r="M567" i="8" s="1"/>
  <c r="J630" i="8" s="1"/>
  <c r="M630" i="8" s="1"/>
  <c r="D126" i="8"/>
  <c r="G126" i="8" s="1"/>
  <c r="R125" i="8"/>
  <c r="R124" i="8"/>
  <c r="J124" i="8"/>
  <c r="M124" i="8" s="1"/>
  <c r="J187" i="8" s="1"/>
  <c r="M187" i="8" s="1"/>
  <c r="J250" i="8" s="1"/>
  <c r="M250" i="8" s="1"/>
  <c r="J313" i="8" s="1"/>
  <c r="M313" i="8" s="1"/>
  <c r="J376" i="8" s="1"/>
  <c r="M376" i="8" s="1"/>
  <c r="J439" i="8" s="1"/>
  <c r="M439" i="8" s="1"/>
  <c r="J502" i="8" s="1"/>
  <c r="M502" i="8" s="1"/>
  <c r="J565" i="8" s="1"/>
  <c r="M565" i="8" s="1"/>
  <c r="J628" i="8" s="1"/>
  <c r="M628" i="8" s="1"/>
  <c r="D124" i="8"/>
  <c r="G124" i="8" s="1"/>
  <c r="R123" i="8"/>
  <c r="R122" i="8"/>
  <c r="G122" i="8"/>
  <c r="D185" i="8" s="1"/>
  <c r="G185" i="8" s="1"/>
  <c r="D248" i="8" s="1"/>
  <c r="G248" i="8" s="1"/>
  <c r="D122" i="8"/>
  <c r="R121" i="8"/>
  <c r="M121" i="8"/>
  <c r="J184" i="8" s="1"/>
  <c r="M184" i="8" s="1"/>
  <c r="J247" i="8" s="1"/>
  <c r="M247" i="8" s="1"/>
  <c r="J310" i="8" s="1"/>
  <c r="M310" i="8" s="1"/>
  <c r="J373" i="8" s="1"/>
  <c r="M373" i="8" s="1"/>
  <c r="J436" i="8" s="1"/>
  <c r="M436" i="8" s="1"/>
  <c r="J499" i="8" s="1"/>
  <c r="M499" i="8" s="1"/>
  <c r="J562" i="8" s="1"/>
  <c r="M562" i="8" s="1"/>
  <c r="J625" i="8" s="1"/>
  <c r="M625" i="8" s="1"/>
  <c r="D121" i="8"/>
  <c r="G121" i="8" s="1"/>
  <c r="R120" i="8"/>
  <c r="R119" i="8"/>
  <c r="R118" i="8"/>
  <c r="M118" i="8"/>
  <c r="G118" i="8"/>
  <c r="D181" i="8" s="1"/>
  <c r="R117" i="8"/>
  <c r="R116" i="8"/>
  <c r="R115" i="8"/>
  <c r="J115" i="8"/>
  <c r="M115" i="8" s="1"/>
  <c r="J178" i="8" s="1"/>
  <c r="M178" i="8" s="1"/>
  <c r="J241" i="8" s="1"/>
  <c r="M241" i="8" s="1"/>
  <c r="J304" i="8" s="1"/>
  <c r="M304" i="8" s="1"/>
  <c r="J367" i="8" s="1"/>
  <c r="M367" i="8" s="1"/>
  <c r="J430" i="8" s="1"/>
  <c r="M430" i="8" s="1"/>
  <c r="J493" i="8" s="1"/>
  <c r="M493" i="8" s="1"/>
  <c r="J556" i="8" s="1"/>
  <c r="M556" i="8" s="1"/>
  <c r="J619" i="8" s="1"/>
  <c r="M619" i="8" s="1"/>
  <c r="R114" i="8"/>
  <c r="D114" i="8"/>
  <c r="G114" i="8" s="1"/>
  <c r="R113" i="8"/>
  <c r="D113" i="8"/>
  <c r="G113" i="8" s="1"/>
  <c r="D176" i="8" s="1"/>
  <c r="G176" i="8" s="1"/>
  <c r="R112" i="8"/>
  <c r="R111" i="8"/>
  <c r="J111" i="8"/>
  <c r="M111" i="8" s="1"/>
  <c r="J174" i="8" s="1"/>
  <c r="M174" i="8" s="1"/>
  <c r="J237" i="8" s="1"/>
  <c r="M237" i="8" s="1"/>
  <c r="J300" i="8" s="1"/>
  <c r="M300" i="8" s="1"/>
  <c r="J363" i="8" s="1"/>
  <c r="M363" i="8" s="1"/>
  <c r="J426" i="8" s="1"/>
  <c r="M426" i="8" s="1"/>
  <c r="J489" i="8" s="1"/>
  <c r="M489" i="8" s="1"/>
  <c r="J552" i="8" s="1"/>
  <c r="M552" i="8" s="1"/>
  <c r="J615" i="8" s="1"/>
  <c r="M615" i="8" s="1"/>
  <c r="R110" i="8"/>
  <c r="H106" i="8"/>
  <c r="F106" i="8"/>
  <c r="I93" i="8"/>
  <c r="M92" i="8"/>
  <c r="N92" i="8" s="1"/>
  <c r="H93" i="8"/>
  <c r="G92" i="8"/>
  <c r="L91" i="8"/>
  <c r="L93" i="8" s="1"/>
  <c r="M90" i="8"/>
  <c r="J153" i="8" s="1"/>
  <c r="G90" i="8"/>
  <c r="M89" i="8"/>
  <c r="G89" i="8"/>
  <c r="D152" i="8" s="1"/>
  <c r="G152" i="8" s="1"/>
  <c r="N152" i="8" s="1"/>
  <c r="L88" i="8"/>
  <c r="K88" i="8"/>
  <c r="K91" i="8" s="1"/>
  <c r="H88" i="8"/>
  <c r="F88" i="8"/>
  <c r="F91" i="8" s="1"/>
  <c r="F93" i="8" s="1"/>
  <c r="E88" i="8"/>
  <c r="E91" i="8" s="1"/>
  <c r="E93" i="8" s="1"/>
  <c r="R87" i="8"/>
  <c r="M87" i="8"/>
  <c r="J150" i="8" s="1"/>
  <c r="M150" i="8" s="1"/>
  <c r="J213" i="8" s="1"/>
  <c r="M213" i="8" s="1"/>
  <c r="J276" i="8" s="1"/>
  <c r="M276" i="8" s="1"/>
  <c r="J339" i="8" s="1"/>
  <c r="M339" i="8" s="1"/>
  <c r="J402" i="8" s="1"/>
  <c r="M402" i="8" s="1"/>
  <c r="J465" i="8" s="1"/>
  <c r="M465" i="8" s="1"/>
  <c r="J528" i="8" s="1"/>
  <c r="M528" i="8" s="1"/>
  <c r="J591" i="8" s="1"/>
  <c r="M591" i="8" s="1"/>
  <c r="J654" i="8" s="1"/>
  <c r="M654" i="8" s="1"/>
  <c r="G87" i="8"/>
  <c r="N87" i="8" s="1"/>
  <c r="R86" i="8"/>
  <c r="M86" i="8"/>
  <c r="G86" i="8"/>
  <c r="R85" i="8"/>
  <c r="M85" i="8"/>
  <c r="G85" i="8"/>
  <c r="N85" i="8" s="1"/>
  <c r="R84" i="8"/>
  <c r="M84" i="8"/>
  <c r="J147" i="8" s="1"/>
  <c r="M147" i="8" s="1"/>
  <c r="J210" i="8" s="1"/>
  <c r="M210" i="8" s="1"/>
  <c r="J273" i="8" s="1"/>
  <c r="M273" i="8" s="1"/>
  <c r="J336" i="8" s="1"/>
  <c r="M336" i="8" s="1"/>
  <c r="J399" i="8" s="1"/>
  <c r="M399" i="8" s="1"/>
  <c r="J462" i="8" s="1"/>
  <c r="M462" i="8" s="1"/>
  <c r="J525" i="8" s="1"/>
  <c r="M525" i="8" s="1"/>
  <c r="J588" i="8" s="1"/>
  <c r="M588" i="8" s="1"/>
  <c r="J651" i="8" s="1"/>
  <c r="M651" i="8" s="1"/>
  <c r="G84" i="8"/>
  <c r="N84" i="8" s="1"/>
  <c r="R83" i="8"/>
  <c r="M83" i="8"/>
  <c r="G83" i="8"/>
  <c r="R82" i="8"/>
  <c r="M82" i="8"/>
  <c r="J145" i="8" s="1"/>
  <c r="G82" i="8"/>
  <c r="N82" i="8" s="1"/>
  <c r="R81" i="8"/>
  <c r="M81" i="8"/>
  <c r="J144" i="8" s="1"/>
  <c r="M144" i="8" s="1"/>
  <c r="J207" i="8" s="1"/>
  <c r="M207" i="8" s="1"/>
  <c r="J270" i="8" s="1"/>
  <c r="M270" i="8" s="1"/>
  <c r="J333" i="8" s="1"/>
  <c r="M333" i="8" s="1"/>
  <c r="J396" i="8" s="1"/>
  <c r="M396" i="8" s="1"/>
  <c r="J459" i="8" s="1"/>
  <c r="M459" i="8" s="1"/>
  <c r="J522" i="8" s="1"/>
  <c r="M522" i="8" s="1"/>
  <c r="J585" i="8" s="1"/>
  <c r="M585" i="8" s="1"/>
  <c r="J648" i="8" s="1"/>
  <c r="M648" i="8" s="1"/>
  <c r="G81" i="8"/>
  <c r="N81" i="8" s="1"/>
  <c r="R80" i="8"/>
  <c r="M80" i="8"/>
  <c r="G80" i="8"/>
  <c r="D143" i="8" s="1"/>
  <c r="G143" i="8" s="1"/>
  <c r="R79" i="8"/>
  <c r="M79" i="8"/>
  <c r="G79" i="8"/>
  <c r="D142" i="8" s="1"/>
  <c r="G142" i="8" s="1"/>
  <c r="R78" i="8"/>
  <c r="M78" i="8"/>
  <c r="G78" i="8"/>
  <c r="D141" i="8" s="1"/>
  <c r="G141" i="8" s="1"/>
  <c r="R77" i="8"/>
  <c r="M77" i="8"/>
  <c r="G77" i="8"/>
  <c r="R76" i="8"/>
  <c r="M76" i="8"/>
  <c r="G76" i="8"/>
  <c r="N76" i="8" s="1"/>
  <c r="R75" i="8"/>
  <c r="M75" i="8"/>
  <c r="J138" i="8" s="1"/>
  <c r="M138" i="8" s="1"/>
  <c r="J201" i="8" s="1"/>
  <c r="M201" i="8" s="1"/>
  <c r="J264" i="8" s="1"/>
  <c r="M264" i="8" s="1"/>
  <c r="J327" i="8" s="1"/>
  <c r="M327" i="8" s="1"/>
  <c r="J390" i="8" s="1"/>
  <c r="M390" i="8" s="1"/>
  <c r="J453" i="8" s="1"/>
  <c r="M453" i="8" s="1"/>
  <c r="J516" i="8" s="1"/>
  <c r="M516" i="8" s="1"/>
  <c r="J579" i="8" s="1"/>
  <c r="M579" i="8" s="1"/>
  <c r="J642" i="8" s="1"/>
  <c r="M642" i="8" s="1"/>
  <c r="G75" i="8"/>
  <c r="D138" i="8" s="1"/>
  <c r="G138" i="8" s="1"/>
  <c r="R74" i="8"/>
  <c r="M74" i="8"/>
  <c r="G74" i="8"/>
  <c r="R73" i="8"/>
  <c r="M73" i="8"/>
  <c r="G73" i="8"/>
  <c r="N73" i="8" s="1"/>
  <c r="R72" i="8"/>
  <c r="M72" i="8"/>
  <c r="J135" i="8" s="1"/>
  <c r="M135" i="8" s="1"/>
  <c r="G72" i="8"/>
  <c r="D135" i="8" s="1"/>
  <c r="G135" i="8" s="1"/>
  <c r="R71" i="8"/>
  <c r="M71" i="8"/>
  <c r="J134" i="8" s="1"/>
  <c r="M134" i="8" s="1"/>
  <c r="J197" i="8" s="1"/>
  <c r="M197" i="8" s="1"/>
  <c r="J260" i="8" s="1"/>
  <c r="M260" i="8" s="1"/>
  <c r="J323" i="8" s="1"/>
  <c r="M323" i="8" s="1"/>
  <c r="J386" i="8" s="1"/>
  <c r="M386" i="8" s="1"/>
  <c r="J449" i="8" s="1"/>
  <c r="M449" i="8" s="1"/>
  <c r="J512" i="8" s="1"/>
  <c r="M512" i="8" s="1"/>
  <c r="J575" i="8" s="1"/>
  <c r="M575" i="8" s="1"/>
  <c r="J638" i="8" s="1"/>
  <c r="M638" i="8" s="1"/>
  <c r="G71" i="8"/>
  <c r="R70" i="8"/>
  <c r="M70" i="8"/>
  <c r="J133" i="8" s="1"/>
  <c r="G70" i="8"/>
  <c r="D133" i="8" s="1"/>
  <c r="G133" i="8" s="1"/>
  <c r="R69" i="8"/>
  <c r="M69" i="8"/>
  <c r="J132" i="8" s="1"/>
  <c r="M132" i="8" s="1"/>
  <c r="J195" i="8" s="1"/>
  <c r="M195" i="8" s="1"/>
  <c r="J258" i="8" s="1"/>
  <c r="M258" i="8" s="1"/>
  <c r="J321" i="8" s="1"/>
  <c r="M321" i="8" s="1"/>
  <c r="J384" i="8" s="1"/>
  <c r="M384" i="8" s="1"/>
  <c r="J447" i="8" s="1"/>
  <c r="M447" i="8" s="1"/>
  <c r="J510" i="8" s="1"/>
  <c r="M510" i="8" s="1"/>
  <c r="J573" i="8" s="1"/>
  <c r="M573" i="8" s="1"/>
  <c r="J636" i="8" s="1"/>
  <c r="M636" i="8" s="1"/>
  <c r="G69" i="8"/>
  <c r="N69" i="8" s="1"/>
  <c r="R68" i="8"/>
  <c r="N68" i="8"/>
  <c r="M68" i="8"/>
  <c r="G68" i="8"/>
  <c r="D131" i="8" s="1"/>
  <c r="G131" i="8" s="1"/>
  <c r="R67" i="8"/>
  <c r="M67" i="8"/>
  <c r="J130" i="8" s="1"/>
  <c r="M130" i="8" s="1"/>
  <c r="J193" i="8" s="1"/>
  <c r="M193" i="8" s="1"/>
  <c r="J256" i="8" s="1"/>
  <c r="M256" i="8" s="1"/>
  <c r="J319" i="8" s="1"/>
  <c r="M319" i="8" s="1"/>
  <c r="J382" i="8" s="1"/>
  <c r="M382" i="8" s="1"/>
  <c r="J445" i="8" s="1"/>
  <c r="M445" i="8" s="1"/>
  <c r="J508" i="8" s="1"/>
  <c r="M508" i="8" s="1"/>
  <c r="J571" i="8" s="1"/>
  <c r="M571" i="8" s="1"/>
  <c r="J634" i="8" s="1"/>
  <c r="M634" i="8" s="1"/>
  <c r="G67" i="8"/>
  <c r="D130" i="8" s="1"/>
  <c r="G130" i="8" s="1"/>
  <c r="R66" i="8"/>
  <c r="M66" i="8"/>
  <c r="J129" i="8" s="1"/>
  <c r="M129" i="8" s="1"/>
  <c r="J192" i="8" s="1"/>
  <c r="M192" i="8" s="1"/>
  <c r="J255" i="8" s="1"/>
  <c r="M255" i="8" s="1"/>
  <c r="J318" i="8" s="1"/>
  <c r="M318" i="8" s="1"/>
  <c r="J381" i="8" s="1"/>
  <c r="M381" i="8" s="1"/>
  <c r="J444" i="8" s="1"/>
  <c r="M444" i="8" s="1"/>
  <c r="J507" i="8" s="1"/>
  <c r="M507" i="8" s="1"/>
  <c r="J570" i="8" s="1"/>
  <c r="M570" i="8" s="1"/>
  <c r="J633" i="8" s="1"/>
  <c r="M633" i="8" s="1"/>
  <c r="G66" i="8"/>
  <c r="N66" i="8" s="1"/>
  <c r="R65" i="8"/>
  <c r="M65" i="8"/>
  <c r="J128" i="8" s="1"/>
  <c r="M128" i="8" s="1"/>
  <c r="J191" i="8" s="1"/>
  <c r="M191" i="8" s="1"/>
  <c r="J254" i="8" s="1"/>
  <c r="M254" i="8" s="1"/>
  <c r="J317" i="8" s="1"/>
  <c r="M317" i="8" s="1"/>
  <c r="J380" i="8" s="1"/>
  <c r="M380" i="8" s="1"/>
  <c r="J443" i="8" s="1"/>
  <c r="M443" i="8" s="1"/>
  <c r="J506" i="8" s="1"/>
  <c r="M506" i="8" s="1"/>
  <c r="J569" i="8" s="1"/>
  <c r="M569" i="8" s="1"/>
  <c r="J632" i="8" s="1"/>
  <c r="M632" i="8" s="1"/>
  <c r="G65" i="8"/>
  <c r="D128" i="8" s="1"/>
  <c r="G128" i="8" s="1"/>
  <c r="D191" i="8" s="1"/>
  <c r="G191" i="8" s="1"/>
  <c r="R64" i="8"/>
  <c r="M64" i="8"/>
  <c r="J127" i="8" s="1"/>
  <c r="M127" i="8" s="1"/>
  <c r="J190" i="8" s="1"/>
  <c r="M190" i="8" s="1"/>
  <c r="J253" i="8" s="1"/>
  <c r="M253" i="8" s="1"/>
  <c r="J316" i="8" s="1"/>
  <c r="M316" i="8" s="1"/>
  <c r="J379" i="8" s="1"/>
  <c r="M379" i="8" s="1"/>
  <c r="J442" i="8" s="1"/>
  <c r="M442" i="8" s="1"/>
  <c r="J505" i="8" s="1"/>
  <c r="M505" i="8" s="1"/>
  <c r="J568" i="8" s="1"/>
  <c r="M568" i="8" s="1"/>
  <c r="J631" i="8" s="1"/>
  <c r="M631" i="8" s="1"/>
  <c r="G64" i="8"/>
  <c r="N64" i="8" s="1"/>
  <c r="R63" i="8"/>
  <c r="M63" i="8"/>
  <c r="G63" i="8"/>
  <c r="N63" i="8" s="1"/>
  <c r="R62" i="8"/>
  <c r="N62" i="8"/>
  <c r="M62" i="8"/>
  <c r="J125" i="8" s="1"/>
  <c r="M125" i="8" s="1"/>
  <c r="J188" i="8" s="1"/>
  <c r="M188" i="8" s="1"/>
  <c r="J251" i="8" s="1"/>
  <c r="M251" i="8" s="1"/>
  <c r="J314" i="8" s="1"/>
  <c r="M314" i="8" s="1"/>
  <c r="J377" i="8" s="1"/>
  <c r="M377" i="8" s="1"/>
  <c r="J440" i="8" s="1"/>
  <c r="M440" i="8" s="1"/>
  <c r="J503" i="8" s="1"/>
  <c r="M503" i="8" s="1"/>
  <c r="J566" i="8" s="1"/>
  <c r="M566" i="8" s="1"/>
  <c r="J629" i="8" s="1"/>
  <c r="M629" i="8" s="1"/>
  <c r="G62" i="8"/>
  <c r="D125" i="8" s="1"/>
  <c r="G125" i="8" s="1"/>
  <c r="R61" i="8"/>
  <c r="M61" i="8"/>
  <c r="G61" i="8"/>
  <c r="N61" i="8" s="1"/>
  <c r="R60" i="8"/>
  <c r="M60" i="8"/>
  <c r="J123" i="8" s="1"/>
  <c r="M123" i="8" s="1"/>
  <c r="J186" i="8" s="1"/>
  <c r="M186" i="8" s="1"/>
  <c r="J249" i="8" s="1"/>
  <c r="M249" i="8" s="1"/>
  <c r="J312" i="8" s="1"/>
  <c r="M312" i="8" s="1"/>
  <c r="J375" i="8" s="1"/>
  <c r="M375" i="8" s="1"/>
  <c r="J438" i="8" s="1"/>
  <c r="M438" i="8" s="1"/>
  <c r="J501" i="8" s="1"/>
  <c r="M501" i="8" s="1"/>
  <c r="J564" i="8" s="1"/>
  <c r="M564" i="8" s="1"/>
  <c r="J627" i="8" s="1"/>
  <c r="M627" i="8" s="1"/>
  <c r="G60" i="8"/>
  <c r="D123" i="8" s="1"/>
  <c r="G123" i="8" s="1"/>
  <c r="R59" i="8"/>
  <c r="N59" i="8"/>
  <c r="M59" i="8"/>
  <c r="J122" i="8" s="1"/>
  <c r="M122" i="8" s="1"/>
  <c r="G59" i="8"/>
  <c r="R58" i="8"/>
  <c r="M58" i="8"/>
  <c r="J121" i="8" s="1"/>
  <c r="G58" i="8"/>
  <c r="N58" i="8" s="1"/>
  <c r="R57" i="8"/>
  <c r="M57" i="8"/>
  <c r="J120" i="8" s="1"/>
  <c r="M120" i="8" s="1"/>
  <c r="J183" i="8" s="1"/>
  <c r="M183" i="8" s="1"/>
  <c r="J246" i="8" s="1"/>
  <c r="M246" i="8" s="1"/>
  <c r="J309" i="8" s="1"/>
  <c r="M309" i="8" s="1"/>
  <c r="J372" i="8" s="1"/>
  <c r="M372" i="8" s="1"/>
  <c r="J435" i="8" s="1"/>
  <c r="M435" i="8" s="1"/>
  <c r="J498" i="8" s="1"/>
  <c r="M498" i="8" s="1"/>
  <c r="J561" i="8" s="1"/>
  <c r="M561" i="8" s="1"/>
  <c r="J624" i="8" s="1"/>
  <c r="M624" i="8" s="1"/>
  <c r="G57" i="8"/>
  <c r="D120" i="8" s="1"/>
  <c r="G120" i="8" s="1"/>
  <c r="R56" i="8"/>
  <c r="M56" i="8"/>
  <c r="J119" i="8" s="1"/>
  <c r="M119" i="8" s="1"/>
  <c r="G56" i="8"/>
  <c r="D119" i="8" s="1"/>
  <c r="G119" i="8" s="1"/>
  <c r="D182" i="8" s="1"/>
  <c r="G182" i="8" s="1"/>
  <c r="R55" i="8"/>
  <c r="M55" i="8"/>
  <c r="J118" i="8" s="1"/>
  <c r="G55" i="8"/>
  <c r="D118" i="8" s="1"/>
  <c r="R54" i="8"/>
  <c r="M54" i="8"/>
  <c r="J117" i="8" s="1"/>
  <c r="M117" i="8" s="1"/>
  <c r="J180" i="8" s="1"/>
  <c r="M180" i="8" s="1"/>
  <c r="J243" i="8" s="1"/>
  <c r="M243" i="8" s="1"/>
  <c r="J306" i="8" s="1"/>
  <c r="M306" i="8" s="1"/>
  <c r="J369" i="8" s="1"/>
  <c r="M369" i="8" s="1"/>
  <c r="J432" i="8" s="1"/>
  <c r="M432" i="8" s="1"/>
  <c r="J495" i="8" s="1"/>
  <c r="M495" i="8" s="1"/>
  <c r="J558" i="8" s="1"/>
  <c r="M558" i="8" s="1"/>
  <c r="J621" i="8" s="1"/>
  <c r="M621" i="8" s="1"/>
  <c r="G54" i="8"/>
  <c r="D117" i="8" s="1"/>
  <c r="G117" i="8" s="1"/>
  <c r="R53" i="8"/>
  <c r="M53" i="8"/>
  <c r="J116" i="8" s="1"/>
  <c r="M116" i="8" s="1"/>
  <c r="J179" i="8" s="1"/>
  <c r="M179" i="8" s="1"/>
  <c r="J242" i="8" s="1"/>
  <c r="M242" i="8" s="1"/>
  <c r="J305" i="8" s="1"/>
  <c r="M305" i="8" s="1"/>
  <c r="J368" i="8" s="1"/>
  <c r="M368" i="8" s="1"/>
  <c r="J431" i="8" s="1"/>
  <c r="M431" i="8" s="1"/>
  <c r="J494" i="8" s="1"/>
  <c r="M494" i="8" s="1"/>
  <c r="J557" i="8" s="1"/>
  <c r="M557" i="8" s="1"/>
  <c r="J620" i="8" s="1"/>
  <c r="M620" i="8" s="1"/>
  <c r="G53" i="8"/>
  <c r="D116" i="8" s="1"/>
  <c r="G116" i="8" s="1"/>
  <c r="R52" i="8"/>
  <c r="M52" i="8"/>
  <c r="G52" i="8"/>
  <c r="N52" i="8" s="1"/>
  <c r="R51" i="8"/>
  <c r="M51" i="8"/>
  <c r="J114" i="8" s="1"/>
  <c r="M114" i="8" s="1"/>
  <c r="J177" i="8" s="1"/>
  <c r="M177" i="8" s="1"/>
  <c r="J240" i="8" s="1"/>
  <c r="M240" i="8" s="1"/>
  <c r="J303" i="8" s="1"/>
  <c r="M303" i="8" s="1"/>
  <c r="J366" i="8" s="1"/>
  <c r="M366" i="8" s="1"/>
  <c r="J429" i="8" s="1"/>
  <c r="M429" i="8" s="1"/>
  <c r="J492" i="8" s="1"/>
  <c r="M492" i="8" s="1"/>
  <c r="J555" i="8" s="1"/>
  <c r="M555" i="8" s="1"/>
  <c r="J618" i="8" s="1"/>
  <c r="M618" i="8" s="1"/>
  <c r="G51" i="8"/>
  <c r="N51" i="8" s="1"/>
  <c r="R50" i="8"/>
  <c r="N50" i="8"/>
  <c r="M50" i="8"/>
  <c r="J113" i="8" s="1"/>
  <c r="M113" i="8" s="1"/>
  <c r="J176" i="8" s="1"/>
  <c r="M176" i="8" s="1"/>
  <c r="J239" i="8" s="1"/>
  <c r="M239" i="8" s="1"/>
  <c r="J302" i="8" s="1"/>
  <c r="M302" i="8" s="1"/>
  <c r="J365" i="8" s="1"/>
  <c r="M365" i="8" s="1"/>
  <c r="J428" i="8" s="1"/>
  <c r="M428" i="8" s="1"/>
  <c r="J491" i="8" s="1"/>
  <c r="M491" i="8" s="1"/>
  <c r="J554" i="8" s="1"/>
  <c r="M554" i="8" s="1"/>
  <c r="J617" i="8" s="1"/>
  <c r="M617" i="8" s="1"/>
  <c r="G50" i="8"/>
  <c r="R49" i="8"/>
  <c r="M49" i="8"/>
  <c r="J112" i="8" s="1"/>
  <c r="M112" i="8" s="1"/>
  <c r="J175" i="8" s="1"/>
  <c r="M175" i="8" s="1"/>
  <c r="J238" i="8" s="1"/>
  <c r="M238" i="8" s="1"/>
  <c r="J301" i="8" s="1"/>
  <c r="M301" i="8" s="1"/>
  <c r="J364" i="8" s="1"/>
  <c r="M364" i="8" s="1"/>
  <c r="J427" i="8" s="1"/>
  <c r="M427" i="8" s="1"/>
  <c r="J490" i="8" s="1"/>
  <c r="M490" i="8" s="1"/>
  <c r="J553" i="8" s="1"/>
  <c r="M553" i="8" s="1"/>
  <c r="J616" i="8" s="1"/>
  <c r="M616" i="8" s="1"/>
  <c r="G49" i="8"/>
  <c r="N49" i="8" s="1"/>
  <c r="R48" i="8"/>
  <c r="M48" i="8"/>
  <c r="G48" i="8"/>
  <c r="D111" i="8" s="1"/>
  <c r="G111" i="8" s="1"/>
  <c r="R47" i="8"/>
  <c r="M47" i="8"/>
  <c r="G47" i="8"/>
  <c r="D110" i="8" s="1"/>
  <c r="H43" i="8"/>
  <c r="N1" i="8"/>
  <c r="P24" i="6"/>
  <c r="M24" i="6"/>
  <c r="J24" i="6"/>
  <c r="G24" i="6"/>
  <c r="D24" i="6"/>
  <c r="U23" i="6"/>
  <c r="R23" i="6"/>
  <c r="I23" i="6"/>
  <c r="G23" i="6"/>
  <c r="F23" i="6"/>
  <c r="C23" i="6"/>
  <c r="P22" i="6"/>
  <c r="M22" i="6"/>
  <c r="J22" i="6"/>
  <c r="G22" i="6"/>
  <c r="D22" i="6"/>
  <c r="U21" i="6"/>
  <c r="T21" i="6"/>
  <c r="T23" i="6" s="1"/>
  <c r="S21" i="6"/>
  <c r="S23" i="6" s="1"/>
  <c r="R21" i="6"/>
  <c r="Q21" i="6"/>
  <c r="Q23" i="6" s="1"/>
  <c r="N21" i="6"/>
  <c r="N23" i="6" s="1"/>
  <c r="L21" i="6"/>
  <c r="L23" i="6" s="1"/>
  <c r="K21" i="6"/>
  <c r="K23" i="6" s="1"/>
  <c r="I21" i="6"/>
  <c r="H21" i="6"/>
  <c r="G21" i="6"/>
  <c r="F21" i="6"/>
  <c r="E21" i="6"/>
  <c r="E23" i="6" s="1"/>
  <c r="C21" i="6"/>
  <c r="B21" i="6"/>
  <c r="D21" i="6" s="1"/>
  <c r="P20" i="6"/>
  <c r="M20" i="6"/>
  <c r="J20" i="6"/>
  <c r="G20" i="6"/>
  <c r="D20" i="6"/>
  <c r="O19" i="6"/>
  <c r="O21" i="6" s="1"/>
  <c r="M19" i="6"/>
  <c r="J19" i="6"/>
  <c r="G19" i="6"/>
  <c r="D19" i="6"/>
  <c r="P18" i="6"/>
  <c r="M18" i="6"/>
  <c r="J18" i="6"/>
  <c r="G18" i="6"/>
  <c r="D18" i="6"/>
  <c r="P17" i="6"/>
  <c r="M17" i="6"/>
  <c r="J17" i="6"/>
  <c r="G17" i="6"/>
  <c r="D17" i="6"/>
  <c r="A12" i="6"/>
  <c r="Q14" i="6" s="1"/>
  <c r="U1" i="6"/>
  <c r="F62" i="2"/>
  <c r="H58" i="2"/>
  <c r="G58" i="2"/>
  <c r="E58" i="2"/>
  <c r="D58" i="2"/>
  <c r="K56" i="2"/>
  <c r="K58" i="2" s="1"/>
  <c r="J56" i="2"/>
  <c r="J58" i="2" s="1"/>
  <c r="I56" i="2"/>
  <c r="I58" i="2" s="1"/>
  <c r="H56" i="2"/>
  <c r="G56" i="2"/>
  <c r="E56" i="2"/>
  <c r="D56" i="2"/>
  <c r="C56" i="2"/>
  <c r="C58" i="2" s="1"/>
  <c r="B56" i="2"/>
  <c r="B58" i="2" s="1"/>
  <c r="K44" i="2"/>
  <c r="I44" i="2"/>
  <c r="G44" i="2"/>
  <c r="K42" i="2"/>
  <c r="J42" i="2"/>
  <c r="J44" i="2" s="1"/>
  <c r="I42" i="2"/>
  <c r="H42" i="2"/>
  <c r="H44" i="2" s="1"/>
  <c r="H60" i="2" s="1"/>
  <c r="H62" i="2" s="1"/>
  <c r="G42" i="2"/>
  <c r="E42" i="2"/>
  <c r="E44" i="2" s="1"/>
  <c r="D42" i="2"/>
  <c r="D44" i="2" s="1"/>
  <c r="C42" i="2"/>
  <c r="C44" i="2" s="1"/>
  <c r="B42" i="2"/>
  <c r="B44" i="2" s="1"/>
  <c r="I33" i="2"/>
  <c r="H33" i="2"/>
  <c r="F33" i="2"/>
  <c r="E33" i="2"/>
  <c r="C33" i="2"/>
  <c r="B33" i="2"/>
  <c r="K31" i="2"/>
  <c r="K33" i="2" s="1"/>
  <c r="J31" i="2"/>
  <c r="J33" i="2" s="1"/>
  <c r="I31" i="2"/>
  <c r="H31" i="2"/>
  <c r="G31" i="2"/>
  <c r="G33" i="2" s="1"/>
  <c r="E31" i="2"/>
  <c r="D31" i="2"/>
  <c r="D33" i="2" s="1"/>
  <c r="C31" i="2"/>
  <c r="B31" i="2"/>
  <c r="I24" i="2"/>
  <c r="I60" i="2" s="1"/>
  <c r="I62" i="2" s="1"/>
  <c r="H24" i="2"/>
  <c r="B24" i="2"/>
  <c r="K22" i="2"/>
  <c r="K24" i="2" s="1"/>
  <c r="J22" i="2"/>
  <c r="I22" i="2"/>
  <c r="H22" i="2"/>
  <c r="G22" i="2"/>
  <c r="E22" i="2"/>
  <c r="D22" i="2"/>
  <c r="C22" i="2"/>
  <c r="B22" i="2"/>
  <c r="K13" i="2"/>
  <c r="J13" i="2"/>
  <c r="I13" i="2"/>
  <c r="H13" i="2"/>
  <c r="G13" i="2"/>
  <c r="F13" i="2"/>
  <c r="K2" i="2"/>
  <c r="O77" i="1"/>
  <c r="N77" i="1"/>
  <c r="O76" i="1"/>
  <c r="N76" i="1"/>
  <c r="O75" i="1"/>
  <c r="N75" i="1"/>
  <c r="O74" i="1"/>
  <c r="N74" i="1"/>
  <c r="O73" i="1"/>
  <c r="N73" i="1"/>
  <c r="O72" i="1"/>
  <c r="N72" i="1"/>
  <c r="O71" i="1"/>
  <c r="N71" i="1"/>
  <c r="O70" i="1"/>
  <c r="N70" i="1"/>
  <c r="O69" i="1"/>
  <c r="N69" i="1"/>
  <c r="O68" i="1"/>
  <c r="N68" i="1"/>
  <c r="O67" i="1"/>
  <c r="N67" i="1"/>
  <c r="O66" i="1"/>
  <c r="N66" i="1"/>
  <c r="O65" i="1"/>
  <c r="N65" i="1"/>
  <c r="O64" i="1"/>
  <c r="N64" i="1"/>
  <c r="O63" i="1"/>
  <c r="N63" i="1"/>
  <c r="O62" i="1"/>
  <c r="N62" i="1"/>
  <c r="O61" i="1"/>
  <c r="N61" i="1"/>
  <c r="O60" i="1"/>
  <c r="N60" i="1"/>
  <c r="O59" i="1"/>
  <c r="N59" i="1"/>
  <c r="O58" i="1"/>
  <c r="N58" i="1"/>
  <c r="A49" i="1"/>
  <c r="A46" i="1"/>
  <c r="A39" i="1"/>
  <c r="A33" i="1"/>
  <c r="E26" i="1"/>
  <c r="D179" i="8" l="1"/>
  <c r="G179" i="8" s="1"/>
  <c r="N116" i="8"/>
  <c r="D187" i="8"/>
  <c r="G187" i="8" s="1"/>
  <c r="N124" i="8"/>
  <c r="D281" i="8"/>
  <c r="G281" i="8" s="1"/>
  <c r="N218" i="8"/>
  <c r="K266" i="9"/>
  <c r="K345" i="8"/>
  <c r="K347" i="8" s="1"/>
  <c r="L353" i="8" s="1"/>
  <c r="J21" i="6"/>
  <c r="H23" i="6"/>
  <c r="J23" i="6" s="1"/>
  <c r="F217" i="9"/>
  <c r="F282" i="8"/>
  <c r="P19" i="6"/>
  <c r="N56" i="8"/>
  <c r="N123" i="8"/>
  <c r="D186" i="8"/>
  <c r="G186" i="8" s="1"/>
  <c r="D193" i="8"/>
  <c r="G193" i="8" s="1"/>
  <c r="N130" i="8"/>
  <c r="N118" i="8"/>
  <c r="J181" i="8"/>
  <c r="M181" i="8" s="1"/>
  <c r="J244" i="8" s="1"/>
  <c r="M244" i="8" s="1"/>
  <c r="J307" i="8" s="1"/>
  <c r="M307" i="8" s="1"/>
  <c r="J370" i="8" s="1"/>
  <c r="M370" i="8" s="1"/>
  <c r="J433" i="8" s="1"/>
  <c r="M433" i="8" s="1"/>
  <c r="J496" i="8" s="1"/>
  <c r="M496" i="8" s="1"/>
  <c r="J559" i="8" s="1"/>
  <c r="M559" i="8" s="1"/>
  <c r="J622" i="8" s="1"/>
  <c r="M622" i="8" s="1"/>
  <c r="D201" i="8"/>
  <c r="G201" i="8" s="1"/>
  <c r="N138" i="8"/>
  <c r="D205" i="8"/>
  <c r="G205" i="8" s="1"/>
  <c r="N142" i="8"/>
  <c r="D239" i="8"/>
  <c r="G239" i="8" s="1"/>
  <c r="N176" i="8"/>
  <c r="D202" i="8"/>
  <c r="G202" i="8" s="1"/>
  <c r="N139" i="8"/>
  <c r="N74" i="8"/>
  <c r="J137" i="8"/>
  <c r="M137" i="8" s="1"/>
  <c r="J200" i="8" s="1"/>
  <c r="M200" i="8" s="1"/>
  <c r="J263" i="8" s="1"/>
  <c r="M263" i="8" s="1"/>
  <c r="J326" i="8" s="1"/>
  <c r="M326" i="8" s="1"/>
  <c r="J389" i="8" s="1"/>
  <c r="M389" i="8" s="1"/>
  <c r="J452" i="8" s="1"/>
  <c r="M452" i="8" s="1"/>
  <c r="J515" i="8" s="1"/>
  <c r="M515" i="8" s="1"/>
  <c r="J578" i="8" s="1"/>
  <c r="M578" i="8" s="1"/>
  <c r="J641" i="8" s="1"/>
  <c r="M641" i="8" s="1"/>
  <c r="D269" i="8"/>
  <c r="G269" i="8" s="1"/>
  <c r="N206" i="8"/>
  <c r="G60" i="2"/>
  <c r="G62" i="2" s="1"/>
  <c r="D245" i="8"/>
  <c r="G245" i="8" s="1"/>
  <c r="D189" i="8"/>
  <c r="G189" i="8" s="1"/>
  <c r="N126" i="8"/>
  <c r="D307" i="8"/>
  <c r="G307" i="8" s="1"/>
  <c r="D177" i="8"/>
  <c r="G177" i="8" s="1"/>
  <c r="N114" i="8"/>
  <c r="D184" i="8"/>
  <c r="G184" i="8" s="1"/>
  <c r="N121" i="8"/>
  <c r="D209" i="8"/>
  <c r="G209" i="8" s="1"/>
  <c r="G110" i="8"/>
  <c r="D180" i="8"/>
  <c r="G180" i="8" s="1"/>
  <c r="N117" i="8"/>
  <c r="D203" i="8"/>
  <c r="G203" i="8" s="1"/>
  <c r="N190" i="8"/>
  <c r="D253" i="8"/>
  <c r="G253" i="8" s="1"/>
  <c r="J182" i="8"/>
  <c r="M182" i="8" s="1"/>
  <c r="J245" i="8" s="1"/>
  <c r="M245" i="8" s="1"/>
  <c r="J308" i="8" s="1"/>
  <c r="M308" i="8" s="1"/>
  <c r="J371" i="8" s="1"/>
  <c r="M371" i="8" s="1"/>
  <c r="J434" i="8" s="1"/>
  <c r="M434" i="8" s="1"/>
  <c r="J497" i="8" s="1"/>
  <c r="M497" i="8" s="1"/>
  <c r="J560" i="8" s="1"/>
  <c r="M560" i="8" s="1"/>
  <c r="J623" i="8" s="1"/>
  <c r="M623" i="8" s="1"/>
  <c r="N119" i="8"/>
  <c r="G24" i="2"/>
  <c r="D254" i="8"/>
  <c r="G254" i="8" s="1"/>
  <c r="N191" i="8"/>
  <c r="J110" i="8"/>
  <c r="M88" i="8"/>
  <c r="M91" i="8" s="1"/>
  <c r="M93" i="8" s="1"/>
  <c r="N65" i="8"/>
  <c r="N86" i="8"/>
  <c r="J149" i="8"/>
  <c r="M149" i="8" s="1"/>
  <c r="J212" i="8" s="1"/>
  <c r="M212" i="8" s="1"/>
  <c r="J275" i="8" s="1"/>
  <c r="M275" i="8" s="1"/>
  <c r="J338" i="8" s="1"/>
  <c r="M338" i="8" s="1"/>
  <c r="J401" i="8" s="1"/>
  <c r="M401" i="8" s="1"/>
  <c r="J464" i="8" s="1"/>
  <c r="M464" i="8" s="1"/>
  <c r="J527" i="8" s="1"/>
  <c r="M527" i="8" s="1"/>
  <c r="J590" i="8" s="1"/>
  <c r="M590" i="8" s="1"/>
  <c r="J653" i="8" s="1"/>
  <c r="M653" i="8" s="1"/>
  <c r="D270" i="8"/>
  <c r="G270" i="8" s="1"/>
  <c r="N207" i="8"/>
  <c r="D183" i="8"/>
  <c r="G183" i="8" s="1"/>
  <c r="N120" i="8"/>
  <c r="N131" i="8"/>
  <c r="J146" i="8"/>
  <c r="M146" i="8" s="1"/>
  <c r="J209" i="8" s="1"/>
  <c r="M209" i="8" s="1"/>
  <c r="J272" i="8" s="1"/>
  <c r="M272" i="8" s="1"/>
  <c r="J335" i="8" s="1"/>
  <c r="M335" i="8" s="1"/>
  <c r="J398" i="8" s="1"/>
  <c r="M398" i="8" s="1"/>
  <c r="J461" i="8" s="1"/>
  <c r="M461" i="8" s="1"/>
  <c r="J524" i="8" s="1"/>
  <c r="M524" i="8" s="1"/>
  <c r="J587" i="8" s="1"/>
  <c r="M587" i="8" s="1"/>
  <c r="J650" i="8" s="1"/>
  <c r="M650" i="8" s="1"/>
  <c r="N83" i="8"/>
  <c r="D198" i="8"/>
  <c r="G198" i="8" s="1"/>
  <c r="N135" i="8"/>
  <c r="N143" i="8"/>
  <c r="J143" i="8"/>
  <c r="M143" i="8" s="1"/>
  <c r="J206" i="8" s="1"/>
  <c r="M206" i="8" s="1"/>
  <c r="J269" i="8" s="1"/>
  <c r="M269" i="8" s="1"/>
  <c r="J332" i="8" s="1"/>
  <c r="M332" i="8" s="1"/>
  <c r="J395" i="8" s="1"/>
  <c r="M395" i="8" s="1"/>
  <c r="J458" i="8" s="1"/>
  <c r="M458" i="8" s="1"/>
  <c r="J521" i="8" s="1"/>
  <c r="M521" i="8" s="1"/>
  <c r="J584" i="8" s="1"/>
  <c r="M584" i="8" s="1"/>
  <c r="J647" i="8" s="1"/>
  <c r="M647" i="8" s="1"/>
  <c r="N80" i="8"/>
  <c r="C60" i="2"/>
  <c r="C62" i="2" s="1"/>
  <c r="C24" i="2"/>
  <c r="J24" i="2"/>
  <c r="J60" i="2" s="1"/>
  <c r="J62" i="2" s="1"/>
  <c r="K70" i="9"/>
  <c r="K93" i="8"/>
  <c r="K95" i="8" s="1"/>
  <c r="L101" i="8" s="1"/>
  <c r="D311" i="8"/>
  <c r="G311" i="8" s="1"/>
  <c r="N128" i="8"/>
  <c r="D199" i="8"/>
  <c r="G199" i="8" s="1"/>
  <c r="N136" i="8"/>
  <c r="D216" i="8"/>
  <c r="G216" i="8" s="1"/>
  <c r="N153" i="8"/>
  <c r="O23" i="6"/>
  <c r="P23" i="6" s="1"/>
  <c r="P21" i="6"/>
  <c r="N47" i="8"/>
  <c r="N125" i="8"/>
  <c r="D188" i="8"/>
  <c r="G188" i="8" s="1"/>
  <c r="D60" i="2"/>
  <c r="D62" i="2" s="1"/>
  <c r="D24" i="2"/>
  <c r="R14" i="6"/>
  <c r="S14" i="6" s="1"/>
  <c r="T14" i="6" s="1"/>
  <c r="U14" i="6" s="1"/>
  <c r="N14" i="6"/>
  <c r="D174" i="8"/>
  <c r="G174" i="8" s="1"/>
  <c r="N111" i="8"/>
  <c r="J140" i="8"/>
  <c r="M140" i="8" s="1"/>
  <c r="J203" i="8" s="1"/>
  <c r="M203" i="8" s="1"/>
  <c r="J266" i="8" s="1"/>
  <c r="M266" i="8" s="1"/>
  <c r="J329" i="8" s="1"/>
  <c r="M329" i="8" s="1"/>
  <c r="J392" i="8" s="1"/>
  <c r="M392" i="8" s="1"/>
  <c r="J455" i="8" s="1"/>
  <c r="M455" i="8" s="1"/>
  <c r="J518" i="8" s="1"/>
  <c r="M518" i="8" s="1"/>
  <c r="J581" i="8" s="1"/>
  <c r="M581" i="8" s="1"/>
  <c r="J644" i="8" s="1"/>
  <c r="M644" i="8" s="1"/>
  <c r="N77" i="8"/>
  <c r="D204" i="8"/>
  <c r="G204" i="8" s="1"/>
  <c r="N141" i="8"/>
  <c r="N194" i="8"/>
  <c r="D257" i="8"/>
  <c r="G257" i="8" s="1"/>
  <c r="M23" i="6"/>
  <c r="N53" i="8"/>
  <c r="N71" i="8"/>
  <c r="D197" i="8"/>
  <c r="G197" i="8" s="1"/>
  <c r="N134" i="8"/>
  <c r="B60" i="2"/>
  <c r="B62" i="2" s="1"/>
  <c r="E24" i="2"/>
  <c r="E60" i="2" s="1"/>
  <c r="E62" i="2" s="1"/>
  <c r="J185" i="8"/>
  <c r="M185" i="8" s="1"/>
  <c r="N122" i="8"/>
  <c r="D196" i="8"/>
  <c r="G196" i="8" s="1"/>
  <c r="N133" i="8"/>
  <c r="N149" i="8"/>
  <c r="D212" i="8"/>
  <c r="G212" i="8" s="1"/>
  <c r="D129" i="8"/>
  <c r="G129" i="8" s="1"/>
  <c r="E156" i="8"/>
  <c r="J118" i="9"/>
  <c r="L77" i="9"/>
  <c r="L118" i="9" s="1"/>
  <c r="K60" i="2"/>
  <c r="K62" i="2" s="1"/>
  <c r="N137" i="8"/>
  <c r="D147" i="8"/>
  <c r="G147" i="8" s="1"/>
  <c r="K217" i="9"/>
  <c r="K282" i="8"/>
  <c r="K284" i="8" s="1"/>
  <c r="L290" i="8" s="1"/>
  <c r="D112" i="8"/>
  <c r="G112" i="8" s="1"/>
  <c r="D132" i="8"/>
  <c r="G132" i="8" s="1"/>
  <c r="N144" i="8"/>
  <c r="D150" i="8"/>
  <c r="G150" i="8" s="1"/>
  <c r="F119" i="9"/>
  <c r="F156" i="8"/>
  <c r="N48" i="8"/>
  <c r="N54" i="8"/>
  <c r="N57" i="8"/>
  <c r="N60" i="8"/>
  <c r="N72" i="8"/>
  <c r="N75" i="8"/>
  <c r="N78" i="8"/>
  <c r="N89" i="8"/>
  <c r="E266" i="9"/>
  <c r="E345" i="8"/>
  <c r="M21" i="6"/>
  <c r="D115" i="8"/>
  <c r="G115" i="8" s="1"/>
  <c r="N127" i="8"/>
  <c r="D145" i="8"/>
  <c r="G145" i="8" s="1"/>
  <c r="D148" i="8"/>
  <c r="G148" i="8" s="1"/>
  <c r="B23" i="6"/>
  <c r="D23" i="6" s="1"/>
  <c r="N90" i="8"/>
  <c r="D200" i="8"/>
  <c r="G200" i="8" s="1"/>
  <c r="N55" i="8"/>
  <c r="N67" i="8"/>
  <c r="N70" i="8"/>
  <c r="N79" i="8"/>
  <c r="G88" i="8"/>
  <c r="G91" i="8" s="1"/>
  <c r="G93" i="8" s="1"/>
  <c r="N113" i="8"/>
  <c r="K219" i="8"/>
  <c r="K221" i="8" s="1"/>
  <c r="L227" i="8" s="1"/>
  <c r="E14" i="14"/>
  <c r="D14" i="14"/>
  <c r="H14" i="14"/>
  <c r="G14" i="14"/>
  <c r="F14" i="14"/>
  <c r="C15" i="11"/>
  <c r="B15" i="11"/>
  <c r="G15" i="11"/>
  <c r="F15" i="11"/>
  <c r="E15" i="11"/>
  <c r="D15" i="11"/>
  <c r="D13" i="2"/>
  <c r="C13" i="2" s="1"/>
  <c r="B13" i="2" s="1"/>
  <c r="G314" i="9"/>
  <c r="F266" i="9"/>
  <c r="F345" i="8"/>
  <c r="G461" i="9"/>
  <c r="H81" i="13"/>
  <c r="J62" i="13"/>
  <c r="E168" i="9"/>
  <c r="J363" i="9"/>
  <c r="L323" i="9"/>
  <c r="L363" i="9" s="1"/>
  <c r="F15" i="24"/>
  <c r="G216" i="9"/>
  <c r="L224" i="9"/>
  <c r="L265" i="9" s="1"/>
  <c r="J265" i="9"/>
  <c r="G265" i="9"/>
  <c r="E70" i="9"/>
  <c r="K469" i="9"/>
  <c r="K510" i="9" s="1"/>
  <c r="F70" i="9"/>
  <c r="L126" i="9"/>
  <c r="L373" i="9"/>
  <c r="L412" i="9" s="1"/>
  <c r="G69" i="9"/>
  <c r="G167" i="9"/>
  <c r="J127" i="9"/>
  <c r="L127" i="9" s="1"/>
  <c r="A77" i="11"/>
  <c r="P77" i="11" s="1"/>
  <c r="P64" i="11"/>
  <c r="N404" i="8"/>
  <c r="P57" i="11"/>
  <c r="A70" i="11"/>
  <c r="P70" i="11" s="1"/>
  <c r="L28" i="9"/>
  <c r="L69" i="9" s="1"/>
  <c r="J69" i="9"/>
  <c r="L273" i="9"/>
  <c r="L314" i="9" s="1"/>
  <c r="J314" i="9"/>
  <c r="G363" i="9"/>
  <c r="K119" i="9"/>
  <c r="J461" i="9"/>
  <c r="T38" i="11"/>
  <c r="U38" i="11"/>
  <c r="V51" i="11"/>
  <c r="J64" i="13"/>
  <c r="I83" i="13"/>
  <c r="I102" i="13" s="1"/>
  <c r="I124" i="13" s="1"/>
  <c r="H85" i="13"/>
  <c r="T24" i="11"/>
  <c r="U24" i="11"/>
  <c r="A59" i="11"/>
  <c r="P46" i="11"/>
  <c r="O53" i="12"/>
  <c r="O54" i="12" s="1"/>
  <c r="O61" i="12" s="1"/>
  <c r="I54" i="12"/>
  <c r="J47" i="13"/>
  <c r="I66" i="13"/>
  <c r="I85" i="13" s="1"/>
  <c r="I104" i="13" s="1"/>
  <c r="I125" i="13" s="1"/>
  <c r="J82" i="13"/>
  <c r="H101" i="13"/>
  <c r="J101" i="13" s="1"/>
  <c r="T25" i="11"/>
  <c r="U25" i="11"/>
  <c r="P35" i="11"/>
  <c r="A48" i="11"/>
  <c r="A63" i="11"/>
  <c r="P50" i="11"/>
  <c r="W67" i="11"/>
  <c r="W41" i="11"/>
  <c r="W28" i="11"/>
  <c r="I28" i="11"/>
  <c r="I41" i="11" s="1"/>
  <c r="I54" i="11" s="1"/>
  <c r="I67" i="11" s="1"/>
  <c r="W15" i="11"/>
  <c r="AB64" i="11"/>
  <c r="X54" i="11"/>
  <c r="J54" i="11"/>
  <c r="X67" i="11"/>
  <c r="J67" i="11"/>
  <c r="X41" i="11"/>
  <c r="J41" i="11"/>
  <c r="X28" i="11"/>
  <c r="J28" i="11"/>
  <c r="X15" i="11"/>
  <c r="A75" i="11"/>
  <c r="P75" i="11" s="1"/>
  <c r="P62" i="11"/>
  <c r="J72" i="13"/>
  <c r="H102" i="13"/>
  <c r="F15" i="16"/>
  <c r="V74" i="16"/>
  <c r="E175" i="16" s="1"/>
  <c r="H84" i="13"/>
  <c r="J65" i="13"/>
  <c r="M67" i="11"/>
  <c r="AA67" i="11" s="1"/>
  <c r="M41" i="11"/>
  <c r="AA41" i="11" s="1"/>
  <c r="M28" i="11"/>
  <c r="AA28" i="11" s="1"/>
  <c r="M54" i="11"/>
  <c r="AA54" i="11" s="1"/>
  <c r="P44" i="11"/>
  <c r="P45" i="11"/>
  <c r="A58" i="11"/>
  <c r="W54" i="11"/>
  <c r="H87" i="13"/>
  <c r="L28" i="11"/>
  <c r="Z28" i="11" s="1"/>
  <c r="J216" i="9"/>
  <c r="L461" i="9"/>
  <c r="J109" i="13"/>
  <c r="F16" i="16"/>
  <c r="L32" i="15"/>
  <c r="J39" i="16"/>
  <c r="L50" i="15"/>
  <c r="J134" i="24"/>
  <c r="A42" i="11"/>
  <c r="S77" i="11"/>
  <c r="K59" i="16"/>
  <c r="E174" i="16" s="1"/>
  <c r="K54" i="11"/>
  <c r="Y54" i="11" s="1"/>
  <c r="T77" i="11"/>
  <c r="J42" i="13"/>
  <c r="J49" i="13"/>
  <c r="J67" i="13"/>
  <c r="K31" i="17"/>
  <c r="K35" i="17"/>
  <c r="F19" i="18" s="1"/>
  <c r="K39" i="17"/>
  <c r="K30" i="17"/>
  <c r="F14" i="18" s="1"/>
  <c r="K34" i="17"/>
  <c r="H66" i="23"/>
  <c r="V59" i="24"/>
  <c r="A36" i="16"/>
  <c r="A56" i="16"/>
  <c r="A71" i="16" s="1"/>
  <c r="A86" i="16" s="1"/>
  <c r="A101" i="16" s="1"/>
  <c r="A116" i="16" s="1"/>
  <c r="A131" i="16" s="1"/>
  <c r="A146" i="16" s="1"/>
  <c r="F104" i="16"/>
  <c r="K104" i="16" s="1"/>
  <c r="L67" i="17"/>
  <c r="J74" i="22"/>
  <c r="L29" i="23"/>
  <c r="J19" i="24"/>
  <c r="J59" i="24"/>
  <c r="K59" i="24" s="1"/>
  <c r="E174" i="24" s="1"/>
  <c r="K119" i="24"/>
  <c r="J36" i="13"/>
  <c r="J44" i="13"/>
  <c r="J46" i="13"/>
  <c r="H61" i="13"/>
  <c r="J63" i="13"/>
  <c r="H108" i="13"/>
  <c r="J108" i="13" s="1"/>
  <c r="J21" i="14"/>
  <c r="J25" i="14" s="1"/>
  <c r="J29" i="14" s="1"/>
  <c r="L45" i="17"/>
  <c r="G50" i="17"/>
  <c r="H10" i="24"/>
  <c r="J119" i="24"/>
  <c r="H36" i="13"/>
  <c r="I36" i="13" s="1"/>
  <c r="J88" i="13"/>
  <c r="J90" i="13"/>
  <c r="F44" i="16"/>
  <c r="K29" i="17"/>
  <c r="F13" i="18" s="1"/>
  <c r="J74" i="18"/>
  <c r="K74" i="18" s="1"/>
  <c r="J134" i="20"/>
  <c r="L36" i="23"/>
  <c r="L55" i="23"/>
  <c r="U64" i="11"/>
  <c r="O57" i="12"/>
  <c r="O59" i="12" s="1"/>
  <c r="J86" i="13"/>
  <c r="J44" i="16"/>
  <c r="J14" i="18"/>
  <c r="L30" i="17"/>
  <c r="K59" i="20"/>
  <c r="F23" i="22"/>
  <c r="L37" i="23"/>
  <c r="J21" i="24"/>
  <c r="G50" i="23"/>
  <c r="L45" i="23"/>
  <c r="K28" i="11"/>
  <c r="Y28" i="11" s="1"/>
  <c r="K41" i="11"/>
  <c r="Y41" i="11" s="1"/>
  <c r="J48" i="13"/>
  <c r="L35" i="15"/>
  <c r="F23" i="24"/>
  <c r="F23" i="18"/>
  <c r="A50" i="16"/>
  <c r="A65" i="16" s="1"/>
  <c r="A80" i="16" s="1"/>
  <c r="A95" i="16" s="1"/>
  <c r="A110" i="16" s="1"/>
  <c r="A125" i="16" s="1"/>
  <c r="A140" i="16" s="1"/>
  <c r="J59" i="18"/>
  <c r="K161" i="18"/>
  <c r="E177" i="18" s="1"/>
  <c r="F23" i="20"/>
  <c r="F24" i="20" s="1"/>
  <c r="F119" i="20"/>
  <c r="K119" i="20" s="1"/>
  <c r="K134" i="20"/>
  <c r="L33" i="21"/>
  <c r="J17" i="22"/>
  <c r="J50" i="13"/>
  <c r="J53" i="13"/>
  <c r="L31" i="15"/>
  <c r="L39" i="15"/>
  <c r="H10" i="16"/>
  <c r="F22" i="16"/>
  <c r="J119" i="16"/>
  <c r="K119" i="16" s="1"/>
  <c r="E173" i="16" s="1"/>
  <c r="K37" i="17"/>
  <c r="Q59" i="18"/>
  <c r="V59" i="18" s="1"/>
  <c r="A58" i="18"/>
  <c r="A73" i="18" s="1"/>
  <c r="A88" i="18" s="1"/>
  <c r="A103" i="18" s="1"/>
  <c r="A118" i="18" s="1"/>
  <c r="A133" i="18" s="1"/>
  <c r="A148" i="18" s="1"/>
  <c r="U74" i="18"/>
  <c r="V74" i="18" s="1"/>
  <c r="J149" i="18"/>
  <c r="J19" i="20"/>
  <c r="L35" i="19"/>
  <c r="J18" i="20"/>
  <c r="F104" i="20"/>
  <c r="K104" i="20" s="1"/>
  <c r="J104" i="22"/>
  <c r="P33" i="11"/>
  <c r="J43" i="13"/>
  <c r="K36" i="15"/>
  <c r="F20" i="16" s="1"/>
  <c r="J16" i="18"/>
  <c r="J24" i="18" s="1"/>
  <c r="A33" i="18"/>
  <c r="L67" i="19"/>
  <c r="K74" i="20"/>
  <c r="E175" i="20" s="1"/>
  <c r="Q59" i="22"/>
  <c r="Q59" i="16"/>
  <c r="V59" i="16" s="1"/>
  <c r="K32" i="17"/>
  <c r="F16" i="18" s="1"/>
  <c r="K38" i="17"/>
  <c r="F22" i="24" s="1"/>
  <c r="F59" i="18"/>
  <c r="K59" i="18" s="1"/>
  <c r="E174" i="18" s="1"/>
  <c r="J134" i="18"/>
  <c r="A28" i="20"/>
  <c r="U59" i="20"/>
  <c r="J74" i="20"/>
  <c r="J119" i="22"/>
  <c r="H107" i="13"/>
  <c r="J107" i="13" s="1"/>
  <c r="K35" i="15"/>
  <c r="F19" i="16" s="1"/>
  <c r="K31" i="15"/>
  <c r="F161" i="16"/>
  <c r="K161" i="16" s="1"/>
  <c r="E177" i="16" s="1"/>
  <c r="L33" i="17"/>
  <c r="J21" i="18"/>
  <c r="F44" i="18"/>
  <c r="F44" i="20"/>
  <c r="K44" i="20" s="1"/>
  <c r="E172" i="20" s="1"/>
  <c r="U59" i="22"/>
  <c r="J149" i="22"/>
  <c r="K149" i="22" s="1"/>
  <c r="E176" i="22" s="1"/>
  <c r="H105" i="13"/>
  <c r="U59" i="16"/>
  <c r="J161" i="16"/>
  <c r="K33" i="17"/>
  <c r="F17" i="18" s="1"/>
  <c r="J44" i="20"/>
  <c r="A51" i="22"/>
  <c r="A66" i="22" s="1"/>
  <c r="A81" i="22" s="1"/>
  <c r="A96" i="22" s="1"/>
  <c r="A111" i="22" s="1"/>
  <c r="A126" i="22" s="1"/>
  <c r="A141" i="22" s="1"/>
  <c r="J24" i="16"/>
  <c r="K33" i="15"/>
  <c r="L61" i="15"/>
  <c r="L67" i="15" s="1"/>
  <c r="J23" i="22"/>
  <c r="L39" i="17"/>
  <c r="J89" i="18"/>
  <c r="A49" i="20"/>
  <c r="A64" i="20" s="1"/>
  <c r="A79" i="20" s="1"/>
  <c r="A94" i="20" s="1"/>
  <c r="A109" i="20" s="1"/>
  <c r="A124" i="20" s="1"/>
  <c r="A139" i="20" s="1"/>
  <c r="A29" i="20"/>
  <c r="F74" i="22"/>
  <c r="J23" i="24"/>
  <c r="F104" i="24"/>
  <c r="K104" i="24" s="1"/>
  <c r="F104" i="18"/>
  <c r="K104" i="18" s="1"/>
  <c r="J13" i="20"/>
  <c r="L29" i="19"/>
  <c r="Q59" i="20"/>
  <c r="V59" i="20" s="1"/>
  <c r="F104" i="22"/>
  <c r="L31" i="23"/>
  <c r="A31" i="16"/>
  <c r="L30" i="19"/>
  <c r="J14" i="20"/>
  <c r="J161" i="20"/>
  <c r="K161" i="20" s="1"/>
  <c r="E177" i="20" s="1"/>
  <c r="L55" i="21"/>
  <c r="A23" i="22"/>
  <c r="A58" i="22" s="1"/>
  <c r="A73" i="22" s="1"/>
  <c r="A88" i="22" s="1"/>
  <c r="A103" i="22" s="1"/>
  <c r="A118" i="22" s="1"/>
  <c r="A133" i="22" s="1"/>
  <c r="A148" i="22" s="1"/>
  <c r="F134" i="22"/>
  <c r="K134" i="22" s="1"/>
  <c r="A29" i="24"/>
  <c r="A49" i="24"/>
  <c r="A64" i="24" s="1"/>
  <c r="A79" i="24" s="1"/>
  <c r="A94" i="24" s="1"/>
  <c r="A109" i="24" s="1"/>
  <c r="A124" i="24" s="1"/>
  <c r="A139" i="24" s="1"/>
  <c r="J149" i="24"/>
  <c r="A33" i="24"/>
  <c r="A53" i="24"/>
  <c r="A68" i="24" s="1"/>
  <c r="A83" i="24" s="1"/>
  <c r="A98" i="24" s="1"/>
  <c r="A113" i="24" s="1"/>
  <c r="A128" i="24" s="1"/>
  <c r="A143" i="24" s="1"/>
  <c r="A23" i="24"/>
  <c r="A58" i="24" s="1"/>
  <c r="A73" i="24" s="1"/>
  <c r="A88" i="24" s="1"/>
  <c r="A103" i="24" s="1"/>
  <c r="A118" i="24" s="1"/>
  <c r="A133" i="24" s="1"/>
  <c r="A148" i="24" s="1"/>
  <c r="A23" i="20"/>
  <c r="A58" i="20" s="1"/>
  <c r="A73" i="20" s="1"/>
  <c r="A88" i="20" s="1"/>
  <c r="A103" i="20" s="1"/>
  <c r="A118" i="20" s="1"/>
  <c r="A133" i="20" s="1"/>
  <c r="A148" i="20" s="1"/>
  <c r="L35" i="17"/>
  <c r="J20" i="20"/>
  <c r="L36" i="19"/>
  <c r="L35" i="21"/>
  <c r="F59" i="22"/>
  <c r="K59" i="22" s="1"/>
  <c r="F119" i="22"/>
  <c r="K119" i="22" s="1"/>
  <c r="J14" i="24"/>
  <c r="J24" i="24" s="1"/>
  <c r="F74" i="24"/>
  <c r="J20" i="18"/>
  <c r="L36" i="17"/>
  <c r="A30" i="18"/>
  <c r="A50" i="18"/>
  <c r="A65" i="18" s="1"/>
  <c r="A80" i="18" s="1"/>
  <c r="A95" i="18" s="1"/>
  <c r="A110" i="18" s="1"/>
  <c r="A125" i="18" s="1"/>
  <c r="A140" i="18" s="1"/>
  <c r="J23" i="18"/>
  <c r="F89" i="18"/>
  <c r="Q74" i="20"/>
  <c r="V74" i="20" s="1"/>
  <c r="K89" i="20"/>
  <c r="J20" i="22"/>
  <c r="J24" i="22" s="1"/>
  <c r="L36" i="21"/>
  <c r="F44" i="22"/>
  <c r="J89" i="22"/>
  <c r="K89" i="22" s="1"/>
  <c r="A56" i="24"/>
  <c r="A71" i="24" s="1"/>
  <c r="A86" i="24" s="1"/>
  <c r="A101" i="24" s="1"/>
  <c r="A116" i="24" s="1"/>
  <c r="A131" i="24" s="1"/>
  <c r="A146" i="24" s="1"/>
  <c r="J74" i="24"/>
  <c r="F89" i="24"/>
  <c r="K89" i="24" s="1"/>
  <c r="F149" i="18"/>
  <c r="K149" i="18" s="1"/>
  <c r="E176" i="18" s="1"/>
  <c r="A30" i="20"/>
  <c r="A55" i="20"/>
  <c r="A70" i="20" s="1"/>
  <c r="A85" i="20" s="1"/>
  <c r="A100" i="20" s="1"/>
  <c r="A115" i="20" s="1"/>
  <c r="A130" i="20" s="1"/>
  <c r="A145" i="20" s="1"/>
  <c r="F149" i="24"/>
  <c r="L37" i="19"/>
  <c r="J149" i="20"/>
  <c r="K149" i="20" s="1"/>
  <c r="E176" i="20" s="1"/>
  <c r="Q74" i="24"/>
  <c r="F134" i="24"/>
  <c r="K134" i="24" s="1"/>
  <c r="F161" i="24"/>
  <c r="K161" i="24" s="1"/>
  <c r="E177" i="24" s="1"/>
  <c r="F134" i="18"/>
  <c r="J17" i="20"/>
  <c r="L33" i="19"/>
  <c r="L38" i="19"/>
  <c r="J23" i="20"/>
  <c r="J21" i="22"/>
  <c r="J16" i="24"/>
  <c r="U74" i="24"/>
  <c r="A36" i="20"/>
  <c r="J134" i="22"/>
  <c r="F20" i="24"/>
  <c r="K29" i="21"/>
  <c r="F13" i="22" s="1"/>
  <c r="K33" i="21"/>
  <c r="F17" i="22" s="1"/>
  <c r="K37" i="21"/>
  <c r="L37" i="21" s="1"/>
  <c r="K31" i="23"/>
  <c r="K35" i="23"/>
  <c r="F19" i="24" s="1"/>
  <c r="K30" i="21"/>
  <c r="F14" i="22" s="1"/>
  <c r="K34" i="21"/>
  <c r="K38" i="21"/>
  <c r="L38" i="21" s="1"/>
  <c r="K32" i="23"/>
  <c r="F16" i="24" s="1"/>
  <c r="K32" i="21"/>
  <c r="F24" i="24" l="1"/>
  <c r="F163" i="20"/>
  <c r="E175" i="18"/>
  <c r="A72" i="11"/>
  <c r="P72" i="11" s="1"/>
  <c r="P59" i="11"/>
  <c r="D213" i="8"/>
  <c r="G213" i="8" s="1"/>
  <c r="N150" i="8"/>
  <c r="D192" i="8"/>
  <c r="G192" i="8" s="1"/>
  <c r="N129" i="8"/>
  <c r="D261" i="8"/>
  <c r="G261" i="8" s="1"/>
  <c r="N198" i="8"/>
  <c r="M110" i="8"/>
  <c r="N110" i="8" s="1"/>
  <c r="N151" i="8" s="1"/>
  <c r="N154" i="8" s="1"/>
  <c r="N156" i="8" s="1"/>
  <c r="J151" i="8"/>
  <c r="J154" i="8" s="1"/>
  <c r="J156" i="8" s="1"/>
  <c r="D173" i="8"/>
  <c r="G151" i="8"/>
  <c r="G154" i="8" s="1"/>
  <c r="G156" i="8" s="1"/>
  <c r="D308" i="8"/>
  <c r="G308" i="8" s="1"/>
  <c r="N245" i="8"/>
  <c r="L30" i="21"/>
  <c r="P58" i="11"/>
  <c r="A71" i="11"/>
  <c r="P71" i="11" s="1"/>
  <c r="J83" i="13"/>
  <c r="H100" i="13"/>
  <c r="J81" i="13"/>
  <c r="B41" i="11"/>
  <c r="B28" i="11"/>
  <c r="Q54" i="11"/>
  <c r="B54" i="11"/>
  <c r="Q67" i="11"/>
  <c r="B67" i="11"/>
  <c r="Q28" i="11"/>
  <c r="Q15" i="11"/>
  <c r="Q41" i="11"/>
  <c r="B13" i="11"/>
  <c r="N212" i="8"/>
  <c r="D275" i="8"/>
  <c r="G275" i="8" s="1"/>
  <c r="D151" i="8"/>
  <c r="D154" i="8" s="1"/>
  <c r="N182" i="8"/>
  <c r="D268" i="8"/>
  <c r="G268" i="8" s="1"/>
  <c r="N205" i="8"/>
  <c r="H126" i="13"/>
  <c r="J126" i="13" s="1"/>
  <c r="J105" i="13"/>
  <c r="E174" i="20"/>
  <c r="F15" i="18"/>
  <c r="L31" i="17"/>
  <c r="P48" i="11"/>
  <c r="A61" i="11"/>
  <c r="G54" i="11"/>
  <c r="G67" i="11"/>
  <c r="V41" i="11"/>
  <c r="V28" i="11"/>
  <c r="G41" i="11"/>
  <c r="G28" i="11"/>
  <c r="V54" i="11"/>
  <c r="V15" i="11"/>
  <c r="V67" i="11"/>
  <c r="V74" i="24"/>
  <c r="K44" i="16"/>
  <c r="E172" i="16" s="1"/>
  <c r="H124" i="13"/>
  <c r="J124" i="13" s="1"/>
  <c r="J102" i="13"/>
  <c r="C13" i="11"/>
  <c r="R54" i="11"/>
  <c r="C54" i="11"/>
  <c r="R67" i="11"/>
  <c r="C67" i="11"/>
  <c r="R15" i="11"/>
  <c r="R41" i="11"/>
  <c r="C41" i="11"/>
  <c r="R28" i="11"/>
  <c r="C28" i="11"/>
  <c r="D195" i="8"/>
  <c r="G195" i="8" s="1"/>
  <c r="N132" i="8"/>
  <c r="D374" i="8"/>
  <c r="G374" i="8" s="1"/>
  <c r="N254" i="8"/>
  <c r="D317" i="8"/>
  <c r="G317" i="8" s="1"/>
  <c r="N146" i="8"/>
  <c r="L32" i="21"/>
  <c r="F16" i="22"/>
  <c r="K74" i="24"/>
  <c r="E175" i="24" s="1"/>
  <c r="K104" i="22"/>
  <c r="E173" i="22" s="1"/>
  <c r="L32" i="17"/>
  <c r="H80" i="13"/>
  <c r="J61" i="13"/>
  <c r="J74" i="13" s="1"/>
  <c r="H74" i="13"/>
  <c r="J55" i="13"/>
  <c r="I55" i="13" s="1"/>
  <c r="N200" i="8"/>
  <c r="D263" i="8"/>
  <c r="G263" i="8" s="1"/>
  <c r="D175" i="8"/>
  <c r="G175" i="8" s="1"/>
  <c r="N112" i="8"/>
  <c r="D320" i="8"/>
  <c r="G320" i="8" s="1"/>
  <c r="N257" i="8"/>
  <c r="D251" i="8"/>
  <c r="G251" i="8" s="1"/>
  <c r="N188" i="8"/>
  <c r="D272" i="8"/>
  <c r="G272" i="8" s="1"/>
  <c r="N209" i="8"/>
  <c r="D264" i="8"/>
  <c r="G264" i="8" s="1"/>
  <c r="N201" i="8"/>
  <c r="N196" i="8"/>
  <c r="D259" i="8"/>
  <c r="G259" i="8" s="1"/>
  <c r="N269" i="8"/>
  <c r="D332" i="8"/>
  <c r="G332" i="8" s="1"/>
  <c r="J66" i="13"/>
  <c r="N88" i="8"/>
  <c r="N91" i="8" s="1"/>
  <c r="N93" i="8" s="1"/>
  <c r="D246" i="8"/>
  <c r="G246" i="8" s="1"/>
  <c r="N183" i="8"/>
  <c r="N184" i="8"/>
  <c r="D247" i="8"/>
  <c r="G247" i="8" s="1"/>
  <c r="F18" i="22"/>
  <c r="L34" i="21"/>
  <c r="K149" i="24"/>
  <c r="E176" i="24" s="1"/>
  <c r="L29" i="21"/>
  <c r="L40" i="21" s="1"/>
  <c r="J24" i="20"/>
  <c r="J163" i="20" s="1"/>
  <c r="J165" i="20" s="1"/>
  <c r="J163" i="16"/>
  <c r="J165" i="16" s="1"/>
  <c r="J39" i="24"/>
  <c r="L50" i="23"/>
  <c r="H104" i="13"/>
  <c r="J85" i="13"/>
  <c r="D211" i="8"/>
  <c r="G211" i="8" s="1"/>
  <c r="N148" i="8"/>
  <c r="D210" i="8"/>
  <c r="G210" i="8" s="1"/>
  <c r="N147" i="8"/>
  <c r="J248" i="8"/>
  <c r="M248" i="8" s="1"/>
  <c r="N185" i="8"/>
  <c r="N204" i="8"/>
  <c r="D267" i="8"/>
  <c r="G267" i="8" s="1"/>
  <c r="D316" i="8"/>
  <c r="G316" i="8" s="1"/>
  <c r="N253" i="8"/>
  <c r="F17" i="16"/>
  <c r="F24" i="16" s="1"/>
  <c r="L33" i="15"/>
  <c r="E173" i="20"/>
  <c r="D240" i="8"/>
  <c r="G240" i="8" s="1"/>
  <c r="N177" i="8"/>
  <c r="D256" i="8"/>
  <c r="G256" i="8" s="1"/>
  <c r="N193" i="8"/>
  <c r="D344" i="8"/>
  <c r="G344" i="8" s="1"/>
  <c r="N344" i="8" s="1"/>
  <c r="N281" i="8"/>
  <c r="J167" i="9"/>
  <c r="L36" i="15"/>
  <c r="N140" i="8"/>
  <c r="N244" i="8"/>
  <c r="D249" i="8"/>
  <c r="G249" i="8" s="1"/>
  <c r="N186" i="8"/>
  <c r="L38" i="17"/>
  <c r="F22" i="22"/>
  <c r="F24" i="22" s="1"/>
  <c r="F22" i="18"/>
  <c r="F24" i="18" s="1"/>
  <c r="F21" i="18"/>
  <c r="F21" i="24"/>
  <c r="L32" i="23"/>
  <c r="F18" i="18"/>
  <c r="L34" i="17"/>
  <c r="K89" i="18"/>
  <c r="E173" i="18" s="1"/>
  <c r="J28" i="22"/>
  <c r="J44" i="22" s="1"/>
  <c r="J163" i="22" s="1"/>
  <c r="J165" i="22" s="1"/>
  <c r="L67" i="21"/>
  <c r="L67" i="23"/>
  <c r="J28" i="24"/>
  <c r="J44" i="24" s="1"/>
  <c r="K44" i="24" s="1"/>
  <c r="E172" i="24" s="1"/>
  <c r="A55" i="11"/>
  <c r="P42" i="11"/>
  <c r="J84" i="13"/>
  <c r="H103" i="13"/>
  <c r="J103" i="13" s="1"/>
  <c r="S41" i="11"/>
  <c r="S28" i="11"/>
  <c r="D54" i="11"/>
  <c r="S67" i="11"/>
  <c r="D67" i="11"/>
  <c r="D13" i="11"/>
  <c r="D28" i="11"/>
  <c r="D41" i="11"/>
  <c r="S54" i="11"/>
  <c r="S15" i="11"/>
  <c r="D178" i="8"/>
  <c r="G178" i="8" s="1"/>
  <c r="N115" i="8"/>
  <c r="N181" i="8"/>
  <c r="D279" i="8"/>
  <c r="G279" i="8" s="1"/>
  <c r="N216" i="8"/>
  <c r="D266" i="8"/>
  <c r="G266" i="8" s="1"/>
  <c r="N203" i="8"/>
  <c r="N307" i="8"/>
  <c r="D370" i="8"/>
  <c r="G370" i="8" s="1"/>
  <c r="N202" i="8"/>
  <c r="D265" i="8"/>
  <c r="G265" i="8" s="1"/>
  <c r="D250" i="8"/>
  <c r="G250" i="8" s="1"/>
  <c r="N187" i="8"/>
  <c r="N270" i="8"/>
  <c r="D333" i="8"/>
  <c r="G333" i="8" s="1"/>
  <c r="E173" i="24"/>
  <c r="K74" i="22"/>
  <c r="E175" i="22" s="1"/>
  <c r="L50" i="17"/>
  <c r="J39" i="18"/>
  <c r="J44" i="18" s="1"/>
  <c r="K44" i="18" s="1"/>
  <c r="E172" i="18" s="1"/>
  <c r="E41" i="11"/>
  <c r="E28" i="11"/>
  <c r="T54" i="11"/>
  <c r="T67" i="11"/>
  <c r="E67" i="11"/>
  <c r="T41" i="11"/>
  <c r="T28" i="11"/>
  <c r="E13" i="11"/>
  <c r="E54" i="11"/>
  <c r="T15" i="11"/>
  <c r="D237" i="8"/>
  <c r="G237" i="8" s="1"/>
  <c r="N174" i="8"/>
  <c r="L40" i="19"/>
  <c r="D208" i="8"/>
  <c r="G208" i="8" s="1"/>
  <c r="N145" i="8"/>
  <c r="L37" i="17"/>
  <c r="L35" i="23"/>
  <c r="L40" i="23" s="1"/>
  <c r="K134" i="18"/>
  <c r="V59" i="22"/>
  <c r="E174" i="22" s="1"/>
  <c r="L29" i="17"/>
  <c r="J87" i="13"/>
  <c r="H106" i="13"/>
  <c r="A76" i="11"/>
  <c r="P76" i="11" s="1"/>
  <c r="P63" i="11"/>
  <c r="L167" i="9"/>
  <c r="F13" i="11"/>
  <c r="U54" i="11"/>
  <c r="F54" i="11"/>
  <c r="U67" i="11"/>
  <c r="F67" i="11"/>
  <c r="U41" i="11"/>
  <c r="U28" i="11"/>
  <c r="F41" i="11"/>
  <c r="F28" i="11"/>
  <c r="U15" i="11"/>
  <c r="D260" i="8"/>
  <c r="G260" i="8" s="1"/>
  <c r="N197" i="8"/>
  <c r="D262" i="8"/>
  <c r="G262" i="8" s="1"/>
  <c r="N199" i="8"/>
  <c r="N180" i="8"/>
  <c r="D243" i="8"/>
  <c r="G243" i="8" s="1"/>
  <c r="D252" i="8"/>
  <c r="G252" i="8" s="1"/>
  <c r="N189" i="8"/>
  <c r="N239" i="8"/>
  <c r="D302" i="8"/>
  <c r="G302" i="8" s="1"/>
  <c r="D242" i="8"/>
  <c r="G242" i="8" s="1"/>
  <c r="N179" i="8"/>
  <c r="F163" i="22" l="1"/>
  <c r="K24" i="22"/>
  <c r="F163" i="18"/>
  <c r="K24" i="18"/>
  <c r="J311" i="8"/>
  <c r="M311" i="8" s="1"/>
  <c r="N248" i="8"/>
  <c r="N192" i="8"/>
  <c r="D255" i="8"/>
  <c r="G255" i="8" s="1"/>
  <c r="D273" i="8"/>
  <c r="G273" i="8" s="1"/>
  <c r="N210" i="8"/>
  <c r="D276" i="8"/>
  <c r="G276" i="8" s="1"/>
  <c r="N213" i="8"/>
  <c r="N208" i="8"/>
  <c r="D271" i="8"/>
  <c r="G271" i="8" s="1"/>
  <c r="N370" i="8"/>
  <c r="D433" i="8"/>
  <c r="G433" i="8" s="1"/>
  <c r="J163" i="24"/>
  <c r="J165" i="24" s="1"/>
  <c r="N240" i="8"/>
  <c r="D303" i="8"/>
  <c r="G303" i="8" s="1"/>
  <c r="D371" i="8"/>
  <c r="G371" i="8" s="1"/>
  <c r="N308" i="8"/>
  <c r="D313" i="8"/>
  <c r="G313" i="8" s="1"/>
  <c r="N250" i="8"/>
  <c r="D380" i="8"/>
  <c r="G380" i="8" s="1"/>
  <c r="N317" i="8"/>
  <c r="D323" i="8"/>
  <c r="G323" i="8" s="1"/>
  <c r="N260" i="8"/>
  <c r="D274" i="8"/>
  <c r="G274" i="8" s="1"/>
  <c r="N211" i="8"/>
  <c r="N247" i="8"/>
  <c r="D310" i="8"/>
  <c r="G310" i="8" s="1"/>
  <c r="N264" i="8"/>
  <c r="D327" i="8"/>
  <c r="G327" i="8" s="1"/>
  <c r="I74" i="13"/>
  <c r="D331" i="8"/>
  <c r="G331" i="8" s="1"/>
  <c r="N268" i="8"/>
  <c r="D238" i="8"/>
  <c r="G238" i="8" s="1"/>
  <c r="N175" i="8"/>
  <c r="N249" i="8"/>
  <c r="D312" i="8"/>
  <c r="G312" i="8" s="1"/>
  <c r="L40" i="15"/>
  <c r="D437" i="8"/>
  <c r="G437" i="8" s="1"/>
  <c r="R44" i="11"/>
  <c r="R34" i="11"/>
  <c r="R38" i="11"/>
  <c r="R48" i="11"/>
  <c r="R32" i="11"/>
  <c r="R47" i="11"/>
  <c r="R31" i="11"/>
  <c r="R46" i="11"/>
  <c r="R30" i="11"/>
  <c r="R45" i="11"/>
  <c r="R35" i="11"/>
  <c r="R33" i="11"/>
  <c r="R29" i="11"/>
  <c r="J106" i="13"/>
  <c r="H127" i="13"/>
  <c r="J127" i="13" s="1"/>
  <c r="N237" i="8"/>
  <c r="D300" i="8"/>
  <c r="G300" i="8" s="1"/>
  <c r="N266" i="8"/>
  <c r="D329" i="8"/>
  <c r="G329" i="8" s="1"/>
  <c r="F163" i="16"/>
  <c r="K24" i="16"/>
  <c r="J104" i="13"/>
  <c r="H125" i="13"/>
  <c r="J125" i="13" s="1"/>
  <c r="D335" i="8"/>
  <c r="G335" i="8" s="1"/>
  <c r="N272" i="8"/>
  <c r="J80" i="13"/>
  <c r="J93" i="13" s="1"/>
  <c r="H93" i="13"/>
  <c r="H99" i="13"/>
  <c r="C119" i="9"/>
  <c r="D156" i="8"/>
  <c r="G173" i="8"/>
  <c r="D214" i="8"/>
  <c r="D217" i="8" s="1"/>
  <c r="F164" i="20"/>
  <c r="K164" i="20" s="1"/>
  <c r="E178" i="20" s="1"/>
  <c r="K163" i="20"/>
  <c r="K165" i="20" s="1"/>
  <c r="P55" i="11"/>
  <c r="A68" i="11"/>
  <c r="P68" i="11" s="1"/>
  <c r="N259" i="8"/>
  <c r="D322" i="8"/>
  <c r="G322" i="8" s="1"/>
  <c r="D325" i="8"/>
  <c r="G325" i="8" s="1"/>
  <c r="N262" i="8"/>
  <c r="N242" i="8"/>
  <c r="D305" i="8"/>
  <c r="G305" i="8" s="1"/>
  <c r="D365" i="8"/>
  <c r="G365" i="8" s="1"/>
  <c r="N302" i="8"/>
  <c r="N246" i="8"/>
  <c r="D309" i="8"/>
  <c r="G309" i="8" s="1"/>
  <c r="D258" i="8"/>
  <c r="G258" i="8" s="1"/>
  <c r="N195" i="8"/>
  <c r="P61" i="11"/>
  <c r="A74" i="11"/>
  <c r="P74" i="11" s="1"/>
  <c r="D338" i="8"/>
  <c r="G338" i="8" s="1"/>
  <c r="N275" i="8"/>
  <c r="K24" i="20"/>
  <c r="N263" i="8"/>
  <c r="D326" i="8"/>
  <c r="G326" i="8" s="1"/>
  <c r="N265" i="8"/>
  <c r="D328" i="8"/>
  <c r="G328" i="8" s="1"/>
  <c r="D319" i="8"/>
  <c r="G319" i="8" s="1"/>
  <c r="N256" i="8"/>
  <c r="D342" i="8"/>
  <c r="G342" i="8" s="1"/>
  <c r="N342" i="8" s="1"/>
  <c r="N279" i="8"/>
  <c r="D379" i="8"/>
  <c r="G379" i="8" s="1"/>
  <c r="N316" i="8"/>
  <c r="N251" i="8"/>
  <c r="D314" i="8"/>
  <c r="G314" i="8" s="1"/>
  <c r="R37" i="11"/>
  <c r="R43" i="11"/>
  <c r="R36" i="11"/>
  <c r="J100" i="13"/>
  <c r="H123" i="13"/>
  <c r="J123" i="13" s="1"/>
  <c r="M151" i="8"/>
  <c r="M154" i="8" s="1"/>
  <c r="M156" i="8" s="1"/>
  <c r="J173" i="8"/>
  <c r="J163" i="18"/>
  <c r="J165" i="18" s="1"/>
  <c r="L40" i="17"/>
  <c r="D396" i="8"/>
  <c r="G396" i="8" s="1"/>
  <c r="N333" i="8"/>
  <c r="N267" i="8"/>
  <c r="D330" i="8"/>
  <c r="G330" i="8" s="1"/>
  <c r="F163" i="24"/>
  <c r="K24" i="24"/>
  <c r="N252" i="8"/>
  <c r="D315" i="8"/>
  <c r="G315" i="8" s="1"/>
  <c r="D383" i="8"/>
  <c r="G383" i="8" s="1"/>
  <c r="N320" i="8"/>
  <c r="K44" i="22"/>
  <c r="E172" i="22" s="1"/>
  <c r="N261" i="8"/>
  <c r="D324" i="8"/>
  <c r="G324" i="8" s="1"/>
  <c r="N243" i="8"/>
  <c r="D306" i="8"/>
  <c r="G306" i="8" s="1"/>
  <c r="N178" i="8"/>
  <c r="D241" i="8"/>
  <c r="G241" i="8" s="1"/>
  <c r="D395" i="8"/>
  <c r="G395" i="8" s="1"/>
  <c r="N332" i="8"/>
  <c r="N319" i="8" l="1"/>
  <c r="D382" i="8"/>
  <c r="G382" i="8" s="1"/>
  <c r="N309" i="8"/>
  <c r="D372" i="8"/>
  <c r="G372" i="8" s="1"/>
  <c r="D393" i="8"/>
  <c r="G393" i="8" s="1"/>
  <c r="N330" i="8"/>
  <c r="S43" i="11"/>
  <c r="N258" i="8"/>
  <c r="D321" i="8"/>
  <c r="G321" i="8" s="1"/>
  <c r="N335" i="8"/>
  <c r="D398" i="8"/>
  <c r="G398" i="8" s="1"/>
  <c r="D304" i="8"/>
  <c r="G304" i="8" s="1"/>
  <c r="N241" i="8"/>
  <c r="F164" i="24"/>
  <c r="K164" i="24" s="1"/>
  <c r="E178" i="24" s="1"/>
  <c r="K163" i="24"/>
  <c r="K165" i="24" s="1"/>
  <c r="N331" i="8"/>
  <c r="D394" i="8"/>
  <c r="G394" i="8" s="1"/>
  <c r="S49" i="11"/>
  <c r="N276" i="8"/>
  <c r="D339" i="8"/>
  <c r="G339" i="8" s="1"/>
  <c r="N313" i="8"/>
  <c r="D376" i="8"/>
  <c r="G376" i="8" s="1"/>
  <c r="N433" i="8"/>
  <c r="D496" i="8"/>
  <c r="G496" i="8" s="1"/>
  <c r="D391" i="8"/>
  <c r="G391" i="8" s="1"/>
  <c r="N328" i="8"/>
  <c r="C51" i="11"/>
  <c r="R51" i="11" s="1"/>
  <c r="R42" i="11"/>
  <c r="D389" i="8"/>
  <c r="G389" i="8" s="1"/>
  <c r="N326" i="8"/>
  <c r="D428" i="8"/>
  <c r="G428" i="8" s="1"/>
  <c r="N365" i="8"/>
  <c r="D219" i="8"/>
  <c r="C168" i="9"/>
  <c r="F164" i="16"/>
  <c r="K164" i="16" s="1"/>
  <c r="E178" i="16" s="1"/>
  <c r="K163" i="16"/>
  <c r="D387" i="8"/>
  <c r="G387" i="8" s="1"/>
  <c r="N324" i="8"/>
  <c r="N396" i="8"/>
  <c r="D459" i="8"/>
  <c r="G459" i="8" s="1"/>
  <c r="R50" i="11"/>
  <c r="N305" i="8"/>
  <c r="D368" i="8"/>
  <c r="G368" i="8" s="1"/>
  <c r="D236" i="8"/>
  <c r="G214" i="8"/>
  <c r="G217" i="8" s="1"/>
  <c r="G219" i="8" s="1"/>
  <c r="N173" i="8"/>
  <c r="N214" i="8" s="1"/>
  <c r="N217" i="8" s="1"/>
  <c r="N219" i="8" s="1"/>
  <c r="N329" i="8"/>
  <c r="D392" i="8"/>
  <c r="G392" i="8" s="1"/>
  <c r="N327" i="8"/>
  <c r="D390" i="8"/>
  <c r="G390" i="8" s="1"/>
  <c r="N273" i="8"/>
  <c r="D336" i="8"/>
  <c r="G336" i="8" s="1"/>
  <c r="N380" i="8"/>
  <c r="D443" i="8"/>
  <c r="G443" i="8" s="1"/>
  <c r="D369" i="8"/>
  <c r="G369" i="8" s="1"/>
  <c r="N306" i="8"/>
  <c r="D434" i="8"/>
  <c r="G434" i="8" s="1"/>
  <c r="N371" i="8"/>
  <c r="U49" i="11"/>
  <c r="T49" i="11"/>
  <c r="N255" i="8"/>
  <c r="D318" i="8"/>
  <c r="G318" i="8" s="1"/>
  <c r="R49" i="11"/>
  <c r="F165" i="20"/>
  <c r="L24" i="16"/>
  <c r="E171" i="16"/>
  <c r="D377" i="8"/>
  <c r="G377" i="8" s="1"/>
  <c r="N314" i="8"/>
  <c r="E171" i="20"/>
  <c r="E179" i="20" s="1"/>
  <c r="E180" i="20" s="1"/>
  <c r="L24" i="20"/>
  <c r="D500" i="8"/>
  <c r="G500" i="8" s="1"/>
  <c r="D373" i="8"/>
  <c r="G373" i="8" s="1"/>
  <c r="N310" i="8"/>
  <c r="D366" i="8"/>
  <c r="G366" i="8" s="1"/>
  <c r="N303" i="8"/>
  <c r="U43" i="11"/>
  <c r="T43" i="11"/>
  <c r="N315" i="8"/>
  <c r="D378" i="8"/>
  <c r="G378" i="8" s="1"/>
  <c r="D458" i="8"/>
  <c r="G458" i="8" s="1"/>
  <c r="N395" i="8"/>
  <c r="L24" i="24"/>
  <c r="E171" i="24"/>
  <c r="E179" i="24" s="1"/>
  <c r="D363" i="8"/>
  <c r="G363" i="8" s="1"/>
  <c r="N300" i="8"/>
  <c r="J214" i="8"/>
  <c r="J217" i="8" s="1"/>
  <c r="J219" i="8" s="1"/>
  <c r="M173" i="8"/>
  <c r="D401" i="8"/>
  <c r="G401" i="8" s="1"/>
  <c r="N338" i="8"/>
  <c r="D388" i="8"/>
  <c r="G388" i="8" s="1"/>
  <c r="N325" i="8"/>
  <c r="H122" i="13"/>
  <c r="H116" i="13"/>
  <c r="J99" i="13"/>
  <c r="J116" i="13" s="1"/>
  <c r="E51" i="11"/>
  <c r="T42" i="11"/>
  <c r="U42" i="11"/>
  <c r="N383" i="8"/>
  <c r="D446" i="8"/>
  <c r="G446" i="8" s="1"/>
  <c r="D442" i="8"/>
  <c r="G442" i="8" s="1"/>
  <c r="N379" i="8"/>
  <c r="D385" i="8"/>
  <c r="G385" i="8" s="1"/>
  <c r="N322" i="8"/>
  <c r="I93" i="13"/>
  <c r="T50" i="11"/>
  <c r="U50" i="11"/>
  <c r="J374" i="8"/>
  <c r="M374" i="8" s="1"/>
  <c r="N311" i="8"/>
  <c r="D375" i="8"/>
  <c r="G375" i="8" s="1"/>
  <c r="N312" i="8"/>
  <c r="N274" i="8"/>
  <c r="D337" i="8"/>
  <c r="G337" i="8" s="1"/>
  <c r="S37" i="11"/>
  <c r="U36" i="11"/>
  <c r="T36" i="11"/>
  <c r="E171" i="18"/>
  <c r="E179" i="18" s="1"/>
  <c r="L24" i="18"/>
  <c r="D51" i="11"/>
  <c r="S51" i="11" s="1"/>
  <c r="S42" i="11"/>
  <c r="T37" i="11"/>
  <c r="U37" i="11"/>
  <c r="K163" i="18"/>
  <c r="F164" i="18"/>
  <c r="K164" i="18" s="1"/>
  <c r="E178" i="18" s="1"/>
  <c r="N323" i="8"/>
  <c r="D386" i="8"/>
  <c r="G386" i="8" s="1"/>
  <c r="S50" i="11"/>
  <c r="D334" i="8"/>
  <c r="G334" i="8" s="1"/>
  <c r="N271" i="8"/>
  <c r="L24" i="22"/>
  <c r="E171" i="22"/>
  <c r="D301" i="8"/>
  <c r="G301" i="8" s="1"/>
  <c r="N238" i="8"/>
  <c r="S36" i="11"/>
  <c r="F164" i="22"/>
  <c r="K164" i="22" s="1"/>
  <c r="E178" i="22" s="1"/>
  <c r="K163" i="22"/>
  <c r="K165" i="22" s="1"/>
  <c r="D439" i="8" l="1"/>
  <c r="G439" i="8" s="1"/>
  <c r="N376" i="8"/>
  <c r="N398" i="8"/>
  <c r="D461" i="8"/>
  <c r="G461" i="8" s="1"/>
  <c r="D367" i="8"/>
  <c r="G367" i="8" s="1"/>
  <c r="N304" i="8"/>
  <c r="N378" i="8"/>
  <c r="D441" i="8"/>
  <c r="G441" i="8" s="1"/>
  <c r="D277" i="8"/>
  <c r="D280" i="8" s="1"/>
  <c r="G236" i="8"/>
  <c r="D449" i="8"/>
  <c r="G449" i="8" s="1"/>
  <c r="N386" i="8"/>
  <c r="D440" i="8"/>
  <c r="G440" i="8" s="1"/>
  <c r="N377" i="8"/>
  <c r="N369" i="8"/>
  <c r="D432" i="8"/>
  <c r="G432" i="8" s="1"/>
  <c r="D431" i="8"/>
  <c r="G431" i="8" s="1"/>
  <c r="N368" i="8"/>
  <c r="N339" i="8"/>
  <c r="D402" i="8"/>
  <c r="G402" i="8" s="1"/>
  <c r="D384" i="8"/>
  <c r="G384" i="8" s="1"/>
  <c r="N321" i="8"/>
  <c r="F165" i="16"/>
  <c r="H134" i="13"/>
  <c r="I134" i="13" s="1"/>
  <c r="K22" i="12" s="1"/>
  <c r="J122" i="13"/>
  <c r="J134" i="13" s="1"/>
  <c r="E179" i="16"/>
  <c r="N401" i="8"/>
  <c r="D464" i="8"/>
  <c r="G464" i="8" s="1"/>
  <c r="I116" i="13"/>
  <c r="E180" i="18"/>
  <c r="D521" i="8"/>
  <c r="G521" i="8" s="1"/>
  <c r="N458" i="8"/>
  <c r="N388" i="8"/>
  <c r="D451" i="8"/>
  <c r="G451" i="8" s="1"/>
  <c r="N443" i="8"/>
  <c r="D506" i="8"/>
  <c r="G506" i="8" s="1"/>
  <c r="F165" i="22"/>
  <c r="F165" i="18"/>
  <c r="D509" i="8"/>
  <c r="G509" i="8" s="1"/>
  <c r="N446" i="8"/>
  <c r="M214" i="8"/>
  <c r="M217" i="8" s="1"/>
  <c r="M219" i="8" s="1"/>
  <c r="J236" i="8"/>
  <c r="D399" i="8"/>
  <c r="G399" i="8" s="1"/>
  <c r="N336" i="8"/>
  <c r="N459" i="8"/>
  <c r="D522" i="8"/>
  <c r="G522" i="8" s="1"/>
  <c r="D452" i="8"/>
  <c r="G452" i="8" s="1"/>
  <c r="N389" i="8"/>
  <c r="D457" i="8"/>
  <c r="G457" i="8" s="1"/>
  <c r="N394" i="8"/>
  <c r="K165" i="18"/>
  <c r="N366" i="8"/>
  <c r="D429" i="8"/>
  <c r="G429" i="8" s="1"/>
  <c r="D456" i="8"/>
  <c r="G456" i="8" s="1"/>
  <c r="N393" i="8"/>
  <c r="D559" i="8"/>
  <c r="G559" i="8" s="1"/>
  <c r="N496" i="8"/>
  <c r="D397" i="8"/>
  <c r="G397" i="8" s="1"/>
  <c r="N334" i="8"/>
  <c r="D497" i="8"/>
  <c r="G497" i="8" s="1"/>
  <c r="N434" i="8"/>
  <c r="N428" i="8"/>
  <c r="D491" i="8"/>
  <c r="G491" i="8" s="1"/>
  <c r="D505" i="8"/>
  <c r="G505" i="8" s="1"/>
  <c r="N442" i="8"/>
  <c r="N375" i="8"/>
  <c r="D438" i="8"/>
  <c r="G438" i="8" s="1"/>
  <c r="D381" i="8"/>
  <c r="G381" i="8" s="1"/>
  <c r="N318" i="8"/>
  <c r="N390" i="8"/>
  <c r="D453" i="8"/>
  <c r="G453" i="8" s="1"/>
  <c r="N372" i="8"/>
  <c r="D435" i="8"/>
  <c r="G435" i="8" s="1"/>
  <c r="N301" i="8"/>
  <c r="D364" i="8"/>
  <c r="G364" i="8" s="1"/>
  <c r="D426" i="8"/>
  <c r="G426" i="8" s="1"/>
  <c r="N363" i="8"/>
  <c r="N373" i="8"/>
  <c r="D436" i="8"/>
  <c r="G436" i="8" s="1"/>
  <c r="D450" i="8"/>
  <c r="G450" i="8" s="1"/>
  <c r="N387" i="8"/>
  <c r="N385" i="8"/>
  <c r="D448" i="8"/>
  <c r="G448" i="8" s="1"/>
  <c r="N337" i="8"/>
  <c r="D400" i="8"/>
  <c r="G400" i="8" s="1"/>
  <c r="E179" i="22"/>
  <c r="E180" i="22" s="1"/>
  <c r="J437" i="8"/>
  <c r="M437" i="8" s="1"/>
  <c r="N374" i="8"/>
  <c r="T51" i="11"/>
  <c r="U51" i="11"/>
  <c r="E180" i="24"/>
  <c r="D563" i="8"/>
  <c r="G563" i="8" s="1"/>
  <c r="D455" i="8"/>
  <c r="G455" i="8" s="1"/>
  <c r="N392" i="8"/>
  <c r="K165" i="16"/>
  <c r="N391" i="8"/>
  <c r="D454" i="8"/>
  <c r="G454" i="8" s="1"/>
  <c r="F165" i="24"/>
  <c r="D445" i="8"/>
  <c r="G445" i="8" s="1"/>
  <c r="N382" i="8"/>
  <c r="D560" i="8" l="1"/>
  <c r="G560" i="8" s="1"/>
  <c r="N497" i="8"/>
  <c r="N453" i="8"/>
  <c r="D516" i="8"/>
  <c r="G516" i="8" s="1"/>
  <c r="N455" i="8"/>
  <c r="D518" i="8"/>
  <c r="G518" i="8" s="1"/>
  <c r="D585" i="8"/>
  <c r="G585" i="8" s="1"/>
  <c r="N522" i="8"/>
  <c r="G277" i="8"/>
  <c r="G280" i="8" s="1"/>
  <c r="G282" i="8" s="1"/>
  <c r="D299" i="8"/>
  <c r="D622" i="8"/>
  <c r="G622" i="8" s="1"/>
  <c r="N622" i="8" s="1"/>
  <c r="N559" i="8"/>
  <c r="N441" i="8"/>
  <c r="D504" i="8"/>
  <c r="G504" i="8" s="1"/>
  <c r="D499" i="8"/>
  <c r="G499" i="8" s="1"/>
  <c r="N436" i="8"/>
  <c r="N399" i="8"/>
  <c r="D462" i="8"/>
  <c r="G462" i="8" s="1"/>
  <c r="D519" i="8"/>
  <c r="G519" i="8" s="1"/>
  <c r="N456" i="8"/>
  <c r="M236" i="8"/>
  <c r="N236" i="8" s="1"/>
  <c r="N277" i="8" s="1"/>
  <c r="N280" i="8" s="1"/>
  <c r="N282" i="8" s="1"/>
  <c r="J277" i="8"/>
  <c r="J280" i="8" s="1"/>
  <c r="J282" i="8" s="1"/>
  <c r="N429" i="8"/>
  <c r="D492" i="8"/>
  <c r="G492" i="8" s="1"/>
  <c r="N431" i="8"/>
  <c r="D494" i="8"/>
  <c r="G494" i="8" s="1"/>
  <c r="D430" i="8"/>
  <c r="G430" i="8" s="1"/>
  <c r="N367" i="8"/>
  <c r="D569" i="8"/>
  <c r="G569" i="8" s="1"/>
  <c r="N506" i="8"/>
  <c r="N451" i="8"/>
  <c r="D514" i="8"/>
  <c r="G514" i="8" s="1"/>
  <c r="D626" i="8"/>
  <c r="G626" i="8" s="1"/>
  <c r="D501" i="8"/>
  <c r="G501" i="8" s="1"/>
  <c r="N438" i="8"/>
  <c r="N461" i="8"/>
  <c r="D524" i="8"/>
  <c r="G524" i="8" s="1"/>
  <c r="K24" i="12"/>
  <c r="K31" i="12" s="1"/>
  <c r="O22" i="12"/>
  <c r="O24" i="12" s="1"/>
  <c r="O31" i="12" s="1"/>
  <c r="N448" i="8"/>
  <c r="D511" i="8"/>
  <c r="G511" i="8" s="1"/>
  <c r="D282" i="8"/>
  <c r="D513" i="8"/>
  <c r="G513" i="8" s="1"/>
  <c r="N450" i="8"/>
  <c r="D465" i="8"/>
  <c r="G465" i="8" s="1"/>
  <c r="N402" i="8"/>
  <c r="N445" i="8"/>
  <c r="D508" i="8"/>
  <c r="G508" i="8" s="1"/>
  <c r="D489" i="8"/>
  <c r="G489" i="8" s="1"/>
  <c r="N426" i="8"/>
  <c r="D568" i="8"/>
  <c r="G568" i="8" s="1"/>
  <c r="N505" i="8"/>
  <c r="D527" i="8"/>
  <c r="G527" i="8" s="1"/>
  <c r="N464" i="8"/>
  <c r="D495" i="8"/>
  <c r="G495" i="8" s="1"/>
  <c r="N432" i="8"/>
  <c r="J500" i="8"/>
  <c r="M500" i="8" s="1"/>
  <c r="N437" i="8"/>
  <c r="D427" i="8"/>
  <c r="G427" i="8" s="1"/>
  <c r="N364" i="8"/>
  <c r="D554" i="8"/>
  <c r="G554" i="8" s="1"/>
  <c r="N491" i="8"/>
  <c r="D572" i="8"/>
  <c r="G572" i="8" s="1"/>
  <c r="N509" i="8"/>
  <c r="N452" i="8"/>
  <c r="D515" i="8"/>
  <c r="G515" i="8" s="1"/>
  <c r="D460" i="8"/>
  <c r="G460" i="8" s="1"/>
  <c r="N397" i="8"/>
  <c r="D447" i="8"/>
  <c r="G447" i="8" s="1"/>
  <c r="N384" i="8"/>
  <c r="N381" i="8"/>
  <c r="D444" i="8"/>
  <c r="G444" i="8" s="1"/>
  <c r="D584" i="8"/>
  <c r="G584" i="8" s="1"/>
  <c r="N521" i="8"/>
  <c r="D517" i="8"/>
  <c r="G517" i="8" s="1"/>
  <c r="N454" i="8"/>
  <c r="E180" i="16"/>
  <c r="N449" i="8"/>
  <c r="D512" i="8"/>
  <c r="G512" i="8" s="1"/>
  <c r="D463" i="8"/>
  <c r="G463" i="8" s="1"/>
  <c r="N400" i="8"/>
  <c r="N435" i="8"/>
  <c r="D498" i="8"/>
  <c r="G498" i="8" s="1"/>
  <c r="N457" i="8"/>
  <c r="D520" i="8"/>
  <c r="G520" i="8" s="1"/>
  <c r="D503" i="8"/>
  <c r="G503" i="8" s="1"/>
  <c r="N440" i="8"/>
  <c r="N439" i="8"/>
  <c r="D502" i="8"/>
  <c r="G502" i="8" s="1"/>
  <c r="N447" i="8" l="1"/>
  <c r="D510" i="8"/>
  <c r="G510" i="8" s="1"/>
  <c r="N465" i="8"/>
  <c r="D528" i="8"/>
  <c r="G528" i="8" s="1"/>
  <c r="D575" i="8"/>
  <c r="G575" i="8" s="1"/>
  <c r="N512" i="8"/>
  <c r="D558" i="8"/>
  <c r="G558" i="8" s="1"/>
  <c r="N495" i="8"/>
  <c r="D576" i="8"/>
  <c r="G576" i="8" s="1"/>
  <c r="N513" i="8"/>
  <c r="D590" i="8"/>
  <c r="G590" i="8" s="1"/>
  <c r="N527" i="8"/>
  <c r="D574" i="8"/>
  <c r="G574" i="8" s="1"/>
  <c r="N511" i="8"/>
  <c r="D525" i="8"/>
  <c r="G525" i="8" s="1"/>
  <c r="N462" i="8"/>
  <c r="D648" i="8"/>
  <c r="G648" i="8" s="1"/>
  <c r="N648" i="8" s="1"/>
  <c r="N585" i="8"/>
  <c r="D580" i="8"/>
  <c r="G580" i="8" s="1"/>
  <c r="N517" i="8"/>
  <c r="D635" i="8"/>
  <c r="G635" i="8" s="1"/>
  <c r="N635" i="8" s="1"/>
  <c r="N572" i="8"/>
  <c r="D631" i="8"/>
  <c r="G631" i="8" s="1"/>
  <c r="N631" i="8" s="1"/>
  <c r="N568" i="8"/>
  <c r="D632" i="8"/>
  <c r="G632" i="8" s="1"/>
  <c r="N632" i="8" s="1"/>
  <c r="N569" i="8"/>
  <c r="D581" i="8"/>
  <c r="G581" i="8" s="1"/>
  <c r="N518" i="8"/>
  <c r="D566" i="8"/>
  <c r="G566" i="8" s="1"/>
  <c r="N503" i="8"/>
  <c r="J563" i="8"/>
  <c r="M563" i="8" s="1"/>
  <c r="N500" i="8"/>
  <c r="N463" i="8"/>
  <c r="D526" i="8"/>
  <c r="G526" i="8" s="1"/>
  <c r="G299" i="8"/>
  <c r="D340" i="8"/>
  <c r="D343" i="8" s="1"/>
  <c r="N430" i="8"/>
  <c r="D493" i="8"/>
  <c r="G493" i="8" s="1"/>
  <c r="D562" i="8"/>
  <c r="G562" i="8" s="1"/>
  <c r="N499" i="8"/>
  <c r="D579" i="8"/>
  <c r="G579" i="8" s="1"/>
  <c r="N516" i="8"/>
  <c r="D507" i="8"/>
  <c r="G507" i="8" s="1"/>
  <c r="N444" i="8"/>
  <c r="D571" i="8"/>
  <c r="G571" i="8" s="1"/>
  <c r="N508" i="8"/>
  <c r="D587" i="8"/>
  <c r="G587" i="8" s="1"/>
  <c r="N524" i="8"/>
  <c r="D557" i="8"/>
  <c r="G557" i="8" s="1"/>
  <c r="N494" i="8"/>
  <c r="D567" i="8"/>
  <c r="G567" i="8" s="1"/>
  <c r="N504" i="8"/>
  <c r="D523" i="8"/>
  <c r="G523" i="8" s="1"/>
  <c r="N460" i="8"/>
  <c r="J299" i="8"/>
  <c r="M277" i="8"/>
  <c r="M280" i="8" s="1"/>
  <c r="M282" i="8" s="1"/>
  <c r="D578" i="8"/>
  <c r="G578" i="8" s="1"/>
  <c r="N515" i="8"/>
  <c r="D565" i="8"/>
  <c r="G565" i="8" s="1"/>
  <c r="N502" i="8"/>
  <c r="D582" i="8"/>
  <c r="G582" i="8" s="1"/>
  <c r="N519" i="8"/>
  <c r="D583" i="8"/>
  <c r="G583" i="8" s="1"/>
  <c r="N520" i="8"/>
  <c r="D647" i="8"/>
  <c r="G647" i="8" s="1"/>
  <c r="N647" i="8" s="1"/>
  <c r="N584" i="8"/>
  <c r="D617" i="8"/>
  <c r="G617" i="8" s="1"/>
  <c r="N617" i="8" s="1"/>
  <c r="N554" i="8"/>
  <c r="D552" i="8"/>
  <c r="G552" i="8" s="1"/>
  <c r="N489" i="8"/>
  <c r="D561" i="8"/>
  <c r="G561" i="8" s="1"/>
  <c r="N498" i="8"/>
  <c r="N427" i="8"/>
  <c r="D490" i="8"/>
  <c r="G490" i="8" s="1"/>
  <c r="D564" i="8"/>
  <c r="G564" i="8" s="1"/>
  <c r="N501" i="8"/>
  <c r="D577" i="8"/>
  <c r="G577" i="8" s="1"/>
  <c r="N514" i="8"/>
  <c r="C217" i="9"/>
  <c r="D555" i="8"/>
  <c r="G555" i="8" s="1"/>
  <c r="N492" i="8"/>
  <c r="D623" i="8"/>
  <c r="G623" i="8" s="1"/>
  <c r="N623" i="8" s="1"/>
  <c r="N560" i="8"/>
  <c r="N557" i="8" l="1"/>
  <c r="D620" i="8"/>
  <c r="G620" i="8" s="1"/>
  <c r="N620" i="8" s="1"/>
  <c r="D345" i="8"/>
  <c r="D641" i="8"/>
  <c r="G641" i="8" s="1"/>
  <c r="N641" i="8" s="1"/>
  <c r="N578" i="8"/>
  <c r="D634" i="8"/>
  <c r="G634" i="8" s="1"/>
  <c r="N634" i="8" s="1"/>
  <c r="N571" i="8"/>
  <c r="D639" i="8"/>
  <c r="G639" i="8" s="1"/>
  <c r="N639" i="8" s="1"/>
  <c r="N576" i="8"/>
  <c r="D570" i="8"/>
  <c r="G570" i="8" s="1"/>
  <c r="N507" i="8"/>
  <c r="J626" i="8"/>
  <c r="M626" i="8" s="1"/>
  <c r="N626" i="8" s="1"/>
  <c r="N563" i="8"/>
  <c r="D640" i="8"/>
  <c r="G640" i="8" s="1"/>
  <c r="N640" i="8" s="1"/>
  <c r="N577" i="8"/>
  <c r="D586" i="8"/>
  <c r="G586" i="8" s="1"/>
  <c r="N523" i="8"/>
  <c r="D642" i="8"/>
  <c r="G642" i="8" s="1"/>
  <c r="N642" i="8" s="1"/>
  <c r="N579" i="8"/>
  <c r="D629" i="8"/>
  <c r="G629" i="8" s="1"/>
  <c r="N629" i="8" s="1"/>
  <c r="N566" i="8"/>
  <c r="D638" i="8"/>
  <c r="G638" i="8" s="1"/>
  <c r="N638" i="8" s="1"/>
  <c r="N575" i="8"/>
  <c r="D650" i="8"/>
  <c r="G650" i="8" s="1"/>
  <c r="N650" i="8" s="1"/>
  <c r="N587" i="8"/>
  <c r="D615" i="8"/>
  <c r="G615" i="8" s="1"/>
  <c r="N615" i="8" s="1"/>
  <c r="N552" i="8"/>
  <c r="D591" i="8"/>
  <c r="G591" i="8" s="1"/>
  <c r="N528" i="8"/>
  <c r="D645" i="8"/>
  <c r="G645" i="8" s="1"/>
  <c r="N645" i="8" s="1"/>
  <c r="N582" i="8"/>
  <c r="N565" i="8"/>
  <c r="D628" i="8"/>
  <c r="G628" i="8" s="1"/>
  <c r="N628" i="8" s="1"/>
  <c r="D653" i="8"/>
  <c r="G653" i="8" s="1"/>
  <c r="N653" i="8" s="1"/>
  <c r="N590" i="8"/>
  <c r="D589" i="8"/>
  <c r="G589" i="8" s="1"/>
  <c r="N526" i="8"/>
  <c r="D618" i="8"/>
  <c r="G618" i="8" s="1"/>
  <c r="N618" i="8" s="1"/>
  <c r="N555" i="8"/>
  <c r="M299" i="8"/>
  <c r="J340" i="8"/>
  <c r="J343" i="8" s="1"/>
  <c r="J345" i="8" s="1"/>
  <c r="D621" i="8"/>
  <c r="G621" i="8" s="1"/>
  <c r="N621" i="8" s="1"/>
  <c r="N558" i="8"/>
  <c r="D627" i="8"/>
  <c r="G627" i="8" s="1"/>
  <c r="N627" i="8" s="1"/>
  <c r="N564" i="8"/>
  <c r="D646" i="8"/>
  <c r="G646" i="8" s="1"/>
  <c r="N646" i="8" s="1"/>
  <c r="N583" i="8"/>
  <c r="D630" i="8"/>
  <c r="G630" i="8" s="1"/>
  <c r="N630" i="8" s="1"/>
  <c r="N567" i="8"/>
  <c r="D625" i="8"/>
  <c r="G625" i="8" s="1"/>
  <c r="N625" i="8" s="1"/>
  <c r="N562" i="8"/>
  <c r="N581" i="8"/>
  <c r="D644" i="8"/>
  <c r="G644" i="8" s="1"/>
  <c r="N644" i="8" s="1"/>
  <c r="D588" i="8"/>
  <c r="G588" i="8" s="1"/>
  <c r="N525" i="8"/>
  <c r="D637" i="8"/>
  <c r="G637" i="8" s="1"/>
  <c r="N637" i="8" s="1"/>
  <c r="N574" i="8"/>
  <c r="D624" i="8"/>
  <c r="G624" i="8" s="1"/>
  <c r="N624" i="8" s="1"/>
  <c r="N561" i="8"/>
  <c r="N299" i="8"/>
  <c r="N340" i="8" s="1"/>
  <c r="N343" i="8" s="1"/>
  <c r="N345" i="8" s="1"/>
  <c r="D362" i="8"/>
  <c r="G340" i="8"/>
  <c r="G343" i="8" s="1"/>
  <c r="G345" i="8" s="1"/>
  <c r="D643" i="8"/>
  <c r="G643" i="8" s="1"/>
  <c r="N643" i="8" s="1"/>
  <c r="N580" i="8"/>
  <c r="D553" i="8"/>
  <c r="G553" i="8" s="1"/>
  <c r="N490" i="8"/>
  <c r="D556" i="8"/>
  <c r="G556" i="8" s="1"/>
  <c r="N493" i="8"/>
  <c r="D573" i="8"/>
  <c r="G573" i="8" s="1"/>
  <c r="N510" i="8"/>
  <c r="D633" i="8" l="1"/>
  <c r="G633" i="8" s="1"/>
  <c r="N633" i="8" s="1"/>
  <c r="N570" i="8"/>
  <c r="N573" i="8"/>
  <c r="D636" i="8"/>
  <c r="G636" i="8" s="1"/>
  <c r="N636" i="8" s="1"/>
  <c r="N589" i="8"/>
  <c r="D652" i="8"/>
  <c r="G652" i="8" s="1"/>
  <c r="N652" i="8" s="1"/>
  <c r="D619" i="8"/>
  <c r="G619" i="8" s="1"/>
  <c r="N619" i="8" s="1"/>
  <c r="N556" i="8"/>
  <c r="J362" i="8"/>
  <c r="M340" i="8"/>
  <c r="M343" i="8" s="1"/>
  <c r="M345" i="8" s="1"/>
  <c r="D654" i="8"/>
  <c r="G654" i="8" s="1"/>
  <c r="N654" i="8" s="1"/>
  <c r="N591" i="8"/>
  <c r="D649" i="8"/>
  <c r="G649" i="8" s="1"/>
  <c r="N649" i="8" s="1"/>
  <c r="N586" i="8"/>
  <c r="C266" i="9"/>
  <c r="D651" i="8"/>
  <c r="G651" i="8" s="1"/>
  <c r="N651" i="8" s="1"/>
  <c r="N588" i="8"/>
  <c r="D616" i="8"/>
  <c r="G616" i="8" s="1"/>
  <c r="N616" i="8" s="1"/>
  <c r="N553" i="8"/>
  <c r="D403" i="8"/>
  <c r="D406" i="8" s="1"/>
  <c r="D408" i="8" s="1"/>
  <c r="G362" i="8"/>
  <c r="D425" i="8" l="1"/>
  <c r="G403" i="8"/>
  <c r="G406" i="8" s="1"/>
  <c r="G408" i="8" s="1"/>
  <c r="J403" i="8"/>
  <c r="J406" i="8" s="1"/>
  <c r="J408" i="8" s="1"/>
  <c r="M362" i="8"/>
  <c r="M403" i="8" l="1"/>
  <c r="M406" i="8" s="1"/>
  <c r="M408" i="8" s="1"/>
  <c r="J425" i="8"/>
  <c r="N362" i="8"/>
  <c r="N403" i="8" s="1"/>
  <c r="N406" i="8" s="1"/>
  <c r="N408" i="8" s="1"/>
  <c r="G425" i="8"/>
  <c r="D466" i="8"/>
  <c r="D469" i="8" s="1"/>
  <c r="D471" i="8" s="1"/>
  <c r="G466" i="8" l="1"/>
  <c r="G469" i="8" s="1"/>
  <c r="G471" i="8" s="1"/>
  <c r="D488" i="8"/>
  <c r="J466" i="8"/>
  <c r="J469" i="8" s="1"/>
  <c r="J471" i="8" s="1"/>
  <c r="M425" i="8"/>
  <c r="J488" i="8" l="1"/>
  <c r="M466" i="8"/>
  <c r="M469" i="8" s="1"/>
  <c r="M471" i="8" s="1"/>
  <c r="G488" i="8"/>
  <c r="D529" i="8"/>
  <c r="D532" i="8" s="1"/>
  <c r="D534" i="8" s="1"/>
  <c r="N425" i="8"/>
  <c r="N466" i="8" s="1"/>
  <c r="N469" i="8" s="1"/>
  <c r="N471" i="8" s="1"/>
  <c r="D551" i="8" l="1"/>
  <c r="G529" i="8"/>
  <c r="G532" i="8" s="1"/>
  <c r="G534" i="8" s="1"/>
  <c r="J529" i="8"/>
  <c r="J532" i="8" s="1"/>
  <c r="J534" i="8" s="1"/>
  <c r="M488" i="8"/>
  <c r="M529" i="8" l="1"/>
  <c r="M532" i="8" s="1"/>
  <c r="M534" i="8" s="1"/>
  <c r="J551" i="8"/>
  <c r="N488" i="8"/>
  <c r="N529" i="8" s="1"/>
  <c r="N532" i="8" s="1"/>
  <c r="N534" i="8" s="1"/>
  <c r="D592" i="8"/>
  <c r="D595" i="8" s="1"/>
  <c r="D597" i="8" s="1"/>
  <c r="G551" i="8"/>
  <c r="G592" i="8" l="1"/>
  <c r="G595" i="8" s="1"/>
  <c r="G597" i="8" s="1"/>
  <c r="D614" i="8"/>
  <c r="J592" i="8"/>
  <c r="J595" i="8" s="1"/>
  <c r="J597" i="8" s="1"/>
  <c r="M551" i="8"/>
  <c r="J614" i="8" l="1"/>
  <c r="M592" i="8"/>
  <c r="M595" i="8" s="1"/>
  <c r="M597" i="8" s="1"/>
  <c r="D655" i="8"/>
  <c r="D658" i="8" s="1"/>
  <c r="D660" i="8" s="1"/>
  <c r="G614" i="8"/>
  <c r="N551" i="8"/>
  <c r="N592" i="8" s="1"/>
  <c r="N595" i="8" s="1"/>
  <c r="N597" i="8" s="1"/>
  <c r="G655" i="8" l="1"/>
  <c r="G658" i="8" s="1"/>
  <c r="G660" i="8" s="1"/>
  <c r="M614" i="8"/>
  <c r="M655" i="8" s="1"/>
  <c r="M658" i="8" s="1"/>
  <c r="M660" i="8" s="1"/>
  <c r="J655" i="8"/>
  <c r="J658" i="8" s="1"/>
  <c r="J660" i="8" s="1"/>
  <c r="N614" i="8" l="1"/>
  <c r="N655" i="8" s="1"/>
  <c r="N658" i="8" s="1"/>
  <c r="N660" i="8" s="1"/>
</calcChain>
</file>

<file path=xl/sharedStrings.xml><?xml version="1.0" encoding="utf-8"?>
<sst xmlns="http://schemas.openxmlformats.org/spreadsheetml/2006/main" count="4336" uniqueCount="851">
  <si>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</si>
  <si>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</si>
  <si>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</si>
  <si>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</si>
  <si>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</si>
  <si>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Algoma Power Inc.</t>
  </si>
  <si>
    <t>Atikokan Hydro Inc.</t>
  </si>
  <si>
    <t>Bluewater Power Distribution Corporation</t>
  </si>
  <si>
    <t>Burlington Hydro Inc.</t>
  </si>
  <si>
    <t>Canadian Niagara Power Inc.</t>
  </si>
  <si>
    <t>Centre Wellington Hydro Ltd.</t>
  </si>
  <si>
    <t xml:space="preserve">Utility Name   </t>
  </si>
  <si>
    <t>Hydro Ottawa Limited</t>
  </si>
  <si>
    <t>Chapleau Public Utilities Corporation</t>
  </si>
  <si>
    <t>Cooperative Hydro Embrun Inc.</t>
  </si>
  <si>
    <t>Assigned EB Number</t>
  </si>
  <si>
    <t>EB-2024-0115</t>
  </si>
  <si>
    <t>E.L.K. Energy Inc.</t>
  </si>
  <si>
    <t>Elexicon Energy Inc.-Whitby Rate Zone</t>
  </si>
  <si>
    <t>Name of Contact and Title</t>
  </si>
  <si>
    <t>April Barrie, Director, Regulatory Affairs</t>
  </si>
  <si>
    <t>Elexicon Energy Inc.-Veridian Rate Zone</t>
  </si>
  <si>
    <t>Enova Power Corp.-Kitchener-Wilmot Hydro Rate Zone</t>
  </si>
  <si>
    <t xml:space="preserve">Phone Number   </t>
  </si>
  <si>
    <t>613-738-5499</t>
  </si>
  <si>
    <t>Enova Power Corp.-Waterloo North Rate Zone</t>
  </si>
  <si>
    <t>Entegrus Powerlines Inc.-For Entegrus-Main Rate Zone</t>
  </si>
  <si>
    <t xml:space="preserve">Email Address   </t>
  </si>
  <si>
    <t>AprilBarrie@hydroottawa.com</t>
  </si>
  <si>
    <t>Entegrus Powerlines Inc.-For Former St. Thomas Energy Rate Zone</t>
  </si>
  <si>
    <t>ENWIN Utilities Ltd.</t>
  </si>
  <si>
    <t>Test Year</t>
  </si>
  <si>
    <t>EPCOR Electricity Distribution Ontario Inc.</t>
  </si>
  <si>
    <t>ERTH Power Corporation - ERTH Power Main Rate Zone</t>
  </si>
  <si>
    <t>Bridge Year</t>
  </si>
  <si>
    <t>ERTH POWER CORPORATION – GODERICH RATE ZONE</t>
  </si>
  <si>
    <t>Essex Powerlines Corporation</t>
  </si>
  <si>
    <t>Last Rebasing Year</t>
  </si>
  <si>
    <t>Festival Hydro Inc.</t>
  </si>
  <si>
    <t>Fort Frances Power Corporation</t>
  </si>
  <si>
    <t>Identify the accounting standard used for the test year</t>
  </si>
  <si>
    <t xml:space="preserve">GrandBridge Energy Inc.-Brantford Power Rate Zone </t>
  </si>
  <si>
    <t>MIFRS</t>
  </si>
  <si>
    <t xml:space="preserve">GrandBridge Energy Inc.-Energy+ Rate Zone </t>
  </si>
  <si>
    <t>Greater Sudbury Hydro Inc.</t>
  </si>
  <si>
    <t>Grimsby Power Incorporated</t>
  </si>
  <si>
    <t>No</t>
  </si>
  <si>
    <t>Halton Hills Hydro Inc.</t>
  </si>
  <si>
    <t>Hearst Power Distribution Co. Ltd.</t>
  </si>
  <si>
    <t>If "yes" to cell E34, were the changes in policies reflected in a prior rebasing application?</t>
  </si>
  <si>
    <t>Hydro 2000 Inc.</t>
  </si>
  <si>
    <t>Hydro Hawkesbury Inc.</t>
  </si>
  <si>
    <t>Hydro One Networks Inc.</t>
  </si>
  <si>
    <t>Hydro One Networks Inc.-Former Orillia Power Distribution Corporation Service Area</t>
  </si>
  <si>
    <t>Hydro One Networks Inc.-Former Peterborough Distribution Inc. Service Area</t>
  </si>
  <si>
    <t>Hydro One Networks Inc.-Former Haldimand County Hydro Inc. Service Area</t>
  </si>
  <si>
    <t>Identify the year the applicant adopted IFRS for financial reporting purposes</t>
  </si>
  <si>
    <t>Hydro One Networks Inc.-Former Norfolk Power Distribution Inc. Service Area</t>
  </si>
  <si>
    <t>Hydro One Networks Inc.-Former Woodstock Hydro Services Inc. Service Area</t>
  </si>
  <si>
    <t>Hydro One Remote Communites Inc.</t>
  </si>
  <si>
    <t>InnPower Corporation</t>
  </si>
  <si>
    <t>Kingston Hydro Corporation</t>
  </si>
  <si>
    <t>Lakefront Utilities Inc.</t>
  </si>
  <si>
    <t>Lakeland Power Distribution Ltd.</t>
  </si>
  <si>
    <t>London Hydro Inc.</t>
  </si>
  <si>
    <t>Milton Hydro Distribution Inc.</t>
  </si>
  <si>
    <t>Notes</t>
  </si>
  <si>
    <t>Newmarket-Tay Power Distribution Ltd.-For Former Midland Power Utility Rate Zone</t>
  </si>
  <si>
    <t>Newmarket-Tay Power Distribution Ltd.-For Newmarket-Tay Power Main Rate Zone</t>
  </si>
  <si>
    <t>Pale green cells represent input cells.</t>
  </si>
  <si>
    <t>Niagara Peninsula Energy Inc.</t>
  </si>
  <si>
    <t>Niagara-on-the-Lake Hydro Inc.</t>
  </si>
  <si>
    <t>Pale blue cells represent drop-down lists.  The applicant should select the appropriate item from the drop-down list.</t>
  </si>
  <si>
    <t>North Bay Hydro Distribution Limited</t>
  </si>
  <si>
    <t>Northern Ontario Wires Inc.</t>
  </si>
  <si>
    <t xml:space="preserve">White cells contain fixed values, automatically generated values or formulae. </t>
  </si>
  <si>
    <t>Oakville Hydro Electricity Distribution Inc.</t>
  </si>
  <si>
    <t>Orangeville Hydro Limited</t>
  </si>
  <si>
    <t>Oshawa PUC Networks Inc.</t>
  </si>
  <si>
    <t>Ottawa River Power Corporation</t>
  </si>
  <si>
    <t>PUC Distribution Inc.</t>
  </si>
  <si>
    <t>Renfrew Hydro Inc.</t>
  </si>
  <si>
    <t>Rideau St. Lawrence Distribution Inc.</t>
  </si>
  <si>
    <t>Sioux Lookout Hydro Inc.</t>
  </si>
  <si>
    <t>Synergy North Corporation-Kenora Rate Zone</t>
  </si>
  <si>
    <t xml:space="preserve">Synergy North Corporation-Thunder Bay Rate Zone </t>
  </si>
  <si>
    <t>Tillsonburg Hydro Inc.</t>
  </si>
  <si>
    <t>Toronto Hydro-Electric System Limited</t>
  </si>
  <si>
    <t>Wasaga Distribution Inc.</t>
  </si>
  <si>
    <t>Welland Hydro-Electric System Corp.</t>
  </si>
  <si>
    <t>Wellington North Power Inc.</t>
  </si>
  <si>
    <t>Westario Power Inc.</t>
  </si>
  <si>
    <t>File Number:</t>
  </si>
  <si>
    <t>Exhibit:</t>
  </si>
  <si>
    <t>Tab:</t>
  </si>
  <si>
    <t>Schedule:</t>
  </si>
  <si>
    <t>Attachment:</t>
  </si>
  <si>
    <t>A</t>
  </si>
  <si>
    <t>Date:</t>
  </si>
  <si>
    <t>Appendix 2-AA</t>
  </si>
  <si>
    <t>Net Capital/Gross Capital</t>
  </si>
  <si>
    <t>Net Capital</t>
  </si>
  <si>
    <t>Capital Programs Table</t>
  </si>
  <si>
    <t>Projects</t>
  </si>
  <si>
    <t>Reporting Basis</t>
  </si>
  <si>
    <t>System Access</t>
  </si>
  <si>
    <t>Plant Relocation</t>
  </si>
  <si>
    <t>System Expansion</t>
  </si>
  <si>
    <t>Corrective Renewal</t>
  </si>
  <si>
    <t>Customer Connections</t>
  </si>
  <si>
    <t>Generation Connections</t>
  </si>
  <si>
    <t>Metering</t>
  </si>
  <si>
    <t>System Access Gross Expenditures</t>
  </si>
  <si>
    <t>System Access Capital Contributions</t>
  </si>
  <si>
    <t>Sub-Total</t>
  </si>
  <si>
    <t>System Renewal</t>
  </si>
  <si>
    <t>Stations &amp; Bldgs Infra Renewal</t>
  </si>
  <si>
    <t>OH Distribution Asset Renewal</t>
  </si>
  <si>
    <t>UG Distribution Assets Renewal</t>
  </si>
  <si>
    <t>Metering Renewal</t>
  </si>
  <si>
    <t>System Renewal Gross Expenditures</t>
  </si>
  <si>
    <t>System Renewal Capital Contributions</t>
  </si>
  <si>
    <t>System Service</t>
  </si>
  <si>
    <t>Capacity Upgrades</t>
  </si>
  <si>
    <t>Stations Enhancements</t>
  </si>
  <si>
    <t>Distribution Enhancements</t>
  </si>
  <si>
    <t>Grid Technologies</t>
  </si>
  <si>
    <t>Control and Optimization</t>
  </si>
  <si>
    <t>Field Area Network</t>
  </si>
  <si>
    <t>System Service Gross Expenditures</t>
  </si>
  <si>
    <t>System Service Capital Contributions</t>
  </si>
  <si>
    <t>General Plant</t>
  </si>
  <si>
    <t>CCRA</t>
  </si>
  <si>
    <t>Fleet Replacement</t>
  </si>
  <si>
    <t>Tools Replacement</t>
  </si>
  <si>
    <t>Buildings - Facilites</t>
  </si>
  <si>
    <t>Meter to Cash</t>
  </si>
  <si>
    <t>Customer Engagement Platform</t>
  </si>
  <si>
    <t>Enterprise Solutions</t>
  </si>
  <si>
    <t>Infrastructure and Cybersecurity</t>
  </si>
  <si>
    <t>Data and System Integrations</t>
  </si>
  <si>
    <t>General Plant Gross Expenditures</t>
  </si>
  <si>
    <t>General Plant Capital Contributions</t>
  </si>
  <si>
    <t>Miscellaneous</t>
  </si>
  <si>
    <t>Total</t>
  </si>
  <si>
    <r>
      <rPr>
        <b/>
        <sz val="10"/>
        <color theme="1"/>
        <rFont val="Arial"/>
      </rPr>
      <t xml:space="preserve">Less Renewable Generation Facility Assets and Other Non-Rate-Regulated Utility Assets </t>
    </r>
    <r>
      <rPr>
        <b/>
        <i/>
        <sz val="10"/>
        <color rgb="FFFF0000"/>
        <rFont val="Arial"/>
      </rPr>
      <t>(input as negative)</t>
    </r>
  </si>
  <si>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</si>
  <si>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</si>
  <si>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</si>
  <si>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LDC Information Sheet</t>
  </si>
  <si>
    <t>App.2-G: Service Reliability Indicators</t>
  </si>
  <si>
    <t>Index</t>
  </si>
  <si>
    <t>App.2-H: Other Operating Revenue</t>
  </si>
  <si>
    <t>Cost of Service Application Flowchart</t>
  </si>
  <si>
    <t>App.2-I: Load Forecast CDM Adjustment Workform</t>
  </si>
  <si>
    <t>List of Key References</t>
  </si>
  <si>
    <t>App.2-IA: Load Forecast Data Instructions</t>
  </si>
  <si>
    <t>App.2-A: List of Requested Approvals</t>
  </si>
  <si>
    <t>App.2-IB:  Actual and Forecast Load and Customer Data</t>
  </si>
  <si>
    <t>App.2-AA: Capital Projects Table</t>
  </si>
  <si>
    <t>App.2-JA: OM&amp;A Summary Analysis</t>
  </si>
  <si>
    <t>App.2-AB: Capital Expenditures</t>
  </si>
  <si>
    <t>App.2-JB: Recoverable OM&amp;A Cost Driver Table</t>
  </si>
  <si>
    <t>App. 2-AC: Customer Engagement Worksheet</t>
  </si>
  <si>
    <t>App.2-JC: OM&amp;A Programs Table</t>
  </si>
  <si>
    <t>App.2-B: General Accounting Instructions</t>
  </si>
  <si>
    <t>App.2-BA: Fixed Asset Continuity Schedule</t>
  </si>
  <si>
    <t>App.2-L: Recoverable OM&amp;A Cost per Customer and per FTE</t>
  </si>
  <si>
    <t>Appendix 2-BB: Service Life Comparison</t>
  </si>
  <si>
    <t>App.2-M: Regulatory Costs Schedule</t>
  </si>
  <si>
    <t>App.2-C_DepExp: Depreciation and Amortization Expense</t>
  </si>
  <si>
    <t>App.2-N: Shared Servcies and Corporate Cost Allocation</t>
  </si>
  <si>
    <t>App.2-D: Overhead Expenses</t>
  </si>
  <si>
    <t>App.2-OA: Capital Structure and Cost of Capital</t>
  </si>
  <si>
    <t>App.2-EA: Account 1575 PP&amp;E Deferral Account (2015 IFRS Adopters)</t>
  </si>
  <si>
    <t>App.2-OB: Debt Instruments</t>
  </si>
  <si>
    <t>App.2-EB: Account 1576 - Accounting Changes Under CGAAP (2012 Changes)</t>
  </si>
  <si>
    <t>App.2-Q: Cost of Serving Embedded Distributor(s)</t>
  </si>
  <si>
    <t>App.2-EC: Account 1576 - Accounting Changes Under CGAAP (2013 Changes)</t>
  </si>
  <si>
    <t>App.2-R: Loss Factors</t>
  </si>
  <si>
    <t>App.2-FA: Renewable Generation Connection Investment Summary</t>
  </si>
  <si>
    <t>App.2-S: Stranded Meter Treatment</t>
  </si>
  <si>
    <t>App.2-FB: Calculation of Renewable Generation Connection Direct Benefits/Provincial Amount: Renewable Enabling Improvement Investments</t>
  </si>
  <si>
    <t>App.2-Y: Transition to MIFRS Summary Impact</t>
  </si>
  <si>
    <t>App.2-FC: Calculation of Renewable Generation Connection Direct Benefits/Provincial Amount: Renewable Expansion Investments</t>
  </si>
  <si>
    <t>App.2-YA: One-Time Incremental IFRS Transition Costs</t>
  </si>
  <si>
    <t>App.2-ZA: Commodity Expense</t>
  </si>
  <si>
    <t>App.2-ZB: Cost of Power</t>
  </si>
  <si>
    <t>Appendices for the Tariff of Rates and Charges at Current and Proposed Rates, and for the Bill Impacts are now in a separate spreadsheet model. These appendices were formerly 2-Z and 2-W.
The dates on each tab must be filled in and updated if evidence in the tab is updated.</t>
  </si>
  <si>
    <t>Cost of Service Rate Application Schematic</t>
  </si>
  <si>
    <t>The Cost of Service Rate Application Schematic is a flowchart that is included as a guide for the components of an application. The schematic demonstrates how demand and costs interrelate to derive the revenue requirement and how the revenue requirement is allocated between classes and through fixed/variable splits to derive rates that will be compensatory for the annual revenue requirement, based on the the forecasted demand.  There is no form to be filled out; therefore, this Schedule is not required to be filed.</t>
  </si>
  <si>
    <t>Cost of Service Applications – Key References</t>
  </si>
  <si>
    <t>The references listed below are key to interpreting these Filing Requirements.</t>
  </si>
  <si>
    <t>Report of the Board on Transition to International Financial Reporting Standards (EB-2008-0408) - July 28, 2009, outlined in section 2.3.5 below</t>
  </si>
  <si>
    <t>Addendum to Report of the Board EB-2008-0408 - Implementing International Financial Reporting Standards in an Incentive Rate Mechanism Environment - June 13, 2011</t>
  </si>
  <si>
    <r>
      <rPr>
        <sz val="12"/>
        <color theme="1"/>
        <rFont val="Arial"/>
      </rPr>
      <t xml:space="preserve">The OEB’s </t>
    </r>
    <r>
      <rPr>
        <sz val="12"/>
        <color rgb="FF0000FF"/>
        <rFont val="Arial"/>
      </rPr>
      <t xml:space="preserve"> </t>
    </r>
    <r>
      <rPr>
        <sz val="12"/>
        <color theme="1"/>
        <rFont val="Arial"/>
      </rPr>
      <t>Accounting Procedures Handbook (APH)</t>
    </r>
    <r>
      <rPr>
        <u/>
        <sz val="12"/>
        <color rgb="FF0000FF"/>
        <rFont val="Arial"/>
      </rPr>
      <t xml:space="preserve"> </t>
    </r>
    <r>
      <rPr>
        <sz val="12"/>
        <color rgb="FF000000"/>
        <rFont val="Arial"/>
      </rPr>
      <t xml:space="preserve">and Uniform System of </t>
    </r>
    <r>
      <rPr>
        <sz val="12"/>
        <color theme="1"/>
        <rFont val="Arial"/>
      </rPr>
      <t>Accounts (USoA), any subsequent updates and Frequently Asked Questions</t>
    </r>
  </si>
  <si>
    <t>Report of the Board on Electricity Distributors' Deferral and Variance Account Review Initiative (EDDVAR) - July 31, 2009</t>
  </si>
  <si>
    <t>Asset Depreciation Study for Use by Electricity Distributors (EB-2010-0178), (the Kinectrics Report), July 8, 2010</t>
  </si>
  <si>
    <t>Board letter of June 25, 2013, providing accounting policy changes for Accounts 1575 and 1576 effective in the 2014 cost of service rate application and subsequent rate years;</t>
  </si>
  <si>
    <t>Report of the Board - Performance Measurement for Electricity Distributors: A Scorecard Approach - March 5, 2014</t>
  </si>
  <si>
    <t>Report of the Board: Rate Setting Parameters and Benchmarking under the Renewed Regulatory Framework for Ontario's Electricity Distributors - corrected December 4, 2013</t>
  </si>
  <si>
    <t>Report of the Ontario Energy Board on Regulatory Treatment of Pension and Other Post-employment Benefits (OPEBs) Costs (EB-2015-0040), September 14, 2017</t>
  </si>
  <si>
    <t>Accounting Guidance related to Accounts 1588 RSVA Power, and 1589 RSVA Global Adjustment</t>
  </si>
  <si>
    <t>Capital Funding Options:</t>
  </si>
  <si>
    <t>Report of the Board: New Policy Options for the Funding of Capital Investments: The Advanced Capital Module (EB-2014-0219), September 18, 2014</t>
  </si>
  <si>
    <t>Report of the OEB: New Policy Options for the Funding of Capital Investments: Supplemental Report – January 22, 2016</t>
  </si>
  <si>
    <t>Cost of Capital:</t>
  </si>
  <si>
    <t>Report of the Board on the Cost of Capital for Ontario's Regulated Utilities - December 11, 2009 and any subsequent updates.</t>
  </si>
  <si>
    <t xml:space="preserve">OEB Staff Report on the Review of the Cost of Capital of Ontario’s Regulated Utilities (EB-2009-0084) and OEB Covering letter, January 14, 2016 </t>
  </si>
  <si>
    <t>Green Energy:</t>
  </si>
  <si>
    <t>Framework for Determining the Direct Benefits Accruing to Customers of a Distributor under Ontario Regulation 330/09 (EB-2009-0349); Report of the Board June 18, 2010 (Revised and Re-issued March 28, 2013)</t>
  </si>
  <si>
    <t>Miscellaneous Rates and Charges:</t>
  </si>
  <si>
    <t>Report of the Ontario Energy Board on Wireline Pole Attachment Charges, March 22, 2018</t>
  </si>
  <si>
    <t>Accounting Guidance for Wireline Pole Attachment Charges and EB-2021-0302, Decision and Order, Wireline Pole Attachment Charge, December 16, 2021</t>
  </si>
  <si>
    <t>Regulatory Framework:</t>
  </si>
  <si>
    <t>Report of the Board: Renewed Regulatory Framework for Electricity Distributors: A Performance-Based Approach - October 18, 2012</t>
  </si>
  <si>
    <t>Handbook for Utility Rate Applications (the Rate Handbook), October 13, 2016</t>
  </si>
  <si>
    <t>Retail Transmission Rates:</t>
  </si>
  <si>
    <t>Guideline (G-2008-0001) on Retail Transmission Service Rates - October 22, 2008 (Revision 3.0 June 22, 2011 and any subsequent updates)</t>
  </si>
  <si>
    <t>Working Capital:</t>
  </si>
  <si>
    <t>Allowance for Working Capital for Electricity Distribution Rate Applications, June 3, 2015</t>
  </si>
  <si>
    <t>CDM Guidelines:</t>
  </si>
  <si>
    <t>Conservation and Demand Management Guidelines for Electricity Distributors, December 20, 2021</t>
  </si>
  <si>
    <t>Attachment</t>
  </si>
  <si>
    <t>B</t>
  </si>
  <si>
    <t>Capital Expnditures = In Service Additions</t>
  </si>
  <si>
    <t>Appendix 2-AB</t>
  </si>
  <si>
    <t>Table 2 - Capital Expenditure Summary from Chapter 5 Consolidated
Distribution System Plan Filing Requirements</t>
  </si>
  <si>
    <t>First year of Forecast Period:</t>
  </si>
  <si>
    <t>CATEGORY</t>
  </si>
  <si>
    <r>
      <rPr>
        <b/>
        <sz val="10"/>
        <color theme="1"/>
        <rFont val="Arial"/>
      </rPr>
      <t xml:space="preserve">Historical Period </t>
    </r>
    <r>
      <rPr>
        <sz val="10"/>
        <color theme="1"/>
        <rFont val="Arial"/>
      </rPr>
      <t>(previous plan &amp; actual)</t>
    </r>
  </si>
  <si>
    <r>
      <rPr>
        <b/>
        <sz val="10"/>
        <color theme="1"/>
        <rFont val="Arial"/>
      </rPr>
      <t xml:space="preserve">Test Years Forecast Period </t>
    </r>
    <r>
      <rPr>
        <sz val="10"/>
        <color theme="1"/>
        <rFont val="Arial"/>
      </rPr>
      <t>(planned)</t>
    </r>
  </si>
  <si>
    <t>Plan</t>
  </si>
  <si>
    <t>Actual</t>
  </si>
  <si>
    <t>Var</t>
  </si>
  <si>
    <t>Bridge</t>
  </si>
  <si>
    <t>$ '000</t>
  </si>
  <si>
    <t>%</t>
  </si>
  <si>
    <t>TOTAL EXPENDITURE</t>
  </si>
  <si>
    <t>Capital Contributions</t>
  </si>
  <si>
    <t>NET CAPITAL EXPENDITURES</t>
  </si>
  <si>
    <t>System O&amp;M</t>
  </si>
  <si>
    <t>Notes to the Table:</t>
  </si>
  <si>
    <t>1. Historical “previous plan” data is not required unless a plan has previously been filed. However, use the last OEB-approved, at least on a Total (Capital) Expenditure basis for the last cost of service rebasing year, and the applicant should include their planned budget in each subsequent historical year up to and including the Bridge Year.</t>
  </si>
  <si>
    <t>2. Indicate the number of months of 'actual' data included in the last year of the Historical Period (normally a 'bridge' year):</t>
  </si>
  <si>
    <t>3. System O&amp;M contains the following accounts: 5005, 5010, 5012, 5014, 5015, 5016, 5017, 5020, 5025, 5030, 5035, 5040, 5045, 5050, 5055, 5060, 5065, 5070, 5075, 5085, 5090, 
5095, 5096, 5105, 5110, 5112, 5114, 5120, 5125, 5130, 5135, 5145, 5150, 5155, 5160, 5165, 5170, 5172, 5175, 5178, 5195</t>
  </si>
  <si>
    <t>Explanatory Notes on Variances (complete only if applicable)</t>
  </si>
  <si>
    <t>Notes on shifts in forecast vs. historical budgets by category</t>
  </si>
  <si>
    <t>Notes on year over year Plan vs. Actual variances for Total Expenditures</t>
  </si>
  <si>
    <t>Notes on Plan vs. Actual variance trends for individual expenditure categories</t>
  </si>
  <si>
    <t>General Instructions to MIFRS Appendices</t>
  </si>
  <si>
    <t>Types of Schedules to File</t>
  </si>
  <si>
    <t>The purpose of this tab is to provide general instructions. The specific instructions to each appendix are listed in footnotes of each appendix.</t>
  </si>
  <si>
    <t xml:space="preserve">The typical applicant is expected to have made capitalization and depreciation policy changes under CGAAP as permitted by the OEB on January 1, 2012 or mandated by the OEB by January 1, 2013, and adopted IFRS for reporting purposes on January 1, 2015 (transition date January 1, 2014).  Most distributors filing for 2021 rates have rebased with these accounting changes reflected in a prior rebasing application.  If that is the case, information relating to pre-accounting policy changes is not generally required.  Most distributors may have rebased under MIFRS. If that is the case, information related to the accounting standard used prior to IFRS is not generally required. The information to be provided by applicants will depend on when the accounting policy changes were made and when they last rebased.  In general, applicants should provide the following information in the appendices: </t>
  </si>
  <si>
    <t>Reflecting Accounting Policy Changes in Current Application</t>
  </si>
  <si>
    <r>
      <rPr>
        <b/>
        <sz val="10"/>
        <color theme="1"/>
        <rFont val="Arial"/>
      </rPr>
      <t>Reflected Accounting Policy Changes in Prior Application</t>
    </r>
    <r>
      <rPr>
        <b/>
        <vertAlign val="superscript"/>
        <sz val="10"/>
        <color theme="1"/>
        <rFont val="Arial"/>
      </rPr>
      <t>3</t>
    </r>
  </si>
  <si>
    <r>
      <rPr>
        <b/>
        <sz val="10"/>
        <color theme="1"/>
        <rFont val="Arial"/>
      </rPr>
      <t>Rebased under MIFRS in Prior Application</t>
    </r>
    <r>
      <rPr>
        <b/>
        <vertAlign val="superscript"/>
        <sz val="10"/>
        <color theme="1"/>
        <rFont val="Arial"/>
      </rPr>
      <t>3</t>
    </r>
  </si>
  <si>
    <t>Accounting Policy Changes in 2012 and Adopted IFRS in 2015</t>
  </si>
  <si>
    <t>Accounting Policy Changes in 2013 and Adopted IFRS in 2015</t>
  </si>
  <si>
    <t>Adopted IFRS in 2015</t>
  </si>
  <si>
    <t>IFRS Since 2015</t>
  </si>
  <si>
    <t>Test</t>
  </si>
  <si>
    <t>Information to be filed in 2019 CoS Application</t>
  </si>
  <si>
    <t>Historical</t>
  </si>
  <si>
    <r>
      <rPr>
        <sz val="11"/>
        <color rgb="FF008000"/>
        <rFont val="Calibri"/>
      </rPr>
      <t xml:space="preserve"> MIFRS and Revised CGAAP</t>
    </r>
    <r>
      <rPr>
        <vertAlign val="superscript"/>
        <sz val="11"/>
        <color rgb="FF008000"/>
        <rFont val="Calibri"/>
      </rPr>
      <t>1</t>
    </r>
  </si>
  <si>
    <r>
      <rPr>
        <sz val="11"/>
        <color rgb="FF008000"/>
        <rFont val="Calibri"/>
      </rPr>
      <t xml:space="preserve"> MIFRS and Revised CGAAP</t>
    </r>
    <r>
      <rPr>
        <vertAlign val="superscript"/>
        <sz val="11"/>
        <color rgb="FF008000"/>
        <rFont val="Calibri"/>
      </rPr>
      <t>1</t>
    </r>
  </si>
  <si>
    <r>
      <rPr>
        <sz val="11"/>
        <color rgb="FF008000"/>
        <rFont val="Calibri"/>
      </rPr>
      <t xml:space="preserve"> MIFRS and Revised CGAAP</t>
    </r>
    <r>
      <rPr>
        <vertAlign val="superscript"/>
        <sz val="11"/>
        <color rgb="FF008000"/>
        <rFont val="Calibri"/>
      </rPr>
      <t>1</t>
    </r>
  </si>
  <si>
    <t>N/A</t>
  </si>
  <si>
    <t>Revised CGAAP</t>
  </si>
  <si>
    <r>
      <rPr>
        <sz val="11"/>
        <color rgb="FF008000"/>
        <rFont val="Calibri"/>
      </rPr>
      <t>CGAAP and Revised CGAAP</t>
    </r>
    <r>
      <rPr>
        <vertAlign val="superscript"/>
        <sz val="11"/>
        <color rgb="FF008000"/>
        <rFont val="Calibri"/>
      </rPr>
      <t>2</t>
    </r>
  </si>
  <si>
    <r>
      <rPr>
        <sz val="11"/>
        <color rgb="FF008000"/>
        <rFont val="Calibri"/>
      </rPr>
      <t>CGAAP and Revised CGAAP</t>
    </r>
    <r>
      <rPr>
        <vertAlign val="superscript"/>
        <sz val="11"/>
        <color rgb="FF008000"/>
        <rFont val="Calibri"/>
      </rPr>
      <t>2</t>
    </r>
  </si>
  <si>
    <t>1) For the transition year (2014), the applicant may file two appendices, one under Revised CGAAP and one under MIFRS, depending on the materiality of impacts. See the specific instructions under each appendix below for further details.</t>
  </si>
  <si>
    <t>2) For applicants that are reflecting accounting policy changes for the first time in a rebasing application, the applicant must file two appendices in the year that the applicant implemented changes to its capitalization and depreciation policies (2012 or 2013), one before and one after the policy changes.</t>
  </si>
  <si>
    <t>3) Applicants should provide CGAAP and Revised CGAAP schedules (i.e. as indicated in the first two columns of the above table) to support balances in Account 1576 if the account has yet to be disposed of.</t>
  </si>
  <si>
    <t xml:space="preserve">Appendix 2-BA - Fixed Asset Schedule </t>
  </si>
  <si>
    <t>Applicants are to provide Appendix 2-BA in accordance with the years and corresponding accounting standards noted in the above table to provide a year over year continuity in fixed assets.</t>
  </si>
  <si>
    <t>If this is the first application where the applicant is rebasing under MIFRS, the applicant should file two appendices, one under Revised CGAAP and one under MIFRS for the transition year (2014), if the change between Revised CGAAP and MIFRS is material.  If the change from the accounting standards is not material, the applicant may choose to only provide one appendix under MIFRS.  However, the applicant must also indicate the fixed asset net book value balance under Revised CGAAP, the total dollar value of the change and explain why it is not material.</t>
  </si>
  <si>
    <t>The applicant must establish the continuity of historical cost for gross assets and accumulated depreciation by asset class by ensuring that the opening balance in the year agrees to the closing balance in the prior year.</t>
  </si>
  <si>
    <t xml:space="preserve">Appendix 2-Cx - Depreciation and Amortization </t>
  </si>
  <si>
    <t xml:space="preserve">Applicants are to provide Appendix 2-C in accordance with the years and corresponding accounting standards listed in the above table. </t>
  </si>
  <si>
    <t>Appendix 2-C is to be used under all of the scenarios presented in the table above. In the appendix, the applicant will need to indicate which scenario applies. The appendix is to be duplicated for each year and for each accounting standard required as per the above table.</t>
  </si>
  <si>
    <t>Depreciation accounting policy changes were mandated by the OEB by January 1, 2013. In general, no further changes to an applicant's depreciation policy (i.e.  assets' service lives) are expected after the OEB mandated changes by January 1, 2013, unless a change is determined to be necessary in accordance with the depreciation review required under IFRS. If the applicant has made any changes to its depreciation policy subsequent to the OEB mandated changes, for the year of the change, applicants must quantify the change in depreciation. If there are significant changes to multiple asset classes, the applicant must complete Appendix 2-C before and after the change. Applicants must also  explain the nature of the change, the reason for the change, quantify the impact of the change.</t>
  </si>
  <si>
    <r>
      <rPr>
        <b/>
        <u/>
        <sz val="10"/>
        <color theme="1"/>
        <rFont val="Arial"/>
      </rPr>
      <t xml:space="preserve">Appendix 2-E - Account 1575, IFRS-CGAAP Transitional PP&amp;E Amounts (2-EA), Account 1576, Accounting Changes Under CGAAP (2-EB, 2-EC) </t>
    </r>
    <r>
      <rPr>
        <b/>
        <u/>
        <sz val="10"/>
        <color rgb="FFFF0000"/>
        <rFont val="Arial"/>
      </rPr>
      <t>CONTACT OEB STAFF IF TAB REQUIRED</t>
    </r>
  </si>
  <si>
    <t>1) For an applicant that has a balance in Account 1576 to dispose:</t>
  </si>
  <si>
    <r>
      <rPr>
        <sz val="10"/>
        <color theme="1"/>
        <rFont val="Noto Sans Symbols"/>
      </rPr>
      <t>·</t>
    </r>
    <r>
      <rPr>
        <sz val="10"/>
        <color theme="1"/>
        <rFont val="Times New Roman"/>
      </rPr>
      <t>       </t>
    </r>
  </si>
  <si>
    <t xml:space="preserve">If an applicant changed capitalization and depreciation policies effective January 1, 2012, the applicant must complete Appendix 2-EB </t>
  </si>
  <si>
    <r>
      <rPr>
        <sz val="10"/>
        <color theme="1"/>
        <rFont val="Noto Sans Symbols"/>
      </rPr>
      <t>·</t>
    </r>
    <r>
      <rPr>
        <sz val="10"/>
        <color theme="1"/>
        <rFont val="Times New Roman"/>
      </rPr>
      <t>       </t>
    </r>
  </si>
  <si>
    <t>If an applicant changed capitalization and depreciation policies effective January 1, 2013, the applicant must complete Appendix 2-EC</t>
  </si>
  <si>
    <t>2) For an applicant that has a balance in Account 1575 to dispose:</t>
  </si>
  <si>
    <r>
      <rPr>
        <sz val="10"/>
        <color theme="1"/>
        <rFont val="Noto Sans Symbols"/>
      </rPr>
      <t>·</t>
    </r>
    <r>
      <rPr>
        <sz val="10"/>
        <color theme="1"/>
        <rFont val="Times New Roman"/>
      </rPr>
      <t>       </t>
    </r>
  </si>
  <si>
    <t>The applicant must complete 2-EA</t>
  </si>
  <si>
    <t xml:space="preserve"> If the applicant did not make any further PP&amp;E accounting policy changes beyond the capitalization and depreciation policy changes as mandated by the OEB by January 1, 2013 (i.e. no further changes made on transition to IFRS), the applicant must indicate this and does not need to complete Appendix 2-EA.</t>
  </si>
  <si>
    <r>
      <rPr>
        <b/>
        <u/>
        <sz val="10"/>
        <color theme="1"/>
        <rFont val="Arial"/>
      </rPr>
      <t>Appendix 2-Y - Summary of Impacts to Revenue Requirement from Transition to MIFRS</t>
    </r>
    <r>
      <rPr>
        <b/>
        <u/>
        <sz val="10"/>
        <color rgb="FFFF0000"/>
        <rFont val="Arial"/>
      </rPr>
      <t xml:space="preserve"> CONTACT OEB STAFF IF TAB REQUIRED</t>
    </r>
  </si>
  <si>
    <t xml:space="preserve">Applicants must complete Appendix 2-Y if this is the first rebasing application under MIFRS. An applicant must provide a summary of the dollar impacts of MIFRS to each component of the revenue requirement (e.g. rate base, operating costs, etc.), including the overall impact on the proposed revenue requirement.  Accordingly,  the applicant must identify financial differences and resulting revenue requirement impacts arising from the adoption of MIFRS as compared to CGAAP.  If the applicant is reflecting the changes in capitalization and depreciation policies for the first time in a rebasing application as well, then a comparison between MIFRS and CGAAP before the change in accounting policies should be completed.  If the applicant changed capitalization and depreciation policies and reflected these changes in a prior rebasing application, then a comparison between MIFRS and CGAAP after the change in accounting policies should be completed.  </t>
  </si>
  <si>
    <t>Appendix 2-BA</t>
  </si>
  <si>
    <r>
      <rPr>
        <b/>
        <sz val="14"/>
        <color theme="1"/>
        <rFont val="Arial"/>
      </rPr>
      <t xml:space="preserve">Fixed Asset Continuity Schedule </t>
    </r>
    <r>
      <rPr>
        <b/>
        <vertAlign val="superscript"/>
        <sz val="14"/>
        <color theme="1"/>
        <rFont val="Arial"/>
      </rPr>
      <t>1</t>
    </r>
    <r>
      <rPr>
        <b/>
        <sz val="14"/>
        <color theme="1"/>
        <rFont val="Arial"/>
      </rPr>
      <t xml:space="preserve"> </t>
    </r>
  </si>
  <si>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 If this is the first application where the applicant is rebasing under MIFRS, contact OEB staff for further guidance on the appropriate fixed asset continuity schedules to complete (i.e. applicable years and accounting standard for each schedule).</t>
  </si>
  <si>
    <t>The "CCA Class" for fixed assets should generally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</si>
  <si>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OEB.</t>
  </si>
  <si>
    <t>The additions in column (E) must not include construction work in progress (CWIP).</t>
  </si>
  <si>
    <t>Effective on the date of IFRS adoption, customer contributions will no longer be recorded in Account 1995 Contributions &amp; Grants, but will be recorded in Account 2440, Deferred Revenues.
Amortization of deferred revenue will be removed from the depreciation expense shown on this fixed asset continuity schedule as it should be included as income in Appendix 2-H Other Revenues.</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</si>
  <si>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</si>
  <si>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This account includes the amount recorded under finance leases for plant leased from others and used by the utility in its utility operations.</t>
  </si>
  <si>
    <t>Accounting Standard</t>
  </si>
  <si>
    <t xml:space="preserve">Test Year </t>
  </si>
  <si>
    <t>Cost</t>
  </si>
  <si>
    <t>Accumulated Depreciation</t>
  </si>
  <si>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</si>
  <si>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</si>
  <si>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</si>
  <si>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</si>
  <si>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</si>
  <si>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</si>
  <si>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t>Closing Balance</t>
  </si>
  <si>
    <t>RRR DATA</t>
  </si>
  <si>
    <r>
      <rPr>
        <b/>
        <sz val="10"/>
        <color theme="1"/>
        <rFont val="Arial"/>
      </rPr>
      <t xml:space="preserve">Opening Balance </t>
    </r>
    <r>
      <rPr>
        <b/>
        <vertAlign val="superscript"/>
        <sz val="10"/>
        <color theme="1"/>
        <rFont val="Arial"/>
      </rPr>
      <t>8</t>
    </r>
  </si>
  <si>
    <t>Additions</t>
  </si>
  <si>
    <r>
      <rPr>
        <b/>
        <sz val="10"/>
        <color theme="1"/>
        <rFont val="Arial"/>
      </rPr>
      <t xml:space="preserve">Disposals </t>
    </r>
    <r>
      <rPr>
        <b/>
        <vertAlign val="superscript"/>
        <sz val="10"/>
        <color theme="1"/>
        <rFont val="Arial"/>
      </rPr>
      <t>6</t>
    </r>
  </si>
  <si>
    <t>Net Book Value</t>
  </si>
  <si>
    <t>Capital Contributions Paid</t>
  </si>
  <si>
    <t>Computer Software (Formally known as Account 1925)</t>
  </si>
  <si>
    <t>CEC</t>
  </si>
  <si>
    <t>Land Rights (Formally known as Account 1906)</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</si>
  <si>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</si>
  <si>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</si>
  <si>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</si>
  <si>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</si>
  <si>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</si>
  <si>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</si>
  <si>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</si>
  <si>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</si>
  <si>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</si>
  <si>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</si>
  <si>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</si>
  <si>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</si>
  <si>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</si>
  <si>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</si>
  <si>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</si>
  <si>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</si>
  <si>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</si>
  <si>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</si>
  <si>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</si>
  <si>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</si>
  <si>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</si>
  <si>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</si>
  <si>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</si>
  <si>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</si>
  <si>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</si>
  <si>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</si>
  <si>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</si>
  <si>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</si>
  <si>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</si>
  <si>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</si>
  <si>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</si>
  <si>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</si>
  <si>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</si>
  <si>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</si>
  <si>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</si>
  <si>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</si>
  <si>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</si>
  <si>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</si>
  <si>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t>Total PP&amp;E for Rate Base Purposes</t>
  </si>
  <si>
    <t>Construction Work In Progress</t>
  </si>
  <si>
    <t>Total PP&amp;E</t>
  </si>
  <si>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</si>
  <si>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</si>
  <si>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t>Transportation</t>
  </si>
  <si>
    <t>Deferred Revenue</t>
  </si>
  <si>
    <t>Net Depreciation</t>
  </si>
  <si>
    <t xml:space="preserve">Year </t>
  </si>
  <si>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</si>
  <si>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</si>
  <si>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</si>
  <si>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</si>
  <si>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</si>
  <si>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</si>
  <si>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</si>
  <si>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</si>
  <si>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</si>
  <si>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</si>
  <si>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</si>
  <si>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</si>
  <si>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</si>
  <si>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</si>
  <si>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</si>
  <si>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</si>
  <si>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</si>
  <si>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</si>
  <si>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</si>
  <si>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</si>
  <si>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</si>
  <si>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</si>
  <si>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</si>
  <si>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</si>
  <si>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</si>
  <si>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</si>
  <si>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</si>
  <si>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</si>
  <si>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</si>
  <si>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</si>
  <si>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</si>
  <si>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</si>
  <si>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</si>
  <si>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</si>
  <si>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</si>
  <si>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</si>
  <si>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</si>
  <si>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</si>
  <si>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</si>
  <si>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</si>
  <si>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</si>
  <si>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</si>
  <si>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</si>
  <si>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</si>
  <si>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</si>
  <si>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</si>
  <si>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</si>
  <si>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</si>
  <si>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</si>
  <si>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</si>
  <si>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</si>
  <si>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</si>
  <si>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</si>
  <si>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</si>
  <si>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</si>
  <si>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</si>
  <si>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t>CGAAP</t>
  </si>
  <si>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</si>
  <si>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</si>
  <si>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</si>
  <si>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</si>
  <si>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</si>
  <si>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</si>
  <si>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</si>
  <si>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</si>
  <si>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</si>
  <si>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</si>
  <si>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</si>
  <si>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</si>
  <si>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</si>
  <si>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</si>
  <si>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</si>
  <si>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</si>
  <si>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</si>
  <si>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</si>
  <si>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</si>
  <si>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</si>
  <si>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</si>
  <si>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</si>
  <si>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</si>
  <si>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</si>
  <si>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</si>
  <si>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</si>
  <si>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</si>
  <si>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</si>
  <si>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</si>
  <si>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</si>
  <si>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</si>
  <si>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</si>
  <si>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</si>
  <si>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</si>
  <si>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</si>
  <si>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</si>
  <si>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</si>
  <si>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</si>
  <si>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</si>
  <si>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</si>
  <si>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</si>
  <si>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</si>
  <si>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</si>
  <si>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</si>
  <si>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</si>
  <si>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</si>
  <si>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</si>
  <si>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</si>
  <si>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</si>
  <si>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</si>
  <si>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</si>
  <si>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</si>
  <si>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</si>
  <si>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</si>
  <si>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</si>
  <si>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</si>
  <si>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</si>
  <si>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</si>
  <si>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</si>
  <si>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</si>
  <si>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</si>
  <si>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</si>
  <si>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r>
      <rPr>
        <b/>
        <sz val="10"/>
        <color theme="1"/>
        <rFont val="Arial"/>
      </rPr>
      <t xml:space="preserve">Opening Balance </t>
    </r>
    <r>
      <rPr>
        <b/>
        <vertAlign val="superscript"/>
        <sz val="10"/>
        <color theme="1"/>
        <rFont val="Arial"/>
      </rPr>
      <t>8</t>
    </r>
  </si>
  <si>
    <r>
      <rPr>
        <b/>
        <sz val="10"/>
        <color theme="1"/>
        <rFont val="Arial"/>
      </rPr>
      <t xml:space="preserve">Disposals </t>
    </r>
    <r>
      <rPr>
        <b/>
        <vertAlign val="superscript"/>
        <sz val="10"/>
        <color theme="1"/>
        <rFont val="Arial"/>
      </rPr>
      <t>6</t>
    </r>
  </si>
  <si>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</si>
  <si>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</si>
  <si>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</si>
  <si>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</si>
  <si>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r>
      <rPr>
        <b/>
        <sz val="10"/>
        <color theme="1"/>
        <rFont val="Arial"/>
      </rPr>
      <t>Depreciation Expense adj. from gain or loss on the retirement of assets (pool of like assets), if applicable</t>
    </r>
    <r>
      <rPr>
        <b/>
        <vertAlign val="superscript"/>
        <sz val="10"/>
        <color theme="1"/>
        <rFont val="Arial"/>
      </rPr>
      <t>6</t>
    </r>
  </si>
  <si>
    <r>
      <rPr>
        <b/>
        <sz val="10"/>
        <color theme="1"/>
        <rFont val="Arial"/>
      </rPr>
      <t>Less:</t>
    </r>
    <r>
      <rPr>
        <sz val="10"/>
        <color theme="1"/>
        <rFont val="Arial"/>
      </rPr>
      <t xml:space="preserve"> </t>
    </r>
    <r>
      <rPr>
        <i/>
        <sz val="10"/>
        <color theme="1"/>
        <rFont val="Arial"/>
      </rPr>
      <t>Fully Allocated Depreciation</t>
    </r>
  </si>
  <si>
    <t>C</t>
  </si>
  <si>
    <t>Appendix 2-C</t>
  </si>
  <si>
    <t>Depreciation and Amortization Expense</t>
  </si>
  <si>
    <t>General:</t>
  </si>
  <si>
    <t>This appendix is to assess the reasonability of the depreciation expense that is included in rate base via. accumulated depreciation and the revenue requirement.</t>
  </si>
  <si>
    <t>Applicants must provide a breakdown of depreciation and amortization expense in the above format for all relevant accounts.  Balances presented in the table should exclude asset retirement obligations (AROs) and the related depreciation and accretion expense. These should be disclosed separately.</t>
  </si>
  <si>
    <t>This appendix must be completed under MIFRS for each year for the earlier of: 
1) all historical years back to the Applicant's last rebasing; or 
2) at least three years of historical actuals, in addition to Bridge Year and Test Year forecasts. If this is the first application where the Applicant is rebasing under MIFRS, contact OEB staff for further guidance on the appropriate depreciation schedules to complete (i.e. applicable years and accounting standard for each schedule).</t>
  </si>
  <si>
    <t xml:space="preserve">This should include assets in column A (excel column C) that become fully depreciated.  </t>
  </si>
  <si>
    <t>The useful life used should be consistent with the OEB's regulatory accounting policies as set out in the  Accounting Procedures Handbook for Electricity Distributors, effective Jan. 1, 2012 and also with the Report of the Board, Transition to International Financial Reporting Standards, EB-2008-0408, and the Kinectrics Report.</t>
  </si>
  <si>
    <t>OEB policy of the "half-year" rule - the applicant must ensure that additions in the year attract a half-year depreciation expense in the first year.  Deviations from this standard practice must be supported in the application.</t>
  </si>
  <si>
    <t>The applicant must provide an explanation of material variances in its evidence.</t>
  </si>
  <si>
    <t>Year</t>
  </si>
  <si>
    <t>Book Values</t>
  </si>
  <si>
    <t>Service Lives</t>
  </si>
  <si>
    <t>Depreciation Expense</t>
  </si>
  <si>
    <t>Account</t>
  </si>
  <si>
    <t>Description</t>
  </si>
  <si>
    <t>Opening Book Value of Assets</t>
  </si>
  <si>
    <r>
      <rPr>
        <b/>
        <sz val="10"/>
        <color theme="1"/>
        <rFont val="Arial"/>
      </rPr>
      <t xml:space="preserve">Less Fully Depreciated </t>
    </r>
    <r>
      <rPr>
        <b/>
        <vertAlign val="superscript"/>
        <sz val="10"/>
        <color theme="1"/>
        <rFont val="Arial"/>
      </rPr>
      <t>1</t>
    </r>
  </si>
  <si>
    <t>Current Year Additions</t>
  </si>
  <si>
    <t>Disposals</t>
  </si>
  <si>
    <t xml:space="preserve">Net Amount of Assets to be Depreciated </t>
  </si>
  <si>
    <r>
      <rPr>
        <b/>
        <sz val="10"/>
        <color theme="1"/>
        <rFont val="Arial"/>
      </rPr>
      <t xml:space="preserve"> Remaining Life of Assets Existing </t>
    </r>
    <r>
      <rPr>
        <b/>
        <vertAlign val="superscript"/>
        <sz val="10"/>
        <color theme="1"/>
        <rFont val="Arial"/>
      </rPr>
      <t>2</t>
    </r>
  </si>
  <si>
    <t>Depreciation Rate Assets</t>
  </si>
  <si>
    <r>
      <rPr>
        <b/>
        <sz val="10"/>
        <color theme="1"/>
        <rFont val="Arial"/>
      </rPr>
      <t xml:space="preserve">Depreciation Expense on Assets </t>
    </r>
    <r>
      <rPr>
        <b/>
        <vertAlign val="superscript"/>
        <sz val="10"/>
        <color theme="1"/>
        <rFont val="Arial"/>
      </rPr>
      <t>3</t>
    </r>
  </si>
  <si>
    <t xml:space="preserve">Depreciation Expense per Appendix 2-BA Fixed Assets, Column J 
 </t>
  </si>
  <si>
    <r>
      <rPr>
        <b/>
        <sz val="10"/>
        <color theme="1"/>
        <rFont val="Arial"/>
      </rPr>
      <t xml:space="preserve">Variance </t>
    </r>
    <r>
      <rPr>
        <b/>
        <vertAlign val="superscript"/>
        <sz val="10"/>
        <color theme="1"/>
        <rFont val="Arial"/>
      </rPr>
      <t>4</t>
    </r>
  </si>
  <si>
    <t>a</t>
  </si>
  <si>
    <t>b</t>
  </si>
  <si>
    <t>c</t>
  </si>
  <si>
    <t>d</t>
  </si>
  <si>
    <t>e = a-b+0.5*c-d</t>
  </si>
  <si>
    <t>f</t>
  </si>
  <si>
    <t>g = 1/f</t>
  </si>
  <si>
    <t>h = e/f</t>
  </si>
  <si>
    <t>i</t>
  </si>
  <si>
    <t>j = i-h</t>
  </si>
  <si>
    <t>Property Under Finance Lease</t>
  </si>
  <si>
    <t>App 2-BA check</t>
  </si>
  <si>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</si>
  <si>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</si>
  <si>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</si>
  <si>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</si>
  <si>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</si>
  <si>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</si>
  <si>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</si>
  <si>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</si>
  <si>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</si>
  <si>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</si>
  <si>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</si>
  <si>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</si>
  <si>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</si>
  <si>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</si>
  <si>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</si>
  <si>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</si>
  <si>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</si>
  <si>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</si>
  <si>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</si>
  <si>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</si>
  <si>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</si>
  <si>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</si>
  <si>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</si>
  <si>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</si>
  <si>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</si>
  <si>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</si>
  <si>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</si>
  <si>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</si>
  <si>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</si>
  <si>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</si>
  <si>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</si>
  <si>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</si>
  <si>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r>
      <rPr>
        <b/>
        <sz val="10"/>
        <color theme="1"/>
        <rFont val="Arial"/>
      </rPr>
      <t xml:space="preserve">Less Fully Depreciated </t>
    </r>
    <r>
      <rPr>
        <b/>
        <vertAlign val="superscript"/>
        <sz val="10"/>
        <color theme="1"/>
        <rFont val="Arial"/>
      </rPr>
      <t>1</t>
    </r>
  </si>
  <si>
    <r>
      <rPr>
        <b/>
        <sz val="10"/>
        <color theme="1"/>
        <rFont val="Arial"/>
      </rPr>
      <t xml:space="preserve"> Remaining Life of Assets Existing </t>
    </r>
    <r>
      <rPr>
        <b/>
        <vertAlign val="superscript"/>
        <sz val="10"/>
        <color theme="1"/>
        <rFont val="Arial"/>
      </rPr>
      <t>2</t>
    </r>
  </si>
  <si>
    <r>
      <rPr>
        <b/>
        <sz val="10"/>
        <color theme="1"/>
        <rFont val="Arial"/>
      </rPr>
      <t xml:space="preserve">Depreciation Expense on Assets </t>
    </r>
    <r>
      <rPr>
        <b/>
        <vertAlign val="superscript"/>
        <sz val="10"/>
        <color theme="1"/>
        <rFont val="Arial"/>
      </rPr>
      <t>3</t>
    </r>
  </si>
  <si>
    <r>
      <rPr>
        <b/>
        <sz val="10"/>
        <color theme="1"/>
        <rFont val="Arial"/>
      </rPr>
      <t xml:space="preserve">Variance </t>
    </r>
    <r>
      <rPr>
        <b/>
        <vertAlign val="superscript"/>
        <sz val="10"/>
        <color theme="1"/>
        <rFont val="Arial"/>
      </rPr>
      <t>4</t>
    </r>
  </si>
  <si>
    <t>d = a-b+0.5*c</t>
  </si>
  <si>
    <t>e</t>
  </si>
  <si>
    <t>f = 1/e</t>
  </si>
  <si>
    <t>g = d/e</t>
  </si>
  <si>
    <t>h</t>
  </si>
  <si>
    <t>q = h-g</t>
  </si>
  <si>
    <t>Appendix 2-IA</t>
  </si>
  <si>
    <t>Instructions on Customer, Connections, Load Forecast and Revenues Data and Analysis</t>
  </si>
  <si>
    <t>This sheet requires no inputs, but serves as a summary of the historical and forecasted data to be provided with respect to:</t>
  </si>
  <si>
    <t>1)</t>
  </si>
  <si>
    <t>Customers and connections</t>
  </si>
  <si>
    <t>2)</t>
  </si>
  <si>
    <t>Consumption (kWh)</t>
  </si>
  <si>
    <t>3)</t>
  </si>
  <si>
    <t>Demand (kW or kVA) as applicable for demand-billed customer classes</t>
  </si>
  <si>
    <t>4)</t>
  </si>
  <si>
    <t>Revenues</t>
  </si>
  <si>
    <t>The spreadsheet summarizes the data provided and the analyses (variance or year-over-year) that are required. Data are required to be provided on a customer class level. Consumption (kWh) must also be provided on a total distribution system level.</t>
  </si>
  <si>
    <t>Appendix 2-IB (formerly 2-IA) is the appendix spreadsheet that the distributor populates, and the spreadsheet is laid out for inputting the necessary data. The spreadsheet also calculates necessary statistics such as average consumption per customer/connection per year, and variances and % annual changes, as necessary.</t>
  </si>
  <si>
    <t>The distributor is required to provide suitable documentation in Exhibit 3 of its Application, in accordance with section 2.3.2 of Chapter 2 of the Filing Requirements. This would include explanations for material variations or of trends in the data.</t>
  </si>
  <si>
    <t>The distributor is also required to input its test year customer/connection and load forecast in Sheet 10 - Load Forecast of the Revenue Requirement Work Form. This sheet should also be updated to reflect changes in the load forecast made through the stages of processing of the rates application.</t>
  </si>
  <si>
    <t>The applicant must demonstrate the historical accuracy of its load forecast approach for at least the past 5 years. Such analysis will cover both customer/connections and consumption (kWh) and demand (kW or kVA) by providing the following, as shown in the following table:</t>
  </si>
  <si>
    <t>Customers/Connections</t>
  </si>
  <si>
    <t>Customers/Connections Variance Analysis</t>
  </si>
  <si>
    <t>Rate Class</t>
  </si>
  <si>
    <t>Residential</t>
  </si>
  <si>
    <t>General Service &lt; 50 kW</t>
  </si>
  <si>
    <t>General Service &gt;= 50 kW</t>
  </si>
  <si>
    <t>Large User</t>
  </si>
  <si>
    <t>Unmetered Scattered Load Connections</t>
  </si>
  <si>
    <t>Sentinel Lighting Connections</t>
  </si>
  <si>
    <t>Street Lighting Connections</t>
  </si>
  <si>
    <t>Wholesale Market Participants</t>
  </si>
  <si>
    <t>Embedded Distributor(s)</t>
  </si>
  <si>
    <t>Sub Transmission Customers</t>
  </si>
  <si>
    <t>(1)</t>
  </si>
  <si>
    <t>“Weather-normalized actuals” are estimated by replacing the actual weather-related values (typically Heating Degree Days (HDD) and Cooling Degree Days (CDD)) by the “typical” or “weather-normalized” values. These “weather-normalized HDD and CDD values would be the same as used to estimate the Bridge Year and Test Year forecasts.</t>
  </si>
  <si>
    <t>(2)</t>
  </si>
  <si>
    <t>(3)</t>
  </si>
  <si>
    <t>Consumption must be provided on a total distribution system basis as well as at a customer class level.</t>
  </si>
  <si>
    <t>(4)</t>
  </si>
  <si>
    <t>Revenues exclude commodity charges.</t>
  </si>
  <si>
    <t>Appendix 2-IB</t>
  </si>
  <si>
    <t>Customer, Connections, Load Forecast and Revenues Data and Analysis</t>
  </si>
  <si>
    <t>Customer Numbers</t>
  </si>
  <si>
    <t>Average</t>
  </si>
  <si>
    <t>This sheet is to be filled in accordance with the instructions documented in section 2.3.2 of Chapter 2 of the Filing Requirements for Distribution Rate Applications, in terms of one set of tables per customer class.</t>
  </si>
  <si>
    <t>Historical 2024</t>
  </si>
  <si>
    <t>TOTAL</t>
  </si>
  <si>
    <t>Consumption (Actual)</t>
  </si>
  <si>
    <t>Consumption (Actual) Variance Analysis</t>
  </si>
  <si>
    <t xml:space="preserve">TOTAL </t>
  </si>
  <si>
    <t>Demand (Actual)</t>
  </si>
  <si>
    <t>Demand (Actual) Variance Analysis</t>
  </si>
  <si>
    <t>-</t>
  </si>
  <si>
    <t>Consumption (Weather Normalized)</t>
  </si>
  <si>
    <t>Consumption (Weather Normalized) Variance Analysis</t>
  </si>
  <si>
    <t>Demand (Weather Normalized)</t>
  </si>
  <si>
    <t>Demand (Weather Normalized) Variance Analysis</t>
  </si>
  <si>
    <t>Appendix 2-OA</t>
  </si>
  <si>
    <t>Capital Structure and Cost of Capital</t>
  </si>
  <si>
    <t>This table must be completed for the last OEB-approved year and the test year.</t>
  </si>
  <si>
    <t>Test Year:</t>
  </si>
  <si>
    <t>Line No.</t>
  </si>
  <si>
    <t>Particulars</t>
  </si>
  <si>
    <t>Capitalization Ratio</t>
  </si>
  <si>
    <t>Cost Rate</t>
  </si>
  <si>
    <t>Return</t>
  </si>
  <si>
    <t>(%)</t>
  </si>
  <si>
    <t>($)</t>
  </si>
  <si>
    <t>Debt</t>
  </si>
  <si>
    <t xml:space="preserve">  Long-term Debt</t>
  </si>
  <si>
    <t xml:space="preserve">  Short-term Debt</t>
  </si>
  <si>
    <t>Total Debt</t>
  </si>
  <si>
    <t>Equity</t>
  </si>
  <si>
    <t xml:space="preserve">  Common Equity</t>
  </si>
  <si>
    <t xml:space="preserve">  Preferred Shares</t>
  </si>
  <si>
    <t>Total Equity</t>
  </si>
  <si>
    <t>4.0% unless an applicant has proposed or been approved for a different amount.</t>
  </si>
  <si>
    <t>Last OEB-approved year:</t>
  </si>
  <si>
    <t>Appendix 2-OB</t>
  </si>
  <si>
    <t>Debt Instruments</t>
  </si>
  <si>
    <t>If financing is in place only part of the year, separately calculate the pro-rated interest in the year and input in the cell.</t>
  </si>
  <si>
    <r>
      <rPr>
        <sz val="10"/>
        <color theme="1"/>
        <rFont val="Arial"/>
      </rPr>
      <t xml:space="preserve">Input actual or deemed long-term debt rate in accordance with the guidelines in </t>
    </r>
    <r>
      <rPr>
        <i/>
        <sz val="10"/>
        <color theme="1"/>
        <rFont val="Arial"/>
      </rPr>
      <t>The Report of the Board on the Cost of Capital for Ontario's Regulated Utilities</t>
    </r>
    <r>
      <rPr>
        <sz val="10"/>
        <color theme="1"/>
        <rFont val="Arial"/>
      </rPr>
      <t>, issued December 11, 2009, or with any subsequent update issued by the OEB.</t>
    </r>
  </si>
  <si>
    <t>Add more lines above row 12 if necessary.</t>
  </si>
  <si>
    <t>Row</t>
  </si>
  <si>
    <t>Lender</t>
  </si>
  <si>
    <t>Affiliated or Third-Party Debt?</t>
  </si>
  <si>
    <t>Fixed or Variable-Rate?</t>
  </si>
  <si>
    <t>Start Date</t>
  </si>
  <si>
    <t>Term              (years)</t>
  </si>
  <si>
    <t>Principal                         ($)</t>
  </si>
  <si>
    <r>
      <rPr>
        <sz val="10"/>
        <color theme="1"/>
        <rFont val="Arial"/>
      </rPr>
      <t xml:space="preserve">Rate (%) </t>
    </r>
    <r>
      <rPr>
        <vertAlign val="superscript"/>
        <sz val="10"/>
        <color theme="1"/>
        <rFont val="Arial"/>
      </rPr>
      <t>2</t>
    </r>
  </si>
  <si>
    <r>
      <rPr>
        <sz val="10"/>
        <color theme="1"/>
        <rFont val="Arial"/>
      </rPr>
      <t xml:space="preserve">Interest ($) </t>
    </r>
    <r>
      <rPr>
        <vertAlign val="superscript"/>
        <sz val="10"/>
        <color theme="1"/>
        <rFont val="Arial"/>
      </rPr>
      <t>1</t>
    </r>
  </si>
  <si>
    <t>Additional Comments, if any</t>
  </si>
  <si>
    <t>Promissory Note</t>
  </si>
  <si>
    <t>Hydro Ottawa Holding Inc.</t>
  </si>
  <si>
    <t>Affiliated</t>
  </si>
  <si>
    <t>Fixed Rate</t>
  </si>
  <si>
    <t>30 years</t>
  </si>
  <si>
    <t>$50.0M Promissory Note</t>
  </si>
  <si>
    <t>$107.185M Promissory Note</t>
  </si>
  <si>
    <t>10 years</t>
  </si>
  <si>
    <t>$260.0M, in aggregate, Promissory Notes</t>
  </si>
  <si>
    <t>$30.0M, in aggregate, Promissory Notes</t>
  </si>
  <si>
    <t>$250.0M, in aggregate, Promissory Notes</t>
  </si>
  <si>
    <t>Grid Promissory Note</t>
  </si>
  <si>
    <t>On Demand</t>
  </si>
  <si>
    <t>$80.0M deemed rate per cost of capital report calculation (effective 180 days)</t>
  </si>
  <si>
    <r>
      <rPr>
        <sz val="10"/>
        <color theme="1"/>
        <rFont val="Arial"/>
      </rPr>
      <t xml:space="preserve">Rate (%) </t>
    </r>
    <r>
      <rPr>
        <vertAlign val="superscript"/>
        <sz val="10"/>
        <color theme="1"/>
        <rFont val="Arial"/>
      </rPr>
      <t>2</t>
    </r>
  </si>
  <si>
    <r>
      <rPr>
        <sz val="10"/>
        <color theme="1"/>
        <rFont val="Arial"/>
      </rPr>
      <t xml:space="preserve">Interest ($) </t>
    </r>
    <r>
      <rPr>
        <vertAlign val="superscript"/>
        <sz val="10"/>
        <color theme="1"/>
        <rFont val="Arial"/>
      </rPr>
      <t>1</t>
    </r>
  </si>
  <si>
    <t xml:space="preserve">$80.0M deemed rate per cost of capital report calculation </t>
  </si>
  <si>
    <t>$30.0M deemed rate per cost of capital report calculation (effective 145 days)</t>
  </si>
  <si>
    <r>
      <rPr>
        <sz val="10"/>
        <color theme="1"/>
        <rFont val="Arial"/>
      </rPr>
      <t xml:space="preserve">Rate (%) </t>
    </r>
    <r>
      <rPr>
        <vertAlign val="superscript"/>
        <sz val="10"/>
        <color theme="1"/>
        <rFont val="Arial"/>
      </rPr>
      <t>2</t>
    </r>
  </si>
  <si>
    <r>
      <rPr>
        <sz val="10"/>
        <color theme="1"/>
        <rFont val="Arial"/>
      </rPr>
      <t xml:space="preserve">Interest ($) </t>
    </r>
    <r>
      <rPr>
        <vertAlign val="superscript"/>
        <sz val="10"/>
        <color theme="1"/>
        <rFont val="Arial"/>
      </rPr>
      <t>1</t>
    </r>
  </si>
  <si>
    <t>$30.0M deemed rate per cost of capital report calculation</t>
  </si>
  <si>
    <t>$30.0M deemed rate per cost of capital report calculation (effective 179 days)</t>
  </si>
  <si>
    <r>
      <rPr>
        <sz val="10"/>
        <color theme="1"/>
        <rFont val="Arial"/>
      </rPr>
      <t xml:space="preserve">Rate (%) </t>
    </r>
    <r>
      <rPr>
        <vertAlign val="superscript"/>
        <sz val="10"/>
        <color theme="1"/>
        <rFont val="Arial"/>
      </rPr>
      <t>2</t>
    </r>
  </si>
  <si>
    <r>
      <rPr>
        <sz val="10"/>
        <color theme="1"/>
        <rFont val="Arial"/>
      </rPr>
      <t xml:space="preserve">Interest ($) </t>
    </r>
    <r>
      <rPr>
        <vertAlign val="superscript"/>
        <sz val="10"/>
        <color theme="1"/>
        <rFont val="Arial"/>
      </rPr>
      <t>1</t>
    </r>
  </si>
  <si>
    <t>Hydro Ottawa Capital Corporation</t>
  </si>
  <si>
    <t>$60.0M deemed rate per cost of capital report calculation (effective 56 days)</t>
  </si>
  <si>
    <r>
      <rPr>
        <sz val="10"/>
        <color theme="1"/>
        <rFont val="Arial"/>
      </rPr>
      <t xml:space="preserve">Rate (%) </t>
    </r>
    <r>
      <rPr>
        <vertAlign val="superscript"/>
        <sz val="10"/>
        <color theme="1"/>
        <rFont val="Arial"/>
      </rPr>
      <t>2</t>
    </r>
  </si>
  <si>
    <r>
      <rPr>
        <sz val="10"/>
        <color theme="1"/>
        <rFont val="Arial"/>
      </rPr>
      <t xml:space="preserve">Interest ($) </t>
    </r>
    <r>
      <rPr>
        <vertAlign val="superscript"/>
        <sz val="10"/>
        <color theme="1"/>
        <rFont val="Arial"/>
      </rPr>
      <t>1</t>
    </r>
  </si>
  <si>
    <t>$138.667M Promissory Note (effective 33 days)</t>
  </si>
  <si>
    <t>$121.333M Promissory Note</t>
  </si>
  <si>
    <t>$15.999M Promissory Note (effective 175 days)</t>
  </si>
  <si>
    <t>$14.001M Promissory Note</t>
  </si>
  <si>
    <t>$80.0M deemed rate per cost of capital report calculation (effective 33 days)</t>
  </si>
  <si>
    <t>$30.0M deemed rate per cost of capital report calculation (effective 33 days)</t>
  </si>
  <si>
    <t>$60.0M deemed rate per cost of capital report calculation (effective 33 days)</t>
  </si>
  <si>
    <t>$350.0M Promissory Note (effective 332 days)</t>
  </si>
  <si>
    <t>9.6 years</t>
  </si>
  <si>
    <t>$72.6M Promissory Note (effective 183 days)</t>
  </si>
  <si>
    <r>
      <rPr>
        <sz val="10"/>
        <color theme="1"/>
        <rFont val="Arial"/>
      </rPr>
      <t xml:space="preserve">Rate (%) </t>
    </r>
    <r>
      <rPr>
        <vertAlign val="superscript"/>
        <sz val="10"/>
        <color theme="1"/>
        <rFont val="Arial"/>
      </rPr>
      <t>2</t>
    </r>
  </si>
  <si>
    <r>
      <rPr>
        <sz val="10"/>
        <color theme="1"/>
        <rFont val="Arial"/>
      </rPr>
      <t xml:space="preserve">Interest ($) </t>
    </r>
    <r>
      <rPr>
        <vertAlign val="superscript"/>
        <sz val="10"/>
        <color theme="1"/>
        <rFont val="Arial"/>
      </rPr>
      <t>1</t>
    </r>
  </si>
  <si>
    <t>$350.0M Promissory Note</t>
  </si>
  <si>
    <t>$72.6M Promissory Note</t>
  </si>
  <si>
    <t>Forecast - $110.0M Grid Note at deemed long-term debt rate (4.73%); (effective 183 days)</t>
  </si>
  <si>
    <t>Page:</t>
  </si>
  <si>
    <t>Appendix 2-R</t>
  </si>
  <si>
    <t>Loss Factors</t>
  </si>
  <si>
    <t>Historical Years</t>
  </si>
  <si>
    <t>5-Year Average 2020-2024</t>
  </si>
  <si>
    <t>Losses Within Distributor's System</t>
  </si>
  <si>
    <t>"Wholesale" kWh delivered to distributor (higher value)</t>
  </si>
  <si>
    <t>"Wholesale" kWh delivered to distributor (lower value)</t>
  </si>
  <si>
    <t>microFIT kWh supplied to distributor</t>
  </si>
  <si>
    <t>D</t>
  </si>
  <si>
    <t>Other Embedded Generation</t>
  </si>
  <si>
    <t>E</t>
  </si>
  <si>
    <t>Portion of "Wholesale" kWh delivered to distributor for its Large Use Customer(s)</t>
  </si>
  <si>
    <t>F</t>
  </si>
  <si>
    <t>Net "Wholesale" kWh delivered to distributor  = B + C + D - E</t>
  </si>
  <si>
    <t>G</t>
  </si>
  <si>
    <t>"Retail" kWh delivered by distributor</t>
  </si>
  <si>
    <t>H</t>
  </si>
  <si>
    <t>Portion of "Retail" kWh delivered by distributor to its Large Use Customer(s)</t>
  </si>
  <si>
    <t>I</t>
  </si>
  <si>
    <t>Net "Retail" kWh delivered by distributor = G - H</t>
  </si>
  <si>
    <t>J</t>
  </si>
  <si>
    <t>Loss Factor in Distributor's system =  F / I</t>
  </si>
  <si>
    <t>Losses Upstream of Distributor's System</t>
  </si>
  <si>
    <t>K</t>
  </si>
  <si>
    <t>Supply Facilities Loss Factor</t>
  </si>
  <si>
    <t>Total Losses</t>
  </si>
  <si>
    <t>L</t>
  </si>
  <si>
    <r>
      <rPr>
        <sz val="10"/>
        <color theme="1"/>
        <rFont val="Arial"/>
      </rPr>
      <t xml:space="preserve">Total Loss Factor = </t>
    </r>
    <r>
      <rPr>
        <b/>
        <sz val="10"/>
        <color theme="1"/>
        <rFont val="Arial"/>
      </rPr>
      <t>G x H</t>
    </r>
  </si>
  <si>
    <r>
      <rPr>
        <sz val="10"/>
        <color theme="1"/>
        <rFont val="Arial"/>
      </rPr>
      <t xml:space="preserve">If directly connected to the IESO-controlled grid, kWh pertains to the virtual meter on the primary or high voltage side of the transformer at the interface with the transmission grid.  This corresponds to the "With Losses" kWh value provided by the IESO's MV-WEB.  It is the </t>
    </r>
    <r>
      <rPr>
        <u/>
        <sz val="10"/>
        <color theme="1"/>
        <rFont val="Arial"/>
      </rPr>
      <t>higher</t>
    </r>
    <r>
      <rPr>
        <sz val="10"/>
        <color theme="1"/>
        <rFont val="Arial"/>
      </rPr>
      <t xml:space="preserve"> of the two values provided by MV-WEB.</t>
    </r>
  </si>
  <si>
    <r>
      <rPr>
        <sz val="10"/>
        <color theme="1"/>
        <rFont val="Arial"/>
      </rPr>
      <t xml:space="preserve">If fully embedded within a host distributor, kWh pertains to the virtual meter on the primary or high voltage side of the transformer, at the interface between the host distributor and the transmission grid.  For example, if the host distributor is Hydro One Networks Inc., kWh from the Hydro One Networks' invoice corresponding to "Total kWh w Losses" should be reported.  This corresponds to the </t>
    </r>
    <r>
      <rPr>
        <u/>
        <sz val="10"/>
        <color theme="1"/>
        <rFont val="Arial"/>
      </rPr>
      <t>higher</t>
    </r>
    <r>
      <rPr>
        <sz val="10"/>
        <color theme="1"/>
        <rFont val="Arial"/>
      </rPr>
      <t xml:space="preserve"> of the two kWh values provided in Hydro One Networks' invoice.</t>
    </r>
  </si>
  <si>
    <t>If partially embedded, kWh pertains to the sum of the above.</t>
  </si>
  <si>
    <r>
      <rPr>
        <sz val="10"/>
        <color theme="1"/>
        <rFont val="Arial"/>
      </rPr>
      <t xml:space="preserve">If directly connected to the IESO-controlled grid, kWh pertains to a metering installation on the secondary or low voltage side of the transformer at the interface with the transmission grid.  This corresponds to the "Without Losses" kWh value provided by the IESO's MV-WEB.  It is the </t>
    </r>
    <r>
      <rPr>
        <u/>
        <sz val="10"/>
        <color theme="1"/>
        <rFont val="Arial"/>
      </rPr>
      <t>lower</t>
    </r>
    <r>
      <rPr>
        <sz val="10"/>
        <color theme="1"/>
        <rFont val="Arial"/>
      </rPr>
      <t xml:space="preserve"> of the two kWh values provided by MV-WEB.</t>
    </r>
  </si>
  <si>
    <r>
      <rPr>
        <sz val="10"/>
        <color theme="1"/>
        <rFont val="Arial"/>
      </rPr>
      <t xml:space="preserve">If fully embedded with the host distributor, kWh pertains to a metering installation on the secondary or low voltage side of the transformer at the interface between the embedded distributor and the host distributor.  For example, if the host distributor is Hydro One Networks Inc., kWh from the Hydro One Networks' invoice corresponding to "Total kWh" should be reported.  This corresponds to the </t>
    </r>
    <r>
      <rPr>
        <u/>
        <sz val="10"/>
        <color theme="1"/>
        <rFont val="Arial"/>
      </rPr>
      <t>lower</t>
    </r>
    <r>
      <rPr>
        <sz val="10"/>
        <color theme="1"/>
        <rFont val="Arial"/>
      </rPr>
      <t xml:space="preserve"> of the two kWh values provided in Hydro One Networks' invoice.</t>
    </r>
  </si>
  <si>
    <t>This pertains to the energy flowing onto the distribution system from microFIT generation.</t>
  </si>
  <si>
    <t>This pertains to all other forms of generation flowing onto the distribution system. It includes, but is not limited to wholesale market participants with generation that supplies the distribution system</t>
  </si>
  <si>
    <t>A, C &amp; D</t>
  </si>
  <si>
    <t>Collectively, A, C, and D refer to the generation requirement. This is the energy that is generated in support of the connected customer load.</t>
  </si>
  <si>
    <t>B, C &amp; D</t>
  </si>
  <si>
    <t>Collectively, B, C, and D refer to the energy flowing onto the distribution system.</t>
  </si>
  <si>
    <r>
      <rPr>
        <sz val="10"/>
        <color theme="1"/>
        <rFont val="Arial"/>
      </rPr>
      <t xml:space="preserve">If a Large Use Customer is metered on the secondary or low voltage side of the transformer, the default loss is 1% (i.e., </t>
    </r>
    <r>
      <rPr>
        <b/>
        <sz val="10"/>
        <color theme="1"/>
        <rFont val="Arial"/>
      </rPr>
      <t>E</t>
    </r>
    <r>
      <rPr>
        <sz val="10"/>
        <color theme="1"/>
        <rFont val="Arial"/>
      </rPr>
      <t xml:space="preserve"> = 1.01 X </t>
    </r>
    <r>
      <rPr>
        <b/>
        <sz val="10"/>
        <color theme="1"/>
        <rFont val="Arial"/>
      </rPr>
      <t>E</t>
    </r>
    <r>
      <rPr>
        <sz val="10"/>
        <color theme="1"/>
        <rFont val="Arial"/>
      </rPr>
      <t>). This value should not include supply facility losses. However, the total loss factor on the tariff of rate and charges and applied to customers consumption should include the supply facility loss factor.</t>
    </r>
  </si>
  <si>
    <t>kWh corresponding to G should equal metered or estimated kWh at the customer’s delivery point.</t>
  </si>
  <si>
    <t>Metered consumption of Large Use customers.</t>
  </si>
  <si>
    <r>
      <rPr>
        <b/>
        <sz val="10"/>
        <color theme="1"/>
        <rFont val="Arial"/>
      </rPr>
      <t>J</t>
    </r>
    <r>
      <rPr>
        <sz val="10"/>
        <color theme="1"/>
        <rFont val="Arial"/>
      </rPr>
      <t xml:space="preserve"> and </t>
    </r>
    <r>
      <rPr>
        <b/>
        <sz val="10"/>
        <color theme="1"/>
        <rFont val="Arial"/>
      </rPr>
      <t>L</t>
    </r>
  </si>
  <si>
    <t>These loss factors pertain to secondary-metered customers with demand less than 5,000 kW.</t>
  </si>
  <si>
    <t>Actual Supply Facility Loss Factor as calculated by dividing (A + C + D) by (B + C + D)</t>
  </si>
  <si>
    <t xml:space="preserve">Commodity Expense </t>
  </si>
  <si>
    <t>Step 1:</t>
  </si>
  <si>
    <t>Commodity Pricing</t>
  </si>
  <si>
    <t> </t>
  </si>
  <si>
    <t>Forecasted Commodity Prices</t>
  </si>
  <si>
    <t xml:space="preserve"> Table 1: Average RPP Supply Cost Summary*</t>
  </si>
  <si>
    <t>non-RPP</t>
  </si>
  <si>
    <t>RPP</t>
  </si>
  <si>
    <t>Ontario Zonal Price (OZP) and Load Forecast Deviation Charge (LFDC) ($/MWh)</t>
  </si>
  <si>
    <t>Load-Weighted Price for RPP Consumers</t>
  </si>
  <si>
    <t>Global Adjustment ($/MWh)</t>
  </si>
  <si>
    <t>Impact of the Global Adjustment</t>
  </si>
  <si>
    <t>Adjustments ($/MWh)</t>
  </si>
  <si>
    <t>TOTAL ($/MWh)</t>
  </si>
  <si>
    <t>Average Supply Cost for RPP Consumers</t>
  </si>
  <si>
    <t>Step 2:</t>
  </si>
  <si>
    <t>Commodity Expense</t>
  </si>
  <si>
    <t>(volumes for the test year is loss adjusted)</t>
  </si>
  <si>
    <t>Commodity</t>
  </si>
  <si>
    <t>Customer</t>
  </si>
  <si>
    <t>Revenue</t>
  </si>
  <si>
    <t>Expense</t>
  </si>
  <si>
    <t>Class Name</t>
  </si>
  <si>
    <t>UoM</t>
  </si>
  <si>
    <t>USoA #</t>
  </si>
  <si>
    <t>Class A Non-RPP Volume**</t>
  </si>
  <si>
    <t>Class B Non-RPP Volume**</t>
  </si>
  <si>
    <t>Class B RPP Volume**</t>
  </si>
  <si>
    <t>Average HOEP</t>
  </si>
  <si>
    <t>Average RPP Rate</t>
  </si>
  <si>
    <t>Amount</t>
  </si>
  <si>
    <t>RESIDENTIAL</t>
  </si>
  <si>
    <t>kWh</t>
  </si>
  <si>
    <t>GENERAL SERVICE &lt;50KW</t>
  </si>
  <si>
    <t>GENERAL SERVICE 1000-1500KW</t>
  </si>
  <si>
    <t>GENERAL SERVICE 1500-5000 KW</t>
  </si>
  <si>
    <t>LARGE USER</t>
  </si>
  <si>
    <t>STREETLIGHTING</t>
  </si>
  <si>
    <t>SENTINEL LIGHTS</t>
  </si>
  <si>
    <t>UNMETERED SCATTERED LOADS</t>
  </si>
  <si>
    <t>DRYCORE</t>
  </si>
  <si>
    <t>Class A - non-RPP Global Adjustment</t>
  </si>
  <si>
    <t>kWh Volume</t>
  </si>
  <si>
    <t>Hist. Avg GA/kWh ***</t>
  </si>
  <si>
    <t>Class B - non-RPP Global Adjustment</t>
  </si>
  <si>
    <t>Class B Non-RPP Volume</t>
  </si>
  <si>
    <t>GA Rate/kWh</t>
  </si>
  <si>
    <t>Total Volume</t>
  </si>
  <si>
    <t>*Regulated Price Plan Prices for the Period November 1, 2023 to October 31, 2024, p. 5</t>
  </si>
  <si>
    <t>** Enter 2024 load forecast data by class based on the most recent 12-month historic Class A and Class B RPP/Non-RPP proportions</t>
  </si>
  <si>
    <t>*** Based on average $ GA per kWh billed to class A customers for most recent 12-month historical year.</t>
  </si>
  <si>
    <t>Cost of Power Calculation</t>
  </si>
  <si>
    <t>All Volume should be loss adjusted with the exception of:</t>
  </si>
  <si>
    <t>1. Volume for Electricity Commodity, Wholesale Market Services, Class A and B should loss adjusted less WMP</t>
  </si>
  <si>
    <t>2. Low Voltage Charges - No loss adjustment for kWh</t>
  </si>
  <si>
    <t>Electricity Commodity</t>
  </si>
  <si>
    <t>Units</t>
  </si>
  <si>
    <t>Volume</t>
  </si>
  <si>
    <t>Rate</t>
  </si>
  <si>
    <t xml:space="preserve">$ </t>
  </si>
  <si>
    <t>$</t>
  </si>
  <si>
    <t>Class per Load Forecast</t>
  </si>
  <si>
    <t>SUB-TOTAL</t>
  </si>
  <si>
    <t>Global Adjustment non-RPP</t>
  </si>
  <si>
    <t xml:space="preserve">Class per Load Forecast </t>
  </si>
  <si>
    <t>Transmission - Network - IESO</t>
  </si>
  <si>
    <t xml:space="preserve"> Volume</t>
  </si>
  <si>
    <t>Transmission - Network - Hydro One</t>
  </si>
  <si>
    <t>kW</t>
  </si>
  <si>
    <t>Transmission - Connection - IESO</t>
  </si>
  <si>
    <t>Transmission - Connection - Hydro One</t>
  </si>
  <si>
    <t>Wholesale Market Service</t>
  </si>
  <si>
    <t xml:space="preserve">Class A CBR </t>
  </si>
  <si>
    <t xml:space="preserve">Class B CBR </t>
  </si>
  <si>
    <t>RRRP</t>
  </si>
  <si>
    <t>Low Voltage - No TLF adjustment</t>
  </si>
  <si>
    <t>Smart Meter Entity Charge</t>
  </si>
  <si>
    <t># of Customers</t>
  </si>
  <si>
    <t>GS &lt; 50</t>
  </si>
  <si>
    <t>SUB- TOTAL</t>
  </si>
  <si>
    <t>OER CREDIT</t>
  </si>
  <si>
    <t xml:space="preserve">3.The OER Credit will only apply to RPP proportion of the listed components. Impacts on distribution charges are excluded for the purpose of calculating the cost of power. </t>
  </si>
  <si>
    <t>4. Class A CBR: use the average CBR per kWh, similar to how the Class A GA cost is calculated</t>
  </si>
  <si>
    <t>4705 -Power Purchased</t>
  </si>
  <si>
    <t>4707- Global Adjustment</t>
  </si>
  <si>
    <t>4708-Charges-WMS</t>
  </si>
  <si>
    <t>4714-Charges-NW</t>
  </si>
  <si>
    <t>4716-Charges-CN</t>
  </si>
  <si>
    <t>4750-Charges-LV</t>
  </si>
  <si>
    <t>4751-IESO SME</t>
  </si>
  <si>
    <t>Misc A/R or A/P</t>
  </si>
  <si>
    <t>Embedded Distributor</t>
  </si>
  <si>
    <t>Transmission - Network</t>
  </si>
  <si>
    <t>Transmission - Connection</t>
  </si>
  <si>
    <t>#REF!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</si>
</sst>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4" formatCode="_(&quot;$&quot;* #,##0.00_);_(&quot;$&quot;* \(#,##0.00\);_(&quot;$&quot;* &quot;-&quot;??_);_(@_)"/>
    <numFmt numFmtId="43" formatCode="_(* #,##0.00_);_(* \(#,##0.00\);_(* &quot;-&quot;??_);_(@_)"/>
    <numFmt numFmtId="164" formatCode="mmmm\ d"/>
    <numFmt numFmtId="165" formatCode="mmmm\ d\,\ yyyy"/>
    <numFmt numFmtId="166" formatCode="#,##0;\(#,##0\)"/>
    <numFmt numFmtId="167" formatCode="0.0%"/>
    <numFmt numFmtId="168" formatCode="_-&quot;$&quot;* #,##0_-;\-&quot;$&quot;* #,##0_-;_-&quot;$&quot;* &quot;-&quot;??_-;_-@"/>
    <numFmt numFmtId="169" formatCode="&quot;$&quot;#,##0"/>
    <numFmt numFmtId="170" formatCode="_-* #,##0.00_-;\-* #,##0.00_-;_-* &quot;-&quot;??_-;_-@"/>
    <numFmt numFmtId="171" formatCode="_(* #,##0_);_(* \(#,##0\);_(* &quot;-&quot;??_);_(@_)"/>
    <numFmt numFmtId="172" formatCode="\(#\)"/>
    <numFmt numFmtId="173" formatCode="&quot;$&quot;#,##0_);[Red]\(&quot;$&quot;#,##0\);&quot;$&quot;\ \-"/>
    <numFmt numFmtId="174" formatCode="[$-1009]d\-mmm\-yy"/>
    <numFmt numFmtId="175" formatCode="0.000%"/>
    <numFmt numFmtId="176" formatCode="_-&quot;$&quot;* #,##0.00_-;\-&quot;$&quot;* #,##0.00_-;_-&quot;$&quot;* &quot;-&quot;??_-;_-@"/>
    <numFmt numFmtId="177" formatCode="_-* #,##0_-;\-* #,##0_-;_-* &quot;-&quot;??_-;_-@"/>
    <numFmt numFmtId="178" formatCode="0.0000"/>
    <numFmt numFmtId="179" formatCode="_-* #,##0.0000_-;\-* #,##0.0000_-;_-* &quot;-&quot;??_-;_-@"/>
    <numFmt numFmtId="180" formatCode="_-* #,##0.0000_-;\-* #,##0.0000_-;_-* &quot;-&quot;??.0000_-;_-@"/>
    <numFmt numFmtId="181" formatCode="\$#,##0.00_);&quot;($&quot;#,##0.00\)"/>
    <numFmt numFmtId="182" formatCode="_(&quot;$&quot;* #,##0.00000_);_(&quot;$&quot;* \(#,##0.00000\);_(&quot;$&quot;* &quot;-&quot;??_);_(@_)"/>
    <numFmt numFmtId="183" formatCode="\$#,##0"/>
    <numFmt numFmtId="184" formatCode="_(* #,##0.0000_);_(* \(#,##0.0000\);_(* &quot;-&quot;??_);_(@_)"/>
    <numFmt numFmtId="185" formatCode="_-* #,##0_-;\-* #,##0_-;_-* \-??_-;_-@"/>
    <numFmt numFmtId="186" formatCode="_(&quot;$&quot;* #,##0_);_(&quot;$&quot;* \(#,##0\);_(&quot;$&quot;* &quot;-&quot;??_);_(@_)"/>
    <numFmt numFmtId="187" formatCode="_(* #,##0.00_);_(* \(#,##0.00\);_(* &quot;-&quot;??.00_);_(@_)"/>
    <numFmt numFmtId="188" formatCode="_(* #,##0.00000_);_(* \(#,##0.00000\);_(* &quot;-&quot;??.0_);_(@_)"/>
    <numFmt numFmtId="189" formatCode="\$#,##0.000"/>
    <numFmt numFmtId="190" formatCode="_(&quot;$&quot;* #,##0.000_);_(&quot;$&quot;* \(#,##0.000\);_(&quot;$&quot;* &quot;-&quot;??.000_);_(@_)"/>
    <numFmt numFmtId="191" formatCode="_(&quot;$&quot;* #,##0.000000000_);_(&quot;$&quot;* \(#,##0.000000000\);_(&quot;$&quot;* &quot;-&quot;??.000000000_);_(@_)"/>
    <numFmt numFmtId="192" formatCode="_(* #,##0.000000_);_(* \(#,##0.000000\);_(* &quot;-&quot;??.00_);_(@_)"/>
  </numFmts>
  <fonts count="82">
    <font>
      <sz val="10"/>
      <color rgb="FF000000"/>
      <name val="Arial"/>
      <scheme val="minor"/>
    </font>
    <font>
      <sz val="10"/>
      <color theme="1"/>
      <name val="Arial"/>
    </font>
    <font>
      <b/>
      <sz val="11"/>
      <color theme="1"/>
      <name val="Arial"/>
    </font>
    <font>
      <sz val="10"/>
      <name val="Arial"/>
    </font>
    <font>
      <i/>
      <sz val="10"/>
      <color theme="1"/>
      <name val="Arial"/>
    </font>
    <font>
      <sz val="10"/>
      <color theme="1"/>
      <name val="Arial"/>
      <scheme val="minor"/>
    </font>
    <font>
      <b/>
      <u/>
      <sz val="10"/>
      <color theme="1"/>
      <name val="Arial"/>
    </font>
    <font>
      <b/>
      <sz val="10"/>
      <color theme="1"/>
      <name val="Arial"/>
    </font>
    <font>
      <sz val="8"/>
      <color theme="1"/>
      <name val="Arial"/>
    </font>
    <font>
      <sz val="18"/>
      <color theme="1"/>
      <name val="Arial"/>
    </font>
    <font>
      <b/>
      <sz val="14"/>
      <color theme="1"/>
      <name val="Arial"/>
    </font>
    <font>
      <sz val="10"/>
      <color rgb="FFFF0000"/>
      <name val="Arial"/>
    </font>
    <font>
      <sz val="10"/>
      <color rgb="FF000000"/>
      <name val="Arial"/>
    </font>
    <font>
      <b/>
      <sz val="10"/>
      <color rgb="FF000000"/>
      <name val="Arial"/>
    </font>
    <font>
      <b/>
      <sz val="10"/>
      <color rgb="FF000000"/>
      <name val="Arial"/>
    </font>
    <font>
      <b/>
      <i/>
      <sz val="10"/>
      <color theme="1"/>
      <name val="Arial"/>
    </font>
    <font>
      <u/>
      <sz val="10"/>
      <color rgb="FF0000FF"/>
      <name val="Arial"/>
    </font>
    <font>
      <u/>
      <sz val="10"/>
      <color rgb="FF0000FF"/>
      <name val="Arial"/>
    </font>
    <font>
      <b/>
      <u/>
      <sz val="14"/>
      <color theme="1"/>
      <name val="Arial"/>
    </font>
    <font>
      <b/>
      <u/>
      <sz val="10"/>
      <color rgb="FF0000FF"/>
      <name val="Arial"/>
    </font>
    <font>
      <u/>
      <sz val="10"/>
      <color rgb="FF0000FF"/>
      <name val="Arial"/>
    </font>
    <font>
      <sz val="20"/>
      <color theme="1"/>
      <name val="Arial"/>
    </font>
    <font>
      <strike/>
      <sz val="10"/>
      <color theme="1"/>
      <name val="Arial"/>
    </font>
    <font>
      <b/>
      <strike/>
      <sz val="10"/>
      <color theme="1"/>
      <name val="Arial"/>
    </font>
    <font>
      <sz val="12"/>
      <color theme="1"/>
      <name val="Arial"/>
    </font>
    <font>
      <b/>
      <u/>
      <sz val="14"/>
      <color theme="1"/>
      <name val="Arial"/>
    </font>
    <font>
      <sz val="12"/>
      <color theme="1"/>
      <name val="Calibri"/>
    </font>
    <font>
      <u/>
      <sz val="10"/>
      <color rgb="FF0000FF"/>
      <name val="Arial"/>
    </font>
    <font>
      <sz val="12"/>
      <color rgb="FF000000"/>
      <name val="Arial"/>
    </font>
    <font>
      <i/>
      <sz val="12"/>
      <color theme="1"/>
      <name val="Arial"/>
    </font>
    <font>
      <sz val="12"/>
      <color rgb="FF0000FF"/>
      <name val="Arial"/>
    </font>
    <font>
      <u/>
      <sz val="12"/>
      <color theme="1"/>
      <name val="Arial"/>
    </font>
    <font>
      <sz val="6"/>
      <color theme="1"/>
      <name val="Calibri"/>
    </font>
    <font>
      <sz val="11"/>
      <color theme="1"/>
      <name val="Calibri"/>
    </font>
    <font>
      <sz val="10"/>
      <color theme="1"/>
      <name val="Calibri"/>
    </font>
    <font>
      <sz val="9"/>
      <color theme="1"/>
      <name val="Arial"/>
    </font>
    <font>
      <b/>
      <i/>
      <sz val="12"/>
      <color rgb="FF0070C0"/>
      <name val="Calibri"/>
    </font>
    <font>
      <b/>
      <sz val="9"/>
      <color theme="1"/>
      <name val="Arial"/>
    </font>
    <font>
      <b/>
      <sz val="12"/>
      <color theme="1"/>
      <name val="Arial"/>
    </font>
    <font>
      <sz val="10"/>
      <color theme="0"/>
      <name val="Arial"/>
    </font>
    <font>
      <b/>
      <sz val="11"/>
      <color theme="1"/>
      <name val="Calibri"/>
    </font>
    <font>
      <b/>
      <sz val="14"/>
      <color theme="1"/>
      <name val="Calibri"/>
    </font>
    <font>
      <sz val="10"/>
      <color rgb="FF548DD4"/>
      <name val="Arial"/>
    </font>
    <font>
      <sz val="11"/>
      <color theme="1"/>
      <name val="Arial"/>
    </font>
    <font>
      <sz val="11"/>
      <color rgb="FF008000"/>
      <name val="Calibri"/>
    </font>
    <font>
      <sz val="10"/>
      <color theme="1"/>
      <name val="Noto Sans Symbols"/>
    </font>
    <font>
      <b/>
      <u/>
      <sz val="10"/>
      <color theme="1"/>
      <name val="Arial"/>
    </font>
    <font>
      <b/>
      <u/>
      <sz val="11"/>
      <color theme="1"/>
      <name val="Arial"/>
    </font>
    <font>
      <sz val="11"/>
      <color theme="0"/>
      <name val="Arial"/>
    </font>
    <font>
      <b/>
      <sz val="11"/>
      <color rgb="FFFF0000"/>
      <name val="Calibri"/>
    </font>
    <font>
      <vertAlign val="superscript"/>
      <sz val="10"/>
      <color theme="1"/>
      <name val="Arial"/>
    </font>
    <font>
      <b/>
      <sz val="10"/>
      <color theme="1"/>
      <name val="Arial"/>
      <scheme val="minor"/>
    </font>
    <font>
      <b/>
      <sz val="11"/>
      <color rgb="FF002060"/>
      <name val="Calibri"/>
    </font>
    <font>
      <sz val="10"/>
      <color rgb="FFD9D9D9"/>
      <name val="Arial"/>
      <scheme val="minor"/>
    </font>
    <font>
      <b/>
      <sz val="11"/>
      <color rgb="FF5F497A"/>
      <name val="Calibri"/>
    </font>
    <font>
      <b/>
      <sz val="11"/>
      <color rgb="FF7030A0"/>
      <name val="Calibri"/>
    </font>
    <font>
      <b/>
      <sz val="10"/>
      <color rgb="FFFF0000"/>
      <name val="Arial"/>
    </font>
    <font>
      <sz val="14"/>
      <color rgb="FFFF0000"/>
      <name val="Arial"/>
    </font>
    <font>
      <b/>
      <u/>
      <sz val="10"/>
      <color theme="1"/>
      <name val="Arial"/>
    </font>
    <font>
      <i/>
      <sz val="8"/>
      <color rgb="FFC0C0C0"/>
      <name val="Arial"/>
    </font>
    <font>
      <strike/>
      <sz val="11"/>
      <color rgb="FFFF0000"/>
      <name val="Calibri"/>
    </font>
    <font>
      <sz val="14"/>
      <color theme="1"/>
      <name val="Calibri"/>
    </font>
    <font>
      <b/>
      <i/>
      <sz val="11"/>
      <color theme="1"/>
      <name val="Arial"/>
    </font>
    <font>
      <b/>
      <u/>
      <sz val="12"/>
      <color theme="1"/>
      <name val="Arial"/>
    </font>
    <font>
      <b/>
      <u/>
      <sz val="11"/>
      <color theme="1"/>
      <name val="Arial"/>
    </font>
    <font>
      <sz val="10"/>
      <color theme="1"/>
      <name val="Arial"/>
    </font>
    <font>
      <i/>
      <sz val="10"/>
      <color rgb="FFFF0000"/>
      <name val="Arial"/>
    </font>
    <font>
      <b/>
      <sz val="10"/>
      <color rgb="FF7F7F7F"/>
      <name val="Arial"/>
    </font>
    <font>
      <sz val="10"/>
      <color rgb="FF7F7F7F"/>
      <name val="Arial"/>
    </font>
    <font>
      <sz val="11"/>
      <color rgb="FF7F7F7F"/>
      <name val="Calibri"/>
    </font>
    <font>
      <sz val="10"/>
      <color theme="1"/>
      <name val="Mangal"/>
    </font>
    <font>
      <b/>
      <sz val="16"/>
      <color theme="1"/>
      <name val="Calibri"/>
    </font>
    <font>
      <i/>
      <sz val="11"/>
      <color theme="1"/>
      <name val="Calibri"/>
    </font>
    <font>
      <b/>
      <i/>
      <sz val="10"/>
      <color rgb="FFFF0000"/>
      <name val="Arial"/>
    </font>
    <font>
      <u/>
      <sz val="12"/>
      <color rgb="FF0000FF"/>
      <name val="Arial"/>
    </font>
    <font>
      <b/>
      <vertAlign val="superscript"/>
      <sz val="10"/>
      <color theme="1"/>
      <name val="Arial"/>
    </font>
    <font>
      <vertAlign val="superscript"/>
      <sz val="11"/>
      <color rgb="FF008000"/>
      <name val="Calibri"/>
    </font>
    <font>
      <b/>
      <u/>
      <sz val="10"/>
      <color rgb="FFFF0000"/>
      <name val="Arial"/>
    </font>
    <font>
      <sz val="10"/>
      <color theme="1"/>
      <name val="Times New Roman"/>
    </font>
    <font>
      <b/>
      <vertAlign val="superscript"/>
      <sz val="14"/>
      <color theme="1"/>
      <name val="Arial"/>
    </font>
    <font>
      <b/>
      <i/>
      <sz val="9"/>
      <color theme="1"/>
      <name val="Arial"/>
    </font>
    <font>
      <u/>
      <sz val="10"/>
      <color theme="1"/>
      <name val="Arial"/>
    </font>
  </fonts>
  <fills count="16">
    <fill>
      <patternFill patternType="none"/>
    </fill>
    <fill>
      <patternFill patternType="gray125"/>
    </fill>
    <fill>
      <patternFill patternType="solid">
        <fgColor rgb="FFDBE5F1"/>
        <bgColor rgb="FFDBE5F1"/>
      </patternFill>
    </fill>
    <fill>
      <patternFill patternType="solid">
        <fgColor rgb="FFEAF1DD"/>
        <bgColor rgb="FFEAF1DD"/>
      </patternFill>
    </fill>
    <fill>
      <patternFill patternType="solid">
        <fgColor theme="0"/>
        <bgColor theme="0"/>
      </patternFill>
    </fill>
    <fill>
      <patternFill patternType="solid">
        <fgColor rgb="FFA5A5A5"/>
        <bgColor rgb="FFA5A5A5"/>
      </patternFill>
    </fill>
    <fill>
      <patternFill patternType="solid">
        <fgColor rgb="FFCCFFCC"/>
        <bgColor rgb="FFCCFFCC"/>
      </patternFill>
    </fill>
    <fill>
      <patternFill patternType="solid">
        <fgColor rgb="FFFFFFFF"/>
        <bgColor rgb="FFFFFFFF"/>
      </patternFill>
    </fill>
    <fill>
      <patternFill patternType="solid">
        <fgColor rgb="FFD8D8D8"/>
        <bgColor rgb="FFD8D8D8"/>
      </patternFill>
    </fill>
    <fill>
      <patternFill patternType="solid">
        <fgColor rgb="FFC0C0C0"/>
        <bgColor rgb="FFC0C0C0"/>
      </patternFill>
    </fill>
    <fill>
      <patternFill patternType="solid">
        <fgColor rgb="FFB6DDE8"/>
        <bgColor rgb="FFB6DDE8"/>
      </patternFill>
    </fill>
    <fill>
      <patternFill patternType="solid">
        <fgColor rgb="FFDAEEF3"/>
        <bgColor rgb="FFDAEEF3"/>
      </patternFill>
    </fill>
    <fill>
      <patternFill patternType="solid">
        <fgColor rgb="FFE2EFD9"/>
        <bgColor rgb="FFE2EFD9"/>
      </patternFill>
    </fill>
    <fill>
      <patternFill patternType="solid">
        <fgColor rgb="FFFCE5CD"/>
        <bgColor rgb="FFFCE5CD"/>
      </patternFill>
    </fill>
    <fill>
      <patternFill patternType="solid">
        <fgColor rgb="FFB8CCE4"/>
        <bgColor rgb="FFB8CCE4"/>
      </patternFill>
    </fill>
    <fill>
      <patternFill patternType="solid">
        <fgColor rgb="FFFFE599"/>
        <bgColor rgb="FFFFE599"/>
      </patternFill>
    </fill>
  </fills>
  <borders count="137">
    <border>
      <left/>
      <right/>
      <top/>
      <bottom/>
      <diagonal/>
    </border>
    <border>
      <left style="thin">
        <color rgb="FF000000"/>
      </left>
      <right style="thin">
        <color rgb="FF000000"/>
      </right>
      <top style="thin">
        <color rgb="FF000000"/>
      </top>
      <bottom style="thin">
        <color rgb="FF000000"/>
      </bottom>
      <diagonal/>
    </border>
    <border>
      <left style="thick">
        <color rgb="FFA5A5A5"/>
      </left>
      <right/>
      <top style="thick">
        <color rgb="FFA5A5A5"/>
      </top>
      <bottom style="medium">
        <color rgb="FFF2F2F2"/>
      </bottom>
      <diagonal/>
    </border>
    <border>
      <left/>
      <right/>
      <top style="thick">
        <color rgb="FFA5A5A5"/>
      </top>
      <bottom style="medium">
        <color rgb="FFF2F2F2"/>
      </bottom>
      <diagonal/>
    </border>
    <border>
      <left/>
      <right style="medium">
        <color rgb="FFF2F2F2"/>
      </right>
      <top style="thick">
        <color rgb="FFA5A5A5"/>
      </top>
      <bottom style="medium">
        <color rgb="FFF2F2F2"/>
      </bottom>
      <diagonal/>
    </border>
    <border>
      <left style="thick">
        <color rgb="FFA5A5A5"/>
      </left>
      <right/>
      <top style="thick">
        <color rgb="FFA5A5A5"/>
      </top>
      <bottom style="thick">
        <color rgb="FFF2F2F2"/>
      </bottom>
      <diagonal/>
    </border>
    <border>
      <left/>
      <right/>
      <top style="thick">
        <color rgb="FFA5A5A5"/>
      </top>
      <bottom style="thick">
        <color rgb="FFF2F2F2"/>
      </bottom>
      <diagonal/>
    </border>
    <border>
      <left/>
      <right style="thick">
        <color rgb="FFF2F2F2"/>
      </right>
      <top style="thick">
        <color rgb="FFA5A5A5"/>
      </top>
      <bottom style="thick">
        <color rgb="FFF2F2F2"/>
      </bottom>
      <diagonal/>
    </border>
    <border>
      <left style="thick">
        <color rgb="FFA5A5A5"/>
      </left>
      <right style="medium">
        <color rgb="FFF2F2F2"/>
      </right>
      <top style="thick">
        <color rgb="FFA5A5A5"/>
      </top>
      <bottom style="medium">
        <color rgb="FFF2F2F2"/>
      </bottom>
      <diagonal/>
    </border>
    <border>
      <left/>
      <right style="thick">
        <color rgb="FFA5A5A5"/>
      </right>
      <top/>
      <bottom/>
      <diagonal/>
    </border>
    <border>
      <left/>
      <right/>
      <top/>
      <bottom style="thick">
        <color rgb="FFA5A5A5"/>
      </bottom>
      <diagonal/>
    </border>
    <border>
      <left/>
      <right/>
      <top style="thick">
        <color rgb="FFA5A5A5"/>
      </top>
      <bottom/>
      <diagonal/>
    </border>
    <border>
      <left style="thick">
        <color rgb="FFA5A5A5"/>
      </left>
      <right/>
      <top style="thick">
        <color rgb="FFA5A5A5"/>
      </top>
      <bottom style="medium">
        <color rgb="FFF2F2F2"/>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double">
        <color rgb="FF000000"/>
      </top>
      <bottom/>
      <diagonal/>
    </border>
    <border>
      <left style="thin">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thick">
        <color rgb="FF000000"/>
      </left>
      <right style="medium">
        <color rgb="FF000000"/>
      </right>
      <top style="thick">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thick">
        <color rgb="FF000000"/>
      </top>
      <bottom style="medium">
        <color rgb="FF000000"/>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ck">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thick">
        <color rgb="FF000000"/>
      </right>
      <top style="medium">
        <color rgb="FF000000"/>
      </top>
      <bottom style="medium">
        <color rgb="FF000000"/>
      </bottom>
      <diagonal/>
    </border>
    <border>
      <left/>
      <right style="medium">
        <color rgb="FF000000"/>
      </right>
      <top/>
      <bottom style="medium">
        <color rgb="FF000000"/>
      </bottom>
      <diagonal/>
    </border>
    <border>
      <left/>
      <right style="thick">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thick">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rgb="FF000000"/>
      </left>
      <right style="thick">
        <color rgb="FF000000"/>
      </right>
      <top style="medium">
        <color rgb="FF000000"/>
      </top>
      <bottom/>
      <diagonal/>
    </border>
    <border>
      <left/>
      <right style="medium">
        <color rgb="FF000000"/>
      </right>
      <top style="medium">
        <color rgb="FF000000"/>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style="medium">
        <color rgb="FF000000"/>
      </left>
      <right style="medium">
        <color rgb="FF000000"/>
      </right>
      <top/>
      <bottom style="thick">
        <color rgb="FF000000"/>
      </bottom>
      <diagonal/>
    </border>
    <border>
      <left style="medium">
        <color rgb="FF000000"/>
      </left>
      <right style="medium">
        <color rgb="FF000000"/>
      </right>
      <top/>
      <bottom style="thick">
        <color rgb="FF000000"/>
      </bottom>
      <diagonal/>
    </border>
    <border>
      <left/>
      <right style="thick">
        <color rgb="FF000000"/>
      </right>
      <top/>
      <bottom style="thick">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medium">
        <color rgb="FF000000"/>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style="thin">
        <color rgb="FF000000"/>
      </bottom>
      <diagonal/>
    </border>
    <border>
      <left/>
      <right/>
      <top/>
      <bottom/>
      <diagonal/>
    </border>
    <border>
      <left/>
      <right style="medium">
        <color rgb="FF000000"/>
      </right>
      <top/>
      <bottom/>
      <diagonal/>
    </border>
    <border>
      <left/>
      <right/>
      <top/>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thin">
        <color theme="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right/>
      <top/>
      <bottom style="thin">
        <color rgb="FF000000"/>
      </bottom>
      <diagonal/>
    </border>
    <border>
      <left/>
      <right/>
      <top style="thin">
        <color rgb="FF000000"/>
      </top>
      <bottom style="double">
        <color rgb="FF000000"/>
      </bottom>
      <diagonal/>
    </border>
    <border>
      <left/>
      <right/>
      <top/>
      <bottom style="double">
        <color rgb="FF000000"/>
      </bottom>
      <diagonal/>
    </border>
    <border>
      <left/>
      <right/>
      <top/>
      <bottom style="double">
        <color rgb="FF000000"/>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medium">
        <color rgb="FF000000"/>
      </top>
      <bottom style="double">
        <color rgb="FF000000"/>
      </bottom>
      <diagonal/>
    </border>
  </borders>
  <cellStyleXfs count="1">
    <xf numFmtId="0" fontId="0" fillId="0" borderId="0"/>
  </cellStyleXfs>
  <cellXfs count="754">
    <xf numFmtId="0" fontId="0" fillId="0" borderId="0" xfId="0" applyFont="1" applyAlignment="1"/>
    <xf numFmtId="0" fontId="1" fillId="0" borderId="0" xfId="0" applyFont="1" applyAlignment="1">
      <alignment vertical="top"/>
    </xf>
    <xf numFmtId="0" fontId="1" fillId="0" borderId="1" xfId="0" applyFont="1" applyBorder="1"/>
    <xf numFmtId="0" fontId="2" fillId="0" borderId="0" xfId="0" applyFont="1" applyAlignment="1">
      <alignment horizontal="right" vertical="center"/>
    </xf>
    <xf numFmtId="0" fontId="1" fillId="0" borderId="0" xfId="0" applyFont="1" applyAlignment="1">
      <alignment horizontal="right" vertical="center"/>
    </xf>
    <xf numFmtId="0" fontId="1" fillId="0" borderId="0" xfId="0" applyFont="1" applyAlignment="1">
      <alignment vertical="center"/>
    </xf>
    <xf numFmtId="0" fontId="1" fillId="0" borderId="0" xfId="0" applyFont="1"/>
    <xf numFmtId="0" fontId="1" fillId="0" borderId="0" xfId="0" applyFont="1" applyAlignment="1">
      <alignment horizontal="right"/>
    </xf>
    <xf numFmtId="0" fontId="2" fillId="0" borderId="0" xfId="0" applyFont="1" applyAlignment="1">
      <alignment horizontal="right" vertical="center" wrapText="1"/>
    </xf>
    <xf numFmtId="0" fontId="4" fillId="0" borderId="0" xfId="0" applyFont="1"/>
    <xf numFmtId="0" fontId="5" fillId="0" borderId="0" xfId="0" applyFont="1"/>
    <xf numFmtId="164" fontId="2" fillId="0" borderId="0" xfId="0" applyNumberFormat="1" applyFont="1" applyAlignment="1">
      <alignment horizontal="center" vertical="center"/>
    </xf>
    <xf numFmtId="0" fontId="2" fillId="2" borderId="8" xfId="0" applyFont="1" applyFill="1" applyBorder="1" applyAlignment="1">
      <alignment horizontal="center" vertical="center"/>
    </xf>
    <xf numFmtId="0" fontId="1" fillId="0" borderId="10" xfId="0" applyFont="1" applyBorder="1"/>
    <xf numFmtId="0" fontId="1" fillId="2" borderId="11" xfId="0" applyFont="1" applyFill="1" applyBorder="1" applyAlignment="1">
      <alignment vertical="center"/>
    </xf>
    <xf numFmtId="0" fontId="2" fillId="0" borderId="0" xfId="0" applyFont="1" applyAlignment="1">
      <alignment horizontal="center" vertical="center" wrapText="1"/>
    </xf>
    <xf numFmtId="0" fontId="1" fillId="2" borderId="12" xfId="0" applyFont="1" applyFill="1" applyBorder="1" applyAlignment="1">
      <alignment vertical="center"/>
    </xf>
    <xf numFmtId="0" fontId="6" fillId="0" borderId="0" xfId="0" applyFont="1"/>
    <xf numFmtId="0" fontId="1" fillId="3" borderId="13" xfId="0" applyFont="1" applyFill="1" applyBorder="1"/>
    <xf numFmtId="0" fontId="1" fillId="2" borderId="13" xfId="0" applyFont="1" applyFill="1" applyBorder="1"/>
    <xf numFmtId="0" fontId="1" fillId="0" borderId="14" xfId="0" applyFont="1" applyBorder="1" applyAlignment="1">
      <alignment vertical="top"/>
    </xf>
    <xf numFmtId="0" fontId="1" fillId="0" borderId="0" xfId="0" applyFont="1" applyAlignment="1">
      <alignment vertical="top" wrapText="1"/>
    </xf>
    <xf numFmtId="0" fontId="1" fillId="0" borderId="0" xfId="0" applyFont="1" applyAlignment="1">
      <alignment wrapText="1"/>
    </xf>
    <xf numFmtId="0" fontId="1" fillId="0" borderId="13" xfId="0" applyFont="1" applyBorder="1"/>
    <xf numFmtId="0" fontId="1" fillId="0" borderId="0" xfId="0" applyFont="1" applyAlignment="1">
      <alignment horizontal="left" wrapText="1"/>
    </xf>
    <xf numFmtId="0" fontId="7" fillId="0" borderId="0" xfId="0" applyFont="1"/>
    <xf numFmtId="0" fontId="5" fillId="0" borderId="0" xfId="0" applyFont="1"/>
    <xf numFmtId="0" fontId="8" fillId="0" borderId="0" xfId="0" applyFont="1" applyAlignment="1">
      <alignment horizontal="right" vertical="top"/>
    </xf>
    <xf numFmtId="0" fontId="8" fillId="3" borderId="0" xfId="0" applyFont="1" applyFill="1" applyAlignment="1">
      <alignment horizontal="right" vertical="top"/>
    </xf>
    <xf numFmtId="0" fontId="9" fillId="0" borderId="0" xfId="0" applyFont="1" applyAlignment="1"/>
    <xf numFmtId="0" fontId="10" fillId="0" borderId="0" xfId="0" applyFont="1" applyAlignment="1"/>
    <xf numFmtId="0" fontId="7" fillId="0" borderId="0" xfId="0" applyFont="1" applyAlignment="1"/>
    <xf numFmtId="0" fontId="7" fillId="0" borderId="0" xfId="0" applyFont="1" applyAlignment="1">
      <alignment horizontal="right"/>
    </xf>
    <xf numFmtId="165" fontId="8" fillId="3" borderId="15" xfId="0" applyNumberFormat="1" applyFont="1" applyFill="1" applyBorder="1" applyAlignment="1">
      <alignment horizontal="right" vertical="top"/>
    </xf>
    <xf numFmtId="0" fontId="10" fillId="0" borderId="0" xfId="0" applyFont="1" applyAlignment="1">
      <alignment horizontal="center" vertical="top"/>
    </xf>
    <xf numFmtId="0" fontId="10" fillId="0" borderId="0" xfId="0" applyFont="1"/>
    <xf numFmtId="0" fontId="7" fillId="2" borderId="1" xfId="0" applyFont="1" applyFill="1" applyBorder="1" applyAlignment="1">
      <alignment horizontal="center"/>
    </xf>
    <xf numFmtId="0" fontId="11" fillId="0" borderId="0" xfId="0" applyFont="1" applyAlignment="1"/>
    <xf numFmtId="0" fontId="7" fillId="0" borderId="16" xfId="0" applyFont="1" applyBorder="1"/>
    <xf numFmtId="0" fontId="7"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xf numFmtId="0" fontId="7" fillId="2" borderId="19" xfId="0" applyFont="1" applyFill="1" applyBorder="1" applyAlignment="1">
      <alignment horizontal="center"/>
    </xf>
    <xf numFmtId="0" fontId="7" fillId="3" borderId="20" xfId="0" applyFont="1" applyFill="1" applyBorder="1"/>
    <xf numFmtId="3" fontId="1" fillId="0" borderId="1" xfId="0" applyNumberFormat="1" applyFont="1" applyBorder="1"/>
    <xf numFmtId="0" fontId="1" fillId="3" borderId="20" xfId="0" applyFont="1" applyFill="1" applyBorder="1" applyAlignment="1"/>
    <xf numFmtId="166" fontId="1" fillId="3" borderId="21" xfId="0" applyNumberFormat="1" applyFont="1" applyFill="1" applyBorder="1" applyAlignment="1"/>
    <xf numFmtId="166" fontId="1" fillId="3" borderId="1" xfId="0" applyNumberFormat="1" applyFont="1" applyFill="1" applyBorder="1" applyAlignment="1"/>
    <xf numFmtId="166" fontId="1" fillId="3" borderId="22" xfId="0" applyNumberFormat="1" applyFont="1" applyFill="1" applyBorder="1" applyAlignment="1"/>
    <xf numFmtId="166" fontId="1" fillId="3" borderId="23" xfId="0" applyNumberFormat="1" applyFont="1" applyFill="1" applyBorder="1" applyAlignment="1"/>
    <xf numFmtId="166" fontId="12" fillId="3" borderId="23" xfId="0" applyNumberFormat="1" applyFont="1" applyFill="1" applyBorder="1" applyAlignment="1"/>
    <xf numFmtId="0" fontId="7" fillId="0" borderId="24" xfId="0" applyFont="1" applyBorder="1"/>
    <xf numFmtId="166" fontId="1" fillId="0" borderId="1" xfId="0" applyNumberFormat="1" applyFont="1" applyBorder="1"/>
    <xf numFmtId="166" fontId="1" fillId="0" borderId="1" xfId="0" applyNumberFormat="1" applyFont="1" applyBorder="1" applyAlignment="1"/>
    <xf numFmtId="166" fontId="12" fillId="0" borderId="1" xfId="0" applyNumberFormat="1" applyFont="1" applyBorder="1"/>
    <xf numFmtId="166" fontId="12" fillId="3" borderId="21" xfId="0" applyNumberFormat="1" applyFont="1" applyFill="1" applyBorder="1" applyAlignment="1"/>
    <xf numFmtId="0" fontId="7" fillId="3" borderId="20" xfId="0" applyFont="1" applyFill="1" applyBorder="1" applyAlignment="1">
      <alignment wrapText="1"/>
    </xf>
    <xf numFmtId="166" fontId="12" fillId="3" borderId="1" xfId="0" applyNumberFormat="1" applyFont="1" applyFill="1" applyBorder="1" applyAlignment="1"/>
    <xf numFmtId="166" fontId="1" fillId="0" borderId="25" xfId="0" applyNumberFormat="1" applyFont="1" applyBorder="1"/>
    <xf numFmtId="166" fontId="12" fillId="0" borderId="25" xfId="0" applyNumberFormat="1" applyFont="1" applyBorder="1"/>
    <xf numFmtId="166" fontId="1" fillId="3" borderId="1" xfId="0" applyNumberFormat="1" applyFont="1" applyFill="1" applyBorder="1"/>
    <xf numFmtId="166" fontId="12" fillId="3" borderId="1" xfId="0" applyNumberFormat="1" applyFont="1" applyFill="1" applyBorder="1"/>
    <xf numFmtId="0" fontId="7" fillId="0" borderId="26" xfId="0" applyFont="1" applyBorder="1"/>
    <xf numFmtId="166" fontId="7" fillId="0" borderId="27" xfId="0" applyNumberFormat="1" applyFont="1" applyBorder="1"/>
    <xf numFmtId="166" fontId="7" fillId="0" borderId="27" xfId="0" applyNumberFormat="1" applyFont="1" applyBorder="1" applyAlignment="1"/>
    <xf numFmtId="166" fontId="13" fillId="0" borderId="27" xfId="0" applyNumberFormat="1" applyFont="1" applyBorder="1"/>
    <xf numFmtId="0" fontId="7" fillId="0" borderId="1" xfId="0" applyFont="1" applyBorder="1" applyAlignment="1">
      <alignment vertical="top" wrapText="1"/>
    </xf>
    <xf numFmtId="0" fontId="7" fillId="0" borderId="27" xfId="0" applyFont="1" applyBorder="1"/>
    <xf numFmtId="3" fontId="14" fillId="0" borderId="28" xfId="0" applyNumberFormat="1" applyFont="1" applyBorder="1" applyAlignment="1">
      <alignment horizontal="right"/>
    </xf>
    <xf numFmtId="3" fontId="14" fillId="0" borderId="29" xfId="0" applyNumberFormat="1" applyFont="1" applyBorder="1" applyAlignment="1">
      <alignment horizontal="right"/>
    </xf>
    <xf numFmtId="0" fontId="15" fillId="0" borderId="0" xfId="0" applyFont="1" applyAlignment="1">
      <alignment horizontal="left" vertical="top"/>
    </xf>
    <xf numFmtId="0" fontId="1" fillId="0" borderId="0" xfId="0" applyFont="1" applyAlignment="1"/>
    <xf numFmtId="0" fontId="1" fillId="0" borderId="0" xfId="0" applyFont="1" applyAlignment="1">
      <alignment horizontal="left" vertical="top" wrapText="1"/>
    </xf>
    <xf numFmtId="0" fontId="16" fillId="0" borderId="0" xfId="0" applyFont="1"/>
    <xf numFmtId="0" fontId="17" fillId="0" borderId="0" xfId="0" applyFont="1" applyAlignment="1">
      <alignment horizontal="left" vertical="top"/>
    </xf>
    <xf numFmtId="0" fontId="18" fillId="0" borderId="0" xfId="0" applyFont="1"/>
    <xf numFmtId="0" fontId="7" fillId="0" borderId="0" xfId="0" applyFont="1" applyAlignment="1">
      <alignment horizontal="center"/>
    </xf>
    <xf numFmtId="0" fontId="19" fillId="0" borderId="0" xfId="0" applyFont="1" applyAlignment="1">
      <alignment horizontal="center"/>
    </xf>
    <xf numFmtId="0" fontId="20" fillId="4" borderId="15" xfId="0" applyFont="1" applyFill="1" applyBorder="1" applyAlignment="1">
      <alignment horizontal="left" vertical="top"/>
    </xf>
    <xf numFmtId="0" fontId="21" fillId="0" borderId="0" xfId="0" applyFont="1" applyAlignment="1">
      <alignment horizontal="left" vertical="top"/>
    </xf>
    <xf numFmtId="0" fontId="1" fillId="4" borderId="15" xfId="0" applyFont="1" applyFill="1" applyBorder="1"/>
    <xf numFmtId="0" fontId="22" fillId="0" borderId="0" xfId="0" applyFont="1"/>
    <xf numFmtId="0" fontId="23" fillId="0" borderId="0" xfId="0" applyFont="1"/>
    <xf numFmtId="0" fontId="7" fillId="0" borderId="0" xfId="0" applyFont="1" applyAlignment="1">
      <alignment horizontal="right" vertical="top"/>
    </xf>
    <xf numFmtId="0" fontId="7" fillId="0" borderId="0" xfId="0" applyFont="1" applyAlignment="1">
      <alignment vertical="top"/>
    </xf>
    <xf numFmtId="0" fontId="10" fillId="0" borderId="0" xfId="0" applyFont="1" applyAlignment="1">
      <alignment horizontal="center"/>
    </xf>
    <xf numFmtId="0" fontId="24" fillId="0" borderId="0" xfId="0" applyFont="1"/>
    <xf numFmtId="0" fontId="25" fillId="0" borderId="0" xfId="0" applyFont="1" applyAlignment="1">
      <alignment horizontal="left" vertical="center"/>
    </xf>
    <xf numFmtId="0" fontId="26" fillId="0" borderId="0" xfId="0" applyFont="1" applyAlignment="1">
      <alignment vertical="center"/>
    </xf>
    <xf numFmtId="0" fontId="24" fillId="0" borderId="0" xfId="0" applyFont="1" applyAlignment="1">
      <alignment vertical="center"/>
    </xf>
    <xf numFmtId="0" fontId="27" fillId="0" borderId="0" xfId="0" applyFont="1" applyAlignment="1">
      <alignment vertical="center"/>
    </xf>
    <xf numFmtId="0" fontId="24" fillId="0" borderId="0" xfId="0" applyFont="1" applyAlignment="1">
      <alignment horizontal="left" vertical="center"/>
    </xf>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horizontal="left" vertical="center"/>
    </xf>
    <xf numFmtId="0" fontId="3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33"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10" fillId="0" borderId="0" xfId="0" applyFont="1" applyAlignment="1">
      <alignment horizontal="center" vertical="center" wrapText="1"/>
    </xf>
    <xf numFmtId="0" fontId="7" fillId="0" borderId="0" xfId="0" applyFont="1" applyAlignment="1">
      <alignment horizontal="right" vertical="center"/>
    </xf>
    <xf numFmtId="0" fontId="36" fillId="0" borderId="0" xfId="0" applyFont="1" applyAlignment="1">
      <alignment horizontal="center" vertical="center"/>
    </xf>
    <xf numFmtId="0" fontId="37" fillId="0" borderId="39"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39" xfId="0" applyFont="1" applyBorder="1" applyAlignment="1">
      <alignment horizontal="center" vertical="center" wrapText="1"/>
    </xf>
    <xf numFmtId="0" fontId="37"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38" fillId="0" borderId="42" xfId="0" applyFont="1" applyBorder="1" applyAlignment="1">
      <alignment horizontal="right" vertical="center" wrapText="1"/>
    </xf>
    <xf numFmtId="166" fontId="1" fillId="3" borderId="45" xfId="0" applyNumberFormat="1" applyFont="1" applyFill="1" applyBorder="1" applyAlignment="1">
      <alignment horizontal="center" vertical="center" wrapText="1"/>
    </xf>
    <xf numFmtId="167" fontId="1" fillId="0" borderId="39" xfId="0" applyNumberFormat="1" applyFont="1" applyBorder="1" applyAlignment="1">
      <alignment horizontal="center" vertical="center" wrapText="1"/>
    </xf>
    <xf numFmtId="166" fontId="1" fillId="3" borderId="13" xfId="0" applyNumberFormat="1" applyFont="1" applyFill="1" applyBorder="1" applyAlignment="1">
      <alignment horizontal="center" vertical="center" wrapText="1"/>
    </xf>
    <xf numFmtId="166" fontId="1" fillId="3" borderId="46" xfId="0" applyNumberFormat="1" applyFont="1" applyFill="1" applyBorder="1" applyAlignment="1">
      <alignment horizontal="center" vertical="center" wrapText="1"/>
    </xf>
    <xf numFmtId="166" fontId="1" fillId="3" borderId="47" xfId="0" applyNumberFormat="1" applyFont="1" applyFill="1" applyBorder="1" applyAlignment="1">
      <alignment horizontal="center" vertical="center" wrapText="1"/>
    </xf>
    <xf numFmtId="166" fontId="1" fillId="3" borderId="48" xfId="0" applyNumberFormat="1" applyFont="1" applyFill="1" applyBorder="1" applyAlignment="1">
      <alignment horizontal="center" vertical="center" wrapText="1"/>
    </xf>
    <xf numFmtId="166" fontId="1" fillId="3" borderId="49" xfId="0" applyNumberFormat="1" applyFont="1" applyFill="1" applyBorder="1" applyAlignment="1">
      <alignment horizontal="center" vertical="center" wrapText="1"/>
    </xf>
    <xf numFmtId="166" fontId="1" fillId="0" borderId="50" xfId="0" applyNumberFormat="1" applyFont="1" applyBorder="1" applyAlignment="1">
      <alignment horizontal="center" vertical="center" wrapText="1"/>
    </xf>
    <xf numFmtId="167" fontId="1" fillId="0" borderId="50" xfId="0" applyNumberFormat="1" applyFont="1" applyBorder="1" applyAlignment="1">
      <alignment horizontal="center" vertical="center" wrapText="1"/>
    </xf>
    <xf numFmtId="166" fontId="1" fillId="0" borderId="51" xfId="0" applyNumberFormat="1" applyFont="1" applyBorder="1" applyAlignment="1">
      <alignment horizontal="center" vertical="center" wrapText="1"/>
    </xf>
    <xf numFmtId="166" fontId="1" fillId="0" borderId="52" xfId="0" applyNumberFormat="1" applyFont="1" applyBorder="1" applyAlignment="1">
      <alignment horizontal="center" vertical="center" wrapText="1"/>
    </xf>
    <xf numFmtId="166" fontId="1" fillId="3" borderId="53" xfId="0" applyNumberFormat="1" applyFont="1" applyFill="1" applyBorder="1" applyAlignment="1">
      <alignment horizontal="center" vertical="center" wrapText="1"/>
    </xf>
    <xf numFmtId="167" fontId="1" fillId="0" borderId="13" xfId="0" applyNumberFormat="1" applyFont="1" applyBorder="1" applyAlignment="1">
      <alignment horizontal="center" vertical="center" wrapText="1"/>
    </xf>
    <xf numFmtId="166" fontId="1" fillId="3" borderId="47" xfId="0" applyNumberFormat="1" applyFont="1" applyFill="1" applyBorder="1" applyAlignment="1">
      <alignment horizontal="center" vertical="center" wrapText="1"/>
    </xf>
    <xf numFmtId="167" fontId="1" fillId="0" borderId="41" xfId="0" applyNumberFormat="1" applyFont="1" applyBorder="1" applyAlignment="1">
      <alignment horizontal="center" vertical="center" wrapText="1"/>
    </xf>
    <xf numFmtId="0" fontId="38" fillId="0" borderId="54" xfId="0" applyFont="1" applyBorder="1" applyAlignment="1">
      <alignment horizontal="right" vertical="center" wrapText="1"/>
    </xf>
    <xf numFmtId="166" fontId="1" fillId="3" borderId="55" xfId="0" applyNumberFormat="1" applyFont="1" applyFill="1" applyBorder="1" applyAlignment="1">
      <alignment horizontal="center" vertical="center" wrapText="1"/>
    </xf>
    <xf numFmtId="166" fontId="1" fillId="4" borderId="55" xfId="0" applyNumberFormat="1" applyFont="1" applyFill="1" applyBorder="1" applyAlignment="1">
      <alignment horizontal="center" vertical="center" wrapText="1"/>
    </xf>
    <xf numFmtId="167" fontId="1" fillId="0" borderId="56" xfId="0" applyNumberFormat="1" applyFont="1" applyBorder="1" applyAlignment="1">
      <alignment horizontal="center" vertical="center" wrapText="1"/>
    </xf>
    <xf numFmtId="166" fontId="1" fillId="3" borderId="57" xfId="0" applyNumberFormat="1" applyFont="1" applyFill="1" applyBorder="1" applyAlignment="1">
      <alignment horizontal="center" vertical="center" wrapText="1"/>
    </xf>
    <xf numFmtId="166" fontId="1" fillId="3" borderId="58" xfId="0" applyNumberFormat="1" applyFont="1" applyFill="1" applyBorder="1" applyAlignment="1">
      <alignment horizontal="center" vertical="center" wrapText="1"/>
    </xf>
    <xf numFmtId="0" fontId="39" fillId="4" borderId="15" xfId="0" applyFont="1" applyFill="1" applyBorder="1"/>
    <xf numFmtId="10" fontId="1" fillId="0" borderId="0" xfId="0" applyNumberFormat="1" applyFont="1"/>
    <xf numFmtId="0" fontId="12" fillId="4" borderId="15" xfId="0" applyFont="1" applyFill="1" applyBorder="1"/>
    <xf numFmtId="0" fontId="11" fillId="0" borderId="0" xfId="0" applyFont="1"/>
    <xf numFmtId="0" fontId="1" fillId="0" borderId="0" xfId="0" applyFont="1" applyAlignment="1">
      <alignment horizontal="left" vertical="center"/>
    </xf>
    <xf numFmtId="0" fontId="7" fillId="5" borderId="66" xfId="0" applyFont="1" applyFill="1" applyBorder="1" applyAlignment="1">
      <alignment horizontal="center" wrapText="1"/>
    </xf>
    <xf numFmtId="0" fontId="7" fillId="5" borderId="66" xfId="0" applyFont="1" applyFill="1" applyBorder="1" applyAlignment="1">
      <alignment wrapText="1"/>
    </xf>
    <xf numFmtId="0" fontId="7" fillId="5" borderId="67" xfId="0" applyFont="1" applyFill="1" applyBorder="1"/>
    <xf numFmtId="0" fontId="7" fillId="5" borderId="68" xfId="0" applyFont="1" applyFill="1" applyBorder="1"/>
    <xf numFmtId="0" fontId="1" fillId="0" borderId="66" xfId="0" applyFont="1" applyBorder="1" applyAlignment="1">
      <alignment horizontal="center"/>
    </xf>
    <xf numFmtId="0" fontId="1" fillId="0" borderId="69" xfId="0" applyFont="1" applyBorder="1" applyAlignment="1">
      <alignment horizontal="center"/>
    </xf>
    <xf numFmtId="0" fontId="7" fillId="5" borderId="71" xfId="0" applyFont="1" applyFill="1" applyBorder="1"/>
    <xf numFmtId="0" fontId="7" fillId="5" borderId="15" xfId="0" applyFont="1" applyFill="1" applyBorder="1"/>
    <xf numFmtId="0" fontId="1" fillId="0" borderId="73" xfId="0" applyFont="1" applyBorder="1" applyAlignment="1">
      <alignment horizontal="center"/>
    </xf>
    <xf numFmtId="0" fontId="1" fillId="0" borderId="74" xfId="0" applyFont="1" applyBorder="1" applyAlignment="1">
      <alignment horizontal="center"/>
    </xf>
    <xf numFmtId="0" fontId="43" fillId="0" borderId="75" xfId="0" applyFont="1" applyBorder="1" applyAlignment="1">
      <alignment horizontal="center"/>
    </xf>
    <xf numFmtId="0" fontId="44" fillId="6" borderId="75" xfId="0" applyFont="1" applyFill="1" applyBorder="1" applyAlignment="1">
      <alignment horizontal="center"/>
    </xf>
    <xf numFmtId="0" fontId="1" fillId="0" borderId="75" xfId="0" applyFont="1" applyBorder="1" applyAlignment="1">
      <alignment horizontal="center"/>
    </xf>
    <xf numFmtId="0" fontId="1" fillId="0" borderId="76" xfId="0" applyFont="1" applyBorder="1" applyAlignment="1">
      <alignment horizontal="center"/>
    </xf>
    <xf numFmtId="0" fontId="44" fillId="6" borderId="78" xfId="0" applyFont="1" applyFill="1" applyBorder="1" applyAlignment="1">
      <alignment horizontal="center"/>
    </xf>
    <xf numFmtId="0" fontId="1" fillId="0" borderId="79" xfId="0" applyFont="1" applyBorder="1" applyAlignment="1">
      <alignment horizontal="center"/>
    </xf>
    <xf numFmtId="0" fontId="1" fillId="0" borderId="0" xfId="0" applyFont="1" applyAlignment="1">
      <alignment horizontal="left" vertical="center" wrapText="1"/>
    </xf>
    <xf numFmtId="0" fontId="1" fillId="0" borderId="0" xfId="0" applyFont="1" applyAlignment="1">
      <alignment vertical="center" wrapText="1"/>
    </xf>
    <xf numFmtId="0" fontId="45" fillId="0" borderId="0" xfId="0" applyFont="1" applyAlignment="1">
      <alignment horizontal="left" vertical="center" wrapText="1"/>
    </xf>
    <xf numFmtId="0" fontId="46" fillId="0" borderId="0" xfId="0" applyFont="1" applyAlignment="1">
      <alignment horizontal="left"/>
    </xf>
    <xf numFmtId="0" fontId="1" fillId="0" borderId="0" xfId="0" applyFont="1" applyAlignment="1">
      <alignment horizontal="left"/>
    </xf>
    <xf numFmtId="0" fontId="45" fillId="0" borderId="0" xfId="0" applyFont="1" applyAlignment="1">
      <alignment horizontal="left" vertical="center"/>
    </xf>
    <xf numFmtId="0" fontId="8" fillId="3" borderId="80" xfId="0" applyFont="1" applyFill="1" applyBorder="1" applyAlignment="1">
      <alignment horizontal="right" vertical="top"/>
    </xf>
    <xf numFmtId="0" fontId="8" fillId="3" borderId="15" xfId="0" applyFont="1" applyFill="1" applyBorder="1" applyAlignment="1">
      <alignment horizontal="right" vertical="top"/>
    </xf>
    <xf numFmtId="0" fontId="1" fillId="0" borderId="0" xfId="0" applyFont="1" applyAlignment="1">
      <alignment horizontal="center"/>
    </xf>
    <xf numFmtId="0" fontId="15" fillId="0" borderId="0" xfId="0" applyFont="1" applyAlignment="1">
      <alignment horizontal="center"/>
    </xf>
    <xf numFmtId="15" fontId="1" fillId="0" borderId="0" xfId="0" applyNumberFormat="1" applyFont="1"/>
    <xf numFmtId="0" fontId="1" fillId="2" borderId="15" xfId="0" applyFont="1" applyFill="1" applyBorder="1" applyAlignment="1">
      <alignment horizontal="center" vertical="center"/>
    </xf>
    <xf numFmtId="0" fontId="7" fillId="0" borderId="0" xfId="0" applyFont="1" applyAlignment="1">
      <alignment horizontal="right"/>
    </xf>
    <xf numFmtId="0" fontId="2" fillId="0" borderId="13" xfId="0" applyFont="1" applyBorder="1" applyAlignment="1">
      <alignment horizontal="center"/>
    </xf>
    <xf numFmtId="0" fontId="47" fillId="0" borderId="0" xfId="0" applyFont="1" applyAlignment="1">
      <alignment horizontal="center"/>
    </xf>
    <xf numFmtId="0" fontId="48" fillId="0" borderId="0" xfId="0" applyFont="1" applyAlignment="1">
      <alignment horizontal="center"/>
    </xf>
    <xf numFmtId="0" fontId="1" fillId="7" borderId="81" xfId="0" applyFont="1" applyFill="1" applyBorder="1"/>
    <xf numFmtId="0" fontId="7" fillId="7" borderId="82" xfId="0" applyFont="1" applyFill="1" applyBorder="1"/>
    <xf numFmtId="0" fontId="7" fillId="7" borderId="20" xfId="0" applyFont="1" applyFill="1" applyBorder="1"/>
    <xf numFmtId="0" fontId="7" fillId="7" borderId="1" xfId="0" applyFont="1" applyFill="1" applyBorder="1" applyAlignment="1">
      <alignment horizontal="center" wrapText="1"/>
    </xf>
    <xf numFmtId="0" fontId="7" fillId="7" borderId="1" xfId="0" applyFont="1" applyFill="1" applyBorder="1"/>
    <xf numFmtId="0" fontId="7" fillId="7" borderId="1" xfId="0" applyFont="1" applyFill="1" applyBorder="1" applyAlignment="1">
      <alignment horizontal="center"/>
    </xf>
    <xf numFmtId="0" fontId="1" fillId="7" borderId="21" xfId="0" applyFont="1" applyFill="1" applyBorder="1"/>
    <xf numFmtId="0" fontId="7" fillId="7" borderId="19" xfId="0" applyFont="1" applyFill="1" applyBorder="1" applyAlignment="1">
      <alignment horizontal="center"/>
    </xf>
    <xf numFmtId="0" fontId="7" fillId="7" borderId="19" xfId="0" applyFont="1" applyFill="1" applyBorder="1" applyAlignment="1">
      <alignment horizontal="center" wrapText="1"/>
    </xf>
    <xf numFmtId="0" fontId="1" fillId="0" borderId="1" xfId="0" applyFont="1" applyBorder="1" applyAlignment="1">
      <alignment horizontal="center" vertical="center"/>
    </xf>
    <xf numFmtId="166" fontId="1" fillId="0" borderId="1" xfId="0" applyNumberFormat="1" applyFont="1" applyBorder="1" applyAlignment="1">
      <alignment vertical="center" wrapText="1"/>
    </xf>
    <xf numFmtId="166" fontId="1" fillId="7" borderId="21" xfId="0" applyNumberFormat="1" applyFont="1" applyFill="1" applyBorder="1"/>
    <xf numFmtId="166" fontId="1" fillId="3" borderId="20" xfId="0" applyNumberFormat="1" applyFont="1" applyFill="1" applyBorder="1" applyAlignment="1"/>
    <xf numFmtId="166" fontId="1" fillId="0" borderId="83" xfId="0" applyNumberFormat="1" applyFont="1" applyBorder="1"/>
    <xf numFmtId="166" fontId="1" fillId="0" borderId="1" xfId="0" applyNumberFormat="1" applyFont="1" applyBorder="1" applyAlignment="1">
      <alignment horizontal="left" vertical="center"/>
    </xf>
    <xf numFmtId="166" fontId="1" fillId="0" borderId="0" xfId="0" applyNumberFormat="1" applyFont="1"/>
    <xf numFmtId="0" fontId="1" fillId="0" borderId="1" xfId="0" applyFont="1" applyBorder="1" applyAlignment="1">
      <alignment horizontal="center"/>
    </xf>
    <xf numFmtId="166" fontId="7" fillId="0" borderId="1" xfId="0" applyNumberFormat="1" applyFont="1" applyBorder="1"/>
    <xf numFmtId="166" fontId="7" fillId="0" borderId="1" xfId="0" applyNumberFormat="1" applyFont="1" applyBorder="1" applyAlignment="1"/>
    <xf numFmtId="166" fontId="7" fillId="0" borderId="1" xfId="0" applyNumberFormat="1" applyFont="1" applyBorder="1" applyAlignment="1">
      <alignment vertical="center" wrapText="1"/>
    </xf>
    <xf numFmtId="166" fontId="15" fillId="0" borderId="1" xfId="0" applyNumberFormat="1" applyFont="1" applyBorder="1" applyAlignment="1">
      <alignment vertical="top" wrapText="1"/>
    </xf>
    <xf numFmtId="166" fontId="7" fillId="0" borderId="59" xfId="0" applyNumberFormat="1" applyFont="1" applyBorder="1"/>
    <xf numFmtId="0" fontId="1" fillId="0" borderId="59" xfId="0" applyFont="1" applyBorder="1"/>
    <xf numFmtId="0" fontId="1" fillId="0" borderId="60" xfId="0" applyFont="1" applyBorder="1"/>
    <xf numFmtId="168" fontId="1" fillId="3" borderId="20" xfId="0" applyNumberFormat="1" applyFont="1" applyFill="1" applyBorder="1"/>
    <xf numFmtId="0" fontId="7" fillId="0" borderId="59" xfId="0" applyFont="1" applyBorder="1"/>
    <xf numFmtId="166" fontId="7" fillId="0" borderId="24" xfId="0" applyNumberFormat="1" applyFont="1" applyBorder="1"/>
    <xf numFmtId="3" fontId="1" fillId="0" borderId="0" xfId="0" applyNumberFormat="1" applyFont="1" applyAlignment="1"/>
    <xf numFmtId="0" fontId="2" fillId="0" borderId="13" xfId="0" applyFont="1" applyBorder="1" applyAlignment="1">
      <alignment horizontal="center"/>
    </xf>
    <xf numFmtId="166" fontId="1" fillId="0" borderId="24" xfId="0" applyNumberFormat="1" applyFont="1" applyBorder="1"/>
    <xf numFmtId="166" fontId="1" fillId="0" borderId="59" xfId="0" applyNumberFormat="1" applyFont="1" applyBorder="1"/>
    <xf numFmtId="166" fontId="1" fillId="0" borderId="60" xfId="0" applyNumberFormat="1" applyFont="1" applyBorder="1"/>
    <xf numFmtId="166" fontId="1" fillId="3" borderId="20" xfId="0" applyNumberFormat="1" applyFont="1" applyFill="1" applyBorder="1"/>
    <xf numFmtId="0" fontId="1" fillId="2" borderId="15" xfId="0" applyFont="1" applyFill="1" applyBorder="1" applyAlignment="1">
      <alignment horizontal="center" vertical="center"/>
    </xf>
    <xf numFmtId="0" fontId="1" fillId="0" borderId="1" xfId="0" applyFont="1" applyBorder="1" applyAlignment="1">
      <alignment vertical="center" wrapText="1"/>
    </xf>
    <xf numFmtId="168" fontId="1" fillId="0" borderId="1" xfId="0" applyNumberFormat="1" applyFont="1" applyBorder="1"/>
    <xf numFmtId="168" fontId="1" fillId="3" borderId="1" xfId="0" applyNumberFormat="1" applyFont="1" applyFill="1" applyBorder="1"/>
    <xf numFmtId="168" fontId="1" fillId="0" borderId="24" xfId="0" applyNumberFormat="1" applyFont="1" applyBorder="1"/>
    <xf numFmtId="0" fontId="1" fillId="0" borderId="83" xfId="0" applyFont="1" applyBorder="1"/>
    <xf numFmtId="0" fontId="1" fillId="0" borderId="1" xfId="0" applyFont="1" applyBorder="1" applyAlignment="1">
      <alignment horizontal="left" vertical="center"/>
    </xf>
    <xf numFmtId="0" fontId="1" fillId="3" borderId="1" xfId="0" applyFont="1" applyFill="1" applyBorder="1"/>
    <xf numFmtId="0" fontId="7" fillId="0" borderId="1" xfId="0" applyFont="1" applyBorder="1"/>
    <xf numFmtId="168" fontId="7" fillId="0" borderId="1" xfId="0" applyNumberFormat="1" applyFont="1" applyBorder="1"/>
    <xf numFmtId="0" fontId="7" fillId="0" borderId="1" xfId="0" applyFont="1" applyBorder="1" applyAlignment="1">
      <alignment vertical="center" wrapText="1"/>
    </xf>
    <xf numFmtId="0" fontId="15" fillId="0" borderId="1" xfId="0" applyFont="1" applyBorder="1" applyAlignment="1">
      <alignment vertical="top" wrapText="1"/>
    </xf>
    <xf numFmtId="0" fontId="7" fillId="0" borderId="59" xfId="0" applyFont="1" applyBorder="1" applyAlignment="1">
      <alignment horizontal="left"/>
    </xf>
    <xf numFmtId="168" fontId="1" fillId="0" borderId="0" xfId="0" applyNumberFormat="1" applyFont="1"/>
    <xf numFmtId="168" fontId="7" fillId="0" borderId="24" xfId="0" applyNumberFormat="1" applyFont="1" applyBorder="1"/>
    <xf numFmtId="168" fontId="43" fillId="0" borderId="0" xfId="0" applyNumberFormat="1" applyFont="1"/>
    <xf numFmtId="0" fontId="7" fillId="0" borderId="0" xfId="0" applyFont="1" applyAlignment="1">
      <alignment vertical="top" wrapText="1"/>
    </xf>
    <xf numFmtId="0" fontId="1" fillId="0" borderId="0" xfId="0" applyFont="1" applyAlignment="1">
      <alignment horizontal="center" vertical="top"/>
    </xf>
    <xf numFmtId="0" fontId="43" fillId="0" borderId="13" xfId="0" applyFont="1" applyBorder="1" applyAlignment="1">
      <alignment horizontal="center"/>
    </xf>
    <xf numFmtId="0" fontId="7" fillId="0" borderId="0" xfId="0" applyFont="1" applyAlignment="1">
      <alignment horizontal="center" vertical="center" wrapText="1"/>
    </xf>
    <xf numFmtId="0" fontId="38" fillId="0" borderId="40" xfId="0" applyFont="1" applyBorder="1" applyAlignment="1">
      <alignment horizontal="center" wrapText="1"/>
    </xf>
    <xf numFmtId="0" fontId="7" fillId="7" borderId="90" xfId="0" applyFont="1" applyFill="1" applyBorder="1" applyAlignment="1">
      <alignment horizontal="center" vertical="center" wrapText="1"/>
    </xf>
    <xf numFmtId="169" fontId="7" fillId="7" borderId="91" xfId="0" applyNumberFormat="1" applyFont="1" applyFill="1" applyBorder="1" applyAlignment="1">
      <alignment horizontal="center" vertical="center" wrapText="1"/>
    </xf>
    <xf numFmtId="0" fontId="7" fillId="7" borderId="91" xfId="0" applyFont="1" applyFill="1" applyBorder="1" applyAlignment="1">
      <alignment horizontal="center" vertical="center" wrapText="1"/>
    </xf>
    <xf numFmtId="0" fontId="7" fillId="7" borderId="92" xfId="0" applyFont="1" applyFill="1" applyBorder="1" applyAlignment="1">
      <alignment horizontal="center" vertical="center" wrapText="1"/>
    </xf>
    <xf numFmtId="0" fontId="7" fillId="7" borderId="93"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7" borderId="96" xfId="0" quotePrefix="1" applyFont="1" applyFill="1" applyBorder="1" applyAlignment="1">
      <alignment horizontal="center"/>
    </xf>
    <xf numFmtId="0" fontId="7" fillId="7" borderId="97" xfId="0" quotePrefix="1" applyFont="1" applyFill="1" applyBorder="1" applyAlignment="1">
      <alignment horizontal="center"/>
    </xf>
    <xf numFmtId="0" fontId="7" fillId="7" borderId="98" xfId="0" quotePrefix="1" applyFont="1" applyFill="1" applyBorder="1" applyAlignment="1">
      <alignment horizontal="center"/>
    </xf>
    <xf numFmtId="0" fontId="7" fillId="7" borderId="99" xfId="0" quotePrefix="1" applyFont="1" applyFill="1" applyBorder="1" applyAlignment="1">
      <alignment horizontal="center"/>
    </xf>
    <xf numFmtId="0" fontId="7" fillId="7" borderId="96" xfId="0" applyFont="1" applyFill="1" applyBorder="1" applyAlignment="1">
      <alignment horizontal="center" wrapText="1"/>
    </xf>
    <xf numFmtId="0" fontId="7" fillId="7" borderId="91" xfId="0" quotePrefix="1" applyFont="1" applyFill="1" applyBorder="1" applyAlignment="1">
      <alignment horizontal="center"/>
    </xf>
    <xf numFmtId="0" fontId="1" fillId="0" borderId="18" xfId="0" applyFont="1" applyBorder="1" applyAlignment="1">
      <alignment horizontal="center" vertical="center"/>
    </xf>
    <xf numFmtId="0" fontId="1" fillId="0" borderId="59" xfId="0" applyFont="1" applyBorder="1" applyAlignment="1">
      <alignment vertical="center" wrapText="1"/>
    </xf>
    <xf numFmtId="168" fontId="1" fillId="3" borderId="100" xfId="0" applyNumberFormat="1" applyFont="1" applyFill="1" applyBorder="1" applyAlignment="1"/>
    <xf numFmtId="168" fontId="1" fillId="3" borderId="19" xfId="0" applyNumberFormat="1" applyFont="1" applyFill="1" applyBorder="1" applyAlignment="1"/>
    <xf numFmtId="168" fontId="1" fillId="3" borderId="101" xfId="0" applyNumberFormat="1" applyFont="1" applyFill="1" applyBorder="1" applyAlignment="1"/>
    <xf numFmtId="168" fontId="1" fillId="0" borderId="64" xfId="0" applyNumberFormat="1" applyFont="1" applyBorder="1"/>
    <xf numFmtId="170" fontId="1" fillId="3" borderId="100" xfId="0" applyNumberFormat="1" applyFont="1" applyFill="1" applyBorder="1" applyAlignment="1"/>
    <xf numFmtId="10" fontId="1" fillId="0" borderId="64" xfId="0" applyNumberFormat="1" applyFont="1" applyBorder="1"/>
    <xf numFmtId="168" fontId="7" fillId="0" borderId="102" xfId="0" applyNumberFormat="1" applyFont="1" applyBorder="1"/>
    <xf numFmtId="168" fontId="1" fillId="0" borderId="25" xfId="0" applyNumberFormat="1" applyFont="1" applyBorder="1" applyAlignment="1"/>
    <xf numFmtId="168" fontId="7" fillId="0" borderId="103" xfId="0" applyNumberFormat="1" applyFont="1" applyBorder="1"/>
    <xf numFmtId="0" fontId="1" fillId="0" borderId="25" xfId="0" applyFont="1" applyBorder="1" applyAlignment="1">
      <alignment horizontal="center" vertical="center"/>
    </xf>
    <xf numFmtId="0" fontId="1" fillId="0" borderId="64" xfId="0" applyFont="1" applyBorder="1" applyAlignment="1">
      <alignment vertical="center" wrapText="1"/>
    </xf>
    <xf numFmtId="10" fontId="1" fillId="0" borderId="25" xfId="0" applyNumberFormat="1" applyFont="1" applyBorder="1"/>
    <xf numFmtId="168" fontId="1" fillId="0" borderId="1" xfId="0" applyNumberFormat="1" applyFont="1" applyBorder="1" applyAlignment="1"/>
    <xf numFmtId="168" fontId="1" fillId="3" borderId="104" xfId="0" applyNumberFormat="1" applyFont="1" applyFill="1" applyBorder="1" applyAlignment="1"/>
    <xf numFmtId="168" fontId="1" fillId="3" borderId="1" xfId="0" applyNumberFormat="1" applyFont="1" applyFill="1" applyBorder="1" applyAlignment="1"/>
    <xf numFmtId="168" fontId="1" fillId="3" borderId="81" xfId="0" applyNumberFormat="1" applyFont="1" applyFill="1" applyBorder="1" applyAlignment="1"/>
    <xf numFmtId="170" fontId="1" fillId="3" borderId="104" xfId="0" applyNumberFormat="1" applyFont="1" applyFill="1" applyBorder="1" applyAlignment="1"/>
    <xf numFmtId="168" fontId="7" fillId="0" borderId="105" xfId="0" applyNumberFormat="1" applyFont="1" applyBorder="1"/>
    <xf numFmtId="168" fontId="1" fillId="3" borderId="104" xfId="0" applyNumberFormat="1" applyFont="1" applyFill="1" applyBorder="1"/>
    <xf numFmtId="168" fontId="1" fillId="3" borderId="81" xfId="0" applyNumberFormat="1" applyFont="1" applyFill="1" applyBorder="1"/>
    <xf numFmtId="170" fontId="1" fillId="3" borderId="104" xfId="0" applyNumberFormat="1" applyFont="1" applyFill="1" applyBorder="1"/>
    <xf numFmtId="0" fontId="1" fillId="0" borderId="59" xfId="0" applyFont="1" applyBorder="1" applyAlignment="1">
      <alignment vertical="center"/>
    </xf>
    <xf numFmtId="0" fontId="1" fillId="0" borderId="59" xfId="0" applyFont="1" applyBorder="1" applyAlignment="1">
      <alignment horizontal="left" vertical="center"/>
    </xf>
    <xf numFmtId="10" fontId="1" fillId="0" borderId="1" xfId="0" applyNumberFormat="1" applyFont="1" applyBorder="1"/>
    <xf numFmtId="168" fontId="7" fillId="0" borderId="104" xfId="0" applyNumberFormat="1" applyFont="1" applyBorder="1"/>
    <xf numFmtId="0" fontId="1" fillId="0" borderId="22" xfId="0" applyFont="1" applyBorder="1" applyAlignment="1">
      <alignment horizontal="center" vertical="center"/>
    </xf>
    <xf numFmtId="0" fontId="1" fillId="0" borderId="61" xfId="0" applyFont="1" applyBorder="1" applyAlignment="1">
      <alignment vertical="center" wrapText="1"/>
    </xf>
    <xf numFmtId="168" fontId="1" fillId="3" borderId="106" xfId="0" applyNumberFormat="1" applyFont="1" applyFill="1" applyBorder="1" applyAlignment="1"/>
    <xf numFmtId="168" fontId="1" fillId="3" borderId="23" xfId="0" applyNumberFormat="1" applyFont="1" applyFill="1" applyBorder="1" applyAlignment="1"/>
    <xf numFmtId="168" fontId="1" fillId="3" borderId="107" xfId="0" applyNumberFormat="1" applyFont="1" applyFill="1" applyBorder="1" applyAlignment="1"/>
    <xf numFmtId="170" fontId="1" fillId="3" borderId="106" xfId="0" applyNumberFormat="1" applyFont="1" applyFill="1" applyBorder="1" applyAlignment="1"/>
    <xf numFmtId="10" fontId="1" fillId="0" borderId="22" xfId="0" applyNumberFormat="1" applyFont="1" applyBorder="1"/>
    <xf numFmtId="168" fontId="7" fillId="0" borderId="108" xfId="0" applyNumberFormat="1" applyFont="1" applyBorder="1"/>
    <xf numFmtId="168" fontId="1" fillId="0" borderId="22" xfId="0" applyNumberFormat="1" applyFont="1" applyBorder="1" applyAlignment="1"/>
    <xf numFmtId="168" fontId="7" fillId="0" borderId="109" xfId="0" applyNumberFormat="1" applyFont="1" applyBorder="1"/>
    <xf numFmtId="0" fontId="1" fillId="0" borderId="90" xfId="0" applyFont="1" applyBorder="1" applyAlignment="1">
      <alignment horizontal="center"/>
    </xf>
    <xf numFmtId="0" fontId="7" fillId="0" borderId="110" xfId="0" applyFont="1" applyBorder="1"/>
    <xf numFmtId="168" fontId="7" fillId="0" borderId="90" xfId="0" applyNumberFormat="1" applyFont="1" applyBorder="1"/>
    <xf numFmtId="168" fontId="7" fillId="0" borderId="111" xfId="0" applyNumberFormat="1" applyFont="1" applyBorder="1"/>
    <xf numFmtId="168" fontId="7" fillId="0" borderId="13" xfId="0" applyNumberFormat="1" applyFont="1" applyBorder="1"/>
    <xf numFmtId="168" fontId="7" fillId="0" borderId="0" xfId="0" applyNumberFormat="1" applyFont="1"/>
    <xf numFmtId="0" fontId="43" fillId="0" borderId="13" xfId="0" applyFont="1" applyBorder="1" applyAlignment="1">
      <alignment horizontal="center"/>
    </xf>
    <xf numFmtId="0" fontId="1" fillId="0" borderId="94" xfId="0" applyFont="1" applyBorder="1" applyAlignment="1">
      <alignment horizontal="center"/>
    </xf>
    <xf numFmtId="0" fontId="7" fillId="0" borderId="112" xfId="0" applyFont="1" applyBorder="1"/>
    <xf numFmtId="168" fontId="1" fillId="3" borderId="100" xfId="0" applyNumberFormat="1" applyFont="1" applyFill="1" applyBorder="1"/>
    <xf numFmtId="168" fontId="1" fillId="3" borderId="19" xfId="0" applyNumberFormat="1" applyFont="1" applyFill="1" applyBorder="1"/>
    <xf numFmtId="168" fontId="1" fillId="3" borderId="101" xfId="0" applyNumberFormat="1" applyFont="1" applyFill="1" applyBorder="1"/>
    <xf numFmtId="170" fontId="1" fillId="3" borderId="100" xfId="0" applyNumberFormat="1" applyFont="1" applyFill="1" applyBorder="1"/>
    <xf numFmtId="168" fontId="1" fillId="0" borderId="25" xfId="0" applyNumberFormat="1" applyFont="1" applyBorder="1"/>
    <xf numFmtId="168" fontId="1" fillId="3" borderId="106" xfId="0" applyNumberFormat="1" applyFont="1" applyFill="1" applyBorder="1"/>
    <xf numFmtId="168" fontId="1" fillId="3" borderId="23" xfId="0" applyNumberFormat="1" applyFont="1" applyFill="1" applyBorder="1"/>
    <xf numFmtId="168" fontId="1" fillId="3" borderId="107" xfId="0" applyNumberFormat="1" applyFont="1" applyFill="1" applyBorder="1"/>
    <xf numFmtId="170" fontId="1" fillId="3" borderId="106" xfId="0" applyNumberFormat="1" applyFont="1" applyFill="1" applyBorder="1"/>
    <xf numFmtId="168" fontId="1" fillId="0" borderId="22" xfId="0" applyNumberFormat="1" applyFont="1" applyBorder="1"/>
    <xf numFmtId="0" fontId="7" fillId="7" borderId="113" xfId="0" applyFont="1" applyFill="1" applyBorder="1" applyAlignment="1">
      <alignment horizontal="center" vertical="center" wrapText="1"/>
    </xf>
    <xf numFmtId="0" fontId="7" fillId="7" borderId="53" xfId="0" applyFont="1" applyFill="1" applyBorder="1" applyAlignment="1">
      <alignment horizontal="center" vertical="center" wrapText="1"/>
    </xf>
    <xf numFmtId="0" fontId="7" fillId="7" borderId="114" xfId="0" quotePrefix="1" applyFont="1" applyFill="1" applyBorder="1" applyAlignment="1">
      <alignment horizontal="center"/>
    </xf>
    <xf numFmtId="0" fontId="7" fillId="7" borderId="47" xfId="0" quotePrefix="1" applyFont="1" applyFill="1" applyBorder="1" applyAlignment="1">
      <alignment horizontal="center"/>
    </xf>
    <xf numFmtId="168" fontId="1" fillId="0" borderId="103" xfId="0" applyNumberFormat="1" applyFont="1" applyBorder="1"/>
    <xf numFmtId="168" fontId="1" fillId="0" borderId="105" xfId="0" applyNumberFormat="1" applyFont="1" applyBorder="1"/>
    <xf numFmtId="168" fontId="1" fillId="0" borderId="109" xfId="0" applyNumberFormat="1" applyFont="1" applyBorder="1"/>
    <xf numFmtId="0" fontId="8" fillId="0" borderId="0" xfId="0" applyFont="1" applyAlignment="1">
      <alignment vertical="top"/>
    </xf>
    <xf numFmtId="0" fontId="8" fillId="3" borderId="15" xfId="0" applyFont="1" applyFill="1" applyBorder="1" applyAlignment="1">
      <alignment vertical="top"/>
    </xf>
    <xf numFmtId="0" fontId="49" fillId="0" borderId="0" xfId="0" applyFont="1"/>
    <xf numFmtId="0" fontId="40"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0" xfId="0" applyFont="1" applyAlignment="1">
      <alignment horizontal="center" vertical="center" wrapText="1"/>
    </xf>
    <xf numFmtId="171" fontId="1" fillId="0" borderId="1" xfId="0" applyNumberFormat="1" applyFont="1" applyBorder="1"/>
    <xf numFmtId="171" fontId="1" fillId="4" borderId="1" xfId="0" applyNumberFormat="1" applyFont="1" applyFill="1" applyBorder="1"/>
    <xf numFmtId="1" fontId="1" fillId="0" borderId="0" xfId="0" applyNumberFormat="1" applyFont="1"/>
    <xf numFmtId="0" fontId="1" fillId="8" borderId="1" xfId="0" applyFont="1" applyFill="1" applyBorder="1"/>
    <xf numFmtId="9" fontId="1" fillId="0" borderId="1" xfId="0" applyNumberFormat="1" applyFont="1" applyBorder="1"/>
    <xf numFmtId="0" fontId="50" fillId="0" borderId="0" xfId="0" quotePrefix="1" applyFont="1" applyAlignment="1">
      <alignment horizontal="right" vertical="top"/>
    </xf>
    <xf numFmtId="0" fontId="8" fillId="3" borderId="0" xfId="0" applyFont="1" applyFill="1" applyAlignment="1">
      <alignment vertical="top"/>
    </xf>
    <xf numFmtId="0" fontId="8" fillId="3" borderId="0" xfId="0" applyFont="1" applyFill="1" applyAlignment="1">
      <alignment vertical="top"/>
    </xf>
    <xf numFmtId="0" fontId="7" fillId="2" borderId="0" xfId="0" applyFont="1" applyFill="1" applyAlignment="1">
      <alignment horizontal="center"/>
    </xf>
    <xf numFmtId="0" fontId="10" fillId="0" borderId="0" xfId="0" applyFont="1" applyAlignment="1">
      <alignment vertical="top" wrapText="1"/>
    </xf>
    <xf numFmtId="0" fontId="33" fillId="0" borderId="0" xfId="0" applyFont="1" applyAlignment="1">
      <alignment vertical="top"/>
    </xf>
    <xf numFmtId="0" fontId="39" fillId="0" borderId="0" xfId="0" applyFont="1"/>
    <xf numFmtId="0" fontId="51" fillId="0" borderId="0" xfId="0" applyFont="1" applyAlignment="1"/>
    <xf numFmtId="0" fontId="7" fillId="0" borderId="1" xfId="0" applyFont="1" applyBorder="1" applyAlignment="1">
      <alignment horizontal="center" vertical="center" wrapText="1"/>
    </xf>
    <xf numFmtId="171" fontId="1" fillId="0" borderId="1" xfId="0" applyNumberFormat="1" applyFont="1" applyBorder="1" applyAlignment="1"/>
    <xf numFmtId="171" fontId="1" fillId="3" borderId="1" xfId="0" applyNumberFormat="1" applyFont="1" applyFill="1" applyBorder="1" applyAlignment="1"/>
    <xf numFmtId="171" fontId="1" fillId="3" borderId="1" xfId="0" applyNumberFormat="1" applyFont="1" applyFill="1" applyBorder="1"/>
    <xf numFmtId="0" fontId="7" fillId="0" borderId="1" xfId="0" applyFont="1" applyBorder="1" applyAlignment="1"/>
    <xf numFmtId="171" fontId="7" fillId="0" borderId="1" xfId="0" applyNumberFormat="1" applyFont="1" applyBorder="1"/>
    <xf numFmtId="171" fontId="7" fillId="3" borderId="1" xfId="0" applyNumberFormat="1" applyFont="1" applyFill="1" applyBorder="1"/>
    <xf numFmtId="9" fontId="7" fillId="0" borderId="1" xfId="0" applyNumberFormat="1" applyFont="1" applyBorder="1"/>
    <xf numFmtId="0" fontId="52" fillId="0" borderId="0" xfId="0" applyFont="1"/>
    <xf numFmtId="0" fontId="7" fillId="0" borderId="1" xfId="0" applyFont="1" applyBorder="1" applyAlignment="1">
      <alignment horizontal="center" vertical="center" wrapText="1"/>
    </xf>
    <xf numFmtId="0" fontId="53" fillId="0" borderId="0" xfId="0" applyFont="1" applyAlignment="1"/>
    <xf numFmtId="0" fontId="53" fillId="0" borderId="0" xfId="0" applyFont="1"/>
    <xf numFmtId="3" fontId="53" fillId="0" borderId="0" xfId="0" applyNumberFormat="1" applyFont="1"/>
    <xf numFmtId="0" fontId="54" fillId="0" borderId="0" xfId="0" applyFont="1"/>
    <xf numFmtId="171" fontId="1" fillId="3" borderId="1" xfId="0" applyNumberFormat="1" applyFont="1" applyFill="1" applyBorder="1" applyAlignment="1">
      <alignment horizontal="right"/>
    </xf>
    <xf numFmtId="171" fontId="1" fillId="3" borderId="1" xfId="0" applyNumberFormat="1" applyFont="1" applyFill="1" applyBorder="1" applyAlignment="1">
      <alignment horizontal="right"/>
    </xf>
    <xf numFmtId="0" fontId="55" fillId="0" borderId="0" xfId="0" applyFont="1"/>
    <xf numFmtId="9" fontId="1" fillId="0" borderId="0" xfId="0" applyNumberFormat="1" applyFont="1"/>
    <xf numFmtId="0" fontId="7" fillId="0" borderId="0" xfId="0" applyFont="1" applyAlignment="1">
      <alignment horizontal="left"/>
    </xf>
    <xf numFmtId="0" fontId="7" fillId="0" borderId="0" xfId="0" applyFont="1" applyAlignment="1">
      <alignment horizontal="left"/>
    </xf>
    <xf numFmtId="0" fontId="7" fillId="0" borderId="0" xfId="0" applyFont="1" applyAlignment="1">
      <alignment horizontal="center" vertical="center"/>
    </xf>
    <xf numFmtId="0" fontId="56" fillId="0" borderId="0" xfId="0" applyFont="1" applyAlignment="1">
      <alignment horizontal="center" vertical="center"/>
    </xf>
    <xf numFmtId="0" fontId="7" fillId="0" borderId="65" xfId="0" applyFont="1" applyBorder="1" applyAlignment="1">
      <alignment horizontal="center" vertical="center"/>
    </xf>
    <xf numFmtId="0" fontId="7" fillId="0" borderId="0" xfId="0" applyFont="1" applyAlignment="1">
      <alignment vertical="center"/>
    </xf>
    <xf numFmtId="0" fontId="1" fillId="0" borderId="0" xfId="0" quotePrefix="1" applyFont="1" applyAlignment="1">
      <alignment horizontal="center"/>
    </xf>
    <xf numFmtId="0" fontId="7" fillId="0" borderId="65" xfId="0" applyFont="1" applyBorder="1"/>
    <xf numFmtId="0" fontId="1" fillId="0" borderId="0" xfId="0" quotePrefix="1" applyFont="1"/>
    <xf numFmtId="172" fontId="1" fillId="3" borderId="15" xfId="0" applyNumberFormat="1" applyFont="1" applyFill="1" applyBorder="1"/>
    <xf numFmtId="172" fontId="1" fillId="0" borderId="0" xfId="0" applyNumberFormat="1" applyFont="1"/>
    <xf numFmtId="173" fontId="1" fillId="0" borderId="0" xfId="0" applyNumberFormat="1" applyFont="1"/>
    <xf numFmtId="10" fontId="1" fillId="3" borderId="15" xfId="0" applyNumberFormat="1" applyFont="1" applyFill="1" applyBorder="1"/>
    <xf numFmtId="172" fontId="1" fillId="0" borderId="0" xfId="0" quotePrefix="1" applyNumberFormat="1" applyFont="1"/>
    <xf numFmtId="173" fontId="1" fillId="0" borderId="65" xfId="0" applyNumberFormat="1" applyFont="1" applyBorder="1"/>
    <xf numFmtId="10" fontId="1" fillId="3" borderId="115" xfId="0" applyNumberFormat="1" applyFont="1" applyFill="1" applyBorder="1" applyAlignment="1"/>
    <xf numFmtId="167" fontId="1" fillId="0" borderId="116" xfId="0" applyNumberFormat="1" applyFont="1" applyBorder="1"/>
    <xf numFmtId="173" fontId="1" fillId="0" borderId="116" xfId="0" applyNumberFormat="1" applyFont="1" applyBorder="1"/>
    <xf numFmtId="10" fontId="1" fillId="0" borderId="116" xfId="0" applyNumberFormat="1" applyFont="1" applyBorder="1"/>
    <xf numFmtId="167" fontId="1" fillId="0" borderId="0" xfId="0" applyNumberFormat="1" applyFont="1"/>
    <xf numFmtId="10" fontId="1" fillId="3" borderId="15" xfId="0" applyNumberFormat="1" applyFont="1" applyFill="1" applyBorder="1" applyAlignment="1"/>
    <xf numFmtId="10" fontId="1" fillId="3" borderId="115" xfId="0" applyNumberFormat="1" applyFont="1" applyFill="1" applyBorder="1"/>
    <xf numFmtId="167" fontId="1" fillId="0" borderId="117" xfId="0" applyNumberFormat="1" applyFont="1" applyBorder="1"/>
    <xf numFmtId="9" fontId="1" fillId="0" borderId="117" xfId="0" applyNumberFormat="1" applyFont="1" applyBorder="1"/>
    <xf numFmtId="173" fontId="1" fillId="3" borderId="118" xfId="0" applyNumberFormat="1" applyFont="1" applyFill="1" applyBorder="1" applyAlignment="1"/>
    <xf numFmtId="10" fontId="1" fillId="0" borderId="117" xfId="0" applyNumberFormat="1" applyFont="1" applyBorder="1"/>
    <xf numFmtId="173" fontId="1" fillId="0" borderId="117" xfId="0" applyNumberFormat="1" applyFont="1" applyBorder="1"/>
    <xf numFmtId="0" fontId="7" fillId="0" borderId="0" xfId="0" quotePrefix="1" applyFont="1" applyAlignment="1">
      <alignment horizontal="center" vertical="center"/>
    </xf>
    <xf numFmtId="172" fontId="1" fillId="3" borderId="15" xfId="0" applyNumberFormat="1" applyFont="1" applyFill="1" applyBorder="1" applyAlignment="1">
      <alignment horizontal="center" vertical="center"/>
    </xf>
    <xf numFmtId="0" fontId="57" fillId="0" borderId="0" xfId="0" applyFont="1"/>
    <xf numFmtId="0" fontId="1" fillId="0" borderId="0" xfId="0" applyFont="1" applyAlignment="1">
      <alignment horizontal="center" vertical="center"/>
    </xf>
    <xf numFmtId="0" fontId="38" fillId="0" borderId="0" xfId="0" applyFont="1" applyAlignment="1">
      <alignment horizontal="center" vertical="center"/>
    </xf>
    <xf numFmtId="0" fontId="1" fillId="0" borderId="13" xfId="0" applyFont="1" applyBorder="1" applyAlignment="1">
      <alignment horizontal="center"/>
    </xf>
    <xf numFmtId="0" fontId="1" fillId="0" borderId="120" xfId="0" applyFont="1" applyBorder="1" applyAlignment="1">
      <alignment horizontal="center" vertical="center"/>
    </xf>
    <xf numFmtId="0" fontId="1" fillId="0" borderId="17" xfId="0" applyFont="1" applyBorder="1" applyAlignment="1">
      <alignment horizontal="center" vertical="center"/>
    </xf>
    <xf numFmtId="0" fontId="1" fillId="0" borderId="17" xfId="0" applyFont="1" applyBorder="1" applyAlignment="1">
      <alignment horizontal="center" vertical="center" wrapText="1"/>
    </xf>
    <xf numFmtId="0" fontId="1" fillId="0" borderId="121" xfId="0" applyFont="1" applyBorder="1" applyAlignment="1">
      <alignment horizontal="center" vertical="center" wrapText="1"/>
    </xf>
    <xf numFmtId="0" fontId="1" fillId="0" borderId="104" xfId="0" applyFont="1" applyBorder="1"/>
    <xf numFmtId="0" fontId="1" fillId="3" borderId="1" xfId="0" applyFont="1" applyFill="1" applyBorder="1" applyAlignment="1"/>
    <xf numFmtId="0" fontId="1" fillId="2" borderId="1" xfId="0" applyFont="1" applyFill="1" applyBorder="1" applyAlignment="1"/>
    <xf numFmtId="174" fontId="1" fillId="3" borderId="1" xfId="0" applyNumberFormat="1" applyFont="1" applyFill="1" applyBorder="1" applyAlignment="1"/>
    <xf numFmtId="175" fontId="1" fillId="3" borderId="1" xfId="0" applyNumberFormat="1" applyFont="1" applyFill="1" applyBorder="1" applyAlignment="1"/>
    <xf numFmtId="176" fontId="1" fillId="0" borderId="1" xfId="0" applyNumberFormat="1" applyFont="1" applyBorder="1"/>
    <xf numFmtId="0" fontId="1" fillId="0" borderId="105" xfId="0" applyFont="1" applyBorder="1" applyAlignment="1"/>
    <xf numFmtId="0" fontId="1" fillId="2" borderId="1" xfId="0" applyFont="1" applyFill="1" applyBorder="1"/>
    <xf numFmtId="174" fontId="1" fillId="3" borderId="1" xfId="0" applyNumberFormat="1" applyFont="1" applyFill="1" applyBorder="1"/>
    <xf numFmtId="175" fontId="1" fillId="3" borderId="1" xfId="0" applyNumberFormat="1" applyFont="1" applyFill="1" applyBorder="1"/>
    <xf numFmtId="0" fontId="1" fillId="0" borderId="105" xfId="0" applyFont="1" applyBorder="1"/>
    <xf numFmtId="0" fontId="1" fillId="0" borderId="122" xfId="0" applyFont="1" applyBorder="1"/>
    <xf numFmtId="0" fontId="1" fillId="0" borderId="123" xfId="0" applyFont="1" applyBorder="1"/>
    <xf numFmtId="0" fontId="1" fillId="0" borderId="22" xfId="0" applyFont="1" applyBorder="1"/>
    <xf numFmtId="175" fontId="1" fillId="0" borderId="22" xfId="0" applyNumberFormat="1" applyFont="1" applyBorder="1"/>
    <xf numFmtId="0" fontId="1" fillId="0" borderId="94" xfId="0" applyFont="1" applyBorder="1"/>
    <xf numFmtId="0" fontId="1" fillId="0" borderId="124" xfId="0" applyFont="1" applyBorder="1"/>
    <xf numFmtId="0" fontId="1" fillId="0" borderId="27" xfId="0" applyFont="1" applyBorder="1"/>
    <xf numFmtId="168" fontId="1" fillId="0" borderId="27" xfId="0" applyNumberFormat="1" applyFont="1" applyBorder="1"/>
    <xf numFmtId="175" fontId="1" fillId="0" borderId="27" xfId="0" applyNumberFormat="1" applyFont="1" applyBorder="1"/>
    <xf numFmtId="176" fontId="1" fillId="0" borderId="124" xfId="0" applyNumberFormat="1" applyFont="1" applyBorder="1"/>
    <xf numFmtId="0" fontId="1" fillId="0" borderId="125" xfId="0" applyFont="1" applyBorder="1"/>
    <xf numFmtId="10" fontId="1" fillId="3" borderId="1" xfId="0" applyNumberFormat="1" applyFont="1" applyFill="1" applyBorder="1" applyAlignment="1"/>
    <xf numFmtId="10" fontId="1" fillId="0" borderId="27" xfId="0" applyNumberFormat="1" applyFont="1" applyBorder="1"/>
    <xf numFmtId="0" fontId="1" fillId="7" borderId="0" xfId="0" applyFont="1" applyFill="1"/>
    <xf numFmtId="0" fontId="1" fillId="7" borderId="0" xfId="0" applyFont="1" applyFill="1" applyAlignment="1"/>
    <xf numFmtId="0" fontId="7" fillId="7" borderId="0" xfId="0" applyFont="1" applyFill="1"/>
    <xf numFmtId="0" fontId="1" fillId="7" borderId="0" xfId="0" applyFont="1" applyFill="1" applyAlignment="1">
      <alignment horizontal="left"/>
    </xf>
    <xf numFmtId="0" fontId="7" fillId="7" borderId="0" xfId="0" applyFont="1" applyFill="1" applyAlignment="1"/>
    <xf numFmtId="0" fontId="1" fillId="7" borderId="0" xfId="0" applyFont="1" applyFill="1" applyAlignment="1">
      <alignment horizontal="left"/>
    </xf>
    <xf numFmtId="15" fontId="1" fillId="3" borderId="1" xfId="0" applyNumberFormat="1" applyFont="1" applyFill="1" applyBorder="1" applyAlignment="1"/>
    <xf numFmtId="174" fontId="1" fillId="0" borderId="0" xfId="0" applyNumberFormat="1" applyFont="1" applyAlignment="1"/>
    <xf numFmtId="0" fontId="2" fillId="0" borderId="0" xfId="0" applyFont="1" applyAlignment="1"/>
    <xf numFmtId="0" fontId="7" fillId="0" borderId="1" xfId="0" applyFont="1" applyBorder="1" applyAlignment="1">
      <alignment horizontal="center" vertical="center"/>
    </xf>
    <xf numFmtId="0" fontId="7" fillId="0" borderId="64" xfId="0" applyFont="1" applyBorder="1" applyAlignment="1">
      <alignment horizontal="center" vertical="center" wrapText="1"/>
    </xf>
    <xf numFmtId="0" fontId="7" fillId="0" borderId="104" xfId="0" applyFont="1" applyBorder="1" applyAlignment="1">
      <alignment vertical="top"/>
    </xf>
    <xf numFmtId="0" fontId="1" fillId="0" borderId="1" xfId="0" applyFont="1" applyBorder="1" applyAlignment="1">
      <alignment vertical="top" wrapText="1"/>
    </xf>
    <xf numFmtId="177" fontId="1" fillId="3" borderId="1" xfId="0" applyNumberFormat="1" applyFont="1" applyFill="1" applyBorder="1" applyAlignment="1">
      <alignment horizontal="right" vertical="center"/>
    </xf>
    <xf numFmtId="177" fontId="1" fillId="0" borderId="105" xfId="0" applyNumberFormat="1" applyFont="1" applyBorder="1" applyAlignment="1">
      <alignment horizontal="right" vertical="center"/>
    </xf>
    <xf numFmtId="177" fontId="1" fillId="0" borderId="1" xfId="0" applyNumberFormat="1" applyFont="1" applyBorder="1" applyAlignment="1">
      <alignment horizontal="right" vertical="center"/>
    </xf>
    <xf numFmtId="0" fontId="7" fillId="0" borderId="104" xfId="0" applyFont="1" applyBorder="1" applyAlignment="1">
      <alignment vertical="top"/>
    </xf>
    <xf numFmtId="0" fontId="1" fillId="0" borderId="1" xfId="0" applyFont="1" applyBorder="1" applyAlignment="1">
      <alignment vertical="top" wrapText="1"/>
    </xf>
    <xf numFmtId="178" fontId="1" fillId="0" borderId="1" xfId="0" applyNumberFormat="1" applyFont="1" applyBorder="1" applyAlignment="1">
      <alignment horizontal="right" vertical="center"/>
    </xf>
    <xf numFmtId="178" fontId="1" fillId="0" borderId="105" xfId="0" applyNumberFormat="1" applyFont="1" applyBorder="1" applyAlignment="1">
      <alignment horizontal="right" vertical="center"/>
    </xf>
    <xf numFmtId="0" fontId="1" fillId="0" borderId="104" xfId="0" applyFont="1" applyBorder="1" applyAlignment="1">
      <alignment vertical="top"/>
    </xf>
    <xf numFmtId="179" fontId="1" fillId="0" borderId="1" xfId="0" applyNumberFormat="1" applyFont="1" applyBorder="1" applyAlignment="1">
      <alignment horizontal="right" vertical="center"/>
    </xf>
    <xf numFmtId="180" fontId="1" fillId="0" borderId="105" xfId="0" applyNumberFormat="1" applyFont="1" applyBorder="1" applyAlignment="1">
      <alignment horizontal="right" vertical="center"/>
    </xf>
    <xf numFmtId="0" fontId="1" fillId="0" borderId="14" xfId="0" applyFont="1" applyBorder="1"/>
    <xf numFmtId="0" fontId="1" fillId="0" borderId="130" xfId="0" applyFont="1" applyBorder="1" applyAlignment="1">
      <alignment vertical="top"/>
    </xf>
    <xf numFmtId="0" fontId="1" fillId="0" borderId="131" xfId="0" applyFont="1" applyBorder="1" applyAlignment="1">
      <alignment vertical="top" wrapText="1"/>
    </xf>
    <xf numFmtId="178" fontId="1" fillId="0" borderId="131" xfId="0" applyNumberFormat="1" applyFont="1" applyBorder="1" applyAlignment="1">
      <alignment horizontal="right" vertical="center"/>
    </xf>
    <xf numFmtId="178" fontId="1" fillId="0" borderId="125" xfId="0" applyNumberFormat="1" applyFont="1" applyBorder="1" applyAlignment="1">
      <alignment horizontal="right" vertical="center"/>
    </xf>
    <xf numFmtId="178" fontId="5" fillId="0" borderId="0" xfId="0" applyNumberFormat="1" applyFont="1"/>
    <xf numFmtId="0" fontId="15" fillId="0" borderId="0" xfId="0" applyFont="1"/>
    <xf numFmtId="0" fontId="7" fillId="0" borderId="0" xfId="0" applyFont="1" applyAlignment="1">
      <alignment horizontal="center" vertical="top"/>
    </xf>
    <xf numFmtId="0" fontId="33" fillId="0" borderId="0" xfId="0" applyFont="1"/>
    <xf numFmtId="0" fontId="59" fillId="0" borderId="0" xfId="0" applyFont="1" applyAlignment="1">
      <alignment horizontal="left" vertical="center"/>
    </xf>
    <xf numFmtId="0" fontId="60" fillId="0" borderId="0" xfId="0" applyFont="1" applyAlignment="1">
      <alignment wrapText="1"/>
    </xf>
    <xf numFmtId="0" fontId="10" fillId="0" borderId="0" xfId="0" applyFont="1" applyAlignment="1">
      <alignment vertical="top"/>
    </xf>
    <xf numFmtId="0" fontId="41" fillId="0" borderId="0" xfId="0" applyFont="1" applyAlignment="1"/>
    <xf numFmtId="0" fontId="61" fillId="0" borderId="0" xfId="0" applyFont="1" applyAlignment="1">
      <alignment horizontal="center"/>
    </xf>
    <xf numFmtId="0" fontId="61" fillId="0" borderId="0" xfId="0" applyFont="1"/>
    <xf numFmtId="0" fontId="33" fillId="0" borderId="0" xfId="0" applyFont="1" applyAlignment="1">
      <alignment horizontal="center"/>
    </xf>
    <xf numFmtId="0" fontId="43" fillId="0" borderId="38" xfId="0" applyFont="1" applyBorder="1"/>
    <xf numFmtId="0" fontId="4" fillId="0" borderId="38" xfId="0" applyFont="1" applyBorder="1" applyAlignment="1">
      <alignment horizontal="left"/>
    </xf>
    <xf numFmtId="0" fontId="4" fillId="0" borderId="38" xfId="0" applyFont="1" applyBorder="1"/>
    <xf numFmtId="10" fontId="4" fillId="0" borderId="38" xfId="0" applyNumberFormat="1" applyFont="1" applyBorder="1" applyAlignment="1">
      <alignment horizontal="right"/>
    </xf>
    <xf numFmtId="10" fontId="4" fillId="0" borderId="0" xfId="0" applyNumberFormat="1" applyFont="1" applyAlignment="1">
      <alignment horizontal="right"/>
    </xf>
    <xf numFmtId="0" fontId="43" fillId="0" borderId="0" xfId="0" applyFont="1"/>
    <xf numFmtId="0" fontId="4" fillId="0" borderId="0" xfId="0" applyFont="1" applyAlignment="1">
      <alignment horizontal="left"/>
    </xf>
    <xf numFmtId="0" fontId="62" fillId="0" borderId="0" xfId="0" applyFont="1"/>
    <xf numFmtId="0" fontId="63" fillId="0" borderId="0" xfId="0" applyFont="1"/>
    <xf numFmtId="44" fontId="7" fillId="0" borderId="31" xfId="0" applyNumberFormat="1" applyFont="1" applyBorder="1" applyAlignment="1">
      <alignment horizontal="center"/>
    </xf>
    <xf numFmtId="44" fontId="7" fillId="0" borderId="43" xfId="0" applyNumberFormat="1" applyFont="1" applyBorder="1" applyAlignment="1">
      <alignment horizontal="center"/>
    </xf>
    <xf numFmtId="44" fontId="7" fillId="0" borderId="0" xfId="0" applyNumberFormat="1" applyFont="1" applyAlignment="1">
      <alignment horizontal="center"/>
    </xf>
    <xf numFmtId="0" fontId="2" fillId="0" borderId="0" xfId="0" applyFont="1" applyAlignment="1">
      <alignment horizontal="center" vertical="top"/>
    </xf>
    <xf numFmtId="0" fontId="64" fillId="0" borderId="0" xfId="0" applyFont="1"/>
    <xf numFmtId="0" fontId="2" fillId="0" borderId="88" xfId="0" applyFont="1" applyBorder="1" applyAlignment="1">
      <alignment horizontal="center"/>
    </xf>
    <xf numFmtId="0" fontId="2" fillId="0" borderId="89" xfId="0" applyFont="1" applyBorder="1" applyAlignment="1">
      <alignment horizontal="center"/>
    </xf>
    <xf numFmtId="0" fontId="2" fillId="0" borderId="0" xfId="0" applyFont="1" applyAlignment="1">
      <alignment horizontal="center"/>
    </xf>
    <xf numFmtId="0" fontId="2" fillId="0" borderId="94" xfId="0" applyFont="1" applyBorder="1" applyAlignment="1">
      <alignment horizontal="center"/>
    </xf>
    <xf numFmtId="0" fontId="2" fillId="0" borderId="95" xfId="0" applyFont="1" applyBorder="1" applyAlignment="1">
      <alignment horizontal="center"/>
    </xf>
    <xf numFmtId="0" fontId="65" fillId="0" borderId="59" xfId="0" applyFont="1" applyBorder="1" applyAlignment="1">
      <alignment wrapText="1"/>
    </xf>
    <xf numFmtId="0" fontId="1" fillId="5" borderId="23" xfId="0" applyFont="1" applyFill="1" applyBorder="1" applyAlignment="1">
      <alignment horizontal="center" wrapText="1"/>
    </xf>
    <xf numFmtId="181" fontId="1" fillId="3" borderId="19" xfId="0" applyNumberFormat="1" applyFont="1" applyFill="1" applyBorder="1" applyAlignment="1"/>
    <xf numFmtId="181" fontId="1" fillId="3" borderId="132" xfId="0" applyNumberFormat="1" applyFont="1" applyFill="1" applyBorder="1" applyAlignment="1"/>
    <xf numFmtId="181" fontId="1" fillId="0" borderId="0" xfId="0" applyNumberFormat="1" applyFont="1"/>
    <xf numFmtId="0" fontId="1" fillId="5" borderId="21" xfId="0" applyFont="1" applyFill="1" applyBorder="1" applyAlignment="1">
      <alignment horizontal="center" wrapText="1"/>
    </xf>
    <xf numFmtId="181" fontId="1" fillId="3" borderId="1" xfId="0" applyNumberFormat="1" applyFont="1" applyFill="1" applyBorder="1" applyAlignment="1"/>
    <xf numFmtId="181" fontId="43" fillId="0" borderId="1" xfId="0" applyNumberFormat="1" applyFont="1" applyBorder="1"/>
    <xf numFmtId="181" fontId="1" fillId="3" borderId="105" xfId="0" applyNumberFormat="1" applyFont="1" applyFill="1" applyBorder="1" applyAlignment="1"/>
    <xf numFmtId="181" fontId="43" fillId="0" borderId="0" xfId="0" applyNumberFormat="1" applyFont="1"/>
    <xf numFmtId="181" fontId="7" fillId="0" borderId="1" xfId="0" applyNumberFormat="1" applyFont="1" applyBorder="1"/>
    <xf numFmtId="181" fontId="7" fillId="3" borderId="105" xfId="0" applyNumberFormat="1" applyFont="1" applyFill="1" applyBorder="1"/>
    <xf numFmtId="181" fontId="7" fillId="0" borderId="0" xfId="0" applyNumberFormat="1" applyFont="1"/>
    <xf numFmtId="0" fontId="66" fillId="0" borderId="0" xfId="0" applyFont="1"/>
    <xf numFmtId="0" fontId="38" fillId="0" borderId="0" xfId="0" applyFont="1"/>
    <xf numFmtId="0" fontId="33" fillId="0" borderId="18" xfId="0" applyFont="1" applyBorder="1"/>
    <xf numFmtId="1" fontId="7" fillId="10" borderId="20" xfId="0" applyNumberFormat="1" applyFont="1" applyFill="1" applyBorder="1" applyAlignment="1">
      <alignment horizontal="center"/>
    </xf>
    <xf numFmtId="0" fontId="7" fillId="0" borderId="1" xfId="0" applyFont="1" applyBorder="1" applyAlignment="1">
      <alignment horizontal="center"/>
    </xf>
    <xf numFmtId="0" fontId="7" fillId="0" borderId="59" xfId="0" applyFont="1" applyBorder="1" applyAlignment="1">
      <alignment horizontal="center"/>
    </xf>
    <xf numFmtId="0" fontId="33" fillId="0" borderId="1" xfId="0" applyFont="1" applyBorder="1"/>
    <xf numFmtId="0" fontId="33" fillId="0" borderId="1" xfId="0" applyFont="1" applyBorder="1" applyAlignment="1">
      <alignment horizontal="center"/>
    </xf>
    <xf numFmtId="0" fontId="33" fillId="0" borderId="59" xfId="0" applyFont="1" applyBorder="1" applyAlignment="1">
      <alignment horizontal="center"/>
    </xf>
    <xf numFmtId="0" fontId="1" fillId="0" borderId="1" xfId="0" applyFont="1" applyBorder="1" applyAlignment="1">
      <alignment horizontal="center" wrapText="1"/>
    </xf>
    <xf numFmtId="0" fontId="1" fillId="3" borderId="1" xfId="0" applyFont="1" applyFill="1" applyBorder="1" applyAlignment="1">
      <alignment vertical="center"/>
    </xf>
    <xf numFmtId="0" fontId="33" fillId="11" borderId="1" xfId="0" applyFont="1" applyFill="1" applyBorder="1" applyAlignment="1">
      <alignment horizontal="center"/>
    </xf>
    <xf numFmtId="0" fontId="33" fillId="11" borderId="81" xfId="0" applyFont="1" applyFill="1" applyBorder="1" applyAlignment="1">
      <alignment horizontal="center"/>
    </xf>
    <xf numFmtId="177" fontId="1" fillId="3" borderId="1" xfId="0" applyNumberFormat="1" applyFont="1" applyFill="1" applyBorder="1" applyAlignment="1">
      <alignment vertical="center"/>
    </xf>
    <xf numFmtId="177" fontId="33" fillId="5" borderId="15" xfId="0" applyNumberFormat="1" applyFont="1" applyFill="1" applyBorder="1"/>
    <xf numFmtId="177" fontId="1" fillId="3" borderId="1" xfId="0" applyNumberFormat="1" applyFont="1" applyFill="1" applyBorder="1" applyAlignment="1">
      <alignment vertical="center"/>
    </xf>
    <xf numFmtId="182" fontId="1" fillId="0" borderId="1" xfId="0" applyNumberFormat="1" applyFont="1" applyBorder="1" applyAlignment="1">
      <alignment horizontal="right"/>
    </xf>
    <xf numFmtId="183" fontId="33" fillId="0" borderId="1" xfId="0" applyNumberFormat="1" applyFont="1" applyBorder="1" applyAlignment="1">
      <alignment horizontal="right"/>
    </xf>
    <xf numFmtId="169" fontId="43" fillId="0" borderId="0" xfId="0" applyNumberFormat="1" applyFont="1" applyAlignment="1"/>
    <xf numFmtId="0" fontId="1" fillId="3" borderId="1" xfId="0" applyFont="1" applyFill="1" applyBorder="1" applyAlignment="1">
      <alignment vertical="center"/>
    </xf>
    <xf numFmtId="0" fontId="33" fillId="0" borderId="1" xfId="0" applyFont="1" applyBorder="1" applyAlignment="1"/>
    <xf numFmtId="49" fontId="33" fillId="0" borderId="1" xfId="0" applyNumberFormat="1" applyFont="1" applyBorder="1" applyAlignment="1">
      <alignment horizontal="center"/>
    </xf>
    <xf numFmtId="37" fontId="7" fillId="0" borderId="1" xfId="0" applyNumberFormat="1" applyFont="1" applyBorder="1" applyAlignment="1">
      <alignment horizontal="right"/>
    </xf>
    <xf numFmtId="171" fontId="40" fillId="0" borderId="1" xfId="0" applyNumberFormat="1" applyFont="1" applyBorder="1"/>
    <xf numFmtId="37" fontId="7" fillId="0" borderId="24" xfId="0" applyNumberFormat="1" applyFont="1" applyBorder="1" applyAlignment="1">
      <alignment horizontal="right"/>
    </xf>
    <xf numFmtId="183" fontId="7" fillId="0" borderId="1" xfId="0" applyNumberFormat="1" applyFont="1" applyBorder="1" applyAlignment="1">
      <alignment horizontal="right"/>
    </xf>
    <xf numFmtId="184" fontId="43" fillId="0" borderId="0" xfId="0" applyNumberFormat="1" applyFont="1"/>
    <xf numFmtId="1" fontId="7" fillId="10" borderId="133" xfId="0" applyNumberFormat="1" applyFont="1" applyFill="1" applyBorder="1" applyAlignment="1">
      <alignment horizontal="center"/>
    </xf>
    <xf numFmtId="0" fontId="67" fillId="5" borderId="15" xfId="0" applyFont="1" applyFill="1" applyBorder="1" applyAlignment="1">
      <alignment horizontal="center"/>
    </xf>
    <xf numFmtId="0" fontId="7" fillId="0" borderId="18" xfId="0" applyFont="1" applyBorder="1" applyAlignment="1">
      <alignment horizontal="center"/>
    </xf>
    <xf numFmtId="0" fontId="33" fillId="5" borderId="15" xfId="0" applyFont="1" applyFill="1" applyBorder="1"/>
    <xf numFmtId="0" fontId="7" fillId="5" borderId="15" xfId="0" applyFont="1" applyFill="1" applyBorder="1" applyAlignment="1">
      <alignment horizontal="center"/>
    </xf>
    <xf numFmtId="0" fontId="7" fillId="0" borderId="18" xfId="0" applyFont="1" applyBorder="1" applyAlignment="1">
      <alignment horizontal="center" wrapText="1"/>
    </xf>
    <xf numFmtId="0" fontId="7" fillId="0" borderId="25" xfId="0" applyFont="1" applyBorder="1" applyAlignment="1">
      <alignment horizontal="center"/>
    </xf>
    <xf numFmtId="0" fontId="65" fillId="12" borderId="1" xfId="0" applyFont="1" applyFill="1" applyBorder="1"/>
    <xf numFmtId="0" fontId="68" fillId="5" borderId="15" xfId="0" applyFont="1" applyFill="1" applyBorder="1" applyAlignment="1">
      <alignment vertical="center"/>
    </xf>
    <xf numFmtId="177" fontId="1" fillId="3" borderId="20" xfId="0" applyNumberFormat="1" applyFont="1" applyFill="1" applyBorder="1" applyAlignment="1">
      <alignment vertical="center"/>
    </xf>
    <xf numFmtId="171" fontId="1" fillId="5" borderId="15" xfId="0" applyNumberFormat="1" applyFont="1" applyFill="1" applyBorder="1" applyAlignment="1">
      <alignment horizontal="center"/>
    </xf>
    <xf numFmtId="178" fontId="1" fillId="3" borderId="1" xfId="0" applyNumberFormat="1" applyFont="1" applyFill="1" applyBorder="1" applyAlignment="1">
      <alignment vertical="center"/>
    </xf>
    <xf numFmtId="43" fontId="1" fillId="5" borderId="15" xfId="0" applyNumberFormat="1" applyFont="1" applyFill="1" applyBorder="1" applyAlignment="1">
      <alignment horizontal="center"/>
    </xf>
    <xf numFmtId="171" fontId="69" fillId="5" borderId="15" xfId="0" applyNumberFormat="1" applyFont="1" applyFill="1" applyBorder="1" applyAlignment="1">
      <alignment horizontal="center"/>
    </xf>
    <xf numFmtId="185" fontId="33" fillId="11" borderId="20" xfId="0" applyNumberFormat="1" applyFont="1" applyFill="1" applyBorder="1" applyAlignment="1">
      <alignment horizontal="center"/>
    </xf>
    <xf numFmtId="185" fontId="33" fillId="5" borderId="15" xfId="0" applyNumberFormat="1" applyFont="1" applyFill="1" applyBorder="1" applyAlignment="1">
      <alignment horizontal="center"/>
    </xf>
    <xf numFmtId="0" fontId="33" fillId="11" borderId="20" xfId="0" applyFont="1" applyFill="1" applyBorder="1" applyAlignment="1">
      <alignment horizontal="center"/>
    </xf>
    <xf numFmtId="183" fontId="40" fillId="0" borderId="1" xfId="0" applyNumberFormat="1" applyFont="1" applyBorder="1" applyAlignment="1">
      <alignment horizontal="right"/>
    </xf>
    <xf numFmtId="0" fontId="1" fillId="0" borderId="22" xfId="0" applyFont="1" applyBorder="1" applyAlignment="1">
      <alignment horizontal="center"/>
    </xf>
    <xf numFmtId="0" fontId="1" fillId="0" borderId="1" xfId="0" applyFont="1" applyBorder="1" applyAlignment="1">
      <alignment vertical="center"/>
    </xf>
    <xf numFmtId="37" fontId="33" fillId="5" borderId="15" xfId="0" applyNumberFormat="1" applyFont="1" applyFill="1" applyBorder="1" applyAlignment="1">
      <alignment horizontal="right"/>
    </xf>
    <xf numFmtId="37" fontId="33" fillId="4" borderId="82" xfId="0" applyNumberFormat="1" applyFont="1" applyFill="1" applyBorder="1" applyAlignment="1">
      <alignment horizontal="right"/>
    </xf>
    <xf numFmtId="182" fontId="1" fillId="4" borderId="20" xfId="0" applyNumberFormat="1" applyFont="1" applyFill="1" applyBorder="1" applyAlignment="1">
      <alignment horizontal="right"/>
    </xf>
    <xf numFmtId="37" fontId="33" fillId="0" borderId="1" xfId="0" applyNumberFormat="1" applyFont="1" applyBorder="1" applyAlignment="1">
      <alignment horizontal="right"/>
    </xf>
    <xf numFmtId="37" fontId="40" fillId="4" borderId="1" xfId="0" applyNumberFormat="1" applyFont="1" applyFill="1" applyBorder="1" applyAlignment="1">
      <alignment horizontal="right"/>
    </xf>
    <xf numFmtId="37" fontId="33" fillId="4" borderId="20" xfId="0" applyNumberFormat="1" applyFont="1" applyFill="1" applyBorder="1" applyAlignment="1">
      <alignment horizontal="right"/>
    </xf>
    <xf numFmtId="37" fontId="7" fillId="0" borderId="25" xfId="0" applyNumberFormat="1" applyFont="1" applyBorder="1" applyAlignment="1">
      <alignment horizontal="right"/>
    </xf>
    <xf numFmtId="49" fontId="33" fillId="0" borderId="0" xfId="0" applyNumberFormat="1" applyFont="1" applyAlignment="1">
      <alignment horizontal="center"/>
    </xf>
    <xf numFmtId="37" fontId="7" fillId="0" borderId="0" xfId="0" applyNumberFormat="1" applyFont="1" applyAlignment="1">
      <alignment horizontal="right"/>
    </xf>
    <xf numFmtId="183" fontId="33" fillId="0" borderId="0" xfId="0" applyNumberFormat="1" applyFont="1"/>
    <xf numFmtId="185" fontId="70" fillId="0" borderId="0" xfId="0" applyNumberFormat="1" applyFont="1"/>
    <xf numFmtId="43" fontId="33" fillId="0" borderId="0" xfId="0" applyNumberFormat="1" applyFont="1"/>
    <xf numFmtId="0" fontId="40" fillId="0" borderId="0" xfId="0" applyFont="1" applyAlignment="1">
      <alignment horizontal="center"/>
    </xf>
    <xf numFmtId="0" fontId="33" fillId="0" borderId="0" xfId="0" applyFont="1" applyAlignment="1">
      <alignment wrapText="1"/>
    </xf>
    <xf numFmtId="0" fontId="40" fillId="0" borderId="0" xfId="0" applyFont="1" applyAlignment="1">
      <alignment wrapText="1"/>
    </xf>
    <xf numFmtId="0" fontId="40" fillId="0" borderId="1" xfId="0" applyFont="1" applyBorder="1" applyAlignment="1">
      <alignment horizontal="center"/>
    </xf>
    <xf numFmtId="0" fontId="40" fillId="0" borderId="0" xfId="0" applyFont="1"/>
    <xf numFmtId="0" fontId="40" fillId="0" borderId="24" xfId="0" applyFont="1" applyBorder="1" applyAlignment="1">
      <alignment horizontal="center" vertical="center"/>
    </xf>
    <xf numFmtId="0" fontId="72" fillId="0" borderId="1" xfId="0" applyFont="1" applyBorder="1"/>
    <xf numFmtId="0" fontId="33" fillId="0" borderId="83" xfId="0" applyFont="1" applyBorder="1" applyAlignment="1">
      <alignment horizontal="center"/>
    </xf>
    <xf numFmtId="0" fontId="33" fillId="0" borderId="1" xfId="0" applyFont="1" applyBorder="1" applyAlignment="1">
      <alignment horizontal="center" wrapText="1"/>
    </xf>
    <xf numFmtId="0" fontId="33" fillId="0" borderId="24" xfId="0" applyFont="1" applyBorder="1" applyAlignment="1">
      <alignment horizontal="center"/>
    </xf>
    <xf numFmtId="0" fontId="40" fillId="0" borderId="1" xfId="0" applyFont="1" applyBorder="1"/>
    <xf numFmtId="0" fontId="33" fillId="0" borderId="83" xfId="0" applyFont="1" applyBorder="1"/>
    <xf numFmtId="37" fontId="33" fillId="0" borderId="1" xfId="0" applyNumberFormat="1" applyFont="1" applyBorder="1"/>
    <xf numFmtId="0" fontId="33" fillId="0" borderId="22" xfId="0" applyFont="1" applyBorder="1"/>
    <xf numFmtId="171" fontId="1" fillId="0" borderId="24" xfId="0" applyNumberFormat="1" applyFont="1" applyBorder="1"/>
    <xf numFmtId="0" fontId="33" fillId="3" borderId="1" xfId="0" applyFont="1" applyFill="1" applyBorder="1" applyAlignment="1"/>
    <xf numFmtId="0" fontId="1" fillId="5" borderId="21" xfId="0" applyFont="1" applyFill="1" applyBorder="1"/>
    <xf numFmtId="0" fontId="33" fillId="5" borderId="21" xfId="0" applyFont="1" applyFill="1" applyBorder="1"/>
    <xf numFmtId="37" fontId="33" fillId="0" borderId="1" xfId="0" applyNumberFormat="1" applyFont="1" applyBorder="1" applyAlignment="1"/>
    <xf numFmtId="0" fontId="33" fillId="3" borderId="1" xfId="0" applyFont="1" applyFill="1" applyBorder="1"/>
    <xf numFmtId="0" fontId="33" fillId="0" borderId="134" xfId="0" applyFont="1" applyBorder="1"/>
    <xf numFmtId="0" fontId="33" fillId="3" borderId="23" xfId="0" applyFont="1" applyFill="1" applyBorder="1"/>
    <xf numFmtId="0" fontId="33" fillId="0" borderId="25" xfId="0" applyFont="1" applyBorder="1"/>
    <xf numFmtId="171" fontId="33" fillId="0" borderId="1" xfId="0" applyNumberFormat="1" applyFont="1" applyBorder="1"/>
    <xf numFmtId="186" fontId="1" fillId="0" borderId="1" xfId="0" applyNumberFormat="1" applyFont="1" applyBorder="1"/>
    <xf numFmtId="0" fontId="33" fillId="0" borderId="65" xfId="0" applyFont="1" applyBorder="1"/>
    <xf numFmtId="0" fontId="33" fillId="0" borderId="61" xfId="0" applyFont="1" applyBorder="1" applyAlignment="1">
      <alignment horizontal="center"/>
    </xf>
    <xf numFmtId="0" fontId="33" fillId="0" borderId="24" xfId="0" applyFont="1" applyBorder="1"/>
    <xf numFmtId="37" fontId="33" fillId="5" borderId="15" xfId="0" applyNumberFormat="1" applyFont="1" applyFill="1" applyBorder="1"/>
    <xf numFmtId="171" fontId="1" fillId="0" borderId="24" xfId="0" applyNumberFormat="1" applyFont="1" applyBorder="1" applyAlignment="1"/>
    <xf numFmtId="186" fontId="33" fillId="0" borderId="0" xfId="0" applyNumberFormat="1" applyFont="1"/>
    <xf numFmtId="0" fontId="72" fillId="0" borderId="1" xfId="0" applyFont="1" applyBorder="1" applyAlignment="1"/>
    <xf numFmtId="0" fontId="33" fillId="0" borderId="134" xfId="0" applyFont="1" applyBorder="1" applyAlignment="1">
      <alignment horizontal="center"/>
    </xf>
    <xf numFmtId="0" fontId="33" fillId="0" borderId="135" xfId="0" applyFont="1" applyBorder="1" applyAlignment="1">
      <alignment horizontal="center"/>
    </xf>
    <xf numFmtId="0" fontId="72" fillId="13" borderId="1" xfId="0" applyFont="1" applyFill="1" applyBorder="1" applyAlignment="1"/>
    <xf numFmtId="0" fontId="33" fillId="0" borderId="22" xfId="0" applyFont="1" applyBorder="1" applyAlignment="1"/>
    <xf numFmtId="0" fontId="33" fillId="0" borderId="22" xfId="0" applyFont="1" applyBorder="1" applyAlignment="1">
      <alignment horizontal="center"/>
    </xf>
    <xf numFmtId="0" fontId="40" fillId="0" borderId="1" xfId="0" applyFont="1" applyBorder="1" applyAlignment="1"/>
    <xf numFmtId="0" fontId="33" fillId="0" borderId="25" xfId="0" applyFont="1" applyBorder="1" applyAlignment="1"/>
    <xf numFmtId="0" fontId="33" fillId="0" borderId="25" xfId="0" applyFont="1" applyBorder="1" applyAlignment="1">
      <alignment horizontal="center"/>
    </xf>
    <xf numFmtId="184" fontId="1" fillId="3" borderId="1" xfId="0" applyNumberFormat="1" applyFont="1" applyFill="1" applyBorder="1" applyAlignment="1"/>
    <xf numFmtId="0" fontId="33" fillId="0" borderId="1" xfId="0" applyFont="1" applyBorder="1" applyAlignment="1"/>
    <xf numFmtId="0" fontId="33" fillId="12" borderId="1" xfId="0" applyFont="1" applyFill="1" applyBorder="1" applyAlignment="1"/>
    <xf numFmtId="171" fontId="33" fillId="12" borderId="1" xfId="0" applyNumberFormat="1" applyFont="1" applyFill="1" applyBorder="1" applyAlignment="1">
      <alignment horizontal="right"/>
    </xf>
    <xf numFmtId="184" fontId="33" fillId="3" borderId="1" xfId="0" applyNumberFormat="1" applyFont="1" applyFill="1" applyBorder="1" applyAlignment="1">
      <alignment horizontal="right"/>
    </xf>
    <xf numFmtId="171" fontId="33" fillId="0" borderId="1" xfId="0" applyNumberFormat="1" applyFont="1" applyBorder="1" applyAlignment="1">
      <alignment horizontal="right"/>
    </xf>
    <xf numFmtId="187" fontId="33" fillId="12" borderId="1" xfId="0" applyNumberFormat="1" applyFont="1" applyFill="1" applyBorder="1" applyAlignment="1">
      <alignment horizontal="right"/>
    </xf>
    <xf numFmtId="184" fontId="33" fillId="3" borderId="1" xfId="0" applyNumberFormat="1" applyFont="1" applyFill="1" applyBorder="1" applyAlignment="1">
      <alignment horizontal="right"/>
    </xf>
    <xf numFmtId="0" fontId="33" fillId="12" borderId="1" xfId="0" applyFont="1" applyFill="1" applyBorder="1" applyAlignment="1"/>
    <xf numFmtId="171" fontId="33" fillId="12" borderId="1" xfId="0" applyNumberFormat="1" applyFont="1" applyFill="1" applyBorder="1" applyAlignment="1"/>
    <xf numFmtId="187" fontId="33" fillId="12" borderId="1" xfId="0" applyNumberFormat="1" applyFont="1" applyFill="1" applyBorder="1" applyAlignment="1"/>
    <xf numFmtId="184" fontId="33" fillId="0" borderId="1" xfId="0" applyNumberFormat="1" applyFont="1" applyBorder="1"/>
    <xf numFmtId="0" fontId="33" fillId="0" borderId="59" xfId="0" applyFont="1" applyBorder="1" applyAlignment="1"/>
    <xf numFmtId="171" fontId="33" fillId="0" borderId="1" xfId="0" applyNumberFormat="1" applyFont="1" applyBorder="1" applyAlignment="1">
      <alignment horizontal="right"/>
    </xf>
    <xf numFmtId="184" fontId="33" fillId="0" borderId="1" xfId="0" applyNumberFormat="1" applyFont="1" applyBorder="1" applyAlignment="1"/>
    <xf numFmtId="171" fontId="33" fillId="0" borderId="59" xfId="0" applyNumberFormat="1" applyFont="1" applyBorder="1" applyAlignment="1">
      <alignment horizontal="right"/>
    </xf>
    <xf numFmtId="187" fontId="33" fillId="0" borderId="24" xfId="0" applyNumberFormat="1" applyFont="1" applyBorder="1" applyAlignment="1"/>
    <xf numFmtId="0" fontId="33" fillId="0" borderId="0" xfId="0" applyFont="1" applyAlignment="1"/>
    <xf numFmtId="0" fontId="33" fillId="0" borderId="0" xfId="0" applyFont="1" applyAlignment="1"/>
    <xf numFmtId="187" fontId="33" fillId="0" borderId="0" xfId="0" applyNumberFormat="1" applyFont="1" applyAlignment="1"/>
    <xf numFmtId="0" fontId="33" fillId="0" borderId="61" xfId="0" applyFont="1" applyBorder="1" applyAlignment="1"/>
    <xf numFmtId="0" fontId="33" fillId="0" borderId="64" xfId="0" applyFont="1" applyBorder="1" applyAlignment="1"/>
    <xf numFmtId="0" fontId="33" fillId="0" borderId="59" xfId="0" applyFont="1" applyBorder="1"/>
    <xf numFmtId="184" fontId="33" fillId="12" borderId="1" xfId="0" applyNumberFormat="1" applyFont="1" applyFill="1" applyBorder="1" applyAlignment="1"/>
    <xf numFmtId="0" fontId="33" fillId="0" borderId="61" xfId="0" applyFont="1" applyBorder="1"/>
    <xf numFmtId="171" fontId="33" fillId="0" borderId="1" xfId="0" applyNumberFormat="1" applyFont="1" applyBorder="1" applyAlignment="1"/>
    <xf numFmtId="0" fontId="33" fillId="0" borderId="24" xfId="0" applyFont="1" applyBorder="1" applyAlignment="1"/>
    <xf numFmtId="187" fontId="33" fillId="12" borderId="1" xfId="0" applyNumberFormat="1" applyFont="1" applyFill="1" applyBorder="1" applyAlignment="1">
      <alignment horizontal="right"/>
    </xf>
    <xf numFmtId="188" fontId="33" fillId="12" borderId="1" xfId="0" applyNumberFormat="1" applyFont="1" applyFill="1" applyBorder="1" applyAlignment="1">
      <alignment horizontal="right"/>
    </xf>
    <xf numFmtId="171" fontId="1" fillId="0" borderId="63" xfId="0" applyNumberFormat="1" applyFont="1" applyBorder="1"/>
    <xf numFmtId="171" fontId="1" fillId="0" borderId="22" xfId="0" applyNumberFormat="1" applyFont="1" applyBorder="1"/>
    <xf numFmtId="184" fontId="33" fillId="12" borderId="1" xfId="0" applyNumberFormat="1" applyFont="1" applyFill="1" applyBorder="1" applyAlignment="1">
      <alignment horizontal="right"/>
    </xf>
    <xf numFmtId="188" fontId="1" fillId="3" borderId="1" xfId="0" applyNumberFormat="1" applyFont="1" applyFill="1" applyBorder="1" applyAlignment="1"/>
    <xf numFmtId="0" fontId="33" fillId="0" borderId="135" xfId="0" applyFont="1" applyBorder="1"/>
    <xf numFmtId="0" fontId="33" fillId="0" borderId="59" xfId="0" applyFont="1" applyBorder="1" applyAlignment="1">
      <alignment horizontal="center"/>
    </xf>
    <xf numFmtId="170" fontId="1" fillId="3" borderId="1" xfId="0" applyNumberFormat="1" applyFont="1" applyFill="1" applyBorder="1" applyAlignment="1"/>
    <xf numFmtId="43" fontId="1" fillId="3" borderId="1" xfId="0" applyNumberFormat="1" applyFont="1" applyFill="1" applyBorder="1"/>
    <xf numFmtId="0" fontId="33" fillId="0" borderId="65" xfId="0" applyFont="1" applyBorder="1" applyAlignment="1">
      <alignment horizontal="center"/>
    </xf>
    <xf numFmtId="167" fontId="33" fillId="3" borderId="81" xfId="0" applyNumberFormat="1" applyFont="1" applyFill="1" applyBorder="1" applyAlignment="1">
      <alignment horizontal="center"/>
    </xf>
    <xf numFmtId="171" fontId="1" fillId="0" borderId="131" xfId="0" applyNumberFormat="1" applyFont="1" applyBorder="1"/>
    <xf numFmtId="10" fontId="40" fillId="0" borderId="1" xfId="0" applyNumberFormat="1" applyFont="1" applyBorder="1"/>
    <xf numFmtId="0" fontId="40" fillId="0" borderId="83" xfId="0" applyFont="1" applyBorder="1"/>
    <xf numFmtId="171" fontId="40" fillId="0" borderId="136" xfId="0" applyNumberFormat="1" applyFont="1" applyBorder="1"/>
    <xf numFmtId="10" fontId="40" fillId="0" borderId="0" xfId="0" applyNumberFormat="1" applyFont="1"/>
    <xf numFmtId="171" fontId="40" fillId="0" borderId="0" xfId="0" applyNumberFormat="1" applyFont="1"/>
    <xf numFmtId="186" fontId="33" fillId="0" borderId="1" xfId="0" applyNumberFormat="1" applyFont="1" applyBorder="1"/>
    <xf numFmtId="169" fontId="33" fillId="0" borderId="0" xfId="0" applyNumberFormat="1" applyFont="1" applyAlignment="1"/>
    <xf numFmtId="186" fontId="40" fillId="0" borderId="1" xfId="0" applyNumberFormat="1" applyFont="1" applyBorder="1"/>
    <xf numFmtId="0" fontId="33" fillId="0" borderId="0" xfId="0" applyFont="1" applyAlignment="1"/>
    <xf numFmtId="181" fontId="65" fillId="3" borderId="19" xfId="0" applyNumberFormat="1" applyFont="1" applyFill="1" applyBorder="1" applyAlignment="1">
      <alignment horizontal="right"/>
    </xf>
    <xf numFmtId="181" fontId="65" fillId="3" borderId="132" xfId="0" applyNumberFormat="1" applyFont="1" applyFill="1" applyBorder="1" applyAlignment="1">
      <alignment horizontal="right"/>
    </xf>
    <xf numFmtId="181" fontId="33" fillId="0" borderId="1" xfId="0" applyNumberFormat="1" applyFont="1" applyBorder="1" applyAlignment="1"/>
    <xf numFmtId="181" fontId="7" fillId="0" borderId="105" xfId="0" applyNumberFormat="1" applyFont="1" applyBorder="1"/>
    <xf numFmtId="189" fontId="7" fillId="0" borderId="1" xfId="0" applyNumberFormat="1" applyFont="1" applyBorder="1" applyAlignment="1">
      <alignment horizontal="right"/>
    </xf>
    <xf numFmtId="190" fontId="1" fillId="0" borderId="1" xfId="0" applyNumberFormat="1" applyFont="1" applyBorder="1"/>
    <xf numFmtId="191" fontId="33" fillId="0" borderId="0" xfId="0" applyNumberFormat="1" applyFont="1"/>
    <xf numFmtId="184" fontId="40" fillId="0" borderId="1" xfId="0" applyNumberFormat="1" applyFont="1" applyBorder="1"/>
    <xf numFmtId="37" fontId="40" fillId="0" borderId="1" xfId="0" applyNumberFormat="1" applyFont="1" applyBorder="1"/>
    <xf numFmtId="192" fontId="33" fillId="12" borderId="1" xfId="0" applyNumberFormat="1" applyFont="1" applyFill="1" applyBorder="1" applyAlignment="1">
      <alignment horizontal="right"/>
    </xf>
    <xf numFmtId="186" fontId="5" fillId="0" borderId="0" xfId="0" applyNumberFormat="1" applyFont="1"/>
    <xf numFmtId="0" fontId="8" fillId="3" borderId="70" xfId="0" applyFont="1" applyFill="1" applyBorder="1" applyAlignment="1">
      <alignment horizontal="right" vertical="top"/>
    </xf>
    <xf numFmtId="184" fontId="33" fillId="15" borderId="1" xfId="0" applyNumberFormat="1" applyFont="1" applyFill="1" applyBorder="1" applyAlignment="1">
      <alignment horizontal="right"/>
    </xf>
    <xf numFmtId="184" fontId="1" fillId="3" borderId="1" xfId="0" applyNumberFormat="1" applyFont="1" applyFill="1" applyBorder="1"/>
    <xf numFmtId="192" fontId="1" fillId="3" borderId="1" xfId="0" applyNumberFormat="1" applyFont="1" applyFill="1" applyBorder="1" applyAlignment="1"/>
    <xf numFmtId="177" fontId="1" fillId="3" borderId="20" xfId="0" applyNumberFormat="1" applyFont="1" applyFill="1" applyBorder="1" applyAlignment="1">
      <alignment vertical="center"/>
    </xf>
    <xf numFmtId="0" fontId="2" fillId="0" borderId="0" xfId="0" applyFont="1" applyAlignment="1">
      <alignment horizontal="right" vertical="center" wrapText="1"/>
    </xf>
    <xf numFmtId="0" fontId="0" fillId="0" borderId="0" xfId="0" applyFont="1" applyAlignment="1"/>
    <xf numFmtId="0" fontId="1" fillId="2" borderId="2" xfId="0" applyFont="1" applyFill="1" applyBorder="1" applyAlignment="1">
      <alignment horizontal="center" vertical="center"/>
    </xf>
    <xf numFmtId="0" fontId="3" fillId="0" borderId="3" xfId="0" applyFont="1" applyBorder="1"/>
    <xf numFmtId="0" fontId="3" fillId="0" borderId="4" xfId="0" applyFont="1" applyBorder="1"/>
    <xf numFmtId="0" fontId="2" fillId="0" borderId="0" xfId="0" applyFont="1" applyAlignment="1">
      <alignment horizontal="right" wrapText="1"/>
    </xf>
    <xf numFmtId="0" fontId="3" fillId="0" borderId="9" xfId="0" applyFont="1" applyBorder="1"/>
    <xf numFmtId="0" fontId="1" fillId="4" borderId="2" xfId="0" applyFont="1" applyFill="1" applyBorder="1" applyAlignment="1">
      <alignment horizontal="center" vertical="center"/>
    </xf>
    <xf numFmtId="0" fontId="1" fillId="2" borderId="2" xfId="0" applyFont="1" applyFill="1" applyBorder="1" applyAlignment="1">
      <alignment horizontal="left" vertical="center" wrapText="1"/>
    </xf>
    <xf numFmtId="0" fontId="1" fillId="3" borderId="2" xfId="0" applyFont="1" applyFill="1" applyBorder="1" applyAlignment="1">
      <alignment vertical="center"/>
    </xf>
    <xf numFmtId="0" fontId="1" fillId="3" borderId="5" xfId="0" applyFont="1" applyFill="1" applyBorder="1" applyAlignment="1">
      <alignment vertical="center"/>
    </xf>
    <xf numFmtId="0" fontId="3" fillId="0" borderId="6" xfId="0" applyFont="1" applyBorder="1"/>
    <xf numFmtId="0" fontId="3" fillId="0" borderId="7" xfId="0" applyFont="1" applyBorder="1"/>
    <xf numFmtId="0" fontId="1" fillId="3" borderId="2" xfId="0" applyFont="1" applyFill="1" applyBorder="1" applyAlignment="1">
      <alignment horizontal="left" vertical="top"/>
    </xf>
    <xf numFmtId="0" fontId="7" fillId="0" borderId="0" xfId="0" applyFont="1" applyAlignment="1">
      <alignment horizontal="left" wrapText="1"/>
    </xf>
    <xf numFmtId="0" fontId="10" fillId="0" borderId="0" xfId="0" applyFont="1" applyAlignment="1">
      <alignment horizontal="center" vertical="top"/>
    </xf>
    <xf numFmtId="0" fontId="1" fillId="0" borderId="0" xfId="0" applyFont="1" applyAlignment="1">
      <alignment horizontal="left" vertical="top" wrapText="1"/>
    </xf>
    <xf numFmtId="0" fontId="10" fillId="0" borderId="0" xfId="0" applyFont="1" applyAlignment="1">
      <alignment horizontal="center"/>
    </xf>
    <xf numFmtId="0" fontId="1" fillId="0" borderId="0" xfId="0" applyFont="1" applyAlignment="1">
      <alignment horizontal="left" wrapText="1"/>
    </xf>
    <xf numFmtId="0" fontId="42" fillId="3" borderId="61" xfId="0" applyFont="1" applyFill="1" applyBorder="1" applyAlignment="1">
      <alignment horizontal="left" vertical="top"/>
    </xf>
    <xf numFmtId="0" fontId="3" fillId="0" borderId="62" xfId="0" applyFont="1" applyBorder="1"/>
    <xf numFmtId="0" fontId="3" fillId="0" borderId="63" xfId="0" applyFont="1" applyBorder="1"/>
    <xf numFmtId="0" fontId="3" fillId="0" borderId="64" xfId="0" applyFont="1" applyBorder="1"/>
    <xf numFmtId="0" fontId="3" fillId="0" borderId="65" xfId="0" applyFont="1" applyBorder="1"/>
    <xf numFmtId="0" fontId="3" fillId="0" borderId="18" xfId="0" applyFont="1" applyBorder="1"/>
    <xf numFmtId="0" fontId="40" fillId="0" borderId="59" xfId="0" applyFont="1" applyBorder="1"/>
    <xf numFmtId="0" fontId="3" fillId="0" borderId="60" xfId="0" applyFont="1" applyBorder="1"/>
    <xf numFmtId="0" fontId="3" fillId="0" borderId="24" xfId="0" applyFont="1" applyBorder="1"/>
    <xf numFmtId="0" fontId="10" fillId="0" borderId="0" xfId="0" applyFont="1" applyAlignment="1">
      <alignment horizontal="center" vertical="center" wrapText="1"/>
    </xf>
    <xf numFmtId="0" fontId="10" fillId="0" borderId="30" xfId="0" applyFont="1" applyBorder="1" applyAlignment="1">
      <alignment horizontal="center" vertical="center" wrapText="1"/>
    </xf>
    <xf numFmtId="0" fontId="3" fillId="0" borderId="36" xfId="0" applyFont="1" applyBorder="1"/>
    <xf numFmtId="0" fontId="3" fillId="0" borderId="42" xfId="0" applyFont="1" applyBorder="1"/>
    <xf numFmtId="0" fontId="7" fillId="0" borderId="31" xfId="0" applyFont="1" applyBorder="1" applyAlignment="1">
      <alignment horizontal="center" vertical="center" wrapText="1"/>
    </xf>
    <xf numFmtId="0" fontId="3" fillId="0" borderId="32" xfId="0" applyFont="1" applyBorder="1"/>
    <xf numFmtId="0" fontId="7" fillId="0" borderId="33" xfId="0" applyFont="1" applyBorder="1" applyAlignment="1">
      <alignment horizontal="center" vertical="center" wrapText="1"/>
    </xf>
    <xf numFmtId="0" fontId="3" fillId="0" borderId="34" xfId="0" applyFont="1" applyBorder="1"/>
    <xf numFmtId="0" fontId="3" fillId="0" borderId="35" xfId="0" applyFont="1" applyBorder="1"/>
    <xf numFmtId="0" fontId="7" fillId="0" borderId="37" xfId="0" applyFont="1" applyBorder="1" applyAlignment="1">
      <alignment horizontal="center" vertical="center" wrapText="1"/>
    </xf>
    <xf numFmtId="0" fontId="3" fillId="0" borderId="38" xfId="0" applyFont="1" applyBorder="1"/>
    <xf numFmtId="0" fontId="3" fillId="0" borderId="39" xfId="0" applyFont="1" applyBorder="1"/>
    <xf numFmtId="0" fontId="4" fillId="0" borderId="31" xfId="0" applyFont="1" applyBorder="1" applyAlignment="1">
      <alignment horizontal="center" vertical="center" wrapText="1"/>
    </xf>
    <xf numFmtId="0" fontId="3" fillId="0" borderId="43" xfId="0" applyFont="1" applyBorder="1"/>
    <xf numFmtId="0" fontId="3" fillId="0" borderId="44" xfId="0" applyFont="1" applyBorder="1"/>
    <xf numFmtId="0" fontId="37" fillId="0" borderId="40" xfId="0" applyFont="1" applyBorder="1" applyAlignment="1">
      <alignment horizontal="center" vertical="center" wrapText="1"/>
    </xf>
    <xf numFmtId="0" fontId="3" fillId="0" borderId="41" xfId="0" applyFont="1" applyBorder="1"/>
    <xf numFmtId="0" fontId="40" fillId="0" borderId="0" xfId="0" applyFont="1" applyAlignment="1">
      <alignment horizontal="left"/>
    </xf>
    <xf numFmtId="0" fontId="1" fillId="0" borderId="0" xfId="0" applyFont="1" applyAlignment="1">
      <alignment horizontal="left" vertical="center"/>
    </xf>
    <xf numFmtId="0" fontId="41" fillId="0" borderId="59" xfId="0" applyFont="1" applyBorder="1"/>
    <xf numFmtId="0" fontId="1" fillId="0" borderId="0" xfId="0" applyFont="1" applyAlignment="1">
      <alignment horizontal="left" vertical="center" wrapText="1"/>
    </xf>
    <xf numFmtId="0" fontId="7" fillId="5" borderId="31" xfId="0" applyFont="1" applyFill="1" applyBorder="1" applyAlignment="1">
      <alignment horizontal="center" wrapText="1"/>
    </xf>
    <xf numFmtId="0" fontId="7" fillId="5" borderId="70" xfId="0" applyFont="1" applyFill="1" applyBorder="1" applyAlignment="1">
      <alignment horizontal="center" vertical="center" wrapText="1"/>
    </xf>
    <xf numFmtId="0" fontId="3" fillId="0" borderId="72" xfId="0" applyFont="1" applyBorder="1"/>
    <xf numFmtId="0" fontId="3" fillId="0" borderId="77" xfId="0" applyFont="1" applyBorder="1"/>
    <xf numFmtId="0" fontId="7" fillId="0" borderId="59" xfId="0" applyFont="1" applyBorder="1" applyAlignment="1">
      <alignment horizontal="left"/>
    </xf>
    <xf numFmtId="0" fontId="7" fillId="7" borderId="59" xfId="0" applyFont="1" applyFill="1" applyBorder="1" applyAlignment="1">
      <alignment horizontal="center"/>
    </xf>
    <xf numFmtId="0" fontId="7" fillId="0" borderId="59" xfId="0" applyFont="1" applyBorder="1"/>
    <xf numFmtId="166" fontId="7" fillId="0" borderId="59" xfId="0" applyNumberFormat="1" applyFont="1" applyBorder="1" applyAlignment="1">
      <alignment horizontal="left"/>
    </xf>
    <xf numFmtId="166" fontId="7" fillId="0" borderId="59" xfId="0" applyNumberFormat="1" applyFont="1" applyBorder="1"/>
    <xf numFmtId="0" fontId="38" fillId="0" borderId="86" xfId="0" applyFont="1" applyBorder="1" applyAlignment="1">
      <alignment horizontal="center" vertical="center"/>
    </xf>
    <xf numFmtId="0" fontId="3" fillId="0" borderId="87" xfId="0" applyFont="1" applyBorder="1"/>
    <xf numFmtId="0" fontId="38" fillId="0" borderId="86" xfId="0" applyFont="1" applyBorder="1" applyAlignment="1">
      <alignment horizontal="center" wrapText="1"/>
    </xf>
    <xf numFmtId="0" fontId="3" fillId="0" borderId="51" xfId="0" applyFont="1" applyBorder="1"/>
    <xf numFmtId="0" fontId="7" fillId="7" borderId="88" xfId="0" applyFont="1" applyFill="1" applyBorder="1" applyAlignment="1">
      <alignment vertical="center"/>
    </xf>
    <xf numFmtId="0" fontId="3" fillId="0" borderId="94" xfId="0" applyFont="1" applyBorder="1"/>
    <xf numFmtId="0" fontId="7" fillId="7" borderId="89" xfId="0" applyFont="1" applyFill="1" applyBorder="1" applyAlignment="1">
      <alignment vertical="center"/>
    </xf>
    <xf numFmtId="0" fontId="3" fillId="0" borderId="95" xfId="0" applyFont="1" applyBorder="1"/>
    <xf numFmtId="165" fontId="8" fillId="3" borderId="84" xfId="0" applyNumberFormat="1" applyFont="1" applyFill="1" applyBorder="1" applyAlignment="1">
      <alignment horizontal="right" vertical="top"/>
    </xf>
    <xf numFmtId="0" fontId="3" fillId="0" borderId="85" xfId="0" applyFont="1" applyBorder="1"/>
    <xf numFmtId="0" fontId="8" fillId="0" borderId="0" xfId="0" applyFont="1" applyAlignment="1">
      <alignment horizontal="right" vertical="top"/>
    </xf>
    <xf numFmtId="0" fontId="8" fillId="3" borderId="84" xfId="0" applyFont="1" applyFill="1" applyBorder="1" applyAlignment="1">
      <alignment horizontal="right" vertical="top"/>
    </xf>
    <xf numFmtId="0" fontId="33" fillId="0" borderId="0" xfId="0" applyFont="1" applyAlignment="1">
      <alignment horizontal="left" vertical="top" wrapText="1"/>
    </xf>
    <xf numFmtId="0" fontId="10" fillId="0" borderId="0" xfId="0" applyFont="1" applyAlignment="1">
      <alignment horizontal="center" vertical="top" wrapText="1"/>
    </xf>
    <xf numFmtId="0" fontId="10" fillId="0" borderId="0" xfId="0" applyFont="1" applyAlignment="1"/>
    <xf numFmtId="0" fontId="40" fillId="0" borderId="0" xfId="0" applyFont="1" applyAlignment="1">
      <alignment horizontal="left" vertical="top"/>
    </xf>
    <xf numFmtId="0" fontId="7" fillId="0" borderId="0" xfId="0" applyFont="1" applyAlignment="1">
      <alignment horizontal="right" wrapText="1"/>
    </xf>
    <xf numFmtId="0" fontId="7" fillId="0" borderId="65" xfId="0" applyFont="1" applyBorder="1" applyAlignment="1">
      <alignment horizontal="center" vertical="center"/>
    </xf>
    <xf numFmtId="0" fontId="46" fillId="0" borderId="0" xfId="0" applyFont="1" applyAlignment="1">
      <alignment horizontal="left"/>
    </xf>
    <xf numFmtId="0" fontId="1" fillId="0" borderId="0" xfId="0" applyFont="1"/>
    <xf numFmtId="0" fontId="1" fillId="3" borderId="84" xfId="0" applyFont="1" applyFill="1" applyBorder="1"/>
    <xf numFmtId="0" fontId="3" fillId="0" borderId="119" xfId="0" applyFont="1" applyBorder="1"/>
    <xf numFmtId="0" fontId="1" fillId="4" borderId="84" xfId="0" applyFont="1" applyFill="1" applyBorder="1" applyAlignment="1">
      <alignment horizontal="center"/>
    </xf>
    <xf numFmtId="0" fontId="7" fillId="0" borderId="0" xfId="0" applyFont="1" applyAlignment="1"/>
    <xf numFmtId="0" fontId="10" fillId="0" borderId="0" xfId="0" applyFont="1" applyAlignment="1">
      <alignment horizontal="center" vertical="center"/>
    </xf>
    <xf numFmtId="0" fontId="7" fillId="0" borderId="0" xfId="0" applyFont="1" applyAlignment="1">
      <alignment horizontal="center" vertical="center"/>
    </xf>
    <xf numFmtId="0" fontId="1" fillId="0" borderId="0" xfId="0" applyFont="1" applyAlignment="1">
      <alignment horizontal="center"/>
    </xf>
    <xf numFmtId="0" fontId="1" fillId="0" borderId="109" xfId="0" applyFont="1" applyBorder="1" applyAlignment="1">
      <alignment vertical="center" wrapText="1"/>
    </xf>
    <xf numFmtId="0" fontId="3" fillId="0" borderId="103" xfId="0" applyFont="1" applyBorder="1"/>
    <xf numFmtId="0" fontId="1" fillId="0" borderId="0" xfId="0" applyFont="1" applyAlignment="1">
      <alignment horizontal="left"/>
    </xf>
    <xf numFmtId="0" fontId="1" fillId="0" borderId="0" xfId="0" applyFont="1" applyAlignment="1">
      <alignment vertical="top" wrapText="1"/>
    </xf>
    <xf numFmtId="0" fontId="1" fillId="0" borderId="0" xfId="0" applyFont="1" applyAlignment="1">
      <alignment wrapText="1"/>
    </xf>
    <xf numFmtId="0" fontId="15" fillId="9" borderId="59" xfId="0" applyFont="1" applyFill="1" applyBorder="1" applyAlignment="1">
      <alignment horizontal="left"/>
    </xf>
    <xf numFmtId="0" fontId="3" fillId="0" borderId="76" xfId="0" applyFont="1" applyBorder="1"/>
    <xf numFmtId="0" fontId="15" fillId="9" borderId="59" xfId="0" applyFont="1" applyFill="1" applyBorder="1" applyAlignment="1">
      <alignment horizontal="left" vertical="top" wrapText="1"/>
    </xf>
    <xf numFmtId="0" fontId="2" fillId="0" borderId="0" xfId="0" applyFont="1" applyAlignment="1"/>
    <xf numFmtId="0" fontId="58" fillId="0" borderId="0" xfId="0" applyFont="1" applyAlignment="1">
      <alignment horizontal="center"/>
    </xf>
    <xf numFmtId="0" fontId="1" fillId="0" borderId="86" xfId="0" applyFont="1" applyBorder="1" applyAlignment="1">
      <alignment horizontal="center"/>
    </xf>
    <xf numFmtId="0" fontId="3" fillId="0" borderId="126" xfId="0" applyFont="1" applyBorder="1"/>
    <xf numFmtId="0" fontId="3" fillId="0" borderId="129" xfId="0" applyFont="1" applyBorder="1"/>
    <xf numFmtId="0" fontId="7" fillId="0" borderId="127" xfId="0" applyFont="1" applyBorder="1" applyAlignment="1">
      <alignment horizontal="center"/>
    </xf>
    <xf numFmtId="0" fontId="3" fillId="0" borderId="128" xfId="0" applyFont="1" applyBorder="1"/>
    <xf numFmtId="0" fontId="3" fillId="0" borderId="16" xfId="0" applyFont="1" applyBorder="1"/>
    <xf numFmtId="0" fontId="7" fillId="0" borderId="89" xfId="0" applyFont="1" applyBorder="1" applyAlignment="1">
      <alignment horizontal="center" vertical="center" wrapText="1"/>
    </xf>
    <xf numFmtId="1" fontId="7" fillId="10" borderId="59" xfId="0" applyNumberFormat="1" applyFont="1" applyFill="1" applyBorder="1" applyAlignment="1">
      <alignment horizontal="center"/>
    </xf>
    <xf numFmtId="0" fontId="65" fillId="0" borderId="59" xfId="0" applyFont="1" applyBorder="1" applyAlignment="1">
      <alignment horizontal="center" wrapText="1"/>
    </xf>
    <xf numFmtId="0" fontId="1" fillId="0" borderId="59" xfId="0" applyFont="1" applyBorder="1" applyAlignment="1">
      <alignment horizontal="center" vertical="center" wrapText="1"/>
    </xf>
    <xf numFmtId="0" fontId="43" fillId="0" borderId="59" xfId="0" applyFont="1" applyBorder="1" applyAlignment="1">
      <alignment horizontal="center" vertical="center" wrapText="1"/>
    </xf>
    <xf numFmtId="0" fontId="33" fillId="0" borderId="22" xfId="0" applyFont="1" applyBorder="1" applyAlignment="1">
      <alignment horizontal="center"/>
    </xf>
    <xf numFmtId="0" fontId="3" fillId="0" borderId="83" xfId="0" applyFont="1" applyBorder="1"/>
    <xf numFmtId="0" fontId="3" fillId="0" borderId="25" xfId="0" applyFont="1" applyBorder="1"/>
    <xf numFmtId="0" fontId="33" fillId="0" borderId="0" xfId="0" applyFont="1" applyAlignment="1">
      <alignment horizontal="center"/>
    </xf>
    <xf numFmtId="0" fontId="3" fillId="0" borderId="135" xfId="0" applyFont="1" applyBorder="1"/>
    <xf numFmtId="0" fontId="40" fillId="0" borderId="59" xfId="0" applyFont="1" applyBorder="1" applyAlignment="1">
      <alignment horizontal="center"/>
    </xf>
    <xf numFmtId="0" fontId="33" fillId="0" borderId="22" xfId="0" applyFont="1" applyBorder="1" applyAlignment="1"/>
    <xf numFmtId="0" fontId="33" fillId="0" borderId="61" xfId="0" applyFont="1" applyBorder="1" applyAlignment="1">
      <alignment horizontal="center"/>
    </xf>
    <xf numFmtId="0" fontId="3" fillId="0" borderId="134" xfId="0" applyFont="1" applyBorder="1"/>
    <xf numFmtId="0" fontId="33" fillId="0" borderId="63" xfId="0" applyFont="1" applyBorder="1" applyAlignment="1">
      <alignment horizontal="center"/>
    </xf>
    <xf numFmtId="0" fontId="33" fillId="0" borderId="22" xfId="0" applyFont="1" applyBorder="1" applyAlignment="1">
      <alignment horizontal="center" wrapText="1"/>
    </xf>
    <xf numFmtId="0" fontId="33" fillId="0" borderId="135" xfId="0" applyFont="1" applyBorder="1" applyAlignment="1">
      <alignment horizontal="center"/>
    </xf>
    <xf numFmtId="0" fontId="33" fillId="14" borderId="59" xfId="0" applyFont="1" applyFill="1" applyBorder="1" applyAlignment="1">
      <alignment horizontal="center"/>
    </xf>
    <xf numFmtId="0" fontId="71" fillId="0" borderId="0" xfId="0" applyFont="1" applyAlignment="1">
      <alignment horizontal="center"/>
    </xf>
    <xf numFmtId="0" fontId="40" fillId="0" borderId="22" xfId="0" applyFont="1" applyBorder="1" applyAlignment="1">
      <alignment horizontal="center" vertical="center" wrapText="1"/>
    </xf>
    <xf numFmtId="0" fontId="33" fillId="0" borderId="134" xfId="0" applyFont="1" applyBorder="1" applyAlignment="1">
      <alignment horizontal="center"/>
    </xf>
    <xf numFmtId="187" fontId="33" fillId="0" borderId="22" xfId="0" applyNumberFormat="1" applyFont="1" applyBorder="1" applyAlignment="1">
      <alignment horizontal="center"/>
    </xf>
    <xf numFmtId="0" fontId="33" fillId="3" borderId="0" xfId="0" applyFont="1" applyFill="1" applyAlignment="1">
      <alignment horizontal="center"/>
    </xf>
  </cellXfs>
  <cellStyles count="1">
    <cellStyle name="Normal" xfId="0" builtinId="0"/>
  </cellStyles>
  <dxfs count="5">
    <dxf>
      <font>
        <b/>
      </font>
      <fill>
        <patternFill patternType="solid">
          <fgColor rgb="FFFF0000"/>
          <bgColor rgb="FFFF0000"/>
        </patternFill>
      </fill>
    </dxf>
    <dxf>
      <font>
        <b/>
      </font>
      <fill>
        <patternFill patternType="solid">
          <fgColor rgb="FFFF0000"/>
          <bgColor rgb="FFFF0000"/>
        </patternFill>
      </fill>
    </dxf>
    <dxf>
      <font>
        <b/>
      </font>
      <fill>
        <patternFill patternType="solid">
          <fgColor rgb="FFFF0000"/>
          <bgColor rgb="FFFF0000"/>
        </patternFill>
      </fill>
    </dxf>
    <dxf>
      <font>
        <b/>
      </font>
      <fill>
        <patternFill patternType="solid">
          <fgColor rgb="FFFF0000"/>
          <bgColor rgb="FFFF0000"/>
        </patternFill>
      </fill>
    </dxf>
    <dxf>
      <font>
        <b/>
      </font>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Consumption (Actual)</a:t>
            </a:r>
          </a:p>
        </c:rich>
      </c:tx>
      <c:overlay val="0"/>
    </c:title>
    <c:autoTitleDeleted val="0"/>
    <c:plotArea>
      <c:layout/>
      <c:lineChart>
        <c:grouping val="standard"/>
        <c:varyColors val="1"/>
        <c:ser>
          <c:idx val="0"/>
          <c:order val="0"/>
          <c:tx>
            <c:v>Residential</c:v>
          </c:tx>
          <c:spPr>
            <a:ln w="28575" cmpd="sng">
              <a:solidFill>
                <a:schemeClr val="accent1"/>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'App.2-IB_Load_Forecast_Analysis'!$B$16:$J$16</c:f>
              <c:numCache>
                <c:formatCode>_(* #,##0_);_(* \(#,##0\);_(* "-"??_);_(@_)</c:formatCode>
                <c:ptCount val="8"/>
                <c:pt idx="0">
                  <c:v>314681</c:v>
                </c:pt>
                <c:pt idx="1">
                  <c:v>321187</c:v>
                </c:pt>
                <c:pt idx="2">
                  <c:v>327459</c:v>
                </c:pt>
                <c:pt idx="3">
                  <c:v>332883</c:v>
                </c:pt>
                <c:pt idx="4">
                  <c:v>338868</c:v>
                </c:pt>
                <c:pt idx="5">
                  <c:v>338949</c:v>
                </c:pt>
                <c:pt idx="6">
                  <c:v>344190</c:v>
                </c:pt>
                <c:pt idx="7">
                  <c:v>348287</c:v>
                </c:pt>
              </c:numCache>
            </c:numRef>
          </c:val>
          <c:smooth val="0"/>
          <c:extLst>
            <c:ext xmlns:c16="http://schemas.microsoft.com/office/drawing/2014/chart" uri="{C3380CC4-5D6E-409C-BE32-E72D297353CC}">
              <c16:uniqueId val="{00000000-8B79-42C7-A092-B91099ECB45D}"/>
            </c:ext>
          </c:extLst>
        </c:ser>
        <c:ser>
          <c:idx val="1"/>
          <c:order val="1"/>
          <c:tx>
            <c:v>General Service &lt; 50 kW</c:v>
          </c:tx>
          <c:spPr>
            <a:ln w="28575" cmpd="sng">
              <a:solidFill>
                <a:schemeClr val="accent2"/>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'App.2-IB_Load_Forecast_Analysis'!$B$17:$J$17</c:f>
              <c:numCache>
                <c:formatCode>_(* #,##0_);_(* \(#,##0\);_(* "-"??_);_(@_)</c:formatCode>
                <c:ptCount val="8"/>
                <c:pt idx="0">
                  <c:v>25131</c:v>
                </c:pt>
                <c:pt idx="1">
                  <c:v>25243</c:v>
                </c:pt>
                <c:pt idx="2">
                  <c:v>25488</c:v>
                </c:pt>
                <c:pt idx="3">
                  <c:v>25664</c:v>
                </c:pt>
                <c:pt idx="4">
                  <c:v>25746</c:v>
                </c:pt>
                <c:pt idx="5">
                  <c:v>25750</c:v>
                </c:pt>
                <c:pt idx="6">
                  <c:v>25888</c:v>
                </c:pt>
                <c:pt idx="7">
                  <c:v>26031</c:v>
                </c:pt>
              </c:numCache>
            </c:numRef>
          </c:val>
          <c:smooth val="0"/>
          <c:extLst>
            <c:ext xmlns:c16="http://schemas.microsoft.com/office/drawing/2014/chart" uri="{C3380CC4-5D6E-409C-BE32-E72D297353CC}">
              <c16:uniqueId val="{00000001-8B79-42C7-A092-B91099ECB45D}"/>
            </c:ext>
          </c:extLst>
        </c:ser>
        <c:ser>
          <c:idx val="2"/>
          <c:order val="2"/>
          <c:tx>
            <c:v>General Service &gt;= 50 kW</c:v>
          </c:tx>
          <c:spPr>
            <a:ln w="28575" cmpd="sng">
              <a:solidFill>
                <a:schemeClr val="accent3"/>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'App.2-IB_Load_Forecast_Analysis'!$B$18:$J$18</c:f>
              <c:numCache>
                <c:formatCode>_(* #,##0_);_(* \(#,##0\);_(* "-"??_);_(@_)</c:formatCode>
                <c:ptCount val="8"/>
                <c:pt idx="0">
                  <c:v>3235</c:v>
                </c:pt>
                <c:pt idx="1">
                  <c:v>3254</c:v>
                </c:pt>
                <c:pt idx="2">
                  <c:v>3105</c:v>
                </c:pt>
                <c:pt idx="3">
                  <c:v>3131</c:v>
                </c:pt>
                <c:pt idx="4">
                  <c:v>3110</c:v>
                </c:pt>
                <c:pt idx="5">
                  <c:v>3102</c:v>
                </c:pt>
                <c:pt idx="6">
                  <c:v>3218</c:v>
                </c:pt>
                <c:pt idx="7">
                  <c:v>3219</c:v>
                </c:pt>
              </c:numCache>
            </c:numRef>
          </c:val>
          <c:smooth val="0"/>
          <c:extLst>
            <c:ext xmlns:c16="http://schemas.microsoft.com/office/drawing/2014/chart" uri="{C3380CC4-5D6E-409C-BE32-E72D297353CC}">
              <c16:uniqueId val="{00000002-8B79-42C7-A092-B91099ECB45D}"/>
            </c:ext>
          </c:extLst>
        </c:ser>
        <c:ser>
          <c:idx val="3"/>
          <c:order val="3"/>
          <c:tx>
            <c:v>Large User</c:v>
          </c:tx>
          <c:spPr>
            <a:ln w="28575" cmpd="sng">
              <a:solidFill>
                <a:schemeClr val="accent4"/>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'App.2-IB_Load_Forecast_Analysis'!$B$19:$J$19</c:f>
              <c:numCache>
                <c:formatCode>_(* #,##0_);_(* \(#,##0\);_(* "-"??_);_(@_)</c:formatCode>
                <c:ptCount val="8"/>
                <c:pt idx="0">
                  <c:v>11</c:v>
                </c:pt>
                <c:pt idx="1">
                  <c:v>11</c:v>
                </c:pt>
                <c:pt idx="2">
                  <c:v>10</c:v>
                </c:pt>
                <c:pt idx="3">
                  <c:v>10</c:v>
                </c:pt>
                <c:pt idx="4">
                  <c:v>10</c:v>
                </c:pt>
                <c:pt idx="5">
                  <c:v>10</c:v>
                </c:pt>
                <c:pt idx="6">
                  <c:v>10</c:v>
                </c:pt>
                <c:pt idx="7">
                  <c:v>11</c:v>
                </c:pt>
              </c:numCache>
            </c:numRef>
          </c:val>
          <c:smooth val="0"/>
          <c:extLst>
            <c:ext xmlns:c16="http://schemas.microsoft.com/office/drawing/2014/chart" uri="{C3380CC4-5D6E-409C-BE32-E72D297353CC}">
              <c16:uniqueId val="{00000003-8B79-42C7-A092-B91099ECB45D}"/>
            </c:ext>
          </c:extLst>
        </c:ser>
        <c:ser>
          <c:idx val="4"/>
          <c:order val="4"/>
          <c:tx>
            <c:v>Unmetered Scattered Load Connections</c:v>
          </c:tx>
          <c:spPr>
            <a:ln w="28575" cmpd="sng">
              <a:solidFill>
                <a:schemeClr val="accent5"/>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'App.2-IB_Load_Forecast_Analysis'!$B$20:$J$20</c:f>
              <c:numCache>
                <c:formatCode>_(* #,##0_);_(* \(#,##0\);_(* "-"??_);_(@_)</c:formatCode>
                <c:ptCount val="8"/>
                <c:pt idx="0">
                  <c:v>3376</c:v>
                </c:pt>
                <c:pt idx="1">
                  <c:v>3590</c:v>
                </c:pt>
                <c:pt idx="2">
                  <c:v>3685</c:v>
                </c:pt>
                <c:pt idx="3">
                  <c:v>3820</c:v>
                </c:pt>
                <c:pt idx="4">
                  <c:v>4035</c:v>
                </c:pt>
                <c:pt idx="5">
                  <c:v>4035</c:v>
                </c:pt>
                <c:pt idx="6">
                  <c:v>4143</c:v>
                </c:pt>
                <c:pt idx="7">
                  <c:v>4263</c:v>
                </c:pt>
              </c:numCache>
            </c:numRef>
          </c:val>
          <c:smooth val="0"/>
          <c:extLst>
            <c:ext xmlns:c16="http://schemas.microsoft.com/office/drawing/2014/chart" uri="{C3380CC4-5D6E-409C-BE32-E72D297353CC}">
              <c16:uniqueId val="{00000004-8B79-42C7-A092-B91099ECB45D}"/>
            </c:ext>
          </c:extLst>
        </c:ser>
        <c:ser>
          <c:idx val="5"/>
          <c:order val="5"/>
          <c:tx>
            <c:v>Sentinel Lighting Connections</c:v>
          </c:tx>
          <c:spPr>
            <a:ln w="28575" cmpd="sng">
              <a:solidFill>
                <a:schemeClr val="accent6"/>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'App.2-IB_Load_Forecast_Analysis'!$B$21:$J$21</c:f>
              <c:numCache>
                <c:formatCode>_(* #,##0_);_(* \(#,##0\);_(* "-"??_);_(@_)</c:formatCode>
                <c:ptCount val="8"/>
                <c:pt idx="0">
                  <c:v>56</c:v>
                </c:pt>
                <c:pt idx="1">
                  <c:v>53</c:v>
                </c:pt>
                <c:pt idx="2">
                  <c:v>53</c:v>
                </c:pt>
                <c:pt idx="3">
                  <c:v>50</c:v>
                </c:pt>
                <c:pt idx="4">
                  <c:v>49</c:v>
                </c:pt>
                <c:pt idx="5">
                  <c:v>49</c:v>
                </c:pt>
                <c:pt idx="6">
                  <c:v>48</c:v>
                </c:pt>
                <c:pt idx="7">
                  <c:v>47</c:v>
                </c:pt>
              </c:numCache>
            </c:numRef>
          </c:val>
          <c:smooth val="0"/>
          <c:extLst>
            <c:ext xmlns:c16="http://schemas.microsoft.com/office/drawing/2014/chart" uri="{C3380CC4-5D6E-409C-BE32-E72D297353CC}">
              <c16:uniqueId val="{00000005-8B79-42C7-A092-B91099ECB45D}"/>
            </c:ext>
          </c:extLst>
        </c:ser>
        <c:ser>
          <c:idx val="6"/>
          <c:order val="6"/>
          <c:tx>
            <c:v>Street Lighting Connections</c:v>
          </c:tx>
          <c:spPr>
            <a:ln w="28575" cmpd="sng">
              <a:solidFill>
                <a:schemeClr val="accent1"/>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'App.2-IB_Load_Forecast_Analysis'!$B$22:$J$22</c:f>
              <c:numCache>
                <c:formatCode>_(* #,##0_);_(* \(#,##0\);_(* "-"??_);_(@_)</c:formatCode>
                <c:ptCount val="8"/>
                <c:pt idx="0">
                  <c:v>61799</c:v>
                </c:pt>
                <c:pt idx="1">
                  <c:v>62571</c:v>
                </c:pt>
                <c:pt idx="2">
                  <c:v>63509</c:v>
                </c:pt>
                <c:pt idx="3">
                  <c:v>64008</c:v>
                </c:pt>
                <c:pt idx="4">
                  <c:v>64376</c:v>
                </c:pt>
                <c:pt idx="5">
                  <c:v>64368</c:v>
                </c:pt>
                <c:pt idx="6">
                  <c:v>65003</c:v>
                </c:pt>
                <c:pt idx="7">
                  <c:v>65914</c:v>
                </c:pt>
              </c:numCache>
            </c:numRef>
          </c:val>
          <c:smooth val="0"/>
          <c:extLst>
            <c:ext xmlns:c16="http://schemas.microsoft.com/office/drawing/2014/chart" uri="{C3380CC4-5D6E-409C-BE32-E72D297353CC}">
              <c16:uniqueId val="{00000006-8B79-42C7-A092-B91099ECB45D}"/>
            </c:ext>
          </c:extLst>
        </c:ser>
        <c:ser>
          <c:idx val="7"/>
          <c:order val="7"/>
          <c:tx>
            <c:v>Wholesale Market Participants</c:v>
          </c:tx>
          <c:spPr>
            <a:ln w="28575" cmpd="sng">
              <a:solidFill>
                <a:schemeClr val="accent2"/>
              </a:solidFill>
            </a:ln>
          </c:spPr>
          <c:marker>
            <c:symbol val="none"/>
          </c:marker>
          <c:cat>
            <c:strRef>
              <c:f>'App.2-IB_Load_Forecast_Analysis'!$B$15:$J$15</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'App.2-IB_Load_Forecast_Analysis'!$B$23:$J$23</c:f>
              <c:numCache>
                <c:formatCode>_(* #,##0_);_(* \(#,##0\);_(* "-"??_);_(@_)</c:formatCode>
                <c:ptCount val="8"/>
                <c:pt idx="0">
                  <c:v>0</c:v>
                </c:pt>
                <c:pt idx="1">
                  <c:v>0</c:v>
                </c:pt>
                <c:pt idx="2">
                  <c:v>0</c:v>
                </c:pt>
              </c:numCache>
            </c:numRef>
          </c:val>
          <c:smooth val="0"/>
          <c:extLst>
            <c:ext xmlns:c16="http://schemas.microsoft.com/office/drawing/2014/chart" uri="{C3380CC4-5D6E-409C-BE32-E72D297353CC}">
              <c16:uniqueId val="{00000007-8B79-42C7-A092-B91099ECB45D}"/>
            </c:ext>
          </c:extLst>
        </c:ser>
        <c:dLbls>
          <c:showLegendKey val="0"/>
          <c:showVal val="0"/>
          <c:showCatName val="0"/>
          <c:showSerName val="0"/>
          <c:showPercent val="0"/>
          <c:showBubbleSize val="0"/>
        </c:dLbls>
        <c:smooth val="0"/>
        <c:axId val="797131879"/>
        <c:axId val="732804583"/>
      </c:lineChart>
      <c:catAx>
        <c:axId val="797131879"/>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732804583"/>
        <c:crosses val="autoZero"/>
        <c:auto val="1"/>
        <c:lblAlgn val="ctr"/>
        <c:lblOffset val="100"/>
        <c:noMultiLvlLbl val="1"/>
      </c:catAx>
      <c:valAx>
        <c:axId val="73280458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797131879"/>
        <c:crosses val="autoZero"/>
        <c:crossBetween val="between"/>
      </c:valAx>
    </c:plotArea>
    <c:legend>
      <c:legendPos val="r"/>
      <c:layout>
        <c:manualLayout>
          <c:xMode val="edge"/>
          <c:yMode val="edge"/>
          <c:x val="0.85105021455470908"/>
          <c:y val="0.16871816103540763"/>
        </c:manualLayout>
      </c:layout>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Demand (Actual)</a:t>
            </a:r>
          </a:p>
        </c:rich>
      </c:tx>
      <c:overlay val="0"/>
    </c:title>
    <c:autoTitleDeleted val="0"/>
    <c:plotArea>
      <c:layout/>
      <c:lineChart>
        <c:grouping val="standard"/>
        <c:varyColors val="1"/>
        <c:ser>
          <c:idx val="0"/>
          <c:order val="0"/>
          <c:tx>
            <c:v>Residential</c:v>
          </c:tx>
          <c:spPr>
            <a:ln w="28575" cmpd="sng">
              <a:solidFill>
                <a:schemeClr val="accent2"/>
              </a:solidFill>
            </a:ln>
          </c:spPr>
          <c:marker>
            <c:symbol val="none"/>
          </c:marker>
          <c:cat>
            <c:strRef>
              <c:f>'App.2-IB_Load_Forecast_Analysis'!$B$41:$J$41</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'App.2-IB_Load_Forecast_Analysis'!$B$42:$J$42</c:f>
              <c:numCache>
                <c:formatCode>_(* #,##0_);_(* \(#,##0\);_(* "-"??_);_(@_)</c:formatCode>
                <c:ptCount val="8"/>
                <c:pt idx="0">
                  <c:v>0</c:v>
                </c:pt>
                <c:pt idx="1">
                  <c:v>0</c:v>
                </c:pt>
                <c:pt idx="2">
                  <c:v>0</c:v>
                </c:pt>
              </c:numCache>
            </c:numRef>
          </c:val>
          <c:smooth val="0"/>
          <c:extLst>
            <c:ext xmlns:c16="http://schemas.microsoft.com/office/drawing/2014/chart" uri="{C3380CC4-5D6E-409C-BE32-E72D297353CC}">
              <c16:uniqueId val="{00000000-EF33-42FC-A3E6-75D0221FAEA9}"/>
            </c:ext>
          </c:extLst>
        </c:ser>
        <c:ser>
          <c:idx val="1"/>
          <c:order val="1"/>
          <c:tx>
            <c:v>General Service &lt; 50 kW</c:v>
          </c:tx>
          <c:spPr>
            <a:ln w="28575" cmpd="sng">
              <a:solidFill>
                <a:schemeClr val="accent3"/>
              </a:solidFill>
            </a:ln>
          </c:spPr>
          <c:marker>
            <c:symbol val="none"/>
          </c:marker>
          <c:cat>
            <c:strRef>
              <c:f>'App.2-IB_Load_Forecast_Analysis'!$B$41:$J$41</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'App.2-IB_Load_Forecast_Analysis'!$B$43:$J$43</c:f>
              <c:numCache>
                <c:formatCode>_(* #,##0_);_(* \(#,##0\);_(* "-"??_);_(@_)</c:formatCode>
                <c:ptCount val="8"/>
                <c:pt idx="0">
                  <c:v>0</c:v>
                </c:pt>
                <c:pt idx="1">
                  <c:v>0</c:v>
                </c:pt>
                <c:pt idx="2">
                  <c:v>0</c:v>
                </c:pt>
              </c:numCache>
            </c:numRef>
          </c:val>
          <c:smooth val="0"/>
          <c:extLst>
            <c:ext xmlns:c16="http://schemas.microsoft.com/office/drawing/2014/chart" uri="{C3380CC4-5D6E-409C-BE32-E72D297353CC}">
              <c16:uniqueId val="{00000001-EF33-42FC-A3E6-75D0221FAEA9}"/>
            </c:ext>
          </c:extLst>
        </c:ser>
        <c:ser>
          <c:idx val="2"/>
          <c:order val="2"/>
          <c:tx>
            <c:v>General Service &gt;= 50 kW</c:v>
          </c:tx>
          <c:spPr>
            <a:ln w="28575" cmpd="sng">
              <a:solidFill>
                <a:schemeClr val="accent4"/>
              </a:solidFill>
            </a:ln>
          </c:spPr>
          <c:marker>
            <c:symbol val="none"/>
          </c:marker>
          <c:cat>
            <c:strRef>
              <c:f>'App.2-IB_Load_Forecast_Analysis'!$B$41:$J$41</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'App.2-IB_Load_Forecast_Analysis'!$B$44:$J$44</c:f>
              <c:numCache>
                <c:formatCode>_(* #,##0_);_(* \(#,##0\);_(* "-"??_);_(@_)</c:formatCode>
                <c:ptCount val="8"/>
                <c:pt idx="0">
                  <c:v>7915439</c:v>
                </c:pt>
                <c:pt idx="1">
                  <c:v>7979299</c:v>
                </c:pt>
                <c:pt idx="2">
                  <c:v>8061076</c:v>
                </c:pt>
                <c:pt idx="3">
                  <c:v>8256762</c:v>
                </c:pt>
                <c:pt idx="4">
                  <c:v>8357508</c:v>
                </c:pt>
                <c:pt idx="5">
                  <c:v>8291502</c:v>
                </c:pt>
                <c:pt idx="6">
                  <c:v>8660075</c:v>
                </c:pt>
                <c:pt idx="7">
                  <c:v>8603038</c:v>
                </c:pt>
              </c:numCache>
            </c:numRef>
          </c:val>
          <c:smooth val="0"/>
          <c:extLst>
            <c:ext xmlns:c16="http://schemas.microsoft.com/office/drawing/2014/chart" uri="{C3380CC4-5D6E-409C-BE32-E72D297353CC}">
              <c16:uniqueId val="{00000002-EF33-42FC-A3E6-75D0221FAEA9}"/>
            </c:ext>
          </c:extLst>
        </c:ser>
        <c:ser>
          <c:idx val="3"/>
          <c:order val="3"/>
          <c:tx>
            <c:v>Large User</c:v>
          </c:tx>
          <c:spPr>
            <a:ln w="28575" cmpd="sng">
              <a:solidFill>
                <a:schemeClr val="accent5"/>
              </a:solidFill>
            </a:ln>
          </c:spPr>
          <c:marker>
            <c:symbol val="none"/>
          </c:marker>
          <c:cat>
            <c:strRef>
              <c:f>'App.2-IB_Load_Forecast_Analysis'!$B$41:$J$41</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'App.2-IB_Load_Forecast_Analysis'!$B$45:$J$45</c:f>
              <c:numCache>
                <c:formatCode>_(* #,##0_);_(* \(#,##0\);_(* "-"??_);_(@_)</c:formatCode>
                <c:ptCount val="8"/>
                <c:pt idx="0">
                  <c:v>1010828</c:v>
                </c:pt>
                <c:pt idx="1">
                  <c:v>1027714</c:v>
                </c:pt>
                <c:pt idx="2">
                  <c:v>988207</c:v>
                </c:pt>
                <c:pt idx="3">
                  <c:v>996339</c:v>
                </c:pt>
                <c:pt idx="4">
                  <c:v>944979</c:v>
                </c:pt>
                <c:pt idx="5">
                  <c:v>961355</c:v>
                </c:pt>
                <c:pt idx="6">
                  <c:v>843424</c:v>
                </c:pt>
                <c:pt idx="7">
                  <c:v>934731</c:v>
                </c:pt>
              </c:numCache>
            </c:numRef>
          </c:val>
          <c:smooth val="0"/>
          <c:extLst>
            <c:ext xmlns:c16="http://schemas.microsoft.com/office/drawing/2014/chart" uri="{C3380CC4-5D6E-409C-BE32-E72D297353CC}">
              <c16:uniqueId val="{00000003-EF33-42FC-A3E6-75D0221FAEA9}"/>
            </c:ext>
          </c:extLst>
        </c:ser>
        <c:ser>
          <c:idx val="4"/>
          <c:order val="4"/>
          <c:tx>
            <c:v>Unmetered Scattered Load Connections</c:v>
          </c:tx>
          <c:spPr>
            <a:ln w="28575" cmpd="sng">
              <a:solidFill>
                <a:schemeClr val="accent6"/>
              </a:solidFill>
            </a:ln>
          </c:spPr>
          <c:marker>
            <c:symbol val="none"/>
          </c:marker>
          <c:cat>
            <c:strRef>
              <c:f>'App.2-IB_Load_Forecast_Analysis'!$B$41:$J$41</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'App.2-IB_Load_Forecast_Analysis'!$B$46:$J$46</c:f>
              <c:numCache>
                <c:formatCode>_(* #,##0_);_(* \(#,##0\);_(* "-"??_);_(@_)</c:formatCode>
                <c:ptCount val="8"/>
                <c:pt idx="0">
                  <c:v>0</c:v>
                </c:pt>
                <c:pt idx="1">
                  <c:v>0</c:v>
                </c:pt>
                <c:pt idx="2">
                  <c:v>0</c:v>
                </c:pt>
              </c:numCache>
            </c:numRef>
          </c:val>
          <c:smooth val="0"/>
          <c:extLst>
            <c:ext xmlns:c16="http://schemas.microsoft.com/office/drawing/2014/chart" uri="{C3380CC4-5D6E-409C-BE32-E72D297353CC}">
              <c16:uniqueId val="{00000004-EF33-42FC-A3E6-75D0221FAEA9}"/>
            </c:ext>
          </c:extLst>
        </c:ser>
        <c:dLbls>
          <c:showLegendKey val="0"/>
          <c:showVal val="0"/>
          <c:showCatName val="0"/>
          <c:showSerName val="0"/>
          <c:showPercent val="0"/>
          <c:showBubbleSize val="0"/>
        </c:dLbls>
        <c:smooth val="0"/>
        <c:axId val="1521539125"/>
        <c:axId val="768251144"/>
      </c:lineChart>
      <c:catAx>
        <c:axId val="1521539125"/>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768251144"/>
        <c:crosses val="autoZero"/>
        <c:auto val="1"/>
        <c:lblAlgn val="ctr"/>
        <c:lblOffset val="100"/>
        <c:noMultiLvlLbl val="1"/>
      </c:catAx>
      <c:valAx>
        <c:axId val="76825114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1521539125"/>
        <c:crosses val="autoZero"/>
        <c:crossBetween val="between"/>
      </c:valAx>
    </c:plotArea>
    <c:legend>
      <c:legendPos val="r"/>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Consumption (Weather Normalized)</a:t>
            </a:r>
          </a:p>
        </c:rich>
      </c:tx>
      <c:overlay val="0"/>
    </c:title>
    <c:autoTitleDeleted val="0"/>
    <c:plotArea>
      <c:layout/>
      <c:lineChart>
        <c:grouping val="standard"/>
        <c:varyColors val="1"/>
        <c:ser>
          <c:idx val="0"/>
          <c:order val="0"/>
          <c:tx>
            <c:v>Residential</c:v>
          </c:tx>
          <c:spPr>
            <a:ln w="28575" cmpd="sng">
              <a:solidFill>
                <a:schemeClr val="accent1"/>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'App.2-IB_Load_Forecast_Analysis'!$B$55:$J$55</c:f>
              <c:numCache>
                <c:formatCode>_(* #,##0_);_(* \(#,##0\);_(* "-"??_);_(@_)</c:formatCode>
                <c:ptCount val="8"/>
                <c:pt idx="0">
                  <c:v>2396590590</c:v>
                </c:pt>
                <c:pt idx="1">
                  <c:v>2440356750</c:v>
                </c:pt>
                <c:pt idx="2">
                  <c:v>2451557360</c:v>
                </c:pt>
                <c:pt idx="3">
                  <c:v>2487707230</c:v>
                </c:pt>
                <c:pt idx="4">
                  <c:v>2519364462</c:v>
                </c:pt>
                <c:pt idx="5">
                  <c:v>2544000640</c:v>
                </c:pt>
                <c:pt idx="6">
                  <c:v>2579048568</c:v>
                </c:pt>
                <c:pt idx="7">
                  <c:v>2601493648</c:v>
                </c:pt>
              </c:numCache>
            </c:numRef>
          </c:val>
          <c:smooth val="0"/>
          <c:extLst>
            <c:ext xmlns:c16="http://schemas.microsoft.com/office/drawing/2014/chart" uri="{C3380CC4-5D6E-409C-BE32-E72D297353CC}">
              <c16:uniqueId val="{00000000-0F75-4672-A889-72D72B0AB770}"/>
            </c:ext>
          </c:extLst>
        </c:ser>
        <c:ser>
          <c:idx val="1"/>
          <c:order val="1"/>
          <c:tx>
            <c:v>General Service &lt; 50 kW</c:v>
          </c:tx>
          <c:spPr>
            <a:ln w="28575" cmpd="sng">
              <a:solidFill>
                <a:schemeClr val="accent2"/>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'App.2-IB_Load_Forecast_Analysis'!$B$56:$J$56</c:f>
              <c:numCache>
                <c:formatCode>_(* #,##0_);_(* \(#,##0\);_(* "-"??_);_(@_)</c:formatCode>
                <c:ptCount val="8"/>
                <c:pt idx="0">
                  <c:v>663347440</c:v>
                </c:pt>
                <c:pt idx="1">
                  <c:v>681532620</c:v>
                </c:pt>
                <c:pt idx="2">
                  <c:v>730683820</c:v>
                </c:pt>
                <c:pt idx="3">
                  <c:v>742050540</c:v>
                </c:pt>
                <c:pt idx="4">
                  <c:v>744674236</c:v>
                </c:pt>
                <c:pt idx="5">
                  <c:v>750384220</c:v>
                </c:pt>
                <c:pt idx="6">
                  <c:v>720891366</c:v>
                </c:pt>
                <c:pt idx="7">
                  <c:v>722555976</c:v>
                </c:pt>
              </c:numCache>
            </c:numRef>
          </c:val>
          <c:smooth val="0"/>
          <c:extLst>
            <c:ext xmlns:c16="http://schemas.microsoft.com/office/drawing/2014/chart" uri="{C3380CC4-5D6E-409C-BE32-E72D297353CC}">
              <c16:uniqueId val="{00000001-0F75-4672-A889-72D72B0AB770}"/>
            </c:ext>
          </c:extLst>
        </c:ser>
        <c:ser>
          <c:idx val="2"/>
          <c:order val="2"/>
          <c:tx>
            <c:v>General Service &gt;= 50 kW</c:v>
          </c:tx>
          <c:spPr>
            <a:ln w="28575" cmpd="sng">
              <a:solidFill>
                <a:schemeClr val="accent3"/>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'App.2-IB_Load_Forecast_Analysis'!$B$57:$J$57</c:f>
              <c:numCache>
                <c:formatCode>_(* #,##0_);_(* \(#,##0\);_(* "-"??_);_(@_)</c:formatCode>
                <c:ptCount val="8"/>
                <c:pt idx="0">
                  <c:v>3293011330</c:v>
                </c:pt>
                <c:pt idx="1">
                  <c:v>3336893050</c:v>
                </c:pt>
                <c:pt idx="2">
                  <c:v>3442353700</c:v>
                </c:pt>
                <c:pt idx="3">
                  <c:v>3511672730</c:v>
                </c:pt>
                <c:pt idx="4">
                  <c:v>3504242295</c:v>
                </c:pt>
                <c:pt idx="5">
                  <c:v>3530211922</c:v>
                </c:pt>
                <c:pt idx="6">
                  <c:v>3558670476</c:v>
                </c:pt>
                <c:pt idx="7">
                  <c:v>3538426014</c:v>
                </c:pt>
              </c:numCache>
            </c:numRef>
          </c:val>
          <c:smooth val="0"/>
          <c:extLst>
            <c:ext xmlns:c16="http://schemas.microsoft.com/office/drawing/2014/chart" uri="{C3380CC4-5D6E-409C-BE32-E72D297353CC}">
              <c16:uniqueId val="{00000002-0F75-4672-A889-72D72B0AB770}"/>
            </c:ext>
          </c:extLst>
        </c:ser>
        <c:ser>
          <c:idx val="3"/>
          <c:order val="3"/>
          <c:tx>
            <c:v>Large User</c:v>
          </c:tx>
          <c:spPr>
            <a:ln w="28575" cmpd="sng">
              <a:solidFill>
                <a:schemeClr val="accent4"/>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'App.2-IB_Load_Forecast_Analysis'!$B$58:$J$58</c:f>
              <c:numCache>
                <c:formatCode>_(* #,##0_);_(* \(#,##0\);_(* "-"??_);_(@_)</c:formatCode>
                <c:ptCount val="8"/>
                <c:pt idx="0">
                  <c:v>569481270</c:v>
                </c:pt>
                <c:pt idx="1">
                  <c:v>590227990</c:v>
                </c:pt>
                <c:pt idx="2">
                  <c:v>564556640</c:v>
                </c:pt>
                <c:pt idx="3">
                  <c:v>552177790</c:v>
                </c:pt>
                <c:pt idx="4">
                  <c:v>522343631</c:v>
                </c:pt>
                <c:pt idx="5">
                  <c:v>522337070</c:v>
                </c:pt>
                <c:pt idx="6">
                  <c:v>517424955</c:v>
                </c:pt>
                <c:pt idx="7">
                  <c:v>544235204</c:v>
                </c:pt>
              </c:numCache>
            </c:numRef>
          </c:val>
          <c:smooth val="0"/>
          <c:extLst>
            <c:ext xmlns:c16="http://schemas.microsoft.com/office/drawing/2014/chart" uri="{C3380CC4-5D6E-409C-BE32-E72D297353CC}">
              <c16:uniqueId val="{00000003-0F75-4672-A889-72D72B0AB770}"/>
            </c:ext>
          </c:extLst>
        </c:ser>
        <c:ser>
          <c:idx val="4"/>
          <c:order val="4"/>
          <c:tx>
            <c:v>Unmetered Scattered Load Connections</c:v>
          </c:tx>
          <c:spPr>
            <a:ln w="28575" cmpd="sng">
              <a:solidFill>
                <a:schemeClr val="accent5"/>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'App.2-IB_Load_Forecast_Analysis'!$B$59:$J$59</c:f>
              <c:numCache>
                <c:formatCode>_(* #,##0_);_(* \(#,##0\);_(* "-"??_);_(@_)</c:formatCode>
                <c:ptCount val="8"/>
                <c:pt idx="0">
                  <c:v>14403225</c:v>
                </c:pt>
                <c:pt idx="1">
                  <c:v>14083301</c:v>
                </c:pt>
                <c:pt idx="2">
                  <c:v>13981077</c:v>
                </c:pt>
                <c:pt idx="3">
                  <c:v>14064183</c:v>
                </c:pt>
                <c:pt idx="4">
                  <c:v>14249113</c:v>
                </c:pt>
                <c:pt idx="5">
                  <c:v>14249648</c:v>
                </c:pt>
                <c:pt idx="6">
                  <c:v>14311117</c:v>
                </c:pt>
                <c:pt idx="7">
                  <c:v>14391506</c:v>
                </c:pt>
              </c:numCache>
            </c:numRef>
          </c:val>
          <c:smooth val="0"/>
          <c:extLst>
            <c:ext xmlns:c16="http://schemas.microsoft.com/office/drawing/2014/chart" uri="{C3380CC4-5D6E-409C-BE32-E72D297353CC}">
              <c16:uniqueId val="{00000004-0F75-4672-A889-72D72B0AB770}"/>
            </c:ext>
          </c:extLst>
        </c:ser>
        <c:ser>
          <c:idx val="5"/>
          <c:order val="5"/>
          <c:tx>
            <c:v>Sentinel Lighting Connections</c:v>
          </c:tx>
          <c:spPr>
            <a:ln w="28575" cmpd="sng">
              <a:solidFill>
                <a:schemeClr val="accent6"/>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'App.2-IB_Load_Forecast_Analysis'!$B$60:$J$60</c:f>
              <c:numCache>
                <c:formatCode>_(* #,##0_);_(* \(#,##0\);_(* "-"??_);_(@_)</c:formatCode>
                <c:ptCount val="8"/>
                <c:pt idx="0">
                  <c:v>46478</c:v>
                </c:pt>
                <c:pt idx="1">
                  <c:v>44024</c:v>
                </c:pt>
                <c:pt idx="2">
                  <c:v>44760</c:v>
                </c:pt>
                <c:pt idx="3">
                  <c:v>43412</c:v>
                </c:pt>
                <c:pt idx="4">
                  <c:v>42101</c:v>
                </c:pt>
                <c:pt idx="5">
                  <c:v>42468</c:v>
                </c:pt>
                <c:pt idx="6">
                  <c:v>41366</c:v>
                </c:pt>
                <c:pt idx="7">
                  <c:v>40631</c:v>
                </c:pt>
              </c:numCache>
            </c:numRef>
          </c:val>
          <c:smooth val="0"/>
          <c:extLst>
            <c:ext xmlns:c16="http://schemas.microsoft.com/office/drawing/2014/chart" uri="{C3380CC4-5D6E-409C-BE32-E72D297353CC}">
              <c16:uniqueId val="{00000005-0F75-4672-A889-72D72B0AB770}"/>
            </c:ext>
          </c:extLst>
        </c:ser>
        <c:ser>
          <c:idx val="6"/>
          <c:order val="6"/>
          <c:tx>
            <c:v>Street Lighting Connections</c:v>
          </c:tx>
          <c:spPr>
            <a:ln w="28575" cmpd="sng">
              <a:solidFill>
                <a:schemeClr val="accent1"/>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'App.2-IB_Load_Forecast_Analysis'!$B$61:$J$61</c:f>
              <c:numCache>
                <c:formatCode>_(* #,##0_);_(* \(#,##0\);_(* "-"??_);_(@_)</c:formatCode>
                <c:ptCount val="8"/>
                <c:pt idx="0">
                  <c:v>22495937</c:v>
                </c:pt>
                <c:pt idx="1">
                  <c:v>22842920</c:v>
                </c:pt>
                <c:pt idx="2">
                  <c:v>22059317</c:v>
                </c:pt>
                <c:pt idx="3">
                  <c:v>21667005</c:v>
                </c:pt>
                <c:pt idx="4">
                  <c:v>21765267</c:v>
                </c:pt>
                <c:pt idx="5">
                  <c:v>21721725</c:v>
                </c:pt>
                <c:pt idx="6">
                  <c:v>21863529</c:v>
                </c:pt>
                <c:pt idx="7">
                  <c:v>21961791</c:v>
                </c:pt>
              </c:numCache>
            </c:numRef>
          </c:val>
          <c:smooth val="0"/>
          <c:extLst>
            <c:ext xmlns:c16="http://schemas.microsoft.com/office/drawing/2014/chart" uri="{C3380CC4-5D6E-409C-BE32-E72D297353CC}">
              <c16:uniqueId val="{00000006-0F75-4672-A889-72D72B0AB770}"/>
            </c:ext>
          </c:extLst>
        </c:ser>
        <c:ser>
          <c:idx val="7"/>
          <c:order val="7"/>
          <c:tx>
            <c:v>Wholesale Market Participants</c:v>
          </c:tx>
          <c:spPr>
            <a:ln w="28575" cmpd="sng">
              <a:solidFill>
                <a:schemeClr val="accent2"/>
              </a:solidFill>
            </a:ln>
          </c:spPr>
          <c:marker>
            <c:symbol val="none"/>
          </c:marker>
          <c:cat>
            <c:strRef>
              <c:f>'App.2-IB_Load_Forecast_Analysis'!$B$54:$J$54</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'App.2-IB_Load_Forecast_Analysis'!$B$62:$J$62</c:f>
              <c:numCache>
                <c:formatCode>_(* #,##0_);_(* \(#,##0\);_(* "-"??_);_(@_)</c:formatCode>
                <c:ptCount val="8"/>
              </c:numCache>
            </c:numRef>
          </c:val>
          <c:smooth val="0"/>
          <c:extLst>
            <c:ext xmlns:c16="http://schemas.microsoft.com/office/drawing/2014/chart" uri="{C3380CC4-5D6E-409C-BE32-E72D297353CC}">
              <c16:uniqueId val="{00000007-0F75-4672-A889-72D72B0AB770}"/>
            </c:ext>
          </c:extLst>
        </c:ser>
        <c:dLbls>
          <c:showLegendKey val="0"/>
          <c:showVal val="0"/>
          <c:showCatName val="0"/>
          <c:showSerName val="0"/>
          <c:showPercent val="0"/>
          <c:showBubbleSize val="0"/>
        </c:dLbls>
        <c:smooth val="0"/>
        <c:axId val="1951319353"/>
        <c:axId val="1495299059"/>
      </c:lineChart>
      <c:catAx>
        <c:axId val="1951319353"/>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1495299059"/>
        <c:crosses val="autoZero"/>
        <c:auto val="1"/>
        <c:lblAlgn val="ctr"/>
        <c:lblOffset val="100"/>
        <c:noMultiLvlLbl val="1"/>
      </c:catAx>
      <c:valAx>
        <c:axId val="149529905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1951319353"/>
        <c:crosses val="autoZero"/>
        <c:crossBetween val="between"/>
      </c:valAx>
    </c:plotArea>
    <c:legend>
      <c:legendPos val="r"/>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Demand (Weather Normalized)</a:t>
            </a:r>
          </a:p>
        </c:rich>
      </c:tx>
      <c:overlay val="0"/>
    </c:title>
    <c:autoTitleDeleted val="0"/>
    <c:plotArea>
      <c:layout/>
      <c:lineChart>
        <c:grouping val="standard"/>
        <c:varyColors val="1"/>
        <c:ser>
          <c:idx val="0"/>
          <c:order val="0"/>
          <c:tx>
            <c:v>Residential</c:v>
          </c:tx>
          <c:spPr>
            <a:ln w="28575" cmpd="sng">
              <a:solidFill>
                <a:schemeClr val="accent1"/>
              </a:solidFill>
            </a:ln>
          </c:spPr>
          <c:marker>
            <c:symbol val="none"/>
          </c:marker>
          <c:cat>
            <c:strRef>
              <c:f>'App.2-IB_Load_Forecast_Analysis'!$B$67:$J$67</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'App.2-IB_Load_Forecast_Analysis'!$B$68:$J$68</c:f>
              <c:numCache>
                <c:formatCode>_(* #,##0_);_(* \(#,##0\);_(* "-"??_);_(@_)</c:formatCode>
                <c:ptCount val="8"/>
              </c:numCache>
            </c:numRef>
          </c:val>
          <c:smooth val="0"/>
          <c:extLst>
            <c:ext xmlns:c16="http://schemas.microsoft.com/office/drawing/2014/chart" uri="{C3380CC4-5D6E-409C-BE32-E72D297353CC}">
              <c16:uniqueId val="{00000000-751C-422E-A12F-93ACDE3E404C}"/>
            </c:ext>
          </c:extLst>
        </c:ser>
        <c:ser>
          <c:idx val="1"/>
          <c:order val="1"/>
          <c:tx>
            <c:v>General Service &lt; 50 kW</c:v>
          </c:tx>
          <c:spPr>
            <a:ln w="28575" cmpd="sng">
              <a:solidFill>
                <a:schemeClr val="accent2"/>
              </a:solidFill>
            </a:ln>
          </c:spPr>
          <c:marker>
            <c:symbol val="none"/>
          </c:marker>
          <c:cat>
            <c:strRef>
              <c:f>'App.2-IB_Load_Forecast_Analysis'!$B$67:$J$67</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'App.2-IB_Load_Forecast_Analysis'!$B$69:$J$69</c:f>
              <c:numCache>
                <c:formatCode>_(* #,##0_);_(* \(#,##0\);_(* "-"??_);_(@_)</c:formatCode>
                <c:ptCount val="8"/>
              </c:numCache>
            </c:numRef>
          </c:val>
          <c:smooth val="0"/>
          <c:extLst>
            <c:ext xmlns:c16="http://schemas.microsoft.com/office/drawing/2014/chart" uri="{C3380CC4-5D6E-409C-BE32-E72D297353CC}">
              <c16:uniqueId val="{00000001-751C-422E-A12F-93ACDE3E404C}"/>
            </c:ext>
          </c:extLst>
        </c:ser>
        <c:ser>
          <c:idx val="2"/>
          <c:order val="2"/>
          <c:tx>
            <c:v>General Service &gt;= 50 kW</c:v>
          </c:tx>
          <c:spPr>
            <a:ln w="28575" cmpd="sng">
              <a:solidFill>
                <a:schemeClr val="accent3"/>
              </a:solidFill>
            </a:ln>
          </c:spPr>
          <c:marker>
            <c:symbol val="none"/>
          </c:marker>
          <c:cat>
            <c:strRef>
              <c:f>'App.2-IB_Load_Forecast_Analysis'!$B$67:$J$67</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'App.2-IB_Load_Forecast_Analysis'!$B$70:$J$70</c:f>
              <c:numCache>
                <c:formatCode>_(* #,##0_);_(* \(#,##0\);_(* "-"??_);_(@_)</c:formatCode>
                <c:ptCount val="8"/>
                <c:pt idx="0">
                  <c:v>7770583</c:v>
                </c:pt>
                <c:pt idx="1">
                  <c:v>7850218</c:v>
                </c:pt>
                <c:pt idx="2">
                  <c:v>8114556</c:v>
                </c:pt>
                <c:pt idx="3">
                  <c:v>8272211</c:v>
                </c:pt>
                <c:pt idx="4">
                  <c:v>8357508</c:v>
                </c:pt>
                <c:pt idx="5">
                  <c:v>8304548</c:v>
                </c:pt>
                <c:pt idx="6">
                  <c:v>8660075</c:v>
                </c:pt>
                <c:pt idx="7">
                  <c:v>8603038</c:v>
                </c:pt>
              </c:numCache>
            </c:numRef>
          </c:val>
          <c:smooth val="0"/>
          <c:extLst>
            <c:ext xmlns:c16="http://schemas.microsoft.com/office/drawing/2014/chart" uri="{C3380CC4-5D6E-409C-BE32-E72D297353CC}">
              <c16:uniqueId val="{00000002-751C-422E-A12F-93ACDE3E404C}"/>
            </c:ext>
          </c:extLst>
        </c:ser>
        <c:ser>
          <c:idx val="3"/>
          <c:order val="3"/>
          <c:tx>
            <c:v>Large User</c:v>
          </c:tx>
          <c:spPr>
            <a:ln w="28575" cmpd="sng">
              <a:solidFill>
                <a:schemeClr val="accent4"/>
              </a:solidFill>
            </a:ln>
          </c:spPr>
          <c:marker>
            <c:symbol val="none"/>
          </c:marker>
          <c:cat>
            <c:strRef>
              <c:f>'App.2-IB_Load_Forecast_Analysis'!$B$67:$J$67</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'App.2-IB_Load_Forecast_Analysis'!$B$71:$J$71</c:f>
              <c:numCache>
                <c:formatCode>_(* #,##0_);_(* \(#,##0\);_(* "-"??_);_(@_)</c:formatCode>
                <c:ptCount val="8"/>
                <c:pt idx="0">
                  <c:v>1004401</c:v>
                </c:pt>
                <c:pt idx="1">
                  <c:v>1044163</c:v>
                </c:pt>
                <c:pt idx="2">
                  <c:v>996205</c:v>
                </c:pt>
                <c:pt idx="3">
                  <c:v>975352</c:v>
                </c:pt>
                <c:pt idx="4">
                  <c:v>944979</c:v>
                </c:pt>
                <c:pt idx="5">
                  <c:v>922027</c:v>
                </c:pt>
                <c:pt idx="6">
                  <c:v>843424</c:v>
                </c:pt>
                <c:pt idx="7">
                  <c:v>934731</c:v>
                </c:pt>
              </c:numCache>
            </c:numRef>
          </c:val>
          <c:smooth val="0"/>
          <c:extLst>
            <c:ext xmlns:c16="http://schemas.microsoft.com/office/drawing/2014/chart" uri="{C3380CC4-5D6E-409C-BE32-E72D297353CC}">
              <c16:uniqueId val="{00000003-751C-422E-A12F-93ACDE3E404C}"/>
            </c:ext>
          </c:extLst>
        </c:ser>
        <c:ser>
          <c:idx val="4"/>
          <c:order val="4"/>
          <c:tx>
            <c:v>Unmetered Scattered Load Connections</c:v>
          </c:tx>
          <c:spPr>
            <a:ln w="28575" cmpd="sng">
              <a:solidFill>
                <a:schemeClr val="accent5"/>
              </a:solidFill>
            </a:ln>
          </c:spPr>
          <c:marker>
            <c:symbol val="none"/>
          </c:marker>
          <c:cat>
            <c:strRef>
              <c:f>'App.2-IB_Load_Forecast_Analysis'!$B$67:$J$67</c:f>
              <c:strCache>
                <c:ptCount val="8"/>
                <c:pt idx="0">
                  <c:v>Historical 2020</c:v>
                </c:pt>
                <c:pt idx="1">
                  <c:v>Historical 2021</c:v>
                </c:pt>
                <c:pt idx="2">
                  <c:v>Historical 2022</c:v>
                </c:pt>
                <c:pt idx="3">
                  <c:v>Historical 2023</c:v>
                </c:pt>
                <c:pt idx="4">
                  <c:v>Bridge Year 2024</c:v>
                </c:pt>
                <c:pt idx="5">
                  <c:v>Historical 2024</c:v>
                </c:pt>
                <c:pt idx="6">
                  <c:v>Bridge Year 2025</c:v>
                </c:pt>
                <c:pt idx="7">
                  <c:v>Test Year 2026</c:v>
                </c:pt>
              </c:strCache>
            </c:strRef>
          </c:cat>
          <c:val>
            <c:numRef>
              <c:f>'App.2-IB_Load_Forecast_Analysis'!$B$72:$J$72</c:f>
              <c:numCache>
                <c:formatCode>_(* #,##0_);_(* \(#,##0\);_(* "-"??_);_(@_)</c:formatCode>
                <c:ptCount val="8"/>
              </c:numCache>
            </c:numRef>
          </c:val>
          <c:smooth val="0"/>
          <c:extLst>
            <c:ext xmlns:c16="http://schemas.microsoft.com/office/drawing/2014/chart" uri="{C3380CC4-5D6E-409C-BE32-E72D297353CC}">
              <c16:uniqueId val="{00000004-751C-422E-A12F-93ACDE3E404C}"/>
            </c:ext>
          </c:extLst>
        </c:ser>
        <c:dLbls>
          <c:showLegendKey val="0"/>
          <c:showVal val="0"/>
          <c:showCatName val="0"/>
          <c:showSerName val="0"/>
          <c:showPercent val="0"/>
          <c:showBubbleSize val="0"/>
        </c:dLbls>
        <c:smooth val="0"/>
        <c:axId val="1754059374"/>
        <c:axId val="102731275"/>
      </c:lineChart>
      <c:catAx>
        <c:axId val="1754059374"/>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102731275"/>
        <c:crosses val="autoZero"/>
        <c:auto val="1"/>
        <c:lblAlgn val="ctr"/>
        <c:lblOffset val="100"/>
        <c:noMultiLvlLbl val="1"/>
      </c:catAx>
      <c:valAx>
        <c:axId val="10273127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1754059374"/>
        <c:crosses val="autoZero"/>
        <c:crossBetween val="between"/>
      </c:valAx>
    </c:plotArea>
    <c:legend>
      <c:legendPos val="r"/>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029825" cy="2057400"/>
    <xdr:grpSp>
      <xdr:nvGrpSpPr>
        <xdr:cNvPr id="2" name="Shape 2">
          <a:extLst>
            <a:ext uri="{FF2B5EF4-FFF2-40B4-BE49-F238E27FC236}">
              <a16:creationId xmlns:a16="http://schemas.microsoft.com/office/drawing/2014/main" id="{00000000-0008-0000-0000-000002000000}"/>
            </a:ext>
          </a:extLst>
        </xdr:cNvPr>
        <xdr:cNvGrpSpPr/>
      </xdr:nvGrpSpPr>
      <xdr:grpSpPr>
        <a:xfrm>
          <a:off x="0" y="0"/>
          <a:ext cx="10029825" cy="2057400"/>
          <a:chOff x="331088" y="2751300"/>
          <a:chExt cx="10029825" cy="2057400"/>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331088" y="2751300"/>
            <a:ext cx="10029825" cy="2057400"/>
            <a:chOff x="10970559" y="5479676"/>
            <a:chExt cx="8857420" cy="2005849"/>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10970559" y="5479676"/>
              <a:ext cx="8857400" cy="2005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a:extLst>
                <a:ext uri="{FF2B5EF4-FFF2-40B4-BE49-F238E27FC236}">
                  <a16:creationId xmlns:a16="http://schemas.microsoft.com/office/drawing/2014/main" id="{00000000-0008-0000-0000-000005000000}"/>
                </a:ext>
              </a:extLst>
            </xdr:cNvPr>
            <xdr:cNvPicPr preferRelativeResize="0"/>
          </xdr:nvPicPr>
          <xdr:blipFill rotWithShape="1">
            <a:blip xmlns:r="http://schemas.openxmlformats.org/officeDocument/2006/relationships" r:embed="rId1">
              <a:alphaModFix/>
            </a:blip>
            <a:srcRect/>
            <a:stretch/>
          </xdr:blipFill>
          <xdr:spPr>
            <a:xfrm>
              <a:off x="10970559" y="5479676"/>
              <a:ext cx="8857420" cy="1915766"/>
            </a:xfrm>
            <a:prstGeom prst="rect">
              <a:avLst/>
            </a:prstGeom>
            <a:noFill/>
            <a:ln>
              <a:noFill/>
            </a:ln>
          </xdr:spPr>
        </xdr:pic>
        <xdr:sp macro="" textlink="">
          <xdr:nvSpPr>
            <xdr:cNvPr id="6" name="Shape 6">
              <a:extLst>
                <a:ext uri="{FF2B5EF4-FFF2-40B4-BE49-F238E27FC236}">
                  <a16:creationId xmlns:a16="http://schemas.microsoft.com/office/drawing/2014/main" id="{00000000-0008-0000-0000-000006000000}"/>
                </a:ext>
              </a:extLst>
            </xdr:cNvPr>
            <xdr:cNvSpPr/>
          </xdr:nvSpPr>
          <xdr:spPr>
            <a:xfrm>
              <a:off x="11107770" y="5755409"/>
              <a:ext cx="8566570" cy="1730116"/>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Chapter 2 Appendices</a:t>
              </a:r>
              <a:endParaRPr sz="1400"/>
            </a:p>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Filing Requirements for Electricity Distribution </a:t>
              </a:r>
              <a:endParaRPr sz="1400"/>
            </a:p>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Rate Applications</a:t>
              </a:r>
              <a:endParaRPr sz="2900" b="1" cap="none">
                <a:solidFill>
                  <a:schemeClr val="dk1"/>
                </a:solidFill>
              </a:endParaRPr>
            </a:p>
          </xdr:txBody>
        </xdr:sp>
        <xdr:pic>
          <xdr:nvPicPr>
            <xdr:cNvPr id="7" name="Shape 7">
              <a:extLst>
                <a:ext uri="{FF2B5EF4-FFF2-40B4-BE49-F238E27FC236}">
                  <a16:creationId xmlns:a16="http://schemas.microsoft.com/office/drawing/2014/main" id="{00000000-0008-0000-0000-000007000000}"/>
                </a:ext>
              </a:extLst>
            </xdr:cNvPr>
            <xdr:cNvPicPr preferRelativeResize="0"/>
          </xdr:nvPicPr>
          <xdr:blipFill rotWithShape="1">
            <a:blip xmlns:r="http://schemas.openxmlformats.org/officeDocument/2006/relationships" r:embed="rId2">
              <a:alphaModFix/>
            </a:blip>
            <a:srcRect l="-2437" t="-1607" r="-2436" b="-1608"/>
            <a:stretch/>
          </xdr:blipFill>
          <xdr:spPr>
            <a:xfrm>
              <a:off x="11176383" y="5668151"/>
              <a:ext cx="389282" cy="378145"/>
            </a:xfrm>
            <a:prstGeom prst="rect">
              <a:avLst/>
            </a:prstGeom>
            <a:noFill/>
            <a:ln>
              <a:noFill/>
            </a:ln>
          </xdr:spPr>
        </xdr:pic>
        <xdr:sp macro="" textlink="">
          <xdr:nvSpPr>
            <xdr:cNvPr id="8" name="Shape 8">
              <a:extLst>
                <a:ext uri="{FF2B5EF4-FFF2-40B4-BE49-F238E27FC236}">
                  <a16:creationId xmlns:a16="http://schemas.microsoft.com/office/drawing/2014/main" id="{00000000-0008-0000-0000-000008000000}"/>
                </a:ext>
              </a:extLst>
            </xdr:cNvPr>
            <xdr:cNvSpPr/>
          </xdr:nvSpPr>
          <xdr:spPr>
            <a:xfrm>
              <a:off x="11516930" y="5637897"/>
              <a:ext cx="2583214" cy="3362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b="0" i="0" cap="none">
                  <a:solidFill>
                    <a:schemeClr val="dk1"/>
                  </a:solidFill>
                  <a:latin typeface="Calibri"/>
                  <a:ea typeface="Calibri"/>
                  <a:cs typeface="Calibri"/>
                  <a:sym typeface="Calibri"/>
                </a:rPr>
                <a:t>Ontario Energy Board</a:t>
              </a:r>
              <a:endParaRPr sz="1800" b="0" cap="none">
                <a:solidFill>
                  <a:schemeClr val="dk1"/>
                </a:solidFill>
              </a:endParaRPr>
            </a:p>
          </xdr:txBody>
        </xdr:sp>
      </xdr:grpSp>
    </xdr:grpSp>
    <xdr:clientData fLocksWithSheet="0"/>
  </xdr:oneCellAnchor>
  <xdr:oneCellAnchor>
    <xdr:from>
      <xdr:col>8</xdr:col>
      <xdr:colOff>352425</xdr:colOff>
      <xdr:row>9</xdr:row>
      <xdr:rowOff>104775</xdr:rowOff>
    </xdr:from>
    <xdr:ext cx="2743200" cy="257175"/>
    <xdr:sp macro="" textlink="">
      <xdr:nvSpPr>
        <xdr:cNvPr id="9" name="Shape 9">
          <a:extLst>
            <a:ext uri="{FF2B5EF4-FFF2-40B4-BE49-F238E27FC236}">
              <a16:creationId xmlns:a16="http://schemas.microsoft.com/office/drawing/2014/main" id="{00000000-0008-0000-0000-000009000000}"/>
            </a:ext>
          </a:extLst>
        </xdr:cNvPr>
        <xdr:cNvSpPr txBox="1"/>
      </xdr:nvSpPr>
      <xdr:spPr>
        <a:xfrm>
          <a:off x="3979163" y="3656175"/>
          <a:ext cx="2733675" cy="247650"/>
        </a:xfrm>
        <a:prstGeom prst="rect">
          <a:avLst/>
        </a:prstGeom>
        <a:noFill/>
        <a:ln>
          <a:noFill/>
        </a:ln>
      </xdr:spPr>
      <xdr:txBody>
        <a:bodyPr spcFirstLastPara="1" wrap="square" lIns="91425" tIns="45700" rIns="91425" bIns="45700" anchor="t" anchorCtr="0">
          <a:noAutofit/>
        </a:bodyPr>
        <a:lstStyle/>
        <a:p>
          <a:pPr marL="0" lvl="0" indent="0" algn="r" rtl="0">
            <a:spcBef>
              <a:spcPts val="0"/>
            </a:spcBef>
            <a:spcAft>
              <a:spcPts val="0"/>
            </a:spcAft>
            <a:buNone/>
          </a:pPr>
          <a:r>
            <a:rPr lang="en-US" sz="1400" b="1" i="0" cap="none">
              <a:solidFill>
                <a:schemeClr val="dk1"/>
              </a:solidFill>
              <a:latin typeface="Calibri"/>
              <a:ea typeface="Calibri"/>
              <a:cs typeface="Calibri"/>
              <a:sym typeface="Calibri"/>
            </a:rPr>
            <a:t>Version   1.0 (2025)</a:t>
          </a:r>
          <a:endParaRPr sz="1400"/>
        </a:p>
      </xdr:txBody>
    </xdr:sp>
    <xdr:clientData fLocksWithSheet="0"/>
  </xdr:oneCellAnchor>
  <xdr:oneCellAnchor>
    <xdr:from>
      <xdr:col>0</xdr:col>
      <xdr:colOff>57150</xdr:colOff>
      <xdr:row>60</xdr:row>
      <xdr:rowOff>0</xdr:rowOff>
    </xdr:from>
    <xdr:ext cx="12077700" cy="1238250"/>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0" y="3160875"/>
          <a:ext cx="10692000" cy="1238250"/>
        </a:xfrm>
        <a:prstGeom prst="rect">
          <a:avLst/>
        </a:prstGeom>
        <a:noFill/>
        <a:ln>
          <a:noFill/>
        </a:ln>
      </xdr:spPr>
      <xdr:txBody>
        <a:bodyPr spcFirstLastPara="1" wrap="square" lIns="27425" tIns="22850" rIns="0" bIns="0" anchor="t" anchorCtr="0">
          <a:noAutofit/>
        </a:bodyPr>
        <a:lstStyle/>
        <a:p>
          <a:pPr marL="0" lvl="0" indent="0" algn="l" rtl="0">
            <a:spcBef>
              <a:spcPts val="0"/>
            </a:spcBef>
            <a:spcAft>
              <a:spcPts val="0"/>
            </a:spcAft>
            <a:buNone/>
          </a:pPr>
          <a:r>
            <a:rPr lang="en-US" sz="1000" b="1" i="1" u="none" strike="noStrike">
              <a:solidFill>
                <a:srgbClr val="000000"/>
              </a:solidFill>
              <a:latin typeface="Arial"/>
              <a:ea typeface="Arial"/>
              <a:cs typeface="Arial"/>
              <a:sym typeface="Arial"/>
            </a:rPr>
            <a:t>This Workbook Model is protected by copyright and is being made available to you solely for the purpose of filing your COS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endParaRPr sz="1400"/>
        </a:p>
        <a:p>
          <a:pPr marL="0" lvl="0" indent="0" algn="l" rtl="0">
            <a:spcBef>
              <a:spcPts val="0"/>
            </a:spcBef>
            <a:spcAft>
              <a:spcPts val="0"/>
            </a:spcAft>
            <a:buNone/>
          </a:pPr>
          <a:endParaRPr sz="1000" b="1" i="1" u="none" strike="noStrike">
            <a:solidFill>
              <a:srgbClr val="000000"/>
            </a:solidFill>
            <a:latin typeface="Arial"/>
            <a:ea typeface="Arial"/>
            <a:cs typeface="Arial"/>
            <a:sym typeface="Arial"/>
          </a:endParaRPr>
        </a:p>
        <a:p>
          <a:pPr marL="0" marR="0" lvl="0" indent="0" algn="l" rtl="0">
            <a:lnSpc>
              <a:spcPct val="100000"/>
            </a:lnSpc>
            <a:spcBef>
              <a:spcPts val="0"/>
            </a:spcBef>
            <a:spcAft>
              <a:spcPts val="0"/>
            </a:spcAft>
            <a:buSzPts val="1000"/>
            <a:buFont typeface="Arial"/>
            <a:buNone/>
          </a:pPr>
          <a:r>
            <a:rPr lang="en-US" sz="1000" b="1" i="1">
              <a:latin typeface="Arial"/>
              <a:ea typeface="Arial"/>
              <a:cs typeface="Arial"/>
              <a:sym typeface="Arial"/>
            </a:rPr>
            <a:t>While this model has been provided in Excel format and is required to be filed with your application, the onus remains on the applicant to ensure the accuracy of the data and the results.</a:t>
          </a:r>
          <a:endParaRPr sz="1000" b="1" i="1" u="none" strike="noStrike">
            <a:solidFill>
              <a:srgbClr val="000000"/>
            </a:solidFill>
            <a:latin typeface="Arial"/>
            <a:ea typeface="Arial"/>
            <a:cs typeface="Arial"/>
            <a:sym typeface="Aria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28575</xdr:colOff>
      <xdr:row>0</xdr:row>
      <xdr:rowOff>28575</xdr:rowOff>
    </xdr:from>
    <xdr:ext cx="16706850" cy="1943100"/>
    <xdr:grpSp>
      <xdr:nvGrpSpPr>
        <xdr:cNvPr id="2" name="Shape 2">
          <a:extLst>
            <a:ext uri="{FF2B5EF4-FFF2-40B4-BE49-F238E27FC236}">
              <a16:creationId xmlns:a16="http://schemas.microsoft.com/office/drawing/2014/main" id="{00000000-0008-0000-0200-000002000000}"/>
            </a:ext>
          </a:extLst>
        </xdr:cNvPr>
        <xdr:cNvGrpSpPr/>
      </xdr:nvGrpSpPr>
      <xdr:grpSpPr>
        <a:xfrm>
          <a:off x="28575" y="28575"/>
          <a:ext cx="16706850" cy="1943100"/>
          <a:chOff x="0" y="2808450"/>
          <a:chExt cx="10692000" cy="1943100"/>
        </a:xfrm>
      </xdr:grpSpPr>
      <xdr:grpSp>
        <xdr:nvGrpSpPr>
          <xdr:cNvPr id="11" name="Shape 11">
            <a:extLst>
              <a:ext uri="{FF2B5EF4-FFF2-40B4-BE49-F238E27FC236}">
                <a16:creationId xmlns:a16="http://schemas.microsoft.com/office/drawing/2014/main" id="{00000000-0008-0000-0200-00000B000000}"/>
              </a:ext>
            </a:extLst>
          </xdr:cNvPr>
          <xdr:cNvGrpSpPr/>
        </xdr:nvGrpSpPr>
        <xdr:grpSpPr>
          <a:xfrm>
            <a:off x="0" y="2808450"/>
            <a:ext cx="10692000" cy="1943100"/>
            <a:chOff x="10970559" y="5479676"/>
            <a:chExt cx="8857420" cy="2005849"/>
          </a:xfrm>
        </xdr:grpSpPr>
        <xdr:sp macro="" textlink="">
          <xdr:nvSpPr>
            <xdr:cNvPr id="4" name="Shape 4">
              <a:extLst>
                <a:ext uri="{FF2B5EF4-FFF2-40B4-BE49-F238E27FC236}">
                  <a16:creationId xmlns:a16="http://schemas.microsoft.com/office/drawing/2014/main" id="{00000000-0008-0000-0200-000004000000}"/>
                </a:ext>
              </a:extLst>
            </xdr:cNvPr>
            <xdr:cNvSpPr/>
          </xdr:nvSpPr>
          <xdr:spPr>
            <a:xfrm>
              <a:off x="10970559" y="5479676"/>
              <a:ext cx="8857400" cy="2005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2" name="Shape 12">
              <a:extLst>
                <a:ext uri="{FF2B5EF4-FFF2-40B4-BE49-F238E27FC236}">
                  <a16:creationId xmlns:a16="http://schemas.microsoft.com/office/drawing/2014/main" id="{00000000-0008-0000-0200-00000C000000}"/>
                </a:ext>
              </a:extLst>
            </xdr:cNvPr>
            <xdr:cNvPicPr preferRelativeResize="0"/>
          </xdr:nvPicPr>
          <xdr:blipFill rotWithShape="1">
            <a:blip xmlns:r="http://schemas.openxmlformats.org/officeDocument/2006/relationships" r:embed="rId1">
              <a:alphaModFix/>
            </a:blip>
            <a:srcRect/>
            <a:stretch/>
          </xdr:blipFill>
          <xdr:spPr>
            <a:xfrm>
              <a:off x="10970559" y="5479676"/>
              <a:ext cx="8857420" cy="1915766"/>
            </a:xfrm>
            <a:prstGeom prst="rect">
              <a:avLst/>
            </a:prstGeom>
            <a:noFill/>
            <a:ln>
              <a:noFill/>
            </a:ln>
          </xdr:spPr>
        </xdr:pic>
        <xdr:sp macro="" textlink="">
          <xdr:nvSpPr>
            <xdr:cNvPr id="13" name="Shape 13">
              <a:extLst>
                <a:ext uri="{FF2B5EF4-FFF2-40B4-BE49-F238E27FC236}">
                  <a16:creationId xmlns:a16="http://schemas.microsoft.com/office/drawing/2014/main" id="{00000000-0008-0000-0200-00000D000000}"/>
                </a:ext>
              </a:extLst>
            </xdr:cNvPr>
            <xdr:cNvSpPr/>
          </xdr:nvSpPr>
          <xdr:spPr>
            <a:xfrm>
              <a:off x="11107770" y="5755409"/>
              <a:ext cx="8566570" cy="1730116"/>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Chapter 2 Appendices</a:t>
              </a:r>
              <a:endParaRPr sz="1400"/>
            </a:p>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Filing Requirements for Electricity Distribution </a:t>
              </a:r>
              <a:endParaRPr sz="1400"/>
            </a:p>
            <a:p>
              <a:pPr marL="0" lvl="0" indent="0" algn="ctr" rtl="0">
                <a:spcBef>
                  <a:spcPts val="0"/>
                </a:spcBef>
                <a:spcAft>
                  <a:spcPts val="0"/>
                </a:spcAft>
                <a:buNone/>
              </a:pPr>
              <a:r>
                <a:rPr lang="en-US" sz="2900" b="1" i="0" cap="none">
                  <a:solidFill>
                    <a:schemeClr val="dk1"/>
                  </a:solidFill>
                  <a:latin typeface="Calibri"/>
                  <a:ea typeface="Calibri"/>
                  <a:cs typeface="Calibri"/>
                  <a:sym typeface="Calibri"/>
                </a:rPr>
                <a:t>Rate Applications</a:t>
              </a:r>
              <a:endParaRPr sz="2900" b="1" cap="none">
                <a:solidFill>
                  <a:schemeClr val="dk1"/>
                </a:solidFill>
              </a:endParaRPr>
            </a:p>
          </xdr:txBody>
        </xdr:sp>
        <xdr:pic>
          <xdr:nvPicPr>
            <xdr:cNvPr id="14" name="Shape 14">
              <a:extLst>
                <a:ext uri="{FF2B5EF4-FFF2-40B4-BE49-F238E27FC236}">
                  <a16:creationId xmlns:a16="http://schemas.microsoft.com/office/drawing/2014/main" id="{00000000-0008-0000-0200-00000E000000}"/>
                </a:ext>
              </a:extLst>
            </xdr:cNvPr>
            <xdr:cNvPicPr preferRelativeResize="0"/>
          </xdr:nvPicPr>
          <xdr:blipFill rotWithShape="1">
            <a:blip xmlns:r="http://schemas.openxmlformats.org/officeDocument/2006/relationships" r:embed="rId2">
              <a:alphaModFix/>
            </a:blip>
            <a:srcRect l="-2437" t="-1607" r="-2436" b="-1608"/>
            <a:stretch/>
          </xdr:blipFill>
          <xdr:spPr>
            <a:xfrm>
              <a:off x="11176383" y="5668151"/>
              <a:ext cx="389282" cy="378145"/>
            </a:xfrm>
            <a:prstGeom prst="rect">
              <a:avLst/>
            </a:prstGeom>
            <a:noFill/>
            <a:ln>
              <a:noFill/>
            </a:ln>
          </xdr:spPr>
        </xdr:pic>
        <xdr:sp macro="" textlink="">
          <xdr:nvSpPr>
            <xdr:cNvPr id="15" name="Shape 15">
              <a:extLst>
                <a:ext uri="{FF2B5EF4-FFF2-40B4-BE49-F238E27FC236}">
                  <a16:creationId xmlns:a16="http://schemas.microsoft.com/office/drawing/2014/main" id="{00000000-0008-0000-0200-00000F000000}"/>
                </a:ext>
              </a:extLst>
            </xdr:cNvPr>
            <xdr:cNvSpPr/>
          </xdr:nvSpPr>
          <xdr:spPr>
            <a:xfrm>
              <a:off x="11516930" y="5637897"/>
              <a:ext cx="2583214" cy="3362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b="0" i="0" cap="none">
                  <a:solidFill>
                    <a:schemeClr val="dk1"/>
                  </a:solidFill>
                  <a:latin typeface="Calibri"/>
                  <a:ea typeface="Calibri"/>
                  <a:cs typeface="Calibri"/>
                  <a:sym typeface="Calibri"/>
                </a:rPr>
                <a:t>Ontario Energy Board</a:t>
              </a:r>
              <a:endParaRPr sz="1800" b="0" cap="none">
                <a:solidFill>
                  <a:schemeClr val="dk1"/>
                </a:solidFill>
              </a:endParaRPr>
            </a:p>
          </xdr:txBody>
        </xdr:sp>
      </xdr:grpSp>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161925</xdr:colOff>
      <xdr:row>7</xdr:row>
      <xdr:rowOff>0</xdr:rowOff>
    </xdr:from>
    <xdr:ext cx="9658350" cy="51339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104775</xdr:colOff>
      <xdr:row>11</xdr:row>
      <xdr:rowOff>0</xdr:rowOff>
    </xdr:from>
    <xdr:ext cx="190500" cy="1323975"/>
    <xdr:sp macro="" textlink="">
      <xdr:nvSpPr>
        <xdr:cNvPr id="16" name="Shape 16">
          <a:extLst>
            <a:ext uri="{FF2B5EF4-FFF2-40B4-BE49-F238E27FC236}">
              <a16:creationId xmlns:a16="http://schemas.microsoft.com/office/drawing/2014/main" id="{00000000-0008-0000-0600-000010000000}"/>
            </a:ext>
          </a:extLst>
        </xdr:cNvPr>
        <xdr:cNvSpPr/>
      </xdr:nvSpPr>
      <xdr:spPr>
        <a:xfrm>
          <a:off x="5255513" y="3118013"/>
          <a:ext cx="180975" cy="1323975"/>
        </a:xfrm>
        <a:prstGeom prst="rightBrace">
          <a:avLst>
            <a:gd name="adj1" fmla="val 0"/>
            <a:gd name="adj2" fmla="val 50000"/>
          </a:avLst>
        </a:prstGeom>
        <a:noFill/>
        <a:ln w="952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57150</xdr:colOff>
      <xdr:row>77</xdr:row>
      <xdr:rowOff>161925</xdr:rowOff>
    </xdr:from>
    <xdr:ext cx="10296525" cy="2428875"/>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57150</xdr:colOff>
      <xdr:row>93</xdr:row>
      <xdr:rowOff>142875</xdr:rowOff>
    </xdr:from>
    <xdr:ext cx="10277475" cy="2447925"/>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16</xdr:col>
      <xdr:colOff>38100</xdr:colOff>
      <xdr:row>78</xdr:row>
      <xdr:rowOff>0</xdr:rowOff>
    </xdr:from>
    <xdr:ext cx="8362950" cy="2438400"/>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16</xdr:col>
      <xdr:colOff>57150</xdr:colOff>
      <xdr:row>94</xdr:row>
      <xdr:rowOff>114300</xdr:rowOff>
    </xdr:from>
    <xdr:ext cx="8343900" cy="2428875"/>
    <xdr:graphicFrame macro="">
      <xdr:nvGraphicFramePr>
        <xdr:cNvPr id="5" name="Chart 4">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oeb.ca/sites/default/files/Report-of-the-Board-Pension-OPEB-20170914.pdf" TargetMode="External"/><Relationship Id="rId13" Type="http://schemas.openxmlformats.org/officeDocument/2006/relationships/hyperlink" Target="https://www.google.com/url?q=http://www.ontarioenergyboard.ca/oeb/_Documents/EB-2009-0349/Board_Report_Determining_Direct_Benefits_20100610.pdf&amp;sa=U&amp;ei=ZtaWVdvVFY20ogT1gYGACA&amp;ved=0CAUQFjAA&amp;client=internal-uds-cse&amp;usg=AFQjCNF2nCfUXRfPPfqw1xnAP4H57JBM7g" TargetMode="External"/><Relationship Id="rId18" Type="http://schemas.openxmlformats.org/officeDocument/2006/relationships/hyperlink" Target="http://www.google.ca/url?sa=t&amp;rct=j&amp;q=&amp;esrc=s&amp;frm=1&amp;source=web&amp;cd=1&amp;cad=rja&amp;uact=8&amp;ved=0CCMQFjAA&amp;url=http%3A%2F%2Fwww.ontarioenergyboard.ca%2Foeb%2F_Documents%2FRegulatory%2FG-2008-0001_Guideline_EDRTSR_Rev4_20120628.pdf&amp;ei=daOWVb6ANIXo-QGcs4DYBw&amp;usg=AFQjCNFrNuVQjcKz5QraiL8NMnwR39PqNAs" TargetMode="External"/><Relationship Id="rId3" Type="http://schemas.openxmlformats.org/officeDocument/2006/relationships/hyperlink" Target="https://www.google.com/url?q=http://www.ontarioenergyboard.ca/oeb/_Documents/EB-2008-0046/Brd_Report_EDDVAR_20090731.pdf&amp;sa=U&amp;ei=wKWWVdC_Lc7ioASioqDAAg&amp;ved=0CAQQFjAA&amp;client=internal-uds-cse&amp;usg=AFQjCNHmJyUP8wELqauQSWCK22z59kT8SQ" TargetMode="External"/><Relationship Id="rId7" Type="http://schemas.openxmlformats.org/officeDocument/2006/relationships/hyperlink" Target="http://www.ontarioenergyboard.ca/oeb/_Documents/EB-2010-0379/EB-2010-0379_Report_of_the_Board_20131121.pdf" TargetMode="External"/><Relationship Id="rId12" Type="http://schemas.openxmlformats.org/officeDocument/2006/relationships/hyperlink" Target="http://www.ontarioenergyboard.ca/oeb/_Documents/EB-2009-0084/CostofCapital_Report_20091211.pdf" TargetMode="External"/><Relationship Id="rId17" Type="http://schemas.openxmlformats.org/officeDocument/2006/relationships/hyperlink" Target="http://www.ontarioenergyboard.ca/oeb/_Documents/Regulatory/OEB_Rate_Handbook.pdf" TargetMode="External"/><Relationship Id="rId2" Type="http://schemas.openxmlformats.org/officeDocument/2006/relationships/hyperlink" Target="https://www.google.com/url?q=http://www.ontarioenergyboard.ca/oeb/_Documents/EB-2008-0408/IFRS_Report_Addendum_20110613.pdf&amp;sa=U&amp;ei=7qeWVZ_uAYzwoATDzLqYCA&amp;ved=0CAcQFjAB&amp;client=internal-uds-cse&amp;usg=AFQjCNEtdd1UQ6gLmdkohNjO0VyL_eR7zQ" TargetMode="External"/><Relationship Id="rId16" Type="http://schemas.openxmlformats.org/officeDocument/2006/relationships/hyperlink" Target="http://www.ontarioenergyboard.ca/oeb/_Documents/Documents/Report_Renewed_Regulatory_Framework_RRFE_20121018.pdf" TargetMode="External"/><Relationship Id="rId20" Type="http://schemas.openxmlformats.org/officeDocument/2006/relationships/hyperlink" Target="https://www.oeb.ca/sites/default/files/uploads/documents/regulatorycodes/2021-12/CDM-Guidelines-Elec-Distributors-20211220.pdf" TargetMode="External"/><Relationship Id="rId1" Type="http://schemas.openxmlformats.org/officeDocument/2006/relationships/hyperlink" Target="https://www.google.com/url?q=http://www.ontarioenergyboard.ca/OEB/Industry/Regulatory%2BProceedings/Policy%2BInitiatives%2Band%2BConsultations/International%2BFinancial%2BReporting%2BStandards%2B(IFRS)/International%2520Financial%2520Reporting%2520Standards%2520(IFRS)_fr&amp;sa=U&amp;ei=a6eWVaifJ871oASw_ILoCg&amp;ved=0CAQQFjAA&amp;client=internal-uds-cse&amp;usg=AFQjCNF4KqSeBwtnVt53fUN1NOioDMWcIQs" TargetMode="External"/><Relationship Id="rId6" Type="http://schemas.openxmlformats.org/officeDocument/2006/relationships/hyperlink" Target="https://www.google.com/url?q=http://www.ontarioenergyboard.ca/oeb/_Documents/EB-2010-0379/Report_of_the_Board_Scorecard_20140305.pdf&amp;sa=U&amp;ei=76iWVYafA4qeyATq3oTIDA&amp;ved=0CAUQFjAA&amp;client=internal-uds-cse&amp;usg=AFQjCNHVMmY4UbD1dEPdkIOaWEsmEhhs-A" TargetMode="External"/><Relationship Id="rId11" Type="http://schemas.openxmlformats.org/officeDocument/2006/relationships/hyperlink" Target="http://www.ontarioenergyboard.ca/oeb/_Documents/EB-2014-0219/Report_of_the_OEB_Capital_Funding_Suppl_20160122.pdf" TargetMode="External"/><Relationship Id="rId5" Type="http://schemas.openxmlformats.org/officeDocument/2006/relationships/hyperlink" Target="https://www.google.com/url?q=http://www.ontarioenergyboard.ca/oeb/_Documents/Regulatory/Board_Ltr_Acct_Policy_Changes_1575_1576_20130625.pdf&amp;sa=U&amp;ei=otiWVbK2DovzoAShqoPYCg&amp;ved=0CAUQFjAA&amp;client=internal-uds-cse&amp;usg=AFQjCNFzqIEBFeiB_iAPbZUFSDAsrtTeDA" TargetMode="External"/><Relationship Id="rId15" Type="http://schemas.openxmlformats.org/officeDocument/2006/relationships/hyperlink" Target="https://www.oeb.ca/sites/default/files/Accounting-Guidance-Pole-Attachment-20211216.pdf" TargetMode="External"/><Relationship Id="rId10" Type="http://schemas.openxmlformats.org/officeDocument/2006/relationships/hyperlink" Target="http://www.ontarioenergyboard.ca/oeb/_Documents/EB-2014-0219/Board_ACM_ICM_Report_20140918.pdf" TargetMode="External"/><Relationship Id="rId19" Type="http://schemas.openxmlformats.org/officeDocument/2006/relationships/hyperlink" Target="https://www.rds.oeb.ca/CMWebDrawer/Record/481475/File/document" TargetMode="External"/><Relationship Id="rId4" Type="http://schemas.openxmlformats.org/officeDocument/2006/relationships/hyperlink" Target="https://www.google.com/url?q=http://www.ontarioenergyboard.ca/oeb/_Documents/EB-2010-0178/Kinetrics-418033-OEB%2520Asset%2520Amortization-%2520Final%2520Rep.pdf&amp;sa=U&amp;ei=NdiWVc68NJW0oQSK25b4Ag&amp;ved=0CAUQFjAA&amp;client=internal-uds-cse&amp;usg=AFQjCNFF5mSaUtb0HFKtNQI08ja4q9cpfw" TargetMode="External"/><Relationship Id="rId9" Type="http://schemas.openxmlformats.org/officeDocument/2006/relationships/hyperlink" Target="https://www.oeb.ca/sites/default/files/Letter-Account-1588-RSVA-Power-and-Account-1589-RSVA-GA-20190221.pdf" TargetMode="External"/><Relationship Id="rId14" Type="http://schemas.openxmlformats.org/officeDocument/2006/relationships/hyperlink" Target="https://www.oeb.ca/sites/default/files/report-pole-attachment-20180322.pdf"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A1000"/>
  <sheetViews>
    <sheetView showGridLines="0" workbookViewId="0">
      <selection activeCell="K26" sqref="K26"/>
    </sheetView>
  </sheetViews>
  <sheetFormatPr defaultColWidth="12.5703125" defaultRowHeight="15" customHeight="1"/>
  <cols>
    <col min="1" max="2" width="9.140625" customWidth="1"/>
    <col min="3" max="3" width="13.5703125" customWidth="1"/>
    <col min="4" max="4" width="18.5703125" customWidth="1"/>
    <col min="5" max="5" width="14.42578125" customWidth="1"/>
    <col min="6" max="8" width="9.140625" customWidth="1"/>
    <col min="9" max="9" width="16.42578125" customWidth="1"/>
    <col min="10" max="10" width="16.5703125" customWidth="1"/>
    <col min="11" max="12" width="9.140625" customWidth="1"/>
    <col min="13" max="13" width="3.5703125" customWidth="1"/>
    <col min="14" max="14" width="4.42578125" customWidth="1"/>
    <col min="15" max="25" width="9.140625" customWidth="1"/>
    <col min="26" max="27" width="9.42578125" hidden="1" customWidth="1"/>
  </cols>
  <sheetData>
    <row r="1" spans="4:27" ht="12.75" customHeight="1"/>
    <row r="2" spans="4:27" ht="12.75" customHeight="1"/>
    <row r="3" spans="4:27" ht="12.75" customHeight="1">
      <c r="Z3" s="1">
        <v>1</v>
      </c>
      <c r="AA3" s="2" t="s">
        <v>0</v>
      </c>
    </row>
    <row r="4" spans="4:27" ht="12.75" customHeight="1">
      <c r="Z4" s="1">
        <v>2</v>
      </c>
      <c r="AA4" s="2" t="s">
        <v>1</v>
      </c>
    </row>
    <row r="5" spans="4:27" ht="12.75" customHeight="1">
      <c r="Z5" s="1">
        <v>3</v>
      </c>
      <c r="AA5" s="2" t="s">
        <v>2</v>
      </c>
    </row>
    <row r="6" spans="4:27" ht="12.75" customHeight="1">
      <c r="Z6" s="1">
        <v>4</v>
      </c>
      <c r="AA6" s="2" t="s">
        <v>3</v>
      </c>
    </row>
    <row r="7" spans="4:27" ht="12.75" customHeight="1">
      <c r="Z7" s="1">
        <v>5</v>
      </c>
      <c r="AA7" s="2" t="s">
        <v>4</v>
      </c>
    </row>
    <row r="8" spans="4:27" ht="12.75" customHeight="1">
      <c r="Z8" s="1">
        <v>6</v>
      </c>
      <c r="AA8" s="2" t="s">
        <v>5</v>
      </c>
    </row>
    <row r="9" spans="4:27" ht="12.75" customHeight="1">
      <c r="Z9" s="1">
        <v>7</v>
      </c>
      <c r="AA9" s="2" t="s">
        <v>6</v>
      </c>
    </row>
    <row r="10" spans="4:27" ht="12.75" customHeight="1">
      <c r="Z10" s="1">
        <v>8</v>
      </c>
      <c r="AA10" s="2" t="s">
        <v>7</v>
      </c>
    </row>
    <row r="11" spans="4:27" ht="12.75" customHeight="1">
      <c r="Z11" s="1">
        <v>9</v>
      </c>
      <c r="AA11" s="2" t="s">
        <v>8</v>
      </c>
    </row>
    <row r="12" spans="4:27" ht="12.75" customHeight="1">
      <c r="Z12" s="1">
        <v>10</v>
      </c>
      <c r="AA12" s="2" t="s">
        <v>9</v>
      </c>
    </row>
    <row r="13" spans="4:27" ht="12.75" customHeight="1">
      <c r="Z13" s="1">
        <v>11</v>
      </c>
      <c r="AA13" s="2" t="s">
        <v>10</v>
      </c>
    </row>
    <row r="14" spans="4:27" ht="32.25" customHeight="1">
      <c r="D14" s="3" t="s">
        <v>11</v>
      </c>
      <c r="E14" s="638" t="s">
        <v>12</v>
      </c>
      <c r="F14" s="633"/>
      <c r="G14" s="633"/>
      <c r="H14" s="633"/>
      <c r="I14" s="633"/>
      <c r="J14" s="633"/>
      <c r="K14" s="634"/>
      <c r="Z14" s="1">
        <v>12</v>
      </c>
      <c r="AA14" s="2" t="s">
        <v>13</v>
      </c>
    </row>
    <row r="15" spans="4:27" ht="12.75" customHeight="1">
      <c r="D15" s="4"/>
      <c r="E15" s="5"/>
      <c r="F15" s="5"/>
      <c r="G15" s="5"/>
      <c r="H15" s="5"/>
      <c r="I15" s="5"/>
      <c r="Z15" s="1">
        <v>13</v>
      </c>
      <c r="AA15" s="2" t="s">
        <v>14</v>
      </c>
    </row>
    <row r="16" spans="4:27" ht="12.75" customHeight="1">
      <c r="D16" s="3" t="s">
        <v>15</v>
      </c>
      <c r="E16" s="639" t="s">
        <v>16</v>
      </c>
      <c r="F16" s="633"/>
      <c r="G16" s="633"/>
      <c r="H16" s="633"/>
      <c r="I16" s="634"/>
      <c r="Z16" s="1">
        <v>14</v>
      </c>
      <c r="AA16" s="2" t="s">
        <v>17</v>
      </c>
    </row>
    <row r="17" spans="1:27" ht="12.75" customHeight="1">
      <c r="D17" s="6"/>
      <c r="Z17" s="1">
        <v>15</v>
      </c>
      <c r="AA17" s="2" t="s">
        <v>18</v>
      </c>
    </row>
    <row r="18" spans="1:27" ht="12.75" customHeight="1">
      <c r="D18" s="3" t="s">
        <v>19</v>
      </c>
      <c r="E18" s="640" t="s">
        <v>20</v>
      </c>
      <c r="F18" s="641"/>
      <c r="G18" s="641"/>
      <c r="H18" s="641"/>
      <c r="I18" s="641"/>
      <c r="J18" s="641"/>
      <c r="K18" s="642"/>
      <c r="Z18" s="1">
        <v>16</v>
      </c>
      <c r="AA18" s="2" t="s">
        <v>21</v>
      </c>
    </row>
    <row r="19" spans="1:27" ht="12.75" customHeight="1">
      <c r="D19" s="4"/>
      <c r="E19" s="5"/>
      <c r="F19" s="5"/>
      <c r="G19" s="5"/>
      <c r="H19" s="5"/>
      <c r="I19" s="5"/>
      <c r="Z19" s="1">
        <v>17</v>
      </c>
      <c r="AA19" s="2" t="s">
        <v>22</v>
      </c>
    </row>
    <row r="20" spans="1:27" ht="12.75" customHeight="1">
      <c r="D20" s="3" t="s">
        <v>23</v>
      </c>
      <c r="E20" s="639" t="s">
        <v>24</v>
      </c>
      <c r="F20" s="633"/>
      <c r="G20" s="633"/>
      <c r="H20" s="633"/>
      <c r="I20" s="634"/>
      <c r="Z20" s="1">
        <v>18</v>
      </c>
      <c r="AA20" s="2" t="s">
        <v>25</v>
      </c>
    </row>
    <row r="21" spans="1:27" ht="12.75" customHeight="1">
      <c r="D21" s="4"/>
      <c r="E21" s="5"/>
      <c r="F21" s="5"/>
      <c r="G21" s="5"/>
      <c r="H21" s="5"/>
      <c r="I21" s="5"/>
      <c r="Z21" s="1">
        <v>19</v>
      </c>
      <c r="AA21" s="2" t="s">
        <v>26</v>
      </c>
    </row>
    <row r="22" spans="1:27" ht="12.75" customHeight="1">
      <c r="D22" s="3" t="s">
        <v>27</v>
      </c>
      <c r="E22" s="643" t="s">
        <v>28</v>
      </c>
      <c r="F22" s="633"/>
      <c r="G22" s="633"/>
      <c r="H22" s="633"/>
      <c r="I22" s="634"/>
      <c r="Z22" s="1">
        <v>20</v>
      </c>
      <c r="AA22" s="2" t="s">
        <v>29</v>
      </c>
    </row>
    <row r="23" spans="1:27" ht="12.75" customHeight="1">
      <c r="D23" s="4"/>
      <c r="E23" s="5"/>
      <c r="F23" s="5"/>
      <c r="G23" s="5"/>
      <c r="H23" s="5"/>
      <c r="I23" s="5"/>
      <c r="Z23" s="1">
        <v>21</v>
      </c>
      <c r="AA23" s="2" t="s">
        <v>30</v>
      </c>
    </row>
    <row r="24" spans="1:27" ht="12.75" customHeight="1">
      <c r="D24" s="3" t="s">
        <v>31</v>
      </c>
      <c r="E24" s="632">
        <v>2026</v>
      </c>
      <c r="F24" s="633"/>
      <c r="G24" s="634"/>
      <c r="H24" s="5"/>
      <c r="I24" s="5"/>
      <c r="Z24" s="1">
        <v>22</v>
      </c>
      <c r="AA24" s="2" t="s">
        <v>32</v>
      </c>
    </row>
    <row r="25" spans="1:27" ht="12.75" customHeight="1">
      <c r="D25" s="6"/>
      <c r="Z25" s="1">
        <v>23</v>
      </c>
      <c r="AA25" s="2" t="s">
        <v>33</v>
      </c>
    </row>
    <row r="26" spans="1:27" ht="12.75" customHeight="1">
      <c r="D26" s="3" t="s">
        <v>34</v>
      </c>
      <c r="E26" s="637">
        <f>IF(ISBLANK(E24), "", E24-2)</f>
        <v>2024</v>
      </c>
      <c r="F26" s="633"/>
      <c r="G26" s="634"/>
      <c r="Z26" s="1">
        <v>24</v>
      </c>
      <c r="AA26" s="2" t="s">
        <v>35</v>
      </c>
    </row>
    <row r="27" spans="1:27" ht="12.75" customHeight="1">
      <c r="D27" s="7"/>
      <c r="Z27" s="1">
        <v>25</v>
      </c>
      <c r="AA27" s="2" t="s">
        <v>36</v>
      </c>
    </row>
    <row r="28" spans="1:27" ht="12.75" customHeight="1">
      <c r="D28" s="3" t="s">
        <v>37</v>
      </c>
      <c r="E28" s="632">
        <v>2021</v>
      </c>
      <c r="F28" s="633"/>
      <c r="G28" s="634"/>
      <c r="Z28" s="1">
        <v>26</v>
      </c>
      <c r="AA28" s="2" t="s">
        <v>38</v>
      </c>
    </row>
    <row r="29" spans="1:27" ht="12.75" customHeight="1">
      <c r="Z29" s="1">
        <v>27</v>
      </c>
      <c r="AA29" s="2" t="s">
        <v>39</v>
      </c>
    </row>
    <row r="30" spans="1:27" ht="14.25" customHeight="1">
      <c r="A30" s="630" t="s">
        <v>40</v>
      </c>
      <c r="B30" s="631"/>
      <c r="C30" s="631"/>
      <c r="D30" s="631"/>
      <c r="Z30" s="1">
        <v>28</v>
      </c>
      <c r="AA30" s="2" t="s">
        <v>41</v>
      </c>
    </row>
    <row r="31" spans="1:27" ht="15.75" customHeight="1">
      <c r="A31" s="631"/>
      <c r="B31" s="631"/>
      <c r="C31" s="631"/>
      <c r="D31" s="631"/>
      <c r="E31" s="632" t="s">
        <v>42</v>
      </c>
      <c r="F31" s="633"/>
      <c r="G31" s="634"/>
      <c r="H31" s="9"/>
      <c r="I31" s="9"/>
      <c r="J31" s="9"/>
      <c r="Z31" s="1">
        <v>29</v>
      </c>
      <c r="AA31" s="2" t="s">
        <v>43</v>
      </c>
    </row>
    <row r="32" spans="1:27" ht="15.75" customHeight="1">
      <c r="A32" s="8"/>
      <c r="B32" s="8"/>
      <c r="C32" s="8"/>
      <c r="D32" s="8"/>
      <c r="Z32" s="1">
        <v>30</v>
      </c>
      <c r="AA32" s="2" t="s">
        <v>44</v>
      </c>
    </row>
    <row r="33" spans="1:27" ht="30.75" customHeight="1">
      <c r="A33" s="630" t="str">
        <f>"Did "&amp; E14 &amp;" update its depreciation and capitalization policies?"</f>
        <v>Did Hydro Ottawa Limited update its depreciation and capitalization policies?</v>
      </c>
      <c r="B33" s="631"/>
      <c r="C33" s="631"/>
      <c r="D33" s="631"/>
      <c r="I33" s="630"/>
      <c r="J33" s="631"/>
      <c r="Z33" s="1">
        <v>31</v>
      </c>
      <c r="AA33" s="2" t="s">
        <v>45</v>
      </c>
    </row>
    <row r="34" spans="1:27" ht="15.75" customHeight="1">
      <c r="A34" s="631"/>
      <c r="B34" s="631"/>
      <c r="C34" s="631"/>
      <c r="D34" s="631"/>
      <c r="E34" s="632" t="s">
        <v>46</v>
      </c>
      <c r="F34" s="633"/>
      <c r="G34" s="634"/>
      <c r="I34" s="631"/>
      <c r="J34" s="631"/>
      <c r="Z34" s="1">
        <v>32</v>
      </c>
      <c r="AA34" s="2" t="s">
        <v>47</v>
      </c>
    </row>
    <row r="35" spans="1:27" ht="15.75" customHeight="1">
      <c r="A35" s="8"/>
      <c r="B35" s="8"/>
      <c r="C35" s="8"/>
      <c r="D35" s="8"/>
      <c r="E35" s="10"/>
      <c r="F35" s="10"/>
      <c r="G35" s="10"/>
      <c r="Z35" s="1">
        <v>33</v>
      </c>
      <c r="AA35" s="2" t="s">
        <v>48</v>
      </c>
    </row>
    <row r="36" spans="1:27" ht="15.75" hidden="1" customHeight="1">
      <c r="A36" s="630" t="s">
        <v>49</v>
      </c>
      <c r="B36" s="631"/>
      <c r="C36" s="631"/>
      <c r="D36" s="631"/>
      <c r="E36" s="10"/>
      <c r="F36" s="10"/>
      <c r="G36" s="10"/>
      <c r="Z36" s="1">
        <v>34</v>
      </c>
      <c r="AA36" s="2" t="s">
        <v>50</v>
      </c>
    </row>
    <row r="37" spans="1:27" ht="15.75" hidden="1" customHeight="1">
      <c r="A37" s="631"/>
      <c r="B37" s="631"/>
      <c r="C37" s="631"/>
      <c r="D37" s="631"/>
      <c r="E37" s="632"/>
      <c r="F37" s="633"/>
      <c r="G37" s="634"/>
      <c r="Z37" s="1">
        <v>35</v>
      </c>
      <c r="AA37" s="2" t="s">
        <v>51</v>
      </c>
    </row>
    <row r="38" spans="1:27" ht="15.75" hidden="1" customHeight="1">
      <c r="A38" s="8"/>
      <c r="B38" s="8"/>
      <c r="C38" s="8"/>
      <c r="D38" s="8"/>
      <c r="Z38" s="1">
        <v>36</v>
      </c>
      <c r="AA38" s="2" t="s">
        <v>52</v>
      </c>
    </row>
    <row r="39" spans="1:27" ht="28.5" hidden="1" customHeight="1">
      <c r="A39" s="630" t="str">
        <f>"When did "&amp;E14&amp;" update its actual depreciation and capitalization policies?"</f>
        <v>When did Hydro Ottawa Limited update its actual depreciation and capitalization policies?</v>
      </c>
      <c r="B39" s="631"/>
      <c r="C39" s="631"/>
      <c r="D39" s="631"/>
      <c r="Z39" s="1">
        <v>37</v>
      </c>
      <c r="AA39" s="2" t="s">
        <v>53</v>
      </c>
    </row>
    <row r="40" spans="1:27" ht="15.75" hidden="1" customHeight="1">
      <c r="A40" s="631"/>
      <c r="B40" s="631"/>
      <c r="C40" s="631"/>
      <c r="D40" s="631"/>
      <c r="E40" s="11">
        <v>36892</v>
      </c>
      <c r="F40" s="12"/>
      <c r="Z40" s="1">
        <v>38</v>
      </c>
      <c r="AA40" s="2" t="s">
        <v>54</v>
      </c>
    </row>
    <row r="41" spans="1:27" ht="30.75" hidden="1" customHeight="1">
      <c r="A41" s="8"/>
      <c r="B41" s="8"/>
      <c r="C41" s="8"/>
      <c r="Z41" s="1">
        <v>39</v>
      </c>
      <c r="AA41" s="2" t="s">
        <v>55</v>
      </c>
    </row>
    <row r="42" spans="1:27" ht="7.5" hidden="1" customHeight="1">
      <c r="A42" s="630" t="s">
        <v>56</v>
      </c>
      <c r="B42" s="631"/>
      <c r="C42" s="631"/>
      <c r="D42" s="631"/>
      <c r="Z42" s="1">
        <v>40</v>
      </c>
      <c r="AA42" s="2" t="s">
        <v>57</v>
      </c>
    </row>
    <row r="43" spans="1:27" ht="26.25" hidden="1" customHeight="1">
      <c r="A43" s="631"/>
      <c r="B43" s="631"/>
      <c r="C43" s="631"/>
      <c r="D43" s="631"/>
      <c r="E43" s="632"/>
      <c r="F43" s="633"/>
      <c r="G43" s="634"/>
      <c r="Z43" s="1">
        <v>41</v>
      </c>
      <c r="AA43" s="2" t="s">
        <v>58</v>
      </c>
    </row>
    <row r="44" spans="1:27" ht="12.75" customHeight="1">
      <c r="A44" s="8"/>
      <c r="B44" s="8"/>
      <c r="C44" s="8"/>
      <c r="D44" s="8"/>
      <c r="Z44" s="1">
        <v>42</v>
      </c>
      <c r="AA44" s="2" t="s">
        <v>59</v>
      </c>
    </row>
    <row r="45" spans="1:27" ht="12.75" customHeight="1">
      <c r="A45" s="8"/>
      <c r="B45" s="8"/>
      <c r="C45" s="8"/>
      <c r="D45" s="8"/>
      <c r="N45" s="6"/>
      <c r="Z45" s="1">
        <v>43</v>
      </c>
      <c r="AA45" s="2" t="s">
        <v>12</v>
      </c>
    </row>
    <row r="46" spans="1:27" ht="21" customHeight="1">
      <c r="A46" s="635" t="str">
        <f>"Is " &amp; E14 &amp; " applying for cost recovery for the test and/or future year(s) for Green Energy initiatives?"</f>
        <v>Is Hydro Ottawa Limited applying for cost recovery for the test and/or future year(s) for Green Energy initiatives?</v>
      </c>
      <c r="B46" s="631"/>
      <c r="C46" s="631"/>
      <c r="D46" s="636"/>
      <c r="E46" s="13"/>
      <c r="Z46" s="1">
        <v>44</v>
      </c>
      <c r="AA46" s="2" t="s">
        <v>60</v>
      </c>
    </row>
    <row r="47" spans="1:27" ht="23.25" customHeight="1">
      <c r="A47" s="631"/>
      <c r="B47" s="631"/>
      <c r="C47" s="631"/>
      <c r="D47" s="636"/>
      <c r="E47" s="14" t="s">
        <v>46</v>
      </c>
      <c r="Z47" s="1">
        <v>45</v>
      </c>
      <c r="AA47" s="2" t="s">
        <v>61</v>
      </c>
    </row>
    <row r="48" spans="1:27" ht="12.75" customHeight="1">
      <c r="B48" s="15"/>
      <c r="C48" s="15"/>
      <c r="D48" s="15"/>
      <c r="Z48" s="1">
        <v>46</v>
      </c>
      <c r="AA48" s="2" t="s">
        <v>62</v>
      </c>
    </row>
    <row r="49" spans="1:27" ht="23.25" customHeight="1">
      <c r="A49" s="630" t="str">
        <f>"Is " &amp; E14 &amp; " an embedded distributor?"</f>
        <v>Is Hydro Ottawa Limited an embedded distributor?</v>
      </c>
      <c r="B49" s="631"/>
      <c r="C49" s="631"/>
      <c r="D49" s="636"/>
      <c r="E49" s="16" t="s">
        <v>46</v>
      </c>
      <c r="Z49" s="1">
        <v>47</v>
      </c>
      <c r="AA49" s="2" t="s">
        <v>63</v>
      </c>
    </row>
    <row r="50" spans="1:27" ht="12.75" customHeight="1">
      <c r="B50" s="15"/>
      <c r="C50" s="15"/>
      <c r="D50" s="15"/>
      <c r="Z50" s="1">
        <v>48</v>
      </c>
      <c r="AA50" s="2" t="s">
        <v>64</v>
      </c>
    </row>
    <row r="51" spans="1:27" ht="12.75" customHeight="1">
      <c r="B51" s="15"/>
      <c r="C51" s="15"/>
      <c r="D51" s="15"/>
      <c r="Z51" s="1">
        <v>49</v>
      </c>
      <c r="AA51" s="2" t="s">
        <v>65</v>
      </c>
    </row>
    <row r="52" spans="1:27" ht="12.75" customHeight="1">
      <c r="B52" s="17" t="s">
        <v>66</v>
      </c>
      <c r="Z52" s="1">
        <v>50</v>
      </c>
      <c r="AA52" s="2" t="s">
        <v>67</v>
      </c>
    </row>
    <row r="53" spans="1:27" ht="12.75" customHeight="1">
      <c r="Z53" s="1">
        <v>51</v>
      </c>
      <c r="AA53" s="2" t="s">
        <v>68</v>
      </c>
    </row>
    <row r="54" spans="1:27" ht="12.75" customHeight="1">
      <c r="B54" s="18"/>
      <c r="C54" s="10" t="s">
        <v>69</v>
      </c>
      <c r="Z54" s="1">
        <v>52</v>
      </c>
      <c r="AA54" s="2" t="s">
        <v>70</v>
      </c>
    </row>
    <row r="55" spans="1:27" ht="12.75" customHeight="1">
      <c r="Z55" s="1">
        <v>53</v>
      </c>
      <c r="AA55" s="2" t="s">
        <v>71</v>
      </c>
    </row>
    <row r="56" spans="1:27" ht="13.5" customHeight="1">
      <c r="B56" s="19"/>
      <c r="C56" s="20" t="s">
        <v>72</v>
      </c>
      <c r="D56" s="21"/>
      <c r="E56" s="21"/>
      <c r="F56" s="21"/>
      <c r="G56" s="21"/>
      <c r="H56" s="21"/>
      <c r="I56" s="21"/>
      <c r="J56" s="21"/>
      <c r="K56" s="21"/>
      <c r="N56" s="21"/>
      <c r="Z56" s="1">
        <v>54</v>
      </c>
      <c r="AA56" s="2" t="s">
        <v>73</v>
      </c>
    </row>
    <row r="57" spans="1:27" ht="12.75" customHeight="1">
      <c r="B57" s="22"/>
      <c r="Z57" s="1">
        <v>55</v>
      </c>
      <c r="AA57" s="2" t="s">
        <v>74</v>
      </c>
    </row>
    <row r="58" spans="1:27" ht="13.5" customHeight="1">
      <c r="B58" s="23"/>
      <c r="C58" s="6" t="s">
        <v>75</v>
      </c>
      <c r="D58" s="22"/>
      <c r="E58" s="22"/>
      <c r="F58" s="22"/>
      <c r="G58" s="22"/>
      <c r="H58" s="22"/>
      <c r="I58" s="22"/>
      <c r="J58" s="22"/>
      <c r="K58" s="22"/>
      <c r="N58" s="10" t="str">
        <f t="shared" ref="N58:N77" si="0">IF(LEN($G58)&gt;1, (SUMPRODUCT(--($C$81:$C$1003=$C58),--($A$81:$A$1003=$D58), --($B$81:$B$1003=$B58&amp;"_TOTAL"), $L$1:$L$889)), "")</f>
        <v/>
      </c>
      <c r="O58" s="10" t="str">
        <f t="shared" ref="O58:O77" si="1">IF(LEN($G58)&gt;1, (SUMPRODUCT(--($C$81:$C$1003=$C58),--($A$81:$A$1003=$D58), --($B$81:$B$1003=$B58&amp;"_TOTAL"), $M$1:$M$889)), "")</f>
        <v/>
      </c>
      <c r="Z58" s="1">
        <v>56</v>
      </c>
      <c r="AA58" s="2" t="s">
        <v>76</v>
      </c>
    </row>
    <row r="59" spans="1:27" ht="12.75" customHeight="1">
      <c r="H59" s="24"/>
      <c r="I59" s="24"/>
      <c r="J59" s="24"/>
      <c r="K59" s="24"/>
      <c r="N59" s="10" t="str">
        <f t="shared" si="0"/>
        <v/>
      </c>
      <c r="O59" s="10" t="str">
        <f t="shared" si="1"/>
        <v/>
      </c>
      <c r="Z59" s="1">
        <v>57</v>
      </c>
      <c r="AA59" s="2" t="s">
        <v>77</v>
      </c>
    </row>
    <row r="60" spans="1:27" ht="12.75" customHeight="1">
      <c r="H60" s="24"/>
      <c r="I60" s="24"/>
      <c r="J60" s="24"/>
      <c r="K60" s="24"/>
      <c r="N60" s="10" t="str">
        <f t="shared" si="0"/>
        <v/>
      </c>
      <c r="O60" s="10" t="str">
        <f t="shared" si="1"/>
        <v/>
      </c>
      <c r="Z60" s="1">
        <v>58</v>
      </c>
      <c r="AA60" s="2" t="s">
        <v>78</v>
      </c>
    </row>
    <row r="61" spans="1:27" ht="12.75" customHeight="1">
      <c r="H61" s="24"/>
      <c r="I61" s="24"/>
      <c r="J61" s="24"/>
      <c r="K61" s="24"/>
      <c r="N61" s="10" t="str">
        <f t="shared" si="0"/>
        <v/>
      </c>
      <c r="O61" s="10" t="str">
        <f t="shared" si="1"/>
        <v/>
      </c>
      <c r="Z61" s="1">
        <v>59</v>
      </c>
      <c r="AA61" s="2" t="s">
        <v>79</v>
      </c>
    </row>
    <row r="62" spans="1:27" ht="12.75" customHeight="1">
      <c r="H62" s="24"/>
      <c r="I62" s="24"/>
      <c r="J62" s="24"/>
      <c r="K62" s="24"/>
      <c r="N62" s="10" t="str">
        <f t="shared" si="0"/>
        <v/>
      </c>
      <c r="O62" s="10" t="str">
        <f t="shared" si="1"/>
        <v/>
      </c>
      <c r="Z62" s="1">
        <v>60</v>
      </c>
      <c r="AA62" s="2" t="s">
        <v>80</v>
      </c>
    </row>
    <row r="63" spans="1:27" ht="12.75" customHeight="1">
      <c r="H63" s="24"/>
      <c r="I63" s="24"/>
      <c r="J63" s="24"/>
      <c r="K63" s="24"/>
      <c r="N63" s="10" t="str">
        <f t="shared" si="0"/>
        <v/>
      </c>
      <c r="O63" s="10" t="str">
        <f t="shared" si="1"/>
        <v/>
      </c>
      <c r="Z63" s="1">
        <v>61</v>
      </c>
      <c r="AA63" s="2" t="s">
        <v>81</v>
      </c>
    </row>
    <row r="64" spans="1:27" ht="12.75" customHeight="1">
      <c r="H64" s="24"/>
      <c r="I64" s="24"/>
      <c r="J64" s="24"/>
      <c r="K64" s="24"/>
      <c r="N64" s="10" t="str">
        <f t="shared" si="0"/>
        <v/>
      </c>
      <c r="O64" s="10" t="str">
        <f t="shared" si="1"/>
        <v/>
      </c>
      <c r="Z64" s="1">
        <v>62</v>
      </c>
      <c r="AA64" s="2" t="s">
        <v>82</v>
      </c>
    </row>
    <row r="65" spans="8:27" ht="12.75" customHeight="1">
      <c r="H65" s="24"/>
      <c r="I65" s="24"/>
      <c r="J65" s="24"/>
      <c r="K65" s="24"/>
      <c r="N65" s="10" t="str">
        <f t="shared" si="0"/>
        <v/>
      </c>
      <c r="O65" s="10" t="str">
        <f t="shared" si="1"/>
        <v/>
      </c>
      <c r="Z65" s="1">
        <v>63</v>
      </c>
      <c r="AA65" s="2" t="s">
        <v>83</v>
      </c>
    </row>
    <row r="66" spans="8:27" ht="12.75" customHeight="1">
      <c r="H66" s="24"/>
      <c r="I66" s="24"/>
      <c r="J66" s="24"/>
      <c r="K66" s="24"/>
      <c r="N66" s="10" t="str">
        <f t="shared" si="0"/>
        <v/>
      </c>
      <c r="O66" s="10" t="str">
        <f t="shared" si="1"/>
        <v/>
      </c>
      <c r="Z66" s="1">
        <v>64</v>
      </c>
      <c r="AA66" s="2" t="s">
        <v>84</v>
      </c>
    </row>
    <row r="67" spans="8:27" ht="12.75" customHeight="1">
      <c r="H67" s="24"/>
      <c r="I67" s="24"/>
      <c r="J67" s="24"/>
      <c r="K67" s="24"/>
      <c r="N67" s="10" t="str">
        <f t="shared" si="0"/>
        <v/>
      </c>
      <c r="O67" s="10" t="str">
        <f t="shared" si="1"/>
        <v/>
      </c>
      <c r="Z67" s="1">
        <v>65</v>
      </c>
      <c r="AA67" s="2" t="s">
        <v>85</v>
      </c>
    </row>
    <row r="68" spans="8:27" ht="12.75" customHeight="1">
      <c r="H68" s="24"/>
      <c r="I68" s="24"/>
      <c r="J68" s="24"/>
      <c r="K68" s="24"/>
      <c r="N68" s="10" t="str">
        <f t="shared" si="0"/>
        <v/>
      </c>
      <c r="O68" s="10" t="str">
        <f t="shared" si="1"/>
        <v/>
      </c>
      <c r="Z68" s="1">
        <v>66</v>
      </c>
      <c r="AA68" s="2" t="s">
        <v>86</v>
      </c>
    </row>
    <row r="69" spans="8:27" ht="12.75" customHeight="1">
      <c r="H69" s="24"/>
      <c r="I69" s="24"/>
      <c r="J69" s="24"/>
      <c r="K69" s="24"/>
      <c r="N69" s="10" t="str">
        <f t="shared" si="0"/>
        <v/>
      </c>
      <c r="O69" s="10" t="str">
        <f t="shared" si="1"/>
        <v/>
      </c>
      <c r="Z69" s="1">
        <v>67</v>
      </c>
      <c r="AA69" s="2" t="s">
        <v>87</v>
      </c>
    </row>
    <row r="70" spans="8:27" ht="12.75" customHeight="1">
      <c r="H70" s="24"/>
      <c r="I70" s="24"/>
      <c r="J70" s="24"/>
      <c r="K70" s="24"/>
      <c r="N70" s="10" t="str">
        <f t="shared" si="0"/>
        <v/>
      </c>
      <c r="O70" s="10" t="str">
        <f t="shared" si="1"/>
        <v/>
      </c>
      <c r="Z70" s="1">
        <v>68</v>
      </c>
      <c r="AA70" s="2" t="s">
        <v>88</v>
      </c>
    </row>
    <row r="71" spans="8:27" ht="12.75" customHeight="1">
      <c r="H71" s="24"/>
      <c r="I71" s="24"/>
      <c r="J71" s="24"/>
      <c r="K71" s="24"/>
      <c r="N71" s="10" t="str">
        <f t="shared" si="0"/>
        <v/>
      </c>
      <c r="O71" s="10" t="str">
        <f t="shared" si="1"/>
        <v/>
      </c>
      <c r="Z71" s="1">
        <v>69</v>
      </c>
      <c r="AA71" s="2" t="s">
        <v>89</v>
      </c>
    </row>
    <row r="72" spans="8:27" ht="12.75" customHeight="1">
      <c r="H72" s="24"/>
      <c r="I72" s="24"/>
      <c r="J72" s="24"/>
      <c r="K72" s="24"/>
      <c r="N72" s="10" t="str">
        <f t="shared" si="0"/>
        <v/>
      </c>
      <c r="O72" s="10" t="str">
        <f t="shared" si="1"/>
        <v/>
      </c>
      <c r="Z72" s="1">
        <v>70</v>
      </c>
      <c r="AA72" s="2" t="s">
        <v>90</v>
      </c>
    </row>
    <row r="73" spans="8:27" ht="12.75" customHeight="1">
      <c r="H73" s="24"/>
      <c r="I73" s="24"/>
      <c r="J73" s="24"/>
      <c r="K73" s="24"/>
      <c r="N73" s="10" t="str">
        <f t="shared" si="0"/>
        <v/>
      </c>
      <c r="O73" s="10" t="str">
        <f t="shared" si="1"/>
        <v/>
      </c>
      <c r="Z73" s="1">
        <v>71</v>
      </c>
      <c r="AA73" s="2" t="s">
        <v>91</v>
      </c>
    </row>
    <row r="74" spans="8:27" ht="12.75" customHeight="1">
      <c r="H74" s="24"/>
      <c r="I74" s="24"/>
      <c r="J74" s="24"/>
      <c r="K74" s="24"/>
      <c r="N74" s="10" t="str">
        <f t="shared" si="0"/>
        <v/>
      </c>
      <c r="O74" s="10" t="str">
        <f t="shared" si="1"/>
        <v/>
      </c>
      <c r="Z74" s="1">
        <v>72</v>
      </c>
      <c r="AA74" s="2"/>
    </row>
    <row r="75" spans="8:27" ht="12.75" customHeight="1">
      <c r="H75" s="24"/>
      <c r="I75" s="24"/>
      <c r="J75" s="24"/>
      <c r="K75" s="24"/>
      <c r="N75" s="10" t="str">
        <f t="shared" si="0"/>
        <v/>
      </c>
      <c r="O75" s="10" t="str">
        <f t="shared" si="1"/>
        <v/>
      </c>
      <c r="Z75" s="1">
        <v>73</v>
      </c>
      <c r="AA75" s="2"/>
    </row>
    <row r="76" spans="8:27" ht="12.75" customHeight="1">
      <c r="H76" s="24"/>
      <c r="I76" s="24"/>
      <c r="J76" s="24"/>
      <c r="K76" s="24"/>
      <c r="N76" s="10" t="str">
        <f t="shared" si="0"/>
        <v/>
      </c>
      <c r="O76" s="10" t="str">
        <f t="shared" si="1"/>
        <v/>
      </c>
      <c r="Z76" s="1"/>
      <c r="AA76" s="2"/>
    </row>
    <row r="77" spans="8:27" ht="12.75" customHeight="1">
      <c r="H77" s="24"/>
      <c r="I77" s="24"/>
      <c r="J77" s="24"/>
      <c r="K77" s="24"/>
      <c r="N77" s="10" t="str">
        <f t="shared" si="0"/>
        <v/>
      </c>
      <c r="O77" s="10" t="str">
        <f t="shared" si="1"/>
        <v/>
      </c>
      <c r="Z77" s="1"/>
    </row>
    <row r="78" spans="8:27" ht="12.75" customHeight="1"/>
    <row r="79" spans="8:27" ht="12.75" customHeight="1"/>
    <row r="80" spans="8:27"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0">
    <mergeCell ref="E14:K14"/>
    <mergeCell ref="E16:I16"/>
    <mergeCell ref="E18:K18"/>
    <mergeCell ref="E20:I20"/>
    <mergeCell ref="E22:I22"/>
    <mergeCell ref="E28:G28"/>
    <mergeCell ref="A30:D31"/>
    <mergeCell ref="E31:G31"/>
    <mergeCell ref="A33:D34"/>
    <mergeCell ref="E24:G24"/>
    <mergeCell ref="E26:G26"/>
    <mergeCell ref="I33:J34"/>
    <mergeCell ref="E34:G34"/>
    <mergeCell ref="E37:G37"/>
    <mergeCell ref="A46:D47"/>
    <mergeCell ref="A49:D49"/>
    <mergeCell ref="A36:D37"/>
    <mergeCell ref="A39:D40"/>
    <mergeCell ref="A42:D43"/>
    <mergeCell ref="E43:G43"/>
  </mergeCells>
  <dataValidations count="10">
    <dataValidation type="list" allowBlank="1" showInputMessage="1" showErrorMessage="1" prompt="Use the following date format when inserting a date:_x000a__x000a_Eg:  &quot;January 1, 2013&quot;" sqref="E49" xr:uid="{00000000-0002-0000-0000-000000000000}">
      <formula1>"Yes,Partial,No"</formula1>
    </dataValidation>
    <dataValidation type="list" allowBlank="1" showInputMessage="1" showErrorMessage="1" prompt="Use the following date format when inserting a date:_x000a__x000a_Eg:  &quot;January 1, 2013&quot;" sqref="E24" xr:uid="{00000000-0002-0000-0000-000001000000}">
      <formula1>"2024,2025,2026,2027"</formula1>
    </dataValidation>
    <dataValidation type="list" allowBlank="1" showInputMessage="1" showErrorMessage="1" prompt="Use the following date format when inserting a date:_x000a__x000a_Eg:  &quot;January 1, 2013&quot;" sqref="E43" xr:uid="{00000000-0002-0000-0000-000002000000}">
      <formula1>"2012,2013,2014,2015"</formula1>
    </dataValidation>
    <dataValidation type="list" allowBlank="1" showErrorMessage="1" sqref="E47" xr:uid="{00000000-0002-0000-0000-000003000000}">
      <formula1>"Yes,No"</formula1>
    </dataValidation>
    <dataValidation type="list" allowBlank="1" showInputMessage="1" showErrorMessage="1" prompt="Use the following date format when inserting a date:_x000a__x000a_Eg:  &quot;January 1, 2013&quot;" sqref="E31" xr:uid="{00000000-0002-0000-0000-000004000000}">
      <formula1>"MIFRS,USGAAP,ASPE"</formula1>
    </dataValidation>
    <dataValidation type="list" allowBlank="1" showInputMessage="1" showErrorMessage="1" prompt="Use the following date format when inserting a date:_x000a__x000a_Eg:  &quot;January 1, 2013&quot;" sqref="E37" xr:uid="{00000000-0002-0000-0000-000005000000}">
      <formula1>"Yes,No,N/A"</formula1>
    </dataValidation>
    <dataValidation type="list" allowBlank="1" showInputMessage="1" showErrorMessage="1" prompt="Use the following date format when inserting a date:_x000a__x000a_Eg:  &quot;January 1, 2013&quot;" sqref="E34 E35:G36" xr:uid="{00000000-0002-0000-0000-000006000000}">
      <formula1>"Yes,No"</formula1>
    </dataValidation>
    <dataValidation type="list" allowBlank="1" showInputMessage="1" showErrorMessage="1" prompt="Use the following date format when inserting a date:_x000a__x000a_Eg:  &quot;January 1, 2013&quot;" sqref="F40" xr:uid="{00000000-0002-0000-0000-000007000000}">
      <formula1>"2014,2015,2016,2017,2018,2019,2020,2021,2022,2023,2024,2025,2026,2027"</formula1>
    </dataValidation>
    <dataValidation type="list" allowBlank="1" showErrorMessage="1" sqref="E14" xr:uid="{00000000-0002-0000-0000-000008000000}">
      <formula1>$AA$3:$AA$75</formula1>
    </dataValidation>
    <dataValidation type="list" allowBlank="1" showInputMessage="1" showErrorMessage="1" prompt="Use the following date format when inserting a date:_x000a__x000a_Eg:  &quot;January 1, 2013&quot;" sqref="E28" xr:uid="{00000000-0002-0000-0000-000009000000}">
      <formula1>"2015,2016,2017,2018,2019,2020,2021,2022,2023"</formula1>
    </dataValidation>
  </dataValidations>
  <pageMargins left="0.75" right="0.75" top="1" bottom="1" header="0" footer="0"/>
  <pageSetup orientation="portrait"/>
  <colBreaks count="1" manualBreakCount="1">
    <brk id="15" man="1"/>
  </col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ABF8F"/>
    <pageSetUpPr fitToPage="1"/>
  </sheetPr>
  <dimension ref="B1:R1000"/>
  <sheetViews>
    <sheetView showGridLines="0" workbookViewId="0">
      <selection activeCell="S5" sqref="S5"/>
    </sheetView>
  </sheetViews>
  <sheetFormatPr defaultColWidth="12.5703125" defaultRowHeight="15" customHeight="1"/>
  <cols>
    <col min="1" max="1" width="2.5703125" customWidth="1"/>
    <col min="2" max="2" width="35" customWidth="1"/>
    <col min="3" max="3" width="9.42578125" customWidth="1"/>
    <col min="4" max="4" width="9.140625" customWidth="1"/>
    <col min="5" max="5" width="9.42578125" customWidth="1"/>
    <col min="6" max="6" width="9.85546875" customWidth="1"/>
    <col min="7" max="7" width="9.28515625" customWidth="1"/>
    <col min="8" max="8" width="8.7109375" customWidth="1"/>
    <col min="9" max="9" width="10" customWidth="1"/>
    <col min="10" max="10" width="9.140625" customWidth="1"/>
    <col min="11" max="11" width="33.5703125" customWidth="1"/>
    <col min="12" max="13" width="9.42578125" customWidth="1"/>
    <col min="14" max="15" width="9.7109375" customWidth="1"/>
    <col min="16" max="16" width="9.42578125" customWidth="1"/>
    <col min="17" max="17" width="13.5703125" customWidth="1"/>
    <col min="18" max="18" width="15.85546875" customWidth="1"/>
    <col min="19" max="26" width="9.140625" customWidth="1"/>
  </cols>
  <sheetData>
    <row r="1" spans="2:18" ht="12.75" customHeight="1">
      <c r="Q1" s="25" t="s">
        <v>92</v>
      </c>
      <c r="R1" s="297" t="str">
        <f>EBNUMBER</f>
        <v>EB-2024-0115</v>
      </c>
    </row>
    <row r="2" spans="2:18" ht="12.75" customHeight="1">
      <c r="Q2" s="25" t="s">
        <v>93</v>
      </c>
      <c r="R2" s="298">
        <v>3</v>
      </c>
    </row>
    <row r="3" spans="2:18" ht="12.75" customHeight="1">
      <c r="Q3" s="25" t="s">
        <v>94</v>
      </c>
      <c r="R3" s="298">
        <v>1</v>
      </c>
    </row>
    <row r="4" spans="2:18" ht="12.75" customHeight="1">
      <c r="Q4" s="25" t="s">
        <v>95</v>
      </c>
      <c r="R4" s="298">
        <v>1</v>
      </c>
    </row>
    <row r="5" spans="2:18" ht="12.75" customHeight="1">
      <c r="Q5" s="31" t="s">
        <v>96</v>
      </c>
      <c r="R5" s="159" t="s">
        <v>97</v>
      </c>
    </row>
    <row r="6" spans="2:18" ht="12.75" customHeight="1">
      <c r="Q6" s="25"/>
      <c r="R6" s="27"/>
    </row>
    <row r="7" spans="2:18" ht="12.75" customHeight="1">
      <c r="Q7" s="25" t="s">
        <v>98</v>
      </c>
      <c r="R7" s="33">
        <v>45979</v>
      </c>
    </row>
    <row r="8" spans="2:18" ht="12.75" customHeight="1"/>
    <row r="9" spans="2:18" ht="12.75" customHeight="1">
      <c r="B9" s="647" t="s">
        <v>578</v>
      </c>
      <c r="C9" s="631"/>
      <c r="D9" s="631"/>
      <c r="E9" s="631"/>
      <c r="F9" s="631"/>
      <c r="G9" s="631"/>
      <c r="H9" s="631"/>
      <c r="I9" s="631"/>
      <c r="J9" s="631"/>
      <c r="K9" s="631"/>
      <c r="L9" s="631"/>
      <c r="M9" s="631"/>
      <c r="N9" s="631"/>
      <c r="O9" s="631"/>
      <c r="P9" s="631"/>
      <c r="Q9" s="631"/>
      <c r="R9" s="631"/>
    </row>
    <row r="10" spans="2:18" ht="12.75" customHeight="1">
      <c r="B10" s="701" t="s">
        <v>579</v>
      </c>
      <c r="C10" s="631"/>
      <c r="D10" s="631"/>
      <c r="E10" s="631"/>
      <c r="F10" s="631"/>
      <c r="G10" s="631"/>
      <c r="H10" s="631"/>
      <c r="I10" s="631"/>
      <c r="J10" s="631"/>
      <c r="K10" s="631"/>
      <c r="L10" s="631"/>
      <c r="M10" s="631"/>
      <c r="N10" s="631"/>
      <c r="O10" s="631"/>
      <c r="P10" s="631"/>
      <c r="Q10" s="631"/>
      <c r="R10" s="631"/>
    </row>
    <row r="11" spans="2:18" ht="12.75" customHeight="1"/>
    <row r="12" spans="2:18" ht="12.75" customHeight="1">
      <c r="B12" s="6" t="s">
        <v>580</v>
      </c>
    </row>
    <row r="13" spans="2:18" ht="12.75" customHeight="1"/>
    <row r="14" spans="2:18" ht="12.75" customHeight="1">
      <c r="B14" s="6" t="s">
        <v>581</v>
      </c>
      <c r="C14" s="6" t="s">
        <v>582</v>
      </c>
    </row>
    <row r="15" spans="2:18" ht="12.75" customHeight="1">
      <c r="B15" s="6" t="s">
        <v>583</v>
      </c>
      <c r="C15" s="6" t="s">
        <v>584</v>
      </c>
    </row>
    <row r="16" spans="2:18" ht="12.75" customHeight="1">
      <c r="B16" s="6" t="s">
        <v>585</v>
      </c>
      <c r="C16" s="6" t="s">
        <v>586</v>
      </c>
    </row>
    <row r="17" spans="2:18" ht="12.75" customHeight="1">
      <c r="B17" s="6" t="s">
        <v>587</v>
      </c>
      <c r="C17" s="6" t="s">
        <v>588</v>
      </c>
    </row>
    <row r="18" spans="2:18" ht="12.75" customHeight="1"/>
    <row r="19" spans="2:18" ht="27" customHeight="1">
      <c r="B19" s="646" t="s">
        <v>589</v>
      </c>
      <c r="C19" s="631"/>
      <c r="D19" s="631"/>
      <c r="E19" s="631"/>
      <c r="F19" s="631"/>
      <c r="G19" s="631"/>
      <c r="H19" s="631"/>
      <c r="I19" s="631"/>
      <c r="J19" s="631"/>
      <c r="K19" s="631"/>
      <c r="L19" s="631"/>
      <c r="M19" s="631"/>
      <c r="N19" s="631"/>
      <c r="O19" s="631"/>
      <c r="P19" s="631"/>
      <c r="Q19" s="631"/>
      <c r="R19" s="631"/>
    </row>
    <row r="20" spans="2:18" ht="12.75" customHeight="1"/>
    <row r="21" spans="2:18" ht="27.75" customHeight="1">
      <c r="B21" s="646" t="s">
        <v>590</v>
      </c>
      <c r="C21" s="631"/>
      <c r="D21" s="631"/>
      <c r="E21" s="631"/>
      <c r="F21" s="631"/>
      <c r="G21" s="631"/>
      <c r="H21" s="631"/>
      <c r="I21" s="631"/>
      <c r="J21" s="631"/>
      <c r="K21" s="631"/>
      <c r="L21" s="631"/>
      <c r="M21" s="631"/>
      <c r="N21" s="631"/>
      <c r="O21" s="631"/>
      <c r="P21" s="631"/>
      <c r="Q21" s="631"/>
      <c r="R21" s="631"/>
    </row>
    <row r="22" spans="2:18" ht="12.75" customHeight="1"/>
    <row r="23" spans="2:18" ht="24.75" customHeight="1">
      <c r="B23" s="646" t="s">
        <v>591</v>
      </c>
      <c r="C23" s="631"/>
      <c r="D23" s="631"/>
      <c r="E23" s="631"/>
      <c r="F23" s="631"/>
      <c r="G23" s="631"/>
      <c r="H23" s="631"/>
      <c r="I23" s="631"/>
      <c r="J23" s="631"/>
      <c r="K23" s="631"/>
      <c r="L23" s="631"/>
      <c r="M23" s="631"/>
      <c r="N23" s="631"/>
      <c r="O23" s="631"/>
      <c r="P23" s="631"/>
      <c r="Q23" s="631"/>
      <c r="R23" s="631"/>
    </row>
    <row r="24" spans="2:18" ht="12.75" customHeight="1"/>
    <row r="25" spans="2:18" ht="26.25" customHeight="1">
      <c r="B25" s="646" t="s">
        <v>592</v>
      </c>
      <c r="C25" s="631"/>
      <c r="D25" s="631"/>
      <c r="E25" s="631"/>
      <c r="F25" s="631"/>
      <c r="G25" s="631"/>
      <c r="H25" s="631"/>
      <c r="I25" s="631"/>
      <c r="J25" s="631"/>
      <c r="K25" s="631"/>
      <c r="L25" s="631"/>
      <c r="M25" s="631"/>
      <c r="N25" s="631"/>
      <c r="O25" s="631"/>
      <c r="P25" s="631"/>
      <c r="Q25" s="631"/>
      <c r="R25" s="631"/>
    </row>
    <row r="26" spans="2:18" ht="12.75" customHeight="1"/>
    <row r="27" spans="2:18" ht="30.75" customHeight="1">
      <c r="B27" s="700" t="s">
        <v>593</v>
      </c>
      <c r="C27" s="631"/>
      <c r="D27" s="631"/>
      <c r="E27" s="631"/>
      <c r="F27" s="631"/>
      <c r="G27" s="631"/>
      <c r="H27" s="631"/>
      <c r="I27" s="631"/>
      <c r="J27" s="631"/>
      <c r="K27" s="631"/>
      <c r="L27" s="631"/>
      <c r="M27" s="631"/>
      <c r="N27" s="631"/>
      <c r="O27" s="631"/>
      <c r="P27" s="631"/>
      <c r="Q27" s="631"/>
      <c r="R27" s="631"/>
    </row>
    <row r="28" spans="2:18" ht="12.75" customHeight="1"/>
    <row r="29" spans="2:18" ht="12.75" customHeight="1">
      <c r="C29" s="299" t="s">
        <v>594</v>
      </c>
      <c r="L29" s="299" t="s">
        <v>595</v>
      </c>
    </row>
    <row r="30" spans="2:18" ht="42" customHeight="1">
      <c r="B30" s="300" t="s">
        <v>596</v>
      </c>
      <c r="C30" s="301" t="str">
        <f>"Historical" &amp; " " &amp; TestYear -6</f>
        <v>Historical 2020</v>
      </c>
      <c r="D30" s="301" t="str">
        <f>"Historical" &amp; " " &amp; TestYear -5</f>
        <v>Historical 2021</v>
      </c>
      <c r="E30" s="301" t="str">
        <f>"Historical" &amp; " " &amp; TestYear -4</f>
        <v>Historical 2022</v>
      </c>
      <c r="F30" s="301" t="str">
        <f>"Historical" &amp; " " &amp; TestYear -3</f>
        <v>Historical 2023</v>
      </c>
      <c r="G30" s="301" t="str">
        <f>"Bridge Year" &amp; " " &amp;TestYear -2</f>
        <v>Bridge Year 2024</v>
      </c>
      <c r="H30" s="301" t="str">
        <f>"Bridge Year" &amp; " " &amp;TestYear -1</f>
        <v>Bridge Year 2025</v>
      </c>
      <c r="I30" s="301" t="str">
        <f>"Test Year" &amp; " " &amp; TestYear</f>
        <v>Test Year 2026</v>
      </c>
      <c r="J30" s="302"/>
      <c r="K30" s="300" t="s">
        <v>596</v>
      </c>
      <c r="L30" s="301" t="str">
        <f>"Historical" &amp; " " &amp; TestYear -6</f>
        <v>Historical 2020</v>
      </c>
      <c r="M30" s="301" t="str">
        <f>"Historical" &amp; " " &amp; TestYear -5</f>
        <v>Historical 2021</v>
      </c>
      <c r="N30" s="301" t="str">
        <f>"Historical" &amp; " " &amp; TestYear -4</f>
        <v>Historical 2022</v>
      </c>
      <c r="O30" s="301" t="str">
        <f>"Historical" &amp; " " &amp; TestYear -3</f>
        <v>Historical 2023</v>
      </c>
      <c r="P30" s="301" t="str">
        <f>"Bridge Year" &amp; " " &amp;TestYear -2</f>
        <v>Bridge Year 2024</v>
      </c>
      <c r="Q30" s="301" t="str">
        <f>"Bridge Year" &amp; " " &amp;TestYear -1</f>
        <v>Bridge Year 2025</v>
      </c>
      <c r="R30" s="301" t="str">
        <f>"Test Year" &amp; " " &amp; TestYear</f>
        <v>Test Year 2026</v>
      </c>
    </row>
    <row r="31" spans="2:18" ht="12.75" customHeight="1">
      <c r="B31" s="2" t="s">
        <v>597</v>
      </c>
      <c r="C31" s="303">
        <v>0</v>
      </c>
      <c r="D31" s="303">
        <v>0</v>
      </c>
      <c r="E31" s="303">
        <v>0</v>
      </c>
      <c r="F31" s="303">
        <v>0</v>
      </c>
      <c r="G31" s="304"/>
      <c r="H31" s="304"/>
      <c r="I31" s="304"/>
      <c r="J31" s="305"/>
      <c r="K31" s="2" t="s">
        <v>597</v>
      </c>
      <c r="L31" s="306"/>
      <c r="M31" s="307">
        <v>0</v>
      </c>
      <c r="N31" s="307">
        <v>0</v>
      </c>
      <c r="O31" s="307">
        <v>0</v>
      </c>
      <c r="P31" s="307">
        <v>0</v>
      </c>
      <c r="Q31" s="307">
        <v>0</v>
      </c>
      <c r="R31" s="307">
        <v>0</v>
      </c>
    </row>
    <row r="32" spans="2:18" ht="12.75" customHeight="1">
      <c r="B32" s="2" t="s">
        <v>598</v>
      </c>
      <c r="C32" s="303">
        <v>0</v>
      </c>
      <c r="D32" s="303">
        <v>0</v>
      </c>
      <c r="E32" s="303">
        <v>0</v>
      </c>
      <c r="F32" s="303">
        <v>0</v>
      </c>
      <c r="G32" s="304"/>
      <c r="H32" s="304"/>
      <c r="I32" s="304"/>
      <c r="J32" s="305"/>
      <c r="K32" s="2" t="s">
        <v>598</v>
      </c>
      <c r="L32" s="306"/>
      <c r="M32" s="307">
        <v>0</v>
      </c>
      <c r="N32" s="307">
        <v>0</v>
      </c>
      <c r="O32" s="307">
        <v>0</v>
      </c>
      <c r="P32" s="307">
        <v>0</v>
      </c>
      <c r="Q32" s="307">
        <v>0</v>
      </c>
      <c r="R32" s="307">
        <v>0</v>
      </c>
    </row>
    <row r="33" spans="2:18" ht="12.75" customHeight="1">
      <c r="B33" s="2" t="s">
        <v>599</v>
      </c>
      <c r="C33" s="303">
        <v>0</v>
      </c>
      <c r="D33" s="303">
        <v>0</v>
      </c>
      <c r="E33" s="303">
        <v>0</v>
      </c>
      <c r="F33" s="303">
        <v>0</v>
      </c>
      <c r="G33" s="304"/>
      <c r="H33" s="304"/>
      <c r="I33" s="304"/>
      <c r="J33" s="305"/>
      <c r="K33" s="2" t="s">
        <v>599</v>
      </c>
      <c r="L33" s="306"/>
      <c r="M33" s="307">
        <v>0</v>
      </c>
      <c r="N33" s="307">
        <v>0</v>
      </c>
      <c r="O33" s="307">
        <v>0</v>
      </c>
      <c r="P33" s="307">
        <v>0</v>
      </c>
      <c r="Q33" s="307">
        <v>0</v>
      </c>
      <c r="R33" s="307">
        <v>0</v>
      </c>
    </row>
    <row r="34" spans="2:18" ht="12.75" customHeight="1">
      <c r="B34" s="2" t="s">
        <v>600</v>
      </c>
      <c r="C34" s="303">
        <v>0</v>
      </c>
      <c r="D34" s="303">
        <v>0</v>
      </c>
      <c r="E34" s="303">
        <v>0</v>
      </c>
      <c r="F34" s="303">
        <v>0</v>
      </c>
      <c r="G34" s="304"/>
      <c r="H34" s="304"/>
      <c r="I34" s="304"/>
      <c r="J34" s="305"/>
      <c r="K34" s="2" t="s">
        <v>600</v>
      </c>
      <c r="L34" s="306"/>
      <c r="M34" s="307">
        <v>0</v>
      </c>
      <c r="N34" s="307">
        <v>0</v>
      </c>
      <c r="O34" s="307">
        <v>0</v>
      </c>
      <c r="P34" s="307">
        <v>0</v>
      </c>
      <c r="Q34" s="307">
        <v>0</v>
      </c>
      <c r="R34" s="307">
        <v>0</v>
      </c>
    </row>
    <row r="35" spans="2:18" ht="12.75" customHeight="1">
      <c r="B35" s="2" t="s">
        <v>601</v>
      </c>
      <c r="C35" s="303">
        <v>0</v>
      </c>
      <c r="D35" s="303">
        <v>0</v>
      </c>
      <c r="E35" s="303">
        <v>0</v>
      </c>
      <c r="F35" s="303">
        <v>0</v>
      </c>
      <c r="G35" s="304"/>
      <c r="H35" s="304"/>
      <c r="I35" s="304"/>
      <c r="J35" s="305"/>
      <c r="K35" s="2" t="s">
        <v>601</v>
      </c>
      <c r="L35" s="306"/>
      <c r="M35" s="307">
        <v>0</v>
      </c>
      <c r="N35" s="307">
        <v>0</v>
      </c>
      <c r="O35" s="307">
        <v>0</v>
      </c>
      <c r="P35" s="307">
        <v>0</v>
      </c>
      <c r="Q35" s="307">
        <v>0</v>
      </c>
      <c r="R35" s="307">
        <v>0</v>
      </c>
    </row>
    <row r="36" spans="2:18" ht="12.75" customHeight="1">
      <c r="B36" s="2" t="s">
        <v>602</v>
      </c>
      <c r="C36" s="303">
        <v>0</v>
      </c>
      <c r="D36" s="303">
        <v>0</v>
      </c>
      <c r="E36" s="303">
        <v>0</v>
      </c>
      <c r="F36" s="303">
        <v>0</v>
      </c>
      <c r="G36" s="304"/>
      <c r="H36" s="304"/>
      <c r="I36" s="304"/>
      <c r="J36" s="305"/>
      <c r="K36" s="2" t="s">
        <v>602</v>
      </c>
      <c r="L36" s="306"/>
      <c r="M36" s="307">
        <v>0</v>
      </c>
      <c r="N36" s="307">
        <v>0</v>
      </c>
      <c r="O36" s="307">
        <v>0</v>
      </c>
      <c r="P36" s="307">
        <v>0</v>
      </c>
      <c r="Q36" s="307">
        <v>0</v>
      </c>
      <c r="R36" s="307">
        <v>0</v>
      </c>
    </row>
    <row r="37" spans="2:18" ht="12.75" customHeight="1">
      <c r="B37" s="2" t="s">
        <v>603</v>
      </c>
      <c r="C37" s="303">
        <v>0</v>
      </c>
      <c r="D37" s="303">
        <v>0</v>
      </c>
      <c r="E37" s="303">
        <v>0</v>
      </c>
      <c r="F37" s="303">
        <v>0</v>
      </c>
      <c r="G37" s="304"/>
      <c r="H37" s="304"/>
      <c r="I37" s="304"/>
      <c r="J37" s="305"/>
      <c r="K37" s="2" t="s">
        <v>603</v>
      </c>
      <c r="L37" s="306"/>
      <c r="M37" s="307">
        <v>0</v>
      </c>
      <c r="N37" s="307">
        <v>0</v>
      </c>
      <c r="O37" s="307">
        <v>0</v>
      </c>
      <c r="P37" s="307">
        <v>0</v>
      </c>
      <c r="Q37" s="307">
        <v>0</v>
      </c>
      <c r="R37" s="307">
        <v>0</v>
      </c>
    </row>
    <row r="38" spans="2:18" ht="12.75" customHeight="1">
      <c r="B38" s="2" t="s">
        <v>604</v>
      </c>
      <c r="C38" s="303">
        <v>0</v>
      </c>
      <c r="D38" s="303">
        <v>0</v>
      </c>
      <c r="E38" s="303">
        <v>0</v>
      </c>
      <c r="F38" s="303">
        <v>0</v>
      </c>
      <c r="G38" s="304"/>
      <c r="H38" s="304"/>
      <c r="I38" s="304"/>
      <c r="J38" s="305"/>
      <c r="K38" s="2" t="s">
        <v>604</v>
      </c>
      <c r="L38" s="306"/>
      <c r="M38" s="307">
        <v>0</v>
      </c>
      <c r="N38" s="307">
        <v>0</v>
      </c>
      <c r="O38" s="307">
        <v>0</v>
      </c>
      <c r="P38" s="307">
        <v>0</v>
      </c>
      <c r="Q38" s="307">
        <v>0</v>
      </c>
      <c r="R38" s="307">
        <v>0</v>
      </c>
    </row>
    <row r="39" spans="2:18" ht="12.75" customHeight="1">
      <c r="B39" s="2" t="s">
        <v>605</v>
      </c>
      <c r="C39" s="303">
        <v>0</v>
      </c>
      <c r="D39" s="303">
        <v>0</v>
      </c>
      <c r="E39" s="303">
        <v>0</v>
      </c>
      <c r="F39" s="303">
        <v>0</v>
      </c>
      <c r="G39" s="304"/>
      <c r="H39" s="304"/>
      <c r="I39" s="304"/>
      <c r="J39" s="305"/>
      <c r="K39" s="2" t="s">
        <v>605</v>
      </c>
      <c r="L39" s="306"/>
      <c r="M39" s="307">
        <v>0</v>
      </c>
      <c r="N39" s="307">
        <v>0</v>
      </c>
      <c r="O39" s="307">
        <v>0</v>
      </c>
      <c r="P39" s="307">
        <v>0</v>
      </c>
      <c r="Q39" s="307">
        <v>0</v>
      </c>
      <c r="R39" s="307">
        <v>0</v>
      </c>
    </row>
    <row r="40" spans="2:18" ht="12.75" customHeight="1">
      <c r="B40" s="2" t="s">
        <v>606</v>
      </c>
      <c r="C40" s="303">
        <v>0</v>
      </c>
      <c r="D40" s="303">
        <v>0</v>
      </c>
      <c r="E40" s="303">
        <v>0</v>
      </c>
      <c r="F40" s="303">
        <v>0</v>
      </c>
      <c r="G40" s="304"/>
      <c r="H40" s="304"/>
      <c r="I40" s="304"/>
      <c r="J40" s="305"/>
      <c r="K40" s="2" t="s">
        <v>606</v>
      </c>
      <c r="L40" s="306"/>
      <c r="M40" s="307">
        <v>0</v>
      </c>
      <c r="N40" s="307">
        <v>0</v>
      </c>
      <c r="O40" s="307">
        <v>0</v>
      </c>
      <c r="P40" s="307">
        <v>0</v>
      </c>
      <c r="Q40" s="307">
        <v>0</v>
      </c>
      <c r="R40" s="307">
        <v>0</v>
      </c>
    </row>
    <row r="41" spans="2:18" ht="12.75" customHeight="1"/>
    <row r="42" spans="2:18" ht="12.75" customHeight="1">
      <c r="B42" s="25" t="s">
        <v>146</v>
      </c>
    </row>
    <row r="43" spans="2:18" ht="6" customHeight="1"/>
    <row r="44" spans="2:18" ht="31.5" customHeight="1">
      <c r="B44" s="308" t="s">
        <v>607</v>
      </c>
      <c r="C44" s="700" t="s">
        <v>608</v>
      </c>
      <c r="D44" s="631"/>
      <c r="E44" s="631"/>
      <c r="F44" s="631"/>
      <c r="G44" s="631"/>
      <c r="H44" s="631"/>
      <c r="I44" s="631"/>
      <c r="J44" s="631"/>
      <c r="K44" s="631"/>
      <c r="L44" s="631"/>
      <c r="M44" s="631"/>
      <c r="N44" s="631"/>
      <c r="O44" s="631"/>
      <c r="P44" s="631"/>
      <c r="Q44" s="631"/>
      <c r="R44" s="631"/>
    </row>
    <row r="45" spans="2:18" ht="30.75" customHeight="1">
      <c r="B45" s="308" t="s">
        <v>609</v>
      </c>
      <c r="C45" s="700" t="str">
        <f>"For "&amp;TestYear&amp;" Cost of Service rebasers, the typical situation is that "&amp; TestYear - 4 &amp; " would have been the most recent cost of service rebasing application. If the most recent rebasing application was for a rate year other than "&amp; TestYear - 4&amp; ", that year should be used."&amp;" An applicant must provide historical information back to the greater of: a) at least five (5) historical actual years; or b) to its last cost of service application."</f>
        <v>For 2026 Cost of Service rebasers, the typical situation is that 2022 would have been the most recent cost of service rebasing application. If the most recent rebasing application was for a rate year other than 2022, that year should be used. An applicant must provide historical information back to the greater of: a) at least five (5) historical actual years; or b) to its last cost of service application.</v>
      </c>
      <c r="D45" s="631"/>
      <c r="E45" s="631"/>
      <c r="F45" s="631"/>
      <c r="G45" s="631"/>
      <c r="H45" s="631"/>
      <c r="I45" s="631"/>
      <c r="J45" s="631"/>
      <c r="K45" s="631"/>
      <c r="L45" s="631"/>
      <c r="M45" s="631"/>
      <c r="N45" s="631"/>
      <c r="O45" s="631"/>
      <c r="P45" s="631"/>
      <c r="Q45" s="631"/>
      <c r="R45" s="631"/>
    </row>
    <row r="46" spans="2:18" ht="12.75" customHeight="1">
      <c r="B46" s="308" t="s">
        <v>610</v>
      </c>
      <c r="C46" s="700" t="s">
        <v>611</v>
      </c>
      <c r="D46" s="631"/>
      <c r="E46" s="631"/>
      <c r="F46" s="631"/>
      <c r="G46" s="631"/>
      <c r="H46" s="631"/>
      <c r="I46" s="631"/>
      <c r="J46" s="631"/>
      <c r="K46" s="631"/>
      <c r="L46" s="631"/>
      <c r="M46" s="631"/>
      <c r="N46" s="631"/>
      <c r="O46" s="631"/>
      <c r="P46" s="631"/>
      <c r="Q46" s="631"/>
      <c r="R46" s="631"/>
    </row>
    <row r="47" spans="2:18" ht="12.75" customHeight="1">
      <c r="B47" s="308" t="s">
        <v>612</v>
      </c>
      <c r="C47" s="700" t="s">
        <v>613</v>
      </c>
      <c r="D47" s="631"/>
      <c r="E47" s="631"/>
      <c r="F47" s="631"/>
      <c r="G47" s="631"/>
      <c r="H47" s="631"/>
      <c r="I47" s="631"/>
      <c r="J47" s="631"/>
      <c r="K47" s="631"/>
      <c r="L47" s="631"/>
      <c r="M47" s="631"/>
      <c r="N47" s="631"/>
      <c r="O47" s="631"/>
      <c r="P47" s="631"/>
      <c r="Q47" s="631"/>
      <c r="R47" s="631"/>
    </row>
    <row r="48" spans="2:18" ht="12.75" customHeight="1">
      <c r="B48" s="7"/>
    </row>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
    <mergeCell ref="C44:R44"/>
    <mergeCell ref="C45:R45"/>
    <mergeCell ref="C46:R46"/>
    <mergeCell ref="C47:R47"/>
    <mergeCell ref="B9:R9"/>
    <mergeCell ref="B10:R10"/>
    <mergeCell ref="B19:R19"/>
    <mergeCell ref="B21:R21"/>
    <mergeCell ref="B23:R23"/>
    <mergeCell ref="B25:R25"/>
    <mergeCell ref="B27:R27"/>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ABF8F"/>
    <pageSetUpPr fitToPage="1"/>
  </sheetPr>
  <dimension ref="A1:AR1000"/>
  <sheetViews>
    <sheetView showGridLines="0" workbookViewId="0"/>
  </sheetViews>
  <sheetFormatPr defaultColWidth="12.5703125" defaultRowHeight="15" customHeight="1"/>
  <cols>
    <col min="1" max="1" width="35.7109375" customWidth="1"/>
    <col min="2" max="2" width="13.140625" hidden="1" customWidth="1"/>
    <col min="3" max="6" width="13.140625" customWidth="1"/>
    <col min="7" max="14" width="12.7109375" customWidth="1"/>
    <col min="15" max="15" width="1.7109375" customWidth="1"/>
    <col min="16" max="16" width="35.7109375" customWidth="1"/>
    <col min="17" max="18" width="9.7109375" hidden="1" customWidth="1"/>
    <col min="19" max="21" width="9.7109375" customWidth="1"/>
    <col min="22" max="22" width="12.140625" customWidth="1"/>
    <col min="23" max="24" width="10.28515625" customWidth="1"/>
    <col min="25" max="25" width="9.85546875" customWidth="1"/>
    <col min="26" max="26" width="9.42578125" customWidth="1"/>
    <col min="27" max="33" width="9.7109375" customWidth="1"/>
    <col min="34" max="34" width="2.42578125" customWidth="1"/>
    <col min="35" max="35" width="12.85546875" customWidth="1"/>
    <col min="36" max="42" width="8.5703125" customWidth="1"/>
    <col min="43" max="43" width="1.7109375" customWidth="1"/>
    <col min="44" max="44" width="14.42578125" customWidth="1"/>
  </cols>
  <sheetData>
    <row r="1" spans="1:44" ht="12.75" customHeight="1">
      <c r="Z1" s="25" t="s">
        <v>92</v>
      </c>
      <c r="AA1" s="297"/>
      <c r="AB1" s="297" t="str">
        <f>EBNUMBER</f>
        <v>EB-2024-0115</v>
      </c>
    </row>
    <row r="2" spans="1:44" ht="12.75" customHeight="1">
      <c r="Y2" s="6"/>
      <c r="Z2" s="25" t="s">
        <v>93</v>
      </c>
      <c r="AA2" s="309"/>
      <c r="AB2" s="298">
        <v>3</v>
      </c>
      <c r="AC2" s="6"/>
      <c r="AD2" s="6"/>
      <c r="AE2" s="6"/>
      <c r="AH2" s="6"/>
      <c r="AI2" s="6"/>
      <c r="AJ2" s="6"/>
      <c r="AK2" s="6"/>
      <c r="AL2" s="6"/>
      <c r="AM2" s="6"/>
      <c r="AN2" s="6"/>
      <c r="AO2" s="6"/>
      <c r="AP2" s="6"/>
      <c r="AQ2" s="6"/>
    </row>
    <row r="3" spans="1:44" ht="12.75" customHeight="1">
      <c r="A3" s="647" t="s">
        <v>614</v>
      </c>
      <c r="B3" s="631"/>
      <c r="C3" s="631"/>
      <c r="D3" s="631"/>
      <c r="E3" s="631"/>
      <c r="F3" s="631"/>
      <c r="G3" s="631"/>
      <c r="H3" s="631"/>
      <c r="I3" s="631"/>
      <c r="J3" s="631"/>
      <c r="K3" s="631"/>
      <c r="L3" s="631"/>
      <c r="M3" s="631"/>
      <c r="N3" s="631"/>
      <c r="O3" s="631"/>
      <c r="P3" s="631"/>
      <c r="Q3" s="631"/>
      <c r="R3" s="631"/>
      <c r="S3" s="631"/>
      <c r="T3" s="631"/>
      <c r="Y3" s="6"/>
      <c r="Z3" s="25" t="s">
        <v>94</v>
      </c>
      <c r="AA3" s="310"/>
      <c r="AB3" s="298">
        <v>1</v>
      </c>
      <c r="AC3" s="6"/>
      <c r="AD3" s="6"/>
      <c r="AE3" s="6"/>
      <c r="AH3" s="6"/>
      <c r="AI3" s="6"/>
      <c r="AJ3" s="6"/>
      <c r="AK3" s="6"/>
      <c r="AL3" s="6"/>
      <c r="AM3" s="6"/>
      <c r="AN3" s="6"/>
      <c r="AO3" s="6"/>
      <c r="AP3" s="6"/>
      <c r="AQ3" s="6"/>
    </row>
    <row r="4" spans="1:44" ht="12.75" customHeight="1">
      <c r="A4" s="701" t="s">
        <v>615</v>
      </c>
      <c r="B4" s="631"/>
      <c r="C4" s="631"/>
      <c r="D4" s="631"/>
      <c r="E4" s="631"/>
      <c r="F4" s="631"/>
      <c r="G4" s="631"/>
      <c r="H4" s="631"/>
      <c r="I4" s="631"/>
      <c r="J4" s="631"/>
      <c r="K4" s="631"/>
      <c r="L4" s="631"/>
      <c r="M4" s="631"/>
      <c r="N4" s="631"/>
      <c r="O4" s="631"/>
      <c r="P4" s="631"/>
      <c r="Q4" s="631"/>
      <c r="R4" s="631"/>
      <c r="S4" s="631"/>
      <c r="T4" s="631"/>
      <c r="U4" s="631"/>
      <c r="Y4" s="6"/>
      <c r="Z4" s="25" t="s">
        <v>95</v>
      </c>
      <c r="AA4" s="310"/>
      <c r="AB4" s="298">
        <v>1</v>
      </c>
      <c r="AC4" s="6"/>
      <c r="AD4" s="6"/>
      <c r="AE4" s="6"/>
      <c r="AH4" s="6"/>
      <c r="AI4" s="6"/>
      <c r="AJ4" s="6"/>
      <c r="AK4" s="6"/>
      <c r="AL4" s="6"/>
      <c r="AM4" s="6"/>
      <c r="AN4" s="6"/>
      <c r="AO4" s="6"/>
      <c r="AP4" s="6"/>
      <c r="AQ4" s="6"/>
    </row>
    <row r="5" spans="1:44" ht="12.75" customHeight="1">
      <c r="C5" s="6"/>
      <c r="D5" s="6"/>
      <c r="E5" s="6"/>
      <c r="F5" s="6"/>
      <c r="G5" s="6"/>
      <c r="H5" s="6"/>
      <c r="I5" s="6"/>
      <c r="J5" s="6"/>
      <c r="K5" s="6"/>
      <c r="L5" s="6"/>
      <c r="M5" s="6"/>
      <c r="N5" s="6"/>
      <c r="O5" s="6"/>
      <c r="P5" s="6"/>
      <c r="Q5" s="6"/>
      <c r="R5" s="6"/>
      <c r="S5" s="6"/>
      <c r="T5" s="6"/>
      <c r="U5" s="6"/>
      <c r="Y5" s="6"/>
      <c r="Z5" s="31" t="s">
        <v>96</v>
      </c>
      <c r="AA5" s="310"/>
      <c r="AB5" s="159" t="s">
        <v>97</v>
      </c>
      <c r="AC5" s="6"/>
      <c r="AD5" s="6"/>
      <c r="AE5" s="6"/>
      <c r="AH5" s="6"/>
      <c r="AI5" s="6"/>
      <c r="AJ5" s="6"/>
      <c r="AK5" s="6"/>
      <c r="AL5" s="6"/>
      <c r="AM5" s="6"/>
      <c r="AN5" s="6"/>
      <c r="AO5" s="6"/>
      <c r="AP5" s="6"/>
      <c r="AQ5" s="6"/>
    </row>
    <row r="6" spans="1:44" ht="12.75" customHeight="1">
      <c r="A6" s="6"/>
      <c r="B6" s="702"/>
      <c r="C6" s="631"/>
      <c r="D6" s="631"/>
      <c r="E6" s="631"/>
      <c r="F6" s="631"/>
      <c r="G6" s="631"/>
      <c r="H6" s="631"/>
      <c r="I6" s="631"/>
      <c r="J6" s="631"/>
      <c r="K6" s="631"/>
      <c r="L6" s="631"/>
      <c r="M6" s="631"/>
      <c r="N6" s="6"/>
      <c r="O6" s="6"/>
      <c r="P6" s="6"/>
      <c r="Q6" s="6"/>
      <c r="R6" s="6"/>
      <c r="S6" s="6"/>
      <c r="T6" s="6"/>
      <c r="U6" s="6"/>
      <c r="Y6" s="6"/>
      <c r="Z6" s="25"/>
      <c r="AA6" s="27"/>
      <c r="AB6" s="27"/>
      <c r="AC6" s="6"/>
      <c r="AD6" s="6"/>
      <c r="AE6" s="6"/>
      <c r="AH6" s="6"/>
      <c r="AI6" s="6"/>
      <c r="AJ6" s="6"/>
      <c r="AK6" s="6"/>
      <c r="AL6" s="6"/>
      <c r="AM6" s="6"/>
      <c r="AN6" s="6"/>
      <c r="AO6" s="6"/>
      <c r="AP6" s="6"/>
      <c r="AQ6" s="6"/>
    </row>
    <row r="7" spans="1:44" ht="12.75" customHeight="1">
      <c r="A7" s="6"/>
      <c r="B7" s="631"/>
      <c r="C7" s="631"/>
      <c r="D7" s="631"/>
      <c r="E7" s="631"/>
      <c r="F7" s="631"/>
      <c r="G7" s="631"/>
      <c r="H7" s="631"/>
      <c r="I7" s="631"/>
      <c r="J7" s="631"/>
      <c r="K7" s="631"/>
      <c r="L7" s="631"/>
      <c r="M7" s="631"/>
      <c r="N7" s="6"/>
      <c r="O7" s="6"/>
      <c r="P7" s="6"/>
      <c r="Q7" s="6"/>
      <c r="R7" s="6"/>
      <c r="S7" s="6"/>
      <c r="T7" s="6"/>
      <c r="U7" s="6"/>
      <c r="Y7" s="6"/>
      <c r="Z7" s="25" t="s">
        <v>98</v>
      </c>
      <c r="AA7" s="696">
        <v>45979</v>
      </c>
      <c r="AB7" s="697"/>
      <c r="AC7" s="6"/>
      <c r="AD7" s="6"/>
      <c r="AE7" s="6"/>
      <c r="AH7" s="6"/>
      <c r="AI7" s="6"/>
      <c r="AJ7" s="6"/>
      <c r="AK7" s="6"/>
      <c r="AL7" s="6"/>
      <c r="AM7" s="6"/>
      <c r="AN7" s="6"/>
      <c r="AO7" s="6"/>
      <c r="AP7" s="6"/>
      <c r="AQ7" s="6"/>
    </row>
    <row r="8" spans="1:44" ht="15.75" customHeight="1">
      <c r="A8" s="6"/>
      <c r="B8" s="6"/>
      <c r="C8" s="6"/>
      <c r="D8" s="6"/>
      <c r="E8" s="6"/>
      <c r="F8" s="6"/>
      <c r="G8" s="6"/>
      <c r="H8" s="6"/>
      <c r="I8" s="6"/>
      <c r="J8" s="6"/>
      <c r="K8" s="6"/>
      <c r="L8" s="6"/>
      <c r="M8" s="6"/>
      <c r="N8" s="6"/>
      <c r="O8" s="6"/>
      <c r="P8" s="6"/>
      <c r="Q8" s="6"/>
      <c r="R8" s="6"/>
      <c r="S8" s="6"/>
      <c r="T8" s="6"/>
      <c r="Y8" s="25" t="s">
        <v>616</v>
      </c>
      <c r="AA8" s="311"/>
      <c r="AB8" s="36" t="s">
        <v>617</v>
      </c>
      <c r="AC8" s="6"/>
      <c r="AD8" s="6"/>
      <c r="AE8" s="6"/>
      <c r="AF8" s="6"/>
      <c r="AG8" s="6"/>
      <c r="AH8" s="6"/>
      <c r="AI8" s="6"/>
      <c r="AJ8" s="6"/>
      <c r="AK8" s="6"/>
    </row>
    <row r="9" spans="1:44" ht="3" customHeight="1">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row>
    <row r="10" spans="1:44" ht="3" customHeight="1">
      <c r="B10" s="312"/>
      <c r="C10" s="312"/>
      <c r="D10" s="312"/>
      <c r="E10" s="312"/>
      <c r="F10" s="312"/>
      <c r="G10" s="312"/>
      <c r="H10" s="312"/>
      <c r="I10" s="312"/>
      <c r="J10" s="312"/>
      <c r="K10" s="312"/>
      <c r="L10" s="312"/>
      <c r="M10" s="312"/>
      <c r="N10" s="312"/>
      <c r="O10" s="312"/>
      <c r="P10" s="312"/>
      <c r="Q10" s="312"/>
      <c r="R10" s="312"/>
      <c r="S10" s="312"/>
      <c r="T10" s="312"/>
      <c r="U10" s="312"/>
      <c r="V10" s="312"/>
      <c r="W10" s="312"/>
      <c r="X10" s="312"/>
      <c r="Y10" s="312"/>
      <c r="Z10" s="312"/>
      <c r="AA10" s="312"/>
      <c r="AB10" s="312"/>
      <c r="AC10" s="312"/>
      <c r="AD10" s="312"/>
      <c r="AE10" s="312"/>
      <c r="AF10" s="312"/>
      <c r="AG10" s="312"/>
      <c r="AH10" s="312"/>
      <c r="AI10" s="312"/>
      <c r="AJ10" s="312"/>
      <c r="AK10" s="312"/>
      <c r="AL10" s="312"/>
      <c r="AM10" s="312"/>
      <c r="AN10" s="312"/>
      <c r="AO10" s="312"/>
      <c r="AP10" s="312"/>
      <c r="AQ10" s="312"/>
      <c r="AR10" s="312"/>
    </row>
    <row r="11" spans="1:44" ht="3" customHeight="1"/>
    <row r="12" spans="1:44" ht="12.75" customHeight="1">
      <c r="A12" s="703" t="s">
        <v>618</v>
      </c>
      <c r="B12" s="631"/>
      <c r="C12" s="631"/>
      <c r="D12" s="631"/>
      <c r="E12" s="631"/>
      <c r="F12" s="631"/>
      <c r="G12" s="631"/>
      <c r="H12" s="631"/>
      <c r="I12" s="631"/>
      <c r="J12" s="631"/>
      <c r="K12" s="631"/>
      <c r="L12" s="631"/>
      <c r="M12" s="631"/>
      <c r="N12" s="631"/>
      <c r="O12" s="631"/>
      <c r="P12" s="631"/>
      <c r="Q12" s="631"/>
      <c r="R12" s="631"/>
      <c r="S12" s="631"/>
      <c r="T12" s="631"/>
      <c r="U12" s="631"/>
      <c r="V12" s="631"/>
      <c r="W12" s="631"/>
      <c r="X12" s="631"/>
      <c r="Y12" s="313"/>
      <c r="Z12" s="313"/>
      <c r="AA12" s="313"/>
      <c r="AB12" s="313"/>
      <c r="AC12" s="313"/>
      <c r="AD12" s="313"/>
      <c r="AE12" s="313"/>
      <c r="AF12" s="313"/>
      <c r="AG12" s="313"/>
      <c r="AH12" s="313"/>
      <c r="AI12" s="313"/>
      <c r="AJ12" s="313"/>
      <c r="AK12" s="313"/>
      <c r="AL12" s="313"/>
      <c r="AM12" s="313"/>
      <c r="AN12" s="313"/>
      <c r="AO12" s="313"/>
      <c r="AP12" s="313"/>
      <c r="AQ12" s="313"/>
      <c r="AR12" s="313"/>
    </row>
    <row r="13" spans="1:44" ht="15.75" customHeight="1">
      <c r="B13" s="314">
        <f t="shared" ref="B13:F13" si="0">IF(RIGHT(B15,4) = "2017",2,IF(RIGHT(B15,4)="2018",3,IF(RIGHT(B15,4)="2019",4,IF(RIGHT(B15,4)="2020",5,IF(RIGHT(B15,4)="2021",6,IF(RIGHT(B15,4)="2022",7))))))</f>
        <v>4</v>
      </c>
      <c r="C13" s="314">
        <f t="shared" si="0"/>
        <v>5</v>
      </c>
      <c r="D13" s="314">
        <f t="shared" si="0"/>
        <v>6</v>
      </c>
      <c r="E13" s="314">
        <f t="shared" si="0"/>
        <v>7</v>
      </c>
      <c r="F13" s="314" t="b">
        <f t="shared" si="0"/>
        <v>0</v>
      </c>
      <c r="G13" s="314"/>
      <c r="H13" s="314"/>
      <c r="I13" s="314"/>
      <c r="J13" s="314"/>
    </row>
    <row r="14" spans="1:44" ht="12.75" customHeight="1">
      <c r="C14" s="299" t="s">
        <v>594</v>
      </c>
      <c r="J14" s="315"/>
      <c r="S14" s="299" t="s">
        <v>595</v>
      </c>
      <c r="Y14" s="302"/>
      <c r="AH14" s="302"/>
    </row>
    <row r="15" spans="1:44" ht="35.25" customHeight="1">
      <c r="A15" s="300" t="s">
        <v>596</v>
      </c>
      <c r="B15" s="301" t="str">
        <f>"Historical " &amp; BridgeYear - 5</f>
        <v>Historical 2019</v>
      </c>
      <c r="C15" s="301" t="str">
        <f>"Historical " &amp; BridgeYear - 4</f>
        <v>Historical 2020</v>
      </c>
      <c r="D15" s="301" t="str">
        <f>"Historical " &amp; BridgeYear - 3</f>
        <v>Historical 2021</v>
      </c>
      <c r="E15" s="301" t="str">
        <f>"Historical " &amp; BridgeYear - 2</f>
        <v>Historical 2022</v>
      </c>
      <c r="F15" s="301" t="str">
        <f>"Historical " &amp; BridgeYear - 1</f>
        <v>Historical 2023</v>
      </c>
      <c r="G15" s="301" t="str">
        <f>"Bridge Year " &amp; BridgeYear</f>
        <v>Bridge Year 2024</v>
      </c>
      <c r="H15" s="316" t="s">
        <v>619</v>
      </c>
      <c r="I15" s="301" t="str">
        <f>"Bridge Year " &amp; 2025</f>
        <v>Bridge Year 2025</v>
      </c>
      <c r="J15" s="301" t="str">
        <f>"Test Year " &amp;   TestYear</f>
        <v>Test Year 2026</v>
      </c>
      <c r="K15" s="301" t="str">
        <f>"Test Year " &amp;   "2027"</f>
        <v>Test Year 2027</v>
      </c>
      <c r="L15" s="301" t="str">
        <f>"Test Year " &amp;   "2028"</f>
        <v>Test Year 2028</v>
      </c>
      <c r="M15" s="301" t="str">
        <f>"Test Year " &amp;   "2029"</f>
        <v>Test Year 2029</v>
      </c>
      <c r="N15" s="301" t="str">
        <f>"Test Year " &amp;   "2030"</f>
        <v>Test Year 2030</v>
      </c>
      <c r="O15" s="302"/>
      <c r="P15" s="300" t="s">
        <v>596</v>
      </c>
      <c r="Q15" s="301" t="str">
        <f t="shared" ref="Q15:V15" si="1">B15</f>
        <v>Historical 2019</v>
      </c>
      <c r="R15" s="301" t="str">
        <f t="shared" si="1"/>
        <v>Historical 2020</v>
      </c>
      <c r="S15" s="301" t="str">
        <f t="shared" si="1"/>
        <v>Historical 2021</v>
      </c>
      <c r="T15" s="301" t="str">
        <f t="shared" si="1"/>
        <v>Historical 2022</v>
      </c>
      <c r="U15" s="301" t="str">
        <f t="shared" si="1"/>
        <v>Historical 2023</v>
      </c>
      <c r="V15" s="301" t="str">
        <f t="shared" si="1"/>
        <v>Bridge Year 2024</v>
      </c>
      <c r="W15" s="301" t="str">
        <f t="shared" ref="W15:AB15" si="2">I15</f>
        <v>Bridge Year 2025</v>
      </c>
      <c r="X15" s="301" t="str">
        <f t="shared" si="2"/>
        <v>Test Year 2026</v>
      </c>
      <c r="Y15" s="301" t="str">
        <f t="shared" si="2"/>
        <v>Test Year 2027</v>
      </c>
      <c r="Z15" s="301" t="str">
        <f t="shared" si="2"/>
        <v>Test Year 2028</v>
      </c>
      <c r="AA15" s="301" t="str">
        <f t="shared" si="2"/>
        <v>Test Year 2029</v>
      </c>
      <c r="AB15" s="301" t="str">
        <f t="shared" si="2"/>
        <v>Test Year 2030</v>
      </c>
    </row>
    <row r="16" spans="1:44" ht="12.75" customHeight="1">
      <c r="A16" s="2" t="s">
        <v>597</v>
      </c>
      <c r="B16" s="317">
        <v>308982</v>
      </c>
      <c r="C16" s="317">
        <v>314681</v>
      </c>
      <c r="D16" s="317">
        <v>321187</v>
      </c>
      <c r="E16" s="317">
        <v>327459</v>
      </c>
      <c r="F16" s="317">
        <v>332883</v>
      </c>
      <c r="G16" s="318">
        <v>338868</v>
      </c>
      <c r="H16" s="318">
        <v>338949</v>
      </c>
      <c r="I16" s="318">
        <v>344190</v>
      </c>
      <c r="J16" s="318">
        <v>348287</v>
      </c>
      <c r="K16" s="318">
        <v>351762</v>
      </c>
      <c r="L16" s="318">
        <v>355313</v>
      </c>
      <c r="M16" s="318">
        <v>358968</v>
      </c>
      <c r="N16" s="318">
        <v>362676</v>
      </c>
      <c r="O16" s="305"/>
      <c r="P16" s="2" t="str">
        <f t="shared" ref="P16:P25" si="3">A16</f>
        <v>Residential</v>
      </c>
      <c r="Q16" s="306"/>
      <c r="R16" s="307">
        <f t="shared" ref="R16:V16" si="4">IFERROR((C16-B16)/B16,)</f>
        <v>1.8444440129198464E-2</v>
      </c>
      <c r="S16" s="307">
        <f t="shared" si="4"/>
        <v>2.0674905698151461E-2</v>
      </c>
      <c r="T16" s="307">
        <f t="shared" si="4"/>
        <v>1.9527564938805121E-2</v>
      </c>
      <c r="U16" s="307">
        <f t="shared" si="4"/>
        <v>1.6563905710333202E-2</v>
      </c>
      <c r="V16" s="307">
        <f t="shared" si="4"/>
        <v>1.7979290020818127E-2</v>
      </c>
      <c r="W16" s="307">
        <f t="shared" ref="W16:W23" si="5">IFERROR((I16-G16)/G16,)</f>
        <v>1.5705230355182551E-2</v>
      </c>
      <c r="X16" s="307">
        <f t="shared" ref="X16:AB16" si="6">IFERROR((J16-I16)/I16,)</f>
        <v>1.190330921874546E-2</v>
      </c>
      <c r="Y16" s="307">
        <f t="shared" si="6"/>
        <v>9.9774036929314042E-3</v>
      </c>
      <c r="Z16" s="307">
        <f t="shared" si="6"/>
        <v>1.0094893706540218E-2</v>
      </c>
      <c r="AA16" s="307">
        <f t="shared" si="6"/>
        <v>1.0286704961540952E-2</v>
      </c>
      <c r="AB16" s="307">
        <f t="shared" si="6"/>
        <v>1.032961155311894E-2</v>
      </c>
    </row>
    <row r="17" spans="1:28" ht="12.75" customHeight="1">
      <c r="A17" s="2" t="s">
        <v>598</v>
      </c>
      <c r="B17" s="317">
        <v>25026</v>
      </c>
      <c r="C17" s="317">
        <v>25131</v>
      </c>
      <c r="D17" s="317">
        <v>25243</v>
      </c>
      <c r="E17" s="317">
        <v>25488</v>
      </c>
      <c r="F17" s="317">
        <v>25664</v>
      </c>
      <c r="G17" s="318">
        <v>25746</v>
      </c>
      <c r="H17" s="318">
        <v>25750</v>
      </c>
      <c r="I17" s="318">
        <v>25888</v>
      </c>
      <c r="J17" s="318">
        <v>26031</v>
      </c>
      <c r="K17" s="318">
        <v>26153</v>
      </c>
      <c r="L17" s="318">
        <v>26278</v>
      </c>
      <c r="M17" s="318">
        <v>26406</v>
      </c>
      <c r="N17" s="318">
        <v>26536</v>
      </c>
      <c r="O17" s="305"/>
      <c r="P17" s="2" t="str">
        <f t="shared" si="3"/>
        <v>General Service &lt; 50 kW</v>
      </c>
      <c r="Q17" s="306"/>
      <c r="R17" s="307">
        <f t="shared" ref="R17:V17" si="7">IFERROR((C17-B17)/B17,)</f>
        <v>4.1956365380004792E-3</v>
      </c>
      <c r="S17" s="307">
        <f t="shared" si="7"/>
        <v>4.4566471688353027E-3</v>
      </c>
      <c r="T17" s="307">
        <f t="shared" si="7"/>
        <v>9.7056609753198905E-3</v>
      </c>
      <c r="U17" s="307">
        <f t="shared" si="7"/>
        <v>6.9052102950408036E-3</v>
      </c>
      <c r="V17" s="307">
        <f t="shared" si="7"/>
        <v>3.195137157107232E-3</v>
      </c>
      <c r="W17" s="307">
        <f t="shared" si="5"/>
        <v>5.5154198710479297E-3</v>
      </c>
      <c r="X17" s="307">
        <f t="shared" ref="X17:AB17" si="8">IFERROR((J17-I17)/I17,)</f>
        <v>5.5237948084054392E-3</v>
      </c>
      <c r="Y17" s="307">
        <f t="shared" si="8"/>
        <v>4.6867196803810837E-3</v>
      </c>
      <c r="Z17" s="307">
        <f t="shared" si="8"/>
        <v>4.7795663977363975E-3</v>
      </c>
      <c r="AA17" s="307">
        <f t="shared" si="8"/>
        <v>4.8709947484587872E-3</v>
      </c>
      <c r="AB17" s="307">
        <f t="shared" si="8"/>
        <v>4.9231235325304856E-3</v>
      </c>
    </row>
    <row r="18" spans="1:28" ht="12.75" customHeight="1">
      <c r="A18" s="2" t="s">
        <v>599</v>
      </c>
      <c r="B18" s="317">
        <v>3251</v>
      </c>
      <c r="C18" s="317">
        <v>3235</v>
      </c>
      <c r="D18" s="317">
        <v>3254</v>
      </c>
      <c r="E18" s="317">
        <v>3105</v>
      </c>
      <c r="F18" s="317">
        <v>3131</v>
      </c>
      <c r="G18" s="318">
        <v>3110</v>
      </c>
      <c r="H18" s="318">
        <v>3102</v>
      </c>
      <c r="I18" s="318">
        <v>3218</v>
      </c>
      <c r="J18" s="318">
        <v>3219</v>
      </c>
      <c r="K18" s="318">
        <v>3219</v>
      </c>
      <c r="L18" s="318">
        <v>3220</v>
      </c>
      <c r="M18" s="318">
        <v>3221</v>
      </c>
      <c r="N18" s="318">
        <v>3223</v>
      </c>
      <c r="O18" s="305"/>
      <c r="P18" s="2" t="str">
        <f t="shared" si="3"/>
        <v>General Service &gt;= 50 kW</v>
      </c>
      <c r="Q18" s="306"/>
      <c r="R18" s="307">
        <f t="shared" ref="R18:V18" si="9">IFERROR((C18-B18)/B18,)</f>
        <v>-4.9215625961242697E-3</v>
      </c>
      <c r="S18" s="307">
        <f t="shared" si="9"/>
        <v>5.8732612055641424E-3</v>
      </c>
      <c r="T18" s="307">
        <f t="shared" si="9"/>
        <v>-4.5789797172710513E-2</v>
      </c>
      <c r="U18" s="307">
        <f t="shared" si="9"/>
        <v>8.3735909822866342E-3</v>
      </c>
      <c r="V18" s="307">
        <f t="shared" si="9"/>
        <v>-6.7071223251357398E-3</v>
      </c>
      <c r="W18" s="307">
        <f t="shared" si="5"/>
        <v>3.4726688102893893E-2</v>
      </c>
      <c r="X18" s="307">
        <f t="shared" ref="X18:AB18" si="10">IFERROR((J18-I18)/I18,)</f>
        <v>3.1075201988812925E-4</v>
      </c>
      <c r="Y18" s="307">
        <f t="shared" si="10"/>
        <v>0</v>
      </c>
      <c r="Z18" s="307">
        <f t="shared" si="10"/>
        <v>3.1065548306927616E-4</v>
      </c>
      <c r="AA18" s="307">
        <f t="shared" si="10"/>
        <v>3.1055900621118014E-4</v>
      </c>
      <c r="AB18" s="307">
        <f t="shared" si="10"/>
        <v>6.2092517851598881E-4</v>
      </c>
    </row>
    <row r="19" spans="1:28" ht="12.75" customHeight="1">
      <c r="A19" s="2" t="s">
        <v>600</v>
      </c>
      <c r="B19" s="317">
        <v>11</v>
      </c>
      <c r="C19" s="317">
        <v>11</v>
      </c>
      <c r="D19" s="317">
        <v>11</v>
      </c>
      <c r="E19" s="317">
        <v>10</v>
      </c>
      <c r="F19" s="317">
        <v>10</v>
      </c>
      <c r="G19" s="318">
        <v>10</v>
      </c>
      <c r="H19" s="318">
        <v>10</v>
      </c>
      <c r="I19" s="318">
        <v>10</v>
      </c>
      <c r="J19" s="318">
        <v>11</v>
      </c>
      <c r="K19" s="318">
        <v>12</v>
      </c>
      <c r="L19" s="318">
        <v>13</v>
      </c>
      <c r="M19" s="318">
        <v>14</v>
      </c>
      <c r="N19" s="318">
        <v>14</v>
      </c>
      <c r="O19" s="305"/>
      <c r="P19" s="2" t="str">
        <f t="shared" si="3"/>
        <v>Large User</v>
      </c>
      <c r="Q19" s="306"/>
      <c r="R19" s="307">
        <f t="shared" ref="R19:V19" si="11">IFERROR((C19-B19)/B19,)</f>
        <v>0</v>
      </c>
      <c r="S19" s="307">
        <f t="shared" si="11"/>
        <v>0</v>
      </c>
      <c r="T19" s="307">
        <f t="shared" si="11"/>
        <v>-9.0909090909090912E-2</v>
      </c>
      <c r="U19" s="307">
        <f t="shared" si="11"/>
        <v>0</v>
      </c>
      <c r="V19" s="307">
        <f t="shared" si="11"/>
        <v>0</v>
      </c>
      <c r="W19" s="307">
        <f t="shared" si="5"/>
        <v>0</v>
      </c>
      <c r="X19" s="307">
        <f t="shared" ref="X19:AB19" si="12">IFERROR((J19-I19)/I19,)</f>
        <v>0.1</v>
      </c>
      <c r="Y19" s="307">
        <f t="shared" si="12"/>
        <v>9.0909090909090912E-2</v>
      </c>
      <c r="Z19" s="307">
        <f t="shared" si="12"/>
        <v>8.3333333333333329E-2</v>
      </c>
      <c r="AA19" s="307">
        <f t="shared" si="12"/>
        <v>7.6923076923076927E-2</v>
      </c>
      <c r="AB19" s="307">
        <f t="shared" si="12"/>
        <v>0</v>
      </c>
    </row>
    <row r="20" spans="1:28" ht="12.75" customHeight="1">
      <c r="A20" s="2" t="s">
        <v>601</v>
      </c>
      <c r="B20" s="317">
        <v>3383</v>
      </c>
      <c r="C20" s="317">
        <v>3376</v>
      </c>
      <c r="D20" s="317">
        <v>3590</v>
      </c>
      <c r="E20" s="317">
        <v>3685</v>
      </c>
      <c r="F20" s="317">
        <v>3820</v>
      </c>
      <c r="G20" s="318">
        <v>4035</v>
      </c>
      <c r="H20" s="318">
        <v>4035</v>
      </c>
      <c r="I20" s="318">
        <v>4143</v>
      </c>
      <c r="J20" s="318">
        <v>4263</v>
      </c>
      <c r="K20" s="318">
        <v>4383</v>
      </c>
      <c r="L20" s="318">
        <v>4503</v>
      </c>
      <c r="M20" s="318">
        <v>4622</v>
      </c>
      <c r="N20" s="318">
        <v>4742</v>
      </c>
      <c r="O20" s="305"/>
      <c r="P20" s="2" t="str">
        <f t="shared" si="3"/>
        <v>Unmetered Scattered Load Connections</v>
      </c>
      <c r="Q20" s="306"/>
      <c r="R20" s="307">
        <f t="shared" ref="R20:V20" si="13">IFERROR((C20-B20)/B20,)</f>
        <v>-2.069169376293231E-3</v>
      </c>
      <c r="S20" s="307">
        <f t="shared" si="13"/>
        <v>6.3388625592417064E-2</v>
      </c>
      <c r="T20" s="307">
        <f t="shared" si="13"/>
        <v>2.6462395543175487E-2</v>
      </c>
      <c r="U20" s="307">
        <f t="shared" si="13"/>
        <v>3.6635006784260515E-2</v>
      </c>
      <c r="V20" s="307">
        <f t="shared" si="13"/>
        <v>5.6282722513089002E-2</v>
      </c>
      <c r="W20" s="307">
        <f t="shared" si="5"/>
        <v>2.6765799256505577E-2</v>
      </c>
      <c r="X20" s="307">
        <f t="shared" ref="X20:AB20" si="14">IFERROR((J20-I20)/I20,)</f>
        <v>2.8964518464880521E-2</v>
      </c>
      <c r="Y20" s="307">
        <f t="shared" si="14"/>
        <v>2.8149190710767064E-2</v>
      </c>
      <c r="Z20" s="307">
        <f t="shared" si="14"/>
        <v>2.7378507871321012E-2</v>
      </c>
      <c r="AA20" s="307">
        <f t="shared" si="14"/>
        <v>2.6426826560071063E-2</v>
      </c>
      <c r="AB20" s="307">
        <f t="shared" si="14"/>
        <v>2.5962786672436174E-2</v>
      </c>
    </row>
    <row r="21" spans="1:28" ht="12.75" customHeight="1">
      <c r="A21" s="2" t="s">
        <v>602</v>
      </c>
      <c r="B21" s="317">
        <v>57</v>
      </c>
      <c r="C21" s="317">
        <v>56</v>
      </c>
      <c r="D21" s="317">
        <v>53</v>
      </c>
      <c r="E21" s="317">
        <v>53</v>
      </c>
      <c r="F21" s="317">
        <v>50</v>
      </c>
      <c r="G21" s="318">
        <v>49</v>
      </c>
      <c r="H21" s="318">
        <v>49</v>
      </c>
      <c r="I21" s="318">
        <v>48</v>
      </c>
      <c r="J21" s="318">
        <v>47</v>
      </c>
      <c r="K21" s="318">
        <v>46</v>
      </c>
      <c r="L21" s="318">
        <v>45</v>
      </c>
      <c r="M21" s="318">
        <v>44</v>
      </c>
      <c r="N21" s="318">
        <v>43</v>
      </c>
      <c r="O21" s="305"/>
      <c r="P21" s="2" t="str">
        <f t="shared" si="3"/>
        <v>Sentinel Lighting Connections</v>
      </c>
      <c r="Q21" s="306"/>
      <c r="R21" s="307">
        <f t="shared" ref="R21:V21" si="15">IFERROR((C21-B21)/B21,)</f>
        <v>-1.7543859649122806E-2</v>
      </c>
      <c r="S21" s="307">
        <f t="shared" si="15"/>
        <v>-5.3571428571428568E-2</v>
      </c>
      <c r="T21" s="307">
        <f t="shared" si="15"/>
        <v>0</v>
      </c>
      <c r="U21" s="307">
        <f t="shared" si="15"/>
        <v>-5.6603773584905662E-2</v>
      </c>
      <c r="V21" s="307">
        <f t="shared" si="15"/>
        <v>-0.02</v>
      </c>
      <c r="W21" s="307">
        <f t="shared" si="5"/>
        <v>-2.0408163265306121E-2</v>
      </c>
      <c r="X21" s="307">
        <f t="shared" ref="X21:AB21" si="16">IFERROR((J21-I21)/I21,)</f>
        <v>-2.0833333333333332E-2</v>
      </c>
      <c r="Y21" s="307">
        <f t="shared" si="16"/>
        <v>-2.1276595744680851E-2</v>
      </c>
      <c r="Z21" s="307">
        <f t="shared" si="16"/>
        <v>-2.1739130434782608E-2</v>
      </c>
      <c r="AA21" s="307">
        <f t="shared" si="16"/>
        <v>-2.2222222222222223E-2</v>
      </c>
      <c r="AB21" s="307">
        <f t="shared" si="16"/>
        <v>-2.2727272727272728E-2</v>
      </c>
    </row>
    <row r="22" spans="1:28" ht="12.75" customHeight="1">
      <c r="A22" s="2" t="s">
        <v>603</v>
      </c>
      <c r="B22" s="317">
        <v>60539</v>
      </c>
      <c r="C22" s="317">
        <v>61799</v>
      </c>
      <c r="D22" s="317">
        <v>62571</v>
      </c>
      <c r="E22" s="317">
        <v>63509</v>
      </c>
      <c r="F22" s="317">
        <v>64008</v>
      </c>
      <c r="G22" s="318">
        <v>64376</v>
      </c>
      <c r="H22" s="318">
        <v>64368</v>
      </c>
      <c r="I22" s="318">
        <v>65003</v>
      </c>
      <c r="J22" s="318">
        <v>65914</v>
      </c>
      <c r="K22" s="318">
        <v>66825</v>
      </c>
      <c r="L22" s="318">
        <v>67736</v>
      </c>
      <c r="M22" s="318">
        <v>68647</v>
      </c>
      <c r="N22" s="318">
        <v>69558</v>
      </c>
      <c r="O22" s="305"/>
      <c r="P22" s="2" t="str">
        <f t="shared" si="3"/>
        <v>Street Lighting Connections</v>
      </c>
      <c r="Q22" s="306"/>
      <c r="R22" s="307">
        <f t="shared" ref="R22:V22" si="17">IFERROR((C22-B22)/B22,)</f>
        <v>2.0813029617271512E-2</v>
      </c>
      <c r="S22" s="307">
        <f t="shared" si="17"/>
        <v>1.2492111522840176E-2</v>
      </c>
      <c r="T22" s="307">
        <f t="shared" si="17"/>
        <v>1.4990970257787154E-2</v>
      </c>
      <c r="U22" s="307">
        <f t="shared" si="17"/>
        <v>7.8571541041427204E-3</v>
      </c>
      <c r="V22" s="307">
        <f t="shared" si="17"/>
        <v>5.7492813398325208E-3</v>
      </c>
      <c r="W22" s="307">
        <f t="shared" si="5"/>
        <v>9.7396545296383752E-3</v>
      </c>
      <c r="X22" s="307">
        <f t="shared" ref="X22:AB22" si="18">IFERROR((J22-I22)/I22,)</f>
        <v>1.4014737781333169E-2</v>
      </c>
      <c r="Y22" s="307">
        <f t="shared" si="18"/>
        <v>1.3821039536365567E-2</v>
      </c>
      <c r="Z22" s="307">
        <f t="shared" si="18"/>
        <v>1.3632622521511411E-2</v>
      </c>
      <c r="AA22" s="307">
        <f t="shared" si="18"/>
        <v>1.3449273650643676E-2</v>
      </c>
      <c r="AB22" s="307">
        <f t="shared" si="18"/>
        <v>1.3270791148921292E-2</v>
      </c>
    </row>
    <row r="23" spans="1:28" ht="12.75" customHeight="1">
      <c r="A23" s="2"/>
      <c r="B23" s="303">
        <v>0</v>
      </c>
      <c r="C23" s="303">
        <v>0</v>
      </c>
      <c r="D23" s="303">
        <v>0</v>
      </c>
      <c r="E23" s="303">
        <v>0</v>
      </c>
      <c r="F23" s="303"/>
      <c r="G23" s="319"/>
      <c r="H23" s="319"/>
      <c r="I23" s="319"/>
      <c r="J23" s="319"/>
      <c r="K23" s="319"/>
      <c r="L23" s="319"/>
      <c r="M23" s="319"/>
      <c r="N23" s="319"/>
      <c r="O23" s="305"/>
      <c r="P23" s="2">
        <f t="shared" si="3"/>
        <v>0</v>
      </c>
      <c r="Q23" s="306"/>
      <c r="R23" s="307">
        <f t="shared" ref="R23:V23" si="19">IFERROR((C23-B23)/B23,)</f>
        <v>0</v>
      </c>
      <c r="S23" s="307">
        <f t="shared" si="19"/>
        <v>0</v>
      </c>
      <c r="T23" s="307">
        <f t="shared" si="19"/>
        <v>0</v>
      </c>
      <c r="U23" s="307">
        <f t="shared" si="19"/>
        <v>0</v>
      </c>
      <c r="V23" s="307">
        <f t="shared" si="19"/>
        <v>0</v>
      </c>
      <c r="W23" s="307">
        <f t="shared" si="5"/>
        <v>0</v>
      </c>
      <c r="X23" s="307">
        <f t="shared" ref="X23:X24" si="20">IFERROR((J23-G23)/G23,)</f>
        <v>0</v>
      </c>
      <c r="Y23" s="307">
        <f t="shared" ref="Y23:AB23" si="21">IFERROR((K23-I23)/I23,)</f>
        <v>0</v>
      </c>
      <c r="Z23" s="307">
        <f t="shared" si="21"/>
        <v>0</v>
      </c>
      <c r="AA23" s="307">
        <f t="shared" si="21"/>
        <v>0</v>
      </c>
      <c r="AB23" s="307">
        <f t="shared" si="21"/>
        <v>0</v>
      </c>
    </row>
    <row r="24" spans="1:28" ht="12.75" customHeight="1">
      <c r="A24" s="2"/>
      <c r="B24" s="303">
        <v>0</v>
      </c>
      <c r="C24" s="303">
        <v>0</v>
      </c>
      <c r="D24" s="303">
        <v>0</v>
      </c>
      <c r="E24" s="303">
        <v>0</v>
      </c>
      <c r="F24" s="303"/>
      <c r="G24" s="319"/>
      <c r="H24" s="319"/>
      <c r="I24" s="319"/>
      <c r="J24" s="319"/>
      <c r="K24" s="319"/>
      <c r="L24" s="319"/>
      <c r="M24" s="319"/>
      <c r="N24" s="319"/>
      <c r="O24" s="305"/>
      <c r="P24" s="2">
        <f t="shared" si="3"/>
        <v>0</v>
      </c>
      <c r="Q24" s="306"/>
      <c r="R24" s="307">
        <f t="shared" ref="R24:V24" si="22">IFERROR((C24-B24)/B24,)</f>
        <v>0</v>
      </c>
      <c r="S24" s="307">
        <f t="shared" si="22"/>
        <v>0</v>
      </c>
      <c r="T24" s="307">
        <f t="shared" si="22"/>
        <v>0</v>
      </c>
      <c r="U24" s="307">
        <f t="shared" si="22"/>
        <v>0</v>
      </c>
      <c r="V24" s="307">
        <f t="shared" si="22"/>
        <v>0</v>
      </c>
      <c r="W24" s="307"/>
      <c r="X24" s="307">
        <f t="shared" si="20"/>
        <v>0</v>
      </c>
      <c r="Y24" s="307">
        <f t="shared" ref="Y24:AB24" si="23">IFERROR((K24-I24)/I24,)</f>
        <v>0</v>
      </c>
      <c r="Z24" s="307">
        <f t="shared" si="23"/>
        <v>0</v>
      </c>
      <c r="AA24" s="307">
        <f t="shared" si="23"/>
        <v>0</v>
      </c>
      <c r="AB24" s="307">
        <f t="shared" si="23"/>
        <v>0</v>
      </c>
    </row>
    <row r="25" spans="1:28" ht="12.75" customHeight="1">
      <c r="A25" s="320" t="s">
        <v>620</v>
      </c>
      <c r="B25" s="303">
        <v>0</v>
      </c>
      <c r="C25" s="321">
        <f t="shared" ref="C25:N25" si="24">SUM(C16:C22)</f>
        <v>408289</v>
      </c>
      <c r="D25" s="321">
        <f t="shared" si="24"/>
        <v>415909</v>
      </c>
      <c r="E25" s="321">
        <f t="shared" si="24"/>
        <v>423309</v>
      </c>
      <c r="F25" s="321">
        <f t="shared" si="24"/>
        <v>429566</v>
      </c>
      <c r="G25" s="322">
        <f t="shared" si="24"/>
        <v>436194</v>
      </c>
      <c r="H25" s="322">
        <f t="shared" si="24"/>
        <v>436263</v>
      </c>
      <c r="I25" s="322">
        <f t="shared" si="24"/>
        <v>442500</v>
      </c>
      <c r="J25" s="322">
        <f t="shared" si="24"/>
        <v>447772</v>
      </c>
      <c r="K25" s="322">
        <f t="shared" si="24"/>
        <v>452400</v>
      </c>
      <c r="L25" s="322">
        <f t="shared" si="24"/>
        <v>457108</v>
      </c>
      <c r="M25" s="322">
        <f t="shared" si="24"/>
        <v>461922</v>
      </c>
      <c r="N25" s="322">
        <f t="shared" si="24"/>
        <v>466792</v>
      </c>
      <c r="O25" s="305"/>
      <c r="P25" s="209" t="str">
        <f t="shared" si="3"/>
        <v>TOTAL</v>
      </c>
      <c r="Q25" s="306"/>
      <c r="R25" s="323">
        <f t="shared" ref="R25:V25" si="25">IFERROR((C25-B25)/B25,)</f>
        <v>0</v>
      </c>
      <c r="S25" s="323">
        <f t="shared" si="25"/>
        <v>1.8663250785595498E-2</v>
      </c>
      <c r="T25" s="323">
        <f t="shared" si="25"/>
        <v>1.7792353615814997E-2</v>
      </c>
      <c r="U25" s="323">
        <f t="shared" si="25"/>
        <v>1.4781164586625846E-2</v>
      </c>
      <c r="V25" s="323">
        <f t="shared" si="25"/>
        <v>1.5429526545396982E-2</v>
      </c>
      <c r="W25" s="323">
        <f t="shared" ref="W25:X25" si="26">IFERROR((I25-F25)/F25,)</f>
        <v>3.0109459314750238E-2</v>
      </c>
      <c r="X25" s="323">
        <f t="shared" si="26"/>
        <v>2.654323534940875E-2</v>
      </c>
      <c r="Y25" s="323">
        <f t="shared" ref="Y25:AB25" si="27">IFERROR((K25-I25)/I25,)</f>
        <v>2.2372881355932205E-2</v>
      </c>
      <c r="Z25" s="323">
        <f t="shared" si="27"/>
        <v>2.0849896822490017E-2</v>
      </c>
      <c r="AA25" s="323">
        <f t="shared" si="27"/>
        <v>2.1047745358090186E-2</v>
      </c>
      <c r="AB25" s="323">
        <f t="shared" si="27"/>
        <v>2.118536538411054E-2</v>
      </c>
    </row>
    <row r="26" spans="1:28" ht="12.75" customHeight="1"/>
    <row r="27" spans="1:28" ht="12.75" customHeight="1">
      <c r="C27" s="324" t="s">
        <v>621</v>
      </c>
      <c r="Q27" s="324" t="s">
        <v>622</v>
      </c>
    </row>
    <row r="28" spans="1:28" ht="31.5" customHeight="1">
      <c r="A28" s="300" t="s">
        <v>596</v>
      </c>
      <c r="B28" s="301" t="str">
        <f t="shared" ref="B28:N28" si="28">B15</f>
        <v>Historical 2019</v>
      </c>
      <c r="C28" s="325" t="str">
        <f t="shared" si="28"/>
        <v>Historical 2020</v>
      </c>
      <c r="D28" s="325" t="str">
        <f t="shared" si="28"/>
        <v>Historical 2021</v>
      </c>
      <c r="E28" s="325" t="str">
        <f t="shared" si="28"/>
        <v>Historical 2022</v>
      </c>
      <c r="F28" s="325" t="str">
        <f t="shared" si="28"/>
        <v>Historical 2023</v>
      </c>
      <c r="G28" s="301" t="str">
        <f t="shared" si="28"/>
        <v>Bridge Year 2024</v>
      </c>
      <c r="H28" s="301" t="str">
        <f t="shared" si="28"/>
        <v>Historical 2024</v>
      </c>
      <c r="I28" s="301" t="str">
        <f t="shared" si="28"/>
        <v>Bridge Year 2025</v>
      </c>
      <c r="J28" s="301" t="str">
        <f t="shared" si="28"/>
        <v>Test Year 2026</v>
      </c>
      <c r="K28" s="301" t="str">
        <f t="shared" si="28"/>
        <v>Test Year 2027</v>
      </c>
      <c r="L28" s="301" t="str">
        <f t="shared" si="28"/>
        <v>Test Year 2028</v>
      </c>
      <c r="M28" s="301" t="str">
        <f t="shared" si="28"/>
        <v>Test Year 2029</v>
      </c>
      <c r="N28" s="301" t="str">
        <f t="shared" si="28"/>
        <v>Test Year 2030</v>
      </c>
      <c r="O28" s="302"/>
      <c r="P28" s="300" t="s">
        <v>596</v>
      </c>
      <c r="Q28" s="301" t="str">
        <f t="shared" ref="Q28:V28" si="29">B15</f>
        <v>Historical 2019</v>
      </c>
      <c r="R28" s="301" t="str">
        <f t="shared" si="29"/>
        <v>Historical 2020</v>
      </c>
      <c r="S28" s="301" t="str">
        <f t="shared" si="29"/>
        <v>Historical 2021</v>
      </c>
      <c r="T28" s="301" t="str">
        <f t="shared" si="29"/>
        <v>Historical 2022</v>
      </c>
      <c r="U28" s="301" t="str">
        <f t="shared" si="29"/>
        <v>Historical 2023</v>
      </c>
      <c r="V28" s="301" t="str">
        <f t="shared" si="29"/>
        <v>Bridge Year 2024</v>
      </c>
      <c r="W28" s="301" t="str">
        <f t="shared" ref="W28:X28" si="30">I15</f>
        <v>Bridge Year 2025</v>
      </c>
      <c r="X28" s="301" t="str">
        <f t="shared" si="30"/>
        <v>Test Year 2026</v>
      </c>
      <c r="Y28" s="301" t="str">
        <f t="shared" ref="Y28:AB28" si="31">K28</f>
        <v>Test Year 2027</v>
      </c>
      <c r="Z28" s="301" t="str">
        <f t="shared" si="31"/>
        <v>Test Year 2028</v>
      </c>
      <c r="AA28" s="301" t="str">
        <f t="shared" si="31"/>
        <v>Test Year 2029</v>
      </c>
      <c r="AB28" s="301" t="str">
        <f t="shared" si="31"/>
        <v>Test Year 2030</v>
      </c>
    </row>
    <row r="29" spans="1:28" ht="12.75" customHeight="1">
      <c r="A29" s="2" t="str">
        <f t="shared" ref="A29:A37" si="32">A16</f>
        <v>Residential</v>
      </c>
      <c r="B29" s="303">
        <v>0</v>
      </c>
      <c r="C29" s="317">
        <v>2441059461</v>
      </c>
      <c r="D29" s="317">
        <v>2454365237</v>
      </c>
      <c r="E29" s="317">
        <v>2438179034</v>
      </c>
      <c r="F29" s="317">
        <v>2441208251</v>
      </c>
      <c r="G29" s="318">
        <v>2519364462</v>
      </c>
      <c r="H29" s="318">
        <v>2507275034</v>
      </c>
      <c r="I29" s="318">
        <v>2579048568</v>
      </c>
      <c r="J29" s="318">
        <v>2601493648</v>
      </c>
      <c r="K29" s="318">
        <v>2628617762</v>
      </c>
      <c r="L29" s="318">
        <v>2663641555</v>
      </c>
      <c r="M29" s="318">
        <v>2682207858</v>
      </c>
      <c r="N29" s="318">
        <v>2713672977</v>
      </c>
      <c r="P29" s="2" t="str">
        <f t="shared" ref="P29:P38" si="33">A29</f>
        <v>Residential</v>
      </c>
      <c r="Q29" s="306"/>
      <c r="R29" s="307" t="str">
        <f t="shared" ref="R29:V29" si="34">IF(ISERROR((C29-B29)/B29), "", (C29-B29)/B29)</f>
        <v/>
      </c>
      <c r="S29" s="307">
        <f t="shared" si="34"/>
        <v>5.4508201101128358E-3</v>
      </c>
      <c r="T29" s="307">
        <f t="shared" si="34"/>
        <v>-6.5948632078021889E-3</v>
      </c>
      <c r="U29" s="307">
        <f t="shared" si="34"/>
        <v>1.2424095842668132E-3</v>
      </c>
      <c r="V29" s="307">
        <f t="shared" si="34"/>
        <v>3.2015380485456178E-2</v>
      </c>
      <c r="W29" s="307">
        <f t="shared" ref="W29:W35" si="35">IF(ISERROR((I29-G29)/G29), "", (I29-G29)/G29)</f>
        <v>2.3690143645441326E-2</v>
      </c>
      <c r="X29" s="307">
        <f t="shared" ref="X29:X35" si="36">IF(ISERROR((J29-I29)/I29), "", (J29-I29)/I29)</f>
        <v>8.7028527800876998E-3</v>
      </c>
      <c r="Y29" s="307">
        <f t="shared" ref="Y29:AB29" si="37">IFERROR((K29-J29)/J29,)</f>
        <v>1.0426361802133449E-2</v>
      </c>
      <c r="Z29" s="307">
        <f t="shared" si="37"/>
        <v>1.3324034215363413E-2</v>
      </c>
      <c r="AA29" s="307">
        <f t="shared" si="37"/>
        <v>6.9702708178390766E-3</v>
      </c>
      <c r="AB29" s="307">
        <f t="shared" si="37"/>
        <v>1.1731051680484637E-2</v>
      </c>
    </row>
    <row r="30" spans="1:28" ht="12.75" customHeight="1">
      <c r="A30" s="2" t="str">
        <f t="shared" si="32"/>
        <v>General Service &lt; 50 kW</v>
      </c>
      <c r="B30" s="303">
        <v>0</v>
      </c>
      <c r="C30" s="317">
        <v>667394100</v>
      </c>
      <c r="D30" s="317">
        <v>680716895</v>
      </c>
      <c r="E30" s="317">
        <v>728927141</v>
      </c>
      <c r="F30" s="317">
        <v>731844639</v>
      </c>
      <c r="G30" s="318">
        <v>744674236</v>
      </c>
      <c r="H30" s="318">
        <v>743429719</v>
      </c>
      <c r="I30" s="318">
        <v>720891366</v>
      </c>
      <c r="J30" s="318">
        <v>722555976</v>
      </c>
      <c r="K30" s="318">
        <v>722195593</v>
      </c>
      <c r="L30" s="318">
        <v>724707472</v>
      </c>
      <c r="M30" s="318">
        <v>722939518</v>
      </c>
      <c r="N30" s="318">
        <v>722436835</v>
      </c>
      <c r="P30" s="2" t="str">
        <f t="shared" si="33"/>
        <v>General Service &lt; 50 kW</v>
      </c>
      <c r="Q30" s="306"/>
      <c r="R30" s="307" t="str">
        <f t="shared" ref="R30:V30" si="38">IF(ISERROR((C30-B30)/B30), "", (C30-B30)/B30)</f>
        <v/>
      </c>
      <c r="S30" s="307">
        <f t="shared" si="38"/>
        <v>1.9962410515765722E-2</v>
      </c>
      <c r="T30" s="307">
        <f t="shared" si="38"/>
        <v>7.0822755177833513E-2</v>
      </c>
      <c r="U30" s="307">
        <f t="shared" si="38"/>
        <v>4.0024548900697331E-3</v>
      </c>
      <c r="V30" s="307">
        <f t="shared" si="38"/>
        <v>1.7530492561277065E-2</v>
      </c>
      <c r="W30" s="307">
        <f t="shared" si="35"/>
        <v>-3.1937280558743543E-2</v>
      </c>
      <c r="X30" s="307">
        <f t="shared" si="36"/>
        <v>2.309099648725714E-3</v>
      </c>
      <c r="Y30" s="307">
        <f t="shared" ref="Y30:AB30" si="39">IFERROR((K30-J30)/J30,)</f>
        <v>-4.9876135824804247E-4</v>
      </c>
      <c r="Z30" s="307">
        <f t="shared" si="39"/>
        <v>3.4781145500565247E-3</v>
      </c>
      <c r="AA30" s="307">
        <f t="shared" si="39"/>
        <v>-2.439541564434153E-3</v>
      </c>
      <c r="AB30" s="307">
        <f t="shared" si="39"/>
        <v>-6.953320263784501E-4</v>
      </c>
    </row>
    <row r="31" spans="1:28" ht="12.75" customHeight="1">
      <c r="A31" s="2" t="str">
        <f t="shared" si="32"/>
        <v>General Service &gt;= 50 kW</v>
      </c>
      <c r="B31" s="303">
        <v>0</v>
      </c>
      <c r="C31" s="317">
        <v>3347176354</v>
      </c>
      <c r="D31" s="317">
        <v>3371084030</v>
      </c>
      <c r="E31" s="317">
        <v>3464642601</v>
      </c>
      <c r="F31" s="317">
        <v>3502892151</v>
      </c>
      <c r="G31" s="318">
        <v>3516056479</v>
      </c>
      <c r="H31" s="318">
        <v>3503214722</v>
      </c>
      <c r="I31" s="318">
        <v>3578707285</v>
      </c>
      <c r="J31" s="318">
        <v>3556907989</v>
      </c>
      <c r="K31" s="318">
        <v>3531526932</v>
      </c>
      <c r="L31" s="318">
        <v>3518040146</v>
      </c>
      <c r="M31" s="318">
        <v>3497014985</v>
      </c>
      <c r="N31" s="318">
        <v>3480604040</v>
      </c>
      <c r="P31" s="2" t="str">
        <f t="shared" si="33"/>
        <v>General Service &gt;= 50 kW</v>
      </c>
      <c r="Q31" s="306"/>
      <c r="R31" s="307" t="str">
        <f t="shared" ref="R31:V31" si="40">IF(ISERROR((C31-B31)/B31), "", (C31-B31)/B31)</f>
        <v/>
      </c>
      <c r="S31" s="307">
        <f t="shared" si="40"/>
        <v>7.1426400857037128E-3</v>
      </c>
      <c r="T31" s="307">
        <f t="shared" si="40"/>
        <v>2.7753259831971615E-2</v>
      </c>
      <c r="U31" s="307">
        <f t="shared" si="40"/>
        <v>1.1039969891543801E-2</v>
      </c>
      <c r="V31" s="307">
        <f t="shared" si="40"/>
        <v>3.7581311192358205E-3</v>
      </c>
      <c r="W31" s="307">
        <f t="shared" si="35"/>
        <v>1.7818486811627805E-2</v>
      </c>
      <c r="X31" s="307">
        <f t="shared" si="36"/>
        <v>-6.091388388027941E-3</v>
      </c>
      <c r="Y31" s="307">
        <f t="shared" ref="Y31:AB31" si="41">IFERROR((K31-J31)/J31,)</f>
        <v>-7.1357080583733931E-3</v>
      </c>
      <c r="Z31" s="307">
        <f t="shared" si="41"/>
        <v>-3.8189673361381008E-3</v>
      </c>
      <c r="AA31" s="307">
        <f t="shared" si="41"/>
        <v>-5.976384614003208E-3</v>
      </c>
      <c r="AB31" s="307">
        <f t="shared" si="41"/>
        <v>-4.6928437740165986E-3</v>
      </c>
    </row>
    <row r="32" spans="1:28" ht="12.75" customHeight="1">
      <c r="A32" s="2" t="str">
        <f t="shared" si="32"/>
        <v>Large User</v>
      </c>
      <c r="B32" s="303">
        <v>0</v>
      </c>
      <c r="C32" s="317">
        <v>573822414</v>
      </c>
      <c r="D32" s="317">
        <v>592786785</v>
      </c>
      <c r="E32" s="317">
        <v>563510945</v>
      </c>
      <c r="F32" s="317">
        <v>551065669</v>
      </c>
      <c r="G32" s="318">
        <v>521383556</v>
      </c>
      <c r="H32" s="318">
        <v>522232109</v>
      </c>
      <c r="I32" s="318">
        <v>501059103</v>
      </c>
      <c r="J32" s="318">
        <v>527869352</v>
      </c>
      <c r="K32" s="318">
        <v>550537576</v>
      </c>
      <c r="L32" s="318">
        <v>597263521</v>
      </c>
      <c r="M32" s="318">
        <v>650551449</v>
      </c>
      <c r="N32" s="318">
        <v>684717326</v>
      </c>
      <c r="P32" s="2" t="str">
        <f t="shared" si="33"/>
        <v>Large User</v>
      </c>
      <c r="Q32" s="306"/>
      <c r="R32" s="307" t="str">
        <f t="shared" ref="R32:V32" si="42">IF(ISERROR((C32-B32)/B32), "", (C32-B32)/B32)</f>
        <v/>
      </c>
      <c r="S32" s="307">
        <f t="shared" si="42"/>
        <v>3.3049198736945819E-2</v>
      </c>
      <c r="T32" s="307">
        <f t="shared" si="42"/>
        <v>-4.9386795962396493E-2</v>
      </c>
      <c r="U32" s="307">
        <f t="shared" si="42"/>
        <v>-2.2085242727627942E-2</v>
      </c>
      <c r="V32" s="307">
        <f t="shared" si="42"/>
        <v>-5.386311408922119E-2</v>
      </c>
      <c r="W32" s="307">
        <f t="shared" si="35"/>
        <v>-3.8981768347139817E-2</v>
      </c>
      <c r="X32" s="307">
        <f t="shared" si="36"/>
        <v>5.3507158815154783E-2</v>
      </c>
      <c r="Y32" s="307">
        <f t="shared" ref="Y32:AB32" si="43">IFERROR((K32-J32)/J32,)</f>
        <v>4.2942868181519281E-2</v>
      </c>
      <c r="Z32" s="307">
        <f t="shared" si="43"/>
        <v>8.4873307539683723E-2</v>
      </c>
      <c r="AA32" s="307">
        <f t="shared" si="43"/>
        <v>8.9220128345993521E-2</v>
      </c>
      <c r="AB32" s="307">
        <f t="shared" si="43"/>
        <v>5.2518332028186752E-2</v>
      </c>
    </row>
    <row r="33" spans="1:28" ht="12.75" customHeight="1">
      <c r="A33" s="2" t="str">
        <f t="shared" si="32"/>
        <v>Unmetered Scattered Load Connections</v>
      </c>
      <c r="B33" s="303">
        <v>0</v>
      </c>
      <c r="C33" s="317">
        <v>14403224</v>
      </c>
      <c r="D33" s="317">
        <v>14083301</v>
      </c>
      <c r="E33" s="317">
        <v>13981077</v>
      </c>
      <c r="F33" s="317">
        <v>14064183</v>
      </c>
      <c r="G33" s="318">
        <v>14249113</v>
      </c>
      <c r="H33" s="318">
        <v>14249647</v>
      </c>
      <c r="I33" s="318">
        <v>14311117</v>
      </c>
      <c r="J33" s="318">
        <v>14391506</v>
      </c>
      <c r="K33" s="318">
        <v>14471895</v>
      </c>
      <c r="L33" s="318">
        <v>14552284</v>
      </c>
      <c r="M33" s="318">
        <v>14632673</v>
      </c>
      <c r="N33" s="318">
        <v>14713062</v>
      </c>
      <c r="P33" s="2" t="str">
        <f t="shared" si="33"/>
        <v>Unmetered Scattered Load Connections</v>
      </c>
      <c r="Q33" s="306"/>
      <c r="R33" s="307" t="str">
        <f t="shared" ref="R33:V33" si="44">IF(ISERROR((C33-B33)/B33), "", (C33-B33)/B33)</f>
        <v/>
      </c>
      <c r="S33" s="307">
        <f t="shared" si="44"/>
        <v>-2.2211902001940675E-2</v>
      </c>
      <c r="T33" s="307">
        <f t="shared" si="44"/>
        <v>-7.258525540283489E-3</v>
      </c>
      <c r="U33" s="307">
        <f t="shared" si="44"/>
        <v>5.9441772618804688E-3</v>
      </c>
      <c r="V33" s="307">
        <f t="shared" si="44"/>
        <v>1.3149004104966496E-2</v>
      </c>
      <c r="W33" s="307">
        <f t="shared" si="35"/>
        <v>4.3514287520914456E-3</v>
      </c>
      <c r="X33" s="307">
        <f t="shared" si="36"/>
        <v>5.6172414773773428E-3</v>
      </c>
      <c r="Y33" s="307">
        <f t="shared" ref="Y33:AB33" si="45">IFERROR((K33-J33)/J33,)</f>
        <v>5.5858643285838184E-3</v>
      </c>
      <c r="Z33" s="307">
        <f t="shared" si="45"/>
        <v>5.5548357696072279E-3</v>
      </c>
      <c r="AA33" s="307">
        <f t="shared" si="45"/>
        <v>5.5241500234602349E-3</v>
      </c>
      <c r="AB33" s="307">
        <f t="shared" si="45"/>
        <v>5.4938014401059877E-3</v>
      </c>
    </row>
    <row r="34" spans="1:28" ht="12.75" customHeight="1">
      <c r="A34" s="2" t="str">
        <f t="shared" si="32"/>
        <v>Sentinel Lighting Connections</v>
      </c>
      <c r="B34" s="303">
        <v>0</v>
      </c>
      <c r="C34" s="317">
        <v>46478</v>
      </c>
      <c r="D34" s="317">
        <v>44024</v>
      </c>
      <c r="E34" s="317">
        <v>44760</v>
      </c>
      <c r="F34" s="317">
        <v>43412</v>
      </c>
      <c r="G34" s="318">
        <v>42101</v>
      </c>
      <c r="H34" s="318">
        <v>42468</v>
      </c>
      <c r="I34" s="318">
        <v>41366</v>
      </c>
      <c r="J34" s="318">
        <v>40631</v>
      </c>
      <c r="K34" s="318">
        <v>39896</v>
      </c>
      <c r="L34" s="318">
        <v>39161</v>
      </c>
      <c r="M34" s="318">
        <v>38427</v>
      </c>
      <c r="N34" s="318">
        <v>37692</v>
      </c>
      <c r="P34" s="2" t="str">
        <f t="shared" si="33"/>
        <v>Sentinel Lighting Connections</v>
      </c>
      <c r="Q34" s="306"/>
      <c r="R34" s="307" t="str">
        <f t="shared" ref="R34:V34" si="46">IF(ISERROR((C34-B34)/B34), "", (C34-B34)/B34)</f>
        <v/>
      </c>
      <c r="S34" s="307">
        <f t="shared" si="46"/>
        <v>-5.2799173802659326E-2</v>
      </c>
      <c r="T34" s="307">
        <f t="shared" si="46"/>
        <v>1.6718153734326731E-2</v>
      </c>
      <c r="U34" s="307">
        <f t="shared" si="46"/>
        <v>-3.0116175156389632E-2</v>
      </c>
      <c r="V34" s="307">
        <f t="shared" si="46"/>
        <v>-3.0199023311526768E-2</v>
      </c>
      <c r="W34" s="307">
        <f t="shared" si="35"/>
        <v>-1.745801762428446E-2</v>
      </c>
      <c r="X34" s="307">
        <f t="shared" si="36"/>
        <v>-1.7768215442634048E-2</v>
      </c>
      <c r="Y34" s="307">
        <f t="shared" ref="Y34:AB34" si="47">IFERROR((K34-J34)/J34,)</f>
        <v>-1.8089635992222686E-2</v>
      </c>
      <c r="Z34" s="307">
        <f t="shared" si="47"/>
        <v>-1.8422899538800882E-2</v>
      </c>
      <c r="AA34" s="307">
        <f t="shared" si="47"/>
        <v>-1.8743137304971784E-2</v>
      </c>
      <c r="AB34" s="307">
        <f t="shared" si="47"/>
        <v>-1.9127176204231398E-2</v>
      </c>
    </row>
    <row r="35" spans="1:28" ht="12.75" customHeight="1">
      <c r="A35" s="2" t="str">
        <f t="shared" si="32"/>
        <v>Street Lighting Connections</v>
      </c>
      <c r="B35" s="303">
        <v>0</v>
      </c>
      <c r="C35" s="317">
        <v>22495936</v>
      </c>
      <c r="D35" s="317">
        <v>22842919</v>
      </c>
      <c r="E35" s="317">
        <v>22059316</v>
      </c>
      <c r="F35" s="317">
        <v>21667005</v>
      </c>
      <c r="G35" s="318">
        <v>21765267</v>
      </c>
      <c r="H35" s="318">
        <v>21721725</v>
      </c>
      <c r="I35" s="318">
        <v>21863529</v>
      </c>
      <c r="J35" s="318">
        <v>21961791</v>
      </c>
      <c r="K35" s="318">
        <v>22060053</v>
      </c>
      <c r="L35" s="318">
        <v>22158315</v>
      </c>
      <c r="M35" s="318">
        <v>22256577</v>
      </c>
      <c r="N35" s="318">
        <v>22354839</v>
      </c>
      <c r="P35" s="2" t="str">
        <f t="shared" si="33"/>
        <v>Street Lighting Connections</v>
      </c>
      <c r="Q35" s="306"/>
      <c r="R35" s="307" t="str">
        <f t="shared" ref="R35:V35" si="48">IF(ISERROR((C35-B35)/B35), "", (C35-B35)/B35)</f>
        <v/>
      </c>
      <c r="S35" s="307">
        <f t="shared" si="48"/>
        <v>1.5424252629452715E-2</v>
      </c>
      <c r="T35" s="307">
        <f t="shared" si="48"/>
        <v>-3.4303978401359299E-2</v>
      </c>
      <c r="U35" s="307">
        <f t="shared" si="48"/>
        <v>-1.7784368291383107E-2</v>
      </c>
      <c r="V35" s="307">
        <f t="shared" si="48"/>
        <v>4.5350984134632363E-3</v>
      </c>
      <c r="W35" s="307">
        <f t="shared" si="35"/>
        <v>4.5146241486493134E-3</v>
      </c>
      <c r="X35" s="307">
        <f t="shared" si="36"/>
        <v>4.4943339202010799E-3</v>
      </c>
      <c r="Y35" s="307">
        <f t="shared" ref="Y35:AB35" si="49">IFERROR((K35-J35)/J35,)</f>
        <v>4.4742252578580683E-3</v>
      </c>
      <c r="Z35" s="307">
        <f t="shared" si="49"/>
        <v>4.4542957353728933E-3</v>
      </c>
      <c r="AA35" s="307">
        <f t="shared" si="49"/>
        <v>4.434542969535364E-3</v>
      </c>
      <c r="AB35" s="307">
        <f t="shared" si="49"/>
        <v>4.4149646192224437E-3</v>
      </c>
    </row>
    <row r="36" spans="1:28" ht="12.75" customHeight="1">
      <c r="A36" s="2">
        <f t="shared" si="32"/>
        <v>0</v>
      </c>
      <c r="B36" s="303">
        <v>0</v>
      </c>
      <c r="C36" s="303">
        <v>0</v>
      </c>
      <c r="D36" s="303">
        <v>0</v>
      </c>
      <c r="E36" s="303">
        <v>0</v>
      </c>
      <c r="F36" s="303"/>
      <c r="G36" s="319"/>
      <c r="H36" s="319"/>
      <c r="I36" s="319"/>
      <c r="J36" s="319"/>
      <c r="K36" s="319"/>
      <c r="L36" s="319"/>
      <c r="M36" s="319"/>
      <c r="N36" s="319"/>
      <c r="P36" s="2">
        <f t="shared" si="33"/>
        <v>0</v>
      </c>
      <c r="Q36" s="306"/>
      <c r="R36" s="307" t="str">
        <f t="shared" ref="R36:V36" si="50">IF(ISERROR((C36-B36)/B36), "", (C36-B36)/B36)</f>
        <v/>
      </c>
      <c r="S36" s="307" t="str">
        <f t="shared" si="50"/>
        <v/>
      </c>
      <c r="T36" s="307" t="str">
        <f t="shared" si="50"/>
        <v/>
      </c>
      <c r="U36" s="307" t="str">
        <f t="shared" si="50"/>
        <v/>
      </c>
      <c r="V36" s="307" t="str">
        <f t="shared" si="50"/>
        <v/>
      </c>
      <c r="W36" s="307"/>
      <c r="X36" s="307" t="str">
        <f t="shared" ref="X36:X37" si="51">IF(ISERROR((J36-G36)/G36), "", (J36-G36)/G36)</f>
        <v/>
      </c>
      <c r="Y36" s="307">
        <f t="shared" ref="Y36:AB36" si="52">IFERROR((K36-I36)/I36,)</f>
        <v>0</v>
      </c>
      <c r="Z36" s="307">
        <f t="shared" si="52"/>
        <v>0</v>
      </c>
      <c r="AA36" s="307">
        <f t="shared" si="52"/>
        <v>0</v>
      </c>
      <c r="AB36" s="307">
        <f t="shared" si="52"/>
        <v>0</v>
      </c>
    </row>
    <row r="37" spans="1:28" ht="12.75" customHeight="1">
      <c r="A37" s="2">
        <f t="shared" si="32"/>
        <v>0</v>
      </c>
      <c r="B37" s="303">
        <v>0</v>
      </c>
      <c r="C37" s="303">
        <v>0</v>
      </c>
      <c r="D37" s="303">
        <v>0</v>
      </c>
      <c r="E37" s="303">
        <v>0</v>
      </c>
      <c r="F37" s="303"/>
      <c r="G37" s="319"/>
      <c r="H37" s="319"/>
      <c r="I37" s="319"/>
      <c r="J37" s="319"/>
      <c r="K37" s="319"/>
      <c r="L37" s="319"/>
      <c r="M37" s="319"/>
      <c r="N37" s="319"/>
      <c r="P37" s="2">
        <f t="shared" si="33"/>
        <v>0</v>
      </c>
      <c r="Q37" s="306"/>
      <c r="R37" s="307" t="str">
        <f t="shared" ref="R37:V37" si="53">IF(ISERROR((C37-B37)/B37), "", (C37-B37)/B37)</f>
        <v/>
      </c>
      <c r="S37" s="307" t="str">
        <f t="shared" si="53"/>
        <v/>
      </c>
      <c r="T37" s="307" t="str">
        <f t="shared" si="53"/>
        <v/>
      </c>
      <c r="U37" s="307" t="str">
        <f t="shared" si="53"/>
        <v/>
      </c>
      <c r="V37" s="307" t="str">
        <f t="shared" si="53"/>
        <v/>
      </c>
      <c r="W37" s="307"/>
      <c r="X37" s="307" t="str">
        <f t="shared" si="51"/>
        <v/>
      </c>
      <c r="Y37" s="307">
        <f t="shared" ref="Y37:AB37" si="54">IFERROR((K37-I37)/I37,)</f>
        <v>0</v>
      </c>
      <c r="Z37" s="307">
        <f t="shared" si="54"/>
        <v>0</v>
      </c>
      <c r="AA37" s="307">
        <f t="shared" si="54"/>
        <v>0</v>
      </c>
      <c r="AB37" s="307">
        <f t="shared" si="54"/>
        <v>0</v>
      </c>
    </row>
    <row r="38" spans="1:28" ht="12.75" customHeight="1">
      <c r="A38" s="320" t="s">
        <v>623</v>
      </c>
      <c r="B38" s="303">
        <v>0</v>
      </c>
      <c r="C38" s="321">
        <f t="shared" ref="C38:N38" si="55">SUM(C29:C35)</f>
        <v>7066397967</v>
      </c>
      <c r="D38" s="321">
        <f t="shared" si="55"/>
        <v>7135923191</v>
      </c>
      <c r="E38" s="321">
        <f t="shared" si="55"/>
        <v>7231344874</v>
      </c>
      <c r="F38" s="321">
        <f t="shared" si="55"/>
        <v>7262785310</v>
      </c>
      <c r="G38" s="322">
        <f t="shared" si="55"/>
        <v>7337535214</v>
      </c>
      <c r="H38" s="322">
        <f t="shared" si="55"/>
        <v>7312165424</v>
      </c>
      <c r="I38" s="322">
        <f t="shared" si="55"/>
        <v>7415922334</v>
      </c>
      <c r="J38" s="322">
        <f t="shared" si="55"/>
        <v>7445220893</v>
      </c>
      <c r="K38" s="322">
        <f t="shared" si="55"/>
        <v>7469449707</v>
      </c>
      <c r="L38" s="322">
        <f t="shared" si="55"/>
        <v>7540402454</v>
      </c>
      <c r="M38" s="322">
        <f t="shared" si="55"/>
        <v>7589641487</v>
      </c>
      <c r="N38" s="322">
        <f t="shared" si="55"/>
        <v>7638536771</v>
      </c>
      <c r="P38" s="209" t="str">
        <f t="shared" si="33"/>
        <v xml:space="preserve">TOTAL </v>
      </c>
      <c r="Q38" s="306"/>
      <c r="R38" s="307" t="str">
        <f t="shared" ref="R38:V38" si="56">IF(ISERROR((C38-B38)/B38), "", (C38-B38)/B38)</f>
        <v/>
      </c>
      <c r="S38" s="307">
        <f t="shared" si="56"/>
        <v>9.8388492021935399E-3</v>
      </c>
      <c r="T38" s="307">
        <f t="shared" si="56"/>
        <v>1.3372016548657384E-2</v>
      </c>
      <c r="U38" s="307">
        <f t="shared" si="56"/>
        <v>4.3477992749374715E-3</v>
      </c>
      <c r="V38" s="307">
        <f t="shared" si="56"/>
        <v>1.0292181416553534E-2</v>
      </c>
      <c r="W38" s="307">
        <f t="shared" ref="W38:X38" si="57">IF(ISERROR((I38-F38)/F38), "", (I38-F38)/F38)</f>
        <v>2.1085164639129336E-2</v>
      </c>
      <c r="X38" s="307">
        <f t="shared" si="57"/>
        <v>1.4676001662593179E-2</v>
      </c>
      <c r="Y38" s="307">
        <f t="shared" ref="Y38:AB38" si="58">IFERROR((K38-I38)/I38,)</f>
        <v>7.2178982720182304E-3</v>
      </c>
      <c r="Z38" s="307">
        <f t="shared" si="58"/>
        <v>1.278424943570039E-2</v>
      </c>
      <c r="AA38" s="307">
        <f t="shared" si="58"/>
        <v>1.6091115773543826E-2</v>
      </c>
      <c r="AB38" s="307">
        <f t="shared" si="58"/>
        <v>1.301446674745353E-2</v>
      </c>
    </row>
    <row r="39" spans="1:28" ht="12.75" customHeight="1">
      <c r="A39" s="326"/>
      <c r="B39" s="327"/>
      <c r="C39" s="327"/>
      <c r="D39" s="327"/>
      <c r="E39" s="327"/>
      <c r="F39" s="327"/>
      <c r="G39" s="327"/>
      <c r="H39" s="327"/>
      <c r="I39" s="328"/>
      <c r="J39" s="328"/>
      <c r="K39" s="328"/>
      <c r="L39" s="328"/>
      <c r="M39" s="328"/>
      <c r="N39" s="328"/>
    </row>
    <row r="40" spans="1:28" ht="12.75" customHeight="1">
      <c r="C40" s="329" t="s">
        <v>624</v>
      </c>
      <c r="Q40" s="329" t="s">
        <v>625</v>
      </c>
    </row>
    <row r="41" spans="1:28" ht="31.5" customHeight="1">
      <c r="A41" s="300" t="s">
        <v>596</v>
      </c>
      <c r="B41" s="301" t="str">
        <f t="shared" ref="B41:H41" si="59">B15</f>
        <v>Historical 2019</v>
      </c>
      <c r="C41" s="301" t="str">
        <f t="shared" si="59"/>
        <v>Historical 2020</v>
      </c>
      <c r="D41" s="301" t="str">
        <f t="shared" si="59"/>
        <v>Historical 2021</v>
      </c>
      <c r="E41" s="301" t="str">
        <f t="shared" si="59"/>
        <v>Historical 2022</v>
      </c>
      <c r="F41" s="301" t="str">
        <f t="shared" si="59"/>
        <v>Historical 2023</v>
      </c>
      <c r="G41" s="301" t="str">
        <f t="shared" si="59"/>
        <v>Bridge Year 2024</v>
      </c>
      <c r="H41" s="301" t="str">
        <f t="shared" si="59"/>
        <v>Historical 2024</v>
      </c>
      <c r="I41" s="301" t="str">
        <f>I28</f>
        <v>Bridge Year 2025</v>
      </c>
      <c r="J41" s="301" t="str">
        <f t="shared" ref="J41:N41" si="60">J15</f>
        <v>Test Year 2026</v>
      </c>
      <c r="K41" s="301" t="str">
        <f t="shared" si="60"/>
        <v>Test Year 2027</v>
      </c>
      <c r="L41" s="301" t="str">
        <f t="shared" si="60"/>
        <v>Test Year 2028</v>
      </c>
      <c r="M41" s="301" t="str">
        <f t="shared" si="60"/>
        <v>Test Year 2029</v>
      </c>
      <c r="N41" s="301" t="str">
        <f t="shared" si="60"/>
        <v>Test Year 2030</v>
      </c>
      <c r="O41" s="302"/>
      <c r="P41" s="300" t="s">
        <v>596</v>
      </c>
      <c r="Q41" s="301" t="str">
        <f t="shared" ref="Q41:V41" si="61">B15</f>
        <v>Historical 2019</v>
      </c>
      <c r="R41" s="301" t="str">
        <f t="shared" si="61"/>
        <v>Historical 2020</v>
      </c>
      <c r="S41" s="301" t="str">
        <f t="shared" si="61"/>
        <v>Historical 2021</v>
      </c>
      <c r="T41" s="301" t="str">
        <f t="shared" si="61"/>
        <v>Historical 2022</v>
      </c>
      <c r="U41" s="301" t="str">
        <f t="shared" si="61"/>
        <v>Historical 2023</v>
      </c>
      <c r="V41" s="301" t="str">
        <f t="shared" si="61"/>
        <v>Bridge Year 2024</v>
      </c>
      <c r="W41" s="301" t="str">
        <f t="shared" ref="W41:X41" si="62">I15</f>
        <v>Bridge Year 2025</v>
      </c>
      <c r="X41" s="301" t="str">
        <f t="shared" si="62"/>
        <v>Test Year 2026</v>
      </c>
      <c r="Y41" s="301" t="str">
        <f t="shared" ref="Y41:AB41" si="63">K41</f>
        <v>Test Year 2027</v>
      </c>
      <c r="Z41" s="301" t="str">
        <f t="shared" si="63"/>
        <v>Test Year 2028</v>
      </c>
      <c r="AA41" s="301" t="str">
        <f t="shared" si="63"/>
        <v>Test Year 2029</v>
      </c>
      <c r="AB41" s="301" t="str">
        <f t="shared" si="63"/>
        <v>Test Year 2030</v>
      </c>
    </row>
    <row r="42" spans="1:28" ht="12.75" customHeight="1">
      <c r="A42" s="2" t="str">
        <f t="shared" ref="A42:A51" si="64">A29</f>
        <v>Residential</v>
      </c>
      <c r="B42" s="303">
        <v>0</v>
      </c>
      <c r="C42" s="303">
        <v>0</v>
      </c>
      <c r="D42" s="303">
        <v>0</v>
      </c>
      <c r="E42" s="303">
        <v>0</v>
      </c>
      <c r="F42" s="319"/>
      <c r="G42" s="319"/>
      <c r="H42" s="319"/>
      <c r="I42" s="319"/>
      <c r="J42" s="319"/>
      <c r="K42" s="319"/>
      <c r="L42" s="319"/>
      <c r="M42" s="319"/>
      <c r="N42" s="319"/>
      <c r="P42" s="2" t="str">
        <f t="shared" ref="P42:P51" si="65">A42</f>
        <v>Residential</v>
      </c>
      <c r="Q42" s="306"/>
      <c r="R42" s="307" t="str">
        <f t="shared" ref="R42:V42" si="66">IF(ISERROR((C42-B42)/B42), "", (C42-B42)/B42)</f>
        <v/>
      </c>
      <c r="S42" s="307" t="str">
        <f t="shared" si="66"/>
        <v/>
      </c>
      <c r="T42" s="307" t="str">
        <f t="shared" si="66"/>
        <v/>
      </c>
      <c r="U42" s="307" t="str">
        <f t="shared" si="66"/>
        <v/>
      </c>
      <c r="V42" s="307" t="str">
        <f t="shared" si="66"/>
        <v/>
      </c>
      <c r="W42" s="307" t="str">
        <f t="shared" ref="W42:W48" si="67">IF(ISERROR((I42-G42)/G42), "", (I42-G42)/G42)</f>
        <v/>
      </c>
      <c r="X42" s="307" t="str">
        <f t="shared" ref="X42:X48" si="68">IF(ISERROR((J42-I42)/I42), "", (J42-I42)/I42)</f>
        <v/>
      </c>
      <c r="Y42" s="307">
        <f t="shared" ref="Y42:AB42" si="69">IFERROR((K42-J42)/J42,)</f>
        <v>0</v>
      </c>
      <c r="Z42" s="307">
        <f t="shared" si="69"/>
        <v>0</v>
      </c>
      <c r="AA42" s="307">
        <f t="shared" si="69"/>
        <v>0</v>
      </c>
      <c r="AB42" s="307">
        <f t="shared" si="69"/>
        <v>0</v>
      </c>
    </row>
    <row r="43" spans="1:28" ht="13.5" customHeight="1">
      <c r="A43" s="2" t="str">
        <f t="shared" si="64"/>
        <v>General Service &lt; 50 kW</v>
      </c>
      <c r="B43" s="303">
        <v>0</v>
      </c>
      <c r="C43" s="303">
        <v>0</v>
      </c>
      <c r="D43" s="303">
        <v>0</v>
      </c>
      <c r="E43" s="303">
        <v>0</v>
      </c>
      <c r="F43" s="319"/>
      <c r="G43" s="319"/>
      <c r="H43" s="319"/>
      <c r="I43" s="319"/>
      <c r="J43" s="319"/>
      <c r="K43" s="319"/>
      <c r="L43" s="319"/>
      <c r="M43" s="319"/>
      <c r="N43" s="319"/>
      <c r="P43" s="2" t="str">
        <f t="shared" si="65"/>
        <v>General Service &lt; 50 kW</v>
      </c>
      <c r="Q43" s="306"/>
      <c r="R43" s="307" t="str">
        <f t="shared" ref="R43:V43" si="70">IF(ISERROR((C43-B43)/B43), "", (C43-B43)/B43)</f>
        <v/>
      </c>
      <c r="S43" s="307" t="str">
        <f t="shared" si="70"/>
        <v/>
      </c>
      <c r="T43" s="307" t="str">
        <f t="shared" si="70"/>
        <v/>
      </c>
      <c r="U43" s="307" t="str">
        <f t="shared" si="70"/>
        <v/>
      </c>
      <c r="V43" s="307" t="str">
        <f t="shared" si="70"/>
        <v/>
      </c>
      <c r="W43" s="307" t="str">
        <f t="shared" si="67"/>
        <v/>
      </c>
      <c r="X43" s="307" t="str">
        <f t="shared" si="68"/>
        <v/>
      </c>
      <c r="Y43" s="307">
        <f t="shared" ref="Y43:AB43" si="71">IFERROR((K43-J43)/J43,)</f>
        <v>0</v>
      </c>
      <c r="Z43" s="307">
        <f t="shared" si="71"/>
        <v>0</v>
      </c>
      <c r="AA43" s="307">
        <f t="shared" si="71"/>
        <v>0</v>
      </c>
      <c r="AB43" s="307">
        <f t="shared" si="71"/>
        <v>0</v>
      </c>
    </row>
    <row r="44" spans="1:28" ht="12.75" customHeight="1">
      <c r="A44" s="2" t="str">
        <f t="shared" si="64"/>
        <v>General Service &gt;= 50 kW</v>
      </c>
      <c r="B44" s="303">
        <v>0</v>
      </c>
      <c r="C44" s="317">
        <v>7915439</v>
      </c>
      <c r="D44" s="317">
        <v>7979299</v>
      </c>
      <c r="E44" s="317">
        <v>8061076</v>
      </c>
      <c r="F44" s="318">
        <v>8256762</v>
      </c>
      <c r="G44" s="318">
        <v>8357508</v>
      </c>
      <c r="H44" s="318">
        <v>8291502</v>
      </c>
      <c r="I44" s="318">
        <v>8660075</v>
      </c>
      <c r="J44" s="318">
        <v>8603038</v>
      </c>
      <c r="K44" s="318">
        <v>8546578</v>
      </c>
      <c r="L44" s="318">
        <v>8519764</v>
      </c>
      <c r="M44" s="318">
        <v>8469168</v>
      </c>
      <c r="N44" s="318">
        <v>8429830</v>
      </c>
      <c r="P44" s="2" t="str">
        <f t="shared" si="65"/>
        <v>General Service &gt;= 50 kW</v>
      </c>
      <c r="Q44" s="306"/>
      <c r="R44" s="307" t="str">
        <f t="shared" ref="R44:V44" si="72">IF(ISERROR((C44-B44)/B44), "", (C44-B44)/B44)</f>
        <v/>
      </c>
      <c r="S44" s="307">
        <f t="shared" si="72"/>
        <v>8.0677774157567259E-3</v>
      </c>
      <c r="T44" s="307">
        <f t="shared" si="72"/>
        <v>1.0248644649110154E-2</v>
      </c>
      <c r="U44" s="307">
        <f t="shared" si="72"/>
        <v>2.4275419311268122E-2</v>
      </c>
      <c r="V44" s="307">
        <f t="shared" si="72"/>
        <v>1.2201635459517909E-2</v>
      </c>
      <c r="W44" s="307">
        <f t="shared" si="67"/>
        <v>3.6203016497262104E-2</v>
      </c>
      <c r="X44" s="307">
        <f t="shared" si="68"/>
        <v>-6.5862016206557098E-3</v>
      </c>
      <c r="Y44" s="307">
        <f t="shared" ref="Y44:AB44" si="73">IFERROR((K44-J44)/J44,)</f>
        <v>-6.5627979325442939E-3</v>
      </c>
      <c r="Z44" s="307">
        <f t="shared" si="73"/>
        <v>-3.1373960431882795E-3</v>
      </c>
      <c r="AA44" s="307">
        <f t="shared" si="73"/>
        <v>-5.9386621507356305E-3</v>
      </c>
      <c r="AB44" s="307">
        <f t="shared" si="73"/>
        <v>-4.6448482306644528E-3</v>
      </c>
    </row>
    <row r="45" spans="1:28" ht="12.75" customHeight="1">
      <c r="A45" s="2" t="str">
        <f t="shared" si="64"/>
        <v>Large User</v>
      </c>
      <c r="B45" s="303">
        <v>0</v>
      </c>
      <c r="C45" s="317">
        <v>1010828</v>
      </c>
      <c r="D45" s="317">
        <v>1027714</v>
      </c>
      <c r="E45" s="317">
        <v>988207</v>
      </c>
      <c r="F45" s="318">
        <v>996339</v>
      </c>
      <c r="G45" s="318">
        <v>944979</v>
      </c>
      <c r="H45" s="318">
        <v>961355</v>
      </c>
      <c r="I45" s="318">
        <v>843424</v>
      </c>
      <c r="J45" s="318">
        <v>934731</v>
      </c>
      <c r="K45" s="318">
        <v>1001126</v>
      </c>
      <c r="L45" s="318">
        <v>1133197</v>
      </c>
      <c r="M45" s="318">
        <v>1304010</v>
      </c>
      <c r="N45" s="318">
        <v>1413374</v>
      </c>
      <c r="P45" s="2" t="str">
        <f t="shared" si="65"/>
        <v>Large User</v>
      </c>
      <c r="Q45" s="306"/>
      <c r="R45" s="307" t="str">
        <f t="shared" ref="R45:V45" si="74">IF(ISERROR((C45-B45)/B45), "", (C45-B45)/B45)</f>
        <v/>
      </c>
      <c r="S45" s="307">
        <f t="shared" si="74"/>
        <v>1.6705116993197655E-2</v>
      </c>
      <c r="T45" s="307">
        <f t="shared" si="74"/>
        <v>-3.844162870214865E-2</v>
      </c>
      <c r="U45" s="307">
        <f t="shared" si="74"/>
        <v>8.2290451292087591E-3</v>
      </c>
      <c r="V45" s="307">
        <f t="shared" si="74"/>
        <v>-5.1548719863419981E-2</v>
      </c>
      <c r="W45" s="307">
        <f t="shared" si="67"/>
        <v>-0.10746799664331165</v>
      </c>
      <c r="X45" s="307">
        <f t="shared" si="68"/>
        <v>0.1082575312061312</v>
      </c>
      <c r="Y45" s="307">
        <f t="shared" ref="Y45:AB45" si="75">IFERROR((K45-J45)/J45,)</f>
        <v>7.103113088150495E-2</v>
      </c>
      <c r="Z45" s="307">
        <f t="shared" si="75"/>
        <v>0.13192245531531496</v>
      </c>
      <c r="AA45" s="307">
        <f t="shared" si="75"/>
        <v>0.15073548553340682</v>
      </c>
      <c r="AB45" s="307">
        <f t="shared" si="75"/>
        <v>8.3867455004179414E-2</v>
      </c>
    </row>
    <row r="46" spans="1:28" ht="12.75" customHeight="1">
      <c r="A46" s="2" t="str">
        <f t="shared" si="64"/>
        <v>Unmetered Scattered Load Connections</v>
      </c>
      <c r="B46" s="303">
        <v>0</v>
      </c>
      <c r="C46" s="317" t="s">
        <v>626</v>
      </c>
      <c r="D46" s="317" t="s">
        <v>626</v>
      </c>
      <c r="E46" s="317" t="s">
        <v>626</v>
      </c>
      <c r="F46" s="319"/>
      <c r="G46" s="319"/>
      <c r="H46" s="319"/>
      <c r="I46" s="319"/>
      <c r="J46" s="319"/>
      <c r="K46" s="319"/>
      <c r="L46" s="319"/>
      <c r="M46" s="319"/>
      <c r="N46" s="319"/>
      <c r="P46" s="2" t="str">
        <f t="shared" si="65"/>
        <v>Unmetered Scattered Load Connections</v>
      </c>
      <c r="Q46" s="306"/>
      <c r="R46" s="307" t="str">
        <f t="shared" ref="R46:V46" si="76">IF(ISERROR((C46-B46)/B46), "", (C46-B46)/B46)</f>
        <v/>
      </c>
      <c r="S46" s="307" t="str">
        <f t="shared" si="76"/>
        <v/>
      </c>
      <c r="T46" s="307" t="str">
        <f t="shared" si="76"/>
        <v/>
      </c>
      <c r="U46" s="307" t="str">
        <f t="shared" si="76"/>
        <v/>
      </c>
      <c r="V46" s="307" t="str">
        <f t="shared" si="76"/>
        <v/>
      </c>
      <c r="W46" s="307" t="str">
        <f t="shared" si="67"/>
        <v/>
      </c>
      <c r="X46" s="307" t="str">
        <f t="shared" si="68"/>
        <v/>
      </c>
      <c r="Y46" s="307">
        <f t="shared" ref="Y46:AB46" si="77">IFERROR((K46-J46)/J46,)</f>
        <v>0</v>
      </c>
      <c r="Z46" s="307">
        <f t="shared" si="77"/>
        <v>0</v>
      </c>
      <c r="AA46" s="307">
        <f t="shared" si="77"/>
        <v>0</v>
      </c>
      <c r="AB46" s="307">
        <f t="shared" si="77"/>
        <v>0</v>
      </c>
    </row>
    <row r="47" spans="1:28" ht="12.75" customHeight="1">
      <c r="A47" s="2" t="str">
        <f t="shared" si="64"/>
        <v>Sentinel Lighting Connections</v>
      </c>
      <c r="B47" s="303">
        <v>0</v>
      </c>
      <c r="C47" s="317">
        <v>129</v>
      </c>
      <c r="D47" s="317">
        <v>122</v>
      </c>
      <c r="E47" s="317">
        <v>120</v>
      </c>
      <c r="F47" s="318">
        <v>120</v>
      </c>
      <c r="G47" s="318">
        <v>120</v>
      </c>
      <c r="H47" s="318">
        <v>120</v>
      </c>
      <c r="I47" s="318">
        <v>120</v>
      </c>
      <c r="J47" s="318">
        <v>120</v>
      </c>
      <c r="K47" s="318">
        <v>114</v>
      </c>
      <c r="L47" s="318">
        <v>108</v>
      </c>
      <c r="M47" s="318">
        <v>108</v>
      </c>
      <c r="N47" s="318">
        <v>108</v>
      </c>
      <c r="P47" s="2" t="str">
        <f t="shared" si="65"/>
        <v>Sentinel Lighting Connections</v>
      </c>
      <c r="Q47" s="306"/>
      <c r="R47" s="307" t="str">
        <f t="shared" ref="R47:V47" si="78">IF(ISERROR((C47-B47)/B47), "", (C47-B47)/B47)</f>
        <v/>
      </c>
      <c r="S47" s="307">
        <f t="shared" si="78"/>
        <v>-5.4263565891472867E-2</v>
      </c>
      <c r="T47" s="307">
        <f t="shared" si="78"/>
        <v>-1.6393442622950821E-2</v>
      </c>
      <c r="U47" s="307">
        <f t="shared" si="78"/>
        <v>0</v>
      </c>
      <c r="V47" s="307">
        <f t="shared" si="78"/>
        <v>0</v>
      </c>
      <c r="W47" s="307">
        <f t="shared" si="67"/>
        <v>0</v>
      </c>
      <c r="X47" s="307">
        <f t="shared" si="68"/>
        <v>0</v>
      </c>
      <c r="Y47" s="307">
        <f t="shared" ref="Y47:AB47" si="79">IFERROR((K47-J47)/J47,)</f>
        <v>-0.05</v>
      </c>
      <c r="Z47" s="307">
        <f t="shared" si="79"/>
        <v>-5.2631578947368418E-2</v>
      </c>
      <c r="AA47" s="307">
        <f t="shared" si="79"/>
        <v>0</v>
      </c>
      <c r="AB47" s="307">
        <f t="shared" si="79"/>
        <v>0</v>
      </c>
    </row>
    <row r="48" spans="1:28" ht="12.75" customHeight="1">
      <c r="A48" s="2" t="str">
        <f t="shared" si="64"/>
        <v>Street Lighting Connections</v>
      </c>
      <c r="B48" s="303">
        <v>0</v>
      </c>
      <c r="C48" s="317">
        <v>62926</v>
      </c>
      <c r="D48" s="317">
        <v>63940</v>
      </c>
      <c r="E48" s="317">
        <v>61708</v>
      </c>
      <c r="F48" s="318">
        <v>60526</v>
      </c>
      <c r="G48" s="318">
        <v>60563</v>
      </c>
      <c r="H48" s="318">
        <v>60490</v>
      </c>
      <c r="I48" s="318">
        <v>60838</v>
      </c>
      <c r="J48" s="318">
        <v>61129</v>
      </c>
      <c r="K48" s="318">
        <v>61402</v>
      </c>
      <c r="L48" s="318">
        <v>61676</v>
      </c>
      <c r="M48" s="318">
        <v>61949</v>
      </c>
      <c r="N48" s="318">
        <v>62184</v>
      </c>
      <c r="P48" s="2" t="str">
        <f t="shared" si="65"/>
        <v>Street Lighting Connections</v>
      </c>
      <c r="Q48" s="306"/>
      <c r="R48" s="307" t="str">
        <f t="shared" ref="R48:V48" si="80">IF(ISERROR((C48-B48)/B48), "", (C48-B48)/B48)</f>
        <v/>
      </c>
      <c r="S48" s="307">
        <f t="shared" si="80"/>
        <v>1.6114165845596416E-2</v>
      </c>
      <c r="T48" s="307">
        <f t="shared" si="80"/>
        <v>-3.4907725993118546E-2</v>
      </c>
      <c r="U48" s="307">
        <f t="shared" si="80"/>
        <v>-1.9154728722369872E-2</v>
      </c>
      <c r="V48" s="307">
        <f t="shared" si="80"/>
        <v>6.1130753725671617E-4</v>
      </c>
      <c r="W48" s="307">
        <f t="shared" si="67"/>
        <v>4.5407261859551212E-3</v>
      </c>
      <c r="X48" s="307">
        <f t="shared" si="68"/>
        <v>4.7831947138301722E-3</v>
      </c>
      <c r="Y48" s="307">
        <f t="shared" ref="Y48:AB48" si="81">IFERROR((K48-J48)/J48,)</f>
        <v>4.4659654173959985E-3</v>
      </c>
      <c r="Z48" s="307">
        <f t="shared" si="81"/>
        <v>4.4623953617146019E-3</v>
      </c>
      <c r="AA48" s="307">
        <f t="shared" si="81"/>
        <v>4.4263570918996048E-3</v>
      </c>
      <c r="AB48" s="307">
        <f t="shared" si="81"/>
        <v>3.7934429934300797E-3</v>
      </c>
    </row>
    <row r="49" spans="1:28" ht="12.75" customHeight="1">
      <c r="A49" s="2">
        <f t="shared" si="64"/>
        <v>0</v>
      </c>
      <c r="B49" s="303">
        <v>0</v>
      </c>
      <c r="C49" s="303">
        <v>0</v>
      </c>
      <c r="D49" s="303">
        <v>0</v>
      </c>
      <c r="E49" s="303">
        <v>0</v>
      </c>
      <c r="F49" s="319"/>
      <c r="G49" s="319"/>
      <c r="H49" s="319"/>
      <c r="I49" s="319"/>
      <c r="J49" s="319"/>
      <c r="K49" s="319"/>
      <c r="L49" s="319"/>
      <c r="M49" s="319"/>
      <c r="N49" s="319"/>
      <c r="P49" s="2">
        <f t="shared" si="65"/>
        <v>0</v>
      </c>
      <c r="Q49" s="306"/>
      <c r="R49" s="307" t="str">
        <f t="shared" ref="R49:V49" si="82">IF(ISERROR((C49-B49)/B49), "", (C49-B49)/B49)</f>
        <v/>
      </c>
      <c r="S49" s="307" t="str">
        <f t="shared" si="82"/>
        <v/>
      </c>
      <c r="T49" s="307" t="str">
        <f t="shared" si="82"/>
        <v/>
      </c>
      <c r="U49" s="307" t="str">
        <f t="shared" si="82"/>
        <v/>
      </c>
      <c r="V49" s="307" t="str">
        <f t="shared" si="82"/>
        <v/>
      </c>
      <c r="W49" s="307"/>
      <c r="X49" s="307" t="str">
        <f t="shared" ref="X49:X50" si="83">IF(ISERROR((J49-G49)/G49), "", (J49-G49)/G49)</f>
        <v/>
      </c>
      <c r="Y49" s="307">
        <f t="shared" ref="Y49:AB49" si="84">IFERROR((K49-I49)/I49,)</f>
        <v>0</v>
      </c>
      <c r="Z49" s="307">
        <f t="shared" si="84"/>
        <v>0</v>
      </c>
      <c r="AA49" s="307">
        <f t="shared" si="84"/>
        <v>0</v>
      </c>
      <c r="AB49" s="307">
        <f t="shared" si="84"/>
        <v>0</v>
      </c>
    </row>
    <row r="50" spans="1:28" ht="12.75" customHeight="1">
      <c r="A50" s="2">
        <f t="shared" si="64"/>
        <v>0</v>
      </c>
      <c r="B50" s="303">
        <v>0</v>
      </c>
      <c r="C50" s="303">
        <v>0</v>
      </c>
      <c r="D50" s="303">
        <v>0</v>
      </c>
      <c r="E50" s="303">
        <v>0</v>
      </c>
      <c r="F50" s="319"/>
      <c r="G50" s="319"/>
      <c r="H50" s="319"/>
      <c r="I50" s="319"/>
      <c r="J50" s="319"/>
      <c r="K50" s="319"/>
      <c r="L50" s="319"/>
      <c r="M50" s="319"/>
      <c r="N50" s="319"/>
      <c r="P50" s="2">
        <f t="shared" si="65"/>
        <v>0</v>
      </c>
      <c r="Q50" s="306"/>
      <c r="R50" s="307" t="str">
        <f t="shared" ref="R50:V50" si="85">IF(ISERROR((C50-B50)/B50), "", (C50-B50)/B50)</f>
        <v/>
      </c>
      <c r="S50" s="307" t="str">
        <f t="shared" si="85"/>
        <v/>
      </c>
      <c r="T50" s="307" t="str">
        <f t="shared" si="85"/>
        <v/>
      </c>
      <c r="U50" s="307" t="str">
        <f t="shared" si="85"/>
        <v/>
      </c>
      <c r="V50" s="307" t="str">
        <f t="shared" si="85"/>
        <v/>
      </c>
      <c r="W50" s="307"/>
      <c r="X50" s="307" t="str">
        <f t="shared" si="83"/>
        <v/>
      </c>
      <c r="Y50" s="307">
        <f t="shared" ref="Y50:AB50" si="86">IFERROR((K50-I50)/I50,)</f>
        <v>0</v>
      </c>
      <c r="Z50" s="307">
        <f t="shared" si="86"/>
        <v>0</v>
      </c>
      <c r="AA50" s="307">
        <f t="shared" si="86"/>
        <v>0</v>
      </c>
      <c r="AB50" s="307">
        <f t="shared" si="86"/>
        <v>0</v>
      </c>
    </row>
    <row r="51" spans="1:28" ht="12.75" customHeight="1">
      <c r="A51" s="209" t="str">
        <f t="shared" si="64"/>
        <v xml:space="preserve">TOTAL </v>
      </c>
      <c r="B51" s="303">
        <v>0</v>
      </c>
      <c r="C51" s="321">
        <f t="shared" ref="C51:N51" si="87">SUM(C42:C48)</f>
        <v>8989322</v>
      </c>
      <c r="D51" s="321">
        <f t="shared" si="87"/>
        <v>9071075</v>
      </c>
      <c r="E51" s="321">
        <f t="shared" si="87"/>
        <v>9111111</v>
      </c>
      <c r="F51" s="322">
        <f t="shared" si="87"/>
        <v>9313747</v>
      </c>
      <c r="G51" s="322">
        <f t="shared" si="87"/>
        <v>9363170</v>
      </c>
      <c r="H51" s="322">
        <f t="shared" si="87"/>
        <v>9313467</v>
      </c>
      <c r="I51" s="322">
        <f t="shared" si="87"/>
        <v>9564457</v>
      </c>
      <c r="J51" s="322">
        <f t="shared" si="87"/>
        <v>9599018</v>
      </c>
      <c r="K51" s="322">
        <f t="shared" si="87"/>
        <v>9609220</v>
      </c>
      <c r="L51" s="322">
        <f t="shared" si="87"/>
        <v>9714745</v>
      </c>
      <c r="M51" s="322">
        <f t="shared" si="87"/>
        <v>9835235</v>
      </c>
      <c r="N51" s="322">
        <f t="shared" si="87"/>
        <v>9905496</v>
      </c>
      <c r="P51" s="209" t="str">
        <f t="shared" si="65"/>
        <v xml:space="preserve">TOTAL </v>
      </c>
      <c r="Q51" s="306"/>
      <c r="R51" s="307" t="str">
        <f t="shared" ref="R51:V51" si="88">IF(ISERROR((C51-B51)/B51), "", (C51-B51)/B51)</f>
        <v/>
      </c>
      <c r="S51" s="307">
        <f t="shared" si="88"/>
        <v>9.094456734334358E-3</v>
      </c>
      <c r="T51" s="307">
        <f t="shared" si="88"/>
        <v>4.4135893485612232E-3</v>
      </c>
      <c r="U51" s="307">
        <f t="shared" si="88"/>
        <v>2.2240536856591914E-2</v>
      </c>
      <c r="V51" s="307">
        <f t="shared" si="88"/>
        <v>5.3064572185609078E-3</v>
      </c>
      <c r="W51" s="307">
        <f>IF(ISERROR((I51-G51)/G51), "", (I51-G51)/G51)</f>
        <v>2.1497740615624837E-2</v>
      </c>
      <c r="X51" s="307">
        <f>IF(ISERROR((J51-I51)/I51), "", (J51-I51)/I51)</f>
        <v>3.6134827099959777E-3</v>
      </c>
      <c r="Y51" s="307">
        <f t="shared" ref="Y51:AB51" si="89">IFERROR((K51-J51)/J51,)</f>
        <v>1.0628170506608071E-3</v>
      </c>
      <c r="Z51" s="307">
        <f t="shared" si="89"/>
        <v>1.0981640549389025E-2</v>
      </c>
      <c r="AA51" s="307">
        <f t="shared" si="89"/>
        <v>1.2402795956044137E-2</v>
      </c>
      <c r="AB51" s="307">
        <f t="shared" si="89"/>
        <v>7.1438049014588877E-3</v>
      </c>
    </row>
    <row r="52" spans="1:28" ht="12.75" customHeight="1"/>
    <row r="53" spans="1:28" ht="12.75" customHeight="1">
      <c r="C53" s="324" t="s">
        <v>627</v>
      </c>
      <c r="Q53" s="324" t="s">
        <v>628</v>
      </c>
    </row>
    <row r="54" spans="1:28" ht="29.25" customHeight="1">
      <c r="A54" s="300" t="s">
        <v>596</v>
      </c>
      <c r="B54" s="301" t="str">
        <f t="shared" ref="B54:H54" si="90">B15</f>
        <v>Historical 2019</v>
      </c>
      <c r="C54" s="301" t="str">
        <f t="shared" si="90"/>
        <v>Historical 2020</v>
      </c>
      <c r="D54" s="301" t="str">
        <f t="shared" si="90"/>
        <v>Historical 2021</v>
      </c>
      <c r="E54" s="301" t="str">
        <f t="shared" si="90"/>
        <v>Historical 2022</v>
      </c>
      <c r="F54" s="301" t="str">
        <f t="shared" si="90"/>
        <v>Historical 2023</v>
      </c>
      <c r="G54" s="301" t="str">
        <f t="shared" si="90"/>
        <v>Bridge Year 2024</v>
      </c>
      <c r="H54" s="301" t="str">
        <f t="shared" si="90"/>
        <v>Historical 2024</v>
      </c>
      <c r="I54" s="301" t="str">
        <f>I41</f>
        <v>Bridge Year 2025</v>
      </c>
      <c r="J54" s="301" t="str">
        <f t="shared" ref="J54:N54" si="91">J15</f>
        <v>Test Year 2026</v>
      </c>
      <c r="K54" s="301" t="str">
        <f t="shared" si="91"/>
        <v>Test Year 2027</v>
      </c>
      <c r="L54" s="301" t="str">
        <f t="shared" si="91"/>
        <v>Test Year 2028</v>
      </c>
      <c r="M54" s="301" t="str">
        <f t="shared" si="91"/>
        <v>Test Year 2029</v>
      </c>
      <c r="N54" s="301" t="str">
        <f t="shared" si="91"/>
        <v>Test Year 2030</v>
      </c>
      <c r="O54" s="302"/>
      <c r="P54" s="300" t="s">
        <v>596</v>
      </c>
      <c r="Q54" s="301" t="str">
        <f t="shared" ref="Q54:V54" si="92">B15</f>
        <v>Historical 2019</v>
      </c>
      <c r="R54" s="301" t="str">
        <f t="shared" si="92"/>
        <v>Historical 2020</v>
      </c>
      <c r="S54" s="301" t="str">
        <f t="shared" si="92"/>
        <v>Historical 2021</v>
      </c>
      <c r="T54" s="301" t="str">
        <f t="shared" si="92"/>
        <v>Historical 2022</v>
      </c>
      <c r="U54" s="301" t="str">
        <f t="shared" si="92"/>
        <v>Historical 2023</v>
      </c>
      <c r="V54" s="301" t="str">
        <f t="shared" si="92"/>
        <v>Bridge Year 2024</v>
      </c>
      <c r="W54" s="301" t="str">
        <f t="shared" ref="W54:X54" si="93">I15</f>
        <v>Bridge Year 2025</v>
      </c>
      <c r="X54" s="301" t="str">
        <f t="shared" si="93"/>
        <v>Test Year 2026</v>
      </c>
      <c r="Y54" s="301" t="str">
        <f t="shared" ref="Y54:AB54" si="94">K54</f>
        <v>Test Year 2027</v>
      </c>
      <c r="Z54" s="301" t="str">
        <f t="shared" si="94"/>
        <v>Test Year 2028</v>
      </c>
      <c r="AA54" s="301" t="str">
        <f t="shared" si="94"/>
        <v>Test Year 2029</v>
      </c>
      <c r="AB54" s="301" t="str">
        <f t="shared" si="94"/>
        <v>Test Year 2030</v>
      </c>
    </row>
    <row r="55" spans="1:28" ht="12.75" customHeight="1">
      <c r="A55" s="2" t="str">
        <f t="shared" ref="A55:A64" si="95">A42</f>
        <v>Residential</v>
      </c>
      <c r="B55" s="330">
        <v>2256694400</v>
      </c>
      <c r="C55" s="330">
        <v>2396590590</v>
      </c>
      <c r="D55" s="330">
        <v>2440356750</v>
      </c>
      <c r="E55" s="330">
        <v>2451557360</v>
      </c>
      <c r="F55" s="330">
        <v>2487707230</v>
      </c>
      <c r="G55" s="330">
        <v>2519364462</v>
      </c>
      <c r="H55" s="330">
        <v>2544000640</v>
      </c>
      <c r="I55" s="330">
        <v>2579048568</v>
      </c>
      <c r="J55" s="330">
        <v>2601493648</v>
      </c>
      <c r="K55" s="330">
        <v>2628617762</v>
      </c>
      <c r="L55" s="330">
        <v>2663641555</v>
      </c>
      <c r="M55" s="330">
        <v>2682207858</v>
      </c>
      <c r="N55" s="330">
        <v>2713672977</v>
      </c>
      <c r="P55" s="2" t="str">
        <f t="shared" ref="P55:P64" si="96">A55</f>
        <v>Residential</v>
      </c>
      <c r="Q55" s="306"/>
      <c r="R55" s="307">
        <f t="shared" ref="R55:V55" si="97">IF(ISERROR((C55-B55)/B55), "", (C55-B55)/B55)</f>
        <v>6.1991641402575376E-2</v>
      </c>
      <c r="S55" s="307">
        <f t="shared" si="97"/>
        <v>1.8261842545246747E-2</v>
      </c>
      <c r="T55" s="307">
        <f t="shared" si="97"/>
        <v>4.5897428726353225E-3</v>
      </c>
      <c r="U55" s="307">
        <f t="shared" si="97"/>
        <v>1.4745675785452559E-2</v>
      </c>
      <c r="V55" s="307">
        <f t="shared" si="97"/>
        <v>1.2725465287167252E-2</v>
      </c>
      <c r="W55" s="307">
        <f t="shared" ref="W55:W61" si="98">IF(ISERROR((I55-G55)/G55), "", (I55-G55)/G55)</f>
        <v>2.3690143645441326E-2</v>
      </c>
      <c r="X55" s="307">
        <f t="shared" ref="X55:X61" si="99">IF(ISERROR((J55-I55)/I55), "", (J55-I55)/I55)</f>
        <v>8.7028527800876998E-3</v>
      </c>
      <c r="Y55" s="307">
        <f t="shared" ref="Y55:AB55" si="100">IFERROR((K55-J55)/J55,)</f>
        <v>1.0426361802133449E-2</v>
      </c>
      <c r="Z55" s="307">
        <f t="shared" si="100"/>
        <v>1.3324034215363413E-2</v>
      </c>
      <c r="AA55" s="307">
        <f t="shared" si="100"/>
        <v>6.9702708178390766E-3</v>
      </c>
      <c r="AB55" s="307">
        <f t="shared" si="100"/>
        <v>1.1731051680484637E-2</v>
      </c>
    </row>
    <row r="56" spans="1:28" ht="12.75" customHeight="1">
      <c r="A56" s="2" t="str">
        <f t="shared" si="95"/>
        <v>General Service &lt; 50 kW</v>
      </c>
      <c r="B56" s="330">
        <v>719680500</v>
      </c>
      <c r="C56" s="330">
        <v>663347440</v>
      </c>
      <c r="D56" s="330">
        <v>681532620</v>
      </c>
      <c r="E56" s="330">
        <v>730683820</v>
      </c>
      <c r="F56" s="330">
        <v>742050540</v>
      </c>
      <c r="G56" s="330">
        <v>744674236</v>
      </c>
      <c r="H56" s="330">
        <v>750384220</v>
      </c>
      <c r="I56" s="330">
        <v>720891366</v>
      </c>
      <c r="J56" s="330">
        <v>722555976</v>
      </c>
      <c r="K56" s="330">
        <v>722195593</v>
      </c>
      <c r="L56" s="330">
        <v>724707472</v>
      </c>
      <c r="M56" s="330">
        <v>722939518</v>
      </c>
      <c r="N56" s="330">
        <v>722436835</v>
      </c>
      <c r="P56" s="2" t="str">
        <f t="shared" si="96"/>
        <v>General Service &lt; 50 kW</v>
      </c>
      <c r="Q56" s="306"/>
      <c r="R56" s="307">
        <f t="shared" ref="R56:V56" si="101">IF(ISERROR((C56-B56)/B56), "", (C56-B56)/B56)</f>
        <v>-7.8275095684821244E-2</v>
      </c>
      <c r="S56" s="307">
        <f t="shared" si="101"/>
        <v>2.741426122033425E-2</v>
      </c>
      <c r="T56" s="307">
        <f t="shared" si="101"/>
        <v>7.2118631680461606E-2</v>
      </c>
      <c r="U56" s="307">
        <f t="shared" si="101"/>
        <v>1.5556277132289586E-2</v>
      </c>
      <c r="V56" s="307">
        <f t="shared" si="101"/>
        <v>3.5357376062282765E-3</v>
      </c>
      <c r="W56" s="307">
        <f t="shared" si="98"/>
        <v>-3.1937280558743543E-2</v>
      </c>
      <c r="X56" s="307">
        <f t="shared" si="99"/>
        <v>2.309099648725714E-3</v>
      </c>
      <c r="Y56" s="307">
        <f t="shared" ref="Y56:AB56" si="102">IFERROR((K56-J56)/J56,)</f>
        <v>-4.9876135824804247E-4</v>
      </c>
      <c r="Z56" s="307">
        <f t="shared" si="102"/>
        <v>3.4781145500565247E-3</v>
      </c>
      <c r="AA56" s="307">
        <f t="shared" si="102"/>
        <v>-2.439541564434153E-3</v>
      </c>
      <c r="AB56" s="307">
        <f t="shared" si="102"/>
        <v>-6.953320263784501E-4</v>
      </c>
    </row>
    <row r="57" spans="1:28" ht="12.75" customHeight="1">
      <c r="A57" s="2" t="str">
        <f t="shared" si="95"/>
        <v>General Service &gt;= 50 kW</v>
      </c>
      <c r="B57" s="330">
        <v>3593829900</v>
      </c>
      <c r="C57" s="330">
        <v>3293011330</v>
      </c>
      <c r="D57" s="330">
        <v>3336893050</v>
      </c>
      <c r="E57" s="330">
        <v>3442353700</v>
      </c>
      <c r="F57" s="330">
        <v>3511672730</v>
      </c>
      <c r="G57" s="330">
        <v>3504242295</v>
      </c>
      <c r="H57" s="330">
        <v>3530211922</v>
      </c>
      <c r="I57" s="330">
        <v>3558670476</v>
      </c>
      <c r="J57" s="330">
        <v>3538426014</v>
      </c>
      <c r="K57" s="330">
        <v>3513149126</v>
      </c>
      <c r="L57" s="330">
        <v>3499714434</v>
      </c>
      <c r="M57" s="330">
        <v>3478720580</v>
      </c>
      <c r="N57" s="330">
        <v>3462348264</v>
      </c>
      <c r="P57" s="2" t="str">
        <f t="shared" si="96"/>
        <v>General Service &gt;= 50 kW</v>
      </c>
      <c r="Q57" s="306"/>
      <c r="R57" s="307">
        <f t="shared" ref="R57:V57" si="103">IF(ISERROR((C57-B57)/B57), "", (C57-B57)/B57)</f>
        <v>-8.3704175870983763E-2</v>
      </c>
      <c r="S57" s="307">
        <f t="shared" si="103"/>
        <v>1.3325711818914392E-2</v>
      </c>
      <c r="T57" s="307">
        <f t="shared" si="103"/>
        <v>3.1604444140036193E-2</v>
      </c>
      <c r="U57" s="307">
        <f t="shared" si="103"/>
        <v>2.0137102703885426E-2</v>
      </c>
      <c r="V57" s="307">
        <f t="shared" si="103"/>
        <v>-2.1159246807147657E-3</v>
      </c>
      <c r="W57" s="307">
        <f t="shared" si="98"/>
        <v>1.5532082663821624E-2</v>
      </c>
      <c r="X57" s="307">
        <f t="shared" si="99"/>
        <v>-5.6887711679208591E-3</v>
      </c>
      <c r="Y57" s="307">
        <f t="shared" ref="Y57:AB57" si="104">IFERROR((K57-J57)/J57,)</f>
        <v>-7.1435400655518698E-3</v>
      </c>
      <c r="Z57" s="307">
        <f t="shared" si="104"/>
        <v>-3.8241166310228527E-3</v>
      </c>
      <c r="AA57" s="307">
        <f t="shared" si="104"/>
        <v>-5.9987334383751608E-3</v>
      </c>
      <c r="AB57" s="307">
        <f t="shared" si="104"/>
        <v>-4.7064188179206969E-3</v>
      </c>
    </row>
    <row r="58" spans="1:28" ht="12.75" customHeight="1">
      <c r="A58" s="2" t="str">
        <f t="shared" si="95"/>
        <v>Large User</v>
      </c>
      <c r="B58" s="330">
        <v>603695900</v>
      </c>
      <c r="C58" s="330">
        <v>569481270</v>
      </c>
      <c r="D58" s="330">
        <v>590227990</v>
      </c>
      <c r="E58" s="330">
        <v>564556640</v>
      </c>
      <c r="F58" s="330">
        <v>552177790</v>
      </c>
      <c r="G58" s="330">
        <v>522343631</v>
      </c>
      <c r="H58" s="330">
        <v>522337070</v>
      </c>
      <c r="I58" s="330">
        <v>517424955</v>
      </c>
      <c r="J58" s="330">
        <v>544235204</v>
      </c>
      <c r="K58" s="330">
        <v>566903428</v>
      </c>
      <c r="L58" s="330">
        <v>613629373</v>
      </c>
      <c r="M58" s="330">
        <v>666917301</v>
      </c>
      <c r="N58" s="330">
        <v>701083178</v>
      </c>
      <c r="P58" s="2" t="str">
        <f t="shared" si="96"/>
        <v>Large User</v>
      </c>
      <c r="Q58" s="306"/>
      <c r="R58" s="307">
        <f t="shared" ref="R58:V58" si="105">IF(ISERROR((C58-B58)/B58), "", (C58-B58)/B58)</f>
        <v>-5.6675273096935062E-2</v>
      </c>
      <c r="S58" s="307">
        <f t="shared" si="105"/>
        <v>3.6430908430052492E-2</v>
      </c>
      <c r="T58" s="307">
        <f t="shared" si="105"/>
        <v>-4.3493955615354671E-2</v>
      </c>
      <c r="U58" s="307">
        <f t="shared" si="105"/>
        <v>-2.1926675063107928E-2</v>
      </c>
      <c r="V58" s="307">
        <f t="shared" si="105"/>
        <v>-5.4029987334333021E-2</v>
      </c>
      <c r="W58" s="307">
        <f t="shared" si="98"/>
        <v>-9.4165520704893972E-3</v>
      </c>
      <c r="X58" s="307">
        <f t="shared" si="99"/>
        <v>5.1814758335341597E-2</v>
      </c>
      <c r="Y58" s="307">
        <f t="shared" ref="Y58:AB58" si="106">IFERROR((K58-J58)/J58,)</f>
        <v>4.1651520947917214E-2</v>
      </c>
      <c r="Z58" s="307">
        <f t="shared" si="106"/>
        <v>8.24231124599938E-2</v>
      </c>
      <c r="AA58" s="307">
        <f t="shared" si="106"/>
        <v>8.6840575671073686E-2</v>
      </c>
      <c r="AB58" s="307">
        <f t="shared" si="106"/>
        <v>5.1229555671700892E-2</v>
      </c>
    </row>
    <row r="59" spans="1:28" ht="12.75" customHeight="1">
      <c r="A59" s="2" t="str">
        <f t="shared" si="95"/>
        <v>Unmetered Scattered Load Connections</v>
      </c>
      <c r="B59" s="330">
        <v>14549700</v>
      </c>
      <c r="C59" s="330">
        <v>14403225</v>
      </c>
      <c r="D59" s="330">
        <v>14083301</v>
      </c>
      <c r="E59" s="330">
        <v>13981077</v>
      </c>
      <c r="F59" s="330">
        <v>14064183</v>
      </c>
      <c r="G59" s="330">
        <v>14249113</v>
      </c>
      <c r="H59" s="330">
        <v>14249648</v>
      </c>
      <c r="I59" s="330">
        <v>14311117</v>
      </c>
      <c r="J59" s="330">
        <v>14391506</v>
      </c>
      <c r="K59" s="330">
        <v>14471895</v>
      </c>
      <c r="L59" s="330">
        <v>14552284</v>
      </c>
      <c r="M59" s="330">
        <v>14632673</v>
      </c>
      <c r="N59" s="330">
        <v>14713062</v>
      </c>
      <c r="P59" s="2" t="str">
        <f t="shared" si="96"/>
        <v>Unmetered Scattered Load Connections</v>
      </c>
      <c r="Q59" s="306"/>
      <c r="R59" s="307">
        <f t="shared" ref="R59:V59" si="107">IF(ISERROR((C59-B59)/B59), "", (C59-B59)/B59)</f>
        <v>-1.0067217880781047E-2</v>
      </c>
      <c r="S59" s="307">
        <f t="shared" si="107"/>
        <v>-2.2211969888688125E-2</v>
      </c>
      <c r="T59" s="307">
        <f t="shared" si="107"/>
        <v>-7.258525540283489E-3</v>
      </c>
      <c r="U59" s="307">
        <f t="shared" si="107"/>
        <v>5.9441772618804688E-3</v>
      </c>
      <c r="V59" s="307">
        <f t="shared" si="107"/>
        <v>1.3149004104966496E-2</v>
      </c>
      <c r="W59" s="307">
        <f t="shared" si="98"/>
        <v>4.3514287520914456E-3</v>
      </c>
      <c r="X59" s="307">
        <f t="shared" si="99"/>
        <v>5.6172414773773428E-3</v>
      </c>
      <c r="Y59" s="307">
        <f t="shared" ref="Y59:AB59" si="108">IFERROR((K59-J59)/J59,)</f>
        <v>5.5858643285838184E-3</v>
      </c>
      <c r="Z59" s="307">
        <f t="shared" si="108"/>
        <v>5.5548357696072279E-3</v>
      </c>
      <c r="AA59" s="307">
        <f t="shared" si="108"/>
        <v>5.5241500234602349E-3</v>
      </c>
      <c r="AB59" s="307">
        <f t="shared" si="108"/>
        <v>5.4938014401059877E-3</v>
      </c>
    </row>
    <row r="60" spans="1:28" ht="12.75" customHeight="1">
      <c r="A60" s="2" t="str">
        <f t="shared" si="95"/>
        <v>Sentinel Lighting Connections</v>
      </c>
      <c r="B60" s="331">
        <v>47813</v>
      </c>
      <c r="C60" s="330">
        <v>46478</v>
      </c>
      <c r="D60" s="330">
        <v>44024</v>
      </c>
      <c r="E60" s="330">
        <v>44760</v>
      </c>
      <c r="F60" s="330">
        <v>43412</v>
      </c>
      <c r="G60" s="330">
        <v>42101</v>
      </c>
      <c r="H60" s="330">
        <v>42468</v>
      </c>
      <c r="I60" s="330">
        <v>41366</v>
      </c>
      <c r="J60" s="330">
        <v>40631</v>
      </c>
      <c r="K60" s="330">
        <v>39896</v>
      </c>
      <c r="L60" s="330">
        <v>39161</v>
      </c>
      <c r="M60" s="330">
        <v>38427</v>
      </c>
      <c r="N60" s="330">
        <v>37692</v>
      </c>
      <c r="P60" s="2" t="str">
        <f t="shared" si="96"/>
        <v>Sentinel Lighting Connections</v>
      </c>
      <c r="Q60" s="306"/>
      <c r="R60" s="307">
        <f t="shared" ref="R60:V60" si="109">IF(ISERROR((C60-B60)/B60), "", (C60-B60)/B60)</f>
        <v>-2.7921276640244286E-2</v>
      </c>
      <c r="S60" s="307">
        <f t="shared" si="109"/>
        <v>-5.2799173802659326E-2</v>
      </c>
      <c r="T60" s="307">
        <f t="shared" si="109"/>
        <v>1.6718153734326731E-2</v>
      </c>
      <c r="U60" s="307">
        <f t="shared" si="109"/>
        <v>-3.0116175156389632E-2</v>
      </c>
      <c r="V60" s="307">
        <f t="shared" si="109"/>
        <v>-3.0199023311526768E-2</v>
      </c>
      <c r="W60" s="307">
        <f t="shared" si="98"/>
        <v>-1.745801762428446E-2</v>
      </c>
      <c r="X60" s="307">
        <f t="shared" si="99"/>
        <v>-1.7768215442634048E-2</v>
      </c>
      <c r="Y60" s="307">
        <f t="shared" ref="Y60:AB60" si="110">IFERROR((K60-J60)/J60,)</f>
        <v>-1.8089635992222686E-2</v>
      </c>
      <c r="Z60" s="307">
        <f t="shared" si="110"/>
        <v>-1.8422899538800882E-2</v>
      </c>
      <c r="AA60" s="307">
        <f t="shared" si="110"/>
        <v>-1.8743137304971784E-2</v>
      </c>
      <c r="AB60" s="307">
        <f t="shared" si="110"/>
        <v>-1.9127176204231398E-2</v>
      </c>
    </row>
    <row r="61" spans="1:28" ht="12.75" customHeight="1">
      <c r="A61" s="2" t="str">
        <f t="shared" si="95"/>
        <v>Street Lighting Connections</v>
      </c>
      <c r="B61" s="330">
        <v>26730500</v>
      </c>
      <c r="C61" s="330">
        <v>22495937</v>
      </c>
      <c r="D61" s="330">
        <v>22842920</v>
      </c>
      <c r="E61" s="330">
        <v>22059317</v>
      </c>
      <c r="F61" s="330">
        <v>21667005</v>
      </c>
      <c r="G61" s="330">
        <v>21765267</v>
      </c>
      <c r="H61" s="330">
        <v>21721725</v>
      </c>
      <c r="I61" s="330">
        <v>21863529</v>
      </c>
      <c r="J61" s="330">
        <v>21961791</v>
      </c>
      <c r="K61" s="330">
        <v>22060053</v>
      </c>
      <c r="L61" s="330">
        <v>22158315</v>
      </c>
      <c r="M61" s="330">
        <v>22256577</v>
      </c>
      <c r="N61" s="330">
        <v>22354839</v>
      </c>
      <c r="P61" s="2" t="str">
        <f t="shared" si="96"/>
        <v>Street Lighting Connections</v>
      </c>
      <c r="Q61" s="306"/>
      <c r="R61" s="307">
        <f t="shared" ref="R61:V61" si="111">IF(ISERROR((C61-B61)/B61), "", (C61-B61)/B61)</f>
        <v>-0.15841690204073997</v>
      </c>
      <c r="S61" s="307">
        <f t="shared" si="111"/>
        <v>1.5424251943806564E-2</v>
      </c>
      <c r="T61" s="307">
        <f t="shared" si="111"/>
        <v>-3.430397689962579E-2</v>
      </c>
      <c r="U61" s="307">
        <f t="shared" si="111"/>
        <v>-1.7784412817495664E-2</v>
      </c>
      <c r="V61" s="307">
        <f t="shared" si="111"/>
        <v>4.5350984134632363E-3</v>
      </c>
      <c r="W61" s="307">
        <f t="shared" si="98"/>
        <v>4.5146241486493134E-3</v>
      </c>
      <c r="X61" s="307">
        <f t="shared" si="99"/>
        <v>4.4943339202010799E-3</v>
      </c>
      <c r="Y61" s="307">
        <f t="shared" ref="Y61:AB61" si="112">IFERROR((K61-J61)/J61,)</f>
        <v>4.4742252578580683E-3</v>
      </c>
      <c r="Z61" s="307">
        <f t="shared" si="112"/>
        <v>4.4542957353728933E-3</v>
      </c>
      <c r="AA61" s="307">
        <f t="shared" si="112"/>
        <v>4.434542969535364E-3</v>
      </c>
      <c r="AB61" s="307">
        <f t="shared" si="112"/>
        <v>4.4149646192224437E-3</v>
      </c>
    </row>
    <row r="62" spans="1:28" ht="12.75" customHeight="1">
      <c r="A62" s="2">
        <f t="shared" si="95"/>
        <v>0</v>
      </c>
      <c r="B62" s="319"/>
      <c r="C62" s="319"/>
      <c r="D62" s="319"/>
      <c r="E62" s="319"/>
      <c r="F62" s="319"/>
      <c r="G62" s="319"/>
      <c r="H62" s="319"/>
      <c r="I62" s="319"/>
      <c r="J62" s="319"/>
      <c r="K62" s="319"/>
      <c r="L62" s="319"/>
      <c r="M62" s="319"/>
      <c r="N62" s="319"/>
      <c r="P62" s="2">
        <f t="shared" si="96"/>
        <v>0</v>
      </c>
      <c r="Q62" s="306"/>
      <c r="R62" s="307" t="str">
        <f t="shared" ref="R62:V62" si="113">IF(ISERROR((C62-B62)/B62), "", (C62-B62)/B62)</f>
        <v/>
      </c>
      <c r="S62" s="307" t="str">
        <f t="shared" si="113"/>
        <v/>
      </c>
      <c r="T62" s="307" t="str">
        <f t="shared" si="113"/>
        <v/>
      </c>
      <c r="U62" s="307" t="str">
        <f t="shared" si="113"/>
        <v/>
      </c>
      <c r="V62" s="307" t="str">
        <f t="shared" si="113"/>
        <v/>
      </c>
      <c r="W62" s="307"/>
      <c r="X62" s="307" t="str">
        <f t="shared" ref="X62:X63" si="114">IF(ISERROR((J62-G62)/G62), "", (J62-G62)/G62)</f>
        <v/>
      </c>
      <c r="Y62" s="307">
        <f t="shared" ref="Y62:AB62" si="115">IFERROR((K62-I62)/I62,)</f>
        <v>0</v>
      </c>
      <c r="Z62" s="307">
        <f t="shared" si="115"/>
        <v>0</v>
      </c>
      <c r="AA62" s="307">
        <f t="shared" si="115"/>
        <v>0</v>
      </c>
      <c r="AB62" s="307">
        <f t="shared" si="115"/>
        <v>0</v>
      </c>
    </row>
    <row r="63" spans="1:28" ht="12.75" customHeight="1">
      <c r="A63" s="2">
        <f t="shared" si="95"/>
        <v>0</v>
      </c>
      <c r="B63" s="319"/>
      <c r="C63" s="319"/>
      <c r="D63" s="319"/>
      <c r="E63" s="319"/>
      <c r="F63" s="319"/>
      <c r="G63" s="319"/>
      <c r="H63" s="319"/>
      <c r="I63" s="319"/>
      <c r="J63" s="319"/>
      <c r="K63" s="319"/>
      <c r="L63" s="319"/>
      <c r="M63" s="319"/>
      <c r="N63" s="319"/>
      <c r="P63" s="2">
        <f t="shared" si="96"/>
        <v>0</v>
      </c>
      <c r="Q63" s="306"/>
      <c r="R63" s="307" t="str">
        <f t="shared" ref="R63:V63" si="116">IF(ISERROR((C63-B63)/B63), "", (C63-B63)/B63)</f>
        <v/>
      </c>
      <c r="S63" s="307" t="str">
        <f t="shared" si="116"/>
        <v/>
      </c>
      <c r="T63" s="307" t="str">
        <f t="shared" si="116"/>
        <v/>
      </c>
      <c r="U63" s="307" t="str">
        <f t="shared" si="116"/>
        <v/>
      </c>
      <c r="V63" s="307" t="str">
        <f t="shared" si="116"/>
        <v/>
      </c>
      <c r="W63" s="307"/>
      <c r="X63" s="307" t="str">
        <f t="shared" si="114"/>
        <v/>
      </c>
      <c r="Y63" s="307">
        <f t="shared" ref="Y63:AB63" si="117">IFERROR((K63-I63)/I63,)</f>
        <v>0</v>
      </c>
      <c r="Z63" s="307">
        <f t="shared" si="117"/>
        <v>0</v>
      </c>
      <c r="AA63" s="307">
        <f t="shared" si="117"/>
        <v>0</v>
      </c>
      <c r="AB63" s="307">
        <f t="shared" si="117"/>
        <v>0</v>
      </c>
    </row>
    <row r="64" spans="1:28" ht="12.75" customHeight="1">
      <c r="A64" s="209" t="str">
        <f t="shared" si="95"/>
        <v xml:space="preserve">TOTAL </v>
      </c>
      <c r="B64" s="319"/>
      <c r="C64" s="322">
        <f t="shared" ref="C64:N64" si="118">SUM(C55:C61)</f>
        <v>6959376270</v>
      </c>
      <c r="D64" s="322">
        <f t="shared" si="118"/>
        <v>7085980655</v>
      </c>
      <c r="E64" s="322">
        <f t="shared" si="118"/>
        <v>7225236674</v>
      </c>
      <c r="F64" s="322">
        <f t="shared" si="118"/>
        <v>7329382890</v>
      </c>
      <c r="G64" s="322">
        <f t="shared" si="118"/>
        <v>7326681105</v>
      </c>
      <c r="H64" s="322">
        <f t="shared" si="118"/>
        <v>7382947693</v>
      </c>
      <c r="I64" s="322">
        <f t="shared" si="118"/>
        <v>7412251377</v>
      </c>
      <c r="J64" s="322">
        <f t="shared" si="118"/>
        <v>7443104770</v>
      </c>
      <c r="K64" s="322">
        <f t="shared" si="118"/>
        <v>7467437753</v>
      </c>
      <c r="L64" s="322">
        <f t="shared" si="118"/>
        <v>7538442594</v>
      </c>
      <c r="M64" s="322">
        <f t="shared" si="118"/>
        <v>7587712934</v>
      </c>
      <c r="N64" s="322">
        <f t="shared" si="118"/>
        <v>7636646847</v>
      </c>
      <c r="P64" s="2" t="str">
        <f t="shared" si="96"/>
        <v xml:space="preserve">TOTAL </v>
      </c>
      <c r="Q64" s="306"/>
      <c r="R64" s="307" t="str">
        <f t="shared" ref="R64:V64" si="119">IF(ISERROR((C64-B64)/B64), "", (C64-B64)/B64)</f>
        <v/>
      </c>
      <c r="S64" s="307">
        <f t="shared" si="119"/>
        <v>1.8191915494748783E-2</v>
      </c>
      <c r="T64" s="307">
        <f t="shared" si="119"/>
        <v>1.9652328418613217E-2</v>
      </c>
      <c r="U64" s="307">
        <f t="shared" si="119"/>
        <v>1.4414229000244373E-2</v>
      </c>
      <c r="V64" s="307">
        <f t="shared" si="119"/>
        <v>-3.6862380374290968E-4</v>
      </c>
      <c r="W64" s="307">
        <f t="shared" ref="W64:X64" si="120">IF(ISERROR((I64-F64)/F64), "", (I64-F64)/F64)</f>
        <v>1.1306338916072101E-2</v>
      </c>
      <c r="X64" s="307">
        <f t="shared" si="120"/>
        <v>1.5890368822050704E-2</v>
      </c>
      <c r="Y64" s="307">
        <f t="shared" ref="Y64:AB64" si="121">IFERROR((K64-I64)/I64,)</f>
        <v>7.4452920163017838E-3</v>
      </c>
      <c r="Z64" s="307">
        <f t="shared" si="121"/>
        <v>1.2808878411098868E-2</v>
      </c>
      <c r="AA64" s="307">
        <f t="shared" si="121"/>
        <v>1.6106619831103397E-2</v>
      </c>
      <c r="AB64" s="307">
        <f t="shared" si="121"/>
        <v>1.3027127523417472E-2</v>
      </c>
    </row>
    <row r="65" spans="1:42" ht="12.75" customHeight="1"/>
    <row r="66" spans="1:42" ht="12.75" customHeight="1">
      <c r="C66" s="332" t="s">
        <v>629</v>
      </c>
      <c r="Q66" s="332" t="s">
        <v>630</v>
      </c>
    </row>
    <row r="67" spans="1:42" ht="32.25" customHeight="1">
      <c r="A67" s="300" t="s">
        <v>596</v>
      </c>
      <c r="B67" s="301" t="str">
        <f t="shared" ref="B67:H67" si="122">B15</f>
        <v>Historical 2019</v>
      </c>
      <c r="C67" s="301" t="str">
        <f t="shared" si="122"/>
        <v>Historical 2020</v>
      </c>
      <c r="D67" s="301" t="str">
        <f t="shared" si="122"/>
        <v>Historical 2021</v>
      </c>
      <c r="E67" s="301" t="str">
        <f t="shared" si="122"/>
        <v>Historical 2022</v>
      </c>
      <c r="F67" s="301" t="str">
        <f t="shared" si="122"/>
        <v>Historical 2023</v>
      </c>
      <c r="G67" s="301" t="str">
        <f t="shared" si="122"/>
        <v>Bridge Year 2024</v>
      </c>
      <c r="H67" s="301" t="str">
        <f t="shared" si="122"/>
        <v>Historical 2024</v>
      </c>
      <c r="I67" s="301" t="str">
        <f>I54</f>
        <v>Bridge Year 2025</v>
      </c>
      <c r="J67" s="301" t="str">
        <f t="shared" ref="J67:N67" si="123">J15</f>
        <v>Test Year 2026</v>
      </c>
      <c r="K67" s="301" t="str">
        <f t="shared" si="123"/>
        <v>Test Year 2027</v>
      </c>
      <c r="L67" s="301" t="str">
        <f t="shared" si="123"/>
        <v>Test Year 2028</v>
      </c>
      <c r="M67" s="301" t="str">
        <f t="shared" si="123"/>
        <v>Test Year 2029</v>
      </c>
      <c r="N67" s="301" t="str">
        <f t="shared" si="123"/>
        <v>Test Year 2030</v>
      </c>
      <c r="O67" s="302"/>
      <c r="P67" s="300" t="s">
        <v>596</v>
      </c>
      <c r="Q67" s="301" t="str">
        <f t="shared" ref="Q67:V67" si="124">B15</f>
        <v>Historical 2019</v>
      </c>
      <c r="R67" s="301" t="str">
        <f t="shared" si="124"/>
        <v>Historical 2020</v>
      </c>
      <c r="S67" s="301" t="str">
        <f t="shared" si="124"/>
        <v>Historical 2021</v>
      </c>
      <c r="T67" s="301" t="str">
        <f t="shared" si="124"/>
        <v>Historical 2022</v>
      </c>
      <c r="U67" s="301" t="str">
        <f t="shared" si="124"/>
        <v>Historical 2023</v>
      </c>
      <c r="V67" s="301" t="str">
        <f t="shared" si="124"/>
        <v>Bridge Year 2024</v>
      </c>
      <c r="W67" s="301" t="str">
        <f t="shared" ref="W67:X67" si="125">I15</f>
        <v>Bridge Year 2025</v>
      </c>
      <c r="X67" s="301" t="str">
        <f t="shared" si="125"/>
        <v>Test Year 2026</v>
      </c>
      <c r="Y67" s="301" t="str">
        <f t="shared" ref="Y67:AB67" si="126">K67</f>
        <v>Test Year 2027</v>
      </c>
      <c r="Z67" s="301" t="str">
        <f t="shared" si="126"/>
        <v>Test Year 2028</v>
      </c>
      <c r="AA67" s="301" t="str">
        <f t="shared" si="126"/>
        <v>Test Year 2029</v>
      </c>
      <c r="AB67" s="301" t="str">
        <f t="shared" si="126"/>
        <v>Test Year 2030</v>
      </c>
    </row>
    <row r="68" spans="1:42" ht="12.75" customHeight="1">
      <c r="A68" s="2" t="str">
        <f t="shared" ref="A68:A77" si="127">A55</f>
        <v>Residential</v>
      </c>
      <c r="B68" s="319"/>
      <c r="C68" s="319"/>
      <c r="D68" s="319"/>
      <c r="E68" s="319"/>
      <c r="F68" s="319"/>
      <c r="G68" s="319"/>
      <c r="H68" s="319"/>
      <c r="I68" s="319"/>
      <c r="J68" s="319"/>
      <c r="K68" s="319"/>
      <c r="L68" s="319"/>
      <c r="M68" s="319"/>
      <c r="N68" s="319"/>
      <c r="P68" s="2" t="str">
        <f t="shared" ref="P68:P77" si="128">A68</f>
        <v>Residential</v>
      </c>
      <c r="Q68" s="306"/>
      <c r="R68" s="307" t="str">
        <f t="shared" ref="R68:V68" si="129">IF(ISERROR((C68-B68)/B68), "", (C68-B68)/B68)</f>
        <v/>
      </c>
      <c r="S68" s="307" t="str">
        <f t="shared" si="129"/>
        <v/>
      </c>
      <c r="T68" s="307" t="str">
        <f t="shared" si="129"/>
        <v/>
      </c>
      <c r="U68" s="307" t="str">
        <f t="shared" si="129"/>
        <v/>
      </c>
      <c r="V68" s="307" t="str">
        <f t="shared" si="129"/>
        <v/>
      </c>
      <c r="W68" s="307" t="str">
        <f t="shared" ref="W68:W74" si="130">IF(ISERROR((I68-G68)/G68), "", (I68-G68)/G68)</f>
        <v/>
      </c>
      <c r="X68" s="307" t="str">
        <f t="shared" ref="X68:X74" si="131">IF(ISERROR((J68-I68)/I68), "", (J68-I68)/I68)</f>
        <v/>
      </c>
      <c r="Y68" s="307">
        <f t="shared" ref="Y68:AB68" si="132">IFERROR((K68-J68)/J68,)</f>
        <v>0</v>
      </c>
      <c r="Z68" s="307">
        <f t="shared" si="132"/>
        <v>0</v>
      </c>
      <c r="AA68" s="307">
        <f t="shared" si="132"/>
        <v>0</v>
      </c>
      <c r="AB68" s="307">
        <f t="shared" si="132"/>
        <v>0</v>
      </c>
    </row>
    <row r="69" spans="1:42" ht="12.75" customHeight="1">
      <c r="A69" s="2" t="str">
        <f t="shared" si="127"/>
        <v>General Service &lt; 50 kW</v>
      </c>
      <c r="B69" s="319"/>
      <c r="C69" s="319"/>
      <c r="D69" s="319"/>
      <c r="E69" s="319"/>
      <c r="F69" s="319"/>
      <c r="G69" s="319"/>
      <c r="H69" s="319"/>
      <c r="I69" s="319"/>
      <c r="J69" s="319"/>
      <c r="K69" s="319"/>
      <c r="L69" s="319"/>
      <c r="M69" s="319"/>
      <c r="N69" s="319"/>
      <c r="O69" s="302"/>
      <c r="P69" s="2" t="str">
        <f t="shared" si="128"/>
        <v>General Service &lt; 50 kW</v>
      </c>
      <c r="Q69" s="306"/>
      <c r="R69" s="307" t="str">
        <f t="shared" ref="R69:V69" si="133">IF(ISERROR((C69-B69)/B69), "", (C69-B69)/B69)</f>
        <v/>
      </c>
      <c r="S69" s="307" t="str">
        <f t="shared" si="133"/>
        <v/>
      </c>
      <c r="T69" s="307" t="str">
        <f t="shared" si="133"/>
        <v/>
      </c>
      <c r="U69" s="307" t="str">
        <f t="shared" si="133"/>
        <v/>
      </c>
      <c r="V69" s="307" t="str">
        <f t="shared" si="133"/>
        <v/>
      </c>
      <c r="W69" s="307" t="str">
        <f t="shared" si="130"/>
        <v/>
      </c>
      <c r="X69" s="307" t="str">
        <f t="shared" si="131"/>
        <v/>
      </c>
      <c r="Y69" s="307">
        <f t="shared" ref="Y69:AB69" si="134">IFERROR((K69-J69)/J69,)</f>
        <v>0</v>
      </c>
      <c r="Z69" s="307">
        <f t="shared" si="134"/>
        <v>0</v>
      </c>
      <c r="AA69" s="307">
        <f t="shared" si="134"/>
        <v>0</v>
      </c>
      <c r="AB69" s="307">
        <f t="shared" si="134"/>
        <v>0</v>
      </c>
      <c r="AC69" s="302"/>
      <c r="AD69" s="302"/>
      <c r="AE69" s="302"/>
      <c r="AF69" s="302"/>
      <c r="AG69" s="302"/>
    </row>
    <row r="70" spans="1:42" ht="12.75" customHeight="1">
      <c r="A70" s="2" t="str">
        <f t="shared" si="127"/>
        <v>General Service &gt;= 50 kW</v>
      </c>
      <c r="B70" s="318">
        <v>8625743</v>
      </c>
      <c r="C70" s="318">
        <v>7770583</v>
      </c>
      <c r="D70" s="318">
        <v>7850218</v>
      </c>
      <c r="E70" s="318">
        <v>8114556</v>
      </c>
      <c r="F70" s="318">
        <v>8272211</v>
      </c>
      <c r="G70" s="318">
        <v>8357508</v>
      </c>
      <c r="H70" s="318">
        <v>8304548</v>
      </c>
      <c r="I70" s="318">
        <v>8660075</v>
      </c>
      <c r="J70" s="318">
        <v>8603038</v>
      </c>
      <c r="K70" s="318">
        <v>8546578</v>
      </c>
      <c r="L70" s="318">
        <v>8519764</v>
      </c>
      <c r="M70" s="318">
        <v>8469168</v>
      </c>
      <c r="N70" s="318">
        <v>8429830</v>
      </c>
      <c r="O70" s="305"/>
      <c r="P70" s="2" t="str">
        <f t="shared" si="128"/>
        <v>General Service &gt;= 50 kW</v>
      </c>
      <c r="Q70" s="306"/>
      <c r="R70" s="307">
        <f t="shared" ref="R70:V70" si="135">IF(ISERROR((C70-B70)/B70), "", (C70-B70)/B70)</f>
        <v>-9.91404450607907E-2</v>
      </c>
      <c r="S70" s="307">
        <f t="shared" si="135"/>
        <v>1.0248265799361516E-2</v>
      </c>
      <c r="T70" s="307">
        <f t="shared" si="135"/>
        <v>3.3672695458903182E-2</v>
      </c>
      <c r="U70" s="307">
        <f t="shared" si="135"/>
        <v>1.9428666214146528E-2</v>
      </c>
      <c r="V70" s="307">
        <f t="shared" si="135"/>
        <v>1.0311269864852335E-2</v>
      </c>
      <c r="W70" s="307">
        <f t="shared" si="130"/>
        <v>3.6203016497262104E-2</v>
      </c>
      <c r="X70" s="307">
        <f t="shared" si="131"/>
        <v>-6.5862016206557098E-3</v>
      </c>
      <c r="Y70" s="307">
        <f t="shared" ref="Y70:AB70" si="136">IFERROR((K70-J70)/J70,)</f>
        <v>-6.5627979325442939E-3</v>
      </c>
      <c r="Z70" s="307">
        <f t="shared" si="136"/>
        <v>-3.1373960431882795E-3</v>
      </c>
      <c r="AA70" s="307">
        <f t="shared" si="136"/>
        <v>-5.9386621507356305E-3</v>
      </c>
      <c r="AB70" s="307">
        <f t="shared" si="136"/>
        <v>-4.6448482306644528E-3</v>
      </c>
      <c r="AC70" s="305"/>
      <c r="AD70" s="305"/>
      <c r="AE70" s="305"/>
      <c r="AF70" s="305"/>
      <c r="AG70" s="305"/>
    </row>
    <row r="71" spans="1:42" ht="12.75" customHeight="1">
      <c r="A71" s="2" t="str">
        <f t="shared" si="127"/>
        <v>Large User</v>
      </c>
      <c r="B71" s="318">
        <v>1065428</v>
      </c>
      <c r="C71" s="318">
        <v>1004401</v>
      </c>
      <c r="D71" s="318">
        <v>1044163</v>
      </c>
      <c r="E71" s="318">
        <v>996205</v>
      </c>
      <c r="F71" s="318">
        <v>975352</v>
      </c>
      <c r="G71" s="318">
        <v>944979</v>
      </c>
      <c r="H71" s="318">
        <v>922027</v>
      </c>
      <c r="I71" s="318">
        <v>843424</v>
      </c>
      <c r="J71" s="318">
        <v>934731</v>
      </c>
      <c r="K71" s="318">
        <v>1001126</v>
      </c>
      <c r="L71" s="318">
        <v>1133197</v>
      </c>
      <c r="M71" s="318">
        <v>1304010</v>
      </c>
      <c r="N71" s="318">
        <v>1413374</v>
      </c>
      <c r="O71" s="305"/>
      <c r="P71" s="2" t="str">
        <f t="shared" si="128"/>
        <v>Large User</v>
      </c>
      <c r="Q71" s="306"/>
      <c r="R71" s="307">
        <f t="shared" ref="R71:V71" si="137">IF(ISERROR((C71-B71)/B71), "", (C71-B71)/B71)</f>
        <v>-5.7279328119779094E-2</v>
      </c>
      <c r="S71" s="307">
        <f t="shared" si="137"/>
        <v>3.958777420572062E-2</v>
      </c>
      <c r="T71" s="307">
        <f t="shared" si="137"/>
        <v>-4.5929610606773079E-2</v>
      </c>
      <c r="U71" s="307">
        <f t="shared" si="137"/>
        <v>-2.0932438604504094E-2</v>
      </c>
      <c r="V71" s="307">
        <f t="shared" si="137"/>
        <v>-3.1140552333926624E-2</v>
      </c>
      <c r="W71" s="307">
        <f t="shared" si="130"/>
        <v>-0.10746799664331165</v>
      </c>
      <c r="X71" s="307">
        <f t="shared" si="131"/>
        <v>0.1082575312061312</v>
      </c>
      <c r="Y71" s="307">
        <f t="shared" ref="Y71:AB71" si="138">IFERROR((K71-J71)/J71,)</f>
        <v>7.103113088150495E-2</v>
      </c>
      <c r="Z71" s="307">
        <f t="shared" si="138"/>
        <v>0.13192245531531496</v>
      </c>
      <c r="AA71" s="307">
        <f t="shared" si="138"/>
        <v>0.15073548553340682</v>
      </c>
      <c r="AB71" s="307">
        <f t="shared" si="138"/>
        <v>8.3867455004179414E-2</v>
      </c>
      <c r="AC71" s="305"/>
      <c r="AD71" s="305"/>
      <c r="AE71" s="305"/>
      <c r="AF71" s="305"/>
      <c r="AG71" s="305"/>
    </row>
    <row r="72" spans="1:42" ht="12.75" customHeight="1">
      <c r="A72" s="2" t="str">
        <f t="shared" si="127"/>
        <v>Unmetered Scattered Load Connections</v>
      </c>
      <c r="B72" s="319"/>
      <c r="C72" s="319"/>
      <c r="D72" s="319"/>
      <c r="E72" s="319"/>
      <c r="F72" s="319"/>
      <c r="G72" s="319"/>
      <c r="H72" s="319"/>
      <c r="I72" s="319"/>
      <c r="J72" s="319"/>
      <c r="K72" s="319"/>
      <c r="L72" s="319"/>
      <c r="M72" s="319"/>
      <c r="N72" s="319"/>
      <c r="O72" s="305"/>
      <c r="P72" s="2" t="str">
        <f t="shared" si="128"/>
        <v>Unmetered Scattered Load Connections</v>
      </c>
      <c r="Q72" s="306"/>
      <c r="R72" s="307" t="str">
        <f t="shared" ref="R72:V72" si="139">IF(ISERROR((C72-B72)/B72), "", (C72-B72)/B72)</f>
        <v/>
      </c>
      <c r="S72" s="307" t="str">
        <f t="shared" si="139"/>
        <v/>
      </c>
      <c r="T72" s="307" t="str">
        <f t="shared" si="139"/>
        <v/>
      </c>
      <c r="U72" s="307" t="str">
        <f t="shared" si="139"/>
        <v/>
      </c>
      <c r="V72" s="307" t="str">
        <f t="shared" si="139"/>
        <v/>
      </c>
      <c r="W72" s="307" t="str">
        <f t="shared" si="130"/>
        <v/>
      </c>
      <c r="X72" s="307" t="str">
        <f t="shared" si="131"/>
        <v/>
      </c>
      <c r="Y72" s="307">
        <f t="shared" ref="Y72:AB72" si="140">IFERROR((K72-J72)/J72,)</f>
        <v>0</v>
      </c>
      <c r="Z72" s="307">
        <f t="shared" si="140"/>
        <v>0</v>
      </c>
      <c r="AA72" s="307">
        <f t="shared" si="140"/>
        <v>0</v>
      </c>
      <c r="AB72" s="307">
        <f t="shared" si="140"/>
        <v>0</v>
      </c>
      <c r="AC72" s="305"/>
      <c r="AD72" s="305"/>
      <c r="AE72" s="305"/>
      <c r="AF72" s="305"/>
      <c r="AG72" s="305"/>
    </row>
    <row r="73" spans="1:42" ht="12.75" customHeight="1">
      <c r="A73" s="2" t="str">
        <f t="shared" si="127"/>
        <v>Sentinel Lighting Connections</v>
      </c>
      <c r="B73" s="318">
        <v>133</v>
      </c>
      <c r="C73" s="318">
        <v>129</v>
      </c>
      <c r="D73" s="318">
        <v>122</v>
      </c>
      <c r="E73" s="318">
        <v>120</v>
      </c>
      <c r="F73" s="318">
        <v>120</v>
      </c>
      <c r="G73" s="318">
        <v>120</v>
      </c>
      <c r="H73" s="318">
        <v>120</v>
      </c>
      <c r="I73" s="318">
        <v>120</v>
      </c>
      <c r="J73" s="318">
        <v>120</v>
      </c>
      <c r="K73" s="318">
        <v>114</v>
      </c>
      <c r="L73" s="318">
        <v>108</v>
      </c>
      <c r="M73" s="318">
        <v>108</v>
      </c>
      <c r="N73" s="318">
        <v>108</v>
      </c>
      <c r="O73" s="305"/>
      <c r="P73" s="2" t="str">
        <f t="shared" si="128"/>
        <v>Sentinel Lighting Connections</v>
      </c>
      <c r="Q73" s="306"/>
      <c r="R73" s="307">
        <f t="shared" ref="R73:V73" si="141">IF(ISERROR((C73-B73)/B73), "", (C73-B73)/B73)</f>
        <v>-3.007518796992481E-2</v>
      </c>
      <c r="S73" s="307">
        <f t="shared" si="141"/>
        <v>-5.4263565891472867E-2</v>
      </c>
      <c r="T73" s="307">
        <f t="shared" si="141"/>
        <v>-1.6393442622950821E-2</v>
      </c>
      <c r="U73" s="307">
        <f t="shared" si="141"/>
        <v>0</v>
      </c>
      <c r="V73" s="307">
        <f t="shared" si="141"/>
        <v>0</v>
      </c>
      <c r="W73" s="307">
        <f t="shared" si="130"/>
        <v>0</v>
      </c>
      <c r="X73" s="307">
        <f t="shared" si="131"/>
        <v>0</v>
      </c>
      <c r="Y73" s="307">
        <f t="shared" ref="Y73:AB73" si="142">IFERROR((K73-J73)/J73,)</f>
        <v>-0.05</v>
      </c>
      <c r="Z73" s="307">
        <f t="shared" si="142"/>
        <v>-5.2631578947368418E-2</v>
      </c>
      <c r="AA73" s="307">
        <f t="shared" si="142"/>
        <v>0</v>
      </c>
      <c r="AB73" s="307">
        <f t="shared" si="142"/>
        <v>0</v>
      </c>
      <c r="AC73" s="305"/>
      <c r="AD73" s="305"/>
      <c r="AE73" s="305"/>
      <c r="AF73" s="305"/>
      <c r="AG73" s="305"/>
    </row>
    <row r="74" spans="1:42" ht="12.75" customHeight="1">
      <c r="A74" s="2" t="str">
        <f t="shared" si="127"/>
        <v>Street Lighting Connections</v>
      </c>
      <c r="B74" s="318">
        <v>80969</v>
      </c>
      <c r="C74" s="318">
        <v>62925</v>
      </c>
      <c r="D74" s="318">
        <v>63916</v>
      </c>
      <c r="E74" s="318">
        <v>61708</v>
      </c>
      <c r="F74" s="318">
        <v>60526</v>
      </c>
      <c r="G74" s="318">
        <v>60563</v>
      </c>
      <c r="H74" s="318">
        <v>60490</v>
      </c>
      <c r="I74" s="318">
        <v>60838</v>
      </c>
      <c r="J74" s="318">
        <v>61129</v>
      </c>
      <c r="K74" s="318">
        <v>61402</v>
      </c>
      <c r="L74" s="318">
        <v>61676</v>
      </c>
      <c r="M74" s="318">
        <v>61949</v>
      </c>
      <c r="N74" s="318">
        <v>62184</v>
      </c>
      <c r="O74" s="305"/>
      <c r="P74" s="2" t="str">
        <f t="shared" si="128"/>
        <v>Street Lighting Connections</v>
      </c>
      <c r="Q74" s="306"/>
      <c r="R74" s="307">
        <f t="shared" ref="R74:V74" si="143">IF(ISERROR((C74-B74)/B74), "", (C74-B74)/B74)</f>
        <v>-0.22285072064617323</v>
      </c>
      <c r="S74" s="307">
        <f t="shared" si="143"/>
        <v>1.5748907429479538E-2</v>
      </c>
      <c r="T74" s="307">
        <f t="shared" si="143"/>
        <v>-3.4545340759747169E-2</v>
      </c>
      <c r="U74" s="307">
        <f t="shared" si="143"/>
        <v>-1.9154728722369872E-2</v>
      </c>
      <c r="V74" s="307">
        <f t="shared" si="143"/>
        <v>6.1130753725671617E-4</v>
      </c>
      <c r="W74" s="307">
        <f t="shared" si="130"/>
        <v>4.5407261859551212E-3</v>
      </c>
      <c r="X74" s="307">
        <f t="shared" si="131"/>
        <v>4.7831947138301722E-3</v>
      </c>
      <c r="Y74" s="307">
        <f t="shared" ref="Y74:AB74" si="144">IFERROR((K74-J74)/J74,)</f>
        <v>4.4659654173959985E-3</v>
      </c>
      <c r="Z74" s="307">
        <f t="shared" si="144"/>
        <v>4.4623953617146019E-3</v>
      </c>
      <c r="AA74" s="307">
        <f t="shared" si="144"/>
        <v>4.4263570918996048E-3</v>
      </c>
      <c r="AB74" s="307">
        <f t="shared" si="144"/>
        <v>3.7934429934300797E-3</v>
      </c>
      <c r="AC74" s="305"/>
      <c r="AD74" s="305"/>
      <c r="AE74" s="305"/>
      <c r="AF74" s="305"/>
      <c r="AG74" s="305"/>
    </row>
    <row r="75" spans="1:42" ht="12.75" customHeight="1">
      <c r="A75" s="2">
        <f t="shared" si="127"/>
        <v>0</v>
      </c>
      <c r="B75" s="319"/>
      <c r="C75" s="319"/>
      <c r="D75" s="319"/>
      <c r="E75" s="319"/>
      <c r="F75" s="319"/>
      <c r="G75" s="319"/>
      <c r="H75" s="319"/>
      <c r="I75" s="319"/>
      <c r="J75" s="319"/>
      <c r="K75" s="319"/>
      <c r="L75" s="319"/>
      <c r="M75" s="319"/>
      <c r="N75" s="319"/>
      <c r="O75" s="305"/>
      <c r="P75" s="2">
        <f t="shared" si="128"/>
        <v>0</v>
      </c>
      <c r="Q75" s="306"/>
      <c r="R75" s="307" t="str">
        <f t="shared" ref="R75:V75" si="145">IF(ISERROR((C75-B75)/B75), "", (C75-B75)/B75)</f>
        <v/>
      </c>
      <c r="S75" s="307" t="str">
        <f t="shared" si="145"/>
        <v/>
      </c>
      <c r="T75" s="307" t="str">
        <f t="shared" si="145"/>
        <v/>
      </c>
      <c r="U75" s="307" t="str">
        <f t="shared" si="145"/>
        <v/>
      </c>
      <c r="V75" s="307" t="str">
        <f t="shared" si="145"/>
        <v/>
      </c>
      <c r="W75" s="307"/>
      <c r="X75" s="307" t="str">
        <f t="shared" ref="X75:X76" si="146">IF(ISERROR((J75-G75)/G75), "", (J75-G75)/G75)</f>
        <v/>
      </c>
      <c r="Y75" s="307">
        <f t="shared" ref="Y75:AB75" si="147">IFERROR((K75-I75)/I75,)</f>
        <v>0</v>
      </c>
      <c r="Z75" s="307">
        <f t="shared" si="147"/>
        <v>0</v>
      </c>
      <c r="AA75" s="307">
        <f t="shared" si="147"/>
        <v>0</v>
      </c>
      <c r="AB75" s="307">
        <f t="shared" si="147"/>
        <v>0</v>
      </c>
      <c r="AC75" s="305"/>
      <c r="AD75" s="305"/>
      <c r="AE75" s="305"/>
      <c r="AF75" s="305"/>
      <c r="AG75" s="305"/>
    </row>
    <row r="76" spans="1:42" ht="12.75" customHeight="1">
      <c r="A76" s="2">
        <f t="shared" si="127"/>
        <v>0</v>
      </c>
      <c r="B76" s="319"/>
      <c r="C76" s="319"/>
      <c r="D76" s="319"/>
      <c r="E76" s="319"/>
      <c r="F76" s="319"/>
      <c r="G76" s="319"/>
      <c r="H76" s="319"/>
      <c r="I76" s="319"/>
      <c r="J76" s="319"/>
      <c r="K76" s="319"/>
      <c r="L76" s="319"/>
      <c r="M76" s="319"/>
      <c r="N76" s="319"/>
      <c r="O76" s="305"/>
      <c r="P76" s="2">
        <f t="shared" si="128"/>
        <v>0</v>
      </c>
      <c r="Q76" s="306"/>
      <c r="R76" s="307" t="str">
        <f t="shared" ref="R76:V76" si="148">IF(ISERROR((C76-B76)/B76), "", (C76-B76)/B76)</f>
        <v/>
      </c>
      <c r="S76" s="307" t="str">
        <f t="shared" si="148"/>
        <v/>
      </c>
      <c r="T76" s="307" t="str">
        <f t="shared" si="148"/>
        <v/>
      </c>
      <c r="U76" s="307" t="str">
        <f t="shared" si="148"/>
        <v/>
      </c>
      <c r="V76" s="307" t="str">
        <f t="shared" si="148"/>
        <v/>
      </c>
      <c r="W76" s="307"/>
      <c r="X76" s="307" t="str">
        <f t="shared" si="146"/>
        <v/>
      </c>
      <c r="Y76" s="307">
        <f t="shared" ref="Y76:AB76" si="149">IFERROR((K76-I76)/I76,)</f>
        <v>0</v>
      </c>
      <c r="Z76" s="307">
        <f t="shared" si="149"/>
        <v>0</v>
      </c>
      <c r="AA76" s="307">
        <f t="shared" si="149"/>
        <v>0</v>
      </c>
      <c r="AB76" s="307">
        <f t="shared" si="149"/>
        <v>0</v>
      </c>
      <c r="AC76" s="305"/>
      <c r="AD76" s="305"/>
      <c r="AE76" s="305"/>
      <c r="AF76" s="305"/>
      <c r="AG76" s="305"/>
    </row>
    <row r="77" spans="1:42" ht="12.75" customHeight="1">
      <c r="A77" s="209" t="str">
        <f t="shared" si="127"/>
        <v xml:space="preserve">TOTAL </v>
      </c>
      <c r="B77" s="319"/>
      <c r="C77" s="322">
        <f t="shared" ref="C77:N77" si="150">SUM(C68:C74)</f>
        <v>8838038</v>
      </c>
      <c r="D77" s="322">
        <f t="shared" si="150"/>
        <v>8958419</v>
      </c>
      <c r="E77" s="322">
        <f t="shared" si="150"/>
        <v>9172589</v>
      </c>
      <c r="F77" s="322">
        <f t="shared" si="150"/>
        <v>9308209</v>
      </c>
      <c r="G77" s="322">
        <f t="shared" si="150"/>
        <v>9363170</v>
      </c>
      <c r="H77" s="322">
        <f t="shared" si="150"/>
        <v>9287185</v>
      </c>
      <c r="I77" s="322">
        <f t="shared" si="150"/>
        <v>9564457</v>
      </c>
      <c r="J77" s="322">
        <f t="shared" si="150"/>
        <v>9599018</v>
      </c>
      <c r="K77" s="322">
        <f t="shared" si="150"/>
        <v>9609220</v>
      </c>
      <c r="L77" s="322">
        <f t="shared" si="150"/>
        <v>9714745</v>
      </c>
      <c r="M77" s="322">
        <f t="shared" si="150"/>
        <v>9835235</v>
      </c>
      <c r="N77" s="322">
        <f t="shared" si="150"/>
        <v>9905496</v>
      </c>
      <c r="O77" s="305"/>
      <c r="P77" s="2" t="str">
        <f t="shared" si="128"/>
        <v xml:space="preserve">TOTAL </v>
      </c>
      <c r="Q77" s="306"/>
      <c r="R77" s="307" t="str">
        <f t="shared" ref="R77:V77" si="151">IF(ISERROR((C77-B77)/B77), "", (C77-B77)/B77)</f>
        <v/>
      </c>
      <c r="S77" s="307">
        <f t="shared" si="151"/>
        <v>1.3620783255288108E-2</v>
      </c>
      <c r="T77" s="307">
        <f t="shared" si="151"/>
        <v>2.3907120218422468E-2</v>
      </c>
      <c r="U77" s="307">
        <f t="shared" si="151"/>
        <v>1.4785356675198246E-2</v>
      </c>
      <c r="V77" s="307">
        <f t="shared" si="151"/>
        <v>5.9045730494448499E-3</v>
      </c>
      <c r="W77" s="307">
        <f t="shared" ref="W77:X77" si="152">IF(ISERROR((I77-F77)/F77), "", (I77-F77)/F77)</f>
        <v>2.7529248644932662E-2</v>
      </c>
      <c r="X77" s="307">
        <f t="shared" si="152"/>
        <v>2.5188905039639352E-2</v>
      </c>
      <c r="Y77" s="307">
        <f t="shared" ref="Y77:AB77" si="153">IFERROR((K77-I77)/I77,)</f>
        <v>4.6801402316932368E-3</v>
      </c>
      <c r="Z77" s="307">
        <f t="shared" si="153"/>
        <v>1.2056129074869951E-2</v>
      </c>
      <c r="AA77" s="307">
        <f t="shared" si="153"/>
        <v>2.3520639552429855E-2</v>
      </c>
      <c r="AB77" s="307">
        <f t="shared" si="153"/>
        <v>1.9635204012045607E-2</v>
      </c>
      <c r="AC77" s="305"/>
      <c r="AD77" s="305"/>
      <c r="AE77" s="305"/>
      <c r="AF77" s="305"/>
      <c r="AG77" s="305"/>
    </row>
    <row r="78" spans="1:42" ht="12.75" customHeight="1">
      <c r="K78" s="305"/>
      <c r="L78" s="305"/>
      <c r="M78" s="305"/>
      <c r="N78" s="305"/>
      <c r="O78" s="305"/>
      <c r="Y78" s="305"/>
      <c r="Z78" s="305"/>
      <c r="AA78" s="305"/>
      <c r="AB78" s="305"/>
      <c r="AC78" s="305"/>
      <c r="AD78" s="305"/>
      <c r="AE78" s="305"/>
      <c r="AF78" s="305"/>
      <c r="AG78" s="305"/>
    </row>
    <row r="79" spans="1:42" ht="12.75" customHeight="1">
      <c r="K79" s="305"/>
      <c r="L79" s="305"/>
      <c r="M79" s="305"/>
      <c r="N79" s="305"/>
      <c r="O79" s="305"/>
      <c r="Y79" s="305"/>
      <c r="Z79" s="305"/>
      <c r="AA79" s="305"/>
      <c r="AB79" s="305"/>
      <c r="AC79" s="305"/>
      <c r="AD79" s="305"/>
      <c r="AE79" s="305"/>
      <c r="AF79" s="305"/>
      <c r="AG79" s="305"/>
    </row>
    <row r="80" spans="1:42" ht="12.75" customHeight="1">
      <c r="K80" s="305"/>
      <c r="L80" s="305"/>
      <c r="M80" s="305"/>
      <c r="N80" s="305"/>
      <c r="O80" s="305"/>
      <c r="Y80" s="305"/>
      <c r="Z80" s="305"/>
      <c r="AA80" s="305"/>
      <c r="AB80" s="305"/>
      <c r="AC80" s="305"/>
      <c r="AD80" s="305"/>
      <c r="AE80" s="305"/>
      <c r="AF80" s="305"/>
      <c r="AG80" s="305"/>
      <c r="AK80" s="333"/>
      <c r="AL80" s="333"/>
      <c r="AM80" s="333"/>
      <c r="AN80" s="333"/>
      <c r="AO80" s="333"/>
      <c r="AP80" s="333"/>
    </row>
    <row r="81" spans="11:33" ht="12.75" customHeight="1"/>
    <row r="82" spans="11:33" ht="12.75" customHeight="1">
      <c r="K82" s="302"/>
      <c r="L82" s="302"/>
      <c r="M82" s="302"/>
      <c r="N82" s="302"/>
      <c r="O82" s="302"/>
      <c r="Y82" s="302"/>
      <c r="Z82" s="302"/>
      <c r="AA82" s="302"/>
      <c r="AB82" s="302"/>
      <c r="AC82" s="302"/>
      <c r="AD82" s="302"/>
      <c r="AE82" s="302"/>
      <c r="AF82" s="302"/>
      <c r="AG82" s="302"/>
    </row>
    <row r="83" spans="11:33" ht="12.75" customHeight="1"/>
    <row r="84" spans="11:33" ht="12.75" customHeight="1"/>
    <row r="85" spans="11:33" ht="12.75" customHeight="1"/>
    <row r="86" spans="11:33" ht="12.75" customHeight="1"/>
    <row r="87" spans="11:33" ht="12.75" customHeight="1"/>
    <row r="88" spans="11:33" ht="12.75" customHeight="1"/>
    <row r="89" spans="11:33" ht="12.75" customHeight="1"/>
    <row r="90" spans="11:33" ht="12.75" customHeight="1"/>
    <row r="91" spans="11:33" ht="12.75" customHeight="1"/>
    <row r="92" spans="11:33" ht="12.75" customHeight="1"/>
    <row r="93" spans="11:33" ht="12.75" customHeight="1">
      <c r="K93" s="302"/>
      <c r="L93" s="302"/>
      <c r="M93" s="302"/>
      <c r="N93" s="302"/>
      <c r="O93" s="302"/>
      <c r="Y93" s="302"/>
      <c r="Z93" s="302"/>
      <c r="AA93" s="302"/>
      <c r="AB93" s="302"/>
      <c r="AC93" s="302"/>
      <c r="AD93" s="302"/>
      <c r="AE93" s="302"/>
      <c r="AF93" s="302"/>
      <c r="AG93" s="302"/>
    </row>
    <row r="94" spans="11:33" ht="12.75" customHeight="1">
      <c r="K94" s="305"/>
      <c r="L94" s="305"/>
      <c r="M94" s="305"/>
      <c r="N94" s="305"/>
      <c r="O94" s="305"/>
      <c r="P94" s="305"/>
      <c r="Q94" s="305"/>
      <c r="R94" s="305"/>
      <c r="S94" s="305"/>
      <c r="T94" s="305"/>
      <c r="U94" s="305"/>
      <c r="V94" s="305"/>
      <c r="W94" s="305"/>
      <c r="X94" s="305"/>
      <c r="Y94" s="305"/>
      <c r="Z94" s="305"/>
      <c r="AA94" s="305"/>
      <c r="AB94" s="305"/>
      <c r="AC94" s="305"/>
      <c r="AD94" s="305"/>
      <c r="AE94" s="305"/>
      <c r="AF94" s="305"/>
      <c r="AG94" s="305"/>
    </row>
    <row r="95" spans="11:33" ht="12.75" customHeight="1">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row>
    <row r="96" spans="11:33" ht="12.75" customHeight="1">
      <c r="K96" s="305"/>
      <c r="L96" s="305"/>
      <c r="M96" s="305"/>
      <c r="N96" s="305"/>
      <c r="O96" s="305"/>
      <c r="P96" s="305"/>
      <c r="Q96" s="305"/>
      <c r="R96" s="305"/>
      <c r="S96" s="305"/>
      <c r="T96" s="305"/>
      <c r="U96" s="305"/>
      <c r="V96" s="305"/>
      <c r="W96" s="305"/>
      <c r="X96" s="305"/>
      <c r="Y96" s="305"/>
      <c r="Z96" s="305"/>
      <c r="AA96" s="305"/>
      <c r="AB96" s="305"/>
      <c r="AC96" s="305"/>
      <c r="AD96" s="305"/>
      <c r="AE96" s="305"/>
      <c r="AF96" s="305"/>
      <c r="AG96" s="305"/>
    </row>
    <row r="97" spans="11:33" ht="12.75" customHeight="1">
      <c r="K97" s="305"/>
      <c r="L97" s="305"/>
      <c r="M97" s="305"/>
      <c r="N97" s="305"/>
      <c r="O97" s="305"/>
      <c r="P97" s="305"/>
      <c r="Q97" s="305"/>
      <c r="R97" s="305"/>
      <c r="S97" s="305"/>
      <c r="T97" s="305"/>
      <c r="U97" s="305"/>
      <c r="V97" s="305"/>
      <c r="W97" s="305"/>
      <c r="X97" s="305"/>
      <c r="Y97" s="305"/>
      <c r="Z97" s="305"/>
      <c r="AA97" s="305"/>
      <c r="AB97" s="305"/>
      <c r="AC97" s="305"/>
      <c r="AD97" s="305"/>
      <c r="AE97" s="305"/>
      <c r="AF97" s="305"/>
      <c r="AG97" s="305"/>
    </row>
    <row r="98" spans="11:33" ht="12.75" customHeight="1">
      <c r="K98" s="305"/>
      <c r="L98" s="305"/>
      <c r="M98" s="305"/>
      <c r="N98" s="305"/>
      <c r="O98" s="305"/>
      <c r="P98" s="305"/>
      <c r="Q98" s="305"/>
      <c r="R98" s="305"/>
      <c r="S98" s="305"/>
      <c r="T98" s="305"/>
      <c r="U98" s="305"/>
      <c r="V98" s="305"/>
      <c r="W98" s="305"/>
      <c r="X98" s="305"/>
      <c r="Y98" s="305"/>
      <c r="Z98" s="305"/>
      <c r="AA98" s="305"/>
      <c r="AB98" s="305"/>
      <c r="AC98" s="305"/>
      <c r="AD98" s="305"/>
      <c r="AE98" s="305"/>
      <c r="AF98" s="305"/>
      <c r="AG98" s="305"/>
    </row>
    <row r="99" spans="11:33" ht="12.75" customHeight="1">
      <c r="K99" s="305"/>
      <c r="L99" s="305"/>
      <c r="M99" s="305"/>
      <c r="N99" s="305"/>
      <c r="O99" s="305"/>
      <c r="P99" s="305"/>
      <c r="Q99" s="305"/>
      <c r="R99" s="305"/>
      <c r="S99" s="305"/>
      <c r="T99" s="305"/>
      <c r="U99" s="305"/>
      <c r="V99" s="305"/>
      <c r="W99" s="305"/>
      <c r="X99" s="305"/>
      <c r="Y99" s="305"/>
      <c r="Z99" s="305"/>
      <c r="AA99" s="305"/>
      <c r="AB99" s="305"/>
      <c r="AC99" s="305"/>
      <c r="AD99" s="305"/>
      <c r="AE99" s="305"/>
      <c r="AF99" s="305"/>
      <c r="AG99" s="305"/>
    </row>
    <row r="100" spans="11:33" ht="12.75" customHeight="1">
      <c r="K100" s="305"/>
      <c r="L100" s="305"/>
      <c r="M100" s="305"/>
      <c r="N100" s="305"/>
      <c r="O100" s="305"/>
      <c r="P100" s="305"/>
      <c r="Q100" s="305"/>
      <c r="R100" s="305"/>
      <c r="S100" s="305"/>
      <c r="T100" s="305"/>
      <c r="U100" s="305"/>
      <c r="V100" s="305"/>
      <c r="W100" s="305"/>
      <c r="X100" s="305"/>
      <c r="Y100" s="305"/>
      <c r="Z100" s="305"/>
      <c r="AA100" s="305"/>
      <c r="AB100" s="305"/>
      <c r="AC100" s="305"/>
      <c r="AD100" s="305"/>
      <c r="AE100" s="305"/>
      <c r="AF100" s="305"/>
      <c r="AG100" s="305"/>
    </row>
    <row r="101" spans="11:33" ht="12.75" customHeight="1">
      <c r="K101" s="305"/>
      <c r="L101" s="305"/>
      <c r="M101" s="305"/>
      <c r="N101" s="305"/>
      <c r="O101" s="305"/>
      <c r="P101" s="305"/>
      <c r="Q101" s="305"/>
      <c r="R101" s="305"/>
      <c r="S101" s="305"/>
      <c r="T101" s="305"/>
      <c r="U101" s="305"/>
      <c r="V101" s="305"/>
      <c r="W101" s="305"/>
      <c r="X101" s="305"/>
      <c r="Y101" s="305"/>
      <c r="Z101" s="305"/>
      <c r="AA101" s="305"/>
      <c r="AB101" s="305"/>
      <c r="AC101" s="305"/>
      <c r="AD101" s="305"/>
      <c r="AE101" s="305"/>
      <c r="AF101" s="305"/>
      <c r="AG101" s="305"/>
    </row>
    <row r="102" spans="11:33" ht="12.75" customHeight="1"/>
    <row r="103" spans="11:33" ht="12.75" customHeight="1"/>
    <row r="104" spans="11:33" ht="12.75" customHeight="1"/>
    <row r="105" spans="11:33" ht="12.75" customHeight="1"/>
    <row r="106" spans="11:33" ht="12.75" customHeight="1"/>
    <row r="107" spans="11:33" ht="12.75" customHeight="1"/>
    <row r="108" spans="11:33" ht="12.75" customHeight="1"/>
    <row r="109" spans="11:33" ht="12.75" customHeight="1"/>
    <row r="110" spans="11:33" ht="12.75" customHeight="1"/>
    <row r="111" spans="11:33" ht="12.75" customHeight="1"/>
    <row r="112" spans="11:33"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5">
    <mergeCell ref="A3:T3"/>
    <mergeCell ref="A4:U4"/>
    <mergeCell ref="B6:M7"/>
    <mergeCell ref="AA7:AB7"/>
    <mergeCell ref="A12:X12"/>
  </mergeCells>
  <dataValidations count="1">
    <dataValidation type="list" allowBlank="1" showErrorMessage="1" sqref="AA8:AB8" xr:uid="{00000000-0002-0000-0A00-000000000000}">
      <formula1>"Year End,Average"</formula1>
    </dataValidation>
  </dataValidations>
  <pageMargins left="0.7" right="0.7" top="0.75" bottom="0.75" header="0" footer="0"/>
  <pageSetup fitToHeight="0"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D99594"/>
    <pageSetUpPr fitToPage="1"/>
  </sheetPr>
  <dimension ref="A1:Z1000"/>
  <sheetViews>
    <sheetView showGridLines="0" workbookViewId="0"/>
  </sheetViews>
  <sheetFormatPr defaultColWidth="12.5703125" defaultRowHeight="15" customHeight="1"/>
  <cols>
    <col min="1" max="1" width="6.42578125" customWidth="1"/>
    <col min="2" max="2" width="5.5703125" customWidth="1"/>
    <col min="3" max="3" width="16.5703125" customWidth="1"/>
    <col min="4" max="4" width="3" customWidth="1"/>
    <col min="5" max="5" width="11.42578125" customWidth="1"/>
    <col min="6" max="6" width="1.42578125" customWidth="1"/>
    <col min="7" max="7" width="3.42578125" customWidth="1"/>
    <col min="8" max="8" width="1.42578125" customWidth="1"/>
    <col min="9" max="9" width="16.28515625" customWidth="1"/>
    <col min="10" max="10" width="3.42578125" customWidth="1"/>
    <col min="11" max="11" width="12.5703125" customWidth="1"/>
    <col min="12" max="12" width="1.42578125" customWidth="1"/>
    <col min="13" max="13" width="3.5703125" customWidth="1"/>
    <col min="14" max="14" width="1.5703125" customWidth="1"/>
    <col min="15" max="15" width="14" customWidth="1"/>
    <col min="16" max="26" width="8.5703125" customWidth="1"/>
  </cols>
  <sheetData>
    <row r="1" spans="1:26" ht="12.75" customHeight="1">
      <c r="A1" s="6"/>
      <c r="B1" s="6"/>
      <c r="C1" s="6"/>
      <c r="D1" s="6"/>
      <c r="E1" s="6"/>
      <c r="F1" s="6"/>
      <c r="G1" s="6"/>
      <c r="H1" s="6"/>
      <c r="I1" s="6"/>
      <c r="J1" s="6"/>
      <c r="K1" s="334" t="s">
        <v>92</v>
      </c>
      <c r="L1" s="6"/>
      <c r="M1" s="6"/>
      <c r="N1" s="6"/>
      <c r="O1" s="27" t="str">
        <f>EBNUMBER</f>
        <v>EB-2024-0115</v>
      </c>
      <c r="P1" s="6"/>
      <c r="Q1" s="6"/>
      <c r="R1" s="6"/>
      <c r="S1" s="6"/>
      <c r="T1" s="6"/>
      <c r="U1" s="6"/>
      <c r="V1" s="6"/>
      <c r="W1" s="6"/>
      <c r="X1" s="6"/>
      <c r="Y1" s="6"/>
      <c r="Z1" s="6"/>
    </row>
    <row r="2" spans="1:26" ht="12.75" customHeight="1">
      <c r="A2" s="6"/>
      <c r="B2" s="6"/>
      <c r="C2" s="6"/>
      <c r="D2" s="6"/>
      <c r="E2" s="6"/>
      <c r="F2" s="6"/>
      <c r="G2" s="6"/>
      <c r="H2" s="6"/>
      <c r="I2" s="6"/>
      <c r="J2" s="6"/>
      <c r="K2" s="334" t="s">
        <v>93</v>
      </c>
      <c r="L2" s="6"/>
      <c r="M2" s="6"/>
      <c r="N2" s="6"/>
      <c r="O2" s="28">
        <v>5</v>
      </c>
      <c r="P2" s="6"/>
      <c r="Q2" s="6"/>
      <c r="R2" s="6"/>
      <c r="S2" s="6"/>
      <c r="T2" s="6"/>
      <c r="U2" s="6"/>
      <c r="V2" s="6"/>
      <c r="W2" s="6"/>
      <c r="X2" s="6"/>
      <c r="Y2" s="6"/>
      <c r="Z2" s="6"/>
    </row>
    <row r="3" spans="1:26" ht="12.75" customHeight="1">
      <c r="A3" s="6"/>
      <c r="B3" s="6"/>
      <c r="C3" s="71"/>
      <c r="D3" s="6"/>
      <c r="E3" s="6"/>
      <c r="F3" s="6"/>
      <c r="G3" s="6"/>
      <c r="H3" s="6"/>
      <c r="I3" s="6"/>
      <c r="J3" s="6"/>
      <c r="K3" s="334" t="s">
        <v>94</v>
      </c>
      <c r="L3" s="6"/>
      <c r="M3" s="6"/>
      <c r="N3" s="6"/>
      <c r="O3" s="28">
        <v>1</v>
      </c>
      <c r="P3" s="6"/>
      <c r="Q3" s="6"/>
      <c r="R3" s="6"/>
      <c r="S3" s="6"/>
      <c r="T3" s="6"/>
      <c r="U3" s="6"/>
      <c r="V3" s="6"/>
      <c r="W3" s="6"/>
      <c r="X3" s="6"/>
      <c r="Y3" s="6"/>
      <c r="Z3" s="6"/>
    </row>
    <row r="4" spans="1:26" ht="12.75" customHeight="1">
      <c r="A4" s="711"/>
      <c r="B4" s="631"/>
      <c r="C4" s="631"/>
      <c r="D4" s="631"/>
      <c r="E4" s="631"/>
      <c r="F4" s="631"/>
      <c r="G4" s="631"/>
      <c r="H4" s="631"/>
      <c r="I4" s="631"/>
      <c r="J4" s="6"/>
      <c r="K4" s="334" t="s">
        <v>95</v>
      </c>
      <c r="L4" s="6"/>
      <c r="M4" s="6"/>
      <c r="N4" s="6"/>
      <c r="O4" s="28">
        <v>1</v>
      </c>
      <c r="P4" s="6"/>
      <c r="Q4" s="6"/>
      <c r="R4" s="6"/>
      <c r="S4" s="6"/>
      <c r="T4" s="6"/>
      <c r="U4" s="6"/>
      <c r="V4" s="6"/>
      <c r="W4" s="6"/>
      <c r="X4" s="6"/>
      <c r="Y4" s="6"/>
      <c r="Z4" s="6"/>
    </row>
    <row r="5" spans="1:26" ht="12.75" customHeight="1">
      <c r="A5" s="6"/>
      <c r="B5" s="6"/>
      <c r="C5" s="6"/>
      <c r="D5" s="6"/>
      <c r="E5" s="6"/>
      <c r="F5" s="6"/>
      <c r="G5" s="6"/>
      <c r="H5" s="6"/>
      <c r="I5" s="6"/>
      <c r="J5" s="6"/>
      <c r="K5" s="335" t="s">
        <v>96</v>
      </c>
      <c r="L5" s="6"/>
      <c r="M5" s="6"/>
      <c r="N5" s="6"/>
      <c r="O5" s="28" t="s">
        <v>97</v>
      </c>
      <c r="P5" s="6"/>
      <c r="Q5" s="6"/>
      <c r="R5" s="6"/>
      <c r="S5" s="6"/>
      <c r="T5" s="6"/>
      <c r="U5" s="6"/>
      <c r="V5" s="6"/>
      <c r="W5" s="6"/>
      <c r="X5" s="6"/>
      <c r="Y5" s="6"/>
      <c r="Z5" s="6"/>
    </row>
    <row r="6" spans="1:26" ht="12.75" customHeight="1">
      <c r="A6" s="6"/>
      <c r="B6" s="6"/>
      <c r="C6" s="6"/>
      <c r="D6" s="6"/>
      <c r="E6" s="6"/>
      <c r="F6" s="6"/>
      <c r="G6" s="6"/>
      <c r="H6" s="6"/>
      <c r="I6" s="6"/>
      <c r="J6" s="6"/>
      <c r="K6" s="334"/>
      <c r="L6" s="6"/>
      <c r="M6" s="6"/>
      <c r="N6" s="6"/>
      <c r="O6" s="27"/>
      <c r="P6" s="6"/>
      <c r="Q6" s="6"/>
      <c r="R6" s="6"/>
      <c r="S6" s="6"/>
      <c r="T6" s="6"/>
      <c r="U6" s="6"/>
      <c r="V6" s="6"/>
      <c r="W6" s="6"/>
      <c r="X6" s="6"/>
      <c r="Y6" s="6"/>
      <c r="Z6" s="6"/>
    </row>
    <row r="7" spans="1:26" ht="12.75" customHeight="1">
      <c r="A7" s="6"/>
      <c r="B7" s="6"/>
      <c r="C7" s="6"/>
      <c r="D7" s="6"/>
      <c r="E7" s="6"/>
      <c r="F7" s="6"/>
      <c r="G7" s="6"/>
      <c r="H7" s="6"/>
      <c r="I7" s="6"/>
      <c r="J7" s="6"/>
      <c r="K7" s="334" t="s">
        <v>98</v>
      </c>
      <c r="L7" s="6"/>
      <c r="M7" s="6"/>
      <c r="N7" s="6"/>
      <c r="O7" s="33">
        <v>45979</v>
      </c>
      <c r="P7" s="6"/>
      <c r="Q7" s="6"/>
      <c r="R7" s="6"/>
      <c r="S7" s="6"/>
      <c r="T7" s="6"/>
      <c r="U7" s="6"/>
      <c r="V7" s="6"/>
      <c r="W7" s="6"/>
      <c r="X7" s="6"/>
      <c r="Y7" s="6"/>
      <c r="Z7" s="6"/>
    </row>
    <row r="8" spans="1:26" ht="12.75" customHeight="1">
      <c r="A8" s="6"/>
      <c r="B8" s="6"/>
      <c r="C8" s="6"/>
      <c r="D8" s="6"/>
      <c r="E8" s="6"/>
      <c r="F8" s="6"/>
      <c r="G8" s="6"/>
      <c r="H8" s="6"/>
      <c r="I8" s="6"/>
      <c r="J8" s="6"/>
      <c r="K8" s="6"/>
      <c r="L8" s="6"/>
      <c r="M8" s="6"/>
      <c r="N8" s="6"/>
      <c r="O8" s="6"/>
      <c r="P8" s="6"/>
      <c r="Q8" s="6"/>
      <c r="R8" s="6"/>
      <c r="S8" s="6"/>
      <c r="T8" s="6"/>
      <c r="U8" s="6"/>
      <c r="V8" s="6"/>
      <c r="W8" s="6"/>
      <c r="X8" s="6"/>
      <c r="Y8" s="6"/>
      <c r="Z8" s="6"/>
    </row>
    <row r="9" spans="1:26" ht="12.75" customHeight="1">
      <c r="A9" s="6"/>
      <c r="B9" s="6"/>
      <c r="C9" s="6"/>
      <c r="D9" s="6"/>
      <c r="E9" s="6"/>
      <c r="F9" s="6"/>
      <c r="G9" s="6"/>
      <c r="H9" s="6"/>
      <c r="I9" s="6"/>
      <c r="J9" s="6"/>
      <c r="K9" s="6"/>
      <c r="L9" s="6"/>
      <c r="M9" s="6"/>
      <c r="N9" s="6"/>
      <c r="O9" s="6"/>
      <c r="P9" s="6"/>
      <c r="Q9" s="6"/>
      <c r="R9" s="6"/>
      <c r="S9" s="6"/>
      <c r="T9" s="6"/>
      <c r="U9" s="6"/>
      <c r="V9" s="6"/>
      <c r="W9" s="6"/>
      <c r="X9" s="6"/>
      <c r="Y9" s="6"/>
      <c r="Z9" s="6"/>
    </row>
    <row r="10" spans="1:26" ht="12.75" customHeight="1">
      <c r="A10" s="6"/>
      <c r="B10" s="6"/>
      <c r="C10" s="647" t="s">
        <v>631</v>
      </c>
      <c r="D10" s="631"/>
      <c r="E10" s="631"/>
      <c r="F10" s="631"/>
      <c r="G10" s="631"/>
      <c r="H10" s="631"/>
      <c r="I10" s="631"/>
      <c r="J10" s="631"/>
      <c r="K10" s="631"/>
      <c r="L10" s="631"/>
      <c r="M10" s="631"/>
      <c r="N10" s="631"/>
      <c r="O10" s="631"/>
      <c r="P10" s="6"/>
      <c r="Q10" s="6"/>
      <c r="R10" s="6"/>
      <c r="S10" s="6"/>
      <c r="T10" s="6"/>
      <c r="U10" s="6"/>
      <c r="V10" s="6"/>
      <c r="W10" s="6"/>
      <c r="X10" s="6"/>
      <c r="Y10" s="6"/>
      <c r="Z10" s="6"/>
    </row>
    <row r="11" spans="1:26" ht="12.75" customHeight="1">
      <c r="A11" s="6"/>
      <c r="B11" s="6"/>
      <c r="C11" s="712" t="s">
        <v>632</v>
      </c>
      <c r="D11" s="631"/>
      <c r="E11" s="631"/>
      <c r="F11" s="631"/>
      <c r="G11" s="631"/>
      <c r="H11" s="631"/>
      <c r="I11" s="631"/>
      <c r="J11" s="631"/>
      <c r="K11" s="631"/>
      <c r="L11" s="631"/>
      <c r="M11" s="631"/>
      <c r="N11" s="631"/>
      <c r="O11" s="631"/>
      <c r="P11" s="6"/>
      <c r="Q11" s="6"/>
      <c r="R11" s="6"/>
      <c r="S11" s="6"/>
      <c r="T11" s="6"/>
      <c r="U11" s="6"/>
      <c r="V11" s="6"/>
      <c r="W11" s="6"/>
      <c r="X11" s="6"/>
      <c r="Y11" s="6"/>
      <c r="Z11" s="6"/>
    </row>
    <row r="12" spans="1:26" ht="12.75" customHeight="1">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2.75" customHeight="1">
      <c r="A13" s="713" t="s">
        <v>633</v>
      </c>
      <c r="B13" s="631"/>
      <c r="C13" s="631"/>
      <c r="D13" s="631"/>
      <c r="E13" s="631"/>
      <c r="F13" s="631"/>
      <c r="G13" s="631"/>
      <c r="H13" s="631"/>
      <c r="I13" s="631"/>
      <c r="J13" s="631"/>
      <c r="K13" s="631"/>
      <c r="L13" s="631"/>
      <c r="M13" s="631"/>
      <c r="N13" s="631"/>
      <c r="O13" s="631"/>
      <c r="P13" s="6"/>
      <c r="Q13" s="6"/>
      <c r="R13" s="6"/>
      <c r="S13" s="6"/>
      <c r="T13" s="6"/>
      <c r="U13" s="6"/>
      <c r="V13" s="6"/>
      <c r="W13" s="6"/>
      <c r="X13" s="6"/>
      <c r="Y13" s="6"/>
      <c r="Z13" s="6"/>
    </row>
    <row r="14" spans="1:26" ht="12.75" customHeight="1">
      <c r="A14" s="337"/>
      <c r="B14" s="337"/>
      <c r="C14" s="337"/>
      <c r="D14" s="337"/>
      <c r="E14" s="337"/>
      <c r="F14" s="337"/>
      <c r="G14" s="337"/>
      <c r="H14" s="337"/>
      <c r="I14" s="337"/>
      <c r="J14" s="337"/>
      <c r="K14" s="337"/>
      <c r="L14" s="337"/>
      <c r="M14" s="337"/>
      <c r="N14" s="337"/>
      <c r="O14" s="337"/>
      <c r="P14" s="6"/>
      <c r="Q14" s="6"/>
      <c r="R14" s="6"/>
      <c r="S14" s="6"/>
      <c r="T14" s="6"/>
      <c r="U14" s="6"/>
      <c r="V14" s="6"/>
      <c r="W14" s="6"/>
      <c r="X14" s="6"/>
      <c r="Y14" s="6"/>
      <c r="Z14" s="6"/>
    </row>
    <row r="15" spans="1:26" ht="12.75" customHeight="1">
      <c r="A15" s="6"/>
      <c r="B15" s="6"/>
      <c r="C15" s="6"/>
      <c r="D15" s="6"/>
      <c r="E15" s="6"/>
      <c r="F15" s="6"/>
      <c r="G15" s="32" t="s">
        <v>634</v>
      </c>
      <c r="H15" s="714">
        <f>TestYear</f>
        <v>2026</v>
      </c>
      <c r="I15" s="631"/>
      <c r="J15" s="6"/>
      <c r="K15" s="6"/>
      <c r="L15" s="6"/>
      <c r="M15" s="6"/>
      <c r="N15" s="6"/>
      <c r="O15" s="6"/>
      <c r="P15" s="6"/>
      <c r="Q15" s="6"/>
      <c r="R15" s="6"/>
      <c r="S15" s="6"/>
      <c r="T15" s="6"/>
      <c r="U15" s="6"/>
      <c r="V15" s="6"/>
      <c r="W15" s="6"/>
      <c r="X15" s="6"/>
      <c r="Y15" s="6"/>
      <c r="Z15" s="6"/>
    </row>
    <row r="16" spans="1:26" ht="12.75" customHeight="1">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2.75" customHeight="1">
      <c r="A17" s="704" t="s">
        <v>635</v>
      </c>
      <c r="B17" s="6"/>
      <c r="C17" s="6"/>
      <c r="D17" s="6"/>
      <c r="E17" s="6"/>
      <c r="F17" s="6"/>
      <c r="G17" s="6"/>
      <c r="H17" s="6"/>
      <c r="I17" s="6"/>
      <c r="J17" s="6"/>
      <c r="K17" s="6"/>
      <c r="L17" s="6"/>
      <c r="M17" s="6"/>
      <c r="N17" s="6"/>
      <c r="O17" s="6"/>
      <c r="P17" s="6"/>
      <c r="Q17" s="6"/>
      <c r="R17" s="6"/>
      <c r="S17" s="6"/>
      <c r="T17" s="6"/>
      <c r="U17" s="6"/>
      <c r="V17" s="6"/>
      <c r="W17" s="6"/>
      <c r="X17" s="6"/>
      <c r="Y17" s="6"/>
      <c r="Z17" s="6"/>
    </row>
    <row r="18" spans="1:26" ht="12.75" customHeight="1">
      <c r="A18" s="653"/>
      <c r="B18" s="6"/>
      <c r="C18" s="338" t="s">
        <v>636</v>
      </c>
      <c r="D18" s="6"/>
      <c r="E18" s="705" t="s">
        <v>637</v>
      </c>
      <c r="F18" s="653"/>
      <c r="G18" s="653"/>
      <c r="H18" s="653"/>
      <c r="I18" s="653"/>
      <c r="J18" s="339"/>
      <c r="K18" s="338" t="s">
        <v>638</v>
      </c>
      <c r="L18" s="336"/>
      <c r="M18" s="6"/>
      <c r="N18" s="6"/>
      <c r="O18" s="338" t="s">
        <v>639</v>
      </c>
      <c r="P18" s="6"/>
      <c r="Q18" s="6"/>
      <c r="R18" s="6"/>
      <c r="S18" s="6"/>
      <c r="T18" s="6"/>
      <c r="U18" s="6"/>
      <c r="V18" s="6"/>
      <c r="W18" s="6"/>
      <c r="X18" s="6"/>
      <c r="Y18" s="6"/>
      <c r="Z18" s="6"/>
    </row>
    <row r="19" spans="1:26" ht="12.75" customHeight="1">
      <c r="A19" s="25"/>
      <c r="B19" s="6"/>
      <c r="C19" s="6"/>
      <c r="D19" s="6"/>
      <c r="E19" s="6"/>
      <c r="F19" s="6"/>
      <c r="G19" s="6"/>
      <c r="H19" s="6"/>
      <c r="I19" s="160"/>
      <c r="J19" s="160"/>
      <c r="K19" s="6"/>
      <c r="L19" s="6"/>
      <c r="M19" s="6"/>
      <c r="N19" s="6"/>
      <c r="O19" s="6"/>
      <c r="P19" s="6"/>
      <c r="Q19" s="6"/>
      <c r="R19" s="6"/>
      <c r="S19" s="6"/>
      <c r="T19" s="6"/>
      <c r="U19" s="6"/>
      <c r="V19" s="6"/>
      <c r="W19" s="6"/>
      <c r="X19" s="6"/>
      <c r="Y19" s="6"/>
      <c r="Z19" s="6"/>
    </row>
    <row r="20" spans="1:26" ht="12.75" customHeight="1">
      <c r="A20" s="25"/>
      <c r="B20" s="6"/>
      <c r="C20" s="6"/>
      <c r="D20" s="6"/>
      <c r="E20" s="340" t="s">
        <v>640</v>
      </c>
      <c r="F20" s="7"/>
      <c r="G20" s="7"/>
      <c r="H20" s="7"/>
      <c r="I20" s="340" t="s">
        <v>641</v>
      </c>
      <c r="J20" s="6"/>
      <c r="K20" s="340" t="s">
        <v>640</v>
      </c>
      <c r="L20" s="7"/>
      <c r="M20" s="6"/>
      <c r="N20" s="6"/>
      <c r="O20" s="160" t="s">
        <v>641</v>
      </c>
      <c r="P20" s="6"/>
      <c r="Q20" s="6"/>
      <c r="R20" s="6"/>
      <c r="S20" s="6"/>
      <c r="T20" s="6"/>
      <c r="U20" s="6"/>
      <c r="V20" s="6"/>
      <c r="W20" s="6"/>
      <c r="X20" s="6"/>
      <c r="Y20" s="6"/>
      <c r="Z20" s="6"/>
    </row>
    <row r="21" spans="1:26" ht="12.75" customHeight="1">
      <c r="A21" s="25"/>
      <c r="B21" s="6"/>
      <c r="C21" s="341" t="s">
        <v>642</v>
      </c>
      <c r="D21" s="6"/>
      <c r="E21" s="6"/>
      <c r="F21" s="6"/>
      <c r="G21" s="6"/>
      <c r="H21" s="6"/>
      <c r="I21" s="6"/>
      <c r="J21" s="6"/>
      <c r="K21" s="6"/>
      <c r="L21" s="6"/>
      <c r="M21" s="6"/>
      <c r="N21" s="6"/>
      <c r="O21" s="6"/>
      <c r="P21" s="6"/>
      <c r="Q21" s="6"/>
      <c r="R21" s="6"/>
      <c r="S21" s="6"/>
      <c r="T21" s="6"/>
      <c r="U21" s="6"/>
      <c r="V21" s="6"/>
      <c r="W21" s="6"/>
      <c r="X21" s="6"/>
      <c r="Y21" s="6"/>
      <c r="Z21" s="6"/>
    </row>
    <row r="22" spans="1:26" ht="12.75" customHeight="1">
      <c r="A22" s="25">
        <v>1</v>
      </c>
      <c r="B22" s="6"/>
      <c r="C22" s="342" t="s">
        <v>643</v>
      </c>
      <c r="D22" s="6"/>
      <c r="E22" s="132">
        <v>0.56000000000000005</v>
      </c>
      <c r="F22" s="132"/>
      <c r="G22" s="343"/>
      <c r="H22" s="344"/>
      <c r="I22" s="345">
        <f>ROUND($I$31*E22,0)</f>
        <v>855332537</v>
      </c>
      <c r="J22" s="6"/>
      <c r="K22" s="346">
        <f>ROUND('App.2-OB_Debt Instruments'!I134,4)</f>
        <v>3.9800000000000002E-2</v>
      </c>
      <c r="L22" s="132"/>
      <c r="M22" s="343"/>
      <c r="N22" s="344"/>
      <c r="O22" s="345">
        <f t="shared" ref="O22:O23" si="0">K22*I22</f>
        <v>34042234.972599998</v>
      </c>
      <c r="P22" s="6"/>
      <c r="Q22" s="6"/>
      <c r="R22" s="6"/>
      <c r="S22" s="6"/>
      <c r="T22" s="6"/>
      <c r="U22" s="6"/>
      <c r="V22" s="6"/>
      <c r="W22" s="6"/>
      <c r="X22" s="6"/>
      <c r="Y22" s="6"/>
      <c r="Z22" s="6"/>
    </row>
    <row r="23" spans="1:26" ht="12.75" customHeight="1">
      <c r="A23" s="25">
        <v>2</v>
      </c>
      <c r="B23" s="6"/>
      <c r="C23" s="342" t="s">
        <v>644</v>
      </c>
      <c r="D23" s="6"/>
      <c r="E23" s="132">
        <v>0.04</v>
      </c>
      <c r="F23" s="132"/>
      <c r="G23" s="347" t="s">
        <v>607</v>
      </c>
      <c r="H23" s="344"/>
      <c r="I23" s="348">
        <f>$I$31*E23</f>
        <v>61095181.240000002</v>
      </c>
      <c r="J23" s="6"/>
      <c r="K23" s="349">
        <v>2.7199999999999998E-2</v>
      </c>
      <c r="L23" s="132"/>
      <c r="M23" s="343"/>
      <c r="N23" s="344"/>
      <c r="O23" s="348">
        <f t="shared" si="0"/>
        <v>1661788.929728</v>
      </c>
      <c r="P23" s="6"/>
      <c r="Q23" s="6"/>
      <c r="R23" s="6"/>
      <c r="S23" s="6"/>
      <c r="T23" s="6"/>
      <c r="U23" s="6"/>
      <c r="V23" s="6"/>
      <c r="W23" s="6"/>
      <c r="X23" s="6"/>
      <c r="Y23" s="6"/>
      <c r="Z23" s="6"/>
    </row>
    <row r="24" spans="1:26" ht="12.75" customHeight="1">
      <c r="A24" s="25">
        <v>3</v>
      </c>
      <c r="B24" s="6"/>
      <c r="C24" s="25" t="s">
        <v>645</v>
      </c>
      <c r="D24" s="6"/>
      <c r="E24" s="350">
        <f>SUM(E22:E23)</f>
        <v>0.60000000000000009</v>
      </c>
      <c r="F24" s="350"/>
      <c r="G24" s="350"/>
      <c r="H24" s="350"/>
      <c r="I24" s="351">
        <f>SUM(I22:I23)</f>
        <v>916427718.24000001</v>
      </c>
      <c r="J24" s="6"/>
      <c r="K24" s="352">
        <f>IF(E24=0,0,SUMPRODUCT(E22:E23,K22:K23)/E24)</f>
        <v>3.8959999999999995E-2</v>
      </c>
      <c r="L24" s="132"/>
      <c r="M24" s="80"/>
      <c r="N24" s="6"/>
      <c r="O24" s="351">
        <f>SUM(O22:O23)</f>
        <v>35704023.902327999</v>
      </c>
      <c r="P24" s="6"/>
      <c r="Q24" s="6"/>
      <c r="R24" s="6"/>
      <c r="S24" s="6"/>
      <c r="T24" s="6"/>
      <c r="U24" s="6"/>
      <c r="V24" s="6"/>
      <c r="W24" s="6"/>
      <c r="X24" s="6"/>
      <c r="Y24" s="6"/>
      <c r="Z24" s="6"/>
    </row>
    <row r="25" spans="1:26" ht="12.75" customHeight="1">
      <c r="A25" s="25"/>
      <c r="B25" s="6"/>
      <c r="C25" s="6"/>
      <c r="D25" s="6"/>
      <c r="E25" s="353"/>
      <c r="F25" s="353"/>
      <c r="G25" s="353"/>
      <c r="H25" s="353"/>
      <c r="I25" s="345"/>
      <c r="J25" s="6"/>
      <c r="K25" s="132"/>
      <c r="L25" s="132"/>
      <c r="M25" s="6"/>
      <c r="N25" s="6"/>
      <c r="O25" s="345"/>
      <c r="P25" s="6"/>
      <c r="Q25" s="6"/>
      <c r="R25" s="6"/>
      <c r="S25" s="6"/>
      <c r="T25" s="6"/>
      <c r="U25" s="6"/>
      <c r="V25" s="6"/>
      <c r="W25" s="6"/>
      <c r="X25" s="6"/>
      <c r="Y25" s="6"/>
      <c r="Z25" s="6"/>
    </row>
    <row r="26" spans="1:26" ht="12.75" customHeight="1">
      <c r="A26" s="25"/>
      <c r="B26" s="6"/>
      <c r="C26" s="341" t="s">
        <v>646</v>
      </c>
      <c r="D26" s="6"/>
      <c r="E26" s="353"/>
      <c r="F26" s="353"/>
      <c r="G26" s="353"/>
      <c r="H26" s="353"/>
      <c r="I26" s="345"/>
      <c r="J26" s="6"/>
      <c r="K26" s="132"/>
      <c r="L26" s="132"/>
      <c r="M26" s="6"/>
      <c r="N26" s="6"/>
      <c r="O26" s="345"/>
      <c r="P26" s="6"/>
      <c r="Q26" s="6"/>
      <c r="R26" s="6"/>
      <c r="S26" s="6"/>
      <c r="T26" s="6"/>
      <c r="U26" s="6"/>
      <c r="V26" s="6"/>
      <c r="W26" s="6"/>
      <c r="X26" s="6"/>
      <c r="Y26" s="6"/>
      <c r="Z26" s="6"/>
    </row>
    <row r="27" spans="1:26" ht="12.75" customHeight="1">
      <c r="A27" s="25">
        <v>4</v>
      </c>
      <c r="B27" s="6"/>
      <c r="C27" s="342" t="s">
        <v>647</v>
      </c>
      <c r="D27" s="6"/>
      <c r="E27" s="132">
        <v>0.4</v>
      </c>
      <c r="F27" s="132"/>
      <c r="G27" s="343"/>
      <c r="H27" s="344"/>
      <c r="I27" s="345">
        <f t="shared" ref="I27:I28" si="1">$I$31*E27</f>
        <v>610951812.39999998</v>
      </c>
      <c r="J27" s="6"/>
      <c r="K27" s="354">
        <v>9.11E-2</v>
      </c>
      <c r="L27" s="132"/>
      <c r="M27" s="343"/>
      <c r="N27" s="344"/>
      <c r="O27" s="345">
        <f t="shared" ref="O27:O28" si="2">K27*I27</f>
        <v>55657710.109639995</v>
      </c>
      <c r="P27" s="6"/>
      <c r="Q27" s="6"/>
      <c r="R27" s="6"/>
      <c r="S27" s="6"/>
      <c r="T27" s="6"/>
      <c r="U27" s="6"/>
      <c r="V27" s="6"/>
      <c r="W27" s="6"/>
      <c r="X27" s="6"/>
      <c r="Y27" s="6"/>
      <c r="Z27" s="6"/>
    </row>
    <row r="28" spans="1:26" ht="12.75" customHeight="1">
      <c r="A28" s="25">
        <v>5</v>
      </c>
      <c r="B28" s="6"/>
      <c r="C28" s="342" t="s">
        <v>648</v>
      </c>
      <c r="D28" s="6"/>
      <c r="E28" s="355"/>
      <c r="F28" s="132"/>
      <c r="G28" s="343"/>
      <c r="H28" s="344"/>
      <c r="I28" s="348">
        <f t="shared" si="1"/>
        <v>0</v>
      </c>
      <c r="J28" s="6"/>
      <c r="K28" s="355"/>
      <c r="L28" s="132"/>
      <c r="M28" s="343"/>
      <c r="N28" s="344"/>
      <c r="O28" s="348">
        <f t="shared" si="2"/>
        <v>0</v>
      </c>
      <c r="P28" s="6"/>
      <c r="Q28" s="6"/>
      <c r="R28" s="6"/>
      <c r="S28" s="6"/>
      <c r="T28" s="6"/>
      <c r="U28" s="6"/>
      <c r="V28" s="6"/>
      <c r="W28" s="6"/>
      <c r="X28" s="6"/>
      <c r="Y28" s="6"/>
      <c r="Z28" s="6"/>
    </row>
    <row r="29" spans="1:26" ht="12.75" customHeight="1">
      <c r="A29" s="25">
        <v>6</v>
      </c>
      <c r="B29" s="6"/>
      <c r="C29" s="25" t="s">
        <v>649</v>
      </c>
      <c r="D29" s="6"/>
      <c r="E29" s="350">
        <f>SUM(E27:E28)</f>
        <v>0.4</v>
      </c>
      <c r="F29" s="350"/>
      <c r="G29" s="350"/>
      <c r="H29" s="350"/>
      <c r="I29" s="351">
        <f>SUM(I27:I28)</f>
        <v>610951812.39999998</v>
      </c>
      <c r="J29" s="6"/>
      <c r="K29" s="352">
        <f>IF(E29=0,0,SUMPRODUCT(E27:E28,K27:K28)/E29)</f>
        <v>9.11E-2</v>
      </c>
      <c r="L29" s="132"/>
      <c r="M29" s="6"/>
      <c r="N29" s="6"/>
      <c r="O29" s="351">
        <f>SUM(O27:O28)</f>
        <v>55657710.109639995</v>
      </c>
      <c r="P29" s="6"/>
      <c r="Q29" s="6"/>
      <c r="R29" s="6"/>
      <c r="S29" s="6"/>
      <c r="T29" s="6"/>
      <c r="U29" s="6"/>
      <c r="V29" s="6"/>
      <c r="W29" s="6"/>
      <c r="X29" s="6"/>
      <c r="Y29" s="6"/>
      <c r="Z29" s="6"/>
    </row>
    <row r="30" spans="1:26" ht="12.75" customHeight="1">
      <c r="A30" s="25"/>
      <c r="B30" s="6"/>
      <c r="C30" s="6"/>
      <c r="D30" s="6"/>
      <c r="E30" s="6"/>
      <c r="F30" s="6"/>
      <c r="G30" s="6"/>
      <c r="H30" s="6"/>
      <c r="I30" s="345"/>
      <c r="J30" s="6"/>
      <c r="K30" s="132"/>
      <c r="L30" s="132"/>
      <c r="M30" s="6"/>
      <c r="N30" s="6"/>
      <c r="O30" s="345"/>
      <c r="P30" s="6"/>
      <c r="Q30" s="6"/>
      <c r="R30" s="6"/>
      <c r="S30" s="6"/>
      <c r="T30" s="6"/>
      <c r="U30" s="6"/>
      <c r="V30" s="6"/>
      <c r="W30" s="6"/>
      <c r="X30" s="6"/>
      <c r="Y30" s="6"/>
      <c r="Z30" s="6"/>
    </row>
    <row r="31" spans="1:26" ht="12.75" customHeight="1">
      <c r="A31" s="25">
        <v>7</v>
      </c>
      <c r="B31" s="6"/>
      <c r="C31" s="341" t="s">
        <v>144</v>
      </c>
      <c r="D31" s="6"/>
      <c r="E31" s="356">
        <v>1</v>
      </c>
      <c r="F31" s="356"/>
      <c r="G31" s="357"/>
      <c r="H31" s="357"/>
      <c r="I31" s="358">
        <v>1527379531</v>
      </c>
      <c r="J31" s="6"/>
      <c r="K31" s="359">
        <f>(K24*E24)+(K29*E29)</f>
        <v>5.9816000000000001E-2</v>
      </c>
      <c r="L31" s="132"/>
      <c r="M31" s="6"/>
      <c r="N31" s="6"/>
      <c r="O31" s="360">
        <f>O24+O29</f>
        <v>91361734.011967987</v>
      </c>
      <c r="P31" s="6"/>
      <c r="Q31" s="6"/>
      <c r="R31" s="6"/>
      <c r="S31" s="6"/>
      <c r="T31" s="6"/>
      <c r="U31" s="6"/>
      <c r="V31" s="6"/>
      <c r="W31" s="6"/>
      <c r="X31" s="6"/>
      <c r="Y31" s="6"/>
      <c r="Z31" s="6"/>
    </row>
    <row r="32" spans="1:26" ht="12.75" customHeight="1">
      <c r="A32" s="25"/>
      <c r="B32" s="6"/>
      <c r="C32" s="6"/>
      <c r="D32" s="6"/>
      <c r="E32" s="6"/>
      <c r="F32" s="6"/>
      <c r="G32" s="6"/>
      <c r="H32" s="6"/>
      <c r="I32" s="6"/>
      <c r="J32" s="6"/>
      <c r="K32" s="6"/>
      <c r="L32" s="6"/>
      <c r="M32" s="6"/>
      <c r="N32" s="6"/>
      <c r="O32" s="6"/>
      <c r="P32" s="6"/>
      <c r="Q32" s="6"/>
      <c r="R32" s="6"/>
      <c r="S32" s="6"/>
      <c r="T32" s="6"/>
      <c r="U32" s="6"/>
      <c r="V32" s="6"/>
      <c r="W32" s="6"/>
      <c r="X32" s="6"/>
      <c r="Y32" s="6"/>
      <c r="Z32" s="6"/>
    </row>
    <row r="33" spans="1:26" ht="12.75" customHeight="1">
      <c r="A33" s="25"/>
      <c r="B33" s="6"/>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c r="A34" s="706" t="s">
        <v>66</v>
      </c>
      <c r="B34" s="631"/>
      <c r="C34" s="631"/>
      <c r="D34" s="631"/>
      <c r="E34" s="631"/>
      <c r="F34" s="631"/>
      <c r="G34" s="631"/>
      <c r="H34" s="631"/>
      <c r="I34" s="631"/>
      <c r="J34" s="631"/>
      <c r="K34" s="631"/>
      <c r="L34" s="631"/>
      <c r="M34" s="631"/>
      <c r="N34" s="631"/>
      <c r="O34" s="631"/>
      <c r="P34" s="6"/>
      <c r="Q34" s="6"/>
      <c r="R34" s="6"/>
      <c r="S34" s="6"/>
      <c r="T34" s="6"/>
      <c r="U34" s="6"/>
      <c r="V34" s="6"/>
      <c r="W34" s="6"/>
      <c r="X34" s="6"/>
      <c r="Y34" s="6"/>
      <c r="Z34" s="6"/>
    </row>
    <row r="35" spans="1:26" ht="12.75" customHeight="1">
      <c r="A35" s="361" t="s">
        <v>607</v>
      </c>
      <c r="B35" s="6"/>
      <c r="C35" s="707" t="s">
        <v>650</v>
      </c>
      <c r="D35" s="631"/>
      <c r="E35" s="631"/>
      <c r="F35" s="631"/>
      <c r="G35" s="631"/>
      <c r="H35" s="631"/>
      <c r="I35" s="631"/>
      <c r="J35" s="631"/>
      <c r="K35" s="631"/>
      <c r="L35" s="631"/>
      <c r="M35" s="631"/>
      <c r="N35" s="631"/>
      <c r="O35" s="631"/>
      <c r="P35" s="6"/>
      <c r="Q35" s="6"/>
      <c r="R35" s="6"/>
      <c r="S35" s="6"/>
      <c r="T35" s="6"/>
      <c r="U35" s="6"/>
      <c r="V35" s="6"/>
      <c r="W35" s="6"/>
      <c r="X35" s="6"/>
      <c r="Y35" s="6"/>
      <c r="Z35" s="6"/>
    </row>
    <row r="36" spans="1:26" ht="12.75" customHeight="1">
      <c r="A36" s="362"/>
      <c r="B36" s="6"/>
      <c r="C36" s="708"/>
      <c r="D36" s="709"/>
      <c r="E36" s="709"/>
      <c r="F36" s="709"/>
      <c r="G36" s="709"/>
      <c r="H36" s="709"/>
      <c r="I36" s="709"/>
      <c r="J36" s="709"/>
      <c r="K36" s="709"/>
      <c r="L36" s="709"/>
      <c r="M36" s="709"/>
      <c r="N36" s="709"/>
      <c r="O36" s="697"/>
      <c r="P36" s="6"/>
      <c r="Q36" s="6"/>
      <c r="R36" s="6"/>
      <c r="S36" s="6"/>
      <c r="T36" s="6"/>
      <c r="U36" s="6"/>
      <c r="V36" s="6"/>
      <c r="W36" s="6"/>
      <c r="X36" s="6"/>
      <c r="Y36" s="6"/>
      <c r="Z36" s="6"/>
    </row>
    <row r="37" spans="1:26" ht="12.75" customHeight="1">
      <c r="A37" s="362"/>
      <c r="B37" s="6"/>
      <c r="C37" s="708"/>
      <c r="D37" s="709"/>
      <c r="E37" s="709"/>
      <c r="F37" s="709"/>
      <c r="G37" s="709"/>
      <c r="H37" s="709"/>
      <c r="I37" s="709"/>
      <c r="J37" s="709"/>
      <c r="K37" s="709"/>
      <c r="L37" s="709"/>
      <c r="M37" s="709"/>
      <c r="N37" s="709"/>
      <c r="O37" s="697"/>
      <c r="P37" s="6"/>
      <c r="Q37" s="6"/>
      <c r="R37" s="6"/>
      <c r="S37" s="6"/>
      <c r="T37" s="6"/>
      <c r="U37" s="6"/>
      <c r="V37" s="6"/>
      <c r="W37" s="6"/>
      <c r="X37" s="6"/>
      <c r="Y37" s="6"/>
      <c r="Z37" s="6"/>
    </row>
    <row r="38" spans="1:26" ht="12.75" customHeight="1">
      <c r="A38" s="362"/>
      <c r="B38" s="6"/>
      <c r="C38" s="708"/>
      <c r="D38" s="709"/>
      <c r="E38" s="709"/>
      <c r="F38" s="709"/>
      <c r="G38" s="709"/>
      <c r="H38" s="709"/>
      <c r="I38" s="709"/>
      <c r="J38" s="709"/>
      <c r="K38" s="709"/>
      <c r="L38" s="709"/>
      <c r="M38" s="709"/>
      <c r="N38" s="709"/>
      <c r="O38" s="697"/>
      <c r="P38" s="6"/>
      <c r="Q38" s="6"/>
      <c r="R38" s="6"/>
      <c r="S38" s="6"/>
      <c r="T38" s="6"/>
      <c r="U38" s="6"/>
      <c r="V38" s="6"/>
      <c r="W38" s="6"/>
      <c r="X38" s="6"/>
      <c r="Y38" s="6"/>
      <c r="Z38" s="6"/>
    </row>
    <row r="39" spans="1:26" ht="12.75" customHeight="1">
      <c r="A39" s="362"/>
      <c r="B39" s="6"/>
      <c r="C39" s="708"/>
      <c r="D39" s="709"/>
      <c r="E39" s="709"/>
      <c r="F39" s="709"/>
      <c r="G39" s="709"/>
      <c r="H39" s="709"/>
      <c r="I39" s="709"/>
      <c r="J39" s="709"/>
      <c r="K39" s="709"/>
      <c r="L39" s="709"/>
      <c r="M39" s="709"/>
      <c r="N39" s="709"/>
      <c r="O39" s="697"/>
      <c r="P39" s="6"/>
      <c r="Q39" s="6"/>
      <c r="R39" s="6"/>
      <c r="S39" s="6"/>
      <c r="T39" s="6"/>
      <c r="U39" s="6"/>
      <c r="V39" s="6"/>
      <c r="W39" s="6"/>
      <c r="X39" s="6"/>
      <c r="Y39" s="6"/>
      <c r="Z39" s="6"/>
    </row>
    <row r="40" spans="1:26" ht="12.75" customHeight="1">
      <c r="A40" s="362"/>
      <c r="B40" s="6"/>
      <c r="C40" s="708"/>
      <c r="D40" s="709"/>
      <c r="E40" s="709"/>
      <c r="F40" s="709"/>
      <c r="G40" s="709"/>
      <c r="H40" s="709"/>
      <c r="I40" s="709"/>
      <c r="J40" s="709"/>
      <c r="K40" s="709"/>
      <c r="L40" s="709"/>
      <c r="M40" s="709"/>
      <c r="N40" s="709"/>
      <c r="O40" s="697"/>
      <c r="P40" s="6"/>
      <c r="Q40" s="6"/>
      <c r="R40" s="6"/>
      <c r="S40" s="6"/>
      <c r="T40" s="6"/>
      <c r="U40" s="6"/>
      <c r="V40" s="6"/>
      <c r="W40" s="6"/>
      <c r="X40" s="6"/>
      <c r="Y40" s="6"/>
      <c r="Z40" s="6"/>
    </row>
    <row r="41" spans="1:26" ht="12.75" customHeight="1">
      <c r="A41" s="362"/>
      <c r="B41" s="6"/>
      <c r="C41" s="708"/>
      <c r="D41" s="709"/>
      <c r="E41" s="709"/>
      <c r="F41" s="709"/>
      <c r="G41" s="709"/>
      <c r="H41" s="709"/>
      <c r="I41" s="709"/>
      <c r="J41" s="709"/>
      <c r="K41" s="709"/>
      <c r="L41" s="709"/>
      <c r="M41" s="709"/>
      <c r="N41" s="709"/>
      <c r="O41" s="697"/>
      <c r="P41" s="6"/>
      <c r="Q41" s="6"/>
      <c r="R41" s="6"/>
      <c r="S41" s="6"/>
      <c r="T41" s="6"/>
      <c r="U41" s="6"/>
      <c r="V41" s="6"/>
      <c r="W41" s="6"/>
      <c r="X41" s="6"/>
      <c r="Y41" s="6"/>
      <c r="Z41" s="6"/>
    </row>
    <row r="42" spans="1:26"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6"/>
      <c r="B45" s="6"/>
      <c r="C45" s="6"/>
      <c r="D45" s="6"/>
      <c r="E45" s="6"/>
      <c r="F45" s="6"/>
      <c r="G45" s="32" t="s">
        <v>651</v>
      </c>
      <c r="H45" s="710">
        <f>RebaseYear</f>
        <v>2021</v>
      </c>
      <c r="I45" s="709"/>
      <c r="J45" s="697"/>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704" t="s">
        <v>635</v>
      </c>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653"/>
      <c r="B48" s="6"/>
      <c r="C48" s="338" t="s">
        <v>636</v>
      </c>
      <c r="D48" s="6"/>
      <c r="E48" s="705" t="s">
        <v>637</v>
      </c>
      <c r="F48" s="653"/>
      <c r="G48" s="653"/>
      <c r="H48" s="653"/>
      <c r="I48" s="653"/>
      <c r="J48" s="339"/>
      <c r="K48" s="338" t="s">
        <v>638</v>
      </c>
      <c r="L48" s="336"/>
      <c r="M48" s="6"/>
      <c r="N48" s="6"/>
      <c r="O48" s="338" t="s">
        <v>639</v>
      </c>
      <c r="P48" s="6"/>
      <c r="Q48" s="6"/>
      <c r="R48" s="6"/>
      <c r="S48" s="6"/>
      <c r="T48" s="6"/>
      <c r="U48" s="6"/>
      <c r="V48" s="6"/>
      <c r="W48" s="6"/>
      <c r="X48" s="6"/>
      <c r="Y48" s="6"/>
      <c r="Z48" s="6"/>
    </row>
    <row r="49" spans="1:26" ht="12.75" customHeight="1">
      <c r="A49" s="25"/>
      <c r="B49" s="6"/>
      <c r="C49" s="6"/>
      <c r="D49" s="6"/>
      <c r="E49" s="6"/>
      <c r="F49" s="6"/>
      <c r="G49" s="6"/>
      <c r="H49" s="6"/>
      <c r="I49" s="160"/>
      <c r="J49" s="160"/>
      <c r="K49" s="6"/>
      <c r="L49" s="6"/>
      <c r="M49" s="6"/>
      <c r="N49" s="6"/>
      <c r="O49" s="6"/>
      <c r="P49" s="6"/>
      <c r="Q49" s="6"/>
      <c r="R49" s="6"/>
      <c r="S49" s="6"/>
      <c r="T49" s="6"/>
      <c r="U49" s="6"/>
      <c r="V49" s="6"/>
      <c r="W49" s="6"/>
      <c r="X49" s="6"/>
      <c r="Y49" s="6"/>
      <c r="Z49" s="6"/>
    </row>
    <row r="50" spans="1:26" ht="12.75" customHeight="1">
      <c r="A50" s="25"/>
      <c r="B50" s="6"/>
      <c r="C50" s="6"/>
      <c r="D50" s="6"/>
      <c r="E50" s="340" t="s">
        <v>640</v>
      </c>
      <c r="F50" s="7"/>
      <c r="G50" s="7"/>
      <c r="H50" s="7"/>
      <c r="I50" s="340" t="s">
        <v>641</v>
      </c>
      <c r="J50" s="6"/>
      <c r="K50" s="340" t="s">
        <v>640</v>
      </c>
      <c r="L50" s="7"/>
      <c r="M50" s="6"/>
      <c r="N50" s="6"/>
      <c r="O50" s="160" t="s">
        <v>641</v>
      </c>
      <c r="P50" s="6"/>
      <c r="Q50" s="6"/>
      <c r="R50" s="6"/>
      <c r="S50" s="6"/>
      <c r="T50" s="6"/>
      <c r="U50" s="6"/>
      <c r="V50" s="6"/>
      <c r="W50" s="6"/>
      <c r="X50" s="6"/>
      <c r="Y50" s="6"/>
      <c r="Z50" s="6"/>
    </row>
    <row r="51" spans="1:26" ht="12.75" customHeight="1">
      <c r="A51" s="25"/>
      <c r="B51" s="6"/>
      <c r="C51" s="341" t="s">
        <v>642</v>
      </c>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25">
        <v>1</v>
      </c>
      <c r="B52" s="6"/>
      <c r="C52" s="342" t="s">
        <v>643</v>
      </c>
      <c r="D52" s="6"/>
      <c r="E52" s="132">
        <v>0.56000000000000005</v>
      </c>
      <c r="F52" s="132"/>
      <c r="G52" s="343"/>
      <c r="H52" s="344"/>
      <c r="I52" s="345">
        <f t="shared" ref="I52:I53" si="3">$I$61*E52</f>
        <v>682460287.04000008</v>
      </c>
      <c r="J52" s="6"/>
      <c r="K52" s="354">
        <v>3.3000000000000002E-2</v>
      </c>
      <c r="L52" s="132"/>
      <c r="M52" s="343"/>
      <c r="N52" s="344"/>
      <c r="O52" s="345">
        <f t="shared" ref="O52:O53" si="4">K52*I52</f>
        <v>22521189.472320005</v>
      </c>
      <c r="P52" s="6"/>
      <c r="Q52" s="6"/>
      <c r="R52" s="6"/>
      <c r="S52" s="6"/>
      <c r="T52" s="6"/>
      <c r="U52" s="6"/>
      <c r="V52" s="6"/>
      <c r="W52" s="6"/>
      <c r="X52" s="6"/>
      <c r="Y52" s="6"/>
      <c r="Z52" s="6"/>
    </row>
    <row r="53" spans="1:26" ht="12.75" customHeight="1">
      <c r="A53" s="25">
        <v>2</v>
      </c>
      <c r="B53" s="6"/>
      <c r="C53" s="342" t="s">
        <v>644</v>
      </c>
      <c r="D53" s="6"/>
      <c r="E53" s="132">
        <v>0.04</v>
      </c>
      <c r="F53" s="132"/>
      <c r="G53" s="347" t="s">
        <v>607</v>
      </c>
      <c r="H53" s="344"/>
      <c r="I53" s="348">
        <f t="shared" si="3"/>
        <v>48747163.359999999</v>
      </c>
      <c r="J53" s="6"/>
      <c r="K53" s="349">
        <v>1.7500000000000002E-2</v>
      </c>
      <c r="L53" s="132"/>
      <c r="M53" s="343"/>
      <c r="N53" s="344"/>
      <c r="O53" s="348">
        <f t="shared" si="4"/>
        <v>853075.35880000005</v>
      </c>
      <c r="P53" s="6"/>
      <c r="Q53" s="6"/>
      <c r="R53" s="6"/>
      <c r="S53" s="6"/>
      <c r="T53" s="6"/>
      <c r="U53" s="6"/>
      <c r="V53" s="6"/>
      <c r="W53" s="6"/>
      <c r="X53" s="6"/>
      <c r="Y53" s="6"/>
      <c r="Z53" s="6"/>
    </row>
    <row r="54" spans="1:26" ht="12.75" customHeight="1">
      <c r="A54" s="25">
        <v>3</v>
      </c>
      <c r="B54" s="6"/>
      <c r="C54" s="25" t="s">
        <v>645</v>
      </c>
      <c r="D54" s="6"/>
      <c r="E54" s="350">
        <f>SUM(E52:E53)</f>
        <v>0.60000000000000009</v>
      </c>
      <c r="F54" s="350"/>
      <c r="G54" s="350"/>
      <c r="H54" s="350"/>
      <c r="I54" s="351">
        <f>SUM(I52:I53)</f>
        <v>731207450.4000001</v>
      </c>
      <c r="J54" s="6"/>
      <c r="K54" s="352">
        <f>IF(E54=0,0,SUMPRODUCT(E52:E53,K52:K53)/E54)</f>
        <v>3.1966666666666664E-2</v>
      </c>
      <c r="L54" s="132"/>
      <c r="M54" s="80"/>
      <c r="N54" s="6"/>
      <c r="O54" s="351">
        <f>SUM(O52:O53)</f>
        <v>23374264.831120007</v>
      </c>
      <c r="P54" s="6"/>
      <c r="Q54" s="6"/>
      <c r="R54" s="6"/>
      <c r="S54" s="6"/>
      <c r="T54" s="6"/>
      <c r="U54" s="6"/>
      <c r="V54" s="6"/>
      <c r="W54" s="6"/>
      <c r="X54" s="6"/>
      <c r="Y54" s="6"/>
      <c r="Z54" s="6"/>
    </row>
    <row r="55" spans="1:26" ht="12.75" customHeight="1">
      <c r="A55" s="25"/>
      <c r="B55" s="6"/>
      <c r="C55" s="6"/>
      <c r="D55" s="6"/>
      <c r="E55" s="353"/>
      <c r="F55" s="353"/>
      <c r="G55" s="353"/>
      <c r="H55" s="353"/>
      <c r="I55" s="345"/>
      <c r="J55" s="6"/>
      <c r="K55" s="132"/>
      <c r="L55" s="132"/>
      <c r="M55" s="6"/>
      <c r="N55" s="6"/>
      <c r="O55" s="345"/>
      <c r="P55" s="6"/>
      <c r="Q55" s="6"/>
      <c r="R55" s="6"/>
      <c r="S55" s="6"/>
      <c r="T55" s="6"/>
      <c r="U55" s="6"/>
      <c r="V55" s="6"/>
      <c r="W55" s="6"/>
      <c r="X55" s="6"/>
      <c r="Y55" s="6"/>
      <c r="Z55" s="6"/>
    </row>
    <row r="56" spans="1:26" ht="12.75" customHeight="1">
      <c r="A56" s="25"/>
      <c r="B56" s="6"/>
      <c r="C56" s="341" t="s">
        <v>646</v>
      </c>
      <c r="D56" s="6"/>
      <c r="E56" s="353"/>
      <c r="F56" s="353"/>
      <c r="G56" s="353"/>
      <c r="H56" s="353"/>
      <c r="I56" s="345"/>
      <c r="J56" s="6"/>
      <c r="K56" s="132"/>
      <c r="L56" s="132"/>
      <c r="M56" s="6"/>
      <c r="N56" s="6"/>
      <c r="O56" s="345"/>
      <c r="P56" s="6"/>
      <c r="Q56" s="6"/>
      <c r="R56" s="6"/>
      <c r="S56" s="6"/>
      <c r="T56" s="6"/>
      <c r="U56" s="6"/>
      <c r="V56" s="6"/>
      <c r="W56" s="6"/>
      <c r="X56" s="6"/>
      <c r="Y56" s="6"/>
      <c r="Z56" s="6"/>
    </row>
    <row r="57" spans="1:26" ht="12.75" customHeight="1">
      <c r="A57" s="25">
        <v>4</v>
      </c>
      <c r="B57" s="6"/>
      <c r="C57" s="342" t="s">
        <v>647</v>
      </c>
      <c r="D57" s="6"/>
      <c r="E57" s="132">
        <v>0.4</v>
      </c>
      <c r="F57" s="132"/>
      <c r="G57" s="343"/>
      <c r="H57" s="344"/>
      <c r="I57" s="345">
        <f t="shared" ref="I57:I58" si="5">$I$61*E57</f>
        <v>487471633.60000002</v>
      </c>
      <c r="J57" s="6"/>
      <c r="K57" s="354">
        <v>8.3400000000000002E-2</v>
      </c>
      <c r="L57" s="132"/>
      <c r="M57" s="343"/>
      <c r="N57" s="344"/>
      <c r="O57" s="345">
        <f t="shared" ref="O57:O58" si="6">K57*I57</f>
        <v>40655134.242240004</v>
      </c>
      <c r="P57" s="6"/>
      <c r="Q57" s="6"/>
      <c r="R57" s="6"/>
      <c r="S57" s="6"/>
      <c r="T57" s="6"/>
      <c r="U57" s="6"/>
      <c r="V57" s="6"/>
      <c r="W57" s="6"/>
      <c r="X57" s="6"/>
      <c r="Y57" s="6"/>
      <c r="Z57" s="6"/>
    </row>
    <row r="58" spans="1:26" ht="12.75" customHeight="1">
      <c r="A58" s="25">
        <v>5</v>
      </c>
      <c r="B58" s="6"/>
      <c r="C58" s="342" t="s">
        <v>648</v>
      </c>
      <c r="D58" s="6"/>
      <c r="E58" s="355"/>
      <c r="F58" s="132"/>
      <c r="G58" s="343"/>
      <c r="H58" s="344"/>
      <c r="I58" s="348">
        <f t="shared" si="5"/>
        <v>0</v>
      </c>
      <c r="J58" s="6"/>
      <c r="K58" s="355"/>
      <c r="L58" s="132"/>
      <c r="M58" s="343"/>
      <c r="N58" s="344"/>
      <c r="O58" s="348">
        <f t="shared" si="6"/>
        <v>0</v>
      </c>
      <c r="P58" s="6"/>
      <c r="Q58" s="6"/>
      <c r="R58" s="6"/>
      <c r="S58" s="6"/>
      <c r="T58" s="6"/>
      <c r="U58" s="6"/>
      <c r="V58" s="6"/>
      <c r="W58" s="6"/>
      <c r="X58" s="6"/>
      <c r="Y58" s="6"/>
      <c r="Z58" s="6"/>
    </row>
    <row r="59" spans="1:26" ht="12.75" customHeight="1">
      <c r="A59" s="25">
        <v>6</v>
      </c>
      <c r="B59" s="6"/>
      <c r="C59" s="25" t="s">
        <v>649</v>
      </c>
      <c r="D59" s="6"/>
      <c r="E59" s="350">
        <f>SUM(E57:E58)</f>
        <v>0.4</v>
      </c>
      <c r="F59" s="350"/>
      <c r="G59" s="350"/>
      <c r="H59" s="350"/>
      <c r="I59" s="351">
        <f>SUM(I57:I58)</f>
        <v>487471633.60000002</v>
      </c>
      <c r="J59" s="6"/>
      <c r="K59" s="352">
        <f>IF(E59=0,0,SUMPRODUCT(E57:E58,K57:K58)/E59)</f>
        <v>8.3400000000000002E-2</v>
      </c>
      <c r="L59" s="132"/>
      <c r="M59" s="6"/>
      <c r="N59" s="6"/>
      <c r="O59" s="351">
        <f>SUM(O57:O58)</f>
        <v>40655134.242240004</v>
      </c>
      <c r="P59" s="6"/>
      <c r="Q59" s="6"/>
      <c r="R59" s="6"/>
      <c r="S59" s="6"/>
      <c r="T59" s="6"/>
      <c r="U59" s="6"/>
      <c r="V59" s="6"/>
      <c r="W59" s="6"/>
      <c r="X59" s="6"/>
      <c r="Y59" s="6"/>
      <c r="Z59" s="6"/>
    </row>
    <row r="60" spans="1:26" ht="12.75" customHeight="1">
      <c r="A60" s="25"/>
      <c r="B60" s="6"/>
      <c r="C60" s="6"/>
      <c r="D60" s="6"/>
      <c r="E60" s="6"/>
      <c r="F60" s="6"/>
      <c r="G60" s="6"/>
      <c r="H60" s="6"/>
      <c r="I60" s="345"/>
      <c r="J60" s="6"/>
      <c r="K60" s="132"/>
      <c r="L60" s="132"/>
      <c r="M60" s="6"/>
      <c r="N60" s="6"/>
      <c r="O60" s="345"/>
      <c r="P60" s="6"/>
      <c r="Q60" s="6"/>
      <c r="R60" s="6"/>
      <c r="S60" s="6"/>
      <c r="T60" s="6"/>
      <c r="U60" s="6"/>
      <c r="V60" s="6"/>
      <c r="W60" s="6"/>
      <c r="X60" s="6"/>
      <c r="Y60" s="6"/>
      <c r="Z60" s="6"/>
    </row>
    <row r="61" spans="1:26" ht="12.75" customHeight="1">
      <c r="A61" s="25">
        <v>7</v>
      </c>
      <c r="B61" s="6"/>
      <c r="C61" s="341" t="s">
        <v>144</v>
      </c>
      <c r="D61" s="6"/>
      <c r="E61" s="356">
        <v>1</v>
      </c>
      <c r="F61" s="356"/>
      <c r="G61" s="357"/>
      <c r="H61" s="357"/>
      <c r="I61" s="358">
        <v>1218679084</v>
      </c>
      <c r="J61" s="6"/>
      <c r="K61" s="359">
        <f>(K54*E54)+(K59*E59)</f>
        <v>5.2540000000000003E-2</v>
      </c>
      <c r="L61" s="132"/>
      <c r="M61" s="6"/>
      <c r="N61" s="6"/>
      <c r="O61" s="360">
        <f>O54+O59</f>
        <v>64029399.073360011</v>
      </c>
      <c r="P61" s="6"/>
      <c r="Q61" s="6"/>
      <c r="R61" s="6"/>
      <c r="S61" s="6"/>
      <c r="T61" s="6"/>
      <c r="U61" s="6"/>
      <c r="V61" s="6"/>
      <c r="W61" s="6"/>
      <c r="X61" s="6"/>
      <c r="Y61" s="6"/>
      <c r="Z61" s="6"/>
    </row>
    <row r="62" spans="1:26" ht="12.75" customHeight="1">
      <c r="A62" s="25"/>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25"/>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706" t="s">
        <v>66</v>
      </c>
      <c r="B64" s="631"/>
      <c r="C64" s="631"/>
      <c r="D64" s="631"/>
      <c r="E64" s="631"/>
      <c r="F64" s="631"/>
      <c r="G64" s="631"/>
      <c r="H64" s="631"/>
      <c r="I64" s="631"/>
      <c r="J64" s="631"/>
      <c r="K64" s="631"/>
      <c r="L64" s="631"/>
      <c r="M64" s="631"/>
      <c r="N64" s="631"/>
      <c r="O64" s="631"/>
      <c r="P64" s="6"/>
      <c r="Q64" s="6"/>
      <c r="R64" s="6"/>
      <c r="S64" s="6"/>
      <c r="T64" s="6"/>
      <c r="U64" s="6"/>
      <c r="V64" s="6"/>
      <c r="W64" s="6"/>
      <c r="X64" s="6"/>
      <c r="Y64" s="6"/>
      <c r="Z64" s="6"/>
    </row>
    <row r="65" spans="1:26" ht="12.75" customHeight="1">
      <c r="A65" s="361" t="s">
        <v>607</v>
      </c>
      <c r="B65" s="6"/>
      <c r="C65" s="707" t="s">
        <v>650</v>
      </c>
      <c r="D65" s="631"/>
      <c r="E65" s="631"/>
      <c r="F65" s="631"/>
      <c r="G65" s="631"/>
      <c r="H65" s="631"/>
      <c r="I65" s="631"/>
      <c r="J65" s="631"/>
      <c r="K65" s="631"/>
      <c r="L65" s="631"/>
      <c r="M65" s="631"/>
      <c r="N65" s="631"/>
      <c r="O65" s="631"/>
      <c r="P65" s="6"/>
      <c r="Q65" s="6"/>
      <c r="R65" s="6"/>
      <c r="S65" s="6"/>
      <c r="T65" s="6"/>
      <c r="U65" s="6"/>
      <c r="V65" s="6"/>
      <c r="W65" s="6"/>
      <c r="X65" s="6"/>
      <c r="Y65" s="6"/>
      <c r="Z65" s="6"/>
    </row>
    <row r="66" spans="1:26" ht="12.75" customHeight="1">
      <c r="A66" s="362"/>
      <c r="B66" s="6"/>
      <c r="C66" s="708"/>
      <c r="D66" s="709"/>
      <c r="E66" s="709"/>
      <c r="F66" s="709"/>
      <c r="G66" s="709"/>
      <c r="H66" s="709"/>
      <c r="I66" s="709"/>
      <c r="J66" s="709"/>
      <c r="K66" s="709"/>
      <c r="L66" s="709"/>
      <c r="M66" s="709"/>
      <c r="N66" s="709"/>
      <c r="O66" s="697"/>
      <c r="P66" s="6"/>
      <c r="Q66" s="6"/>
      <c r="R66" s="6"/>
      <c r="S66" s="6"/>
      <c r="T66" s="6"/>
      <c r="U66" s="6"/>
      <c r="V66" s="6"/>
      <c r="W66" s="6"/>
      <c r="X66" s="6"/>
      <c r="Y66" s="6"/>
      <c r="Z66" s="6"/>
    </row>
    <row r="67" spans="1:26" ht="12.75" customHeight="1">
      <c r="A67" s="362"/>
      <c r="B67" s="6"/>
      <c r="C67" s="708"/>
      <c r="D67" s="709"/>
      <c r="E67" s="709"/>
      <c r="F67" s="709"/>
      <c r="G67" s="709"/>
      <c r="H67" s="709"/>
      <c r="I67" s="709"/>
      <c r="J67" s="709"/>
      <c r="K67" s="709"/>
      <c r="L67" s="709"/>
      <c r="M67" s="709"/>
      <c r="N67" s="709"/>
      <c r="O67" s="697"/>
      <c r="P67" s="6"/>
      <c r="Q67" s="6"/>
      <c r="R67" s="6"/>
      <c r="S67" s="6"/>
      <c r="T67" s="6"/>
      <c r="U67" s="6"/>
      <c r="V67" s="6"/>
      <c r="W67" s="6"/>
      <c r="X67" s="6"/>
      <c r="Y67" s="6"/>
      <c r="Z67" s="6"/>
    </row>
    <row r="68" spans="1:26" ht="12.75" customHeight="1">
      <c r="A68" s="362"/>
      <c r="B68" s="6"/>
      <c r="C68" s="708"/>
      <c r="D68" s="709"/>
      <c r="E68" s="709"/>
      <c r="F68" s="709"/>
      <c r="G68" s="709"/>
      <c r="H68" s="709"/>
      <c r="I68" s="709"/>
      <c r="J68" s="709"/>
      <c r="K68" s="709"/>
      <c r="L68" s="709"/>
      <c r="M68" s="709"/>
      <c r="N68" s="709"/>
      <c r="O68" s="697"/>
      <c r="P68" s="6"/>
      <c r="Q68" s="6"/>
      <c r="R68" s="6"/>
      <c r="S68" s="6"/>
      <c r="T68" s="6"/>
      <c r="U68" s="6"/>
      <c r="V68" s="6"/>
      <c r="W68" s="6"/>
      <c r="X68" s="6"/>
      <c r="Y68" s="6"/>
      <c r="Z68" s="6"/>
    </row>
    <row r="69" spans="1:26" ht="12.75" customHeight="1">
      <c r="A69" s="362"/>
      <c r="B69" s="6"/>
      <c r="C69" s="708"/>
      <c r="D69" s="709"/>
      <c r="E69" s="709"/>
      <c r="F69" s="709"/>
      <c r="G69" s="709"/>
      <c r="H69" s="709"/>
      <c r="I69" s="709"/>
      <c r="J69" s="709"/>
      <c r="K69" s="709"/>
      <c r="L69" s="709"/>
      <c r="M69" s="709"/>
      <c r="N69" s="709"/>
      <c r="O69" s="697"/>
      <c r="P69" s="6"/>
      <c r="Q69" s="6"/>
      <c r="R69" s="6"/>
      <c r="S69" s="6"/>
      <c r="T69" s="6"/>
      <c r="U69" s="6"/>
      <c r="V69" s="6"/>
      <c r="W69" s="6"/>
      <c r="X69" s="6"/>
      <c r="Y69" s="6"/>
      <c r="Z69" s="6"/>
    </row>
    <row r="70" spans="1:26" ht="12.75" customHeight="1">
      <c r="A70" s="362"/>
      <c r="B70" s="6"/>
      <c r="C70" s="708"/>
      <c r="D70" s="709"/>
      <c r="E70" s="709"/>
      <c r="F70" s="709"/>
      <c r="G70" s="709"/>
      <c r="H70" s="709"/>
      <c r="I70" s="709"/>
      <c r="J70" s="709"/>
      <c r="K70" s="709"/>
      <c r="L70" s="709"/>
      <c r="M70" s="709"/>
      <c r="N70" s="709"/>
      <c r="O70" s="697"/>
      <c r="P70" s="6"/>
      <c r="Q70" s="6"/>
      <c r="R70" s="6"/>
      <c r="S70" s="6"/>
      <c r="T70" s="6"/>
      <c r="U70" s="6"/>
      <c r="V70" s="6"/>
      <c r="W70" s="6"/>
      <c r="X70" s="6"/>
      <c r="Y70" s="6"/>
      <c r="Z70" s="6"/>
    </row>
    <row r="71" spans="1:26" ht="12.75" customHeight="1">
      <c r="A71" s="362"/>
      <c r="B71" s="6"/>
      <c r="C71" s="708"/>
      <c r="D71" s="709"/>
      <c r="E71" s="709"/>
      <c r="F71" s="709"/>
      <c r="G71" s="709"/>
      <c r="H71" s="709"/>
      <c r="I71" s="709"/>
      <c r="J71" s="709"/>
      <c r="K71" s="709"/>
      <c r="L71" s="709"/>
      <c r="M71" s="709"/>
      <c r="N71" s="709"/>
      <c r="O71" s="697"/>
      <c r="P71" s="6"/>
      <c r="Q71" s="6"/>
      <c r="R71" s="6"/>
      <c r="S71" s="6"/>
      <c r="T71" s="6"/>
      <c r="U71" s="6"/>
      <c r="V71" s="6"/>
      <c r="W71" s="6"/>
      <c r="X71" s="6"/>
      <c r="Y71" s="6"/>
      <c r="Z71" s="6"/>
    </row>
    <row r="72" spans="1:26" ht="12.75" customHeight="1">
      <c r="A72" s="6"/>
      <c r="B72" s="6"/>
      <c r="C72" s="363"/>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26">
    <mergeCell ref="A4:I4"/>
    <mergeCell ref="C10:O10"/>
    <mergeCell ref="C11:O11"/>
    <mergeCell ref="A13:O13"/>
    <mergeCell ref="H15:I15"/>
    <mergeCell ref="A17:A18"/>
    <mergeCell ref="E18:I18"/>
    <mergeCell ref="A34:O34"/>
    <mergeCell ref="C35:O35"/>
    <mergeCell ref="C36:O36"/>
    <mergeCell ref="C37:O37"/>
    <mergeCell ref="C38:O38"/>
    <mergeCell ref="C39:O39"/>
    <mergeCell ref="C40:O40"/>
    <mergeCell ref="C67:O67"/>
    <mergeCell ref="C68:O68"/>
    <mergeCell ref="C69:O69"/>
    <mergeCell ref="C70:O70"/>
    <mergeCell ref="C71:O71"/>
    <mergeCell ref="C41:O41"/>
    <mergeCell ref="H45:J45"/>
    <mergeCell ref="A47:A48"/>
    <mergeCell ref="E48:I48"/>
    <mergeCell ref="A64:O64"/>
    <mergeCell ref="C65:O65"/>
    <mergeCell ref="C66:O66"/>
  </mergeCells>
  <pageMargins left="0.75" right="0.75" top="1" bottom="1"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D99594"/>
    <pageSetUpPr fitToPage="1"/>
  </sheetPr>
  <dimension ref="A1:Z927"/>
  <sheetViews>
    <sheetView showGridLines="0" workbookViewId="0"/>
  </sheetViews>
  <sheetFormatPr defaultColWidth="12.5703125" defaultRowHeight="15" customHeight="1"/>
  <cols>
    <col min="1" max="1" width="5.5703125" customWidth="1"/>
    <col min="2" max="2" width="35.42578125" customWidth="1"/>
    <col min="3" max="3" width="26" customWidth="1"/>
    <col min="4" max="4" width="15.42578125" customWidth="1"/>
    <col min="5" max="5" width="14" customWidth="1"/>
    <col min="6" max="6" width="12.42578125" customWidth="1"/>
    <col min="7" max="7" width="12.28515625" customWidth="1"/>
    <col min="8" max="8" width="13.42578125" customWidth="1"/>
    <col min="9" max="9" width="9.5703125" customWidth="1"/>
    <col min="10" max="10" width="13.5703125" customWidth="1"/>
    <col min="11" max="11" width="68.7109375" customWidth="1"/>
    <col min="12" max="12" width="1.42578125" customWidth="1"/>
    <col min="13" max="13" width="3.5703125" customWidth="1"/>
    <col min="14" max="14" width="1.5703125" customWidth="1"/>
    <col min="15" max="15" width="28.140625" customWidth="1"/>
    <col min="16" max="16" width="2.42578125" customWidth="1"/>
    <col min="17" max="26" width="9.42578125" customWidth="1"/>
  </cols>
  <sheetData>
    <row r="1" spans="1:26" ht="12.75" customHeight="1">
      <c r="A1" s="6"/>
      <c r="B1" s="6"/>
      <c r="C1" s="6"/>
      <c r="D1" s="6"/>
      <c r="E1" s="6"/>
      <c r="F1" s="6"/>
      <c r="G1" s="6"/>
      <c r="H1" s="6"/>
      <c r="I1" s="6"/>
      <c r="J1" s="25" t="s">
        <v>92</v>
      </c>
      <c r="K1" s="27" t="str">
        <f>EBNUMBER</f>
        <v>EB-2024-0115</v>
      </c>
      <c r="L1" s="6"/>
      <c r="M1" s="6"/>
      <c r="N1" s="6"/>
      <c r="O1" s="6"/>
      <c r="P1" s="6"/>
      <c r="Q1" s="6"/>
      <c r="R1" s="6"/>
      <c r="S1" s="6"/>
      <c r="T1" s="6"/>
      <c r="U1" s="6"/>
      <c r="V1" s="6"/>
      <c r="W1" s="6"/>
      <c r="X1" s="6"/>
      <c r="Y1" s="6"/>
      <c r="Z1" s="6"/>
    </row>
    <row r="2" spans="1:26" ht="12.75" customHeight="1">
      <c r="A2" s="6"/>
      <c r="B2" s="6"/>
      <c r="C2" s="6"/>
      <c r="D2" s="6"/>
      <c r="E2" s="6"/>
      <c r="F2" s="6"/>
      <c r="G2" s="6"/>
      <c r="H2" s="6"/>
      <c r="I2" s="6"/>
      <c r="J2" s="25" t="s">
        <v>93</v>
      </c>
      <c r="K2" s="28">
        <v>5</v>
      </c>
      <c r="L2" s="6"/>
      <c r="M2" s="6"/>
      <c r="N2" s="6"/>
      <c r="O2" s="6"/>
      <c r="P2" s="6"/>
      <c r="Q2" s="6"/>
      <c r="R2" s="6"/>
      <c r="S2" s="6"/>
      <c r="T2" s="6"/>
      <c r="U2" s="6"/>
      <c r="V2" s="6"/>
      <c r="W2" s="6"/>
      <c r="X2" s="6"/>
      <c r="Y2" s="6"/>
      <c r="Z2" s="6"/>
    </row>
    <row r="3" spans="1:26" ht="12.75" customHeight="1">
      <c r="A3" s="6"/>
      <c r="B3" s="6"/>
      <c r="C3" s="6"/>
      <c r="D3" s="6"/>
      <c r="E3" s="6"/>
      <c r="F3" s="6"/>
      <c r="G3" s="6"/>
      <c r="H3" s="6"/>
      <c r="I3" s="6"/>
      <c r="J3" s="25" t="s">
        <v>94</v>
      </c>
      <c r="K3" s="28">
        <v>1</v>
      </c>
      <c r="L3" s="6"/>
      <c r="M3" s="6"/>
      <c r="N3" s="6"/>
      <c r="O3" s="6"/>
      <c r="P3" s="6"/>
      <c r="Q3" s="6"/>
      <c r="R3" s="6"/>
      <c r="S3" s="6"/>
      <c r="T3" s="6"/>
      <c r="U3" s="6"/>
      <c r="V3" s="6"/>
      <c r="W3" s="6"/>
      <c r="X3" s="6"/>
      <c r="Y3" s="6"/>
      <c r="Z3" s="6"/>
    </row>
    <row r="4" spans="1:26" ht="12.75" customHeight="1">
      <c r="A4" s="6"/>
      <c r="B4" s="6"/>
      <c r="C4" s="6"/>
      <c r="D4" s="6"/>
      <c r="E4" s="6"/>
      <c r="F4" s="6"/>
      <c r="G4" s="6"/>
      <c r="H4" s="6"/>
      <c r="I4" s="6"/>
      <c r="J4" s="25" t="s">
        <v>95</v>
      </c>
      <c r="K4" s="28">
        <v>1</v>
      </c>
      <c r="L4" s="6"/>
      <c r="M4" s="6"/>
      <c r="N4" s="6"/>
      <c r="O4" s="6"/>
      <c r="P4" s="6"/>
      <c r="Q4" s="6"/>
      <c r="R4" s="6"/>
      <c r="S4" s="6"/>
      <c r="T4" s="6"/>
      <c r="U4" s="6"/>
      <c r="V4" s="6"/>
      <c r="W4" s="6"/>
      <c r="X4" s="6"/>
      <c r="Y4" s="6"/>
      <c r="Z4" s="6"/>
    </row>
    <row r="5" spans="1:26" ht="12.75" customHeight="1">
      <c r="A5" s="6"/>
      <c r="B5" s="31"/>
      <c r="C5" s="6"/>
      <c r="D5" s="6"/>
      <c r="E5" s="6"/>
      <c r="F5" s="6"/>
      <c r="G5" s="6"/>
      <c r="H5" s="6"/>
      <c r="I5" s="6"/>
      <c r="J5" s="31" t="s">
        <v>96</v>
      </c>
      <c r="K5" s="28" t="s">
        <v>224</v>
      </c>
      <c r="L5" s="6"/>
      <c r="M5" s="6"/>
      <c r="N5" s="6"/>
      <c r="O5" s="6"/>
      <c r="P5" s="6"/>
      <c r="Q5" s="6"/>
      <c r="R5" s="6"/>
      <c r="S5" s="6"/>
      <c r="T5" s="6"/>
      <c r="U5" s="6"/>
      <c r="V5" s="6"/>
      <c r="W5" s="6"/>
      <c r="X5" s="6"/>
      <c r="Y5" s="6"/>
      <c r="Z5" s="6"/>
    </row>
    <row r="6" spans="1:26" ht="12.75" customHeight="1">
      <c r="A6" s="6"/>
      <c r="B6" s="6"/>
      <c r="C6" s="6"/>
      <c r="D6" s="6"/>
      <c r="E6" s="6"/>
      <c r="F6" s="6"/>
      <c r="G6" s="6"/>
      <c r="H6" s="6"/>
      <c r="I6" s="6"/>
      <c r="J6" s="334"/>
      <c r="K6" s="27"/>
      <c r="L6" s="6"/>
      <c r="M6" s="6"/>
      <c r="N6" s="6"/>
      <c r="O6" s="6"/>
      <c r="P6" s="6"/>
      <c r="Q6" s="6"/>
      <c r="R6" s="6"/>
      <c r="S6" s="6"/>
      <c r="T6" s="6"/>
      <c r="U6" s="6"/>
      <c r="V6" s="6"/>
      <c r="W6" s="6"/>
      <c r="X6" s="6"/>
      <c r="Y6" s="6"/>
      <c r="Z6" s="6"/>
    </row>
    <row r="7" spans="1:26" ht="12.75" customHeight="1">
      <c r="A7" s="6"/>
      <c r="B7" s="6"/>
      <c r="C7" s="6"/>
      <c r="D7" s="6"/>
      <c r="E7" s="6"/>
      <c r="F7" s="6"/>
      <c r="G7" s="6"/>
      <c r="H7" s="6"/>
      <c r="I7" s="6"/>
      <c r="J7" s="25" t="s">
        <v>98</v>
      </c>
      <c r="K7" s="33">
        <v>45979</v>
      </c>
      <c r="L7" s="6"/>
      <c r="M7" s="6"/>
      <c r="N7" s="6"/>
      <c r="O7" s="6"/>
      <c r="P7" s="6"/>
      <c r="Q7" s="6"/>
      <c r="R7" s="6"/>
      <c r="S7" s="6"/>
      <c r="T7" s="6"/>
      <c r="U7" s="6"/>
      <c r="V7" s="6"/>
      <c r="W7" s="6"/>
      <c r="X7" s="6"/>
      <c r="Y7" s="6"/>
      <c r="Z7" s="6"/>
    </row>
    <row r="8" spans="1:26" ht="12.75" customHeight="1">
      <c r="A8" s="6"/>
      <c r="B8" s="6"/>
      <c r="C8" s="6"/>
      <c r="D8" s="6"/>
      <c r="E8" s="6"/>
      <c r="F8" s="6"/>
      <c r="G8" s="6"/>
      <c r="H8" s="6"/>
      <c r="I8" s="6"/>
      <c r="J8" s="6"/>
      <c r="K8" s="6"/>
      <c r="L8" s="6"/>
      <c r="M8" s="6"/>
      <c r="N8" s="6"/>
      <c r="O8" s="6"/>
      <c r="P8" s="6"/>
      <c r="Q8" s="6"/>
      <c r="R8" s="6"/>
      <c r="S8" s="6"/>
      <c r="T8" s="6"/>
      <c r="U8" s="6"/>
      <c r="V8" s="6"/>
      <c r="W8" s="6"/>
      <c r="X8" s="6"/>
      <c r="Y8" s="6"/>
      <c r="Z8" s="6"/>
    </row>
    <row r="9" spans="1:26" ht="12.75" customHeight="1">
      <c r="A9" s="6"/>
      <c r="B9" s="6"/>
      <c r="C9" s="6"/>
      <c r="D9" s="6"/>
      <c r="E9" s="6"/>
      <c r="F9" s="6"/>
      <c r="G9" s="6"/>
      <c r="H9" s="6"/>
      <c r="I9" s="6"/>
      <c r="J9" s="6"/>
      <c r="K9" s="6"/>
      <c r="L9" s="6"/>
      <c r="M9" s="6"/>
      <c r="N9" s="6"/>
      <c r="O9" s="6"/>
      <c r="P9" s="6"/>
      <c r="Q9" s="6"/>
      <c r="R9" s="6"/>
      <c r="S9" s="6"/>
      <c r="T9" s="6"/>
      <c r="U9" s="6"/>
      <c r="V9" s="6"/>
      <c r="W9" s="6"/>
      <c r="X9" s="6"/>
      <c r="Y9" s="6"/>
      <c r="Z9" s="6"/>
    </row>
    <row r="10" spans="1:26" ht="12.75" customHeight="1">
      <c r="A10" s="647" t="s">
        <v>652</v>
      </c>
      <c r="B10" s="631"/>
      <c r="C10" s="631"/>
      <c r="D10" s="631"/>
      <c r="E10" s="631"/>
      <c r="F10" s="631"/>
      <c r="G10" s="631"/>
      <c r="H10" s="631"/>
      <c r="I10" s="631"/>
      <c r="J10" s="631"/>
      <c r="K10" s="631"/>
      <c r="L10" s="35"/>
      <c r="M10" s="35"/>
      <c r="N10" s="35"/>
      <c r="O10" s="35"/>
      <c r="P10" s="6"/>
      <c r="Q10" s="6"/>
      <c r="R10" s="6"/>
      <c r="S10" s="6"/>
      <c r="T10" s="6"/>
      <c r="U10" s="6"/>
      <c r="V10" s="6"/>
      <c r="W10" s="6"/>
      <c r="X10" s="6"/>
      <c r="Y10" s="6"/>
      <c r="Z10" s="6"/>
    </row>
    <row r="11" spans="1:26" ht="12.75" customHeight="1">
      <c r="A11" s="647" t="s">
        <v>653</v>
      </c>
      <c r="B11" s="631"/>
      <c r="C11" s="631"/>
      <c r="D11" s="631"/>
      <c r="E11" s="631"/>
      <c r="F11" s="631"/>
      <c r="G11" s="631"/>
      <c r="H11" s="631"/>
      <c r="I11" s="631"/>
      <c r="J11" s="631"/>
      <c r="K11" s="631"/>
      <c r="L11" s="647"/>
      <c r="M11" s="631"/>
      <c r="N11" s="631"/>
      <c r="O11" s="631"/>
      <c r="P11" s="6"/>
      <c r="Q11" s="6"/>
      <c r="R11" s="6"/>
      <c r="S11" s="6"/>
      <c r="T11" s="6"/>
      <c r="U11" s="6"/>
      <c r="V11" s="6"/>
      <c r="W11" s="6"/>
      <c r="X11" s="6"/>
      <c r="Y11" s="6"/>
      <c r="Z11" s="6"/>
    </row>
    <row r="12" spans="1:26" ht="9" customHeight="1">
      <c r="A12" s="6"/>
      <c r="B12" s="6"/>
      <c r="C12" s="6"/>
      <c r="D12" s="6"/>
      <c r="E12" s="6"/>
      <c r="F12" s="6"/>
      <c r="G12" s="6"/>
      <c r="H12" s="6"/>
      <c r="I12" s="6"/>
      <c r="J12" s="6"/>
      <c r="K12" s="6"/>
      <c r="L12" s="85"/>
      <c r="M12" s="85"/>
      <c r="N12" s="85"/>
      <c r="O12" s="85"/>
      <c r="P12" s="6"/>
      <c r="Q12" s="6"/>
      <c r="R12" s="6"/>
      <c r="S12" s="6"/>
      <c r="T12" s="6"/>
      <c r="U12" s="6"/>
      <c r="V12" s="6"/>
      <c r="W12" s="6"/>
      <c r="X12" s="6"/>
      <c r="Y12" s="6"/>
      <c r="Z12" s="6"/>
    </row>
    <row r="13" spans="1:26" ht="12.75" customHeight="1">
      <c r="A13" s="25" t="s">
        <v>66</v>
      </c>
      <c r="B13" s="6"/>
      <c r="C13" s="6"/>
      <c r="D13" s="6"/>
      <c r="E13" s="6"/>
      <c r="F13" s="6"/>
      <c r="G13" s="6"/>
      <c r="H13" s="6"/>
      <c r="I13" s="6"/>
      <c r="J13" s="6"/>
      <c r="K13" s="6"/>
      <c r="L13" s="85"/>
      <c r="M13" s="85"/>
      <c r="N13" s="85"/>
      <c r="O13" s="85"/>
      <c r="P13" s="6"/>
      <c r="Q13" s="6"/>
      <c r="R13" s="6"/>
      <c r="S13" s="6"/>
      <c r="T13" s="6"/>
      <c r="U13" s="6"/>
      <c r="V13" s="6"/>
      <c r="W13" s="6"/>
      <c r="X13" s="6"/>
      <c r="Y13" s="6"/>
      <c r="Z13" s="6"/>
    </row>
    <row r="14" spans="1:26" ht="9" customHeight="1">
      <c r="A14" s="6"/>
      <c r="B14" s="6"/>
      <c r="C14" s="6"/>
      <c r="D14" s="6"/>
      <c r="E14" s="6"/>
      <c r="F14" s="6"/>
      <c r="G14" s="6"/>
      <c r="H14" s="6"/>
      <c r="I14" s="6"/>
      <c r="J14" s="6"/>
      <c r="K14" s="6"/>
      <c r="L14" s="85"/>
      <c r="M14" s="85"/>
      <c r="N14" s="85"/>
      <c r="O14" s="85"/>
      <c r="P14" s="6"/>
      <c r="Q14" s="6"/>
      <c r="R14" s="6"/>
      <c r="S14" s="6"/>
      <c r="T14" s="6"/>
      <c r="U14" s="6"/>
      <c r="V14" s="6"/>
      <c r="W14" s="6"/>
      <c r="X14" s="6"/>
      <c r="Y14" s="6"/>
      <c r="Z14" s="6"/>
    </row>
    <row r="15" spans="1:26" ht="14.25" customHeight="1">
      <c r="A15" s="218">
        <v>1</v>
      </c>
      <c r="B15" s="717" t="s">
        <v>654</v>
      </c>
      <c r="C15" s="631"/>
      <c r="D15" s="631"/>
      <c r="E15" s="631"/>
      <c r="F15" s="631"/>
      <c r="G15" s="631"/>
      <c r="H15" s="631"/>
      <c r="I15" s="631"/>
      <c r="J15" s="631"/>
      <c r="K15" s="631"/>
      <c r="L15" s="85"/>
      <c r="M15" s="85"/>
      <c r="N15" s="85"/>
      <c r="O15" s="85"/>
      <c r="P15" s="6"/>
      <c r="Q15" s="6"/>
      <c r="R15" s="6"/>
      <c r="S15" s="6"/>
      <c r="T15" s="6"/>
      <c r="U15" s="6"/>
      <c r="V15" s="6"/>
      <c r="W15" s="6"/>
      <c r="X15" s="6"/>
      <c r="Y15" s="6"/>
      <c r="Z15" s="6"/>
    </row>
    <row r="16" spans="1:26" ht="26.25" customHeight="1">
      <c r="A16" s="218">
        <v>2</v>
      </c>
      <c r="B16" s="648" t="s">
        <v>655</v>
      </c>
      <c r="C16" s="631"/>
      <c r="D16" s="631"/>
      <c r="E16" s="631"/>
      <c r="F16" s="631"/>
      <c r="G16" s="631"/>
      <c r="H16" s="631"/>
      <c r="I16" s="631"/>
      <c r="J16" s="631"/>
      <c r="K16" s="631"/>
      <c r="L16" s="85"/>
      <c r="M16" s="85"/>
      <c r="N16" s="85"/>
      <c r="O16" s="85"/>
      <c r="P16" s="6"/>
      <c r="Q16" s="6"/>
      <c r="R16" s="6"/>
      <c r="S16" s="6"/>
      <c r="T16" s="6"/>
      <c r="U16" s="6"/>
      <c r="V16" s="6"/>
      <c r="W16" s="6"/>
      <c r="X16" s="6"/>
      <c r="Y16" s="6"/>
      <c r="Z16" s="6"/>
    </row>
    <row r="17" spans="1:26" ht="15" customHeight="1">
      <c r="A17" s="364">
        <v>3</v>
      </c>
      <c r="B17" s="717" t="s">
        <v>656</v>
      </c>
      <c r="C17" s="631"/>
      <c r="D17" s="631"/>
      <c r="E17" s="631"/>
      <c r="F17" s="631"/>
      <c r="G17" s="631"/>
      <c r="H17" s="631"/>
      <c r="I17" s="631"/>
      <c r="J17" s="631"/>
      <c r="K17" s="631"/>
      <c r="L17" s="85"/>
      <c r="M17" s="85"/>
      <c r="N17" s="85"/>
      <c r="O17" s="85"/>
      <c r="P17" s="6"/>
      <c r="Q17" s="6"/>
      <c r="R17" s="6"/>
      <c r="S17" s="6"/>
      <c r="T17" s="6"/>
      <c r="U17" s="6"/>
      <c r="V17" s="6"/>
      <c r="W17" s="6"/>
      <c r="X17" s="6"/>
      <c r="Y17" s="6"/>
      <c r="Z17" s="6"/>
    </row>
    <row r="18" spans="1:26" ht="9" customHeight="1">
      <c r="A18" s="6"/>
      <c r="B18" s="6"/>
      <c r="C18" s="6"/>
      <c r="D18" s="6"/>
      <c r="E18" s="6"/>
      <c r="F18" s="6"/>
      <c r="G18" s="6"/>
      <c r="H18" s="6"/>
      <c r="I18" s="6"/>
      <c r="J18" s="6"/>
      <c r="K18" s="6"/>
      <c r="L18" s="85"/>
      <c r="M18" s="85"/>
      <c r="N18" s="85"/>
      <c r="O18" s="85"/>
      <c r="P18" s="6"/>
      <c r="Q18" s="6"/>
      <c r="R18" s="6"/>
      <c r="S18" s="6"/>
      <c r="T18" s="6"/>
      <c r="U18" s="6"/>
      <c r="V18" s="6"/>
      <c r="W18" s="6"/>
      <c r="X18" s="6"/>
      <c r="Y18" s="6"/>
      <c r="Z18" s="6"/>
    </row>
    <row r="19" spans="1:26" ht="28.5" customHeight="1">
      <c r="A19" s="713"/>
      <c r="B19" s="631"/>
      <c r="C19" s="631"/>
      <c r="D19" s="631"/>
      <c r="E19" s="631"/>
      <c r="F19" s="631"/>
      <c r="G19" s="631"/>
      <c r="H19" s="631"/>
      <c r="I19" s="631"/>
      <c r="J19" s="631"/>
      <c r="K19" s="631"/>
      <c r="L19" s="85"/>
      <c r="M19" s="85"/>
      <c r="N19" s="85"/>
      <c r="O19" s="85"/>
      <c r="P19" s="6"/>
      <c r="Q19" s="6"/>
      <c r="R19" s="6"/>
      <c r="S19" s="6"/>
      <c r="T19" s="6"/>
      <c r="U19" s="6"/>
      <c r="V19" s="6"/>
      <c r="W19" s="6"/>
      <c r="X19" s="6"/>
      <c r="Y19" s="6"/>
      <c r="Z19" s="6"/>
    </row>
    <row r="20" spans="1:26" ht="12.75" customHeight="1">
      <c r="A20" s="6"/>
      <c r="B20" s="6"/>
      <c r="C20" s="6"/>
      <c r="D20" s="365" t="s">
        <v>508</v>
      </c>
      <c r="E20" s="366">
        <f>RebaseYear</f>
        <v>2021</v>
      </c>
      <c r="F20" s="6"/>
      <c r="G20" s="6"/>
      <c r="H20" s="6"/>
      <c r="I20" s="6"/>
      <c r="J20" s="6"/>
      <c r="K20" s="6"/>
      <c r="L20" s="6"/>
      <c r="M20" s="6"/>
      <c r="N20" s="6"/>
      <c r="O20" s="6"/>
      <c r="P20" s="6"/>
      <c r="Q20" s="6"/>
      <c r="R20" s="6"/>
      <c r="S20" s="6"/>
      <c r="T20" s="6"/>
      <c r="U20" s="6"/>
      <c r="V20" s="6"/>
      <c r="W20" s="6"/>
      <c r="X20" s="6"/>
      <c r="Y20" s="6"/>
      <c r="Z20" s="6"/>
    </row>
    <row r="21" spans="1:26" ht="16.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2.75" customHeight="1">
      <c r="A22" s="367" t="s">
        <v>657</v>
      </c>
      <c r="B22" s="368" t="s">
        <v>513</v>
      </c>
      <c r="C22" s="368" t="s">
        <v>658</v>
      </c>
      <c r="D22" s="369" t="s">
        <v>659</v>
      </c>
      <c r="E22" s="369" t="s">
        <v>660</v>
      </c>
      <c r="F22" s="368" t="s">
        <v>661</v>
      </c>
      <c r="G22" s="369" t="s">
        <v>662</v>
      </c>
      <c r="H22" s="369" t="s">
        <v>663</v>
      </c>
      <c r="I22" s="369" t="s">
        <v>664</v>
      </c>
      <c r="J22" s="369" t="s">
        <v>665</v>
      </c>
      <c r="K22" s="370" t="s">
        <v>666</v>
      </c>
      <c r="L22" s="6"/>
      <c r="M22" s="6"/>
      <c r="N22" s="6"/>
      <c r="O22" s="6"/>
      <c r="P22" s="6"/>
      <c r="Q22" s="6"/>
      <c r="R22" s="6"/>
      <c r="S22" s="6"/>
      <c r="T22" s="6"/>
      <c r="U22" s="6"/>
      <c r="V22" s="6"/>
      <c r="W22" s="6"/>
      <c r="X22" s="6"/>
      <c r="Y22" s="6"/>
      <c r="Z22" s="6"/>
    </row>
    <row r="23" spans="1:26" ht="12.75" customHeight="1">
      <c r="A23" s="371">
        <v>1</v>
      </c>
      <c r="B23" s="372" t="s">
        <v>667</v>
      </c>
      <c r="C23" s="372" t="s">
        <v>668</v>
      </c>
      <c r="D23" s="373" t="s">
        <v>669</v>
      </c>
      <c r="E23" s="373" t="s">
        <v>670</v>
      </c>
      <c r="F23" s="374">
        <v>39071</v>
      </c>
      <c r="G23" s="372" t="s">
        <v>671</v>
      </c>
      <c r="H23" s="250">
        <v>50000000</v>
      </c>
      <c r="I23" s="375">
        <v>4.9680000000000002E-2</v>
      </c>
      <c r="J23" s="376">
        <f t="shared" ref="J23:J34" si="0">H23*I23</f>
        <v>2484000</v>
      </c>
      <c r="K23" s="377" t="s">
        <v>672</v>
      </c>
      <c r="L23" s="6"/>
      <c r="M23" s="6"/>
      <c r="N23" s="6"/>
      <c r="O23" s="6"/>
      <c r="P23" s="6"/>
      <c r="Q23" s="6"/>
      <c r="R23" s="6"/>
      <c r="S23" s="6"/>
      <c r="T23" s="6"/>
      <c r="U23" s="6"/>
      <c r="V23" s="6"/>
      <c r="W23" s="6"/>
      <c r="X23" s="6"/>
      <c r="Y23" s="6"/>
      <c r="Z23" s="6"/>
    </row>
    <row r="24" spans="1:26" ht="12.75" customHeight="1">
      <c r="A24" s="371">
        <v>2</v>
      </c>
      <c r="B24" s="372" t="s">
        <v>667</v>
      </c>
      <c r="C24" s="372" t="s">
        <v>668</v>
      </c>
      <c r="D24" s="373" t="s">
        <v>669</v>
      </c>
      <c r="E24" s="373" t="s">
        <v>670</v>
      </c>
      <c r="F24" s="374">
        <v>41408</v>
      </c>
      <c r="G24" s="372" t="s">
        <v>671</v>
      </c>
      <c r="H24" s="250">
        <v>107185000</v>
      </c>
      <c r="I24" s="375">
        <v>3.9910000000000001E-2</v>
      </c>
      <c r="J24" s="376">
        <f t="shared" si="0"/>
        <v>4277753.3500000006</v>
      </c>
      <c r="K24" s="377" t="s">
        <v>673</v>
      </c>
      <c r="L24" s="6"/>
      <c r="M24" s="6"/>
      <c r="N24" s="6"/>
      <c r="O24" s="6"/>
      <c r="P24" s="6"/>
      <c r="Q24" s="6"/>
      <c r="R24" s="6"/>
      <c r="S24" s="6"/>
      <c r="T24" s="6"/>
      <c r="U24" s="6"/>
      <c r="V24" s="6"/>
      <c r="W24" s="6"/>
      <c r="X24" s="6"/>
      <c r="Y24" s="6"/>
      <c r="Z24" s="6"/>
    </row>
    <row r="25" spans="1:26" ht="12.75" customHeight="1">
      <c r="A25" s="371">
        <v>3</v>
      </c>
      <c r="B25" s="372" t="s">
        <v>667</v>
      </c>
      <c r="C25" s="372" t="s">
        <v>668</v>
      </c>
      <c r="D25" s="373" t="s">
        <v>669</v>
      </c>
      <c r="E25" s="373" t="s">
        <v>670</v>
      </c>
      <c r="F25" s="374">
        <v>42044</v>
      </c>
      <c r="G25" s="372" t="s">
        <v>674</v>
      </c>
      <c r="H25" s="250">
        <v>138667000</v>
      </c>
      <c r="I25" s="375">
        <v>2.614E-2</v>
      </c>
      <c r="J25" s="376">
        <f t="shared" si="0"/>
        <v>3624755.38</v>
      </c>
      <c r="K25" s="715" t="s">
        <v>675</v>
      </c>
      <c r="L25" s="6"/>
      <c r="M25" s="6"/>
      <c r="N25" s="6"/>
      <c r="O25" s="6"/>
      <c r="P25" s="6"/>
      <c r="Q25" s="6"/>
      <c r="R25" s="6"/>
      <c r="S25" s="6"/>
      <c r="T25" s="6"/>
      <c r="U25" s="6"/>
      <c r="V25" s="6"/>
      <c r="W25" s="6"/>
      <c r="X25" s="6"/>
      <c r="Y25" s="6"/>
      <c r="Z25" s="6"/>
    </row>
    <row r="26" spans="1:26" ht="12.75" customHeight="1">
      <c r="A26" s="371">
        <v>4</v>
      </c>
      <c r="B26" s="372" t="s">
        <v>667</v>
      </c>
      <c r="C26" s="372" t="s">
        <v>668</v>
      </c>
      <c r="D26" s="373" t="s">
        <v>669</v>
      </c>
      <c r="E26" s="373" t="s">
        <v>670</v>
      </c>
      <c r="F26" s="374">
        <v>42044</v>
      </c>
      <c r="G26" s="372" t="s">
        <v>671</v>
      </c>
      <c r="H26" s="250">
        <v>121333000</v>
      </c>
      <c r="I26" s="375">
        <v>3.6389999999999999E-2</v>
      </c>
      <c r="J26" s="376">
        <f t="shared" si="0"/>
        <v>4415307.87</v>
      </c>
      <c r="K26" s="716"/>
      <c r="L26" s="6"/>
      <c r="M26" s="6"/>
      <c r="N26" s="6"/>
      <c r="O26" s="6"/>
      <c r="P26" s="6"/>
      <c r="Q26" s="6"/>
      <c r="R26" s="6"/>
      <c r="S26" s="6"/>
      <c r="T26" s="6"/>
      <c r="U26" s="6"/>
      <c r="V26" s="6"/>
      <c r="W26" s="6"/>
      <c r="X26" s="6"/>
      <c r="Y26" s="6"/>
      <c r="Z26" s="6"/>
    </row>
    <row r="27" spans="1:26" ht="12.75" customHeight="1">
      <c r="A27" s="371">
        <v>5</v>
      </c>
      <c r="B27" s="372" t="s">
        <v>667</v>
      </c>
      <c r="C27" s="372" t="s">
        <v>668</v>
      </c>
      <c r="D27" s="373" t="s">
        <v>669</v>
      </c>
      <c r="E27" s="373" t="s">
        <v>670</v>
      </c>
      <c r="F27" s="374">
        <v>42180</v>
      </c>
      <c r="G27" s="372" t="s">
        <v>674</v>
      </c>
      <c r="H27" s="250">
        <v>15999000</v>
      </c>
      <c r="I27" s="375">
        <v>2.614E-2</v>
      </c>
      <c r="J27" s="376">
        <f t="shared" si="0"/>
        <v>418213.86</v>
      </c>
      <c r="K27" s="715" t="s">
        <v>676</v>
      </c>
      <c r="L27" s="6"/>
      <c r="M27" s="6"/>
      <c r="N27" s="6"/>
      <c r="O27" s="6"/>
      <c r="P27" s="6"/>
      <c r="Q27" s="25"/>
      <c r="R27" s="25"/>
      <c r="S27" s="25"/>
      <c r="T27" s="6"/>
      <c r="U27" s="6"/>
      <c r="V27" s="6"/>
      <c r="W27" s="6"/>
      <c r="X27" s="6"/>
      <c r="Y27" s="6"/>
      <c r="Z27" s="6"/>
    </row>
    <row r="28" spans="1:26" ht="12.75" customHeight="1">
      <c r="A28" s="371">
        <v>6</v>
      </c>
      <c r="B28" s="372" t="s">
        <v>667</v>
      </c>
      <c r="C28" s="372" t="s">
        <v>668</v>
      </c>
      <c r="D28" s="373" t="s">
        <v>669</v>
      </c>
      <c r="E28" s="373" t="s">
        <v>670</v>
      </c>
      <c r="F28" s="374">
        <v>42180</v>
      </c>
      <c r="G28" s="372" t="s">
        <v>671</v>
      </c>
      <c r="H28" s="250">
        <v>14001000</v>
      </c>
      <c r="I28" s="375">
        <v>3.6389999999999999E-2</v>
      </c>
      <c r="J28" s="376">
        <f t="shared" si="0"/>
        <v>509496.38999999996</v>
      </c>
      <c r="K28" s="716"/>
      <c r="L28" s="6"/>
      <c r="M28" s="6"/>
      <c r="N28" s="6"/>
      <c r="O28" s="6"/>
      <c r="P28" s="6"/>
      <c r="Q28" s="25"/>
      <c r="R28" s="25"/>
      <c r="S28" s="25"/>
      <c r="T28" s="6"/>
      <c r="U28" s="6"/>
      <c r="V28" s="6"/>
      <c r="W28" s="6"/>
      <c r="X28" s="6"/>
      <c r="Y28" s="6"/>
      <c r="Z28" s="6"/>
    </row>
    <row r="29" spans="1:26" ht="12.75" customHeight="1">
      <c r="A29" s="371">
        <v>7</v>
      </c>
      <c r="B29" s="372" t="s">
        <v>667</v>
      </c>
      <c r="C29" s="372" t="s">
        <v>668</v>
      </c>
      <c r="D29" s="373" t="s">
        <v>669</v>
      </c>
      <c r="E29" s="373" t="s">
        <v>670</v>
      </c>
      <c r="F29" s="374">
        <v>43754</v>
      </c>
      <c r="G29" s="372" t="s">
        <v>674</v>
      </c>
      <c r="H29" s="250">
        <v>87500000</v>
      </c>
      <c r="I29" s="375">
        <v>2.6599999999999999E-2</v>
      </c>
      <c r="J29" s="376">
        <f t="shared" si="0"/>
        <v>2327500</v>
      </c>
      <c r="K29" s="715" t="s">
        <v>677</v>
      </c>
      <c r="L29" s="6"/>
      <c r="M29" s="6"/>
      <c r="N29" s="6"/>
      <c r="O29" s="6"/>
      <c r="P29" s="6"/>
      <c r="Q29" s="25"/>
      <c r="R29" s="25"/>
      <c r="S29" s="25"/>
      <c r="T29" s="6"/>
      <c r="U29" s="6"/>
      <c r="V29" s="6"/>
      <c r="W29" s="6"/>
      <c r="X29" s="6"/>
      <c r="Y29" s="6"/>
      <c r="Z29" s="6"/>
    </row>
    <row r="30" spans="1:26" ht="12.75" customHeight="1">
      <c r="A30" s="371">
        <v>8</v>
      </c>
      <c r="B30" s="372" t="s">
        <v>667</v>
      </c>
      <c r="C30" s="372" t="s">
        <v>668</v>
      </c>
      <c r="D30" s="373" t="s">
        <v>669</v>
      </c>
      <c r="E30" s="373" t="s">
        <v>670</v>
      </c>
      <c r="F30" s="374">
        <v>43754</v>
      </c>
      <c r="G30" s="372" t="s">
        <v>671</v>
      </c>
      <c r="H30" s="250">
        <v>162500000</v>
      </c>
      <c r="I30" s="375">
        <v>3.2099999999999997E-2</v>
      </c>
      <c r="J30" s="376">
        <f t="shared" si="0"/>
        <v>5216249.9999999991</v>
      </c>
      <c r="K30" s="716"/>
      <c r="L30" s="6"/>
      <c r="M30" s="6"/>
      <c r="N30" s="6"/>
      <c r="O30" s="6"/>
      <c r="P30" s="6"/>
      <c r="Q30" s="25"/>
      <c r="R30" s="25"/>
      <c r="S30" s="25"/>
      <c r="T30" s="6"/>
      <c r="U30" s="6"/>
      <c r="V30" s="6"/>
      <c r="W30" s="6"/>
      <c r="X30" s="6"/>
      <c r="Y30" s="6"/>
      <c r="Z30" s="6"/>
    </row>
    <row r="31" spans="1:26" ht="12.75" customHeight="1">
      <c r="A31" s="371">
        <v>9</v>
      </c>
      <c r="B31" s="372" t="s">
        <v>678</v>
      </c>
      <c r="C31" s="372" t="s">
        <v>668</v>
      </c>
      <c r="D31" s="373" t="s">
        <v>669</v>
      </c>
      <c r="E31" s="373" t="s">
        <v>670</v>
      </c>
      <c r="F31" s="374">
        <v>44382</v>
      </c>
      <c r="G31" s="372" t="s">
        <v>679</v>
      </c>
      <c r="H31" s="204">
        <f>(180/365)*80000000</f>
        <v>39452054.794520549</v>
      </c>
      <c r="I31" s="375">
        <v>3.5700000000000003E-2</v>
      </c>
      <c r="J31" s="376">
        <f t="shared" si="0"/>
        <v>1408438.3561643837</v>
      </c>
      <c r="K31" s="377" t="s">
        <v>680</v>
      </c>
      <c r="L31" s="6"/>
      <c r="M31" s="6"/>
      <c r="N31" s="6"/>
      <c r="O31" s="6"/>
      <c r="P31" s="6"/>
      <c r="Q31" s="25"/>
      <c r="R31" s="25"/>
      <c r="S31" s="25"/>
      <c r="T31" s="6"/>
      <c r="U31" s="6"/>
      <c r="V31" s="6"/>
      <c r="W31" s="6"/>
      <c r="X31" s="6"/>
      <c r="Y31" s="6"/>
      <c r="Z31" s="6"/>
    </row>
    <row r="32" spans="1:26" ht="12.75" customHeight="1">
      <c r="A32" s="371">
        <v>10</v>
      </c>
      <c r="B32" s="208"/>
      <c r="C32" s="208"/>
      <c r="D32" s="378"/>
      <c r="E32" s="378"/>
      <c r="F32" s="379"/>
      <c r="G32" s="208"/>
      <c r="H32" s="204"/>
      <c r="I32" s="380"/>
      <c r="J32" s="376">
        <f t="shared" si="0"/>
        <v>0</v>
      </c>
      <c r="K32" s="381"/>
      <c r="L32" s="6"/>
      <c r="M32" s="6"/>
      <c r="N32" s="6"/>
      <c r="O32" s="6"/>
      <c r="P32" s="6"/>
      <c r="Q32" s="156"/>
      <c r="R32" s="156"/>
      <c r="S32" s="156"/>
      <c r="T32" s="6"/>
      <c r="U32" s="6"/>
      <c r="V32" s="6"/>
      <c r="W32" s="6"/>
      <c r="X32" s="6"/>
      <c r="Y32" s="6"/>
      <c r="Z32" s="6"/>
    </row>
    <row r="33" spans="1:26" ht="12.75" customHeight="1">
      <c r="A33" s="371">
        <v>11</v>
      </c>
      <c r="B33" s="208"/>
      <c r="C33" s="208"/>
      <c r="D33" s="378"/>
      <c r="E33" s="378"/>
      <c r="F33" s="379"/>
      <c r="G33" s="208"/>
      <c r="H33" s="204"/>
      <c r="I33" s="380"/>
      <c r="J33" s="376">
        <f t="shared" si="0"/>
        <v>0</v>
      </c>
      <c r="K33" s="381"/>
      <c r="L33" s="6"/>
      <c r="M33" s="6"/>
      <c r="N33" s="6"/>
      <c r="O33" s="6"/>
      <c r="P33" s="6"/>
      <c r="Q33" s="25"/>
      <c r="R33" s="25"/>
      <c r="S33" s="25"/>
      <c r="T33" s="6"/>
      <c r="U33" s="6"/>
      <c r="V33" s="6"/>
      <c r="W33" s="6"/>
      <c r="X33" s="6"/>
      <c r="Y33" s="6"/>
      <c r="Z33" s="6"/>
    </row>
    <row r="34" spans="1:26" ht="12.75" customHeight="1">
      <c r="A34" s="371">
        <v>12</v>
      </c>
      <c r="B34" s="208"/>
      <c r="C34" s="208"/>
      <c r="D34" s="378"/>
      <c r="E34" s="378"/>
      <c r="F34" s="379"/>
      <c r="G34" s="208"/>
      <c r="H34" s="204"/>
      <c r="I34" s="380"/>
      <c r="J34" s="376">
        <f t="shared" si="0"/>
        <v>0</v>
      </c>
      <c r="K34" s="381"/>
      <c r="L34" s="6"/>
      <c r="M34" s="6"/>
      <c r="N34" s="6"/>
      <c r="O34" s="6"/>
      <c r="P34" s="6"/>
      <c r="Q34" s="6"/>
      <c r="R34" s="6"/>
      <c r="S34" s="6"/>
      <c r="T34" s="6"/>
      <c r="U34" s="6"/>
      <c r="V34" s="6"/>
      <c r="W34" s="6"/>
      <c r="X34" s="6"/>
      <c r="Y34" s="6"/>
      <c r="Z34" s="6"/>
    </row>
    <row r="35" spans="1:26" ht="12.75" customHeight="1">
      <c r="A35" s="382"/>
      <c r="B35" s="383"/>
      <c r="C35" s="384"/>
      <c r="D35" s="384"/>
      <c r="E35" s="384"/>
      <c r="F35" s="383"/>
      <c r="G35" s="384"/>
      <c r="H35" s="384"/>
      <c r="I35" s="385"/>
      <c r="J35" s="383"/>
      <c r="K35" s="381"/>
      <c r="L35" s="6"/>
      <c r="M35" s="6"/>
      <c r="N35" s="6"/>
      <c r="O35" s="6"/>
      <c r="P35" s="6"/>
      <c r="Q35" s="6"/>
      <c r="R35" s="6"/>
      <c r="S35" s="6"/>
      <c r="T35" s="6"/>
      <c r="U35" s="6"/>
      <c r="V35" s="6"/>
      <c r="W35" s="6"/>
      <c r="X35" s="6"/>
      <c r="Y35" s="6"/>
      <c r="Z35" s="6"/>
    </row>
    <row r="36" spans="1:26" ht="12.75" customHeight="1">
      <c r="A36" s="386" t="s">
        <v>144</v>
      </c>
      <c r="B36" s="387"/>
      <c r="C36" s="388"/>
      <c r="D36" s="388"/>
      <c r="E36" s="388"/>
      <c r="F36" s="387"/>
      <c r="G36" s="388"/>
      <c r="H36" s="389">
        <f>SUM(H23:H34)</f>
        <v>736637054.7945205</v>
      </c>
      <c r="I36" s="390">
        <f>IF(H36=0,"",J36/H36)</f>
        <v>3.3505937619509471E-2</v>
      </c>
      <c r="J36" s="391">
        <f>SUM(J23:J34)</f>
        <v>24681715.206164386</v>
      </c>
      <c r="K36" s="392"/>
      <c r="L36" s="6"/>
      <c r="M36" s="6"/>
      <c r="N36" s="6"/>
      <c r="O36" s="6"/>
      <c r="P36" s="6"/>
      <c r="Q36" s="6"/>
      <c r="R36" s="6"/>
      <c r="S36" s="6"/>
      <c r="T36" s="6"/>
      <c r="U36" s="6"/>
      <c r="V36" s="6"/>
      <c r="W36" s="6"/>
      <c r="X36" s="6"/>
      <c r="Y36" s="6"/>
      <c r="Z36" s="6"/>
    </row>
    <row r="37" spans="1:26" ht="12.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6"/>
      <c r="B39" s="6"/>
      <c r="C39" s="6"/>
      <c r="D39" s="365" t="s">
        <v>508</v>
      </c>
      <c r="E39" s="366">
        <f>RebaseYear+1</f>
        <v>2022</v>
      </c>
      <c r="F39" s="6"/>
      <c r="G39" s="6"/>
      <c r="H39" s="6"/>
      <c r="I39" s="6"/>
      <c r="J39" s="6"/>
      <c r="K39" s="6"/>
      <c r="L39" s="6"/>
      <c r="M39" s="6"/>
      <c r="N39" s="6"/>
      <c r="O39" s="6"/>
      <c r="P39" s="6"/>
      <c r="Q39" s="6"/>
      <c r="R39" s="6"/>
      <c r="S39" s="6"/>
      <c r="T39" s="6"/>
      <c r="U39" s="6"/>
      <c r="V39" s="6"/>
      <c r="W39" s="6"/>
      <c r="X39" s="6"/>
      <c r="Y39" s="6"/>
      <c r="Z39" s="6"/>
    </row>
    <row r="40" spans="1:26" ht="16.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367" t="s">
        <v>657</v>
      </c>
      <c r="B41" s="368" t="s">
        <v>513</v>
      </c>
      <c r="C41" s="368" t="s">
        <v>658</v>
      </c>
      <c r="D41" s="369" t="s">
        <v>659</v>
      </c>
      <c r="E41" s="369" t="s">
        <v>660</v>
      </c>
      <c r="F41" s="368" t="s">
        <v>661</v>
      </c>
      <c r="G41" s="369" t="s">
        <v>662</v>
      </c>
      <c r="H41" s="369" t="s">
        <v>663</v>
      </c>
      <c r="I41" s="369" t="s">
        <v>681</v>
      </c>
      <c r="J41" s="369" t="s">
        <v>682</v>
      </c>
      <c r="K41" s="370" t="s">
        <v>666</v>
      </c>
      <c r="L41" s="6"/>
      <c r="M41" s="6"/>
      <c r="N41" s="6"/>
      <c r="O41" s="6"/>
      <c r="P41" s="6"/>
      <c r="Q41" s="6"/>
      <c r="R41" s="6"/>
      <c r="S41" s="6"/>
      <c r="T41" s="6"/>
      <c r="U41" s="6"/>
      <c r="V41" s="6"/>
      <c r="W41" s="6"/>
      <c r="X41" s="6"/>
      <c r="Y41" s="6"/>
      <c r="Z41" s="6"/>
    </row>
    <row r="42" spans="1:26" ht="12.75" customHeight="1">
      <c r="A42" s="371">
        <v>1</v>
      </c>
      <c r="B42" s="208" t="str">
        <f t="shared" ref="B42:C42" si="1">B23</f>
        <v>Promissory Note</v>
      </c>
      <c r="C42" s="372" t="str">
        <f t="shared" si="1"/>
        <v>Hydro Ottawa Holding Inc.</v>
      </c>
      <c r="D42" s="373" t="s">
        <v>669</v>
      </c>
      <c r="E42" s="373" t="s">
        <v>670</v>
      </c>
      <c r="F42" s="379">
        <f t="shared" ref="F42:I42" si="2">F23</f>
        <v>39071</v>
      </c>
      <c r="G42" s="208" t="str">
        <f t="shared" si="2"/>
        <v>30 years</v>
      </c>
      <c r="H42" s="204">
        <f t="shared" si="2"/>
        <v>50000000</v>
      </c>
      <c r="I42" s="380">
        <f t="shared" si="2"/>
        <v>4.9680000000000002E-2</v>
      </c>
      <c r="J42" s="376">
        <f t="shared" ref="J42:J53" si="3">H42*I42</f>
        <v>2484000</v>
      </c>
      <c r="K42" s="377" t="s">
        <v>672</v>
      </c>
      <c r="L42" s="6"/>
      <c r="M42" s="6"/>
      <c r="N42" s="6"/>
      <c r="O42" s="6"/>
      <c r="P42" s="6"/>
      <c r="Q42" s="6"/>
      <c r="R42" s="6"/>
      <c r="S42" s="6"/>
      <c r="T42" s="6"/>
      <c r="U42" s="6"/>
      <c r="V42" s="6"/>
      <c r="W42" s="6"/>
      <c r="X42" s="6"/>
      <c r="Y42" s="6"/>
      <c r="Z42" s="6"/>
    </row>
    <row r="43" spans="1:26" ht="12.75" customHeight="1">
      <c r="A43" s="371">
        <v>2</v>
      </c>
      <c r="B43" s="208" t="str">
        <f t="shared" ref="B43:C43" si="4">B24</f>
        <v>Promissory Note</v>
      </c>
      <c r="C43" s="372" t="str">
        <f t="shared" si="4"/>
        <v>Hydro Ottawa Holding Inc.</v>
      </c>
      <c r="D43" s="373" t="s">
        <v>669</v>
      </c>
      <c r="E43" s="373" t="s">
        <v>670</v>
      </c>
      <c r="F43" s="379">
        <f t="shared" ref="F43:I43" si="5">F24</f>
        <v>41408</v>
      </c>
      <c r="G43" s="208" t="str">
        <f t="shared" si="5"/>
        <v>30 years</v>
      </c>
      <c r="H43" s="204">
        <f t="shared" si="5"/>
        <v>107185000</v>
      </c>
      <c r="I43" s="380">
        <f t="shared" si="5"/>
        <v>3.9910000000000001E-2</v>
      </c>
      <c r="J43" s="376">
        <f t="shared" si="3"/>
        <v>4277753.3500000006</v>
      </c>
      <c r="K43" s="377" t="s">
        <v>673</v>
      </c>
      <c r="L43" s="6"/>
      <c r="M43" s="6"/>
      <c r="N43" s="6"/>
      <c r="O43" s="6"/>
      <c r="P43" s="6"/>
      <c r="Q43" s="6"/>
      <c r="R43" s="6"/>
      <c r="S43" s="6"/>
      <c r="T43" s="6"/>
      <c r="U43" s="6"/>
      <c r="V43" s="6"/>
      <c r="W43" s="6"/>
      <c r="X43" s="6"/>
      <c r="Y43" s="6"/>
      <c r="Z43" s="6"/>
    </row>
    <row r="44" spans="1:26" ht="12.75" customHeight="1">
      <c r="A44" s="371">
        <v>3</v>
      </c>
      <c r="B44" s="208" t="str">
        <f t="shared" ref="B44:C44" si="6">B25</f>
        <v>Promissory Note</v>
      </c>
      <c r="C44" s="372" t="str">
        <f t="shared" si="6"/>
        <v>Hydro Ottawa Holding Inc.</v>
      </c>
      <c r="D44" s="373" t="s">
        <v>669</v>
      </c>
      <c r="E44" s="373" t="s">
        <v>670</v>
      </c>
      <c r="F44" s="379">
        <f t="shared" ref="F44:I44" si="7">F25</f>
        <v>42044</v>
      </c>
      <c r="G44" s="208" t="str">
        <f t="shared" si="7"/>
        <v>10 years</v>
      </c>
      <c r="H44" s="204">
        <f t="shared" si="7"/>
        <v>138667000</v>
      </c>
      <c r="I44" s="380">
        <f t="shared" si="7"/>
        <v>2.614E-2</v>
      </c>
      <c r="J44" s="376">
        <f t="shared" si="3"/>
        <v>3624755.38</v>
      </c>
      <c r="K44" s="715" t="s">
        <v>675</v>
      </c>
      <c r="L44" s="6"/>
      <c r="M44" s="6"/>
      <c r="N44" s="6"/>
      <c r="O44" s="6"/>
      <c r="P44" s="6"/>
      <c r="Q44" s="6"/>
      <c r="R44" s="6"/>
      <c r="S44" s="6"/>
      <c r="T44" s="6"/>
      <c r="U44" s="6"/>
      <c r="V44" s="6"/>
      <c r="W44" s="6"/>
      <c r="X44" s="6"/>
      <c r="Y44" s="6"/>
      <c r="Z44" s="6"/>
    </row>
    <row r="45" spans="1:26" ht="12.75" customHeight="1">
      <c r="A45" s="371">
        <v>4</v>
      </c>
      <c r="B45" s="208" t="str">
        <f t="shared" ref="B45:C45" si="8">B26</f>
        <v>Promissory Note</v>
      </c>
      <c r="C45" s="372" t="str">
        <f t="shared" si="8"/>
        <v>Hydro Ottawa Holding Inc.</v>
      </c>
      <c r="D45" s="373" t="s">
        <v>669</v>
      </c>
      <c r="E45" s="373" t="s">
        <v>670</v>
      </c>
      <c r="F45" s="379">
        <f t="shared" ref="F45:I45" si="9">F26</f>
        <v>42044</v>
      </c>
      <c r="G45" s="208" t="str">
        <f t="shared" si="9"/>
        <v>30 years</v>
      </c>
      <c r="H45" s="204">
        <f t="shared" si="9"/>
        <v>121333000</v>
      </c>
      <c r="I45" s="380">
        <f t="shared" si="9"/>
        <v>3.6389999999999999E-2</v>
      </c>
      <c r="J45" s="376">
        <f t="shared" si="3"/>
        <v>4415307.87</v>
      </c>
      <c r="K45" s="716"/>
      <c r="L45" s="6"/>
      <c r="M45" s="6"/>
      <c r="N45" s="6"/>
      <c r="O45" s="6"/>
      <c r="P45" s="6"/>
      <c r="Q45" s="6"/>
      <c r="R45" s="6"/>
      <c r="S45" s="6"/>
      <c r="T45" s="6"/>
      <c r="U45" s="6"/>
      <c r="V45" s="6"/>
      <c r="W45" s="6"/>
      <c r="X45" s="6"/>
      <c r="Y45" s="6"/>
      <c r="Z45" s="6"/>
    </row>
    <row r="46" spans="1:26" ht="12.75" customHeight="1">
      <c r="A46" s="371">
        <v>5</v>
      </c>
      <c r="B46" s="208" t="str">
        <f t="shared" ref="B46:C46" si="10">B27</f>
        <v>Promissory Note</v>
      </c>
      <c r="C46" s="372" t="str">
        <f t="shared" si="10"/>
        <v>Hydro Ottawa Holding Inc.</v>
      </c>
      <c r="D46" s="373" t="s">
        <v>669</v>
      </c>
      <c r="E46" s="373" t="s">
        <v>670</v>
      </c>
      <c r="F46" s="379">
        <f t="shared" ref="F46:I46" si="11">F27</f>
        <v>42180</v>
      </c>
      <c r="G46" s="208" t="str">
        <f t="shared" si="11"/>
        <v>10 years</v>
      </c>
      <c r="H46" s="204">
        <f t="shared" si="11"/>
        <v>15999000</v>
      </c>
      <c r="I46" s="380">
        <f t="shared" si="11"/>
        <v>2.614E-2</v>
      </c>
      <c r="J46" s="376">
        <f t="shared" si="3"/>
        <v>418213.86</v>
      </c>
      <c r="K46" s="715" t="s">
        <v>676</v>
      </c>
      <c r="L46" s="6"/>
      <c r="M46" s="6"/>
      <c r="N46" s="6"/>
      <c r="O46" s="6"/>
      <c r="P46" s="6"/>
      <c r="Q46" s="25"/>
      <c r="R46" s="25"/>
      <c r="S46" s="25"/>
      <c r="T46" s="6"/>
      <c r="U46" s="6"/>
      <c r="V46" s="6"/>
      <c r="W46" s="6"/>
      <c r="X46" s="6"/>
      <c r="Y46" s="6"/>
      <c r="Z46" s="6"/>
    </row>
    <row r="47" spans="1:26" ht="12.75" customHeight="1">
      <c r="A47" s="371">
        <v>6</v>
      </c>
      <c r="B47" s="208" t="str">
        <f t="shared" ref="B47:C47" si="12">B28</f>
        <v>Promissory Note</v>
      </c>
      <c r="C47" s="372" t="str">
        <f t="shared" si="12"/>
        <v>Hydro Ottawa Holding Inc.</v>
      </c>
      <c r="D47" s="373" t="s">
        <v>669</v>
      </c>
      <c r="E47" s="373" t="s">
        <v>670</v>
      </c>
      <c r="F47" s="379">
        <f t="shared" ref="F47:I47" si="13">F28</f>
        <v>42180</v>
      </c>
      <c r="G47" s="208" t="str">
        <f t="shared" si="13"/>
        <v>30 years</v>
      </c>
      <c r="H47" s="204">
        <f t="shared" si="13"/>
        <v>14001000</v>
      </c>
      <c r="I47" s="380">
        <f t="shared" si="13"/>
        <v>3.6389999999999999E-2</v>
      </c>
      <c r="J47" s="376">
        <f t="shared" si="3"/>
        <v>509496.38999999996</v>
      </c>
      <c r="K47" s="716"/>
      <c r="L47" s="6"/>
      <c r="M47" s="6"/>
      <c r="N47" s="6"/>
      <c r="O47" s="6"/>
      <c r="P47" s="6"/>
      <c r="Q47" s="25"/>
      <c r="R47" s="25"/>
      <c r="S47" s="25"/>
      <c r="T47" s="6"/>
      <c r="U47" s="6"/>
      <c r="V47" s="6"/>
      <c r="W47" s="6"/>
      <c r="X47" s="6"/>
      <c r="Y47" s="6"/>
      <c r="Z47" s="6"/>
    </row>
    <row r="48" spans="1:26" ht="12.75" customHeight="1">
      <c r="A48" s="371">
        <v>7</v>
      </c>
      <c r="B48" s="208" t="str">
        <f t="shared" ref="B48:C48" si="14">B29</f>
        <v>Promissory Note</v>
      </c>
      <c r="C48" s="372" t="str">
        <f t="shared" si="14"/>
        <v>Hydro Ottawa Holding Inc.</v>
      </c>
      <c r="D48" s="373" t="s">
        <v>669</v>
      </c>
      <c r="E48" s="373" t="s">
        <v>670</v>
      </c>
      <c r="F48" s="379">
        <f t="shared" ref="F48:I48" si="15">F29</f>
        <v>43754</v>
      </c>
      <c r="G48" s="208" t="str">
        <f t="shared" si="15"/>
        <v>10 years</v>
      </c>
      <c r="H48" s="204">
        <f t="shared" si="15"/>
        <v>87500000</v>
      </c>
      <c r="I48" s="380">
        <f t="shared" si="15"/>
        <v>2.6599999999999999E-2</v>
      </c>
      <c r="J48" s="376">
        <f t="shared" si="3"/>
        <v>2327500</v>
      </c>
      <c r="K48" s="715" t="s">
        <v>677</v>
      </c>
      <c r="L48" s="6"/>
      <c r="M48" s="6"/>
      <c r="N48" s="6"/>
      <c r="O48" s="6"/>
      <c r="P48" s="6"/>
      <c r="Q48" s="25"/>
      <c r="R48" s="25"/>
      <c r="S48" s="25"/>
      <c r="T48" s="6"/>
      <c r="U48" s="6"/>
      <c r="V48" s="6"/>
      <c r="W48" s="6"/>
      <c r="X48" s="6"/>
      <c r="Y48" s="6"/>
      <c r="Z48" s="6"/>
    </row>
    <row r="49" spans="1:26" ht="12.75" customHeight="1">
      <c r="A49" s="371">
        <v>8</v>
      </c>
      <c r="B49" s="208" t="str">
        <f t="shared" ref="B49:C49" si="16">B30</f>
        <v>Promissory Note</v>
      </c>
      <c r="C49" s="372" t="str">
        <f t="shared" si="16"/>
        <v>Hydro Ottawa Holding Inc.</v>
      </c>
      <c r="D49" s="373" t="s">
        <v>669</v>
      </c>
      <c r="E49" s="373" t="s">
        <v>670</v>
      </c>
      <c r="F49" s="379">
        <f t="shared" ref="F49:I49" si="17">F30</f>
        <v>43754</v>
      </c>
      <c r="G49" s="208" t="str">
        <f t="shared" si="17"/>
        <v>30 years</v>
      </c>
      <c r="H49" s="204">
        <f t="shared" si="17"/>
        <v>162500000</v>
      </c>
      <c r="I49" s="380">
        <f t="shared" si="17"/>
        <v>3.2099999999999997E-2</v>
      </c>
      <c r="J49" s="376">
        <f t="shared" si="3"/>
        <v>5216249.9999999991</v>
      </c>
      <c r="K49" s="716"/>
      <c r="L49" s="6"/>
      <c r="M49" s="6"/>
      <c r="N49" s="6"/>
      <c r="O49" s="6"/>
      <c r="P49" s="6"/>
      <c r="Q49" s="25"/>
      <c r="R49" s="25"/>
      <c r="S49" s="25"/>
      <c r="T49" s="6"/>
      <c r="U49" s="6"/>
      <c r="V49" s="6"/>
      <c r="W49" s="6"/>
      <c r="X49" s="6"/>
      <c r="Y49" s="6"/>
      <c r="Z49" s="6"/>
    </row>
    <row r="50" spans="1:26" ht="12.75" customHeight="1">
      <c r="A50" s="371">
        <v>9</v>
      </c>
      <c r="B50" s="208" t="str">
        <f t="shared" ref="B50:C50" si="18">B31</f>
        <v>Grid Promissory Note</v>
      </c>
      <c r="C50" s="372" t="str">
        <f t="shared" si="18"/>
        <v>Hydro Ottawa Holding Inc.</v>
      </c>
      <c r="D50" s="373" t="s">
        <v>669</v>
      </c>
      <c r="E50" s="373" t="s">
        <v>670</v>
      </c>
      <c r="F50" s="379">
        <f t="shared" ref="F50:G50" si="19">F31</f>
        <v>44382</v>
      </c>
      <c r="G50" s="208" t="str">
        <f t="shared" si="19"/>
        <v>On Demand</v>
      </c>
      <c r="H50" s="250">
        <v>80000000</v>
      </c>
      <c r="I50" s="380">
        <f>I31</f>
        <v>3.5700000000000003E-2</v>
      </c>
      <c r="J50" s="376">
        <f t="shared" si="3"/>
        <v>2856000</v>
      </c>
      <c r="K50" s="377" t="s">
        <v>683</v>
      </c>
      <c r="L50" s="6"/>
      <c r="M50" s="6"/>
      <c r="N50" s="6"/>
      <c r="O50" s="6"/>
      <c r="P50" s="6"/>
      <c r="Q50" s="25"/>
      <c r="R50" s="25"/>
      <c r="S50" s="25"/>
      <c r="T50" s="6"/>
      <c r="U50" s="6"/>
      <c r="V50" s="6"/>
      <c r="W50" s="6"/>
      <c r="X50" s="6"/>
      <c r="Y50" s="6"/>
      <c r="Z50" s="6"/>
    </row>
    <row r="51" spans="1:26" ht="12.75" customHeight="1">
      <c r="A51" s="371">
        <v>10</v>
      </c>
      <c r="B51" s="372" t="s">
        <v>678</v>
      </c>
      <c r="C51" s="372" t="s">
        <v>668</v>
      </c>
      <c r="D51" s="373" t="s">
        <v>669</v>
      </c>
      <c r="E51" s="373" t="s">
        <v>670</v>
      </c>
      <c r="F51" s="374">
        <v>44782</v>
      </c>
      <c r="G51" s="372" t="s">
        <v>679</v>
      </c>
      <c r="H51" s="250">
        <f>(145/365)*30000000</f>
        <v>11917808.219178082</v>
      </c>
      <c r="I51" s="393">
        <v>4.9399999999999999E-2</v>
      </c>
      <c r="J51" s="376">
        <f t="shared" si="3"/>
        <v>588739.72602739732</v>
      </c>
      <c r="K51" s="377" t="s">
        <v>684</v>
      </c>
      <c r="L51" s="6"/>
      <c r="M51" s="6"/>
      <c r="N51" s="6"/>
      <c r="O51" s="6"/>
      <c r="P51" s="6"/>
      <c r="Q51" s="156"/>
      <c r="R51" s="156"/>
      <c r="S51" s="156"/>
      <c r="T51" s="6"/>
      <c r="U51" s="6"/>
      <c r="V51" s="6"/>
      <c r="W51" s="6"/>
      <c r="X51" s="6"/>
      <c r="Y51" s="6"/>
      <c r="Z51" s="6"/>
    </row>
    <row r="52" spans="1:26" ht="12.75" customHeight="1">
      <c r="A52" s="371">
        <v>11</v>
      </c>
      <c r="B52" s="208"/>
      <c r="C52" s="208"/>
      <c r="D52" s="378"/>
      <c r="E52" s="378"/>
      <c r="F52" s="379">
        <f t="shared" ref="F52:I52" si="20">F33</f>
        <v>0</v>
      </c>
      <c r="G52" s="208">
        <f t="shared" si="20"/>
        <v>0</v>
      </c>
      <c r="H52" s="204">
        <f t="shared" si="20"/>
        <v>0</v>
      </c>
      <c r="I52" s="380">
        <f t="shared" si="20"/>
        <v>0</v>
      </c>
      <c r="J52" s="376">
        <f t="shared" si="3"/>
        <v>0</v>
      </c>
      <c r="K52" s="381"/>
      <c r="L52" s="6"/>
      <c r="M52" s="6"/>
      <c r="N52" s="6"/>
      <c r="O52" s="6"/>
      <c r="P52" s="6"/>
      <c r="Q52" s="25"/>
      <c r="R52" s="25"/>
      <c r="S52" s="25"/>
      <c r="T52" s="6"/>
      <c r="U52" s="6"/>
      <c r="V52" s="6"/>
      <c r="W52" s="6"/>
      <c r="X52" s="6"/>
      <c r="Y52" s="6"/>
      <c r="Z52" s="6"/>
    </row>
    <row r="53" spans="1:26" ht="12.75" customHeight="1">
      <c r="A53" s="371">
        <v>12</v>
      </c>
      <c r="B53" s="208"/>
      <c r="C53" s="208"/>
      <c r="D53" s="378"/>
      <c r="E53" s="378"/>
      <c r="F53" s="379">
        <f t="shared" ref="F53:I53" si="21">F34</f>
        <v>0</v>
      </c>
      <c r="G53" s="208">
        <f t="shared" si="21"/>
        <v>0</v>
      </c>
      <c r="H53" s="204">
        <f t="shared" si="21"/>
        <v>0</v>
      </c>
      <c r="I53" s="380">
        <f t="shared" si="21"/>
        <v>0</v>
      </c>
      <c r="J53" s="376">
        <f t="shared" si="3"/>
        <v>0</v>
      </c>
      <c r="K53" s="381"/>
      <c r="L53" s="6"/>
      <c r="M53" s="6"/>
      <c r="N53" s="6"/>
      <c r="O53" s="6"/>
      <c r="P53" s="6"/>
      <c r="Q53" s="6"/>
      <c r="R53" s="6"/>
      <c r="S53" s="6"/>
      <c r="T53" s="6"/>
      <c r="U53" s="6"/>
      <c r="V53" s="6"/>
      <c r="W53" s="6"/>
      <c r="X53" s="6"/>
      <c r="Y53" s="6"/>
      <c r="Z53" s="6"/>
    </row>
    <row r="54" spans="1:26" ht="12.75" customHeight="1">
      <c r="A54" s="382"/>
      <c r="B54" s="383"/>
      <c r="C54" s="384"/>
      <c r="D54" s="384"/>
      <c r="E54" s="384"/>
      <c r="F54" s="383"/>
      <c r="G54" s="384"/>
      <c r="H54" s="384"/>
      <c r="I54" s="384"/>
      <c r="J54" s="383"/>
      <c r="K54" s="381"/>
      <c r="L54" s="6"/>
      <c r="M54" s="6"/>
      <c r="N54" s="6"/>
      <c r="O54" s="6"/>
      <c r="P54" s="6"/>
      <c r="Q54" s="6"/>
      <c r="R54" s="6"/>
      <c r="S54" s="6"/>
      <c r="T54" s="6"/>
      <c r="U54" s="6"/>
      <c r="V54" s="6"/>
      <c r="W54" s="6"/>
      <c r="X54" s="6"/>
      <c r="Y54" s="6"/>
      <c r="Z54" s="6"/>
    </row>
    <row r="55" spans="1:26" ht="12.75" customHeight="1">
      <c r="A55" s="386" t="s">
        <v>144</v>
      </c>
      <c r="B55" s="387"/>
      <c r="C55" s="388"/>
      <c r="D55" s="388"/>
      <c r="E55" s="388"/>
      <c r="F55" s="387"/>
      <c r="G55" s="388"/>
      <c r="H55" s="389">
        <f>SUM(H42:H53)</f>
        <v>789102808.21917808</v>
      </c>
      <c r="I55" s="394">
        <f>IF(H55=0,"",J55/H55)</f>
        <v>3.3858727022304941E-2</v>
      </c>
      <c r="J55" s="391">
        <f>SUM(J42:J53)</f>
        <v>26718016.576027397</v>
      </c>
      <c r="K55" s="392"/>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365" t="s">
        <v>508</v>
      </c>
      <c r="E58" s="366">
        <f>RebaseYear+2</f>
        <v>2023</v>
      </c>
      <c r="F58" s="6"/>
      <c r="G58" s="6"/>
      <c r="H58" s="6"/>
      <c r="I58" s="6"/>
      <c r="J58" s="6"/>
      <c r="K58" s="6"/>
      <c r="L58" s="6"/>
      <c r="M58" s="6"/>
      <c r="N58" s="6"/>
      <c r="O58" s="6"/>
      <c r="P58" s="6"/>
      <c r="Q58" s="6"/>
      <c r="R58" s="6"/>
      <c r="S58" s="6"/>
      <c r="T58" s="6"/>
      <c r="U58" s="6"/>
      <c r="V58" s="6"/>
      <c r="W58" s="6"/>
      <c r="X58" s="6"/>
      <c r="Y58" s="6"/>
      <c r="Z58" s="6"/>
    </row>
    <row r="59" spans="1:26" ht="16.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367" t="s">
        <v>657</v>
      </c>
      <c r="B60" s="368" t="s">
        <v>513</v>
      </c>
      <c r="C60" s="368" t="s">
        <v>658</v>
      </c>
      <c r="D60" s="369" t="s">
        <v>659</v>
      </c>
      <c r="E60" s="369" t="s">
        <v>660</v>
      </c>
      <c r="F60" s="368" t="s">
        <v>661</v>
      </c>
      <c r="G60" s="369" t="s">
        <v>662</v>
      </c>
      <c r="H60" s="369" t="s">
        <v>663</v>
      </c>
      <c r="I60" s="369" t="s">
        <v>685</v>
      </c>
      <c r="J60" s="369" t="s">
        <v>686</v>
      </c>
      <c r="K60" s="370" t="s">
        <v>666</v>
      </c>
      <c r="L60" s="6"/>
      <c r="M60" s="6"/>
      <c r="N60" s="6"/>
      <c r="O60" s="6"/>
      <c r="P60" s="6"/>
      <c r="Q60" s="6"/>
      <c r="R60" s="6"/>
      <c r="S60" s="6"/>
      <c r="T60" s="6"/>
      <c r="U60" s="6"/>
      <c r="V60" s="6"/>
      <c r="W60" s="6"/>
      <c r="X60" s="6"/>
      <c r="Y60" s="6"/>
      <c r="Z60" s="6"/>
    </row>
    <row r="61" spans="1:26" ht="12.75" customHeight="1">
      <c r="A61" s="371">
        <v>1</v>
      </c>
      <c r="B61" s="208" t="str">
        <f t="shared" ref="B61:B70" si="22">B42</f>
        <v>Promissory Note</v>
      </c>
      <c r="C61" s="372" t="s">
        <v>668</v>
      </c>
      <c r="D61" s="373" t="s">
        <v>669</v>
      </c>
      <c r="E61" s="373" t="s">
        <v>670</v>
      </c>
      <c r="F61" s="379">
        <f t="shared" ref="F61:I61" si="23">F42</f>
        <v>39071</v>
      </c>
      <c r="G61" s="208" t="str">
        <f t="shared" si="23"/>
        <v>30 years</v>
      </c>
      <c r="H61" s="204">
        <f t="shared" si="23"/>
        <v>50000000</v>
      </c>
      <c r="I61" s="380">
        <f t="shared" si="23"/>
        <v>4.9680000000000002E-2</v>
      </c>
      <c r="J61" s="376">
        <f t="shared" ref="J61:J72" si="24">H61*I61</f>
        <v>2484000</v>
      </c>
      <c r="K61" s="377" t="s">
        <v>672</v>
      </c>
      <c r="L61" s="6"/>
      <c r="M61" s="6"/>
      <c r="N61" s="6"/>
      <c r="O61" s="6"/>
      <c r="P61" s="6"/>
      <c r="Q61" s="6"/>
      <c r="R61" s="6"/>
      <c r="S61" s="6"/>
      <c r="T61" s="6"/>
      <c r="U61" s="6"/>
      <c r="V61" s="6"/>
      <c r="W61" s="6"/>
      <c r="X61" s="6"/>
      <c r="Y61" s="6"/>
      <c r="Z61" s="6"/>
    </row>
    <row r="62" spans="1:26" ht="12.75" customHeight="1">
      <c r="A62" s="371">
        <v>2</v>
      </c>
      <c r="B62" s="208" t="str">
        <f t="shared" si="22"/>
        <v>Promissory Note</v>
      </c>
      <c r="C62" s="372" t="s">
        <v>668</v>
      </c>
      <c r="D62" s="373" t="s">
        <v>669</v>
      </c>
      <c r="E62" s="373" t="s">
        <v>670</v>
      </c>
      <c r="F62" s="379">
        <f t="shared" ref="F62:I62" si="25">F43</f>
        <v>41408</v>
      </c>
      <c r="G62" s="208" t="str">
        <f t="shared" si="25"/>
        <v>30 years</v>
      </c>
      <c r="H62" s="204">
        <f t="shared" si="25"/>
        <v>107185000</v>
      </c>
      <c r="I62" s="380">
        <f t="shared" si="25"/>
        <v>3.9910000000000001E-2</v>
      </c>
      <c r="J62" s="376">
        <f t="shared" si="24"/>
        <v>4277753.3500000006</v>
      </c>
      <c r="K62" s="377" t="s">
        <v>673</v>
      </c>
      <c r="L62" s="6"/>
      <c r="M62" s="6"/>
      <c r="N62" s="6"/>
      <c r="O62" s="6"/>
      <c r="P62" s="6"/>
      <c r="Q62" s="6"/>
      <c r="R62" s="6"/>
      <c r="S62" s="6"/>
      <c r="T62" s="6"/>
      <c r="U62" s="6"/>
      <c r="V62" s="6"/>
      <c r="W62" s="6"/>
      <c r="X62" s="6"/>
      <c r="Y62" s="6"/>
      <c r="Z62" s="6"/>
    </row>
    <row r="63" spans="1:26" ht="12.75" customHeight="1">
      <c r="A63" s="371">
        <v>3</v>
      </c>
      <c r="B63" s="208" t="str">
        <f t="shared" si="22"/>
        <v>Promissory Note</v>
      </c>
      <c r="C63" s="372" t="s">
        <v>668</v>
      </c>
      <c r="D63" s="373" t="s">
        <v>669</v>
      </c>
      <c r="E63" s="373" t="s">
        <v>670</v>
      </c>
      <c r="F63" s="379">
        <f t="shared" ref="F63:I63" si="26">F44</f>
        <v>42044</v>
      </c>
      <c r="G63" s="208" t="str">
        <f t="shared" si="26"/>
        <v>10 years</v>
      </c>
      <c r="H63" s="204">
        <f t="shared" si="26"/>
        <v>138667000</v>
      </c>
      <c r="I63" s="380">
        <f t="shared" si="26"/>
        <v>2.614E-2</v>
      </c>
      <c r="J63" s="376">
        <f t="shared" si="24"/>
        <v>3624755.38</v>
      </c>
      <c r="K63" s="715" t="s">
        <v>675</v>
      </c>
      <c r="L63" s="6"/>
      <c r="M63" s="6"/>
      <c r="N63" s="6"/>
      <c r="O63" s="6"/>
      <c r="P63" s="6"/>
      <c r="Q63" s="6"/>
      <c r="R63" s="6"/>
      <c r="S63" s="6"/>
      <c r="T63" s="6"/>
      <c r="U63" s="6"/>
      <c r="V63" s="6"/>
      <c r="W63" s="6"/>
      <c r="X63" s="6"/>
      <c r="Y63" s="6"/>
      <c r="Z63" s="6"/>
    </row>
    <row r="64" spans="1:26" ht="12.75" customHeight="1">
      <c r="A64" s="371">
        <v>4</v>
      </c>
      <c r="B64" s="208" t="str">
        <f t="shared" si="22"/>
        <v>Promissory Note</v>
      </c>
      <c r="C64" s="372" t="s">
        <v>668</v>
      </c>
      <c r="D64" s="373" t="s">
        <v>669</v>
      </c>
      <c r="E64" s="373" t="s">
        <v>670</v>
      </c>
      <c r="F64" s="379">
        <f t="shared" ref="F64:I64" si="27">F45</f>
        <v>42044</v>
      </c>
      <c r="G64" s="208" t="str">
        <f t="shared" si="27"/>
        <v>30 years</v>
      </c>
      <c r="H64" s="204">
        <f t="shared" si="27"/>
        <v>121333000</v>
      </c>
      <c r="I64" s="380">
        <f t="shared" si="27"/>
        <v>3.6389999999999999E-2</v>
      </c>
      <c r="J64" s="376">
        <f t="shared" si="24"/>
        <v>4415307.87</v>
      </c>
      <c r="K64" s="716"/>
      <c r="L64" s="6"/>
      <c r="M64" s="6"/>
      <c r="N64" s="6"/>
      <c r="O64" s="6"/>
      <c r="P64" s="6"/>
      <c r="Q64" s="6"/>
      <c r="R64" s="6"/>
      <c r="S64" s="6"/>
      <c r="T64" s="6"/>
      <c r="U64" s="6"/>
      <c r="V64" s="6"/>
      <c r="W64" s="6"/>
      <c r="X64" s="6"/>
      <c r="Y64" s="6"/>
      <c r="Z64" s="6"/>
    </row>
    <row r="65" spans="1:26" ht="12.75" customHeight="1">
      <c r="A65" s="371">
        <v>5</v>
      </c>
      <c r="B65" s="208" t="str">
        <f t="shared" si="22"/>
        <v>Promissory Note</v>
      </c>
      <c r="C65" s="372" t="s">
        <v>668</v>
      </c>
      <c r="D65" s="373" t="s">
        <v>669</v>
      </c>
      <c r="E65" s="373" t="s">
        <v>670</v>
      </c>
      <c r="F65" s="379">
        <f t="shared" ref="F65:I65" si="28">F46</f>
        <v>42180</v>
      </c>
      <c r="G65" s="208" t="str">
        <f t="shared" si="28"/>
        <v>10 years</v>
      </c>
      <c r="H65" s="204">
        <f t="shared" si="28"/>
        <v>15999000</v>
      </c>
      <c r="I65" s="380">
        <f t="shared" si="28"/>
        <v>2.614E-2</v>
      </c>
      <c r="J65" s="376">
        <f t="shared" si="24"/>
        <v>418213.86</v>
      </c>
      <c r="K65" s="715" t="s">
        <v>676</v>
      </c>
      <c r="L65" s="6"/>
      <c r="M65" s="6"/>
      <c r="N65" s="6"/>
      <c r="O65" s="6"/>
      <c r="P65" s="6"/>
      <c r="Q65" s="25"/>
      <c r="R65" s="25"/>
      <c r="S65" s="25"/>
      <c r="T65" s="6"/>
      <c r="U65" s="6"/>
      <c r="V65" s="6"/>
      <c r="W65" s="6"/>
      <c r="X65" s="6"/>
      <c r="Y65" s="6"/>
      <c r="Z65" s="6"/>
    </row>
    <row r="66" spans="1:26" ht="12.75" customHeight="1">
      <c r="A66" s="371">
        <v>6</v>
      </c>
      <c r="B66" s="208" t="str">
        <f t="shared" si="22"/>
        <v>Promissory Note</v>
      </c>
      <c r="C66" s="372" t="s">
        <v>668</v>
      </c>
      <c r="D66" s="373" t="s">
        <v>669</v>
      </c>
      <c r="E66" s="373" t="s">
        <v>670</v>
      </c>
      <c r="F66" s="379">
        <f t="shared" ref="F66:I66" si="29">F47</f>
        <v>42180</v>
      </c>
      <c r="G66" s="208" t="str">
        <f t="shared" si="29"/>
        <v>30 years</v>
      </c>
      <c r="H66" s="204">
        <f t="shared" si="29"/>
        <v>14001000</v>
      </c>
      <c r="I66" s="380">
        <f t="shared" si="29"/>
        <v>3.6389999999999999E-2</v>
      </c>
      <c r="J66" s="376">
        <f t="shared" si="24"/>
        <v>509496.38999999996</v>
      </c>
      <c r="K66" s="716"/>
      <c r="L66" s="6"/>
      <c r="M66" s="6"/>
      <c r="N66" s="6"/>
      <c r="O66" s="6"/>
      <c r="P66" s="6"/>
      <c r="Q66" s="25"/>
      <c r="R66" s="25"/>
      <c r="S66" s="25"/>
      <c r="T66" s="6"/>
      <c r="U66" s="6"/>
      <c r="V66" s="6"/>
      <c r="W66" s="6"/>
      <c r="X66" s="6"/>
      <c r="Y66" s="6"/>
      <c r="Z66" s="6"/>
    </row>
    <row r="67" spans="1:26" ht="12.75" customHeight="1">
      <c r="A67" s="371">
        <v>7</v>
      </c>
      <c r="B67" s="208" t="str">
        <f t="shared" si="22"/>
        <v>Promissory Note</v>
      </c>
      <c r="C67" s="372" t="s">
        <v>668</v>
      </c>
      <c r="D67" s="373" t="s">
        <v>669</v>
      </c>
      <c r="E67" s="373" t="s">
        <v>670</v>
      </c>
      <c r="F67" s="379">
        <f t="shared" ref="F67:I67" si="30">F48</f>
        <v>43754</v>
      </c>
      <c r="G67" s="208" t="str">
        <f t="shared" si="30"/>
        <v>10 years</v>
      </c>
      <c r="H67" s="204">
        <f t="shared" si="30"/>
        <v>87500000</v>
      </c>
      <c r="I67" s="380">
        <f t="shared" si="30"/>
        <v>2.6599999999999999E-2</v>
      </c>
      <c r="J67" s="376">
        <f t="shared" si="24"/>
        <v>2327500</v>
      </c>
      <c r="K67" s="715" t="s">
        <v>677</v>
      </c>
      <c r="L67" s="6"/>
      <c r="M67" s="6"/>
      <c r="N67" s="6"/>
      <c r="O67" s="6"/>
      <c r="P67" s="6"/>
      <c r="Q67" s="25"/>
      <c r="R67" s="25"/>
      <c r="S67" s="25"/>
      <c r="T67" s="6"/>
      <c r="U67" s="6"/>
      <c r="V67" s="6"/>
      <c r="W67" s="6"/>
      <c r="X67" s="6"/>
      <c r="Y67" s="6"/>
      <c r="Z67" s="6"/>
    </row>
    <row r="68" spans="1:26" ht="12.75" customHeight="1">
      <c r="A68" s="371">
        <v>8</v>
      </c>
      <c r="B68" s="208" t="str">
        <f t="shared" si="22"/>
        <v>Promissory Note</v>
      </c>
      <c r="C68" s="372" t="s">
        <v>668</v>
      </c>
      <c r="D68" s="373" t="s">
        <v>669</v>
      </c>
      <c r="E68" s="373" t="s">
        <v>670</v>
      </c>
      <c r="F68" s="379">
        <f t="shared" ref="F68:I68" si="31">F49</f>
        <v>43754</v>
      </c>
      <c r="G68" s="208" t="str">
        <f t="shared" si="31"/>
        <v>30 years</v>
      </c>
      <c r="H68" s="204">
        <f t="shared" si="31"/>
        <v>162500000</v>
      </c>
      <c r="I68" s="380">
        <f t="shared" si="31"/>
        <v>3.2099999999999997E-2</v>
      </c>
      <c r="J68" s="376">
        <f t="shared" si="24"/>
        <v>5216249.9999999991</v>
      </c>
      <c r="K68" s="716"/>
      <c r="L68" s="6"/>
      <c r="M68" s="6"/>
      <c r="N68" s="6"/>
      <c r="O68" s="6"/>
      <c r="P68" s="6"/>
      <c r="Q68" s="25"/>
      <c r="R68" s="25"/>
      <c r="S68" s="25"/>
      <c r="T68" s="6"/>
      <c r="U68" s="6"/>
      <c r="V68" s="6"/>
      <c r="W68" s="6"/>
      <c r="X68" s="6"/>
      <c r="Y68" s="6"/>
      <c r="Z68" s="6"/>
    </row>
    <row r="69" spans="1:26" ht="12.75" customHeight="1">
      <c r="A69" s="371">
        <v>9</v>
      </c>
      <c r="B69" s="208" t="str">
        <f t="shared" si="22"/>
        <v>Grid Promissory Note</v>
      </c>
      <c r="C69" s="372" t="s">
        <v>668</v>
      </c>
      <c r="D69" s="373" t="s">
        <v>669</v>
      </c>
      <c r="E69" s="373" t="s">
        <v>670</v>
      </c>
      <c r="F69" s="379">
        <f t="shared" ref="F69:I69" si="32">F50</f>
        <v>44382</v>
      </c>
      <c r="G69" s="208" t="str">
        <f t="shared" si="32"/>
        <v>On Demand</v>
      </c>
      <c r="H69" s="204">
        <f t="shared" si="32"/>
        <v>80000000</v>
      </c>
      <c r="I69" s="380">
        <f t="shared" si="32"/>
        <v>3.5700000000000003E-2</v>
      </c>
      <c r="J69" s="376">
        <f t="shared" si="24"/>
        <v>2856000</v>
      </c>
      <c r="K69" s="377" t="s">
        <v>683</v>
      </c>
      <c r="L69" s="6"/>
      <c r="M69" s="6"/>
      <c r="N69" s="6"/>
      <c r="O69" s="6"/>
      <c r="P69" s="6"/>
      <c r="Q69" s="25"/>
      <c r="R69" s="25"/>
      <c r="S69" s="25"/>
      <c r="T69" s="6"/>
      <c r="U69" s="6"/>
      <c r="V69" s="6"/>
      <c r="W69" s="6"/>
      <c r="X69" s="6"/>
      <c r="Y69" s="6"/>
      <c r="Z69" s="6"/>
    </row>
    <row r="70" spans="1:26" ht="12.75" customHeight="1">
      <c r="A70" s="371">
        <v>10</v>
      </c>
      <c r="B70" s="208" t="str">
        <f t="shared" si="22"/>
        <v>Grid Promissory Note</v>
      </c>
      <c r="C70" s="372" t="s">
        <v>668</v>
      </c>
      <c r="D70" s="373" t="s">
        <v>669</v>
      </c>
      <c r="E70" s="373" t="s">
        <v>670</v>
      </c>
      <c r="F70" s="379">
        <f t="shared" ref="F70:G70" si="33">F51</f>
        <v>44782</v>
      </c>
      <c r="G70" s="208" t="str">
        <f t="shared" si="33"/>
        <v>On Demand</v>
      </c>
      <c r="H70" s="250">
        <v>30000000</v>
      </c>
      <c r="I70" s="380">
        <f>I51</f>
        <v>4.9399999999999999E-2</v>
      </c>
      <c r="J70" s="376">
        <f t="shared" si="24"/>
        <v>1482000</v>
      </c>
      <c r="K70" s="377" t="s">
        <v>687</v>
      </c>
      <c r="L70" s="6"/>
      <c r="M70" s="6"/>
      <c r="N70" s="6"/>
      <c r="O70" s="6"/>
      <c r="P70" s="6"/>
      <c r="Q70" s="156"/>
      <c r="R70" s="156"/>
      <c r="S70" s="156"/>
      <c r="T70" s="6"/>
      <c r="U70" s="6"/>
      <c r="V70" s="6"/>
      <c r="W70" s="6"/>
      <c r="X70" s="6"/>
      <c r="Y70" s="6"/>
      <c r="Z70" s="6"/>
    </row>
    <row r="71" spans="1:26" ht="12.75" customHeight="1">
      <c r="A71" s="371">
        <v>11</v>
      </c>
      <c r="B71" s="372" t="s">
        <v>678</v>
      </c>
      <c r="C71" s="372" t="s">
        <v>668</v>
      </c>
      <c r="D71" s="373" t="s">
        <v>669</v>
      </c>
      <c r="E71" s="373" t="s">
        <v>670</v>
      </c>
      <c r="F71" s="374">
        <v>45113</v>
      </c>
      <c r="G71" s="372" t="s">
        <v>679</v>
      </c>
      <c r="H71" s="204">
        <f>(179/365)*30000000</f>
        <v>14712328.767123288</v>
      </c>
      <c r="I71" s="375">
        <v>4.5600000000000002E-2</v>
      </c>
      <c r="J71" s="376">
        <f t="shared" si="24"/>
        <v>670882.19178082189</v>
      </c>
      <c r="K71" s="377" t="s">
        <v>688</v>
      </c>
      <c r="L71" s="6"/>
      <c r="M71" s="6"/>
      <c r="N71" s="6"/>
      <c r="O71" s="6"/>
      <c r="P71" s="6"/>
      <c r="Q71" s="25"/>
      <c r="R71" s="25"/>
      <c r="S71" s="25"/>
      <c r="T71" s="6"/>
      <c r="U71" s="6"/>
      <c r="V71" s="6"/>
      <c r="W71" s="6"/>
      <c r="X71" s="6"/>
      <c r="Y71" s="6"/>
      <c r="Z71" s="6"/>
    </row>
    <row r="72" spans="1:26" ht="12.75" customHeight="1">
      <c r="A72" s="371">
        <v>12</v>
      </c>
      <c r="B72" s="208">
        <f>B53</f>
        <v>0</v>
      </c>
      <c r="C72" s="208"/>
      <c r="D72" s="378"/>
      <c r="E72" s="378"/>
      <c r="F72" s="379">
        <f t="shared" ref="F72:I72" si="34">F53</f>
        <v>0</v>
      </c>
      <c r="G72" s="208">
        <f t="shared" si="34"/>
        <v>0</v>
      </c>
      <c r="H72" s="204">
        <f t="shared" si="34"/>
        <v>0</v>
      </c>
      <c r="I72" s="380">
        <f t="shared" si="34"/>
        <v>0</v>
      </c>
      <c r="J72" s="376">
        <f t="shared" si="24"/>
        <v>0</v>
      </c>
      <c r="K72" s="381"/>
      <c r="L72" s="6"/>
      <c r="M72" s="6"/>
      <c r="N72" s="6"/>
      <c r="O72" s="6"/>
      <c r="P72" s="6"/>
      <c r="Q72" s="6"/>
      <c r="R72" s="6"/>
      <c r="S72" s="6"/>
      <c r="T72" s="6"/>
      <c r="U72" s="6"/>
      <c r="V72" s="6"/>
      <c r="W72" s="6"/>
      <c r="X72" s="6"/>
      <c r="Y72" s="6"/>
      <c r="Z72" s="6"/>
    </row>
    <row r="73" spans="1:26" ht="12.75" customHeight="1">
      <c r="A73" s="382"/>
      <c r="B73" s="383"/>
      <c r="C73" s="384"/>
      <c r="D73" s="384"/>
      <c r="E73" s="384"/>
      <c r="F73" s="383"/>
      <c r="G73" s="384"/>
      <c r="H73" s="384"/>
      <c r="I73" s="384"/>
      <c r="J73" s="383"/>
      <c r="K73" s="381"/>
      <c r="L73" s="6"/>
      <c r="M73" s="6"/>
      <c r="N73" s="6"/>
      <c r="O73" s="6"/>
      <c r="P73" s="6"/>
      <c r="Q73" s="6"/>
      <c r="R73" s="6"/>
      <c r="S73" s="6"/>
      <c r="T73" s="6"/>
      <c r="U73" s="6"/>
      <c r="V73" s="6"/>
      <c r="W73" s="6"/>
      <c r="X73" s="6"/>
      <c r="Y73" s="6"/>
      <c r="Z73" s="6"/>
    </row>
    <row r="74" spans="1:26" ht="12.75" customHeight="1">
      <c r="A74" s="386" t="s">
        <v>144</v>
      </c>
      <c r="B74" s="387"/>
      <c r="C74" s="388"/>
      <c r="D74" s="388"/>
      <c r="E74" s="388"/>
      <c r="F74" s="387"/>
      <c r="G74" s="388"/>
      <c r="H74" s="389">
        <f>SUM(H61:H72)</f>
        <v>821897328.76712334</v>
      </c>
      <c r="I74" s="394">
        <f>IF(H74=0,"",J74/H74)</f>
        <v>3.4410817570371129E-2</v>
      </c>
      <c r="J74" s="391">
        <f>SUM(J61:J72)</f>
        <v>28282159.041780822</v>
      </c>
      <c r="K74" s="392"/>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365" t="s">
        <v>508</v>
      </c>
      <c r="E77" s="366">
        <f>RebaseYear+3</f>
        <v>2024</v>
      </c>
      <c r="F77" s="6"/>
      <c r="G77" s="6"/>
      <c r="H77" s="6"/>
      <c r="I77" s="6"/>
      <c r="J77" s="6"/>
      <c r="K77" s="6"/>
      <c r="L77" s="6"/>
      <c r="M77" s="6"/>
      <c r="N77" s="6"/>
      <c r="O77" s="6"/>
      <c r="P77" s="6"/>
      <c r="Q77" s="6"/>
      <c r="R77" s="6"/>
      <c r="S77" s="6"/>
      <c r="T77" s="6"/>
      <c r="U77" s="6"/>
      <c r="V77" s="6"/>
      <c r="W77" s="6"/>
      <c r="X77" s="6"/>
      <c r="Y77" s="6"/>
      <c r="Z77" s="6"/>
    </row>
    <row r="78" spans="1:26" ht="16.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367" t="s">
        <v>657</v>
      </c>
      <c r="B79" s="368" t="s">
        <v>513</v>
      </c>
      <c r="C79" s="368" t="s">
        <v>658</v>
      </c>
      <c r="D79" s="369" t="s">
        <v>659</v>
      </c>
      <c r="E79" s="369" t="s">
        <v>660</v>
      </c>
      <c r="F79" s="368" t="s">
        <v>661</v>
      </c>
      <c r="G79" s="369" t="s">
        <v>662</v>
      </c>
      <c r="H79" s="369" t="s">
        <v>663</v>
      </c>
      <c r="I79" s="369" t="s">
        <v>689</v>
      </c>
      <c r="J79" s="369" t="s">
        <v>690</v>
      </c>
      <c r="K79" s="370" t="s">
        <v>666</v>
      </c>
      <c r="L79" s="6"/>
      <c r="M79" s="6"/>
      <c r="N79" s="6"/>
      <c r="O79" s="6"/>
      <c r="P79" s="6"/>
      <c r="Q79" s="6"/>
      <c r="R79" s="6"/>
      <c r="S79" s="6"/>
      <c r="T79" s="6"/>
      <c r="U79" s="6"/>
      <c r="V79" s="6"/>
      <c r="W79" s="6"/>
      <c r="X79" s="6"/>
      <c r="Y79" s="6"/>
      <c r="Z79" s="6"/>
    </row>
    <row r="80" spans="1:26" ht="12.75" customHeight="1">
      <c r="A80" s="371">
        <v>1</v>
      </c>
      <c r="B80" s="208" t="str">
        <f t="shared" ref="B80:B90" si="35">B61</f>
        <v>Promissory Note</v>
      </c>
      <c r="C80" s="372" t="s">
        <v>691</v>
      </c>
      <c r="D80" s="373" t="s">
        <v>669</v>
      </c>
      <c r="E80" s="373" t="s">
        <v>670</v>
      </c>
      <c r="F80" s="379">
        <f t="shared" ref="F80:I80" si="36">F61</f>
        <v>39071</v>
      </c>
      <c r="G80" s="208" t="str">
        <f t="shared" si="36"/>
        <v>30 years</v>
      </c>
      <c r="H80" s="204">
        <f t="shared" si="36"/>
        <v>50000000</v>
      </c>
      <c r="I80" s="380">
        <f t="shared" si="36"/>
        <v>4.9680000000000002E-2</v>
      </c>
      <c r="J80" s="376">
        <f t="shared" ref="J80:J91" si="37">H80*I80</f>
        <v>2484000</v>
      </c>
      <c r="K80" s="377" t="s">
        <v>672</v>
      </c>
      <c r="L80" s="6"/>
      <c r="M80" s="395"/>
      <c r="N80" s="395"/>
      <c r="O80" s="396"/>
      <c r="P80" s="395"/>
      <c r="Q80" s="395"/>
      <c r="R80" s="395"/>
      <c r="S80" s="6"/>
      <c r="T80" s="6"/>
      <c r="U80" s="6"/>
      <c r="V80" s="6"/>
      <c r="W80" s="6"/>
      <c r="X80" s="6"/>
      <c r="Y80" s="6"/>
      <c r="Z80" s="6"/>
    </row>
    <row r="81" spans="1:26" ht="12.75" customHeight="1">
      <c r="A81" s="371">
        <v>2</v>
      </c>
      <c r="B81" s="208" t="str">
        <f t="shared" si="35"/>
        <v>Promissory Note</v>
      </c>
      <c r="C81" s="372" t="s">
        <v>691</v>
      </c>
      <c r="D81" s="373" t="s">
        <v>669</v>
      </c>
      <c r="E81" s="373" t="s">
        <v>670</v>
      </c>
      <c r="F81" s="379">
        <f t="shared" ref="F81:I81" si="38">F62</f>
        <v>41408</v>
      </c>
      <c r="G81" s="208" t="str">
        <f t="shared" si="38"/>
        <v>30 years</v>
      </c>
      <c r="H81" s="204">
        <f t="shared" si="38"/>
        <v>107185000</v>
      </c>
      <c r="I81" s="380">
        <f t="shared" si="38"/>
        <v>3.9910000000000001E-2</v>
      </c>
      <c r="J81" s="376">
        <f t="shared" si="37"/>
        <v>4277753.3500000006</v>
      </c>
      <c r="K81" s="377" t="s">
        <v>673</v>
      </c>
      <c r="L81" s="6"/>
      <c r="M81" s="395"/>
      <c r="N81" s="395"/>
      <c r="O81" s="396"/>
      <c r="P81" s="395"/>
      <c r="Q81" s="395"/>
      <c r="R81" s="395"/>
      <c r="S81" s="6"/>
      <c r="T81" s="6"/>
      <c r="U81" s="6"/>
      <c r="V81" s="6"/>
      <c r="W81" s="6"/>
      <c r="X81" s="6"/>
      <c r="Y81" s="6"/>
      <c r="Z81" s="6"/>
    </row>
    <row r="82" spans="1:26" ht="12.75" customHeight="1">
      <c r="A82" s="371">
        <v>3</v>
      </c>
      <c r="B82" s="208" t="str">
        <f t="shared" si="35"/>
        <v>Promissory Note</v>
      </c>
      <c r="C82" s="372" t="s">
        <v>691</v>
      </c>
      <c r="D82" s="373" t="s">
        <v>669</v>
      </c>
      <c r="E82" s="373" t="s">
        <v>670</v>
      </c>
      <c r="F82" s="379">
        <f t="shared" ref="F82:I82" si="39">F63</f>
        <v>42044</v>
      </c>
      <c r="G82" s="208" t="str">
        <f t="shared" si="39"/>
        <v>10 years</v>
      </c>
      <c r="H82" s="204">
        <f t="shared" si="39"/>
        <v>138667000</v>
      </c>
      <c r="I82" s="380">
        <f t="shared" si="39"/>
        <v>2.614E-2</v>
      </c>
      <c r="J82" s="376">
        <f t="shared" si="37"/>
        <v>3624755.38</v>
      </c>
      <c r="K82" s="715" t="s">
        <v>675</v>
      </c>
      <c r="L82" s="6"/>
      <c r="M82" s="395"/>
      <c r="N82" s="395"/>
      <c r="O82" s="396"/>
      <c r="P82" s="395"/>
      <c r="Q82" s="395"/>
      <c r="R82" s="395"/>
      <c r="S82" s="6"/>
      <c r="T82" s="6"/>
      <c r="U82" s="6"/>
      <c r="V82" s="6"/>
      <c r="W82" s="6"/>
      <c r="X82" s="6"/>
      <c r="Y82" s="6"/>
      <c r="Z82" s="6"/>
    </row>
    <row r="83" spans="1:26" ht="12.75" customHeight="1">
      <c r="A83" s="371">
        <v>4</v>
      </c>
      <c r="B83" s="208" t="str">
        <f t="shared" si="35"/>
        <v>Promissory Note</v>
      </c>
      <c r="C83" s="372" t="s">
        <v>691</v>
      </c>
      <c r="D83" s="373" t="s">
        <v>669</v>
      </c>
      <c r="E83" s="373" t="s">
        <v>670</v>
      </c>
      <c r="F83" s="379">
        <f t="shared" ref="F83:I83" si="40">F64</f>
        <v>42044</v>
      </c>
      <c r="G83" s="208" t="str">
        <f t="shared" si="40"/>
        <v>30 years</v>
      </c>
      <c r="H83" s="204">
        <f t="shared" si="40"/>
        <v>121333000</v>
      </c>
      <c r="I83" s="380">
        <f t="shared" si="40"/>
        <v>3.6389999999999999E-2</v>
      </c>
      <c r="J83" s="376">
        <f t="shared" si="37"/>
        <v>4415307.87</v>
      </c>
      <c r="K83" s="716"/>
      <c r="L83" s="6"/>
      <c r="M83" s="395"/>
      <c r="N83" s="395"/>
      <c r="O83" s="396"/>
      <c r="P83" s="395"/>
      <c r="Q83" s="395"/>
      <c r="R83" s="395"/>
      <c r="S83" s="6"/>
      <c r="T83" s="6"/>
      <c r="U83" s="6"/>
      <c r="V83" s="6"/>
      <c r="W83" s="6"/>
      <c r="X83" s="6"/>
      <c r="Y83" s="6"/>
      <c r="Z83" s="6"/>
    </row>
    <row r="84" spans="1:26" ht="12.75" customHeight="1">
      <c r="A84" s="371">
        <v>5</v>
      </c>
      <c r="B84" s="208" t="str">
        <f t="shared" si="35"/>
        <v>Promissory Note</v>
      </c>
      <c r="C84" s="372" t="s">
        <v>691</v>
      </c>
      <c r="D84" s="373" t="s">
        <v>669</v>
      </c>
      <c r="E84" s="373" t="s">
        <v>670</v>
      </c>
      <c r="F84" s="379">
        <f t="shared" ref="F84:I84" si="41">F65</f>
        <v>42180</v>
      </c>
      <c r="G84" s="208" t="str">
        <f t="shared" si="41"/>
        <v>10 years</v>
      </c>
      <c r="H84" s="204">
        <f t="shared" si="41"/>
        <v>15999000</v>
      </c>
      <c r="I84" s="380">
        <f t="shared" si="41"/>
        <v>2.614E-2</v>
      </c>
      <c r="J84" s="376">
        <f t="shared" si="37"/>
        <v>418213.86</v>
      </c>
      <c r="K84" s="715" t="s">
        <v>676</v>
      </c>
      <c r="L84" s="6"/>
      <c r="M84" s="395"/>
      <c r="N84" s="395"/>
      <c r="O84" s="396"/>
      <c r="P84" s="395"/>
      <c r="Q84" s="397"/>
      <c r="R84" s="397"/>
      <c r="S84" s="25"/>
      <c r="T84" s="6"/>
      <c r="U84" s="6"/>
      <c r="V84" s="6"/>
      <c r="W84" s="6"/>
      <c r="X84" s="6"/>
      <c r="Y84" s="6"/>
      <c r="Z84" s="6"/>
    </row>
    <row r="85" spans="1:26" ht="12.75" customHeight="1">
      <c r="A85" s="371">
        <v>6</v>
      </c>
      <c r="B85" s="208" t="str">
        <f t="shared" si="35"/>
        <v>Promissory Note</v>
      </c>
      <c r="C85" s="372" t="s">
        <v>691</v>
      </c>
      <c r="D85" s="373" t="s">
        <v>669</v>
      </c>
      <c r="E85" s="373" t="s">
        <v>670</v>
      </c>
      <c r="F85" s="379">
        <f t="shared" ref="F85:I85" si="42">F66</f>
        <v>42180</v>
      </c>
      <c r="G85" s="208" t="str">
        <f t="shared" si="42"/>
        <v>30 years</v>
      </c>
      <c r="H85" s="204">
        <f t="shared" si="42"/>
        <v>14001000</v>
      </c>
      <c r="I85" s="380">
        <f t="shared" si="42"/>
        <v>3.6389999999999999E-2</v>
      </c>
      <c r="J85" s="376">
        <f t="shared" si="37"/>
        <v>509496.38999999996</v>
      </c>
      <c r="K85" s="716"/>
      <c r="L85" s="6"/>
      <c r="M85" s="395"/>
      <c r="N85" s="395"/>
      <c r="O85" s="396"/>
      <c r="P85" s="395"/>
      <c r="Q85" s="397"/>
      <c r="R85" s="397"/>
      <c r="S85" s="25"/>
      <c r="T85" s="6"/>
      <c r="U85" s="6"/>
      <c r="V85" s="6"/>
      <c r="W85" s="6"/>
      <c r="X85" s="6"/>
      <c r="Y85" s="6"/>
      <c r="Z85" s="6"/>
    </row>
    <row r="86" spans="1:26" ht="12.75" customHeight="1">
      <c r="A86" s="371">
        <v>7</v>
      </c>
      <c r="B86" s="208" t="str">
        <f t="shared" si="35"/>
        <v>Promissory Note</v>
      </c>
      <c r="C86" s="372" t="s">
        <v>691</v>
      </c>
      <c r="D86" s="373" t="s">
        <v>669</v>
      </c>
      <c r="E86" s="373" t="s">
        <v>670</v>
      </c>
      <c r="F86" s="379">
        <f t="shared" ref="F86:I86" si="43">F67</f>
        <v>43754</v>
      </c>
      <c r="G86" s="208" t="str">
        <f t="shared" si="43"/>
        <v>10 years</v>
      </c>
      <c r="H86" s="204">
        <f t="shared" si="43"/>
        <v>87500000</v>
      </c>
      <c r="I86" s="380">
        <f t="shared" si="43"/>
        <v>2.6599999999999999E-2</v>
      </c>
      <c r="J86" s="376">
        <f t="shared" si="37"/>
        <v>2327500</v>
      </c>
      <c r="K86" s="715" t="s">
        <v>677</v>
      </c>
      <c r="L86" s="6"/>
      <c r="M86" s="395"/>
      <c r="N86" s="395"/>
      <c r="O86" s="396"/>
      <c r="P86" s="395"/>
      <c r="Q86" s="397"/>
      <c r="R86" s="397"/>
      <c r="S86" s="25"/>
      <c r="T86" s="6"/>
      <c r="U86" s="6"/>
      <c r="V86" s="6"/>
      <c r="W86" s="6"/>
      <c r="X86" s="6"/>
      <c r="Y86" s="6"/>
      <c r="Z86" s="6"/>
    </row>
    <row r="87" spans="1:26" ht="12.75" customHeight="1">
      <c r="A87" s="371">
        <v>8</v>
      </c>
      <c r="B87" s="208" t="str">
        <f t="shared" si="35"/>
        <v>Promissory Note</v>
      </c>
      <c r="C87" s="372" t="s">
        <v>691</v>
      </c>
      <c r="D87" s="373" t="s">
        <v>669</v>
      </c>
      <c r="E87" s="373" t="s">
        <v>670</v>
      </c>
      <c r="F87" s="379">
        <f t="shared" ref="F87:I87" si="44">F68</f>
        <v>43754</v>
      </c>
      <c r="G87" s="208" t="str">
        <f t="shared" si="44"/>
        <v>30 years</v>
      </c>
      <c r="H87" s="204">
        <f t="shared" si="44"/>
        <v>162500000</v>
      </c>
      <c r="I87" s="380">
        <f t="shared" si="44"/>
        <v>3.2099999999999997E-2</v>
      </c>
      <c r="J87" s="376">
        <f t="shared" si="37"/>
        <v>5216249.9999999991</v>
      </c>
      <c r="K87" s="716"/>
      <c r="L87" s="6"/>
      <c r="M87" s="395"/>
      <c r="N87" s="395"/>
      <c r="O87" s="396"/>
      <c r="P87" s="395"/>
      <c r="Q87" s="397"/>
      <c r="R87" s="397"/>
      <c r="S87" s="25"/>
      <c r="T87" s="6"/>
      <c r="U87" s="6"/>
      <c r="V87" s="6"/>
      <c r="W87" s="6"/>
      <c r="X87" s="6"/>
      <c r="Y87" s="6"/>
      <c r="Z87" s="6"/>
    </row>
    <row r="88" spans="1:26" ht="12.75" customHeight="1">
      <c r="A88" s="371">
        <v>9</v>
      </c>
      <c r="B88" s="208" t="str">
        <f t="shared" si="35"/>
        <v>Grid Promissory Note</v>
      </c>
      <c r="C88" s="372" t="s">
        <v>691</v>
      </c>
      <c r="D88" s="373" t="s">
        <v>669</v>
      </c>
      <c r="E88" s="373" t="s">
        <v>670</v>
      </c>
      <c r="F88" s="379">
        <f t="shared" ref="F88:I88" si="45">F69</f>
        <v>44382</v>
      </c>
      <c r="G88" s="208" t="str">
        <f t="shared" si="45"/>
        <v>On Demand</v>
      </c>
      <c r="H88" s="204">
        <f t="shared" si="45"/>
        <v>80000000</v>
      </c>
      <c r="I88" s="380">
        <f t="shared" si="45"/>
        <v>3.5700000000000003E-2</v>
      </c>
      <c r="J88" s="376">
        <f t="shared" si="37"/>
        <v>2856000</v>
      </c>
      <c r="K88" s="377" t="s">
        <v>683</v>
      </c>
      <c r="L88" s="6"/>
      <c r="M88" s="395"/>
      <c r="N88" s="395"/>
      <c r="O88" s="396"/>
      <c r="P88" s="395"/>
      <c r="Q88" s="397"/>
      <c r="R88" s="397"/>
      <c r="S88" s="25"/>
      <c r="T88" s="6"/>
      <c r="U88" s="6"/>
      <c r="V88" s="6"/>
      <c r="W88" s="6"/>
      <c r="X88" s="6"/>
      <c r="Y88" s="6"/>
      <c r="Z88" s="6"/>
    </row>
    <row r="89" spans="1:26" ht="12.75" customHeight="1">
      <c r="A89" s="371">
        <v>10</v>
      </c>
      <c r="B89" s="208" t="str">
        <f t="shared" si="35"/>
        <v>Grid Promissory Note</v>
      </c>
      <c r="C89" s="372" t="s">
        <v>691</v>
      </c>
      <c r="D89" s="373" t="s">
        <v>669</v>
      </c>
      <c r="E89" s="373" t="s">
        <v>670</v>
      </c>
      <c r="F89" s="379">
        <f t="shared" ref="F89:I89" si="46">F70</f>
        <v>44782</v>
      </c>
      <c r="G89" s="208" t="str">
        <f t="shared" si="46"/>
        <v>On Demand</v>
      </c>
      <c r="H89" s="204">
        <f t="shared" si="46"/>
        <v>30000000</v>
      </c>
      <c r="I89" s="380">
        <f t="shared" si="46"/>
        <v>4.9399999999999999E-2</v>
      </c>
      <c r="J89" s="376">
        <f t="shared" si="37"/>
        <v>1482000</v>
      </c>
      <c r="K89" s="377" t="s">
        <v>687</v>
      </c>
      <c r="L89" s="6"/>
      <c r="M89" s="395"/>
      <c r="N89" s="395"/>
      <c r="O89" s="396"/>
      <c r="P89" s="395"/>
      <c r="Q89" s="398"/>
      <c r="R89" s="398"/>
      <c r="S89" s="156"/>
      <c r="T89" s="6"/>
      <c r="U89" s="6"/>
      <c r="V89" s="6"/>
      <c r="W89" s="6"/>
      <c r="X89" s="6"/>
      <c r="Y89" s="6"/>
      <c r="Z89" s="6"/>
    </row>
    <row r="90" spans="1:26" ht="12.75" customHeight="1">
      <c r="A90" s="371">
        <v>11</v>
      </c>
      <c r="B90" s="208" t="str">
        <f t="shared" si="35"/>
        <v>Grid Promissory Note</v>
      </c>
      <c r="C90" s="372" t="s">
        <v>691</v>
      </c>
      <c r="D90" s="373" t="s">
        <v>669</v>
      </c>
      <c r="E90" s="373" t="s">
        <v>670</v>
      </c>
      <c r="F90" s="379">
        <f t="shared" ref="F90:G90" si="47">F71</f>
        <v>45113</v>
      </c>
      <c r="G90" s="208" t="str">
        <f t="shared" si="47"/>
        <v>On Demand</v>
      </c>
      <c r="H90" s="250">
        <v>30000000</v>
      </c>
      <c r="I90" s="380">
        <f>I71</f>
        <v>4.5600000000000002E-2</v>
      </c>
      <c r="J90" s="376">
        <f t="shared" si="37"/>
        <v>1368000</v>
      </c>
      <c r="K90" s="377" t="s">
        <v>687</v>
      </c>
      <c r="L90" s="6"/>
      <c r="M90" s="395"/>
      <c r="N90" s="395"/>
      <c r="O90" s="396"/>
      <c r="P90" s="395"/>
      <c r="Q90" s="397"/>
      <c r="R90" s="397"/>
      <c r="S90" s="25"/>
      <c r="T90" s="6"/>
      <c r="U90" s="6"/>
      <c r="V90" s="6"/>
      <c r="W90" s="6"/>
      <c r="X90" s="6"/>
      <c r="Y90" s="6"/>
      <c r="Z90" s="6"/>
    </row>
    <row r="91" spans="1:26" ht="12.75" customHeight="1">
      <c r="A91" s="371">
        <v>12</v>
      </c>
      <c r="B91" s="372" t="s">
        <v>678</v>
      </c>
      <c r="C91" s="372" t="s">
        <v>691</v>
      </c>
      <c r="D91" s="373" t="s">
        <v>669</v>
      </c>
      <c r="E91" s="373" t="s">
        <v>670</v>
      </c>
      <c r="F91" s="374">
        <v>45602</v>
      </c>
      <c r="G91" s="372" t="s">
        <v>679</v>
      </c>
      <c r="H91" s="204">
        <f>(56/366)*60000000</f>
        <v>9180327.8688524589</v>
      </c>
      <c r="I91" s="375">
        <v>4.4900000000000002E-2</v>
      </c>
      <c r="J91" s="376">
        <f t="shared" si="37"/>
        <v>412196.72131147544</v>
      </c>
      <c r="K91" s="377" t="s">
        <v>692</v>
      </c>
      <c r="L91" s="6"/>
      <c r="M91" s="395"/>
      <c r="N91" s="395"/>
      <c r="O91" s="396"/>
      <c r="P91" s="395"/>
      <c r="Q91" s="395"/>
      <c r="R91" s="395"/>
      <c r="S91" s="6"/>
      <c r="T91" s="6"/>
      <c r="U91" s="6"/>
      <c r="V91" s="6"/>
      <c r="W91" s="6"/>
      <c r="X91" s="6"/>
      <c r="Y91" s="6"/>
      <c r="Z91" s="6"/>
    </row>
    <row r="92" spans="1:26" ht="12.75" customHeight="1">
      <c r="A92" s="382"/>
      <c r="B92" s="383"/>
      <c r="C92" s="384"/>
      <c r="D92" s="384"/>
      <c r="E92" s="384"/>
      <c r="F92" s="383"/>
      <c r="G92" s="384"/>
      <c r="H92" s="384"/>
      <c r="I92" s="384"/>
      <c r="J92" s="383"/>
      <c r="K92" s="381"/>
      <c r="L92" s="6"/>
      <c r="M92" s="395"/>
      <c r="N92" s="395"/>
      <c r="O92" s="395"/>
      <c r="P92" s="395"/>
      <c r="Q92" s="395"/>
      <c r="R92" s="395"/>
      <c r="S92" s="6"/>
      <c r="T92" s="6"/>
      <c r="U92" s="6"/>
      <c r="V92" s="6"/>
      <c r="W92" s="6"/>
      <c r="X92" s="6"/>
      <c r="Y92" s="6"/>
      <c r="Z92" s="6"/>
    </row>
    <row r="93" spans="1:26" ht="12.75" customHeight="1">
      <c r="A93" s="386" t="s">
        <v>144</v>
      </c>
      <c r="B93" s="387"/>
      <c r="C93" s="388"/>
      <c r="D93" s="388"/>
      <c r="E93" s="388"/>
      <c r="F93" s="387"/>
      <c r="G93" s="388"/>
      <c r="H93" s="389">
        <f>SUM(H80:H91)</f>
        <v>846365327.8688525</v>
      </c>
      <c r="I93" s="394">
        <f>IF(H93=0,"",J93/H93)</f>
        <v>3.4726698511290857E-2</v>
      </c>
      <c r="J93" s="391">
        <f>SUM(J80:J91)</f>
        <v>29391473.571311478</v>
      </c>
      <c r="K93" s="392"/>
      <c r="L93" s="6"/>
      <c r="M93" s="395"/>
      <c r="N93" s="395"/>
      <c r="O93" s="395"/>
      <c r="P93" s="395"/>
      <c r="Q93" s="395"/>
      <c r="R93" s="395"/>
      <c r="S93" s="6"/>
      <c r="T93" s="6"/>
      <c r="U93" s="6"/>
      <c r="V93" s="6"/>
      <c r="W93" s="6"/>
      <c r="X93" s="6"/>
      <c r="Y93" s="6"/>
      <c r="Z93" s="6"/>
    </row>
    <row r="94" spans="1:26" ht="12.75" customHeight="1">
      <c r="A94" s="6"/>
      <c r="B94" s="6"/>
      <c r="C94" s="6"/>
      <c r="D94" s="6"/>
      <c r="E94" s="6"/>
      <c r="F94" s="6"/>
      <c r="G94" s="6"/>
      <c r="H94" s="6"/>
      <c r="I94" s="6"/>
      <c r="J94" s="6"/>
      <c r="K94" s="6"/>
      <c r="L94" s="6"/>
      <c r="M94" s="395"/>
      <c r="N94" s="395"/>
      <c r="O94" s="395"/>
      <c r="P94" s="395"/>
      <c r="Q94" s="395"/>
      <c r="R94" s="395"/>
      <c r="S94" s="6"/>
      <c r="T94" s="6"/>
      <c r="U94" s="6"/>
      <c r="V94" s="6"/>
      <c r="W94" s="6"/>
      <c r="X94" s="6"/>
      <c r="Y94" s="6"/>
      <c r="Z94" s="6"/>
    </row>
    <row r="95" spans="1:26" ht="12.75" customHeight="1">
      <c r="A95" s="6"/>
      <c r="B95" s="6"/>
      <c r="C95" s="6"/>
      <c r="D95" s="6"/>
      <c r="E95" s="6"/>
      <c r="F95" s="6"/>
      <c r="G95" s="6"/>
      <c r="H95" s="6"/>
      <c r="I95" s="6"/>
      <c r="J95" s="6"/>
      <c r="K95" s="6"/>
      <c r="L95" s="6"/>
      <c r="M95" s="395"/>
      <c r="N95" s="395"/>
      <c r="O95" s="395"/>
      <c r="P95" s="395"/>
      <c r="Q95" s="395"/>
      <c r="R95" s="395"/>
      <c r="S95" s="6"/>
      <c r="T95" s="6"/>
      <c r="U95" s="6"/>
      <c r="V95" s="6"/>
      <c r="W95" s="6"/>
      <c r="X95" s="6"/>
      <c r="Y95" s="6"/>
      <c r="Z95" s="6"/>
    </row>
    <row r="96" spans="1:26" ht="12.75" customHeight="1">
      <c r="A96" s="6"/>
      <c r="B96" s="6"/>
      <c r="C96" s="6"/>
      <c r="D96" s="365" t="s">
        <v>508</v>
      </c>
      <c r="E96" s="366">
        <f>RebaseYear+4</f>
        <v>2025</v>
      </c>
      <c r="F96" s="6"/>
      <c r="G96" s="6"/>
      <c r="H96" s="6"/>
      <c r="I96" s="6"/>
      <c r="J96" s="6"/>
      <c r="K96" s="6"/>
      <c r="L96" s="6"/>
      <c r="M96" s="395"/>
      <c r="N96" s="395"/>
      <c r="O96" s="395"/>
      <c r="P96" s="395"/>
      <c r="Q96" s="395"/>
      <c r="R96" s="395"/>
      <c r="S96" s="6"/>
      <c r="T96" s="6"/>
      <c r="U96" s="6"/>
      <c r="V96" s="6"/>
      <c r="W96" s="6"/>
      <c r="X96" s="6"/>
      <c r="Y96" s="6"/>
      <c r="Z96" s="6"/>
    </row>
    <row r="97" spans="1:26" ht="16.5" customHeight="1">
      <c r="A97" s="6"/>
      <c r="B97" s="6"/>
      <c r="C97" s="6"/>
      <c r="D97" s="6"/>
      <c r="E97" s="6"/>
      <c r="F97" s="6"/>
      <c r="G97" s="6"/>
      <c r="H97" s="6"/>
      <c r="I97" s="6"/>
      <c r="J97" s="6"/>
      <c r="K97" s="6"/>
      <c r="L97" s="6"/>
      <c r="M97" s="395"/>
      <c r="N97" s="395"/>
      <c r="O97" s="395"/>
      <c r="P97" s="395"/>
      <c r="Q97" s="395"/>
      <c r="R97" s="395"/>
      <c r="S97" s="6"/>
      <c r="T97" s="6"/>
      <c r="U97" s="6"/>
      <c r="V97" s="6"/>
      <c r="W97" s="6"/>
      <c r="X97" s="6"/>
      <c r="Y97" s="6"/>
      <c r="Z97" s="6"/>
    </row>
    <row r="98" spans="1:26" ht="12.75" customHeight="1">
      <c r="A98" s="367" t="s">
        <v>657</v>
      </c>
      <c r="B98" s="368" t="s">
        <v>513</v>
      </c>
      <c r="C98" s="368" t="s">
        <v>658</v>
      </c>
      <c r="D98" s="369" t="s">
        <v>659</v>
      </c>
      <c r="E98" s="369" t="s">
        <v>660</v>
      </c>
      <c r="F98" s="368" t="s">
        <v>661</v>
      </c>
      <c r="G98" s="369" t="s">
        <v>662</v>
      </c>
      <c r="H98" s="369" t="s">
        <v>663</v>
      </c>
      <c r="I98" s="369" t="s">
        <v>693</v>
      </c>
      <c r="J98" s="369" t="s">
        <v>694</v>
      </c>
      <c r="K98" s="370" t="s">
        <v>666</v>
      </c>
      <c r="L98" s="6"/>
      <c r="M98" s="395"/>
      <c r="N98" s="395"/>
      <c r="O98" s="395"/>
      <c r="P98" s="395"/>
      <c r="Q98" s="395"/>
      <c r="R98" s="395"/>
      <c r="S98" s="6"/>
      <c r="T98" s="6"/>
      <c r="U98" s="6"/>
      <c r="V98" s="6"/>
      <c r="W98" s="6"/>
      <c r="X98" s="6"/>
      <c r="Y98" s="6"/>
      <c r="Z98" s="6"/>
    </row>
    <row r="99" spans="1:26" ht="12.75" customHeight="1">
      <c r="A99" s="371">
        <v>1</v>
      </c>
      <c r="B99" s="208" t="str">
        <f t="shared" ref="B99:B110" si="48">B80</f>
        <v>Promissory Note</v>
      </c>
      <c r="C99" s="372" t="s">
        <v>691</v>
      </c>
      <c r="D99" s="373" t="s">
        <v>669</v>
      </c>
      <c r="E99" s="373" t="s">
        <v>670</v>
      </c>
      <c r="F99" s="379">
        <f t="shared" ref="F99:I99" si="49">F80</f>
        <v>39071</v>
      </c>
      <c r="G99" s="208" t="str">
        <f t="shared" si="49"/>
        <v>30 years</v>
      </c>
      <c r="H99" s="204">
        <f t="shared" si="49"/>
        <v>50000000</v>
      </c>
      <c r="I99" s="380">
        <f t="shared" si="49"/>
        <v>4.9680000000000002E-2</v>
      </c>
      <c r="J99" s="376">
        <f t="shared" ref="J99:J112" si="50">H99*I99</f>
        <v>2484000</v>
      </c>
      <c r="K99" s="377" t="s">
        <v>672</v>
      </c>
      <c r="L99" s="6"/>
      <c r="M99" s="395"/>
      <c r="N99" s="395"/>
      <c r="O99" s="395"/>
      <c r="P99" s="395"/>
      <c r="Q99" s="395"/>
      <c r="R99" s="396"/>
      <c r="S99" s="6"/>
      <c r="T99" s="6"/>
      <c r="U99" s="6"/>
      <c r="V99" s="6"/>
      <c r="W99" s="6"/>
      <c r="X99" s="6"/>
      <c r="Y99" s="6"/>
      <c r="Z99" s="6"/>
    </row>
    <row r="100" spans="1:26" ht="12.75" customHeight="1">
      <c r="A100" s="371">
        <v>2</v>
      </c>
      <c r="B100" s="208" t="str">
        <f t="shared" si="48"/>
        <v>Promissory Note</v>
      </c>
      <c r="C100" s="372" t="s">
        <v>691</v>
      </c>
      <c r="D100" s="373" t="s">
        <v>669</v>
      </c>
      <c r="E100" s="373" t="s">
        <v>670</v>
      </c>
      <c r="F100" s="379">
        <f t="shared" ref="F100:I100" si="51">F81</f>
        <v>41408</v>
      </c>
      <c r="G100" s="208" t="str">
        <f t="shared" si="51"/>
        <v>30 years</v>
      </c>
      <c r="H100" s="204">
        <f t="shared" si="51"/>
        <v>107185000</v>
      </c>
      <c r="I100" s="380">
        <f t="shared" si="51"/>
        <v>3.9910000000000001E-2</v>
      </c>
      <c r="J100" s="376">
        <f t="shared" si="50"/>
        <v>4277753.3500000006</v>
      </c>
      <c r="K100" s="377" t="s">
        <v>673</v>
      </c>
      <c r="L100" s="6"/>
      <c r="M100" s="395"/>
      <c r="N100" s="395"/>
      <c r="O100" s="395"/>
      <c r="P100" s="395"/>
      <c r="Q100" s="395"/>
      <c r="R100" s="396"/>
      <c r="S100" s="6"/>
      <c r="T100" s="6"/>
      <c r="U100" s="6"/>
      <c r="V100" s="6"/>
      <c r="W100" s="6"/>
      <c r="X100" s="6"/>
      <c r="Y100" s="6"/>
      <c r="Z100" s="6"/>
    </row>
    <row r="101" spans="1:26" ht="12.75" customHeight="1">
      <c r="A101" s="371">
        <v>3</v>
      </c>
      <c r="B101" s="208" t="str">
        <f t="shared" si="48"/>
        <v>Promissory Note</v>
      </c>
      <c r="C101" s="372" t="s">
        <v>691</v>
      </c>
      <c r="D101" s="373" t="s">
        <v>669</v>
      </c>
      <c r="E101" s="373" t="s">
        <v>670</v>
      </c>
      <c r="F101" s="379">
        <f t="shared" ref="F101:G101" si="52">F82</f>
        <v>42044</v>
      </c>
      <c r="G101" s="208" t="str">
        <f t="shared" si="52"/>
        <v>10 years</v>
      </c>
      <c r="H101" s="204">
        <f>(33/365)*H82</f>
        <v>12537016.438356165</v>
      </c>
      <c r="I101" s="380">
        <f>I82</f>
        <v>2.614E-2</v>
      </c>
      <c r="J101" s="376">
        <f t="shared" si="50"/>
        <v>327717.60969863017</v>
      </c>
      <c r="K101" s="377" t="s">
        <v>695</v>
      </c>
      <c r="L101" s="6"/>
      <c r="M101" s="395"/>
      <c r="N101" s="396"/>
      <c r="O101" s="395"/>
      <c r="P101" s="395"/>
      <c r="Q101" s="396"/>
      <c r="R101" s="395"/>
      <c r="S101" s="6"/>
      <c r="T101" s="6"/>
      <c r="U101" s="6"/>
      <c r="V101" s="6"/>
      <c r="W101" s="6"/>
      <c r="X101" s="6"/>
      <c r="Y101" s="6"/>
      <c r="Z101" s="6"/>
    </row>
    <row r="102" spans="1:26" ht="12.75" customHeight="1">
      <c r="A102" s="371">
        <v>4</v>
      </c>
      <c r="B102" s="208" t="str">
        <f t="shared" si="48"/>
        <v>Promissory Note</v>
      </c>
      <c r="C102" s="372" t="s">
        <v>691</v>
      </c>
      <c r="D102" s="373" t="s">
        <v>669</v>
      </c>
      <c r="E102" s="373" t="s">
        <v>670</v>
      </c>
      <c r="F102" s="379">
        <f t="shared" ref="F102:I102" si="53">F83</f>
        <v>42044</v>
      </c>
      <c r="G102" s="208" t="str">
        <f t="shared" si="53"/>
        <v>30 years</v>
      </c>
      <c r="H102" s="204">
        <f t="shared" si="53"/>
        <v>121333000</v>
      </c>
      <c r="I102" s="380">
        <f t="shared" si="53"/>
        <v>3.6389999999999999E-2</v>
      </c>
      <c r="J102" s="376">
        <f t="shared" si="50"/>
        <v>4415307.87</v>
      </c>
      <c r="K102" s="377" t="s">
        <v>696</v>
      </c>
      <c r="L102" s="6"/>
      <c r="M102" s="395"/>
      <c r="N102" s="395"/>
      <c r="O102" s="395"/>
      <c r="P102" s="395"/>
      <c r="Q102" s="395"/>
      <c r="R102" s="396"/>
      <c r="S102" s="6"/>
      <c r="T102" s="6"/>
      <c r="U102" s="6"/>
      <c r="V102" s="6"/>
      <c r="W102" s="6"/>
      <c r="X102" s="6"/>
      <c r="Y102" s="6"/>
      <c r="Z102" s="6"/>
    </row>
    <row r="103" spans="1:26" ht="12.75" customHeight="1">
      <c r="A103" s="371">
        <v>5</v>
      </c>
      <c r="B103" s="208" t="str">
        <f t="shared" si="48"/>
        <v>Promissory Note</v>
      </c>
      <c r="C103" s="372" t="s">
        <v>691</v>
      </c>
      <c r="D103" s="373" t="s">
        <v>669</v>
      </c>
      <c r="E103" s="373" t="s">
        <v>670</v>
      </c>
      <c r="F103" s="379">
        <f t="shared" ref="F103:G103" si="54">F84</f>
        <v>42180</v>
      </c>
      <c r="G103" s="208" t="str">
        <f t="shared" si="54"/>
        <v>10 years</v>
      </c>
      <c r="H103" s="204">
        <f>(175/365)*H84</f>
        <v>7670753.4246575339</v>
      </c>
      <c r="I103" s="380">
        <f>I84</f>
        <v>2.614E-2</v>
      </c>
      <c r="J103" s="376">
        <f t="shared" si="50"/>
        <v>200513.49452054795</v>
      </c>
      <c r="K103" s="377" t="s">
        <v>697</v>
      </c>
      <c r="L103" s="6"/>
      <c r="M103" s="395"/>
      <c r="N103" s="396"/>
      <c r="O103" s="395"/>
      <c r="P103" s="395"/>
      <c r="Q103" s="399"/>
      <c r="R103" s="397"/>
      <c r="S103" s="25"/>
      <c r="T103" s="6"/>
      <c r="U103" s="6"/>
      <c r="V103" s="6"/>
      <c r="W103" s="6"/>
      <c r="X103" s="6"/>
      <c r="Y103" s="6"/>
      <c r="Z103" s="6"/>
    </row>
    <row r="104" spans="1:26" ht="12.75" customHeight="1">
      <c r="A104" s="371">
        <v>6</v>
      </c>
      <c r="B104" s="208" t="str">
        <f t="shared" si="48"/>
        <v>Promissory Note</v>
      </c>
      <c r="C104" s="372" t="s">
        <v>691</v>
      </c>
      <c r="D104" s="373" t="s">
        <v>669</v>
      </c>
      <c r="E104" s="373" t="s">
        <v>670</v>
      </c>
      <c r="F104" s="379">
        <f t="shared" ref="F104:I104" si="55">F85</f>
        <v>42180</v>
      </c>
      <c r="G104" s="208" t="str">
        <f t="shared" si="55"/>
        <v>30 years</v>
      </c>
      <c r="H104" s="204">
        <f t="shared" si="55"/>
        <v>14001000</v>
      </c>
      <c r="I104" s="380">
        <f t="shared" si="55"/>
        <v>3.6389999999999999E-2</v>
      </c>
      <c r="J104" s="376">
        <f t="shared" si="50"/>
        <v>509496.38999999996</v>
      </c>
      <c r="K104" s="377" t="s">
        <v>698</v>
      </c>
      <c r="L104" s="6"/>
      <c r="M104" s="395"/>
      <c r="N104" s="395"/>
      <c r="O104" s="395"/>
      <c r="P104" s="395"/>
      <c r="Q104" s="397"/>
      <c r="R104" s="399"/>
      <c r="S104" s="25"/>
      <c r="T104" s="6"/>
      <c r="U104" s="6"/>
      <c r="V104" s="6"/>
      <c r="W104" s="6"/>
      <c r="X104" s="6"/>
      <c r="Y104" s="6"/>
      <c r="Z104" s="6"/>
    </row>
    <row r="105" spans="1:26" ht="12.75" customHeight="1">
      <c r="A105" s="371">
        <v>7</v>
      </c>
      <c r="B105" s="208" t="str">
        <f t="shared" si="48"/>
        <v>Promissory Note</v>
      </c>
      <c r="C105" s="372" t="s">
        <v>691</v>
      </c>
      <c r="D105" s="373" t="s">
        <v>669</v>
      </c>
      <c r="E105" s="373" t="s">
        <v>670</v>
      </c>
      <c r="F105" s="379">
        <f t="shared" ref="F105:I105" si="56">F86</f>
        <v>43754</v>
      </c>
      <c r="G105" s="208" t="str">
        <f t="shared" si="56"/>
        <v>10 years</v>
      </c>
      <c r="H105" s="204">
        <f t="shared" si="56"/>
        <v>87500000</v>
      </c>
      <c r="I105" s="380">
        <f t="shared" si="56"/>
        <v>2.6599999999999999E-2</v>
      </c>
      <c r="J105" s="376">
        <f t="shared" si="50"/>
        <v>2327500</v>
      </c>
      <c r="K105" s="715" t="s">
        <v>677</v>
      </c>
      <c r="L105" s="6"/>
      <c r="M105" s="395"/>
      <c r="N105" s="395"/>
      <c r="O105" s="395"/>
      <c r="P105" s="395"/>
      <c r="Q105" s="397"/>
      <c r="R105" s="399"/>
      <c r="S105" s="25"/>
      <c r="T105" s="6"/>
      <c r="U105" s="6"/>
      <c r="V105" s="6"/>
      <c r="W105" s="6"/>
      <c r="X105" s="6"/>
      <c r="Y105" s="6"/>
      <c r="Z105" s="6"/>
    </row>
    <row r="106" spans="1:26" ht="12.75" customHeight="1">
      <c r="A106" s="371">
        <v>8</v>
      </c>
      <c r="B106" s="208" t="str">
        <f t="shared" si="48"/>
        <v>Promissory Note</v>
      </c>
      <c r="C106" s="372" t="s">
        <v>691</v>
      </c>
      <c r="D106" s="373" t="s">
        <v>669</v>
      </c>
      <c r="E106" s="373" t="s">
        <v>670</v>
      </c>
      <c r="F106" s="379">
        <f t="shared" ref="F106:I106" si="57">F87</f>
        <v>43754</v>
      </c>
      <c r="G106" s="208" t="str">
        <f t="shared" si="57"/>
        <v>30 years</v>
      </c>
      <c r="H106" s="204">
        <f t="shared" si="57"/>
        <v>162500000</v>
      </c>
      <c r="I106" s="380">
        <f t="shared" si="57"/>
        <v>3.2099999999999997E-2</v>
      </c>
      <c r="J106" s="376">
        <f t="shared" si="50"/>
        <v>5216249.9999999991</v>
      </c>
      <c r="K106" s="716"/>
      <c r="L106" s="6"/>
      <c r="M106" s="395"/>
      <c r="N106" s="395"/>
      <c r="O106" s="395"/>
      <c r="P106" s="395"/>
      <c r="Q106" s="397"/>
      <c r="R106" s="399"/>
      <c r="S106" s="25"/>
      <c r="T106" s="6"/>
      <c r="U106" s="6"/>
      <c r="V106" s="6"/>
      <c r="W106" s="6"/>
      <c r="X106" s="6"/>
      <c r="Y106" s="6"/>
      <c r="Z106" s="6"/>
    </row>
    <row r="107" spans="1:26" ht="12.75" customHeight="1">
      <c r="A107" s="371">
        <v>9</v>
      </c>
      <c r="B107" s="208" t="str">
        <f t="shared" si="48"/>
        <v>Grid Promissory Note</v>
      </c>
      <c r="C107" s="372" t="s">
        <v>691</v>
      </c>
      <c r="D107" s="373" t="s">
        <v>669</v>
      </c>
      <c r="E107" s="373" t="s">
        <v>670</v>
      </c>
      <c r="F107" s="379">
        <f t="shared" ref="F107:G107" si="58">F88</f>
        <v>44382</v>
      </c>
      <c r="G107" s="208" t="str">
        <f t="shared" si="58"/>
        <v>On Demand</v>
      </c>
      <c r="H107" s="204">
        <f t="shared" ref="H107:H110" si="59">(33/365)*H88</f>
        <v>7232876.7123287674</v>
      </c>
      <c r="I107" s="380">
        <f t="shared" ref="I107:I110" si="60">I88</f>
        <v>3.5700000000000003E-2</v>
      </c>
      <c r="J107" s="376">
        <f t="shared" si="50"/>
        <v>258213.69863013702</v>
      </c>
      <c r="K107" s="377" t="s">
        <v>699</v>
      </c>
      <c r="L107" s="6"/>
      <c r="M107" s="395"/>
      <c r="N107" s="396"/>
      <c r="O107" s="395"/>
      <c r="P107" s="395"/>
      <c r="Q107" s="399"/>
      <c r="R107" s="397"/>
      <c r="S107" s="25"/>
      <c r="T107" s="6"/>
      <c r="U107" s="6"/>
      <c r="V107" s="6"/>
      <c r="W107" s="6"/>
      <c r="X107" s="6"/>
      <c r="Y107" s="6"/>
      <c r="Z107" s="6"/>
    </row>
    <row r="108" spans="1:26" ht="12.75" customHeight="1">
      <c r="A108" s="371">
        <v>10</v>
      </c>
      <c r="B108" s="208" t="str">
        <f t="shared" si="48"/>
        <v>Grid Promissory Note</v>
      </c>
      <c r="C108" s="372" t="s">
        <v>691</v>
      </c>
      <c r="D108" s="373" t="s">
        <v>669</v>
      </c>
      <c r="E108" s="373" t="s">
        <v>670</v>
      </c>
      <c r="F108" s="379">
        <f t="shared" ref="F108:G108" si="61">F89</f>
        <v>44782</v>
      </c>
      <c r="G108" s="208" t="str">
        <f t="shared" si="61"/>
        <v>On Demand</v>
      </c>
      <c r="H108" s="204">
        <f t="shared" si="59"/>
        <v>2712328.7671232875</v>
      </c>
      <c r="I108" s="380">
        <f t="shared" si="60"/>
        <v>4.9399999999999999E-2</v>
      </c>
      <c r="J108" s="376">
        <f t="shared" si="50"/>
        <v>133989.0410958904</v>
      </c>
      <c r="K108" s="377" t="s">
        <v>700</v>
      </c>
      <c r="L108" s="6"/>
      <c r="M108" s="395"/>
      <c r="N108" s="396"/>
      <c r="O108" s="395"/>
      <c r="P108" s="395"/>
      <c r="Q108" s="400"/>
      <c r="R108" s="398"/>
      <c r="S108" s="156"/>
      <c r="T108" s="6"/>
      <c r="U108" s="6"/>
      <c r="V108" s="6"/>
      <c r="W108" s="6"/>
      <c r="X108" s="6"/>
      <c r="Y108" s="6"/>
      <c r="Z108" s="6"/>
    </row>
    <row r="109" spans="1:26" ht="12.75" customHeight="1">
      <c r="A109" s="371">
        <v>11</v>
      </c>
      <c r="B109" s="208" t="str">
        <f t="shared" si="48"/>
        <v>Grid Promissory Note</v>
      </c>
      <c r="C109" s="372" t="s">
        <v>691</v>
      </c>
      <c r="D109" s="373" t="s">
        <v>669</v>
      </c>
      <c r="E109" s="373" t="s">
        <v>670</v>
      </c>
      <c r="F109" s="379">
        <f t="shared" ref="F109:G109" si="62">F90</f>
        <v>45113</v>
      </c>
      <c r="G109" s="208" t="str">
        <f t="shared" si="62"/>
        <v>On Demand</v>
      </c>
      <c r="H109" s="204">
        <f t="shared" si="59"/>
        <v>2712328.7671232875</v>
      </c>
      <c r="I109" s="380">
        <f t="shared" si="60"/>
        <v>4.5600000000000002E-2</v>
      </c>
      <c r="J109" s="376">
        <f t="shared" si="50"/>
        <v>123682.19178082192</v>
      </c>
      <c r="K109" s="377" t="s">
        <v>700</v>
      </c>
      <c r="L109" s="6"/>
      <c r="M109" s="395"/>
      <c r="N109" s="396"/>
      <c r="O109" s="395"/>
      <c r="P109" s="395"/>
      <c r="Q109" s="399"/>
      <c r="R109" s="397"/>
      <c r="S109" s="25"/>
      <c r="T109" s="6"/>
      <c r="U109" s="6"/>
      <c r="V109" s="6"/>
      <c r="W109" s="6"/>
      <c r="X109" s="6"/>
      <c r="Y109" s="6"/>
      <c r="Z109" s="6"/>
    </row>
    <row r="110" spans="1:26" ht="12.75" customHeight="1">
      <c r="A110" s="371">
        <v>12</v>
      </c>
      <c r="B110" s="208" t="str">
        <f t="shared" si="48"/>
        <v>Grid Promissory Note</v>
      </c>
      <c r="C110" s="372" t="s">
        <v>691</v>
      </c>
      <c r="D110" s="373" t="s">
        <v>669</v>
      </c>
      <c r="E110" s="373" t="s">
        <v>670</v>
      </c>
      <c r="F110" s="379">
        <f t="shared" ref="F110:G110" si="63">F91</f>
        <v>45602</v>
      </c>
      <c r="G110" s="208" t="str">
        <f t="shared" si="63"/>
        <v>On Demand</v>
      </c>
      <c r="H110" s="204">
        <f t="shared" si="59"/>
        <v>830002.24567707162</v>
      </c>
      <c r="I110" s="380">
        <f t="shared" si="60"/>
        <v>4.4900000000000002E-2</v>
      </c>
      <c r="J110" s="376">
        <f t="shared" si="50"/>
        <v>37267.100830900519</v>
      </c>
      <c r="K110" s="377" t="s">
        <v>701</v>
      </c>
      <c r="L110" s="6"/>
      <c r="M110" s="395"/>
      <c r="N110" s="396"/>
      <c r="O110" s="395"/>
      <c r="P110" s="395"/>
      <c r="Q110" s="396"/>
      <c r="R110" s="395"/>
      <c r="S110" s="6"/>
      <c r="T110" s="6"/>
      <c r="U110" s="6"/>
      <c r="V110" s="6"/>
      <c r="W110" s="6"/>
      <c r="X110" s="6"/>
      <c r="Y110" s="6"/>
      <c r="Z110" s="6"/>
    </row>
    <row r="111" spans="1:26" ht="12.75" customHeight="1">
      <c r="A111" s="371">
        <v>13</v>
      </c>
      <c r="B111" s="372" t="s">
        <v>667</v>
      </c>
      <c r="C111" s="372" t="s">
        <v>691</v>
      </c>
      <c r="D111" s="373" t="s">
        <v>669</v>
      </c>
      <c r="E111" s="373" t="s">
        <v>670</v>
      </c>
      <c r="F111" s="374">
        <v>45691</v>
      </c>
      <c r="G111" s="208" t="s">
        <v>674</v>
      </c>
      <c r="H111" s="204">
        <f>(332/365)*350000000</f>
        <v>318356164.38356167</v>
      </c>
      <c r="I111" s="375">
        <v>4.4290000000000003E-2</v>
      </c>
      <c r="J111" s="376">
        <f t="shared" si="50"/>
        <v>14099994.520547947</v>
      </c>
      <c r="K111" s="377" t="s">
        <v>702</v>
      </c>
      <c r="L111" s="6"/>
      <c r="M111" s="395"/>
      <c r="N111" s="395"/>
      <c r="O111" s="396"/>
      <c r="P111" s="395"/>
      <c r="Q111" s="395"/>
      <c r="R111" s="396"/>
      <c r="S111" s="6"/>
      <c r="T111" s="6"/>
      <c r="U111" s="6"/>
      <c r="V111" s="6"/>
      <c r="W111" s="6"/>
      <c r="X111" s="6"/>
      <c r="Y111" s="6"/>
      <c r="Z111" s="6"/>
    </row>
    <row r="112" spans="1:26" ht="12.75" customHeight="1">
      <c r="A112" s="371">
        <v>14</v>
      </c>
      <c r="B112" s="372" t="s">
        <v>667</v>
      </c>
      <c r="C112" s="372" t="s">
        <v>691</v>
      </c>
      <c r="D112" s="373" t="s">
        <v>669</v>
      </c>
      <c r="E112" s="373" t="s">
        <v>670</v>
      </c>
      <c r="F112" s="401">
        <v>45840</v>
      </c>
      <c r="G112" s="372" t="s">
        <v>703</v>
      </c>
      <c r="H112" s="204">
        <f>(183/365)*72600000</f>
        <v>36399452.054794528</v>
      </c>
      <c r="I112" s="375">
        <v>4.4290000000000003E-2</v>
      </c>
      <c r="J112" s="376">
        <f t="shared" si="50"/>
        <v>1612131.7315068496</v>
      </c>
      <c r="K112" s="377" t="s">
        <v>704</v>
      </c>
      <c r="L112" s="6"/>
      <c r="M112" s="395"/>
      <c r="N112" s="395"/>
      <c r="O112" s="71"/>
      <c r="P112" s="395"/>
      <c r="Q112" s="395"/>
      <c r="R112" s="396"/>
      <c r="S112" s="6"/>
      <c r="T112" s="6"/>
      <c r="U112" s="6"/>
      <c r="V112" s="6"/>
      <c r="W112" s="6"/>
      <c r="X112" s="6"/>
      <c r="Y112" s="6"/>
      <c r="Z112" s="6"/>
    </row>
    <row r="113" spans="1:26" ht="12.75" customHeight="1">
      <c r="A113" s="371"/>
      <c r="B113" s="208">
        <f t="shared" ref="B113:B114" si="64">B93</f>
        <v>0</v>
      </c>
      <c r="C113" s="208"/>
      <c r="D113" s="378"/>
      <c r="E113" s="378"/>
      <c r="F113" s="379">
        <f t="shared" ref="F113:G113" si="65">F93</f>
        <v>0</v>
      </c>
      <c r="G113" s="208">
        <f t="shared" si="65"/>
        <v>0</v>
      </c>
      <c r="H113" s="204"/>
      <c r="I113" s="208"/>
      <c r="J113" s="376"/>
      <c r="K113" s="381"/>
      <c r="L113" s="6"/>
      <c r="M113" s="395"/>
      <c r="N113" s="395"/>
      <c r="O113" s="395"/>
      <c r="P113" s="395"/>
      <c r="Q113" s="395"/>
      <c r="R113" s="395"/>
      <c r="S113" s="6"/>
      <c r="T113" s="6"/>
      <c r="U113" s="6"/>
      <c r="V113" s="6"/>
      <c r="W113" s="6"/>
      <c r="X113" s="6"/>
      <c r="Y113" s="6"/>
      <c r="Z113" s="6"/>
    </row>
    <row r="114" spans="1:26" ht="12.75" customHeight="1">
      <c r="A114" s="371"/>
      <c r="B114" s="208">
        <f t="shared" si="64"/>
        <v>0</v>
      </c>
      <c r="C114" s="208"/>
      <c r="D114" s="378"/>
      <c r="E114" s="378"/>
      <c r="F114" s="379">
        <f t="shared" ref="F114:I114" si="66">F94</f>
        <v>0</v>
      </c>
      <c r="G114" s="208">
        <f t="shared" si="66"/>
        <v>0</v>
      </c>
      <c r="H114" s="204">
        <f t="shared" si="66"/>
        <v>0</v>
      </c>
      <c r="I114" s="208">
        <f t="shared" si="66"/>
        <v>0</v>
      </c>
      <c r="J114" s="376"/>
      <c r="K114" s="381"/>
      <c r="L114" s="6"/>
      <c r="M114" s="395"/>
      <c r="N114" s="395"/>
      <c r="O114" s="395"/>
      <c r="P114" s="395"/>
      <c r="Q114" s="395"/>
      <c r="R114" s="395"/>
      <c r="S114" s="6"/>
      <c r="T114" s="6"/>
      <c r="U114" s="6"/>
      <c r="V114" s="6"/>
      <c r="W114" s="6"/>
      <c r="X114" s="6"/>
      <c r="Y114" s="6"/>
      <c r="Z114" s="6"/>
    </row>
    <row r="115" spans="1:26" ht="12.75" customHeight="1">
      <c r="A115" s="382"/>
      <c r="B115" s="383"/>
      <c r="C115" s="384"/>
      <c r="D115" s="384"/>
      <c r="E115" s="384"/>
      <c r="F115" s="383"/>
      <c r="G115" s="384"/>
      <c r="H115" s="384"/>
      <c r="I115" s="384"/>
      <c r="J115" s="383"/>
      <c r="K115" s="381"/>
      <c r="L115" s="6"/>
      <c r="M115" s="395"/>
      <c r="N115" s="395"/>
      <c r="O115" s="395"/>
      <c r="P115" s="395"/>
      <c r="Q115" s="395"/>
      <c r="R115" s="395"/>
      <c r="S115" s="6"/>
      <c r="T115" s="6"/>
      <c r="U115" s="6"/>
      <c r="V115" s="6"/>
      <c r="W115" s="6"/>
      <c r="X115" s="6"/>
      <c r="Y115" s="6"/>
      <c r="Z115" s="6"/>
    </row>
    <row r="116" spans="1:26" ht="12.75" customHeight="1">
      <c r="A116" s="386" t="s">
        <v>144</v>
      </c>
      <c r="B116" s="387"/>
      <c r="C116" s="388"/>
      <c r="D116" s="388"/>
      <c r="E116" s="388"/>
      <c r="F116" s="387"/>
      <c r="G116" s="388"/>
      <c r="H116" s="389">
        <f>SUM(H99:H114)</f>
        <v>930969922.79362249</v>
      </c>
      <c r="I116" s="394">
        <f>IF(H116=0,"",J116/H116)</f>
        <v>3.8694931078452767E-2</v>
      </c>
      <c r="J116" s="391">
        <f>SUM(J99:J114)</f>
        <v>36023816.998611718</v>
      </c>
      <c r="K116" s="392"/>
      <c r="L116" s="6"/>
      <c r="M116" s="395"/>
      <c r="N116" s="395"/>
      <c r="O116" s="395"/>
      <c r="P116" s="395"/>
      <c r="Q116" s="395"/>
      <c r="R116" s="395"/>
      <c r="S116" s="6"/>
      <c r="T116" s="6"/>
      <c r="U116" s="6"/>
      <c r="V116" s="6"/>
      <c r="W116" s="6"/>
      <c r="X116" s="6"/>
      <c r="Y116" s="6"/>
      <c r="Z116" s="6"/>
    </row>
    <row r="117" spans="1:26" ht="12.75" customHeight="1">
      <c r="A117" s="6"/>
      <c r="B117" s="6"/>
      <c r="C117" s="6"/>
      <c r="D117" s="6"/>
      <c r="E117" s="6"/>
      <c r="F117" s="6"/>
      <c r="G117" s="6"/>
      <c r="H117" s="6"/>
      <c r="I117" s="6"/>
      <c r="J117" s="6"/>
      <c r="K117" s="6"/>
      <c r="L117" s="6"/>
      <c r="M117" s="395"/>
      <c r="N117" s="395"/>
      <c r="O117" s="395"/>
      <c r="P117" s="395"/>
      <c r="Q117" s="395"/>
      <c r="R117" s="395"/>
      <c r="S117" s="6"/>
      <c r="T117" s="6"/>
      <c r="U117" s="6"/>
      <c r="V117" s="6"/>
      <c r="W117" s="6"/>
      <c r="X117" s="6"/>
      <c r="Y117" s="6"/>
      <c r="Z117" s="6"/>
    </row>
    <row r="118" spans="1:26" ht="12.75" customHeight="1">
      <c r="A118" s="6"/>
      <c r="B118" s="6"/>
      <c r="C118" s="6"/>
      <c r="D118" s="6"/>
      <c r="E118" s="6"/>
      <c r="F118" s="6"/>
      <c r="G118" s="6"/>
      <c r="H118" s="6"/>
      <c r="I118" s="6"/>
      <c r="J118" s="6"/>
      <c r="K118" s="6"/>
      <c r="L118" s="6"/>
      <c r="M118" s="395"/>
      <c r="N118" s="395"/>
      <c r="O118" s="395"/>
      <c r="P118" s="395"/>
      <c r="Q118" s="395"/>
      <c r="R118" s="395"/>
      <c r="S118" s="6"/>
      <c r="T118" s="6"/>
      <c r="U118" s="6"/>
      <c r="V118" s="6"/>
      <c r="W118" s="6"/>
      <c r="X118" s="6"/>
      <c r="Y118" s="6"/>
      <c r="Z118" s="6"/>
    </row>
    <row r="119" spans="1:26" ht="12.75" customHeight="1">
      <c r="A119" s="6"/>
      <c r="B119" s="6"/>
      <c r="C119" s="6"/>
      <c r="D119" s="365" t="s">
        <v>508</v>
      </c>
      <c r="E119" s="366">
        <f>RebaseYear+5</f>
        <v>2026</v>
      </c>
      <c r="F119" s="6"/>
      <c r="G119" s="6"/>
      <c r="H119" s="6"/>
      <c r="I119" s="6"/>
      <c r="J119" s="6"/>
      <c r="K119" s="6"/>
      <c r="L119" s="6"/>
      <c r="M119" s="395"/>
      <c r="N119" s="395"/>
      <c r="O119" s="395"/>
      <c r="P119" s="395"/>
      <c r="Q119" s="395"/>
      <c r="R119" s="395"/>
      <c r="S119" s="6"/>
      <c r="T119" s="6"/>
      <c r="U119" s="6"/>
      <c r="V119" s="6"/>
      <c r="W119" s="6"/>
      <c r="X119" s="6"/>
      <c r="Y119" s="6"/>
      <c r="Z119" s="6"/>
    </row>
    <row r="120" spans="1:26" ht="16.5" customHeight="1">
      <c r="A120" s="6"/>
      <c r="B120" s="6"/>
      <c r="C120" s="6"/>
      <c r="D120" s="6"/>
      <c r="E120" s="6"/>
      <c r="F120" s="6"/>
      <c r="G120" s="6"/>
      <c r="H120" s="6"/>
      <c r="I120" s="6"/>
      <c r="J120" s="6"/>
      <c r="K120" s="6"/>
      <c r="L120" s="6"/>
      <c r="M120" s="395"/>
      <c r="N120" s="395"/>
      <c r="O120" s="395"/>
      <c r="P120" s="395"/>
      <c r="Q120" s="395"/>
      <c r="R120" s="395"/>
      <c r="S120" s="6"/>
      <c r="T120" s="6"/>
      <c r="U120" s="6"/>
      <c r="V120" s="6"/>
      <c r="W120" s="6"/>
      <c r="X120" s="6"/>
      <c r="Y120" s="6"/>
      <c r="Z120" s="6"/>
    </row>
    <row r="121" spans="1:26" ht="12.75" customHeight="1">
      <c r="A121" s="367" t="s">
        <v>657</v>
      </c>
      <c r="B121" s="368" t="s">
        <v>513</v>
      </c>
      <c r="C121" s="368" t="s">
        <v>658</v>
      </c>
      <c r="D121" s="369" t="s">
        <v>659</v>
      </c>
      <c r="E121" s="369" t="s">
        <v>660</v>
      </c>
      <c r="F121" s="368" t="s">
        <v>661</v>
      </c>
      <c r="G121" s="369" t="s">
        <v>662</v>
      </c>
      <c r="H121" s="369" t="s">
        <v>663</v>
      </c>
      <c r="I121" s="369" t="s">
        <v>705</v>
      </c>
      <c r="J121" s="369" t="s">
        <v>706</v>
      </c>
      <c r="K121" s="370" t="s">
        <v>666</v>
      </c>
      <c r="L121" s="6"/>
      <c r="M121" s="395"/>
      <c r="N121" s="395"/>
      <c r="O121" s="395"/>
      <c r="P121" s="395"/>
      <c r="Q121" s="395"/>
      <c r="R121" s="395"/>
      <c r="S121" s="6"/>
      <c r="T121" s="6"/>
      <c r="U121" s="6"/>
      <c r="V121" s="6"/>
      <c r="W121" s="6"/>
      <c r="X121" s="6"/>
      <c r="Y121" s="6"/>
      <c r="Z121" s="6"/>
    </row>
    <row r="122" spans="1:26" ht="12.75" customHeight="1">
      <c r="A122" s="371">
        <v>1</v>
      </c>
      <c r="B122" s="208" t="str">
        <f t="shared" ref="B122:B123" si="67">B99</f>
        <v>Promissory Note</v>
      </c>
      <c r="C122" s="372" t="s">
        <v>691</v>
      </c>
      <c r="D122" s="373" t="s">
        <v>669</v>
      </c>
      <c r="E122" s="373" t="s">
        <v>670</v>
      </c>
      <c r="F122" s="379">
        <f t="shared" ref="F122:I122" si="68">F99</f>
        <v>39071</v>
      </c>
      <c r="G122" s="208" t="str">
        <f t="shared" si="68"/>
        <v>30 years</v>
      </c>
      <c r="H122" s="204">
        <f t="shared" si="68"/>
        <v>50000000</v>
      </c>
      <c r="I122" s="380">
        <f t="shared" si="68"/>
        <v>4.9680000000000002E-2</v>
      </c>
      <c r="J122" s="376">
        <f t="shared" ref="J122:J130" si="69">H122*I122</f>
        <v>2484000</v>
      </c>
      <c r="K122" s="377" t="s">
        <v>672</v>
      </c>
      <c r="L122" s="6"/>
      <c r="M122" s="395"/>
      <c r="N122" s="395"/>
      <c r="O122" s="395"/>
      <c r="P122" s="395"/>
      <c r="Q122" s="395"/>
      <c r="R122" s="396"/>
      <c r="S122" s="6"/>
      <c r="T122" s="6"/>
      <c r="U122" s="6"/>
      <c r="V122" s="6"/>
      <c r="W122" s="6"/>
      <c r="X122" s="6"/>
      <c r="Y122" s="6"/>
      <c r="Z122" s="6"/>
    </row>
    <row r="123" spans="1:26" ht="12.75" customHeight="1">
      <c r="A123" s="371">
        <v>2</v>
      </c>
      <c r="B123" s="208" t="str">
        <f t="shared" si="67"/>
        <v>Promissory Note</v>
      </c>
      <c r="C123" s="372" t="s">
        <v>691</v>
      </c>
      <c r="D123" s="373" t="s">
        <v>669</v>
      </c>
      <c r="E123" s="373" t="s">
        <v>670</v>
      </c>
      <c r="F123" s="379">
        <f t="shared" ref="F123:I123" si="70">F100</f>
        <v>41408</v>
      </c>
      <c r="G123" s="208" t="str">
        <f t="shared" si="70"/>
        <v>30 years</v>
      </c>
      <c r="H123" s="204">
        <f t="shared" si="70"/>
        <v>107185000</v>
      </c>
      <c r="I123" s="380">
        <f t="shared" si="70"/>
        <v>3.9910000000000001E-2</v>
      </c>
      <c r="J123" s="376">
        <f t="shared" si="69"/>
        <v>4277753.3500000006</v>
      </c>
      <c r="K123" s="377" t="s">
        <v>673</v>
      </c>
      <c r="L123" s="6"/>
      <c r="M123" s="395"/>
      <c r="N123" s="395"/>
      <c r="O123" s="395"/>
      <c r="P123" s="395"/>
      <c r="Q123" s="395"/>
      <c r="R123" s="396"/>
      <c r="S123" s="6"/>
      <c r="T123" s="6"/>
      <c r="U123" s="6"/>
      <c r="V123" s="6"/>
      <c r="W123" s="6"/>
      <c r="X123" s="6"/>
      <c r="Y123" s="6"/>
      <c r="Z123" s="6"/>
    </row>
    <row r="124" spans="1:26" ht="12.75" customHeight="1">
      <c r="A124" s="371">
        <v>3</v>
      </c>
      <c r="B124" s="208" t="str">
        <f>B102</f>
        <v>Promissory Note</v>
      </c>
      <c r="C124" s="372" t="s">
        <v>691</v>
      </c>
      <c r="D124" s="373" t="s">
        <v>669</v>
      </c>
      <c r="E124" s="373" t="s">
        <v>670</v>
      </c>
      <c r="F124" s="379">
        <f t="shared" ref="F124:I124" si="71">F102</f>
        <v>42044</v>
      </c>
      <c r="G124" s="208" t="str">
        <f t="shared" si="71"/>
        <v>30 years</v>
      </c>
      <c r="H124" s="204">
        <f t="shared" si="71"/>
        <v>121333000</v>
      </c>
      <c r="I124" s="380">
        <f t="shared" si="71"/>
        <v>3.6389999999999999E-2</v>
      </c>
      <c r="J124" s="376">
        <f t="shared" si="69"/>
        <v>4415307.87</v>
      </c>
      <c r="K124" s="377" t="s">
        <v>696</v>
      </c>
      <c r="L124" s="6"/>
      <c r="M124" s="395"/>
      <c r="N124" s="395"/>
      <c r="O124" s="395"/>
      <c r="P124" s="395"/>
      <c r="Q124" s="395"/>
      <c r="R124" s="396"/>
      <c r="S124" s="6"/>
      <c r="T124" s="6"/>
      <c r="U124" s="6"/>
      <c r="V124" s="6"/>
      <c r="W124" s="6"/>
      <c r="X124" s="6"/>
      <c r="Y124" s="6"/>
      <c r="Z124" s="6"/>
    </row>
    <row r="125" spans="1:26" ht="12.75" customHeight="1">
      <c r="A125" s="371">
        <v>4</v>
      </c>
      <c r="B125" s="208" t="str">
        <f t="shared" ref="B125:B127" si="72">B104</f>
        <v>Promissory Note</v>
      </c>
      <c r="C125" s="372" t="s">
        <v>691</v>
      </c>
      <c r="D125" s="373" t="s">
        <v>669</v>
      </c>
      <c r="E125" s="373" t="s">
        <v>670</v>
      </c>
      <c r="F125" s="379">
        <f t="shared" ref="F125:I125" si="73">F104</f>
        <v>42180</v>
      </c>
      <c r="G125" s="208" t="str">
        <f t="shared" si="73"/>
        <v>30 years</v>
      </c>
      <c r="H125" s="204">
        <f t="shared" si="73"/>
        <v>14001000</v>
      </c>
      <c r="I125" s="380">
        <f t="shared" si="73"/>
        <v>3.6389999999999999E-2</v>
      </c>
      <c r="J125" s="376">
        <f t="shared" si="69"/>
        <v>509496.38999999996</v>
      </c>
      <c r="K125" s="377" t="s">
        <v>698</v>
      </c>
      <c r="L125" s="6"/>
      <c r="M125" s="395"/>
      <c r="N125" s="395"/>
      <c r="O125" s="395"/>
      <c r="P125" s="395"/>
      <c r="Q125" s="395"/>
      <c r="R125" s="396"/>
      <c r="S125" s="6"/>
      <c r="T125" s="6"/>
      <c r="U125" s="6"/>
      <c r="V125" s="6"/>
      <c r="W125" s="6"/>
      <c r="X125" s="6"/>
      <c r="Y125" s="6"/>
      <c r="Z125" s="6"/>
    </row>
    <row r="126" spans="1:26" ht="12.75" customHeight="1">
      <c r="A126" s="371">
        <v>5</v>
      </c>
      <c r="B126" s="208" t="str">
        <f t="shared" si="72"/>
        <v>Promissory Note</v>
      </c>
      <c r="C126" s="372" t="s">
        <v>691</v>
      </c>
      <c r="D126" s="373" t="s">
        <v>669</v>
      </c>
      <c r="E126" s="373" t="s">
        <v>670</v>
      </c>
      <c r="F126" s="379">
        <f t="shared" ref="F126:I126" si="74">F105</f>
        <v>43754</v>
      </c>
      <c r="G126" s="208" t="str">
        <f t="shared" si="74"/>
        <v>10 years</v>
      </c>
      <c r="H126" s="204">
        <f t="shared" si="74"/>
        <v>87500000</v>
      </c>
      <c r="I126" s="380">
        <f t="shared" si="74"/>
        <v>2.6599999999999999E-2</v>
      </c>
      <c r="J126" s="376">
        <f t="shared" si="69"/>
        <v>2327500</v>
      </c>
      <c r="K126" s="715" t="s">
        <v>677</v>
      </c>
      <c r="L126" s="6"/>
      <c r="M126" s="395"/>
      <c r="N126" s="395"/>
      <c r="O126" s="395"/>
      <c r="P126" s="395"/>
      <c r="Q126" s="397"/>
      <c r="R126" s="399"/>
      <c r="S126" s="25"/>
      <c r="T126" s="6"/>
      <c r="U126" s="6"/>
      <c r="V126" s="6"/>
      <c r="W126" s="6"/>
      <c r="X126" s="6"/>
      <c r="Y126" s="6"/>
      <c r="Z126" s="6"/>
    </row>
    <row r="127" spans="1:26" ht="12.75" customHeight="1">
      <c r="A127" s="371">
        <v>6</v>
      </c>
      <c r="B127" s="208" t="str">
        <f t="shared" si="72"/>
        <v>Promissory Note</v>
      </c>
      <c r="C127" s="372" t="s">
        <v>691</v>
      </c>
      <c r="D127" s="373" t="s">
        <v>669</v>
      </c>
      <c r="E127" s="373" t="s">
        <v>670</v>
      </c>
      <c r="F127" s="379">
        <f t="shared" ref="F127:I127" si="75">F106</f>
        <v>43754</v>
      </c>
      <c r="G127" s="208" t="str">
        <f t="shared" si="75"/>
        <v>30 years</v>
      </c>
      <c r="H127" s="204">
        <f t="shared" si="75"/>
        <v>162500000</v>
      </c>
      <c r="I127" s="380">
        <f t="shared" si="75"/>
        <v>3.2099999999999997E-2</v>
      </c>
      <c r="J127" s="376">
        <f t="shared" si="69"/>
        <v>5216249.9999999991</v>
      </c>
      <c r="K127" s="716"/>
      <c r="L127" s="6"/>
      <c r="M127" s="395"/>
      <c r="N127" s="395"/>
      <c r="O127" s="395"/>
      <c r="P127" s="395"/>
      <c r="Q127" s="397"/>
      <c r="R127" s="399"/>
      <c r="S127" s="25"/>
      <c r="T127" s="6"/>
      <c r="U127" s="6"/>
      <c r="V127" s="6"/>
      <c r="W127" s="6"/>
      <c r="X127" s="6"/>
      <c r="Y127" s="6"/>
      <c r="Z127" s="6"/>
    </row>
    <row r="128" spans="1:26" ht="12.75" customHeight="1">
      <c r="A128" s="371">
        <v>7</v>
      </c>
      <c r="B128" s="208" t="str">
        <f t="shared" ref="B128:B129" si="76">B111</f>
        <v>Promissory Note</v>
      </c>
      <c r="C128" s="372" t="s">
        <v>691</v>
      </c>
      <c r="D128" s="373" t="s">
        <v>669</v>
      </c>
      <c r="E128" s="373" t="s">
        <v>670</v>
      </c>
      <c r="F128" s="379">
        <f t="shared" ref="F128:G128" si="77">F111</f>
        <v>45691</v>
      </c>
      <c r="G128" s="208" t="str">
        <f t="shared" si="77"/>
        <v>10 years</v>
      </c>
      <c r="H128" s="250">
        <v>350000000</v>
      </c>
      <c r="I128" s="380">
        <f t="shared" ref="I128:I129" si="78">I111</f>
        <v>4.4290000000000003E-2</v>
      </c>
      <c r="J128" s="376">
        <f t="shared" si="69"/>
        <v>15501500.000000002</v>
      </c>
      <c r="K128" s="377" t="s">
        <v>707</v>
      </c>
      <c r="L128" s="6"/>
      <c r="M128" s="395"/>
      <c r="N128" s="395"/>
      <c r="O128" s="396"/>
      <c r="P128" s="395"/>
      <c r="Q128" s="397"/>
      <c r="R128" s="399"/>
      <c r="S128" s="25"/>
      <c r="T128" s="6"/>
      <c r="U128" s="6"/>
      <c r="V128" s="6"/>
      <c r="W128" s="6"/>
      <c r="X128" s="6"/>
      <c r="Y128" s="6"/>
      <c r="Z128" s="6"/>
    </row>
    <row r="129" spans="1:26" ht="12.75" customHeight="1">
      <c r="A129" s="371">
        <v>8</v>
      </c>
      <c r="B129" s="208" t="str">
        <f t="shared" si="76"/>
        <v>Promissory Note</v>
      </c>
      <c r="C129" s="372" t="s">
        <v>691</v>
      </c>
      <c r="D129" s="373" t="s">
        <v>669</v>
      </c>
      <c r="E129" s="373" t="s">
        <v>670</v>
      </c>
      <c r="F129" s="379">
        <f t="shared" ref="F129:G129" si="79">F112</f>
        <v>45840</v>
      </c>
      <c r="G129" s="208" t="str">
        <f t="shared" si="79"/>
        <v>9.6 years</v>
      </c>
      <c r="H129" s="250">
        <v>72600000</v>
      </c>
      <c r="I129" s="380">
        <f t="shared" si="78"/>
        <v>4.4290000000000003E-2</v>
      </c>
      <c r="J129" s="376">
        <f t="shared" si="69"/>
        <v>3215454</v>
      </c>
      <c r="K129" s="377" t="s">
        <v>708</v>
      </c>
      <c r="L129" s="6"/>
      <c r="M129" s="395"/>
      <c r="N129" s="395"/>
      <c r="O129" s="71"/>
      <c r="P129" s="395"/>
      <c r="Q129" s="397"/>
      <c r="R129" s="399"/>
      <c r="S129" s="25"/>
      <c r="T129" s="6"/>
      <c r="U129" s="6"/>
      <c r="V129" s="6"/>
      <c r="W129" s="6"/>
      <c r="X129" s="6"/>
      <c r="Y129" s="6"/>
      <c r="Z129" s="6"/>
    </row>
    <row r="130" spans="1:26" ht="12.75" customHeight="1">
      <c r="A130" s="371">
        <v>9</v>
      </c>
      <c r="B130" s="372" t="s">
        <v>678</v>
      </c>
      <c r="C130" s="372" t="s">
        <v>691</v>
      </c>
      <c r="D130" s="373" t="s">
        <v>669</v>
      </c>
      <c r="E130" s="373" t="s">
        <v>670</v>
      </c>
      <c r="F130" s="374">
        <v>46205</v>
      </c>
      <c r="G130" s="372" t="s">
        <v>679</v>
      </c>
      <c r="H130" s="204">
        <f>(183/365)*110000000</f>
        <v>55150684.931506857</v>
      </c>
      <c r="I130" s="375">
        <v>4.7300000000000002E-2</v>
      </c>
      <c r="J130" s="376">
        <f t="shared" si="69"/>
        <v>2608627.3972602743</v>
      </c>
      <c r="K130" s="377" t="s">
        <v>709</v>
      </c>
      <c r="L130" s="6"/>
      <c r="M130" s="395"/>
      <c r="N130" s="395"/>
      <c r="O130" s="395"/>
      <c r="P130" s="395"/>
      <c r="Q130" s="395"/>
      <c r="R130" s="395"/>
      <c r="S130" s="25"/>
      <c r="T130" s="6"/>
      <c r="U130" s="6"/>
      <c r="V130" s="6"/>
      <c r="W130" s="6"/>
      <c r="X130" s="6"/>
      <c r="Y130" s="6"/>
      <c r="Z130" s="6"/>
    </row>
    <row r="131" spans="1:26" ht="12.75" customHeight="1">
      <c r="A131" s="371">
        <v>10</v>
      </c>
      <c r="B131" s="372"/>
      <c r="C131" s="372"/>
      <c r="D131" s="373"/>
      <c r="E131" s="373"/>
      <c r="F131" s="374"/>
      <c r="G131" s="208"/>
      <c r="H131" s="204"/>
      <c r="I131" s="393"/>
      <c r="J131" s="376"/>
      <c r="K131" s="381"/>
      <c r="L131" s="6"/>
      <c r="M131" s="395"/>
      <c r="N131" s="395"/>
      <c r="O131" s="395"/>
      <c r="P131" s="395"/>
      <c r="Q131" s="395"/>
      <c r="R131" s="396"/>
      <c r="S131" s="6"/>
      <c r="T131" s="6"/>
      <c r="U131" s="6"/>
      <c r="V131" s="6"/>
      <c r="W131" s="6"/>
      <c r="X131" s="6"/>
      <c r="Y131" s="6"/>
      <c r="Z131" s="6"/>
    </row>
    <row r="132" spans="1:26" ht="12.75" customHeight="1">
      <c r="A132" s="371"/>
      <c r="B132" s="208">
        <f>B114</f>
        <v>0</v>
      </c>
      <c r="C132" s="208"/>
      <c r="D132" s="378"/>
      <c r="E132" s="378"/>
      <c r="F132" s="379"/>
      <c r="G132" s="208"/>
      <c r="H132" s="204"/>
      <c r="I132" s="208"/>
      <c r="J132" s="376"/>
      <c r="K132" s="381"/>
      <c r="L132" s="6"/>
      <c r="M132" s="395"/>
      <c r="N132" s="395"/>
      <c r="O132" s="395"/>
      <c r="P132" s="395"/>
      <c r="Q132" s="395"/>
      <c r="R132" s="395"/>
      <c r="S132" s="6"/>
      <c r="T132" s="6"/>
      <c r="U132" s="6"/>
      <c r="V132" s="6"/>
      <c r="W132" s="6"/>
      <c r="X132" s="6"/>
      <c r="Y132" s="6"/>
      <c r="Z132" s="6"/>
    </row>
    <row r="133" spans="1:26" ht="12.75" customHeight="1">
      <c r="A133" s="382"/>
      <c r="B133" s="383"/>
      <c r="C133" s="384"/>
      <c r="D133" s="384"/>
      <c r="E133" s="384"/>
      <c r="F133" s="383"/>
      <c r="G133" s="384"/>
      <c r="H133" s="384"/>
      <c r="I133" s="384"/>
      <c r="J133" s="383"/>
      <c r="K133" s="381"/>
      <c r="L133" s="6"/>
      <c r="M133" s="395"/>
      <c r="N133" s="395"/>
      <c r="O133" s="395"/>
      <c r="P133" s="395"/>
      <c r="Q133" s="395"/>
      <c r="R133" s="395"/>
      <c r="S133" s="6"/>
      <c r="T133" s="6"/>
      <c r="U133" s="6"/>
      <c r="V133" s="6"/>
      <c r="W133" s="6"/>
      <c r="X133" s="6"/>
      <c r="Y133" s="6"/>
      <c r="Z133" s="6"/>
    </row>
    <row r="134" spans="1:26" ht="12.75" customHeight="1">
      <c r="A134" s="386" t="s">
        <v>144</v>
      </c>
      <c r="B134" s="387"/>
      <c r="C134" s="388"/>
      <c r="D134" s="388"/>
      <c r="E134" s="388"/>
      <c r="F134" s="387"/>
      <c r="G134" s="388"/>
      <c r="H134" s="389">
        <f>SUM(H122:H132)</f>
        <v>1020269684.9315069</v>
      </c>
      <c r="I134" s="394">
        <f>IF(H134=0,"",J134/H134)</f>
        <v>3.9750165673091503E-2</v>
      </c>
      <c r="J134" s="391">
        <f>SUM(J122:J132)</f>
        <v>40555889.00726027</v>
      </c>
      <c r="K134" s="392"/>
      <c r="L134" s="6"/>
      <c r="M134" s="395"/>
      <c r="N134" s="395"/>
      <c r="O134" s="395"/>
      <c r="P134" s="395"/>
      <c r="Q134" s="395"/>
      <c r="R134" s="395"/>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402"/>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71"/>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sheetData>
  <mergeCells count="21">
    <mergeCell ref="A10:K10"/>
    <mergeCell ref="A11:K11"/>
    <mergeCell ref="L11:O11"/>
    <mergeCell ref="B15:K15"/>
    <mergeCell ref="B16:K16"/>
    <mergeCell ref="B17:K17"/>
    <mergeCell ref="A19:K19"/>
    <mergeCell ref="K65:K66"/>
    <mergeCell ref="K67:K68"/>
    <mergeCell ref="K82:K83"/>
    <mergeCell ref="K84:K85"/>
    <mergeCell ref="K86:K87"/>
    <mergeCell ref="K105:K106"/>
    <mergeCell ref="K126:K127"/>
    <mergeCell ref="K25:K26"/>
    <mergeCell ref="K27:K28"/>
    <mergeCell ref="K29:K30"/>
    <mergeCell ref="K44:K45"/>
    <mergeCell ref="K46:K47"/>
    <mergeCell ref="K48:K49"/>
    <mergeCell ref="K63:K64"/>
  </mergeCells>
  <dataValidations count="2">
    <dataValidation type="list" allowBlank="1" showErrorMessage="1" sqref="D23:D34 D42:D53 D61:D72 D80:D91 D99:D114 D122:D132" xr:uid="{00000000-0002-0000-0C00-000000000000}">
      <formula1>"Affiliated,Third-Party"</formula1>
    </dataValidation>
    <dataValidation type="list" allowBlank="1" showErrorMessage="1" sqref="E23:E34 E42:E53 E61:E72 E80:E91 E99:E114 E122:E132" xr:uid="{00000000-0002-0000-0C00-000001000000}">
      <formula1>"Fixed Rate,Variable Rate"</formula1>
    </dataValidation>
  </dataValidations>
  <pageMargins left="0.75" right="0.75" top="1" bottom="1"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2D69B"/>
  </sheetPr>
  <dimension ref="A1:K1000"/>
  <sheetViews>
    <sheetView showGridLines="0" workbookViewId="0"/>
  </sheetViews>
  <sheetFormatPr defaultColWidth="12.5703125" defaultRowHeight="15" customHeight="1"/>
  <cols>
    <col min="1" max="1" width="2.42578125" customWidth="1"/>
    <col min="2" max="2" width="8.42578125" customWidth="1"/>
    <col min="3" max="3" width="30.42578125" customWidth="1"/>
    <col min="4" max="8" width="12.42578125" customWidth="1"/>
    <col min="9" max="10" width="14.42578125" customWidth="1"/>
    <col min="11" max="27" width="9.42578125" customWidth="1"/>
  </cols>
  <sheetData>
    <row r="1" spans="1:10" ht="12" customHeight="1">
      <c r="A1" s="723"/>
      <c r="B1" s="631"/>
      <c r="C1" s="631"/>
      <c r="D1" s="631"/>
      <c r="E1" s="631"/>
      <c r="F1" s="631"/>
      <c r="G1" s="631"/>
      <c r="H1" s="334" t="s">
        <v>92</v>
      </c>
      <c r="I1" s="27"/>
      <c r="J1" s="27" t="str">
        <f>'LDC Info'!E16</f>
        <v>EB-2024-0115</v>
      </c>
    </row>
    <row r="2" spans="1:10" ht="12" customHeight="1">
      <c r="A2" s="631"/>
      <c r="B2" s="631"/>
      <c r="C2" s="631"/>
      <c r="D2" s="631"/>
      <c r="E2" s="631"/>
      <c r="F2" s="631"/>
      <c r="G2" s="631"/>
      <c r="H2" s="334" t="s">
        <v>93</v>
      </c>
      <c r="I2" s="28"/>
      <c r="J2" s="28">
        <v>8</v>
      </c>
    </row>
    <row r="3" spans="1:10" ht="12" customHeight="1">
      <c r="A3" s="403"/>
      <c r="B3" s="403"/>
      <c r="C3" s="403"/>
      <c r="D3" s="403"/>
      <c r="E3" s="403"/>
      <c r="F3" s="403"/>
      <c r="G3" s="403"/>
      <c r="H3" s="334" t="s">
        <v>94</v>
      </c>
      <c r="I3" s="28"/>
      <c r="J3" s="28">
        <v>2</v>
      </c>
    </row>
    <row r="4" spans="1:10" ht="12" customHeight="1">
      <c r="H4" s="334" t="s">
        <v>95</v>
      </c>
      <c r="I4" s="28"/>
      <c r="J4" s="28">
        <v>3</v>
      </c>
    </row>
    <row r="5" spans="1:10" ht="12" customHeight="1">
      <c r="H5" s="334" t="s">
        <v>710</v>
      </c>
      <c r="I5" s="28"/>
      <c r="J5" s="28" t="s">
        <v>97</v>
      </c>
    </row>
    <row r="6" spans="1:10" ht="12" customHeight="1">
      <c r="H6" s="334"/>
      <c r="I6" s="27"/>
      <c r="J6" s="27"/>
    </row>
    <row r="7" spans="1:10" ht="12" customHeight="1">
      <c r="H7" s="334" t="s">
        <v>98</v>
      </c>
      <c r="I7" s="28"/>
      <c r="J7" s="33">
        <v>45979</v>
      </c>
    </row>
    <row r="8" spans="1:10" ht="12" customHeight="1"/>
    <row r="9" spans="1:10" ht="12" customHeight="1">
      <c r="B9" s="647" t="s">
        <v>711</v>
      </c>
      <c r="C9" s="631"/>
      <c r="D9" s="631"/>
      <c r="E9" s="631"/>
      <c r="F9" s="631"/>
      <c r="G9" s="631"/>
      <c r="H9" s="631"/>
      <c r="I9" s="631"/>
      <c r="J9" s="631"/>
    </row>
    <row r="10" spans="1:10" ht="12" customHeight="1">
      <c r="B10" s="647" t="s">
        <v>712</v>
      </c>
      <c r="C10" s="631"/>
      <c r="D10" s="631"/>
      <c r="E10" s="631"/>
      <c r="F10" s="631"/>
      <c r="G10" s="631"/>
      <c r="H10" s="631"/>
      <c r="I10" s="631"/>
      <c r="J10" s="631"/>
    </row>
    <row r="11" spans="1:10" ht="12" customHeight="1">
      <c r="B11" s="724"/>
      <c r="C11" s="631"/>
      <c r="D11" s="631"/>
      <c r="E11" s="631"/>
      <c r="F11" s="631"/>
      <c r="G11" s="631"/>
      <c r="H11" s="631"/>
      <c r="I11" s="631"/>
      <c r="J11" s="631"/>
    </row>
    <row r="12" spans="1:10" ht="12" customHeight="1"/>
    <row r="13" spans="1:10" ht="12" customHeight="1">
      <c r="B13" s="725"/>
      <c r="C13" s="726"/>
      <c r="D13" s="728" t="s">
        <v>713</v>
      </c>
      <c r="E13" s="729"/>
      <c r="F13" s="729"/>
      <c r="G13" s="729"/>
      <c r="H13" s="729"/>
      <c r="I13" s="730"/>
      <c r="J13" s="731" t="s">
        <v>714</v>
      </c>
    </row>
    <row r="14" spans="1:10" ht="12" customHeight="1">
      <c r="B14" s="727"/>
      <c r="C14" s="654"/>
      <c r="D14" s="404">
        <f>IF(ISBLANK('LDC Info'!E26-5), "Year 5", 'LDC Info'!E26-5)</f>
        <v>2019</v>
      </c>
      <c r="E14" s="404">
        <f>IF(ISBLANK('LDC Info'!E26-4), "Year 5", 'LDC Info'!E26-4)</f>
        <v>2020</v>
      </c>
      <c r="F14" s="404">
        <f>IF(ISBLANK('LDC Info'!E26-3), "Year 5", 'LDC Info'!E26-3)</f>
        <v>2021</v>
      </c>
      <c r="G14" s="404">
        <f>IF(ISBLANK('LDC Info'!E26-2), "Year 5", 'LDC Info'!E26-2)</f>
        <v>2022</v>
      </c>
      <c r="H14" s="404">
        <f>IF(ISBLANK('LDC Info'!E26-1), "Year 5", 'LDC Info'!E26-1)</f>
        <v>2023</v>
      </c>
      <c r="I14" s="405">
        <v>2024</v>
      </c>
      <c r="J14" s="716"/>
    </row>
    <row r="15" spans="1:10" ht="12" customHeight="1">
      <c r="B15" s="371"/>
      <c r="C15" s="720" t="s">
        <v>715</v>
      </c>
      <c r="D15" s="656"/>
      <c r="E15" s="656"/>
      <c r="F15" s="656"/>
      <c r="G15" s="656"/>
      <c r="H15" s="656"/>
      <c r="I15" s="656"/>
      <c r="J15" s="721"/>
    </row>
    <row r="16" spans="1:10" ht="12" customHeight="1">
      <c r="B16" s="406" t="s">
        <v>97</v>
      </c>
      <c r="C16" s="407" t="s">
        <v>716</v>
      </c>
      <c r="D16" s="408">
        <v>7135500699</v>
      </c>
      <c r="E16" s="408">
        <v>6783180591</v>
      </c>
      <c r="F16" s="408">
        <v>6796433442</v>
      </c>
      <c r="G16" s="408">
        <v>6848343653</v>
      </c>
      <c r="H16" s="408">
        <v>6954962910</v>
      </c>
      <c r="I16" s="408">
        <v>6978264685</v>
      </c>
      <c r="J16" s="409">
        <f t="shared" ref="J16:J24" si="0">IF(SUM(E16:I16)=0,0,AVERAGE(E16:I16))</f>
        <v>6872237056.1999998</v>
      </c>
    </row>
    <row r="17" spans="2:11" ht="12" customHeight="1">
      <c r="B17" s="406" t="s">
        <v>224</v>
      </c>
      <c r="C17" s="407" t="s">
        <v>717</v>
      </c>
      <c r="D17" s="408">
        <v>7101229534</v>
      </c>
      <c r="E17" s="408">
        <v>6742047967</v>
      </c>
      <c r="F17" s="408">
        <v>6749594554</v>
      </c>
      <c r="G17" s="408">
        <v>6823633247</v>
      </c>
      <c r="H17" s="408">
        <v>6924608983</v>
      </c>
      <c r="I17" s="408">
        <v>6943170097</v>
      </c>
      <c r="J17" s="409">
        <f t="shared" si="0"/>
        <v>6836610969.6000004</v>
      </c>
    </row>
    <row r="18" spans="2:11" ht="12" customHeight="1">
      <c r="B18" s="406" t="s">
        <v>497</v>
      </c>
      <c r="C18" s="407" t="s">
        <v>718</v>
      </c>
      <c r="D18" s="408">
        <v>7121022</v>
      </c>
      <c r="E18" s="408">
        <v>7191515</v>
      </c>
      <c r="F18" s="408">
        <v>7078734</v>
      </c>
      <c r="G18" s="408">
        <v>6797401</v>
      </c>
      <c r="H18" s="408">
        <v>6520278</v>
      </c>
      <c r="I18" s="408">
        <v>6867071</v>
      </c>
      <c r="J18" s="409">
        <f t="shared" si="0"/>
        <v>6890999.7999999998</v>
      </c>
    </row>
    <row r="19" spans="2:11" ht="12" customHeight="1">
      <c r="B19" s="406" t="s">
        <v>719</v>
      </c>
      <c r="C19" s="407" t="s">
        <v>720</v>
      </c>
      <c r="D19" s="408">
        <v>323781133</v>
      </c>
      <c r="E19" s="408">
        <v>476919069</v>
      </c>
      <c r="F19" s="408">
        <v>517876495</v>
      </c>
      <c r="G19" s="408">
        <v>575166565</v>
      </c>
      <c r="H19" s="408">
        <v>509144886</v>
      </c>
      <c r="I19" s="408">
        <v>566226530</v>
      </c>
      <c r="J19" s="409">
        <f t="shared" si="0"/>
        <v>529066709</v>
      </c>
    </row>
    <row r="20" spans="2:11" ht="12" customHeight="1">
      <c r="B20" s="406" t="s">
        <v>721</v>
      </c>
      <c r="C20" s="407" t="s">
        <v>722</v>
      </c>
      <c r="D20" s="408">
        <v>605003391</v>
      </c>
      <c r="E20" s="408">
        <v>577337633</v>
      </c>
      <c r="F20" s="408">
        <v>597150330</v>
      </c>
      <c r="G20" s="408">
        <v>565566392</v>
      </c>
      <c r="H20" s="408">
        <v>553496796</v>
      </c>
      <c r="I20" s="408">
        <v>524885871</v>
      </c>
      <c r="J20" s="409">
        <f t="shared" si="0"/>
        <v>563687404.39999998</v>
      </c>
    </row>
    <row r="21" spans="2:11" ht="12" customHeight="1">
      <c r="B21" s="406" t="s">
        <v>723</v>
      </c>
      <c r="C21" s="407" t="s">
        <v>724</v>
      </c>
      <c r="D21" s="410">
        <f t="shared" ref="D21:I21" si="1">D17+D18+D19-D20</f>
        <v>6827128298</v>
      </c>
      <c r="E21" s="410">
        <f t="shared" si="1"/>
        <v>6648820918</v>
      </c>
      <c r="F21" s="410">
        <f t="shared" si="1"/>
        <v>6677399453</v>
      </c>
      <c r="G21" s="410">
        <f t="shared" si="1"/>
        <v>6840030821</v>
      </c>
      <c r="H21" s="410">
        <f t="shared" si="1"/>
        <v>6886777351</v>
      </c>
      <c r="I21" s="410">
        <f t="shared" si="1"/>
        <v>6991377827</v>
      </c>
      <c r="J21" s="409">
        <f t="shared" si="0"/>
        <v>6808881274</v>
      </c>
    </row>
    <row r="22" spans="2:11" ht="14.25" customHeight="1">
      <c r="B22" s="406" t="s">
        <v>725</v>
      </c>
      <c r="C22" s="407" t="s">
        <v>726</v>
      </c>
      <c r="D22" s="408">
        <v>7240881408</v>
      </c>
      <c r="E22" s="408">
        <v>7039428866</v>
      </c>
      <c r="F22" s="408">
        <v>7109740167</v>
      </c>
      <c r="G22" s="408">
        <v>7204030488</v>
      </c>
      <c r="H22" s="408">
        <v>7241791947</v>
      </c>
      <c r="I22" s="408">
        <v>7319878616</v>
      </c>
      <c r="J22" s="409">
        <f t="shared" si="0"/>
        <v>7182974016.8000002</v>
      </c>
    </row>
    <row r="23" spans="2:11" ht="12" customHeight="1">
      <c r="B23" s="406" t="s">
        <v>727</v>
      </c>
      <c r="C23" s="407" t="s">
        <v>728</v>
      </c>
      <c r="D23" s="408">
        <v>602082784</v>
      </c>
      <c r="E23" s="408">
        <v>573822415</v>
      </c>
      <c r="F23" s="408">
        <v>592786785</v>
      </c>
      <c r="G23" s="408">
        <v>563510945</v>
      </c>
      <c r="H23" s="408">
        <v>551065668</v>
      </c>
      <c r="I23" s="408">
        <v>522232109</v>
      </c>
      <c r="J23" s="409">
        <f t="shared" si="0"/>
        <v>560683584.39999998</v>
      </c>
    </row>
    <row r="24" spans="2:11" ht="12" customHeight="1">
      <c r="B24" s="406" t="s">
        <v>729</v>
      </c>
      <c r="C24" s="407" t="s">
        <v>730</v>
      </c>
      <c r="D24" s="410">
        <f t="shared" ref="D24:I24" si="2">D22-D23</f>
        <v>6638798624</v>
      </c>
      <c r="E24" s="410">
        <f t="shared" si="2"/>
        <v>6465606451</v>
      </c>
      <c r="F24" s="410">
        <f t="shared" si="2"/>
        <v>6516953382</v>
      </c>
      <c r="G24" s="410">
        <f t="shared" si="2"/>
        <v>6640519543</v>
      </c>
      <c r="H24" s="410">
        <f t="shared" si="2"/>
        <v>6690726279</v>
      </c>
      <c r="I24" s="410">
        <f t="shared" si="2"/>
        <v>6797646507</v>
      </c>
      <c r="J24" s="409">
        <f t="shared" si="0"/>
        <v>6622290432.3999996</v>
      </c>
    </row>
    <row r="25" spans="2:11" ht="12" customHeight="1">
      <c r="B25" s="411" t="s">
        <v>731</v>
      </c>
      <c r="C25" s="412" t="s">
        <v>732</v>
      </c>
      <c r="D25" s="413">
        <f t="shared" ref="D25:J25" si="3">IF(D24=0,"",D21/D24)</f>
        <v>1.0283680353428959</v>
      </c>
      <c r="E25" s="413">
        <f t="shared" si="3"/>
        <v>1.0283367799120626</v>
      </c>
      <c r="F25" s="413">
        <f t="shared" si="3"/>
        <v>1.0246197972572824</v>
      </c>
      <c r="G25" s="413">
        <f t="shared" si="3"/>
        <v>1.0300445283999369</v>
      </c>
      <c r="H25" s="413">
        <f t="shared" si="3"/>
        <v>1.0293019119038451</v>
      </c>
      <c r="I25" s="413">
        <f t="shared" si="3"/>
        <v>1.028499763822744</v>
      </c>
      <c r="J25" s="414">
        <f t="shared" si="3"/>
        <v>1.0281761791489983</v>
      </c>
    </row>
    <row r="26" spans="2:11" ht="13.5" customHeight="1">
      <c r="B26" s="415"/>
      <c r="C26" s="722" t="s">
        <v>733</v>
      </c>
      <c r="D26" s="656"/>
      <c r="E26" s="656"/>
      <c r="F26" s="656"/>
      <c r="G26" s="656"/>
      <c r="H26" s="656"/>
      <c r="I26" s="656"/>
      <c r="J26" s="721"/>
    </row>
    <row r="27" spans="2:11" ht="12" customHeight="1">
      <c r="B27" s="406" t="s">
        <v>734</v>
      </c>
      <c r="C27" s="407" t="s">
        <v>735</v>
      </c>
      <c r="D27" s="416">
        <f t="shared" ref="D27:I27" si="4">IFERROR((D16+D18+D19)/(D17+D18+D19),0)</f>
        <v>1.0046112160594145</v>
      </c>
      <c r="E27" s="416">
        <f t="shared" si="4"/>
        <v>1.0056921839881727</v>
      </c>
      <c r="F27" s="416">
        <f t="shared" si="4"/>
        <v>1.0064387335845111</v>
      </c>
      <c r="G27" s="416">
        <f t="shared" si="4"/>
        <v>1.0033367202251593</v>
      </c>
      <c r="H27" s="416">
        <f t="shared" si="4"/>
        <v>1.004079678571016</v>
      </c>
      <c r="I27" s="416">
        <f t="shared" si="4"/>
        <v>1.0046691533732828</v>
      </c>
      <c r="J27" s="417">
        <f>IF(SUM(E27:I27)=0,0,AVERAGE(E27:I27))</f>
        <v>1.0048432939484284</v>
      </c>
      <c r="K27" s="418"/>
    </row>
    <row r="28" spans="2:11" ht="12" customHeight="1">
      <c r="B28" s="415"/>
      <c r="C28" s="722" t="s">
        <v>736</v>
      </c>
      <c r="D28" s="656"/>
      <c r="E28" s="656"/>
      <c r="F28" s="656"/>
      <c r="G28" s="656"/>
      <c r="H28" s="656"/>
      <c r="I28" s="656"/>
      <c r="J28" s="721"/>
    </row>
    <row r="29" spans="2:11" ht="12" customHeight="1">
      <c r="B29" s="419" t="s">
        <v>737</v>
      </c>
      <c r="C29" s="420" t="s">
        <v>738</v>
      </c>
      <c r="D29" s="421">
        <f t="shared" ref="D29:J29" si="5">IF(D25="","",D25*D27)</f>
        <v>1.0331100625424576</v>
      </c>
      <c r="E29" s="421">
        <f t="shared" si="5"/>
        <v>1.0341902620651271</v>
      </c>
      <c r="F29" s="421">
        <f t="shared" si="5"/>
        <v>1.0312170511572378</v>
      </c>
      <c r="G29" s="421">
        <f t="shared" si="5"/>
        <v>1.0334814988106635</v>
      </c>
      <c r="H29" s="421">
        <f t="shared" si="5"/>
        <v>1.033501132856945</v>
      </c>
      <c r="I29" s="421">
        <f t="shared" si="5"/>
        <v>1.0333019869644176</v>
      </c>
      <c r="J29" s="422">
        <f t="shared" si="5"/>
        <v>1.0331559386153888</v>
      </c>
      <c r="K29" s="423"/>
    </row>
    <row r="30" spans="2:11" ht="12" customHeight="1"/>
    <row r="31" spans="2:11" ht="12" customHeight="1">
      <c r="B31" s="424" t="s">
        <v>146</v>
      </c>
    </row>
    <row r="32" spans="2:11" ht="12" customHeight="1"/>
    <row r="33" spans="2:10" ht="12" customHeight="1">
      <c r="B33" s="76" t="s">
        <v>97</v>
      </c>
      <c r="C33" s="718" t="s">
        <v>739</v>
      </c>
      <c r="D33" s="631"/>
      <c r="E33" s="631"/>
      <c r="F33" s="631"/>
      <c r="G33" s="631"/>
      <c r="H33" s="631"/>
      <c r="I33" s="631"/>
      <c r="J33" s="631"/>
    </row>
    <row r="34" spans="2:10" ht="12" customHeight="1">
      <c r="B34" s="160"/>
      <c r="C34" s="631"/>
      <c r="D34" s="631"/>
      <c r="E34" s="631"/>
      <c r="F34" s="631"/>
      <c r="G34" s="631"/>
      <c r="H34" s="631"/>
      <c r="I34" s="631"/>
      <c r="J34" s="631"/>
    </row>
    <row r="35" spans="2:10" ht="12" customHeight="1">
      <c r="B35" s="160"/>
      <c r="C35" s="631"/>
      <c r="D35" s="631"/>
      <c r="E35" s="631"/>
      <c r="F35" s="631"/>
      <c r="G35" s="631"/>
      <c r="H35" s="631"/>
      <c r="I35" s="631"/>
      <c r="J35" s="631"/>
    </row>
    <row r="36" spans="2:10" ht="7.5" customHeight="1">
      <c r="B36" s="160"/>
      <c r="C36" s="6"/>
      <c r="D36" s="6"/>
      <c r="E36" s="6"/>
      <c r="F36" s="6"/>
      <c r="G36" s="6"/>
      <c r="H36" s="6"/>
      <c r="I36" s="6"/>
      <c r="J36" s="6"/>
    </row>
    <row r="37" spans="2:10" ht="12" customHeight="1">
      <c r="B37" s="160"/>
      <c r="C37" s="718" t="s">
        <v>740</v>
      </c>
      <c r="D37" s="631"/>
      <c r="E37" s="631"/>
      <c r="F37" s="631"/>
      <c r="G37" s="631"/>
      <c r="H37" s="631"/>
      <c r="I37" s="631"/>
      <c r="J37" s="631"/>
    </row>
    <row r="38" spans="2:10" ht="12" customHeight="1">
      <c r="B38" s="160"/>
      <c r="C38" s="631"/>
      <c r="D38" s="631"/>
      <c r="E38" s="631"/>
      <c r="F38" s="631"/>
      <c r="G38" s="631"/>
      <c r="H38" s="631"/>
      <c r="I38" s="631"/>
      <c r="J38" s="631"/>
    </row>
    <row r="39" spans="2:10" ht="12" customHeight="1">
      <c r="B39" s="160"/>
      <c r="C39" s="631"/>
      <c r="D39" s="631"/>
      <c r="E39" s="631"/>
      <c r="F39" s="631"/>
      <c r="G39" s="631"/>
      <c r="H39" s="631"/>
      <c r="I39" s="631"/>
      <c r="J39" s="631"/>
    </row>
    <row r="40" spans="2:10" ht="12" customHeight="1">
      <c r="B40" s="160"/>
      <c r="C40" s="631"/>
      <c r="D40" s="631"/>
      <c r="E40" s="631"/>
      <c r="F40" s="631"/>
      <c r="G40" s="631"/>
      <c r="H40" s="631"/>
      <c r="I40" s="631"/>
      <c r="J40" s="631"/>
    </row>
    <row r="41" spans="2:10" ht="7.5" customHeight="1">
      <c r="B41" s="160"/>
      <c r="C41" s="6"/>
      <c r="D41" s="6"/>
      <c r="E41" s="6"/>
      <c r="F41" s="6"/>
      <c r="G41" s="6"/>
      <c r="H41" s="6"/>
      <c r="I41" s="6"/>
      <c r="J41" s="6"/>
    </row>
    <row r="42" spans="2:10" ht="12" customHeight="1">
      <c r="B42" s="160"/>
      <c r="C42" s="6" t="s">
        <v>741</v>
      </c>
      <c r="D42" s="6"/>
      <c r="E42" s="6"/>
      <c r="F42" s="6"/>
      <c r="G42" s="6"/>
      <c r="H42" s="6"/>
      <c r="I42" s="6"/>
      <c r="J42" s="6"/>
    </row>
    <row r="43" spans="2:10" ht="7.5" customHeight="1">
      <c r="B43" s="160"/>
      <c r="C43" s="6"/>
      <c r="D43" s="6"/>
      <c r="E43" s="6"/>
      <c r="F43" s="6"/>
      <c r="G43" s="6"/>
      <c r="H43" s="6"/>
      <c r="I43" s="6"/>
      <c r="J43" s="6"/>
    </row>
    <row r="44" spans="2:10" ht="12" customHeight="1">
      <c r="B44" s="76" t="s">
        <v>224</v>
      </c>
      <c r="C44" s="718" t="s">
        <v>742</v>
      </c>
      <c r="D44" s="631"/>
      <c r="E44" s="631"/>
      <c r="F44" s="631"/>
      <c r="G44" s="631"/>
      <c r="H44" s="631"/>
      <c r="I44" s="631"/>
      <c r="J44" s="631"/>
    </row>
    <row r="45" spans="2:10" ht="12" customHeight="1">
      <c r="B45" s="160"/>
      <c r="C45" s="631"/>
      <c r="D45" s="631"/>
      <c r="E45" s="631"/>
      <c r="F45" s="631"/>
      <c r="G45" s="631"/>
      <c r="H45" s="631"/>
      <c r="I45" s="631"/>
      <c r="J45" s="631"/>
    </row>
    <row r="46" spans="2:10" ht="12" customHeight="1">
      <c r="B46" s="160"/>
      <c r="C46" s="631"/>
      <c r="D46" s="631"/>
      <c r="E46" s="631"/>
      <c r="F46" s="631"/>
      <c r="G46" s="631"/>
      <c r="H46" s="631"/>
      <c r="I46" s="631"/>
      <c r="J46" s="631"/>
    </row>
    <row r="47" spans="2:10" ht="7.5" customHeight="1">
      <c r="B47" s="160"/>
      <c r="C47" s="6"/>
      <c r="D47" s="6"/>
      <c r="E47" s="6"/>
      <c r="F47" s="6"/>
      <c r="G47" s="6"/>
      <c r="H47" s="6"/>
      <c r="I47" s="6"/>
      <c r="J47" s="6"/>
    </row>
    <row r="48" spans="2:10" ht="12.75" customHeight="1">
      <c r="B48" s="160"/>
      <c r="C48" s="718" t="s">
        <v>743</v>
      </c>
      <c r="D48" s="631"/>
      <c r="E48" s="631"/>
      <c r="F48" s="631"/>
      <c r="G48" s="631"/>
      <c r="H48" s="631"/>
      <c r="I48" s="631"/>
      <c r="J48" s="631"/>
    </row>
    <row r="49" spans="2:10" ht="12" customHeight="1">
      <c r="B49" s="160"/>
      <c r="C49" s="631"/>
      <c r="D49" s="631"/>
      <c r="E49" s="631"/>
      <c r="F49" s="631"/>
      <c r="G49" s="631"/>
      <c r="H49" s="631"/>
      <c r="I49" s="631"/>
      <c r="J49" s="631"/>
    </row>
    <row r="50" spans="2:10" ht="12" customHeight="1">
      <c r="B50" s="160"/>
      <c r="C50" s="631"/>
      <c r="D50" s="631"/>
      <c r="E50" s="631"/>
      <c r="F50" s="631"/>
      <c r="G50" s="631"/>
      <c r="H50" s="631"/>
      <c r="I50" s="631"/>
      <c r="J50" s="631"/>
    </row>
    <row r="51" spans="2:10" ht="12" customHeight="1">
      <c r="B51" s="160"/>
      <c r="C51" s="631"/>
      <c r="D51" s="631"/>
      <c r="E51" s="631"/>
      <c r="F51" s="631"/>
      <c r="G51" s="631"/>
      <c r="H51" s="631"/>
      <c r="I51" s="631"/>
      <c r="J51" s="631"/>
    </row>
    <row r="52" spans="2:10" ht="7.5" customHeight="1">
      <c r="B52" s="160"/>
      <c r="C52" s="6"/>
      <c r="D52" s="6"/>
      <c r="E52" s="6"/>
      <c r="F52" s="6"/>
      <c r="G52" s="6"/>
      <c r="H52" s="6"/>
      <c r="I52" s="6"/>
      <c r="J52" s="6"/>
    </row>
    <row r="53" spans="2:10" ht="12" customHeight="1">
      <c r="B53" s="160"/>
      <c r="C53" s="717" t="s">
        <v>741</v>
      </c>
      <c r="D53" s="631"/>
      <c r="E53" s="631"/>
      <c r="F53" s="631"/>
      <c r="G53" s="631"/>
      <c r="H53" s="631"/>
      <c r="I53" s="631"/>
      <c r="J53" s="631"/>
    </row>
    <row r="54" spans="2:10" ht="7.5" customHeight="1">
      <c r="B54" s="160"/>
      <c r="C54" s="6"/>
      <c r="D54" s="6"/>
      <c r="E54" s="6"/>
      <c r="F54" s="6"/>
      <c r="G54" s="6"/>
      <c r="H54" s="6"/>
      <c r="I54" s="6"/>
      <c r="J54" s="6"/>
    </row>
    <row r="55" spans="2:10" ht="12" customHeight="1">
      <c r="B55" s="160"/>
      <c r="C55" s="718"/>
      <c r="D55" s="631"/>
      <c r="E55" s="631"/>
      <c r="F55" s="631"/>
      <c r="G55" s="631"/>
      <c r="H55" s="631"/>
      <c r="I55" s="631"/>
      <c r="J55" s="631"/>
    </row>
    <row r="56" spans="2:10" ht="7.5" customHeight="1">
      <c r="B56" s="160"/>
      <c r="C56" s="6"/>
      <c r="D56" s="6"/>
      <c r="E56" s="6"/>
      <c r="F56" s="6"/>
      <c r="G56" s="6"/>
      <c r="H56" s="6"/>
      <c r="I56" s="6"/>
      <c r="J56" s="6"/>
    </row>
    <row r="57" spans="2:10" ht="12" customHeight="1">
      <c r="B57" s="76" t="s">
        <v>497</v>
      </c>
      <c r="C57" s="6" t="s">
        <v>744</v>
      </c>
      <c r="D57" s="6"/>
      <c r="E57" s="6"/>
      <c r="F57" s="6"/>
      <c r="G57" s="6"/>
      <c r="H57" s="6"/>
      <c r="I57" s="6"/>
      <c r="J57" s="6"/>
    </row>
    <row r="58" spans="2:10" ht="12" customHeight="1">
      <c r="B58" s="160"/>
      <c r="C58" s="6"/>
      <c r="D58" s="6"/>
      <c r="E58" s="6"/>
      <c r="F58" s="6"/>
      <c r="G58" s="6"/>
      <c r="H58" s="6"/>
      <c r="I58" s="6"/>
      <c r="J58" s="6"/>
    </row>
    <row r="59" spans="2:10" ht="12" customHeight="1">
      <c r="B59" s="425" t="s">
        <v>719</v>
      </c>
      <c r="C59" s="648" t="s">
        <v>745</v>
      </c>
      <c r="D59" s="631"/>
      <c r="E59" s="631"/>
      <c r="F59" s="631"/>
      <c r="G59" s="631"/>
      <c r="H59" s="631"/>
      <c r="I59" s="631"/>
      <c r="J59" s="631"/>
    </row>
    <row r="60" spans="2:10" ht="12" customHeight="1">
      <c r="B60" s="160"/>
      <c r="C60" s="6"/>
      <c r="D60" s="6"/>
      <c r="E60" s="6"/>
      <c r="F60" s="6"/>
      <c r="G60" s="6"/>
      <c r="H60" s="6"/>
      <c r="I60" s="6"/>
      <c r="J60" s="6"/>
    </row>
    <row r="61" spans="2:10" ht="12" customHeight="1">
      <c r="B61" s="425" t="s">
        <v>746</v>
      </c>
      <c r="C61" s="719" t="s">
        <v>747</v>
      </c>
      <c r="D61" s="631"/>
      <c r="E61" s="631"/>
      <c r="F61" s="631"/>
      <c r="G61" s="631"/>
      <c r="H61" s="631"/>
      <c r="I61" s="631"/>
      <c r="J61" s="631"/>
    </row>
    <row r="62" spans="2:10" ht="12" customHeight="1">
      <c r="B62" s="160"/>
      <c r="C62" s="6"/>
      <c r="D62" s="6"/>
      <c r="E62" s="6"/>
      <c r="F62" s="6"/>
      <c r="G62" s="6"/>
      <c r="H62" s="6"/>
      <c r="I62" s="6"/>
      <c r="J62" s="6"/>
    </row>
    <row r="63" spans="2:10" ht="12" customHeight="1">
      <c r="B63" s="76" t="s">
        <v>748</v>
      </c>
      <c r="C63" s="719" t="s">
        <v>749</v>
      </c>
      <c r="D63" s="631"/>
      <c r="E63" s="631"/>
      <c r="F63" s="631"/>
      <c r="G63" s="631"/>
      <c r="H63" s="631"/>
      <c r="I63" s="631"/>
      <c r="J63" s="631"/>
    </row>
    <row r="64" spans="2:10" ht="12" customHeight="1">
      <c r="B64" s="160"/>
      <c r="C64" s="6"/>
      <c r="D64" s="6"/>
      <c r="E64" s="6"/>
      <c r="F64" s="6"/>
      <c r="G64" s="6"/>
      <c r="H64" s="6"/>
      <c r="I64" s="6"/>
      <c r="J64" s="6"/>
    </row>
    <row r="65" spans="2:10" ht="12" customHeight="1">
      <c r="B65" s="76" t="s">
        <v>721</v>
      </c>
      <c r="C65" s="718" t="s">
        <v>750</v>
      </c>
      <c r="D65" s="631"/>
      <c r="E65" s="631"/>
      <c r="F65" s="631"/>
      <c r="G65" s="631"/>
      <c r="H65" s="631"/>
      <c r="I65" s="631"/>
      <c r="J65" s="631"/>
    </row>
    <row r="66" spans="2:10" ht="12" customHeight="1">
      <c r="B66" s="160"/>
      <c r="C66" s="631"/>
      <c r="D66" s="631"/>
      <c r="E66" s="631"/>
      <c r="F66" s="631"/>
      <c r="G66" s="631"/>
      <c r="H66" s="631"/>
      <c r="I66" s="631"/>
      <c r="J66" s="631"/>
    </row>
    <row r="67" spans="2:10" ht="12" customHeight="1">
      <c r="B67" s="160"/>
      <c r="C67" s="6"/>
      <c r="D67" s="6"/>
      <c r="E67" s="6"/>
      <c r="F67" s="6"/>
      <c r="G67" s="6"/>
      <c r="H67" s="6"/>
      <c r="I67" s="6"/>
      <c r="J67" s="6"/>
    </row>
    <row r="68" spans="2:10" ht="12" customHeight="1">
      <c r="B68" s="76" t="s">
        <v>725</v>
      </c>
      <c r="C68" s="718" t="s">
        <v>751</v>
      </c>
      <c r="D68" s="631"/>
      <c r="E68" s="631"/>
      <c r="F68" s="631"/>
      <c r="G68" s="631"/>
      <c r="H68" s="631"/>
      <c r="I68" s="631"/>
      <c r="J68" s="631"/>
    </row>
    <row r="69" spans="2:10" ht="12" customHeight="1">
      <c r="B69" s="76"/>
      <c r="C69" s="21"/>
      <c r="D69" s="21"/>
      <c r="E69" s="21"/>
      <c r="F69" s="21"/>
      <c r="G69" s="21"/>
      <c r="H69" s="21"/>
      <c r="I69" s="21"/>
      <c r="J69" s="21"/>
    </row>
    <row r="70" spans="2:10" ht="12" customHeight="1">
      <c r="B70" s="76" t="s">
        <v>727</v>
      </c>
      <c r="C70" s="718" t="s">
        <v>752</v>
      </c>
      <c r="D70" s="631"/>
      <c r="E70" s="631"/>
      <c r="F70" s="631"/>
      <c r="G70" s="631"/>
      <c r="H70" s="631"/>
      <c r="I70" s="631"/>
      <c r="J70" s="631"/>
    </row>
    <row r="71" spans="2:10" ht="12" customHeight="1">
      <c r="B71" s="160"/>
      <c r="C71" s="6"/>
      <c r="D71" s="6"/>
      <c r="E71" s="6"/>
      <c r="F71" s="6"/>
      <c r="G71" s="6"/>
      <c r="H71" s="6"/>
      <c r="I71" s="6"/>
      <c r="J71" s="6"/>
    </row>
    <row r="72" spans="2:10" ht="12" customHeight="1">
      <c r="B72" s="76" t="s">
        <v>753</v>
      </c>
      <c r="C72" s="717" t="s">
        <v>754</v>
      </c>
      <c r="D72" s="631"/>
      <c r="E72" s="631"/>
      <c r="F72" s="631"/>
      <c r="G72" s="631"/>
      <c r="H72" s="631"/>
      <c r="I72" s="631"/>
      <c r="J72" s="631"/>
    </row>
    <row r="73" spans="2:10" ht="12" customHeight="1">
      <c r="B73" s="160"/>
      <c r="C73" s="6"/>
      <c r="D73" s="6"/>
      <c r="E73" s="6"/>
      <c r="F73" s="6"/>
      <c r="G73" s="6"/>
      <c r="H73" s="6"/>
      <c r="I73" s="6"/>
      <c r="J73" s="6"/>
    </row>
    <row r="74" spans="2:10" ht="12" customHeight="1">
      <c r="B74" s="76" t="s">
        <v>734</v>
      </c>
      <c r="C74" s="717" t="s">
        <v>755</v>
      </c>
      <c r="D74" s="631"/>
      <c r="E74" s="631"/>
      <c r="F74" s="631"/>
      <c r="G74" s="631"/>
      <c r="H74" s="631"/>
      <c r="I74" s="631"/>
      <c r="J74" s="631"/>
    </row>
    <row r="75" spans="2:10" ht="12" customHeight="1"/>
    <row r="76" spans="2:10" ht="12" customHeight="1"/>
    <row r="77" spans="2:10" ht="12" customHeight="1"/>
    <row r="78" spans="2:10" ht="12" customHeight="1"/>
    <row r="79" spans="2:10" ht="12" customHeight="1"/>
    <row r="80" spans="2:1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mergeCells count="24">
    <mergeCell ref="A1:G2"/>
    <mergeCell ref="B9:J9"/>
    <mergeCell ref="B10:J10"/>
    <mergeCell ref="B11:J11"/>
    <mergeCell ref="B13:C14"/>
    <mergeCell ref="D13:I13"/>
    <mergeCell ref="J13:J14"/>
    <mergeCell ref="C15:J15"/>
    <mergeCell ref="C26:J26"/>
    <mergeCell ref="C28:J28"/>
    <mergeCell ref="C33:J35"/>
    <mergeCell ref="C37:J40"/>
    <mergeCell ref="C44:J46"/>
    <mergeCell ref="C48:J51"/>
    <mergeCell ref="C70:J70"/>
    <mergeCell ref="C72:J72"/>
    <mergeCell ref="C74:J74"/>
    <mergeCell ref="C53:J53"/>
    <mergeCell ref="C55:J55"/>
    <mergeCell ref="C59:J59"/>
    <mergeCell ref="C61:J61"/>
    <mergeCell ref="C63:J63"/>
    <mergeCell ref="C65:J66"/>
    <mergeCell ref="C68:J68"/>
  </mergeCells>
  <pageMargins left="0.75" right="0.75" top="1" bottom="1" header="0" footer="0"/>
  <pageSetup scale="64"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A1000"/>
  <sheetViews>
    <sheetView showGridLines="0" workbookViewId="0"/>
  </sheetViews>
  <sheetFormatPr defaultColWidth="12.5703125" defaultRowHeight="15" customHeight="1" outlineLevelRow="1"/>
  <cols>
    <col min="1" max="1" width="9.140625" customWidth="1"/>
    <col min="2" max="2" width="43.140625" customWidth="1"/>
    <col min="3" max="3" width="7.140625" customWidth="1"/>
    <col min="4" max="4" width="10.140625" customWidth="1"/>
    <col min="5" max="5" width="7.5703125" customWidth="1"/>
    <col min="6" max="6" width="20.140625" customWidth="1"/>
    <col min="7" max="7" width="14.5703125" customWidth="1"/>
    <col min="8" max="10" width="17.42578125" customWidth="1"/>
    <col min="11" max="11" width="21.140625" customWidth="1"/>
    <col min="12" max="12" width="16.5703125" customWidth="1"/>
    <col min="13" max="13" width="12.42578125" customWidth="1"/>
    <col min="14" max="14" width="12" customWidth="1"/>
    <col min="15" max="27" width="9.140625" customWidth="1"/>
  </cols>
  <sheetData>
    <row r="1" spans="1:27">
      <c r="A1" s="426"/>
      <c r="B1" s="427"/>
      <c r="C1" s="426"/>
      <c r="D1" s="426"/>
      <c r="E1" s="426"/>
      <c r="F1" s="426"/>
      <c r="G1" s="426"/>
      <c r="H1" s="426"/>
      <c r="I1" s="426"/>
      <c r="J1" s="426"/>
      <c r="K1" s="426"/>
      <c r="L1" s="426"/>
      <c r="M1" s="426"/>
      <c r="N1" s="426"/>
      <c r="O1" s="426"/>
      <c r="P1" s="426"/>
      <c r="Q1" s="426"/>
      <c r="R1" s="426"/>
      <c r="S1" s="426"/>
      <c r="T1" s="426"/>
      <c r="U1" s="426"/>
      <c r="V1" s="426"/>
      <c r="W1" s="426"/>
      <c r="X1" s="426"/>
      <c r="Y1" s="426"/>
      <c r="Z1" s="426"/>
      <c r="AA1" s="426"/>
    </row>
    <row r="2" spans="1:27">
      <c r="A2" s="428"/>
      <c r="B2" s="428"/>
      <c r="C2" s="428"/>
      <c r="D2" s="428"/>
      <c r="E2" s="428"/>
      <c r="F2" s="426"/>
      <c r="G2" s="426"/>
      <c r="H2" s="426"/>
      <c r="I2" s="426"/>
      <c r="J2" s="426"/>
      <c r="K2" s="334" t="s">
        <v>92</v>
      </c>
      <c r="L2" s="27" t="str">
        <f>EBNUMBER</f>
        <v>EB-2024-0115</v>
      </c>
      <c r="M2" s="426"/>
      <c r="N2" s="426"/>
      <c r="O2" s="426"/>
      <c r="P2" s="426"/>
      <c r="Q2" s="426"/>
      <c r="R2" s="426"/>
      <c r="S2" s="426"/>
      <c r="T2" s="426"/>
      <c r="U2" s="426"/>
      <c r="V2" s="426"/>
      <c r="W2" s="426"/>
      <c r="X2" s="426"/>
      <c r="Y2" s="426"/>
      <c r="Z2" s="426"/>
      <c r="AA2" s="426"/>
    </row>
    <row r="3" spans="1:27" ht="18">
      <c r="A3" s="428"/>
      <c r="B3" s="426"/>
      <c r="C3" s="429"/>
      <c r="D3" s="429"/>
      <c r="E3" s="429"/>
      <c r="F3" s="429"/>
      <c r="G3" s="429"/>
      <c r="H3" s="429"/>
      <c r="I3" s="429"/>
      <c r="J3" s="429"/>
      <c r="K3" s="334" t="s">
        <v>93</v>
      </c>
      <c r="L3" s="28">
        <v>2</v>
      </c>
      <c r="M3" s="426"/>
      <c r="N3" s="426"/>
      <c r="O3" s="426"/>
      <c r="P3" s="426"/>
      <c r="Q3" s="426"/>
      <c r="R3" s="426"/>
      <c r="S3" s="426"/>
      <c r="T3" s="426"/>
      <c r="U3" s="426"/>
      <c r="V3" s="426"/>
      <c r="W3" s="426"/>
      <c r="X3" s="426"/>
      <c r="Y3" s="426"/>
      <c r="Z3" s="426"/>
      <c r="AA3" s="426"/>
    </row>
    <row r="4" spans="1:27">
      <c r="A4" s="426"/>
      <c r="B4" s="645" t="s">
        <v>756</v>
      </c>
      <c r="C4" s="631"/>
      <c r="D4" s="631"/>
      <c r="E4" s="631"/>
      <c r="F4" s="631"/>
      <c r="G4" s="631"/>
      <c r="H4" s="631"/>
      <c r="I4" s="631"/>
      <c r="J4" s="426"/>
      <c r="K4" s="334" t="s">
        <v>94</v>
      </c>
      <c r="L4" s="28">
        <v>3</v>
      </c>
      <c r="M4" s="426"/>
      <c r="N4" s="426"/>
      <c r="O4" s="426"/>
      <c r="P4" s="426"/>
      <c r="Q4" s="426"/>
      <c r="R4" s="426"/>
      <c r="S4" s="426"/>
      <c r="T4" s="426"/>
      <c r="U4" s="426"/>
      <c r="V4" s="426"/>
      <c r="W4" s="426"/>
      <c r="X4" s="426"/>
      <c r="Y4" s="426"/>
      <c r="Z4" s="426"/>
      <c r="AA4" s="426"/>
    </row>
    <row r="5" spans="1:27" ht="18" customHeight="1">
      <c r="A5" s="426"/>
      <c r="B5" s="631"/>
      <c r="C5" s="631"/>
      <c r="D5" s="631"/>
      <c r="E5" s="631"/>
      <c r="F5" s="631"/>
      <c r="G5" s="631"/>
      <c r="H5" s="631"/>
      <c r="I5" s="631"/>
      <c r="J5" s="429"/>
      <c r="K5" s="334" t="s">
        <v>95</v>
      </c>
      <c r="L5" s="28">
        <v>1</v>
      </c>
      <c r="M5" s="426"/>
      <c r="N5" s="426"/>
      <c r="O5" s="426"/>
      <c r="P5" s="426"/>
      <c r="Q5" s="426"/>
      <c r="R5" s="426"/>
      <c r="S5" s="426"/>
      <c r="T5" s="426"/>
      <c r="U5" s="426"/>
      <c r="V5" s="426"/>
      <c r="W5" s="426"/>
      <c r="X5" s="426"/>
      <c r="Y5" s="426"/>
      <c r="Z5" s="426"/>
      <c r="AA5" s="426"/>
    </row>
    <row r="6" spans="1:27" ht="15" customHeight="1">
      <c r="A6" s="426"/>
      <c r="B6" s="631"/>
      <c r="C6" s="631"/>
      <c r="D6" s="631"/>
      <c r="E6" s="631"/>
      <c r="F6" s="631"/>
      <c r="G6" s="631"/>
      <c r="H6" s="631"/>
      <c r="I6" s="631"/>
      <c r="J6" s="429"/>
      <c r="K6" s="335" t="s">
        <v>96</v>
      </c>
      <c r="L6" s="28" t="s">
        <v>97</v>
      </c>
      <c r="M6" s="426"/>
      <c r="N6" s="426"/>
      <c r="O6" s="426"/>
      <c r="P6" s="426"/>
      <c r="Q6" s="426"/>
      <c r="R6" s="426"/>
      <c r="S6" s="426"/>
      <c r="T6" s="426"/>
      <c r="U6" s="426"/>
      <c r="V6" s="426"/>
      <c r="W6" s="426"/>
      <c r="X6" s="426"/>
      <c r="Y6" s="426"/>
      <c r="Z6" s="426"/>
      <c r="AA6" s="426"/>
    </row>
    <row r="7" spans="1:27" ht="18.75">
      <c r="A7" s="430"/>
      <c r="B7" s="431"/>
      <c r="C7" s="432"/>
      <c r="D7" s="432"/>
      <c r="E7" s="432"/>
      <c r="F7" s="432"/>
      <c r="G7" s="432"/>
      <c r="H7" s="432"/>
      <c r="I7" s="426"/>
      <c r="J7" s="426"/>
      <c r="K7" s="334"/>
      <c r="L7" s="27"/>
      <c r="M7" s="426"/>
      <c r="N7" s="426"/>
      <c r="O7" s="426"/>
      <c r="P7" s="426"/>
      <c r="Q7" s="426"/>
      <c r="R7" s="426"/>
      <c r="S7" s="426"/>
      <c r="T7" s="426"/>
      <c r="U7" s="426"/>
      <c r="V7" s="426"/>
      <c r="W7" s="426"/>
      <c r="X7" s="426"/>
      <c r="Y7" s="426"/>
      <c r="Z7" s="426"/>
      <c r="AA7" s="426"/>
    </row>
    <row r="8" spans="1:27">
      <c r="A8" s="426"/>
      <c r="B8" s="433"/>
      <c r="C8" s="426"/>
      <c r="D8" s="426"/>
      <c r="E8" s="426"/>
      <c r="F8" s="426"/>
      <c r="G8" s="426"/>
      <c r="H8" s="426"/>
      <c r="I8" s="426"/>
      <c r="J8" s="426"/>
      <c r="K8" s="334" t="s">
        <v>98</v>
      </c>
      <c r="L8" s="33">
        <v>45979</v>
      </c>
      <c r="M8" s="426"/>
      <c r="N8" s="426"/>
      <c r="O8" s="426"/>
      <c r="P8" s="426"/>
      <c r="Q8" s="426"/>
      <c r="R8" s="426"/>
      <c r="S8" s="426"/>
      <c r="T8" s="426"/>
      <c r="U8" s="426"/>
      <c r="V8" s="426"/>
      <c r="W8" s="426"/>
      <c r="X8" s="426"/>
      <c r="Y8" s="426"/>
      <c r="Z8" s="426"/>
      <c r="AA8" s="426"/>
    </row>
    <row r="9" spans="1:27">
      <c r="A9" s="426"/>
      <c r="B9" s="433"/>
      <c r="C9" s="426"/>
      <c r="D9" s="426"/>
      <c r="E9" s="426"/>
      <c r="F9" s="426"/>
      <c r="G9" s="426"/>
      <c r="H9" s="426"/>
      <c r="I9" s="426"/>
      <c r="J9" s="426"/>
      <c r="K9" s="426"/>
      <c r="L9" s="426"/>
      <c r="M9" s="426"/>
      <c r="N9" s="426"/>
      <c r="O9" s="426"/>
      <c r="P9" s="426"/>
      <c r="Q9" s="426"/>
      <c r="R9" s="426"/>
      <c r="S9" s="426"/>
      <c r="T9" s="426"/>
      <c r="U9" s="426"/>
      <c r="V9" s="426"/>
      <c r="W9" s="426"/>
      <c r="X9" s="426"/>
      <c r="Y9" s="426"/>
      <c r="Z9" s="426"/>
      <c r="AA9" s="426"/>
    </row>
    <row r="10" spans="1:27">
      <c r="A10" s="434"/>
      <c r="B10" s="435"/>
      <c r="C10" s="436"/>
      <c r="D10" s="437"/>
      <c r="E10" s="437"/>
      <c r="F10" s="437"/>
      <c r="G10" s="434"/>
      <c r="H10" s="434"/>
      <c r="I10" s="434"/>
      <c r="J10" s="434"/>
      <c r="K10" s="434"/>
      <c r="L10" s="437"/>
      <c r="M10" s="426"/>
      <c r="N10" s="426"/>
      <c r="O10" s="426"/>
      <c r="P10" s="426"/>
      <c r="Q10" s="438"/>
      <c r="R10" s="438"/>
      <c r="S10" s="438"/>
      <c r="T10" s="438"/>
      <c r="U10" s="438"/>
      <c r="V10" s="438"/>
      <c r="W10" s="426"/>
      <c r="X10" s="426"/>
      <c r="Y10" s="439"/>
      <c r="Z10" s="439"/>
      <c r="AA10" s="439"/>
    </row>
    <row r="11" spans="1:27" ht="15.75">
      <c r="A11" s="440"/>
      <c r="B11" s="9"/>
      <c r="C11" s="438"/>
      <c r="D11" s="438"/>
      <c r="E11" s="438"/>
      <c r="F11" s="438"/>
      <c r="G11" s="439"/>
      <c r="H11" s="438"/>
      <c r="I11" s="438"/>
      <c r="J11" s="438"/>
      <c r="K11" s="438"/>
      <c r="L11" s="441"/>
      <c r="M11" s="442"/>
      <c r="N11" s="9"/>
      <c r="O11" s="438"/>
      <c r="P11" s="438"/>
      <c r="Q11" s="438"/>
      <c r="R11" s="438"/>
      <c r="S11" s="438"/>
      <c r="T11" s="438"/>
      <c r="U11" s="438"/>
      <c r="V11" s="438"/>
      <c r="W11" s="426"/>
      <c r="X11" s="426"/>
      <c r="Y11" s="439"/>
      <c r="Z11" s="439"/>
      <c r="AA11" s="439"/>
    </row>
    <row r="12" spans="1:27" ht="15.75">
      <c r="A12" s="441" t="s">
        <v>757</v>
      </c>
      <c r="B12" s="442" t="s">
        <v>758</v>
      </c>
      <c r="C12" s="9"/>
      <c r="D12" s="438"/>
      <c r="E12" s="438"/>
      <c r="F12" s="438"/>
      <c r="G12" s="439"/>
      <c r="H12" s="438"/>
      <c r="I12" s="438"/>
      <c r="J12" s="438"/>
      <c r="K12" s="438"/>
      <c r="L12" s="441"/>
      <c r="M12" s="442"/>
      <c r="N12" s="9"/>
      <c r="O12" s="438"/>
      <c r="P12" s="438"/>
      <c r="Q12" s="438"/>
      <c r="R12" s="438"/>
      <c r="S12" s="438"/>
      <c r="T12" s="438"/>
      <c r="U12" s="438"/>
      <c r="V12" s="438"/>
      <c r="W12" s="426"/>
      <c r="X12" s="426"/>
      <c r="Y12" s="439"/>
      <c r="Z12" s="439"/>
      <c r="AA12" s="439"/>
    </row>
    <row r="13" spans="1:27" ht="15.75">
      <c r="A13" s="440"/>
      <c r="B13" s="9"/>
      <c r="C13" s="438"/>
      <c r="D13" s="438"/>
      <c r="E13" s="438"/>
      <c r="F13" s="438"/>
      <c r="G13" s="439"/>
      <c r="H13" s="438"/>
      <c r="I13" s="438"/>
      <c r="J13" s="438"/>
      <c r="K13" s="438"/>
      <c r="L13" s="441"/>
      <c r="M13" s="442"/>
      <c r="N13" s="9"/>
      <c r="O13" s="438"/>
      <c r="P13" s="438"/>
      <c r="Q13" s="438"/>
      <c r="R13" s="438"/>
      <c r="S13" s="438"/>
      <c r="T13" s="438"/>
      <c r="U13" s="438"/>
      <c r="V13" s="438"/>
      <c r="W13" s="426"/>
      <c r="X13" s="426"/>
      <c r="Y13" s="439"/>
      <c r="Z13" s="439"/>
      <c r="AA13" s="439"/>
    </row>
    <row r="14" spans="1:27">
      <c r="A14" s="439"/>
      <c r="B14" s="439" t="s">
        <v>759</v>
      </c>
      <c r="C14" s="439"/>
      <c r="D14" s="439"/>
      <c r="E14" s="439"/>
      <c r="F14" s="439"/>
      <c r="G14" s="443"/>
      <c r="H14" s="444"/>
      <c r="I14" s="426"/>
      <c r="J14" s="445"/>
      <c r="K14" s="445"/>
      <c r="L14" s="426"/>
      <c r="M14" s="426"/>
      <c r="N14" s="446"/>
      <c r="O14" s="446"/>
      <c r="P14" s="439"/>
      <c r="Q14" s="426"/>
      <c r="R14" s="426"/>
      <c r="S14" s="426"/>
      <c r="T14" s="426"/>
      <c r="U14" s="426"/>
      <c r="V14" s="426"/>
      <c r="W14" s="426"/>
      <c r="X14" s="426"/>
      <c r="Y14" s="426"/>
      <c r="Z14" s="426"/>
      <c r="AA14" s="426"/>
    </row>
    <row r="15" spans="1:27">
      <c r="A15" s="441"/>
      <c r="B15" s="447" t="s">
        <v>760</v>
      </c>
      <c r="C15" s="439" t="s">
        <v>761</v>
      </c>
      <c r="D15" s="439"/>
      <c r="E15" s="439"/>
      <c r="F15" s="439"/>
      <c r="G15" s="448" t="s">
        <v>762</v>
      </c>
      <c r="H15" s="449" t="s">
        <v>763</v>
      </c>
      <c r="I15" s="426"/>
      <c r="J15" s="450"/>
      <c r="K15" s="450"/>
      <c r="L15" s="426"/>
      <c r="M15" s="426"/>
      <c r="N15" s="446"/>
      <c r="O15" s="446"/>
      <c r="P15" s="439"/>
      <c r="Q15" s="426"/>
      <c r="R15" s="426"/>
      <c r="S15" s="426"/>
      <c r="T15" s="426"/>
      <c r="U15" s="426"/>
      <c r="V15" s="426"/>
      <c r="W15" s="426"/>
      <c r="X15" s="426"/>
      <c r="Y15" s="426"/>
      <c r="Z15" s="426"/>
      <c r="AA15" s="426"/>
    </row>
    <row r="16" spans="1:27">
      <c r="A16" s="439"/>
      <c r="B16" s="17"/>
      <c r="C16" s="439"/>
      <c r="D16" s="439"/>
      <c r="E16" s="439"/>
      <c r="F16" s="439"/>
      <c r="G16" s="451"/>
      <c r="H16" s="452"/>
      <c r="I16" s="426"/>
      <c r="J16" s="450"/>
      <c r="K16" s="450"/>
      <c r="L16" s="426"/>
      <c r="M16" s="426"/>
      <c r="N16" s="446"/>
      <c r="O16" s="446"/>
      <c r="P16" s="439"/>
      <c r="Q16" s="426"/>
      <c r="R16" s="426"/>
      <c r="S16" s="426"/>
      <c r="T16" s="426"/>
      <c r="U16" s="426"/>
      <c r="V16" s="426"/>
      <c r="W16" s="426"/>
      <c r="X16" s="426"/>
      <c r="Y16" s="426"/>
      <c r="Z16" s="426"/>
      <c r="AA16" s="426"/>
    </row>
    <row r="17" spans="1:27" ht="29.25" customHeight="1">
      <c r="A17" s="439"/>
      <c r="B17" s="453" t="s">
        <v>764</v>
      </c>
      <c r="C17" s="733" t="s">
        <v>765</v>
      </c>
      <c r="D17" s="656"/>
      <c r="E17" s="657"/>
      <c r="F17" s="454"/>
      <c r="G17" s="455">
        <v>57.51</v>
      </c>
      <c r="H17" s="456">
        <v>57.51</v>
      </c>
      <c r="I17" s="426"/>
      <c r="J17" s="457"/>
      <c r="K17" s="457"/>
      <c r="L17" s="426"/>
      <c r="M17" s="426"/>
      <c r="N17" s="439"/>
      <c r="O17" s="439"/>
      <c r="P17" s="439"/>
      <c r="Q17" s="426"/>
      <c r="R17" s="426"/>
      <c r="S17" s="426"/>
      <c r="T17" s="426"/>
      <c r="U17" s="426"/>
      <c r="V17" s="426"/>
      <c r="W17" s="426"/>
      <c r="X17" s="426"/>
      <c r="Y17" s="426"/>
      <c r="Z17" s="426"/>
      <c r="AA17" s="426"/>
    </row>
    <row r="18" spans="1:27" ht="32.25" customHeight="1">
      <c r="A18" s="439"/>
      <c r="B18" s="190" t="s">
        <v>766</v>
      </c>
      <c r="C18" s="734" t="s">
        <v>767</v>
      </c>
      <c r="D18" s="656"/>
      <c r="E18" s="657"/>
      <c r="F18" s="458"/>
      <c r="G18" s="459">
        <v>59.81</v>
      </c>
      <c r="H18" s="459">
        <v>59.81</v>
      </c>
      <c r="I18" s="426"/>
      <c r="J18" s="457"/>
      <c r="K18" s="457"/>
      <c r="L18" s="426"/>
      <c r="M18" s="426"/>
      <c r="N18" s="439"/>
      <c r="O18" s="439"/>
      <c r="P18" s="439"/>
      <c r="Q18" s="426"/>
      <c r="R18" s="426"/>
      <c r="S18" s="426"/>
      <c r="T18" s="426"/>
      <c r="U18" s="426"/>
      <c r="V18" s="426"/>
      <c r="W18" s="426"/>
      <c r="X18" s="426"/>
      <c r="Y18" s="426"/>
      <c r="Z18" s="426"/>
      <c r="AA18" s="426"/>
    </row>
    <row r="19" spans="1:27">
      <c r="A19" s="439"/>
      <c r="B19" s="190" t="s">
        <v>768</v>
      </c>
      <c r="C19" s="735"/>
      <c r="D19" s="656"/>
      <c r="E19" s="657"/>
      <c r="F19" s="458"/>
      <c r="G19" s="460"/>
      <c r="H19" s="461">
        <v>10.59</v>
      </c>
      <c r="I19" s="426"/>
      <c r="J19" s="462"/>
      <c r="K19" s="457"/>
      <c r="L19" s="426"/>
      <c r="M19" s="426"/>
      <c r="N19" s="439"/>
      <c r="O19" s="439"/>
      <c r="P19" s="439"/>
      <c r="Q19" s="426"/>
      <c r="R19" s="426"/>
      <c r="S19" s="426"/>
      <c r="T19" s="426"/>
      <c r="U19" s="426"/>
      <c r="V19" s="426"/>
      <c r="W19" s="426"/>
      <c r="X19" s="426"/>
      <c r="Y19" s="426"/>
      <c r="Z19" s="426"/>
      <c r="AA19" s="426"/>
    </row>
    <row r="20" spans="1:27" ht="40.5" customHeight="1">
      <c r="A20" s="439"/>
      <c r="B20" s="213" t="s">
        <v>769</v>
      </c>
      <c r="C20" s="734" t="s">
        <v>770</v>
      </c>
      <c r="D20" s="656"/>
      <c r="E20" s="657"/>
      <c r="F20" s="458"/>
      <c r="G20" s="463"/>
      <c r="H20" s="464">
        <f>SUM(H17:H19)</f>
        <v>127.91</v>
      </c>
      <c r="I20" s="426"/>
      <c r="J20" s="465"/>
      <c r="K20" s="465"/>
      <c r="L20" s="426"/>
      <c r="M20" s="426"/>
      <c r="N20" s="439"/>
      <c r="O20" s="439"/>
      <c r="P20" s="439"/>
      <c r="Q20" s="426"/>
      <c r="R20" s="426"/>
      <c r="S20" s="426"/>
      <c r="T20" s="426"/>
      <c r="U20" s="426"/>
      <c r="V20" s="426"/>
      <c r="W20" s="426"/>
      <c r="X20" s="426"/>
      <c r="Y20" s="426"/>
      <c r="Z20" s="426"/>
      <c r="AA20" s="426"/>
    </row>
    <row r="21" spans="1:27" ht="15.75" customHeight="1">
      <c r="A21" s="434"/>
      <c r="B21" s="434"/>
      <c r="C21" s="434"/>
      <c r="D21" s="434"/>
      <c r="E21" s="434"/>
      <c r="F21" s="434"/>
      <c r="G21" s="434"/>
      <c r="H21" s="434"/>
      <c r="I21" s="434"/>
      <c r="J21" s="434"/>
      <c r="K21" s="434"/>
      <c r="L21" s="434"/>
      <c r="M21" s="439"/>
      <c r="N21" s="439"/>
      <c r="O21" s="439"/>
      <c r="P21" s="439"/>
      <c r="Q21" s="426"/>
      <c r="R21" s="426"/>
      <c r="S21" s="426"/>
      <c r="T21" s="426"/>
      <c r="U21" s="426"/>
      <c r="V21" s="426"/>
      <c r="W21" s="426"/>
      <c r="X21" s="426"/>
      <c r="Y21" s="426"/>
      <c r="Z21" s="426"/>
      <c r="AA21" s="426"/>
    </row>
    <row r="22" spans="1:27" ht="15.75" customHeight="1">
      <c r="A22" s="439"/>
      <c r="B22" s="439"/>
      <c r="C22" s="439"/>
      <c r="D22" s="439"/>
      <c r="E22" s="439"/>
      <c r="F22" s="439"/>
      <c r="G22" s="439"/>
      <c r="H22" s="439"/>
      <c r="I22" s="439"/>
      <c r="J22" s="439"/>
      <c r="K22" s="439"/>
      <c r="L22" s="439"/>
      <c r="M22" s="439"/>
      <c r="N22" s="439"/>
      <c r="O22" s="439"/>
      <c r="P22" s="439"/>
      <c r="Q22" s="426"/>
      <c r="R22" s="426"/>
      <c r="S22" s="426"/>
      <c r="T22" s="426"/>
      <c r="U22" s="426"/>
      <c r="V22" s="426"/>
      <c r="W22" s="426"/>
      <c r="X22" s="426"/>
      <c r="Y22" s="426"/>
      <c r="Z22" s="426"/>
      <c r="AA22" s="426"/>
    </row>
    <row r="23" spans="1:27" ht="15.75" customHeight="1" outlineLevel="1">
      <c r="A23" s="441" t="s">
        <v>771</v>
      </c>
      <c r="B23" s="442" t="s">
        <v>772</v>
      </c>
      <c r="C23" s="439"/>
      <c r="D23" s="439"/>
      <c r="E23" s="439"/>
      <c r="F23" s="439"/>
      <c r="G23" s="439"/>
      <c r="H23" s="439"/>
      <c r="I23" s="439"/>
      <c r="J23" s="439"/>
      <c r="K23" s="439"/>
      <c r="L23" s="439"/>
      <c r="M23" s="439"/>
      <c r="N23" s="439"/>
      <c r="O23" s="439"/>
      <c r="P23" s="439"/>
      <c r="Q23" s="426"/>
      <c r="R23" s="426"/>
      <c r="S23" s="426"/>
      <c r="T23" s="426"/>
      <c r="U23" s="426"/>
      <c r="V23" s="426"/>
      <c r="W23" s="426"/>
      <c r="X23" s="426"/>
      <c r="Y23" s="426"/>
      <c r="Z23" s="426"/>
      <c r="AA23" s="426"/>
    </row>
    <row r="24" spans="1:27" ht="15" customHeight="1" outlineLevel="1">
      <c r="A24" s="439"/>
      <c r="B24" s="466" t="s">
        <v>773</v>
      </c>
      <c r="C24" s="439"/>
      <c r="D24" s="439"/>
      <c r="E24" s="439"/>
      <c r="F24" s="439"/>
      <c r="G24" s="439"/>
      <c r="H24" s="439"/>
      <c r="I24" s="439"/>
      <c r="J24" s="439"/>
      <c r="K24" s="439"/>
      <c r="L24" s="439"/>
      <c r="M24" s="439"/>
      <c r="N24" s="439"/>
      <c r="O24" s="439"/>
      <c r="P24" s="439"/>
      <c r="Q24" s="426"/>
      <c r="R24" s="426"/>
      <c r="S24" s="426"/>
      <c r="T24" s="426"/>
      <c r="U24" s="426"/>
      <c r="V24" s="426"/>
      <c r="W24" s="426"/>
      <c r="X24" s="426"/>
      <c r="Y24" s="426"/>
      <c r="Z24" s="426"/>
      <c r="AA24" s="426"/>
    </row>
    <row r="25" spans="1:27" ht="15" customHeight="1" outlineLevel="1">
      <c r="A25" s="439"/>
      <c r="B25" s="466"/>
      <c r="C25" s="439"/>
      <c r="D25" s="439"/>
      <c r="E25" s="439"/>
      <c r="F25" s="439"/>
      <c r="G25" s="439"/>
      <c r="H25" s="439"/>
      <c r="I25" s="439"/>
      <c r="J25" s="439"/>
      <c r="K25" s="439"/>
      <c r="L25" s="439"/>
      <c r="M25" s="439"/>
      <c r="N25" s="439"/>
      <c r="O25" s="439"/>
      <c r="P25" s="439"/>
      <c r="Q25" s="426"/>
      <c r="R25" s="426"/>
      <c r="S25" s="426"/>
      <c r="T25" s="426"/>
      <c r="U25" s="426"/>
      <c r="V25" s="426"/>
      <c r="W25" s="426"/>
      <c r="X25" s="426"/>
      <c r="Y25" s="426"/>
      <c r="Z25" s="426"/>
      <c r="AA25" s="426"/>
    </row>
    <row r="26" spans="1:27" ht="15" customHeight="1" outlineLevel="1">
      <c r="A26" s="439"/>
      <c r="B26" s="467" t="s">
        <v>774</v>
      </c>
      <c r="C26" s="426"/>
      <c r="D26" s="426"/>
      <c r="E26" s="468"/>
      <c r="F26" s="469"/>
      <c r="G26" s="732" t="str">
        <f>'LDC Info'!E24 &amp; " Test Year"</f>
        <v>2026 Test Year</v>
      </c>
      <c r="H26" s="656"/>
      <c r="I26" s="656"/>
      <c r="J26" s="656"/>
      <c r="K26" s="656"/>
      <c r="L26" s="657"/>
      <c r="M26" s="439"/>
      <c r="N26" s="439"/>
      <c r="O26" s="439"/>
      <c r="P26" s="439"/>
      <c r="Q26" s="426"/>
      <c r="R26" s="426"/>
      <c r="S26" s="426"/>
      <c r="T26" s="426"/>
      <c r="U26" s="426"/>
      <c r="V26" s="426"/>
      <c r="W26" s="426"/>
      <c r="X26" s="426"/>
      <c r="Y26" s="426"/>
      <c r="Z26" s="426"/>
      <c r="AA26" s="426"/>
    </row>
    <row r="27" spans="1:27" ht="15" customHeight="1" outlineLevel="1">
      <c r="A27" s="439"/>
      <c r="B27" s="209" t="s">
        <v>775</v>
      </c>
      <c r="C27" s="470"/>
      <c r="D27" s="470" t="s">
        <v>776</v>
      </c>
      <c r="E27" s="471" t="s">
        <v>777</v>
      </c>
      <c r="F27" s="470"/>
      <c r="G27" s="470"/>
      <c r="H27" s="470"/>
      <c r="I27" s="470"/>
      <c r="J27" s="470"/>
      <c r="K27" s="470"/>
      <c r="L27" s="470"/>
      <c r="M27" s="439"/>
      <c r="N27" s="439"/>
      <c r="O27" s="439"/>
      <c r="P27" s="439"/>
      <c r="Q27" s="426"/>
      <c r="R27" s="426"/>
      <c r="S27" s="426"/>
      <c r="T27" s="426"/>
      <c r="U27" s="426"/>
      <c r="V27" s="426"/>
      <c r="W27" s="426"/>
      <c r="X27" s="426"/>
      <c r="Y27" s="426"/>
      <c r="Z27" s="426"/>
      <c r="AA27" s="426"/>
    </row>
    <row r="28" spans="1:27" ht="42.75" customHeight="1" outlineLevel="1">
      <c r="A28" s="439"/>
      <c r="B28" s="472" t="s">
        <v>778</v>
      </c>
      <c r="C28" s="473" t="s">
        <v>779</v>
      </c>
      <c r="D28" s="473" t="s">
        <v>780</v>
      </c>
      <c r="E28" s="474" t="s">
        <v>780</v>
      </c>
      <c r="F28" s="475" t="s">
        <v>781</v>
      </c>
      <c r="G28" s="475"/>
      <c r="H28" s="475" t="s">
        <v>782</v>
      </c>
      <c r="I28" s="475" t="s">
        <v>783</v>
      </c>
      <c r="J28" s="475" t="s">
        <v>784</v>
      </c>
      <c r="K28" s="475" t="s">
        <v>785</v>
      </c>
      <c r="L28" s="473" t="s">
        <v>786</v>
      </c>
      <c r="M28" s="439"/>
      <c r="N28" s="439"/>
      <c r="O28" s="439"/>
      <c r="P28" s="439"/>
      <c r="Q28" s="426"/>
      <c r="R28" s="426"/>
      <c r="S28" s="426"/>
      <c r="T28" s="426"/>
      <c r="U28" s="426"/>
      <c r="V28" s="426"/>
      <c r="W28" s="426"/>
      <c r="X28" s="426"/>
      <c r="Y28" s="426"/>
      <c r="Z28" s="426"/>
      <c r="AA28" s="426"/>
    </row>
    <row r="29" spans="1:27" ht="15" customHeight="1" outlineLevel="1">
      <c r="A29" s="439"/>
      <c r="B29" s="476" t="s">
        <v>787</v>
      </c>
      <c r="C29" s="477" t="s">
        <v>788</v>
      </c>
      <c r="D29" s="477">
        <v>4006</v>
      </c>
      <c r="E29" s="478">
        <v>4705</v>
      </c>
      <c r="F29" s="479"/>
      <c r="G29" s="480"/>
      <c r="H29" s="481">
        <v>24419502</v>
      </c>
      <c r="I29" s="481">
        <v>2663443735</v>
      </c>
      <c r="J29" s="482">
        <f t="shared" ref="J29:J39" si="0">+$G$17/1000</f>
        <v>5.7509999999999999E-2</v>
      </c>
      <c r="K29" s="482">
        <f t="shared" ref="K29:K39" si="1">+$H$20/1000</f>
        <v>0.12791</v>
      </c>
      <c r="L29" s="483">
        <f t="shared" ref="L29:L39" si="2">(+F29+H29)*J29+(I29*K29)</f>
        <v>342085453.70387</v>
      </c>
      <c r="M29" s="484"/>
      <c r="N29" s="439"/>
      <c r="O29" s="439"/>
      <c r="P29" s="439"/>
      <c r="Q29" s="426"/>
      <c r="R29" s="426"/>
      <c r="S29" s="426"/>
      <c r="T29" s="426"/>
      <c r="U29" s="426"/>
      <c r="V29" s="426"/>
      <c r="W29" s="426"/>
      <c r="X29" s="426"/>
      <c r="Y29" s="426"/>
      <c r="Z29" s="426"/>
      <c r="AA29" s="426"/>
    </row>
    <row r="30" spans="1:27" ht="15" customHeight="1" outlineLevel="1">
      <c r="A30" s="439"/>
      <c r="B30" s="476" t="s">
        <v>789</v>
      </c>
      <c r="C30" s="477" t="s">
        <v>788</v>
      </c>
      <c r="D30" s="477">
        <v>4010</v>
      </c>
      <c r="E30" s="478">
        <v>4705</v>
      </c>
      <c r="F30" s="479"/>
      <c r="G30" s="480"/>
      <c r="H30" s="481">
        <v>108586641</v>
      </c>
      <c r="I30" s="481">
        <v>637958194</v>
      </c>
      <c r="J30" s="482">
        <f t="shared" si="0"/>
        <v>5.7509999999999999E-2</v>
      </c>
      <c r="K30" s="482">
        <f t="shared" si="1"/>
        <v>0.12791</v>
      </c>
      <c r="L30" s="483">
        <f t="shared" si="2"/>
        <v>87846050.318450004</v>
      </c>
      <c r="M30" s="484"/>
      <c r="N30" s="439"/>
      <c r="O30" s="439"/>
      <c r="P30" s="439"/>
      <c r="Q30" s="426"/>
      <c r="R30" s="426"/>
      <c r="S30" s="426"/>
      <c r="T30" s="426"/>
      <c r="U30" s="426"/>
      <c r="V30" s="426"/>
      <c r="W30" s="426"/>
      <c r="X30" s="426"/>
      <c r="Y30" s="426"/>
      <c r="Z30" s="426"/>
      <c r="AA30" s="426"/>
    </row>
    <row r="31" spans="1:27" ht="15" customHeight="1" outlineLevel="1">
      <c r="A31" s="439"/>
      <c r="B31" s="476" t="s">
        <v>790</v>
      </c>
      <c r="C31" s="477" t="s">
        <v>788</v>
      </c>
      <c r="D31" s="477">
        <v>4035</v>
      </c>
      <c r="E31" s="478">
        <v>4705</v>
      </c>
      <c r="F31" s="481">
        <v>418884488</v>
      </c>
      <c r="G31" s="480"/>
      <c r="H31" s="481">
        <v>2166086201</v>
      </c>
      <c r="I31" s="481">
        <v>341911513</v>
      </c>
      <c r="J31" s="482">
        <f t="shared" si="0"/>
        <v>5.7509999999999999E-2</v>
      </c>
      <c r="K31" s="482">
        <f t="shared" si="1"/>
        <v>0.12791</v>
      </c>
      <c r="L31" s="483">
        <f t="shared" si="2"/>
        <v>192395565.95221999</v>
      </c>
      <c r="M31" s="484"/>
      <c r="N31" s="439"/>
      <c r="O31" s="439"/>
      <c r="P31" s="439"/>
      <c r="Q31" s="426"/>
      <c r="R31" s="426"/>
      <c r="S31" s="426"/>
      <c r="T31" s="426"/>
      <c r="U31" s="426"/>
      <c r="V31" s="426"/>
      <c r="W31" s="426"/>
      <c r="X31" s="426"/>
      <c r="Y31" s="426"/>
      <c r="Z31" s="426"/>
      <c r="AA31" s="426"/>
    </row>
    <row r="32" spans="1:27" ht="15" customHeight="1" outlineLevel="1">
      <c r="A32" s="439"/>
      <c r="B32" s="476" t="s">
        <v>791</v>
      </c>
      <c r="C32" s="477" t="s">
        <v>788</v>
      </c>
      <c r="D32" s="477">
        <v>4010</v>
      </c>
      <c r="E32" s="478">
        <v>4705</v>
      </c>
      <c r="F32" s="481">
        <v>591469508</v>
      </c>
      <c r="G32" s="480"/>
      <c r="H32" s="481">
        <v>156645625</v>
      </c>
      <c r="I32" s="481">
        <v>0</v>
      </c>
      <c r="J32" s="482">
        <f t="shared" si="0"/>
        <v>5.7509999999999999E-2</v>
      </c>
      <c r="K32" s="482">
        <f t="shared" si="1"/>
        <v>0.12791</v>
      </c>
      <c r="L32" s="483">
        <f t="shared" si="2"/>
        <v>43024101.298830003</v>
      </c>
      <c r="M32" s="484"/>
      <c r="N32" s="439"/>
      <c r="O32" s="439"/>
      <c r="P32" s="439"/>
      <c r="Q32" s="426"/>
      <c r="R32" s="426"/>
      <c r="S32" s="426"/>
      <c r="T32" s="426"/>
      <c r="U32" s="426"/>
      <c r="V32" s="426"/>
      <c r="W32" s="426"/>
      <c r="X32" s="426"/>
      <c r="Y32" s="426"/>
      <c r="Z32" s="426"/>
      <c r="AA32" s="426"/>
    </row>
    <row r="33" spans="1:27" ht="15" customHeight="1" outlineLevel="1">
      <c r="A33" s="439"/>
      <c r="B33" s="476" t="s">
        <v>792</v>
      </c>
      <c r="C33" s="477" t="s">
        <v>788</v>
      </c>
      <c r="D33" s="477">
        <v>4025</v>
      </c>
      <c r="E33" s="478">
        <v>4705</v>
      </c>
      <c r="F33" s="481">
        <v>497778082</v>
      </c>
      <c r="G33" s="480"/>
      <c r="H33" s="481">
        <v>47616533</v>
      </c>
      <c r="I33" s="481">
        <v>0</v>
      </c>
      <c r="J33" s="482">
        <f t="shared" si="0"/>
        <v>5.7509999999999999E-2</v>
      </c>
      <c r="K33" s="482">
        <f t="shared" si="1"/>
        <v>0.12791</v>
      </c>
      <c r="L33" s="483">
        <f t="shared" si="2"/>
        <v>31365644.308649998</v>
      </c>
      <c r="M33" s="484"/>
      <c r="N33" s="439"/>
      <c r="O33" s="439"/>
      <c r="P33" s="439"/>
      <c r="Q33" s="426"/>
      <c r="R33" s="426"/>
      <c r="S33" s="426"/>
      <c r="T33" s="426"/>
      <c r="U33" s="426"/>
      <c r="V33" s="426"/>
      <c r="W33" s="426"/>
      <c r="X33" s="426"/>
      <c r="Y33" s="426"/>
      <c r="Z33" s="426"/>
      <c r="AA33" s="426"/>
    </row>
    <row r="34" spans="1:27" ht="15" customHeight="1" outlineLevel="1">
      <c r="A34" s="439"/>
      <c r="B34" s="476" t="s">
        <v>793</v>
      </c>
      <c r="C34" s="477" t="s">
        <v>788</v>
      </c>
      <c r="D34" s="477">
        <v>4025</v>
      </c>
      <c r="E34" s="478">
        <v>4705</v>
      </c>
      <c r="F34" s="479"/>
      <c r="G34" s="480"/>
      <c r="H34" s="481">
        <v>22690922</v>
      </c>
      <c r="I34" s="481">
        <v>0</v>
      </c>
      <c r="J34" s="482">
        <f t="shared" si="0"/>
        <v>5.7509999999999999E-2</v>
      </c>
      <c r="K34" s="482">
        <f t="shared" si="1"/>
        <v>0.12791</v>
      </c>
      <c r="L34" s="483">
        <f t="shared" si="2"/>
        <v>1304954.9242199999</v>
      </c>
      <c r="M34" s="484"/>
      <c r="N34" s="439"/>
      <c r="O34" s="439"/>
      <c r="P34" s="439"/>
      <c r="Q34" s="426"/>
      <c r="R34" s="426"/>
      <c r="S34" s="426"/>
      <c r="T34" s="426"/>
      <c r="U34" s="426"/>
      <c r="V34" s="426"/>
      <c r="W34" s="426"/>
      <c r="X34" s="426"/>
      <c r="Y34" s="426"/>
      <c r="Z34" s="426"/>
      <c r="AA34" s="426"/>
    </row>
    <row r="35" spans="1:27" ht="15" customHeight="1" outlineLevel="1">
      <c r="A35" s="439"/>
      <c r="B35" s="476" t="s">
        <v>794</v>
      </c>
      <c r="C35" s="477" t="s">
        <v>788</v>
      </c>
      <c r="D35" s="477">
        <v>4025</v>
      </c>
      <c r="E35" s="478">
        <v>4705</v>
      </c>
      <c r="F35" s="479"/>
      <c r="G35" s="480"/>
      <c r="H35" s="481">
        <v>0</v>
      </c>
      <c r="I35" s="481">
        <v>41980</v>
      </c>
      <c r="J35" s="482">
        <f t="shared" si="0"/>
        <v>5.7509999999999999E-2</v>
      </c>
      <c r="K35" s="482">
        <f t="shared" si="1"/>
        <v>0.12791</v>
      </c>
      <c r="L35" s="483">
        <f t="shared" si="2"/>
        <v>5369.6617999999999</v>
      </c>
      <c r="M35" s="484"/>
      <c r="N35" s="439"/>
      <c r="O35" s="439"/>
      <c r="P35" s="439"/>
      <c r="Q35" s="426"/>
      <c r="R35" s="426"/>
      <c r="S35" s="426"/>
      <c r="T35" s="426"/>
      <c r="U35" s="426"/>
      <c r="V35" s="426"/>
      <c r="W35" s="426"/>
      <c r="X35" s="426"/>
      <c r="Y35" s="426"/>
      <c r="Z35" s="426"/>
      <c r="AA35" s="426"/>
    </row>
    <row r="36" spans="1:27" ht="15" customHeight="1" outlineLevel="1">
      <c r="A36" s="439"/>
      <c r="B36" s="476" t="s">
        <v>795</v>
      </c>
      <c r="C36" s="477" t="s">
        <v>788</v>
      </c>
      <c r="D36" s="477">
        <v>4025</v>
      </c>
      <c r="E36" s="478">
        <v>4705</v>
      </c>
      <c r="F36" s="479"/>
      <c r="G36" s="480"/>
      <c r="H36" s="481">
        <v>0</v>
      </c>
      <c r="I36" s="481">
        <v>14869304</v>
      </c>
      <c r="J36" s="482">
        <f t="shared" si="0"/>
        <v>5.7509999999999999E-2</v>
      </c>
      <c r="K36" s="482">
        <f t="shared" si="1"/>
        <v>0.12791</v>
      </c>
      <c r="L36" s="483">
        <f t="shared" si="2"/>
        <v>1901932.6746399999</v>
      </c>
      <c r="M36" s="484"/>
      <c r="N36" s="439"/>
      <c r="O36" s="439"/>
      <c r="P36" s="439"/>
      <c r="Q36" s="426"/>
      <c r="R36" s="426"/>
      <c r="S36" s="426"/>
      <c r="T36" s="426"/>
      <c r="U36" s="426"/>
      <c r="V36" s="426"/>
      <c r="W36" s="426"/>
      <c r="X36" s="426"/>
      <c r="Y36" s="426"/>
      <c r="Z36" s="426"/>
      <c r="AA36" s="426"/>
    </row>
    <row r="37" spans="1:27" ht="15" customHeight="1" outlineLevel="1">
      <c r="A37" s="439"/>
      <c r="B37" s="476" t="s">
        <v>796</v>
      </c>
      <c r="C37" s="477" t="s">
        <v>788</v>
      </c>
      <c r="D37" s="477">
        <v>4025</v>
      </c>
      <c r="E37" s="478">
        <v>4705</v>
      </c>
      <c r="F37" s="479"/>
      <c r="G37" s="480"/>
      <c r="H37" s="481">
        <v>7264854</v>
      </c>
      <c r="I37" s="481">
        <v>0</v>
      </c>
      <c r="J37" s="482">
        <f t="shared" si="0"/>
        <v>5.7509999999999999E-2</v>
      </c>
      <c r="K37" s="482">
        <f t="shared" si="1"/>
        <v>0.12791</v>
      </c>
      <c r="L37" s="483">
        <f t="shared" si="2"/>
        <v>417801.75354000001</v>
      </c>
      <c r="M37" s="484"/>
      <c r="N37" s="439"/>
      <c r="O37" s="439"/>
      <c r="P37" s="439"/>
      <c r="Q37" s="426"/>
      <c r="R37" s="426"/>
      <c r="S37" s="426"/>
      <c r="T37" s="426"/>
      <c r="U37" s="426"/>
      <c r="V37" s="426"/>
      <c r="W37" s="426"/>
      <c r="X37" s="426"/>
      <c r="Y37" s="426"/>
      <c r="Z37" s="426"/>
      <c r="AA37" s="426"/>
    </row>
    <row r="38" spans="1:27" ht="15" customHeight="1" outlineLevel="1">
      <c r="A38" s="439"/>
      <c r="B38" s="485"/>
      <c r="C38" s="477" t="s">
        <v>788</v>
      </c>
      <c r="D38" s="477">
        <v>4025</v>
      </c>
      <c r="E38" s="478">
        <v>4705</v>
      </c>
      <c r="F38" s="479"/>
      <c r="G38" s="480"/>
      <c r="H38" s="481"/>
      <c r="I38" s="481"/>
      <c r="J38" s="482">
        <f t="shared" si="0"/>
        <v>5.7509999999999999E-2</v>
      </c>
      <c r="K38" s="482">
        <f t="shared" si="1"/>
        <v>0.12791</v>
      </c>
      <c r="L38" s="483">
        <f t="shared" si="2"/>
        <v>0</v>
      </c>
      <c r="M38" s="484"/>
      <c r="N38" s="439"/>
      <c r="O38" s="439"/>
      <c r="P38" s="439"/>
      <c r="Q38" s="426"/>
      <c r="R38" s="426"/>
      <c r="S38" s="426"/>
      <c r="T38" s="426"/>
      <c r="U38" s="426"/>
      <c r="V38" s="426"/>
      <c r="W38" s="426"/>
      <c r="X38" s="426"/>
      <c r="Y38" s="426"/>
      <c r="Z38" s="426"/>
      <c r="AA38" s="426"/>
    </row>
    <row r="39" spans="1:27" ht="15" customHeight="1" outlineLevel="1">
      <c r="A39" s="439"/>
      <c r="B39" s="486" t="str">
        <f t="shared" ref="B39:B40" si="3">IF(B24="","",B24)</f>
        <v>(volumes for the test year is loss adjusted)</v>
      </c>
      <c r="C39" s="477" t="s">
        <v>788</v>
      </c>
      <c r="D39" s="477">
        <v>4025</v>
      </c>
      <c r="E39" s="478">
        <v>4705</v>
      </c>
      <c r="F39" s="479"/>
      <c r="G39" s="480"/>
      <c r="H39" s="479"/>
      <c r="I39" s="479"/>
      <c r="J39" s="482">
        <f t="shared" si="0"/>
        <v>5.7509999999999999E-2</v>
      </c>
      <c r="K39" s="482">
        <f t="shared" si="1"/>
        <v>0.12791</v>
      </c>
      <c r="L39" s="483">
        <f t="shared" si="2"/>
        <v>0</v>
      </c>
      <c r="M39" s="484"/>
      <c r="N39" s="439"/>
      <c r="O39" s="439"/>
      <c r="P39" s="439"/>
      <c r="Q39" s="426"/>
      <c r="R39" s="426"/>
      <c r="S39" s="426"/>
      <c r="T39" s="426"/>
      <c r="U39" s="426"/>
      <c r="V39" s="426"/>
      <c r="W39" s="426"/>
      <c r="X39" s="426"/>
      <c r="Y39" s="426"/>
      <c r="Z39" s="426"/>
      <c r="AA39" s="426"/>
    </row>
    <row r="40" spans="1:27" ht="15" customHeight="1" outlineLevel="1">
      <c r="A40" s="439"/>
      <c r="B40" s="486" t="str">
        <f t="shared" si="3"/>
        <v/>
      </c>
      <c r="C40" s="487"/>
      <c r="D40" s="470"/>
      <c r="E40" s="471"/>
      <c r="F40" s="488"/>
      <c r="G40" s="489"/>
      <c r="H40" s="488"/>
      <c r="I40" s="490"/>
      <c r="J40" s="490"/>
      <c r="K40" s="488"/>
      <c r="L40" s="491">
        <f>SUM(L29:L39)</f>
        <v>700346874.59622002</v>
      </c>
      <c r="M40" s="439"/>
      <c r="N40" s="439"/>
      <c r="O40" s="439"/>
      <c r="P40" s="439"/>
      <c r="Q40" s="426"/>
      <c r="R40" s="426"/>
      <c r="S40" s="426"/>
      <c r="T40" s="426"/>
      <c r="U40" s="426"/>
      <c r="V40" s="426"/>
      <c r="W40" s="426"/>
      <c r="X40" s="426"/>
      <c r="Y40" s="426"/>
      <c r="Z40" s="426"/>
      <c r="AA40" s="426"/>
    </row>
    <row r="41" spans="1:27" ht="15" customHeight="1" outlineLevel="1">
      <c r="A41" s="439"/>
      <c r="B41" s="466"/>
      <c r="C41" s="439"/>
      <c r="D41" s="439"/>
      <c r="E41" s="439"/>
      <c r="F41" s="439"/>
      <c r="G41" s="439"/>
      <c r="H41" s="439"/>
      <c r="I41" s="439"/>
      <c r="J41" s="439"/>
      <c r="K41" s="439"/>
      <c r="L41" s="439"/>
      <c r="M41" s="439"/>
      <c r="N41" s="439"/>
      <c r="O41" s="439"/>
      <c r="P41" s="439"/>
      <c r="Q41" s="426"/>
      <c r="R41" s="426"/>
      <c r="S41" s="426"/>
      <c r="T41" s="426"/>
      <c r="U41" s="426"/>
      <c r="V41" s="426"/>
      <c r="W41" s="426"/>
      <c r="X41" s="426"/>
      <c r="Y41" s="426"/>
      <c r="Z41" s="426"/>
      <c r="AA41" s="426"/>
    </row>
    <row r="42" spans="1:27" ht="15" customHeight="1" outlineLevel="1">
      <c r="A42" s="439"/>
      <c r="B42" s="17"/>
      <c r="C42" s="439"/>
      <c r="D42" s="439"/>
      <c r="E42" s="439"/>
      <c r="F42" s="492"/>
      <c r="G42" s="492"/>
      <c r="H42" s="439"/>
      <c r="I42" s="439"/>
      <c r="J42" s="439"/>
      <c r="K42" s="439"/>
      <c r="L42" s="439"/>
      <c r="M42" s="439"/>
      <c r="N42" s="439"/>
      <c r="O42" s="439"/>
      <c r="P42" s="439"/>
      <c r="Q42" s="426"/>
      <c r="R42" s="426"/>
      <c r="S42" s="426"/>
      <c r="T42" s="426"/>
      <c r="U42" s="426"/>
      <c r="V42" s="426"/>
      <c r="W42" s="426"/>
      <c r="X42" s="426"/>
      <c r="Y42" s="426"/>
      <c r="Z42" s="426"/>
      <c r="AA42" s="426"/>
    </row>
    <row r="43" spans="1:27" ht="15.75" customHeight="1" outlineLevel="1">
      <c r="A43" s="439"/>
      <c r="B43" s="467" t="s">
        <v>797</v>
      </c>
      <c r="C43" s="426"/>
      <c r="D43" s="426"/>
      <c r="E43" s="468"/>
      <c r="F43" s="493"/>
      <c r="G43" s="732">
        <f>'LDC Info'!E24</f>
        <v>2026</v>
      </c>
      <c r="H43" s="656"/>
      <c r="I43" s="656"/>
      <c r="J43" s="656"/>
      <c r="K43" s="656"/>
      <c r="L43" s="657"/>
      <c r="M43" s="439"/>
      <c r="N43" s="439"/>
      <c r="O43" s="439"/>
      <c r="P43" s="439"/>
      <c r="Q43" s="426"/>
      <c r="R43" s="426"/>
      <c r="S43" s="426"/>
      <c r="T43" s="426"/>
      <c r="U43" s="426"/>
      <c r="V43" s="426"/>
      <c r="W43" s="426"/>
      <c r="X43" s="426"/>
      <c r="Y43" s="426"/>
      <c r="Z43" s="426"/>
      <c r="AA43" s="426"/>
    </row>
    <row r="44" spans="1:27" ht="15" customHeight="1" outlineLevel="1">
      <c r="A44" s="439"/>
      <c r="B44" s="209" t="s">
        <v>775</v>
      </c>
      <c r="C44" s="473"/>
      <c r="D44" s="470" t="s">
        <v>776</v>
      </c>
      <c r="E44" s="471" t="s">
        <v>777</v>
      </c>
      <c r="F44" s="494"/>
      <c r="G44" s="495" t="s">
        <v>798</v>
      </c>
      <c r="H44" s="496"/>
      <c r="I44" s="496"/>
      <c r="J44" s="497"/>
      <c r="K44" s="498" t="s">
        <v>799</v>
      </c>
      <c r="L44" s="499" t="s">
        <v>786</v>
      </c>
      <c r="M44" s="439"/>
      <c r="N44" s="439"/>
      <c r="O44" s="439"/>
      <c r="P44" s="439"/>
      <c r="Q44" s="426"/>
      <c r="R44" s="426"/>
      <c r="S44" s="426"/>
      <c r="T44" s="426"/>
      <c r="U44" s="426"/>
      <c r="V44" s="426"/>
      <c r="W44" s="426"/>
      <c r="X44" s="426"/>
      <c r="Y44" s="426"/>
      <c r="Z44" s="426"/>
      <c r="AA44" s="426"/>
    </row>
    <row r="45" spans="1:27" ht="15" customHeight="1" outlineLevel="1">
      <c r="A45" s="439"/>
      <c r="B45" s="500" t="s">
        <v>790</v>
      </c>
      <c r="C45" s="477"/>
      <c r="D45" s="477">
        <v>4035</v>
      </c>
      <c r="E45" s="478">
        <v>4707</v>
      </c>
      <c r="F45" s="501"/>
      <c r="G45" s="502">
        <f t="shared" ref="G45:G47" si="4">F31</f>
        <v>418884488</v>
      </c>
      <c r="H45" s="496"/>
      <c r="I45" s="496"/>
      <c r="J45" s="503"/>
      <c r="K45" s="504">
        <v>5.2299999999999999E-2</v>
      </c>
      <c r="L45" s="483">
        <f t="shared" ref="L45:L49" si="5">+K45*G45</f>
        <v>21907658.722399998</v>
      </c>
      <c r="M45" s="439"/>
      <c r="N45" s="439"/>
      <c r="O45" s="439"/>
      <c r="P45" s="439"/>
      <c r="Q45" s="426"/>
      <c r="R45" s="426"/>
      <c r="S45" s="426"/>
      <c r="T45" s="426"/>
      <c r="U45" s="426"/>
      <c r="V45" s="426"/>
      <c r="W45" s="426"/>
      <c r="X45" s="426"/>
      <c r="Y45" s="426"/>
      <c r="Z45" s="426"/>
      <c r="AA45" s="426"/>
    </row>
    <row r="46" spans="1:27" ht="15" customHeight="1" outlineLevel="1">
      <c r="A46" s="439"/>
      <c r="B46" s="500" t="s">
        <v>791</v>
      </c>
      <c r="C46" s="477"/>
      <c r="D46" s="477">
        <v>4010</v>
      </c>
      <c r="E46" s="478">
        <v>4707</v>
      </c>
      <c r="F46" s="501"/>
      <c r="G46" s="502">
        <f t="shared" si="4"/>
        <v>591469508</v>
      </c>
      <c r="H46" s="496"/>
      <c r="I46" s="496"/>
      <c r="J46" s="503"/>
      <c r="K46" s="476">
        <v>5.2299999999999999E-2</v>
      </c>
      <c r="L46" s="483">
        <f t="shared" si="5"/>
        <v>30933855.268399999</v>
      </c>
      <c r="M46" s="439"/>
      <c r="N46" s="439"/>
      <c r="O46" s="439"/>
      <c r="P46" s="439"/>
      <c r="Q46" s="426"/>
      <c r="R46" s="426"/>
      <c r="S46" s="426"/>
      <c r="T46" s="426"/>
      <c r="U46" s="426"/>
      <c r="V46" s="426"/>
      <c r="W46" s="426"/>
      <c r="X46" s="426"/>
      <c r="Y46" s="426"/>
      <c r="Z46" s="426"/>
      <c r="AA46" s="426"/>
    </row>
    <row r="47" spans="1:27" ht="15" customHeight="1" outlineLevel="1">
      <c r="A47" s="439"/>
      <c r="B47" s="500" t="s">
        <v>792</v>
      </c>
      <c r="C47" s="477"/>
      <c r="D47" s="477">
        <v>4010</v>
      </c>
      <c r="E47" s="478">
        <v>4707</v>
      </c>
      <c r="F47" s="501"/>
      <c r="G47" s="502">
        <f t="shared" si="4"/>
        <v>497778082</v>
      </c>
      <c r="H47" s="496"/>
      <c r="I47" s="496"/>
      <c r="J47" s="503"/>
      <c r="K47" s="476">
        <v>5.2299999999999999E-2</v>
      </c>
      <c r="L47" s="483">
        <f t="shared" si="5"/>
        <v>26033793.6886</v>
      </c>
      <c r="M47" s="439"/>
      <c r="N47" s="439"/>
      <c r="O47" s="439"/>
      <c r="P47" s="439"/>
      <c r="Q47" s="426"/>
      <c r="R47" s="426"/>
      <c r="S47" s="426"/>
      <c r="T47" s="426"/>
      <c r="U47" s="426"/>
      <c r="V47" s="426"/>
      <c r="W47" s="426"/>
      <c r="X47" s="426"/>
      <c r="Y47" s="426"/>
      <c r="Z47" s="426"/>
      <c r="AA47" s="426"/>
    </row>
    <row r="48" spans="1:27" ht="15" customHeight="1" outlineLevel="1">
      <c r="A48" s="439"/>
      <c r="B48" s="485"/>
      <c r="C48" s="477"/>
      <c r="D48" s="477">
        <v>4010</v>
      </c>
      <c r="E48" s="478">
        <v>4707</v>
      </c>
      <c r="F48" s="501"/>
      <c r="G48" s="502"/>
      <c r="H48" s="496"/>
      <c r="I48" s="496"/>
      <c r="J48" s="503"/>
      <c r="K48" s="485"/>
      <c r="L48" s="483">
        <f t="shared" si="5"/>
        <v>0</v>
      </c>
      <c r="M48" s="439"/>
      <c r="N48" s="439"/>
      <c r="O48" s="439"/>
      <c r="P48" s="439"/>
      <c r="Q48" s="426"/>
      <c r="R48" s="426"/>
      <c r="S48" s="426"/>
      <c r="T48" s="426"/>
      <c r="U48" s="426"/>
      <c r="V48" s="426"/>
      <c r="W48" s="426"/>
      <c r="X48" s="426"/>
      <c r="Y48" s="426"/>
      <c r="Z48" s="426"/>
      <c r="AA48" s="426"/>
    </row>
    <row r="49" spans="1:27" ht="15" customHeight="1" outlineLevel="1">
      <c r="A49" s="439"/>
      <c r="B49" s="485"/>
      <c r="C49" s="477"/>
      <c r="D49" s="477">
        <v>4010</v>
      </c>
      <c r="E49" s="478">
        <v>4707</v>
      </c>
      <c r="F49" s="501"/>
      <c r="G49" s="502"/>
      <c r="H49" s="496"/>
      <c r="I49" s="496"/>
      <c r="J49" s="505"/>
      <c r="K49" s="485"/>
      <c r="L49" s="483">
        <f t="shared" si="5"/>
        <v>0</v>
      </c>
      <c r="M49" s="439"/>
      <c r="N49" s="439"/>
      <c r="O49" s="439"/>
      <c r="P49" s="439"/>
      <c r="Q49" s="426"/>
      <c r="R49" s="426"/>
      <c r="S49" s="426"/>
      <c r="T49" s="426"/>
      <c r="U49" s="426"/>
      <c r="V49" s="426"/>
      <c r="W49" s="426"/>
      <c r="X49" s="426"/>
      <c r="Y49" s="426"/>
      <c r="Z49" s="426"/>
      <c r="AA49" s="426"/>
    </row>
    <row r="50" spans="1:27" ht="15" customHeight="1" outlineLevel="1">
      <c r="A50" s="439"/>
      <c r="B50" s="426"/>
      <c r="C50" s="426"/>
      <c r="D50" s="426"/>
      <c r="E50" s="426"/>
      <c r="F50" s="506">
        <f>+F45+F46</f>
        <v>0</v>
      </c>
      <c r="G50" s="507">
        <f>SUM(G45:G49)</f>
        <v>1508132078</v>
      </c>
      <c r="H50" s="496"/>
      <c r="I50" s="496"/>
      <c r="J50" s="508"/>
      <c r="K50" s="509"/>
      <c r="L50" s="510">
        <f>SUM(L45:L49)</f>
        <v>78875307.679399997</v>
      </c>
      <c r="M50" s="439"/>
      <c r="N50" s="439"/>
      <c r="O50" s="439"/>
      <c r="P50" s="439"/>
      <c r="Q50" s="426"/>
      <c r="R50" s="426"/>
      <c r="S50" s="426"/>
      <c r="T50" s="426"/>
      <c r="U50" s="426"/>
      <c r="V50" s="426"/>
      <c r="W50" s="426"/>
      <c r="X50" s="426"/>
      <c r="Y50" s="426"/>
      <c r="Z50" s="426"/>
      <c r="AA50" s="426"/>
    </row>
    <row r="51" spans="1:27" ht="15" customHeight="1" outlineLevel="1">
      <c r="A51" s="439"/>
      <c r="B51" s="439"/>
      <c r="C51" s="439"/>
      <c r="D51" s="439"/>
      <c r="E51" s="439"/>
      <c r="F51" s="439"/>
      <c r="G51" s="439"/>
      <c r="H51" s="439"/>
      <c r="I51" s="439"/>
      <c r="J51" s="439"/>
      <c r="K51" s="439"/>
      <c r="L51" s="439"/>
      <c r="M51" s="439"/>
      <c r="N51" s="439"/>
      <c r="O51" s="439"/>
      <c r="P51" s="439"/>
      <c r="Q51" s="426"/>
      <c r="R51" s="426"/>
      <c r="S51" s="426"/>
      <c r="T51" s="426"/>
      <c r="U51" s="426"/>
      <c r="V51" s="426"/>
      <c r="W51" s="426"/>
      <c r="X51" s="426"/>
      <c r="Y51" s="426"/>
      <c r="Z51" s="426"/>
      <c r="AA51" s="426"/>
    </row>
    <row r="52" spans="1:27" ht="15.75" customHeight="1" outlineLevel="1">
      <c r="A52" s="426"/>
      <c r="B52" s="467" t="s">
        <v>800</v>
      </c>
      <c r="C52" s="426"/>
      <c r="D52" s="426"/>
      <c r="E52" s="468"/>
      <c r="F52" s="469"/>
      <c r="G52" s="732">
        <f>G43</f>
        <v>2026</v>
      </c>
      <c r="H52" s="656"/>
      <c r="I52" s="656"/>
      <c r="J52" s="656"/>
      <c r="K52" s="656"/>
      <c r="L52" s="657"/>
      <c r="M52" s="426"/>
      <c r="N52" s="426"/>
      <c r="O52" s="426"/>
      <c r="P52" s="426"/>
      <c r="Q52" s="426"/>
      <c r="R52" s="426"/>
      <c r="S52" s="426"/>
      <c r="T52" s="426"/>
      <c r="U52" s="426"/>
      <c r="V52" s="426"/>
      <c r="W52" s="426"/>
      <c r="X52" s="426"/>
      <c r="Y52" s="426"/>
      <c r="Z52" s="426"/>
      <c r="AA52" s="426"/>
    </row>
    <row r="53" spans="1:27" ht="15" customHeight="1" outlineLevel="1">
      <c r="A53" s="25"/>
      <c r="B53" s="209" t="s">
        <v>775</v>
      </c>
      <c r="C53" s="470"/>
      <c r="D53" s="470" t="s">
        <v>776</v>
      </c>
      <c r="E53" s="471" t="s">
        <v>777</v>
      </c>
      <c r="F53" s="470"/>
      <c r="G53" s="470"/>
      <c r="H53" s="470"/>
      <c r="I53" s="470"/>
      <c r="J53" s="470"/>
      <c r="K53" s="470"/>
      <c r="L53" s="473" t="s">
        <v>786</v>
      </c>
      <c r="M53" s="25"/>
      <c r="N53" s="25"/>
      <c r="O53" s="25"/>
      <c r="P53" s="25"/>
      <c r="Q53" s="426"/>
      <c r="R53" s="426"/>
      <c r="S53" s="426"/>
      <c r="T53" s="426"/>
      <c r="U53" s="426"/>
      <c r="V53" s="426"/>
      <c r="W53" s="426"/>
      <c r="X53" s="426"/>
      <c r="Y53" s="426"/>
      <c r="Z53" s="426"/>
      <c r="AA53" s="426"/>
    </row>
    <row r="54" spans="1:27" ht="30.75" customHeight="1" outlineLevel="1">
      <c r="A54" s="426"/>
      <c r="B54" s="472" t="s">
        <v>778</v>
      </c>
      <c r="C54" s="473" t="s">
        <v>779</v>
      </c>
      <c r="D54" s="473" t="s">
        <v>780</v>
      </c>
      <c r="E54" s="473" t="s">
        <v>780</v>
      </c>
      <c r="F54" s="184"/>
      <c r="G54" s="184"/>
      <c r="H54" s="475" t="s">
        <v>801</v>
      </c>
      <c r="I54" s="511"/>
      <c r="J54" s="511"/>
      <c r="K54" s="184" t="s">
        <v>802</v>
      </c>
      <c r="L54" s="426"/>
      <c r="M54" s="426"/>
      <c r="N54" s="426"/>
      <c r="O54" s="426"/>
      <c r="P54" s="426"/>
      <c r="Q54" s="426"/>
      <c r="R54" s="426"/>
      <c r="S54" s="426"/>
      <c r="T54" s="426"/>
      <c r="U54" s="426"/>
      <c r="V54" s="426"/>
      <c r="W54" s="426"/>
      <c r="X54" s="426"/>
      <c r="Y54" s="426"/>
      <c r="Z54" s="426"/>
      <c r="AA54" s="426"/>
    </row>
    <row r="55" spans="1:27" ht="15" customHeight="1" outlineLevel="1">
      <c r="A55" s="426"/>
      <c r="B55" s="512" t="str">
        <f t="shared" ref="B55:B65" si="6">IF(B29=0,"",B29)</f>
        <v>RESIDENTIAL</v>
      </c>
      <c r="C55" s="477" t="s">
        <v>788</v>
      </c>
      <c r="D55" s="477">
        <v>4006</v>
      </c>
      <c r="E55" s="477">
        <v>4707</v>
      </c>
      <c r="F55" s="513"/>
      <c r="G55" s="513"/>
      <c r="H55" s="514">
        <f t="shared" ref="H55:H65" si="7">+H29</f>
        <v>24419502</v>
      </c>
      <c r="I55" s="513"/>
      <c r="J55" s="513"/>
      <c r="K55" s="515">
        <f t="shared" ref="K55:K65" si="8">+$G$18/1000</f>
        <v>5.9810000000000002E-2</v>
      </c>
      <c r="L55" s="483">
        <f t="shared" ref="L55:L65" si="9">+K55*H55</f>
        <v>1460530.4146199999</v>
      </c>
      <c r="M55" s="426"/>
      <c r="N55" s="426"/>
      <c r="O55" s="426"/>
      <c r="P55" s="426"/>
      <c r="Q55" s="426"/>
      <c r="R55" s="426"/>
      <c r="S55" s="426"/>
      <c r="T55" s="426"/>
      <c r="U55" s="426"/>
      <c r="V55" s="426"/>
      <c r="W55" s="426"/>
      <c r="X55" s="426"/>
      <c r="Y55" s="426"/>
      <c r="Z55" s="426"/>
      <c r="AA55" s="426"/>
    </row>
    <row r="56" spans="1:27" ht="15" customHeight="1" outlineLevel="1">
      <c r="A56" s="426"/>
      <c r="B56" s="512" t="str">
        <f t="shared" si="6"/>
        <v>GENERAL SERVICE &lt;50KW</v>
      </c>
      <c r="C56" s="477" t="s">
        <v>788</v>
      </c>
      <c r="D56" s="477">
        <v>4010</v>
      </c>
      <c r="E56" s="477">
        <v>4707</v>
      </c>
      <c r="F56" s="513"/>
      <c r="G56" s="513"/>
      <c r="H56" s="514">
        <f t="shared" si="7"/>
        <v>108586641</v>
      </c>
      <c r="I56" s="513"/>
      <c r="J56" s="513"/>
      <c r="K56" s="515">
        <f t="shared" si="8"/>
        <v>5.9810000000000002E-2</v>
      </c>
      <c r="L56" s="483">
        <f t="shared" si="9"/>
        <v>6494566.9982099999</v>
      </c>
      <c r="M56" s="426"/>
      <c r="N56" s="426"/>
      <c r="O56" s="426"/>
      <c r="P56" s="426"/>
      <c r="Q56" s="426"/>
      <c r="R56" s="426"/>
      <c r="S56" s="426"/>
      <c r="T56" s="426"/>
      <c r="U56" s="426"/>
      <c r="V56" s="426"/>
      <c r="W56" s="426"/>
      <c r="X56" s="426"/>
      <c r="Y56" s="426"/>
      <c r="Z56" s="426"/>
      <c r="AA56" s="426"/>
    </row>
    <row r="57" spans="1:27" ht="15" customHeight="1" outlineLevel="1">
      <c r="A57" s="426"/>
      <c r="B57" s="512" t="str">
        <f t="shared" si="6"/>
        <v>GENERAL SERVICE 1000-1500KW</v>
      </c>
      <c r="C57" s="477" t="s">
        <v>788</v>
      </c>
      <c r="D57" s="477">
        <v>4035</v>
      </c>
      <c r="E57" s="477">
        <v>4707</v>
      </c>
      <c r="F57" s="513"/>
      <c r="G57" s="513"/>
      <c r="H57" s="514">
        <f t="shared" si="7"/>
        <v>2166086201</v>
      </c>
      <c r="I57" s="513"/>
      <c r="J57" s="513"/>
      <c r="K57" s="515">
        <f t="shared" si="8"/>
        <v>5.9810000000000002E-2</v>
      </c>
      <c r="L57" s="483">
        <f t="shared" si="9"/>
        <v>129553615.68181001</v>
      </c>
      <c r="M57" s="426"/>
      <c r="N57" s="426"/>
      <c r="O57" s="426"/>
      <c r="P57" s="426"/>
      <c r="Q57" s="426"/>
      <c r="R57" s="426"/>
      <c r="S57" s="426"/>
      <c r="T57" s="426"/>
      <c r="U57" s="426"/>
      <c r="V57" s="426"/>
      <c r="W57" s="426"/>
      <c r="X57" s="426"/>
      <c r="Y57" s="426"/>
      <c r="Z57" s="426"/>
      <c r="AA57" s="426"/>
    </row>
    <row r="58" spans="1:27" ht="15" customHeight="1" outlineLevel="1">
      <c r="A58" s="426"/>
      <c r="B58" s="512" t="str">
        <f t="shared" si="6"/>
        <v>GENERAL SERVICE 1500-5000 KW</v>
      </c>
      <c r="C58" s="477" t="s">
        <v>788</v>
      </c>
      <c r="D58" s="477">
        <v>4010</v>
      </c>
      <c r="E58" s="477">
        <v>4707</v>
      </c>
      <c r="F58" s="513"/>
      <c r="G58" s="513"/>
      <c r="H58" s="514">
        <f t="shared" si="7"/>
        <v>156645625</v>
      </c>
      <c r="I58" s="513"/>
      <c r="J58" s="513"/>
      <c r="K58" s="515">
        <f t="shared" si="8"/>
        <v>5.9810000000000002E-2</v>
      </c>
      <c r="L58" s="483">
        <f t="shared" si="9"/>
        <v>9368974.8312500007</v>
      </c>
      <c r="M58" s="426"/>
      <c r="N58" s="426"/>
      <c r="O58" s="426"/>
      <c r="P58" s="426"/>
      <c r="Q58" s="426"/>
      <c r="R58" s="426"/>
      <c r="S58" s="426"/>
      <c r="T58" s="426"/>
      <c r="U58" s="426"/>
      <c r="V58" s="426"/>
      <c r="W58" s="426"/>
      <c r="X58" s="426"/>
      <c r="Y58" s="426"/>
      <c r="Z58" s="426"/>
      <c r="AA58" s="426"/>
    </row>
    <row r="59" spans="1:27" ht="15" customHeight="1" outlineLevel="1">
      <c r="A59" s="426"/>
      <c r="B59" s="512" t="str">
        <f t="shared" si="6"/>
        <v>LARGE USER</v>
      </c>
      <c r="C59" s="477" t="s">
        <v>788</v>
      </c>
      <c r="D59" s="477">
        <v>4025</v>
      </c>
      <c r="E59" s="477">
        <v>4707</v>
      </c>
      <c r="F59" s="513"/>
      <c r="G59" s="513"/>
      <c r="H59" s="514">
        <f t="shared" si="7"/>
        <v>47616533</v>
      </c>
      <c r="I59" s="513"/>
      <c r="J59" s="513"/>
      <c r="K59" s="515">
        <f t="shared" si="8"/>
        <v>5.9810000000000002E-2</v>
      </c>
      <c r="L59" s="483">
        <f t="shared" si="9"/>
        <v>2847944.83873</v>
      </c>
      <c r="M59" s="426"/>
      <c r="N59" s="426"/>
      <c r="O59" s="426"/>
      <c r="P59" s="426"/>
      <c r="Q59" s="426"/>
      <c r="R59" s="426"/>
      <c r="S59" s="426"/>
      <c r="T59" s="426"/>
      <c r="U59" s="426"/>
      <c r="V59" s="426"/>
      <c r="W59" s="426"/>
      <c r="X59" s="426"/>
      <c r="Y59" s="426"/>
      <c r="Z59" s="426"/>
      <c r="AA59" s="426"/>
    </row>
    <row r="60" spans="1:27" ht="15" customHeight="1" outlineLevel="1">
      <c r="A60" s="426"/>
      <c r="B60" s="512" t="str">
        <f t="shared" si="6"/>
        <v>STREETLIGHTING</v>
      </c>
      <c r="C60" s="477" t="s">
        <v>788</v>
      </c>
      <c r="D60" s="477">
        <v>4025</v>
      </c>
      <c r="E60" s="477">
        <v>4707</v>
      </c>
      <c r="F60" s="513"/>
      <c r="G60" s="513"/>
      <c r="H60" s="514">
        <f t="shared" si="7"/>
        <v>22690922</v>
      </c>
      <c r="I60" s="513"/>
      <c r="J60" s="513"/>
      <c r="K60" s="515">
        <f t="shared" si="8"/>
        <v>5.9810000000000002E-2</v>
      </c>
      <c r="L60" s="483">
        <f t="shared" si="9"/>
        <v>1357144.04482</v>
      </c>
      <c r="M60" s="426"/>
      <c r="N60" s="426"/>
      <c r="O60" s="426"/>
      <c r="P60" s="426"/>
      <c r="Q60" s="426"/>
      <c r="R60" s="426"/>
      <c r="S60" s="426"/>
      <c r="T60" s="426"/>
      <c r="U60" s="426"/>
      <c r="V60" s="426"/>
      <c r="W60" s="426"/>
      <c r="X60" s="426"/>
      <c r="Y60" s="426"/>
      <c r="Z60" s="426"/>
      <c r="AA60" s="426"/>
    </row>
    <row r="61" spans="1:27" ht="15" customHeight="1" outlineLevel="1">
      <c r="A61" s="426"/>
      <c r="B61" s="512" t="str">
        <f t="shared" si="6"/>
        <v>SENTINEL LIGHTS</v>
      </c>
      <c r="C61" s="477" t="s">
        <v>788</v>
      </c>
      <c r="D61" s="477">
        <v>4025</v>
      </c>
      <c r="E61" s="477">
        <v>4707</v>
      </c>
      <c r="F61" s="513"/>
      <c r="G61" s="513"/>
      <c r="H61" s="514">
        <f t="shared" si="7"/>
        <v>0</v>
      </c>
      <c r="I61" s="513"/>
      <c r="J61" s="513"/>
      <c r="K61" s="515">
        <f t="shared" si="8"/>
        <v>5.9810000000000002E-2</v>
      </c>
      <c r="L61" s="483">
        <f t="shared" si="9"/>
        <v>0</v>
      </c>
      <c r="M61" s="426"/>
      <c r="N61" s="426"/>
      <c r="O61" s="426"/>
      <c r="P61" s="426"/>
      <c r="Q61" s="426"/>
      <c r="R61" s="426"/>
      <c r="S61" s="426"/>
      <c r="T61" s="426"/>
      <c r="U61" s="426"/>
      <c r="V61" s="426"/>
      <c r="W61" s="426"/>
      <c r="X61" s="426"/>
      <c r="Y61" s="426"/>
      <c r="Z61" s="426"/>
      <c r="AA61" s="426"/>
    </row>
    <row r="62" spans="1:27" ht="15" customHeight="1" outlineLevel="1">
      <c r="A62" s="426"/>
      <c r="B62" s="512" t="str">
        <f t="shared" si="6"/>
        <v>UNMETERED SCATTERED LOADS</v>
      </c>
      <c r="C62" s="477" t="s">
        <v>788</v>
      </c>
      <c r="D62" s="477">
        <v>4025</v>
      </c>
      <c r="E62" s="477">
        <v>4707</v>
      </c>
      <c r="F62" s="513"/>
      <c r="G62" s="513"/>
      <c r="H62" s="514">
        <f t="shared" si="7"/>
        <v>0</v>
      </c>
      <c r="I62" s="513"/>
      <c r="J62" s="513"/>
      <c r="K62" s="515">
        <f t="shared" si="8"/>
        <v>5.9810000000000002E-2</v>
      </c>
      <c r="L62" s="483">
        <f t="shared" si="9"/>
        <v>0</v>
      </c>
      <c r="M62" s="426"/>
      <c r="N62" s="426"/>
      <c r="O62" s="426"/>
      <c r="P62" s="426"/>
      <c r="Q62" s="426"/>
      <c r="R62" s="426"/>
      <c r="S62" s="426"/>
      <c r="T62" s="426"/>
      <c r="U62" s="426"/>
      <c r="V62" s="426"/>
      <c r="W62" s="426"/>
      <c r="X62" s="426"/>
      <c r="Y62" s="426"/>
      <c r="Z62" s="426"/>
      <c r="AA62" s="426"/>
    </row>
    <row r="63" spans="1:27" ht="15" customHeight="1" outlineLevel="1">
      <c r="A63" s="426"/>
      <c r="B63" s="512" t="str">
        <f t="shared" si="6"/>
        <v>DRYCORE</v>
      </c>
      <c r="C63" s="477" t="s">
        <v>788</v>
      </c>
      <c r="D63" s="477">
        <v>4025</v>
      </c>
      <c r="E63" s="477">
        <v>4707</v>
      </c>
      <c r="F63" s="513"/>
      <c r="G63" s="513"/>
      <c r="H63" s="514">
        <f t="shared" si="7"/>
        <v>7264854</v>
      </c>
      <c r="I63" s="513"/>
      <c r="J63" s="513"/>
      <c r="K63" s="515">
        <f t="shared" si="8"/>
        <v>5.9810000000000002E-2</v>
      </c>
      <c r="L63" s="483">
        <f t="shared" si="9"/>
        <v>434510.91774</v>
      </c>
      <c r="M63" s="426"/>
      <c r="N63" s="426"/>
      <c r="O63" s="426"/>
      <c r="P63" s="426"/>
      <c r="Q63" s="426"/>
      <c r="R63" s="426"/>
      <c r="S63" s="426"/>
      <c r="T63" s="426"/>
      <c r="U63" s="426"/>
      <c r="V63" s="426"/>
      <c r="W63" s="426"/>
      <c r="X63" s="426"/>
      <c r="Y63" s="426"/>
      <c r="Z63" s="426"/>
      <c r="AA63" s="426"/>
    </row>
    <row r="64" spans="1:27" ht="15" customHeight="1" outlineLevel="1">
      <c r="A64" s="426"/>
      <c r="B64" s="512" t="str">
        <f t="shared" si="6"/>
        <v/>
      </c>
      <c r="C64" s="477" t="s">
        <v>788</v>
      </c>
      <c r="D64" s="477">
        <v>4025</v>
      </c>
      <c r="E64" s="477">
        <v>4707</v>
      </c>
      <c r="F64" s="513"/>
      <c r="G64" s="513"/>
      <c r="H64" s="514">
        <f t="shared" si="7"/>
        <v>0</v>
      </c>
      <c r="I64" s="513"/>
      <c r="J64" s="513"/>
      <c r="K64" s="515">
        <f t="shared" si="8"/>
        <v>5.9810000000000002E-2</v>
      </c>
      <c r="L64" s="483">
        <f t="shared" si="9"/>
        <v>0</v>
      </c>
      <c r="M64" s="426"/>
      <c r="N64" s="426"/>
      <c r="O64" s="426"/>
      <c r="P64" s="426"/>
      <c r="Q64" s="426"/>
      <c r="R64" s="426"/>
      <c r="S64" s="426"/>
      <c r="T64" s="426"/>
      <c r="U64" s="426"/>
      <c r="V64" s="426"/>
      <c r="W64" s="426"/>
      <c r="X64" s="426"/>
      <c r="Y64" s="426"/>
      <c r="Z64" s="426"/>
      <c r="AA64" s="426"/>
    </row>
    <row r="65" spans="1:27" ht="15" customHeight="1" outlineLevel="1">
      <c r="A65" s="426"/>
      <c r="B65" s="512" t="str">
        <f t="shared" si="6"/>
        <v>(volumes for the test year is loss adjusted)</v>
      </c>
      <c r="C65" s="477" t="s">
        <v>788</v>
      </c>
      <c r="D65" s="477">
        <v>4025</v>
      </c>
      <c r="E65" s="477">
        <v>4707</v>
      </c>
      <c r="F65" s="513"/>
      <c r="G65" s="513"/>
      <c r="H65" s="514">
        <f t="shared" si="7"/>
        <v>0</v>
      </c>
      <c r="I65" s="513"/>
      <c r="J65" s="513"/>
      <c r="K65" s="515">
        <f t="shared" si="8"/>
        <v>5.9810000000000002E-2</v>
      </c>
      <c r="L65" s="483">
        <f t="shared" si="9"/>
        <v>0</v>
      </c>
      <c r="M65" s="426"/>
      <c r="N65" s="426"/>
      <c r="O65" s="426"/>
      <c r="P65" s="426"/>
      <c r="Q65" s="426"/>
      <c r="R65" s="426"/>
      <c r="S65" s="426"/>
      <c r="T65" s="426"/>
      <c r="U65" s="426"/>
      <c r="V65" s="426"/>
      <c r="W65" s="426"/>
      <c r="X65" s="426"/>
      <c r="Y65" s="426"/>
      <c r="Z65" s="426"/>
      <c r="AA65" s="426"/>
    </row>
    <row r="66" spans="1:27" ht="15" customHeight="1" outlineLevel="1">
      <c r="A66" s="426"/>
      <c r="B66" s="512" t="s">
        <v>803</v>
      </c>
      <c r="C66" s="473"/>
      <c r="D66" s="473"/>
      <c r="E66" s="474"/>
      <c r="F66" s="516"/>
      <c r="G66" s="516"/>
      <c r="H66" s="517">
        <f>SUM(H55:H65)</f>
        <v>2533310278</v>
      </c>
      <c r="I66" s="516"/>
      <c r="J66" s="516"/>
      <c r="K66" s="518"/>
      <c r="L66" s="491"/>
      <c r="M66" s="426"/>
      <c r="N66" s="426"/>
      <c r="O66" s="426"/>
      <c r="P66" s="426"/>
      <c r="Q66" s="426"/>
      <c r="R66" s="426"/>
      <c r="S66" s="426"/>
      <c r="T66" s="426"/>
      <c r="U66" s="426"/>
      <c r="V66" s="426"/>
      <c r="W66" s="426"/>
      <c r="X66" s="426"/>
      <c r="Y66" s="426"/>
      <c r="Z66" s="426"/>
      <c r="AA66" s="426"/>
    </row>
    <row r="67" spans="1:27" ht="15" customHeight="1" outlineLevel="1">
      <c r="A67" s="426"/>
      <c r="B67" s="209" t="s">
        <v>620</v>
      </c>
      <c r="C67" s="487"/>
      <c r="D67" s="470"/>
      <c r="E67" s="471"/>
      <c r="F67" s="519"/>
      <c r="G67" s="519"/>
      <c r="H67" s="519"/>
      <c r="I67" s="519"/>
      <c r="J67" s="519"/>
      <c r="K67" s="488"/>
      <c r="L67" s="510">
        <f>SUM(L55:L65)</f>
        <v>151517287.72718003</v>
      </c>
      <c r="M67" s="426"/>
      <c r="N67" s="426"/>
      <c r="O67" s="426"/>
      <c r="P67" s="426"/>
      <c r="Q67" s="426"/>
      <c r="R67" s="426"/>
      <c r="S67" s="426"/>
      <c r="T67" s="426"/>
      <c r="U67" s="426"/>
      <c r="V67" s="426"/>
      <c r="W67" s="426"/>
      <c r="X67" s="426"/>
      <c r="Y67" s="426"/>
      <c r="Z67" s="426"/>
      <c r="AA67" s="426"/>
    </row>
    <row r="68" spans="1:27" ht="15" customHeight="1" outlineLevel="1">
      <c r="A68" s="426"/>
      <c r="B68" s="25"/>
      <c r="C68" s="520"/>
      <c r="D68" s="76"/>
      <c r="E68" s="76"/>
      <c r="F68" s="521"/>
      <c r="G68" s="521"/>
      <c r="H68" s="521"/>
      <c r="I68" s="521"/>
      <c r="J68" s="521"/>
      <c r="K68" s="521"/>
      <c r="L68" s="433"/>
      <c r="M68" s="426"/>
      <c r="N68" s="426"/>
      <c r="O68" s="426"/>
      <c r="P68" s="426"/>
      <c r="Q68" s="426"/>
      <c r="R68" s="426"/>
      <c r="S68" s="426"/>
      <c r="T68" s="426"/>
      <c r="U68" s="426"/>
      <c r="V68" s="426"/>
      <c r="W68" s="426"/>
      <c r="X68" s="426"/>
      <c r="Y68" s="426"/>
      <c r="Z68" s="426"/>
      <c r="AA68" s="426"/>
    </row>
    <row r="69" spans="1:27" ht="15" customHeight="1" outlineLevel="1">
      <c r="A69" s="426"/>
      <c r="B69" s="426"/>
      <c r="C69" s="426"/>
      <c r="D69" s="426"/>
      <c r="E69" s="426"/>
      <c r="F69" s="426"/>
      <c r="G69" s="426"/>
      <c r="H69" s="426"/>
      <c r="I69" s="426"/>
      <c r="J69" s="426"/>
      <c r="K69" s="426"/>
      <c r="L69" s="522"/>
      <c r="M69" s="426"/>
      <c r="N69" s="426"/>
      <c r="O69" s="426"/>
      <c r="P69" s="426"/>
      <c r="Q69" s="426"/>
      <c r="R69" s="426"/>
      <c r="S69" s="426"/>
      <c r="T69" s="426"/>
      <c r="U69" s="426"/>
      <c r="V69" s="426"/>
      <c r="W69" s="426"/>
      <c r="X69" s="426"/>
      <c r="Y69" s="426"/>
      <c r="Z69" s="426"/>
      <c r="AA69" s="426"/>
    </row>
    <row r="70" spans="1:27" ht="15.75" customHeight="1">
      <c r="A70" s="426" t="s">
        <v>804</v>
      </c>
      <c r="B70" s="426"/>
      <c r="C70" s="426"/>
      <c r="D70" s="426"/>
      <c r="E70" s="426"/>
      <c r="F70" s="523"/>
      <c r="G70" s="523"/>
      <c r="H70" s="523"/>
      <c r="I70" s="523"/>
      <c r="J70" s="523"/>
      <c r="K70" s="523"/>
      <c r="L70" s="426"/>
      <c r="M70" s="426"/>
      <c r="N70" s="426"/>
      <c r="O70" s="426"/>
      <c r="P70" s="426"/>
      <c r="Q70" s="426"/>
      <c r="R70" s="426"/>
      <c r="S70" s="426"/>
      <c r="T70" s="426"/>
      <c r="U70" s="426"/>
      <c r="V70" s="426"/>
      <c r="W70" s="426"/>
      <c r="X70" s="426"/>
      <c r="Y70" s="426"/>
      <c r="Z70" s="426"/>
      <c r="AA70" s="426"/>
    </row>
    <row r="71" spans="1:27" ht="15.75" customHeight="1">
      <c r="A71" s="426" t="s">
        <v>805</v>
      </c>
      <c r="B71" s="426"/>
      <c r="C71" s="426"/>
      <c r="D71" s="426"/>
      <c r="E71" s="426"/>
      <c r="F71" s="426"/>
      <c r="G71" s="524"/>
      <c r="H71" s="524"/>
      <c r="I71" s="524"/>
      <c r="J71" s="524"/>
      <c r="K71" s="524"/>
      <c r="L71" s="426"/>
      <c r="M71" s="426"/>
      <c r="N71" s="426"/>
      <c r="O71" s="426"/>
      <c r="P71" s="426"/>
      <c r="Q71" s="426"/>
      <c r="R71" s="426"/>
      <c r="S71" s="426"/>
      <c r="T71" s="426"/>
      <c r="U71" s="426"/>
      <c r="V71" s="426"/>
      <c r="W71" s="426"/>
      <c r="X71" s="426"/>
      <c r="Y71" s="426"/>
      <c r="Z71" s="426"/>
      <c r="AA71" s="426"/>
    </row>
    <row r="72" spans="1:27" ht="15.75" customHeight="1">
      <c r="A72" s="426" t="s">
        <v>806</v>
      </c>
      <c r="B72" s="426"/>
      <c r="C72" s="426"/>
      <c r="D72" s="426"/>
      <c r="E72" s="426"/>
      <c r="F72" s="426"/>
      <c r="G72" s="426"/>
      <c r="H72" s="426"/>
      <c r="I72" s="426"/>
      <c r="J72" s="426"/>
      <c r="K72" s="426"/>
      <c r="L72" s="426"/>
      <c r="M72" s="426"/>
      <c r="N72" s="426"/>
      <c r="O72" s="426"/>
      <c r="P72" s="426"/>
      <c r="Q72" s="426"/>
      <c r="R72" s="426"/>
      <c r="S72" s="426"/>
      <c r="T72" s="426"/>
      <c r="U72" s="426"/>
      <c r="V72" s="426"/>
      <c r="W72" s="426"/>
      <c r="X72" s="426"/>
      <c r="Y72" s="426"/>
      <c r="Z72" s="426"/>
      <c r="AA72" s="426"/>
    </row>
    <row r="73" spans="1:27" ht="15.75" customHeight="1">
      <c r="A73" s="426"/>
      <c r="B73" s="426"/>
      <c r="C73" s="426"/>
      <c r="D73" s="426"/>
      <c r="E73" s="426"/>
      <c r="F73" s="426"/>
      <c r="G73" s="426"/>
      <c r="H73" s="426"/>
      <c r="I73" s="426"/>
      <c r="J73" s="426"/>
      <c r="K73" s="426"/>
      <c r="L73" s="426"/>
      <c r="M73" s="426"/>
      <c r="N73" s="426"/>
      <c r="O73" s="426"/>
      <c r="P73" s="426"/>
      <c r="Q73" s="426"/>
      <c r="R73" s="426"/>
      <c r="S73" s="426"/>
      <c r="T73" s="426"/>
      <c r="U73" s="426"/>
      <c r="V73" s="426"/>
      <c r="W73" s="426"/>
      <c r="X73" s="426"/>
      <c r="Y73" s="426"/>
      <c r="Z73" s="426"/>
      <c r="AA73" s="426"/>
    </row>
    <row r="74" spans="1:27" ht="15.75" customHeight="1">
      <c r="A74" s="426"/>
      <c r="B74" s="426"/>
      <c r="C74" s="426"/>
      <c r="D74" s="426"/>
      <c r="E74" s="426"/>
      <c r="F74" s="426"/>
      <c r="G74" s="426"/>
      <c r="H74" s="426"/>
      <c r="I74" s="426"/>
      <c r="J74" s="426"/>
      <c r="K74" s="426"/>
      <c r="L74" s="426"/>
      <c r="M74" s="426"/>
      <c r="N74" s="426"/>
      <c r="O74" s="426"/>
      <c r="P74" s="426"/>
      <c r="Q74" s="426"/>
      <c r="R74" s="426"/>
      <c r="S74" s="426"/>
      <c r="T74" s="426"/>
      <c r="U74" s="426"/>
      <c r="V74" s="426"/>
      <c r="W74" s="426"/>
      <c r="X74" s="426"/>
      <c r="Y74" s="426"/>
      <c r="Z74" s="426"/>
      <c r="AA74" s="426"/>
    </row>
    <row r="75" spans="1:27" ht="15.75" customHeight="1">
      <c r="A75" s="426"/>
      <c r="B75" s="426"/>
      <c r="C75" s="426"/>
      <c r="D75" s="426"/>
      <c r="E75" s="426"/>
      <c r="F75" s="426"/>
      <c r="G75" s="426"/>
      <c r="H75" s="426"/>
      <c r="I75" s="426"/>
      <c r="J75" s="426"/>
      <c r="K75" s="426"/>
      <c r="L75" s="426"/>
      <c r="M75" s="426"/>
      <c r="N75" s="426"/>
      <c r="O75" s="426"/>
      <c r="P75" s="426"/>
      <c r="Q75" s="426"/>
      <c r="R75" s="426"/>
      <c r="S75" s="426"/>
      <c r="T75" s="426"/>
      <c r="U75" s="426"/>
      <c r="V75" s="426"/>
      <c r="W75" s="426"/>
      <c r="X75" s="426"/>
      <c r="Y75" s="426"/>
      <c r="Z75" s="426"/>
      <c r="AA75" s="426"/>
    </row>
    <row r="76" spans="1:27" ht="15.75" customHeight="1">
      <c r="A76" s="426"/>
      <c r="B76" s="426"/>
      <c r="C76" s="426"/>
      <c r="D76" s="426"/>
      <c r="E76" s="426"/>
      <c r="F76" s="426"/>
      <c r="G76" s="426"/>
      <c r="H76" s="426"/>
      <c r="I76" s="426"/>
      <c r="J76" s="426"/>
      <c r="K76" s="426"/>
      <c r="L76" s="426"/>
      <c r="M76" s="426"/>
      <c r="N76" s="426"/>
      <c r="O76" s="426"/>
      <c r="P76" s="426"/>
      <c r="Q76" s="426"/>
      <c r="R76" s="426"/>
      <c r="S76" s="426"/>
      <c r="T76" s="426"/>
      <c r="U76" s="426"/>
      <c r="V76" s="426"/>
      <c r="W76" s="426"/>
      <c r="X76" s="426"/>
      <c r="Y76" s="426"/>
      <c r="Z76" s="426"/>
      <c r="AA76" s="426"/>
    </row>
    <row r="77" spans="1:27" ht="15.75" customHeight="1">
      <c r="A77" s="426"/>
      <c r="B77" s="426"/>
      <c r="C77" s="426"/>
      <c r="D77" s="426"/>
      <c r="E77" s="426"/>
      <c r="F77" s="426"/>
      <c r="G77" s="426"/>
      <c r="H77" s="426"/>
      <c r="I77" s="426"/>
      <c r="J77" s="426"/>
      <c r="K77" s="426"/>
      <c r="L77" s="426"/>
      <c r="M77" s="426"/>
      <c r="N77" s="426"/>
      <c r="O77" s="426"/>
      <c r="P77" s="426"/>
      <c r="Q77" s="426"/>
      <c r="R77" s="426"/>
      <c r="S77" s="426"/>
      <c r="T77" s="426"/>
      <c r="U77" s="426"/>
      <c r="V77" s="426"/>
      <c r="W77" s="426"/>
      <c r="X77" s="426"/>
      <c r="Y77" s="426"/>
      <c r="Z77" s="426"/>
      <c r="AA77" s="426"/>
    </row>
    <row r="78" spans="1:27" ht="15.75" customHeight="1">
      <c r="A78" s="426"/>
      <c r="B78" s="426"/>
      <c r="C78" s="426"/>
      <c r="D78" s="426"/>
      <c r="E78" s="426"/>
      <c r="F78" s="426"/>
      <c r="G78" s="426"/>
      <c r="H78" s="426"/>
      <c r="I78" s="426"/>
      <c r="J78" s="426"/>
      <c r="K78" s="426"/>
      <c r="L78" s="426"/>
      <c r="M78" s="426"/>
      <c r="N78" s="426"/>
      <c r="O78" s="426"/>
      <c r="P78" s="426"/>
      <c r="Q78" s="426"/>
      <c r="R78" s="426"/>
      <c r="S78" s="426"/>
      <c r="T78" s="426"/>
      <c r="U78" s="426"/>
      <c r="V78" s="426"/>
      <c r="W78" s="426"/>
      <c r="X78" s="426"/>
      <c r="Y78" s="426"/>
      <c r="Z78" s="426"/>
      <c r="AA78" s="426"/>
    </row>
    <row r="79" spans="1:27" ht="15.75" customHeight="1">
      <c r="A79" s="426"/>
      <c r="B79" s="426"/>
      <c r="C79" s="426"/>
      <c r="D79" s="426"/>
      <c r="E79" s="426"/>
      <c r="F79" s="426"/>
      <c r="G79" s="426"/>
      <c r="H79" s="426"/>
      <c r="I79" s="426"/>
      <c r="J79" s="426"/>
      <c r="K79" s="426"/>
      <c r="L79" s="426"/>
      <c r="M79" s="426"/>
      <c r="N79" s="426"/>
      <c r="O79" s="426"/>
      <c r="P79" s="426"/>
      <c r="Q79" s="426"/>
      <c r="R79" s="426"/>
      <c r="S79" s="426"/>
      <c r="T79" s="426"/>
      <c r="U79" s="426"/>
      <c r="V79" s="426"/>
      <c r="W79" s="426"/>
      <c r="X79" s="426"/>
      <c r="Y79" s="426"/>
      <c r="Z79" s="426"/>
      <c r="AA79" s="426"/>
    </row>
    <row r="80" spans="1:27" ht="15.75" customHeight="1">
      <c r="A80" s="426"/>
      <c r="B80" s="426"/>
      <c r="C80" s="426"/>
      <c r="D80" s="426"/>
      <c r="E80" s="426"/>
      <c r="F80" s="426"/>
      <c r="G80" s="426"/>
      <c r="H80" s="426"/>
      <c r="I80" s="426"/>
      <c r="J80" s="426"/>
      <c r="K80" s="426"/>
      <c r="L80" s="426"/>
      <c r="M80" s="426"/>
      <c r="N80" s="426"/>
      <c r="O80" s="426"/>
      <c r="P80" s="426"/>
      <c r="Q80" s="426"/>
      <c r="R80" s="426"/>
      <c r="S80" s="426"/>
      <c r="T80" s="426"/>
      <c r="U80" s="426"/>
      <c r="V80" s="426"/>
      <c r="W80" s="426"/>
      <c r="X80" s="426"/>
      <c r="Y80" s="426"/>
      <c r="Z80" s="426"/>
      <c r="AA80" s="426"/>
    </row>
    <row r="81" spans="1:27" ht="15.75" customHeight="1">
      <c r="A81" s="426"/>
      <c r="B81" s="426"/>
      <c r="C81" s="426"/>
      <c r="D81" s="426"/>
      <c r="E81" s="426"/>
      <c r="F81" s="426"/>
      <c r="G81" s="426"/>
      <c r="H81" s="426"/>
      <c r="I81" s="426"/>
      <c r="J81" s="426"/>
      <c r="K81" s="426"/>
      <c r="L81" s="426"/>
      <c r="M81" s="426"/>
      <c r="N81" s="426"/>
      <c r="O81" s="426"/>
      <c r="P81" s="426"/>
      <c r="Q81" s="426"/>
      <c r="R81" s="426"/>
      <c r="S81" s="426"/>
      <c r="T81" s="426"/>
      <c r="U81" s="426"/>
      <c r="V81" s="426"/>
      <c r="W81" s="426"/>
      <c r="X81" s="426"/>
      <c r="Y81" s="426"/>
      <c r="Z81" s="426"/>
      <c r="AA81" s="426"/>
    </row>
    <row r="82" spans="1:27" ht="15.75" customHeight="1">
      <c r="A82" s="426"/>
      <c r="B82" s="426"/>
      <c r="C82" s="426"/>
      <c r="D82" s="426"/>
      <c r="E82" s="426"/>
      <c r="F82" s="426"/>
      <c r="G82" s="426"/>
      <c r="H82" s="426"/>
      <c r="I82" s="426"/>
      <c r="J82" s="426"/>
      <c r="K82" s="426"/>
      <c r="L82" s="426"/>
      <c r="M82" s="426"/>
      <c r="N82" s="426"/>
      <c r="O82" s="426"/>
      <c r="P82" s="426"/>
      <c r="Q82" s="426"/>
      <c r="R82" s="426"/>
      <c r="S82" s="426"/>
      <c r="T82" s="426"/>
      <c r="U82" s="426"/>
      <c r="V82" s="426"/>
      <c r="W82" s="426"/>
      <c r="X82" s="426"/>
      <c r="Y82" s="426"/>
      <c r="Z82" s="426"/>
      <c r="AA82" s="426"/>
    </row>
    <row r="83" spans="1:27" ht="15.75" customHeight="1">
      <c r="A83" s="426"/>
      <c r="B83" s="426"/>
      <c r="C83" s="426"/>
      <c r="D83" s="426"/>
      <c r="E83" s="426"/>
      <c r="F83" s="426"/>
      <c r="G83" s="426"/>
      <c r="H83" s="426"/>
      <c r="I83" s="426"/>
      <c r="J83" s="426"/>
      <c r="K83" s="426"/>
      <c r="L83" s="426"/>
      <c r="M83" s="426"/>
      <c r="N83" s="426"/>
      <c r="O83" s="426"/>
      <c r="P83" s="426"/>
      <c r="Q83" s="426"/>
      <c r="R83" s="426"/>
      <c r="S83" s="426"/>
      <c r="T83" s="426"/>
      <c r="U83" s="426"/>
      <c r="V83" s="426"/>
      <c r="W83" s="426"/>
      <c r="X83" s="426"/>
      <c r="Y83" s="426"/>
      <c r="Z83" s="426"/>
      <c r="AA83" s="426"/>
    </row>
    <row r="84" spans="1:27" ht="15.75" customHeight="1">
      <c r="A84" s="426"/>
      <c r="B84" s="426"/>
      <c r="C84" s="426"/>
      <c r="D84" s="426"/>
      <c r="E84" s="426"/>
      <c r="F84" s="426"/>
      <c r="G84" s="426"/>
      <c r="H84" s="426"/>
      <c r="I84" s="426"/>
      <c r="J84" s="426"/>
      <c r="K84" s="426"/>
      <c r="L84" s="426"/>
      <c r="M84" s="426"/>
      <c r="N84" s="426"/>
      <c r="O84" s="426"/>
      <c r="P84" s="426"/>
      <c r="Q84" s="426"/>
      <c r="R84" s="426"/>
      <c r="S84" s="426"/>
      <c r="T84" s="426"/>
      <c r="U84" s="426"/>
      <c r="V84" s="426"/>
      <c r="W84" s="426"/>
      <c r="X84" s="426"/>
      <c r="Y84" s="426"/>
      <c r="Z84" s="426"/>
      <c r="AA84" s="426"/>
    </row>
    <row r="85" spans="1:27" ht="15.75" customHeight="1">
      <c r="A85" s="426"/>
      <c r="B85" s="426"/>
      <c r="C85" s="426"/>
      <c r="D85" s="426"/>
      <c r="E85" s="426"/>
      <c r="F85" s="426"/>
      <c r="G85" s="426"/>
      <c r="H85" s="426"/>
      <c r="I85" s="426"/>
      <c r="J85" s="426"/>
      <c r="K85" s="426"/>
      <c r="L85" s="426"/>
      <c r="M85" s="426"/>
      <c r="N85" s="426"/>
      <c r="O85" s="426"/>
      <c r="P85" s="426"/>
      <c r="Q85" s="426"/>
      <c r="R85" s="426"/>
      <c r="S85" s="426"/>
      <c r="T85" s="426"/>
      <c r="U85" s="426"/>
      <c r="V85" s="426"/>
      <c r="W85" s="426"/>
      <c r="X85" s="426"/>
      <c r="Y85" s="426"/>
      <c r="Z85" s="426"/>
      <c r="AA85" s="426"/>
    </row>
    <row r="86" spans="1:27" ht="15.75" customHeight="1">
      <c r="A86" s="426"/>
      <c r="B86" s="426"/>
      <c r="C86" s="426"/>
      <c r="D86" s="426"/>
      <c r="E86" s="426"/>
      <c r="F86" s="426"/>
      <c r="G86" s="426"/>
      <c r="H86" s="426"/>
      <c r="I86" s="426"/>
      <c r="J86" s="426"/>
      <c r="K86" s="426"/>
      <c r="L86" s="426"/>
      <c r="M86" s="426"/>
      <c r="N86" s="426"/>
      <c r="O86" s="426"/>
      <c r="P86" s="426"/>
      <c r="Q86" s="426"/>
      <c r="R86" s="426"/>
      <c r="S86" s="426"/>
      <c r="T86" s="426"/>
      <c r="U86" s="426"/>
      <c r="V86" s="426"/>
      <c r="W86" s="426"/>
      <c r="X86" s="426"/>
      <c r="Y86" s="426"/>
      <c r="Z86" s="426"/>
      <c r="AA86" s="426"/>
    </row>
    <row r="87" spans="1:27" ht="15.75" customHeight="1">
      <c r="A87" s="426"/>
      <c r="B87" s="426"/>
      <c r="C87" s="426"/>
      <c r="D87" s="426"/>
      <c r="E87" s="426"/>
      <c r="F87" s="426"/>
      <c r="G87" s="426"/>
      <c r="H87" s="426"/>
      <c r="I87" s="426"/>
      <c r="J87" s="426"/>
      <c r="K87" s="426"/>
      <c r="L87" s="426"/>
      <c r="M87" s="426"/>
      <c r="N87" s="426"/>
      <c r="O87" s="426"/>
      <c r="P87" s="426"/>
      <c r="Q87" s="426"/>
      <c r="R87" s="426"/>
      <c r="S87" s="426"/>
      <c r="T87" s="426"/>
      <c r="U87" s="426"/>
      <c r="V87" s="426"/>
      <c r="W87" s="426"/>
      <c r="X87" s="426"/>
      <c r="Y87" s="426"/>
      <c r="Z87" s="426"/>
      <c r="AA87" s="426"/>
    </row>
    <row r="88" spans="1:27" ht="15.75" customHeight="1">
      <c r="A88" s="426"/>
      <c r="B88" s="426"/>
      <c r="C88" s="426"/>
      <c r="D88" s="426"/>
      <c r="E88" s="426"/>
      <c r="F88" s="426"/>
      <c r="G88" s="426"/>
      <c r="H88" s="426"/>
      <c r="I88" s="426"/>
      <c r="J88" s="426"/>
      <c r="K88" s="426"/>
      <c r="L88" s="426"/>
      <c r="M88" s="426"/>
      <c r="N88" s="426"/>
      <c r="O88" s="426"/>
      <c r="P88" s="426"/>
      <c r="Q88" s="426"/>
      <c r="R88" s="426"/>
      <c r="S88" s="426"/>
      <c r="T88" s="426"/>
      <c r="U88" s="426"/>
      <c r="V88" s="426"/>
      <c r="W88" s="426"/>
      <c r="X88" s="426"/>
      <c r="Y88" s="426"/>
      <c r="Z88" s="426"/>
      <c r="AA88" s="426"/>
    </row>
    <row r="89" spans="1:27" ht="15.75" customHeight="1">
      <c r="A89" s="426"/>
      <c r="B89" s="426"/>
      <c r="C89" s="426"/>
      <c r="D89" s="426"/>
      <c r="E89" s="426"/>
      <c r="F89" s="426"/>
      <c r="G89" s="426"/>
      <c r="H89" s="426"/>
      <c r="I89" s="426"/>
      <c r="J89" s="426"/>
      <c r="K89" s="426"/>
      <c r="L89" s="426"/>
      <c r="M89" s="426"/>
      <c r="N89" s="426"/>
      <c r="O89" s="426"/>
      <c r="P89" s="426"/>
      <c r="Q89" s="426"/>
      <c r="R89" s="426"/>
      <c r="S89" s="426"/>
      <c r="T89" s="426"/>
      <c r="U89" s="426"/>
      <c r="V89" s="426"/>
      <c r="W89" s="426"/>
      <c r="X89" s="426"/>
      <c r="Y89" s="426"/>
      <c r="Z89" s="426"/>
      <c r="AA89" s="426"/>
    </row>
    <row r="90" spans="1:27" ht="15.75" customHeight="1">
      <c r="A90" s="426"/>
      <c r="B90" s="426"/>
      <c r="C90" s="426"/>
      <c r="D90" s="426"/>
      <c r="E90" s="426"/>
      <c r="F90" s="426"/>
      <c r="G90" s="426"/>
      <c r="H90" s="426"/>
      <c r="I90" s="426"/>
      <c r="J90" s="426"/>
      <c r="K90" s="426"/>
      <c r="L90" s="426"/>
      <c r="M90" s="426"/>
      <c r="N90" s="426"/>
      <c r="O90" s="426"/>
      <c r="P90" s="426"/>
      <c r="Q90" s="426"/>
      <c r="R90" s="426"/>
      <c r="S90" s="426"/>
      <c r="T90" s="426"/>
      <c r="U90" s="426"/>
      <c r="V90" s="426"/>
      <c r="W90" s="426"/>
      <c r="X90" s="426"/>
      <c r="Y90" s="426"/>
      <c r="Z90" s="426"/>
      <c r="AA90" s="426"/>
    </row>
    <row r="91" spans="1:27" ht="15.75" customHeight="1">
      <c r="A91" s="426"/>
      <c r="B91" s="426"/>
      <c r="C91" s="426"/>
      <c r="D91" s="426"/>
      <c r="E91" s="426"/>
      <c r="F91" s="426"/>
      <c r="G91" s="426"/>
      <c r="H91" s="426"/>
      <c r="I91" s="426"/>
      <c r="J91" s="426"/>
      <c r="K91" s="426"/>
      <c r="L91" s="426"/>
      <c r="M91" s="426"/>
      <c r="N91" s="426"/>
      <c r="O91" s="426"/>
      <c r="P91" s="426"/>
      <c r="Q91" s="426"/>
      <c r="R91" s="426"/>
      <c r="S91" s="426"/>
      <c r="T91" s="426"/>
      <c r="U91" s="426"/>
      <c r="V91" s="426"/>
      <c r="W91" s="426"/>
      <c r="X91" s="426"/>
      <c r="Y91" s="426"/>
      <c r="Z91" s="426"/>
      <c r="AA91" s="426"/>
    </row>
    <row r="92" spans="1:27" ht="15.75" customHeight="1">
      <c r="A92" s="426"/>
      <c r="B92" s="426"/>
      <c r="C92" s="426"/>
      <c r="D92" s="426"/>
      <c r="E92" s="426"/>
      <c r="F92" s="426"/>
      <c r="G92" s="426"/>
      <c r="H92" s="426"/>
      <c r="I92" s="426"/>
      <c r="J92" s="426"/>
      <c r="K92" s="426"/>
      <c r="L92" s="426"/>
      <c r="M92" s="426"/>
      <c r="N92" s="426"/>
      <c r="O92" s="426"/>
      <c r="P92" s="426"/>
      <c r="Q92" s="426"/>
      <c r="R92" s="426"/>
      <c r="S92" s="426"/>
      <c r="T92" s="426"/>
      <c r="U92" s="426"/>
      <c r="V92" s="426"/>
      <c r="W92" s="426"/>
      <c r="X92" s="426"/>
      <c r="Y92" s="426"/>
      <c r="Z92" s="426"/>
      <c r="AA92" s="426"/>
    </row>
    <row r="93" spans="1:27" ht="15.75" customHeight="1">
      <c r="A93" s="426"/>
      <c r="B93" s="426"/>
      <c r="C93" s="426"/>
      <c r="D93" s="426"/>
      <c r="E93" s="426"/>
      <c r="F93" s="426"/>
      <c r="G93" s="426"/>
      <c r="H93" s="426"/>
      <c r="I93" s="426"/>
      <c r="J93" s="426"/>
      <c r="K93" s="426"/>
      <c r="L93" s="426"/>
      <c r="M93" s="426"/>
      <c r="N93" s="426"/>
      <c r="O93" s="426"/>
      <c r="P93" s="426"/>
      <c r="Q93" s="426"/>
      <c r="R93" s="426"/>
      <c r="S93" s="426"/>
      <c r="T93" s="426"/>
      <c r="U93" s="426"/>
      <c r="V93" s="426"/>
      <c r="W93" s="426"/>
      <c r="X93" s="426"/>
      <c r="Y93" s="426"/>
      <c r="Z93" s="426"/>
      <c r="AA93" s="426"/>
    </row>
    <row r="94" spans="1:27" ht="15.75" customHeight="1">
      <c r="A94" s="426"/>
      <c r="B94" s="426"/>
      <c r="C94" s="426"/>
      <c r="D94" s="426"/>
      <c r="E94" s="426"/>
      <c r="F94" s="426"/>
      <c r="G94" s="426"/>
      <c r="H94" s="426"/>
      <c r="I94" s="426"/>
      <c r="J94" s="426"/>
      <c r="K94" s="426"/>
      <c r="L94" s="426"/>
      <c r="M94" s="426"/>
      <c r="N94" s="426"/>
      <c r="O94" s="426"/>
      <c r="P94" s="426"/>
      <c r="Q94" s="426"/>
      <c r="R94" s="426"/>
      <c r="S94" s="426"/>
      <c r="T94" s="426"/>
      <c r="U94" s="426"/>
      <c r="V94" s="426"/>
      <c r="W94" s="426"/>
      <c r="X94" s="426"/>
      <c r="Y94" s="426"/>
      <c r="Z94" s="426"/>
      <c r="AA94" s="426"/>
    </row>
    <row r="95" spans="1:27" ht="15.75" customHeight="1">
      <c r="A95" s="426"/>
      <c r="B95" s="426"/>
      <c r="C95" s="426"/>
      <c r="D95" s="426"/>
      <c r="E95" s="426"/>
      <c r="F95" s="426"/>
      <c r="G95" s="426"/>
      <c r="H95" s="426"/>
      <c r="I95" s="426"/>
      <c r="J95" s="426"/>
      <c r="K95" s="426"/>
      <c r="L95" s="426"/>
      <c r="M95" s="426"/>
      <c r="N95" s="426"/>
      <c r="O95" s="426"/>
      <c r="P95" s="426"/>
      <c r="Q95" s="426"/>
      <c r="R95" s="426"/>
      <c r="S95" s="426"/>
      <c r="T95" s="426"/>
      <c r="U95" s="426"/>
      <c r="V95" s="426"/>
      <c r="W95" s="426"/>
      <c r="X95" s="426"/>
      <c r="Y95" s="426"/>
      <c r="Z95" s="426"/>
      <c r="AA95" s="426"/>
    </row>
    <row r="96" spans="1:27" ht="15.75" customHeight="1">
      <c r="A96" s="426"/>
      <c r="B96" s="426"/>
      <c r="C96" s="426"/>
      <c r="D96" s="426"/>
      <c r="E96" s="426"/>
      <c r="F96" s="426"/>
      <c r="G96" s="426"/>
      <c r="H96" s="426"/>
      <c r="I96" s="426"/>
      <c r="J96" s="426"/>
      <c r="K96" s="426"/>
      <c r="L96" s="426"/>
      <c r="M96" s="426"/>
      <c r="N96" s="426"/>
      <c r="O96" s="426"/>
      <c r="P96" s="426"/>
      <c r="Q96" s="426"/>
      <c r="R96" s="426"/>
      <c r="S96" s="426"/>
      <c r="T96" s="426"/>
      <c r="U96" s="426"/>
      <c r="V96" s="426"/>
      <c r="W96" s="426"/>
      <c r="X96" s="426"/>
      <c r="Y96" s="426"/>
      <c r="Z96" s="426"/>
      <c r="AA96" s="426"/>
    </row>
    <row r="97" spans="1:27" ht="15.75" customHeight="1">
      <c r="A97" s="426"/>
      <c r="B97" s="426"/>
      <c r="C97" s="426"/>
      <c r="D97" s="426"/>
      <c r="E97" s="426"/>
      <c r="F97" s="426"/>
      <c r="G97" s="426"/>
      <c r="H97" s="426"/>
      <c r="I97" s="426"/>
      <c r="J97" s="426"/>
      <c r="K97" s="426"/>
      <c r="L97" s="426"/>
      <c r="M97" s="426"/>
      <c r="N97" s="426"/>
      <c r="O97" s="426"/>
      <c r="P97" s="426"/>
      <c r="Q97" s="426"/>
      <c r="R97" s="426"/>
      <c r="S97" s="426"/>
      <c r="T97" s="426"/>
      <c r="U97" s="426"/>
      <c r="V97" s="426"/>
      <c r="W97" s="426"/>
      <c r="X97" s="426"/>
      <c r="Y97" s="426"/>
      <c r="Z97" s="426"/>
      <c r="AA97" s="426"/>
    </row>
    <row r="98" spans="1:27" ht="15.75" customHeight="1">
      <c r="A98" s="426"/>
      <c r="B98" s="426"/>
      <c r="C98" s="426"/>
      <c r="D98" s="426"/>
      <c r="E98" s="426"/>
      <c r="F98" s="426"/>
      <c r="G98" s="426"/>
      <c r="H98" s="426"/>
      <c r="I98" s="426"/>
      <c r="J98" s="426"/>
      <c r="K98" s="426"/>
      <c r="L98" s="426"/>
      <c r="M98" s="426"/>
      <c r="N98" s="426"/>
      <c r="O98" s="426"/>
      <c r="P98" s="426"/>
      <c r="Q98" s="426"/>
      <c r="R98" s="426"/>
      <c r="S98" s="426"/>
      <c r="T98" s="426"/>
      <c r="U98" s="426"/>
      <c r="V98" s="426"/>
      <c r="W98" s="426"/>
      <c r="X98" s="426"/>
      <c r="Y98" s="426"/>
      <c r="Z98" s="426"/>
      <c r="AA98" s="426"/>
    </row>
    <row r="99" spans="1:27" ht="15.75" customHeight="1">
      <c r="A99" s="426"/>
      <c r="B99" s="426"/>
      <c r="C99" s="426"/>
      <c r="D99" s="426"/>
      <c r="E99" s="426"/>
      <c r="F99" s="426"/>
      <c r="G99" s="426"/>
      <c r="H99" s="426"/>
      <c r="I99" s="426"/>
      <c r="J99" s="426"/>
      <c r="K99" s="426"/>
      <c r="L99" s="426"/>
      <c r="M99" s="426"/>
      <c r="N99" s="426"/>
      <c r="O99" s="426"/>
      <c r="P99" s="426"/>
      <c r="Q99" s="426"/>
      <c r="R99" s="426"/>
      <c r="S99" s="426"/>
      <c r="T99" s="426"/>
      <c r="U99" s="426"/>
      <c r="V99" s="426"/>
      <c r="W99" s="426"/>
      <c r="X99" s="426"/>
      <c r="Y99" s="426"/>
      <c r="Z99" s="426"/>
      <c r="AA99" s="426"/>
    </row>
    <row r="100" spans="1:27" ht="15.75" customHeight="1">
      <c r="A100" s="426"/>
      <c r="B100" s="426"/>
      <c r="C100" s="426"/>
      <c r="D100" s="426"/>
      <c r="E100" s="426"/>
      <c r="F100" s="426"/>
      <c r="G100" s="426"/>
      <c r="H100" s="426"/>
      <c r="I100" s="426"/>
      <c r="J100" s="426"/>
      <c r="K100" s="426"/>
      <c r="L100" s="426"/>
      <c r="M100" s="426"/>
      <c r="N100" s="426"/>
      <c r="O100" s="426"/>
      <c r="P100" s="426"/>
      <c r="Q100" s="426"/>
      <c r="R100" s="426"/>
      <c r="S100" s="426"/>
      <c r="T100" s="426"/>
      <c r="U100" s="426"/>
      <c r="V100" s="426"/>
      <c r="W100" s="426"/>
      <c r="X100" s="426"/>
      <c r="Y100" s="426"/>
      <c r="Z100" s="426"/>
      <c r="AA100" s="426"/>
    </row>
    <row r="101" spans="1:27" ht="15.75" customHeight="1">
      <c r="A101" s="426"/>
      <c r="B101" s="426"/>
      <c r="C101" s="426"/>
      <c r="D101" s="426"/>
      <c r="E101" s="426"/>
      <c r="F101" s="426"/>
      <c r="G101" s="426"/>
      <c r="H101" s="426"/>
      <c r="I101" s="426"/>
      <c r="J101" s="426"/>
      <c r="K101" s="426"/>
      <c r="L101" s="426"/>
      <c r="M101" s="426"/>
      <c r="N101" s="426"/>
      <c r="O101" s="426"/>
      <c r="P101" s="426"/>
      <c r="Q101" s="426"/>
      <c r="R101" s="426"/>
      <c r="S101" s="426"/>
      <c r="T101" s="426"/>
      <c r="U101" s="426"/>
      <c r="V101" s="426"/>
      <c r="W101" s="426"/>
      <c r="X101" s="426"/>
      <c r="Y101" s="426"/>
      <c r="Z101" s="426"/>
      <c r="AA101" s="426"/>
    </row>
    <row r="102" spans="1:27" ht="15.75" customHeight="1">
      <c r="A102" s="426"/>
      <c r="B102" s="426"/>
      <c r="C102" s="426"/>
      <c r="D102" s="426"/>
      <c r="E102" s="426"/>
      <c r="F102" s="426"/>
      <c r="G102" s="426"/>
      <c r="H102" s="426"/>
      <c r="I102" s="426"/>
      <c r="J102" s="426"/>
      <c r="K102" s="426"/>
      <c r="L102" s="426"/>
      <c r="M102" s="426"/>
      <c r="N102" s="426"/>
      <c r="O102" s="426"/>
      <c r="P102" s="426"/>
      <c r="Q102" s="426"/>
      <c r="R102" s="426"/>
      <c r="S102" s="426"/>
      <c r="T102" s="426"/>
      <c r="U102" s="426"/>
      <c r="V102" s="426"/>
      <c r="W102" s="426"/>
      <c r="X102" s="426"/>
      <c r="Y102" s="426"/>
      <c r="Z102" s="426"/>
      <c r="AA102" s="426"/>
    </row>
    <row r="103" spans="1:27" ht="15.75" customHeight="1">
      <c r="A103" s="426"/>
      <c r="B103" s="426"/>
      <c r="C103" s="426"/>
      <c r="D103" s="426"/>
      <c r="E103" s="426"/>
      <c r="F103" s="426"/>
      <c r="G103" s="426"/>
      <c r="H103" s="426"/>
      <c r="I103" s="426"/>
      <c r="J103" s="426"/>
      <c r="K103" s="426"/>
      <c r="L103" s="426"/>
      <c r="M103" s="426"/>
      <c r="N103" s="426"/>
      <c r="O103" s="426"/>
      <c r="P103" s="426"/>
      <c r="Q103" s="426"/>
      <c r="R103" s="426"/>
      <c r="S103" s="426"/>
      <c r="T103" s="426"/>
      <c r="U103" s="426"/>
      <c r="V103" s="426"/>
      <c r="W103" s="426"/>
      <c r="X103" s="426"/>
      <c r="Y103" s="426"/>
      <c r="Z103" s="426"/>
      <c r="AA103" s="426"/>
    </row>
    <row r="104" spans="1:27" ht="15.75" customHeight="1">
      <c r="A104" s="426"/>
      <c r="B104" s="426"/>
      <c r="C104" s="426"/>
      <c r="D104" s="426"/>
      <c r="E104" s="426"/>
      <c r="F104" s="426"/>
      <c r="G104" s="426"/>
      <c r="H104" s="426"/>
      <c r="I104" s="426"/>
      <c r="J104" s="426"/>
      <c r="K104" s="426"/>
      <c r="L104" s="426"/>
      <c r="M104" s="426"/>
      <c r="N104" s="426"/>
      <c r="O104" s="426"/>
      <c r="P104" s="426"/>
      <c r="Q104" s="426"/>
      <c r="R104" s="426"/>
      <c r="S104" s="426"/>
      <c r="T104" s="426"/>
      <c r="U104" s="426"/>
      <c r="V104" s="426"/>
      <c r="W104" s="426"/>
      <c r="X104" s="426"/>
      <c r="Y104" s="426"/>
      <c r="Z104" s="426"/>
      <c r="AA104" s="426"/>
    </row>
    <row r="105" spans="1:27" ht="15.75" customHeight="1">
      <c r="A105" s="426"/>
      <c r="B105" s="426"/>
      <c r="C105" s="426"/>
      <c r="D105" s="426"/>
      <c r="E105" s="426"/>
      <c r="F105" s="426"/>
      <c r="G105" s="426"/>
      <c r="H105" s="426"/>
      <c r="I105" s="426"/>
      <c r="J105" s="426"/>
      <c r="K105" s="426"/>
      <c r="L105" s="426"/>
      <c r="M105" s="426"/>
      <c r="N105" s="426"/>
      <c r="O105" s="426"/>
      <c r="P105" s="426"/>
      <c r="Q105" s="426"/>
      <c r="R105" s="426"/>
      <c r="S105" s="426"/>
      <c r="T105" s="426"/>
      <c r="U105" s="426"/>
      <c r="V105" s="426"/>
      <c r="W105" s="426"/>
      <c r="X105" s="426"/>
      <c r="Y105" s="426"/>
      <c r="Z105" s="426"/>
      <c r="AA105" s="426"/>
    </row>
    <row r="106" spans="1:27" ht="15.75" customHeight="1">
      <c r="A106" s="426"/>
      <c r="B106" s="426"/>
      <c r="C106" s="426"/>
      <c r="D106" s="426"/>
      <c r="E106" s="426"/>
      <c r="F106" s="426"/>
      <c r="G106" s="426"/>
      <c r="H106" s="426"/>
      <c r="I106" s="426"/>
      <c r="J106" s="426"/>
      <c r="K106" s="426"/>
      <c r="L106" s="426"/>
      <c r="M106" s="426"/>
      <c r="N106" s="426"/>
      <c r="O106" s="426"/>
      <c r="P106" s="426"/>
      <c r="Q106" s="426"/>
      <c r="R106" s="426"/>
      <c r="S106" s="426"/>
      <c r="T106" s="426"/>
      <c r="U106" s="426"/>
      <c r="V106" s="426"/>
      <c r="W106" s="426"/>
      <c r="X106" s="426"/>
      <c r="Y106" s="426"/>
      <c r="Z106" s="426"/>
      <c r="AA106" s="426"/>
    </row>
    <row r="107" spans="1:27" ht="15.75" customHeight="1">
      <c r="A107" s="426"/>
      <c r="B107" s="426"/>
      <c r="C107" s="426"/>
      <c r="D107" s="426"/>
      <c r="E107" s="426"/>
      <c r="F107" s="426"/>
      <c r="G107" s="426"/>
      <c r="H107" s="426"/>
      <c r="I107" s="426"/>
      <c r="J107" s="426"/>
      <c r="K107" s="426"/>
      <c r="L107" s="426"/>
      <c r="M107" s="426"/>
      <c r="N107" s="426"/>
      <c r="O107" s="426"/>
      <c r="P107" s="426"/>
      <c r="Q107" s="426"/>
      <c r="R107" s="426"/>
      <c r="S107" s="426"/>
      <c r="T107" s="426"/>
      <c r="U107" s="426"/>
      <c r="V107" s="426"/>
      <c r="W107" s="426"/>
      <c r="X107" s="426"/>
      <c r="Y107" s="426"/>
      <c r="Z107" s="426"/>
      <c r="AA107" s="426"/>
    </row>
    <row r="108" spans="1:27" ht="15.75" customHeight="1">
      <c r="A108" s="426"/>
      <c r="B108" s="426"/>
      <c r="C108" s="426"/>
      <c r="D108" s="426"/>
      <c r="E108" s="426"/>
      <c r="F108" s="426"/>
      <c r="G108" s="426"/>
      <c r="H108" s="426"/>
      <c r="I108" s="426"/>
      <c r="J108" s="426"/>
      <c r="K108" s="426"/>
      <c r="L108" s="426"/>
      <c r="M108" s="426"/>
      <c r="N108" s="426"/>
      <c r="O108" s="426"/>
      <c r="P108" s="426"/>
      <c r="Q108" s="426"/>
      <c r="R108" s="426"/>
      <c r="S108" s="426"/>
      <c r="T108" s="426"/>
      <c r="U108" s="426"/>
      <c r="V108" s="426"/>
      <c r="W108" s="426"/>
      <c r="X108" s="426"/>
      <c r="Y108" s="426"/>
      <c r="Z108" s="426"/>
      <c r="AA108" s="426"/>
    </row>
    <row r="109" spans="1:27" ht="15.75" customHeight="1">
      <c r="A109" s="426"/>
      <c r="B109" s="426"/>
      <c r="C109" s="426"/>
      <c r="D109" s="426"/>
      <c r="E109" s="426"/>
      <c r="F109" s="426"/>
      <c r="G109" s="426"/>
      <c r="H109" s="426"/>
      <c r="I109" s="426"/>
      <c r="J109" s="426"/>
      <c r="K109" s="426"/>
      <c r="L109" s="426"/>
      <c r="M109" s="426"/>
      <c r="N109" s="426"/>
      <c r="O109" s="426"/>
      <c r="P109" s="426"/>
      <c r="Q109" s="426"/>
      <c r="R109" s="426"/>
      <c r="S109" s="426"/>
      <c r="T109" s="426"/>
      <c r="U109" s="426"/>
      <c r="V109" s="426"/>
      <c r="W109" s="426"/>
      <c r="X109" s="426"/>
      <c r="Y109" s="426"/>
      <c r="Z109" s="426"/>
      <c r="AA109" s="426"/>
    </row>
    <row r="110" spans="1:27" ht="15.75" customHeight="1">
      <c r="A110" s="426"/>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row>
    <row r="111" spans="1:27" ht="15.75" customHeight="1">
      <c r="A111" s="426"/>
      <c r="B111" s="426"/>
      <c r="C111" s="426"/>
      <c r="D111" s="426"/>
      <c r="E111" s="426"/>
      <c r="F111" s="426"/>
      <c r="G111" s="426"/>
      <c r="H111" s="426"/>
      <c r="I111" s="426"/>
      <c r="J111" s="426"/>
      <c r="K111" s="426"/>
      <c r="L111" s="426"/>
      <c r="M111" s="426"/>
      <c r="N111" s="426"/>
      <c r="O111" s="426"/>
      <c r="P111" s="426"/>
      <c r="Q111" s="426"/>
      <c r="R111" s="426"/>
      <c r="S111" s="426"/>
      <c r="T111" s="426"/>
      <c r="U111" s="426"/>
      <c r="V111" s="426"/>
      <c r="W111" s="426"/>
      <c r="X111" s="426"/>
      <c r="Y111" s="426"/>
      <c r="Z111" s="426"/>
      <c r="AA111" s="426"/>
    </row>
    <row r="112" spans="1:27" ht="15.75" customHeight="1">
      <c r="A112" s="426"/>
      <c r="B112" s="426"/>
      <c r="C112" s="426"/>
      <c r="D112" s="426"/>
      <c r="E112" s="426"/>
      <c r="F112" s="426"/>
      <c r="G112" s="426"/>
      <c r="H112" s="426"/>
      <c r="I112" s="426"/>
      <c r="J112" s="426"/>
      <c r="K112" s="426"/>
      <c r="L112" s="426"/>
      <c r="M112" s="426"/>
      <c r="N112" s="426"/>
      <c r="O112" s="426"/>
      <c r="P112" s="426"/>
      <c r="Q112" s="426"/>
      <c r="R112" s="426"/>
      <c r="S112" s="426"/>
      <c r="T112" s="426"/>
      <c r="U112" s="426"/>
      <c r="V112" s="426"/>
      <c r="W112" s="426"/>
      <c r="X112" s="426"/>
      <c r="Y112" s="426"/>
      <c r="Z112" s="426"/>
      <c r="AA112" s="426"/>
    </row>
    <row r="113" spans="1:27" ht="15.75" customHeight="1">
      <c r="A113" s="426"/>
      <c r="B113" s="426"/>
      <c r="C113" s="426"/>
      <c r="D113" s="426"/>
      <c r="E113" s="426"/>
      <c r="F113" s="426"/>
      <c r="G113" s="426"/>
      <c r="H113" s="426"/>
      <c r="I113" s="426"/>
      <c r="J113" s="426"/>
      <c r="K113" s="426"/>
      <c r="L113" s="426"/>
      <c r="M113" s="426"/>
      <c r="N113" s="426"/>
      <c r="O113" s="426"/>
      <c r="P113" s="426"/>
      <c r="Q113" s="426"/>
      <c r="R113" s="426"/>
      <c r="S113" s="426"/>
      <c r="T113" s="426"/>
      <c r="U113" s="426"/>
      <c r="V113" s="426"/>
      <c r="W113" s="426"/>
      <c r="X113" s="426"/>
      <c r="Y113" s="426"/>
      <c r="Z113" s="426"/>
      <c r="AA113" s="426"/>
    </row>
    <row r="114" spans="1:27" ht="15.75" customHeight="1">
      <c r="A114" s="426"/>
      <c r="B114" s="426"/>
      <c r="C114" s="426"/>
      <c r="D114" s="426"/>
      <c r="E114" s="426"/>
      <c r="F114" s="426"/>
      <c r="G114" s="426"/>
      <c r="H114" s="426"/>
      <c r="I114" s="426"/>
      <c r="J114" s="426"/>
      <c r="K114" s="426"/>
      <c r="L114" s="426"/>
      <c r="M114" s="426"/>
      <c r="N114" s="426"/>
      <c r="O114" s="426"/>
      <c r="P114" s="426"/>
      <c r="Q114" s="426"/>
      <c r="R114" s="426"/>
      <c r="S114" s="426"/>
      <c r="T114" s="426"/>
      <c r="U114" s="426"/>
      <c r="V114" s="426"/>
      <c r="W114" s="426"/>
      <c r="X114" s="426"/>
      <c r="Y114" s="426"/>
      <c r="Z114" s="426"/>
      <c r="AA114" s="426"/>
    </row>
    <row r="115" spans="1:27" ht="15.75" customHeight="1">
      <c r="A115" s="426"/>
      <c r="B115" s="426"/>
      <c r="C115" s="426"/>
      <c r="D115" s="426"/>
      <c r="E115" s="426"/>
      <c r="F115" s="426"/>
      <c r="G115" s="426"/>
      <c r="H115" s="426"/>
      <c r="I115" s="426"/>
      <c r="J115" s="426"/>
      <c r="K115" s="426"/>
      <c r="L115" s="426"/>
      <c r="M115" s="426"/>
      <c r="N115" s="426"/>
      <c r="O115" s="426"/>
      <c r="P115" s="426"/>
      <c r="Q115" s="426"/>
      <c r="R115" s="426"/>
      <c r="S115" s="426"/>
      <c r="T115" s="426"/>
      <c r="U115" s="426"/>
      <c r="V115" s="426"/>
      <c r="W115" s="426"/>
      <c r="X115" s="426"/>
      <c r="Y115" s="426"/>
      <c r="Z115" s="426"/>
      <c r="AA115" s="426"/>
    </row>
    <row r="116" spans="1:27" ht="15.75" customHeight="1">
      <c r="A116" s="426"/>
      <c r="B116" s="426"/>
      <c r="C116" s="426"/>
      <c r="D116" s="426"/>
      <c r="E116" s="426"/>
      <c r="F116" s="426"/>
      <c r="G116" s="426"/>
      <c r="H116" s="426"/>
      <c r="I116" s="426"/>
      <c r="J116" s="426"/>
      <c r="K116" s="426"/>
      <c r="L116" s="426"/>
      <c r="M116" s="426"/>
      <c r="N116" s="426"/>
      <c r="O116" s="426"/>
      <c r="P116" s="426"/>
      <c r="Q116" s="426"/>
      <c r="R116" s="426"/>
      <c r="S116" s="426"/>
      <c r="T116" s="426"/>
      <c r="U116" s="426"/>
      <c r="V116" s="426"/>
      <c r="W116" s="426"/>
      <c r="X116" s="426"/>
      <c r="Y116" s="426"/>
      <c r="Z116" s="426"/>
      <c r="AA116" s="426"/>
    </row>
    <row r="117" spans="1:27" ht="15.75" customHeight="1">
      <c r="A117" s="426"/>
      <c r="B117" s="426"/>
      <c r="C117" s="426"/>
      <c r="D117" s="426"/>
      <c r="E117" s="426"/>
      <c r="F117" s="426"/>
      <c r="G117" s="426"/>
      <c r="H117" s="426"/>
      <c r="I117" s="426"/>
      <c r="J117" s="426"/>
      <c r="K117" s="426"/>
      <c r="L117" s="426"/>
      <c r="M117" s="426"/>
      <c r="N117" s="426"/>
      <c r="O117" s="426"/>
      <c r="P117" s="426"/>
      <c r="Q117" s="426"/>
      <c r="R117" s="426"/>
      <c r="S117" s="426"/>
      <c r="T117" s="426"/>
      <c r="U117" s="426"/>
      <c r="V117" s="426"/>
      <c r="W117" s="426"/>
      <c r="X117" s="426"/>
      <c r="Y117" s="426"/>
      <c r="Z117" s="426"/>
      <c r="AA117" s="426"/>
    </row>
    <row r="118" spans="1:27" ht="15.75" customHeight="1">
      <c r="A118" s="426"/>
      <c r="B118" s="426"/>
      <c r="C118" s="426"/>
      <c r="D118" s="426"/>
      <c r="E118" s="426"/>
      <c r="F118" s="426"/>
      <c r="G118" s="426"/>
      <c r="H118" s="426"/>
      <c r="I118" s="426"/>
      <c r="J118" s="426"/>
      <c r="K118" s="426"/>
      <c r="L118" s="426"/>
      <c r="M118" s="426"/>
      <c r="N118" s="426"/>
      <c r="O118" s="426"/>
      <c r="P118" s="426"/>
      <c r="Q118" s="426"/>
      <c r="R118" s="426"/>
      <c r="S118" s="426"/>
      <c r="T118" s="426"/>
      <c r="U118" s="426"/>
      <c r="V118" s="426"/>
      <c r="W118" s="426"/>
      <c r="X118" s="426"/>
      <c r="Y118" s="426"/>
      <c r="Z118" s="426"/>
      <c r="AA118" s="426"/>
    </row>
    <row r="119" spans="1:27" ht="15.75" customHeight="1">
      <c r="A119" s="426"/>
      <c r="B119" s="426"/>
      <c r="C119" s="426"/>
      <c r="D119" s="426"/>
      <c r="E119" s="426"/>
      <c r="F119" s="426"/>
      <c r="G119" s="426"/>
      <c r="H119" s="426"/>
      <c r="I119" s="426"/>
      <c r="J119" s="426"/>
      <c r="K119" s="426"/>
      <c r="L119" s="426"/>
      <c r="M119" s="426"/>
      <c r="N119" s="426"/>
      <c r="O119" s="426"/>
      <c r="P119" s="426"/>
      <c r="Q119" s="426"/>
      <c r="R119" s="426"/>
      <c r="S119" s="426"/>
      <c r="T119" s="426"/>
      <c r="U119" s="426"/>
      <c r="V119" s="426"/>
      <c r="W119" s="426"/>
      <c r="X119" s="426"/>
      <c r="Y119" s="426"/>
      <c r="Z119" s="426"/>
      <c r="AA119" s="426"/>
    </row>
    <row r="120" spans="1:27" ht="15.75" customHeight="1">
      <c r="A120" s="426"/>
      <c r="B120" s="426"/>
      <c r="C120" s="426"/>
      <c r="D120" s="426"/>
      <c r="E120" s="426"/>
      <c r="F120" s="426"/>
      <c r="G120" s="426"/>
      <c r="H120" s="426"/>
      <c r="I120" s="426"/>
      <c r="J120" s="426"/>
      <c r="K120" s="426"/>
      <c r="L120" s="426"/>
      <c r="M120" s="426"/>
      <c r="N120" s="426"/>
      <c r="O120" s="426"/>
      <c r="P120" s="426"/>
      <c r="Q120" s="426"/>
      <c r="R120" s="426"/>
      <c r="S120" s="426"/>
      <c r="T120" s="426"/>
      <c r="U120" s="426"/>
      <c r="V120" s="426"/>
      <c r="W120" s="426"/>
      <c r="X120" s="426"/>
      <c r="Y120" s="426"/>
      <c r="Z120" s="426"/>
      <c r="AA120" s="426"/>
    </row>
    <row r="121" spans="1:27" ht="15.75" customHeight="1">
      <c r="A121" s="426"/>
      <c r="B121" s="426"/>
      <c r="C121" s="426"/>
      <c r="D121" s="426"/>
      <c r="E121" s="426"/>
      <c r="F121" s="426"/>
      <c r="G121" s="426"/>
      <c r="H121" s="426"/>
      <c r="I121" s="426"/>
      <c r="J121" s="426"/>
      <c r="K121" s="426"/>
      <c r="L121" s="426"/>
      <c r="M121" s="426"/>
      <c r="N121" s="426"/>
      <c r="O121" s="426"/>
      <c r="P121" s="426"/>
      <c r="Q121" s="426"/>
      <c r="R121" s="426"/>
      <c r="S121" s="426"/>
      <c r="T121" s="426"/>
      <c r="U121" s="426"/>
      <c r="V121" s="426"/>
      <c r="W121" s="426"/>
      <c r="X121" s="426"/>
      <c r="Y121" s="426"/>
      <c r="Z121" s="426"/>
      <c r="AA121" s="426"/>
    </row>
    <row r="122" spans="1:27" ht="15.75" customHeight="1">
      <c r="A122" s="426"/>
      <c r="B122" s="426"/>
      <c r="C122" s="426"/>
      <c r="D122" s="426"/>
      <c r="E122" s="426"/>
      <c r="F122" s="426"/>
      <c r="G122" s="426"/>
      <c r="H122" s="426"/>
      <c r="I122" s="426"/>
      <c r="J122" s="426"/>
      <c r="K122" s="426"/>
      <c r="L122" s="426"/>
      <c r="M122" s="426"/>
      <c r="N122" s="426"/>
      <c r="O122" s="426"/>
      <c r="P122" s="426"/>
      <c r="Q122" s="426"/>
      <c r="R122" s="426"/>
      <c r="S122" s="426"/>
      <c r="T122" s="426"/>
      <c r="U122" s="426"/>
      <c r="V122" s="426"/>
      <c r="W122" s="426"/>
      <c r="X122" s="426"/>
      <c r="Y122" s="426"/>
      <c r="Z122" s="426"/>
      <c r="AA122" s="426"/>
    </row>
    <row r="123" spans="1:27" ht="15.75" customHeight="1">
      <c r="A123" s="426"/>
      <c r="B123" s="426"/>
      <c r="C123" s="426"/>
      <c r="D123" s="426"/>
      <c r="E123" s="426"/>
      <c r="F123" s="426"/>
      <c r="G123" s="426"/>
      <c r="H123" s="426"/>
      <c r="I123" s="426"/>
      <c r="J123" s="426"/>
      <c r="K123" s="426"/>
      <c r="L123" s="426"/>
      <c r="M123" s="426"/>
      <c r="N123" s="426"/>
      <c r="O123" s="426"/>
      <c r="P123" s="426"/>
      <c r="Q123" s="426"/>
      <c r="R123" s="426"/>
      <c r="S123" s="426"/>
      <c r="T123" s="426"/>
      <c r="U123" s="426"/>
      <c r="V123" s="426"/>
      <c r="W123" s="426"/>
      <c r="X123" s="426"/>
      <c r="Y123" s="426"/>
      <c r="Z123" s="426"/>
      <c r="AA123" s="426"/>
    </row>
    <row r="124" spans="1:27" ht="15.75" customHeight="1">
      <c r="A124" s="426"/>
      <c r="B124" s="426"/>
      <c r="C124" s="426"/>
      <c r="D124" s="426"/>
      <c r="E124" s="426"/>
      <c r="F124" s="426"/>
      <c r="G124" s="426"/>
      <c r="H124" s="426"/>
      <c r="I124" s="426"/>
      <c r="J124" s="426"/>
      <c r="K124" s="426"/>
      <c r="L124" s="426"/>
      <c r="M124" s="426"/>
      <c r="N124" s="426"/>
      <c r="O124" s="426"/>
      <c r="P124" s="426"/>
      <c r="Q124" s="426"/>
      <c r="R124" s="426"/>
      <c r="S124" s="426"/>
      <c r="T124" s="426"/>
      <c r="U124" s="426"/>
      <c r="V124" s="426"/>
      <c r="W124" s="426"/>
      <c r="X124" s="426"/>
      <c r="Y124" s="426"/>
      <c r="Z124" s="426"/>
      <c r="AA124" s="426"/>
    </row>
    <row r="125" spans="1:27" ht="15.75" customHeight="1">
      <c r="A125" s="426"/>
      <c r="B125" s="426"/>
      <c r="C125" s="426"/>
      <c r="D125" s="426"/>
      <c r="E125" s="426"/>
      <c r="F125" s="426"/>
      <c r="G125" s="426"/>
      <c r="H125" s="426"/>
      <c r="I125" s="426"/>
      <c r="J125" s="426"/>
      <c r="K125" s="426"/>
      <c r="L125" s="426"/>
      <c r="M125" s="426"/>
      <c r="N125" s="426"/>
      <c r="O125" s="426"/>
      <c r="P125" s="426"/>
      <c r="Q125" s="426"/>
      <c r="R125" s="426"/>
      <c r="S125" s="426"/>
      <c r="T125" s="426"/>
      <c r="U125" s="426"/>
      <c r="V125" s="426"/>
      <c r="W125" s="426"/>
      <c r="X125" s="426"/>
      <c r="Y125" s="426"/>
      <c r="Z125" s="426"/>
      <c r="AA125" s="426"/>
    </row>
    <row r="126" spans="1:27" ht="15.75" customHeight="1">
      <c r="A126" s="426"/>
      <c r="B126" s="426"/>
      <c r="C126" s="426"/>
      <c r="D126" s="426"/>
      <c r="E126" s="426"/>
      <c r="F126" s="426"/>
      <c r="G126" s="426"/>
      <c r="H126" s="426"/>
      <c r="I126" s="426"/>
      <c r="J126" s="426"/>
      <c r="K126" s="426"/>
      <c r="L126" s="426"/>
      <c r="M126" s="426"/>
      <c r="N126" s="426"/>
      <c r="O126" s="426"/>
      <c r="P126" s="426"/>
      <c r="Q126" s="426"/>
      <c r="R126" s="426"/>
      <c r="S126" s="426"/>
      <c r="T126" s="426"/>
      <c r="U126" s="426"/>
      <c r="V126" s="426"/>
      <c r="W126" s="426"/>
      <c r="X126" s="426"/>
      <c r="Y126" s="426"/>
      <c r="Z126" s="426"/>
      <c r="AA126" s="426"/>
    </row>
    <row r="127" spans="1:27" ht="15.75" customHeight="1">
      <c r="A127" s="426"/>
      <c r="B127" s="426"/>
      <c r="C127" s="426"/>
      <c r="D127" s="426"/>
      <c r="E127" s="426"/>
      <c r="F127" s="426"/>
      <c r="G127" s="426"/>
      <c r="H127" s="426"/>
      <c r="I127" s="426"/>
      <c r="J127" s="426"/>
      <c r="K127" s="426"/>
      <c r="L127" s="426"/>
      <c r="M127" s="426"/>
      <c r="N127" s="426"/>
      <c r="O127" s="426"/>
      <c r="P127" s="426"/>
      <c r="Q127" s="426"/>
      <c r="R127" s="426"/>
      <c r="S127" s="426"/>
      <c r="T127" s="426"/>
      <c r="U127" s="426"/>
      <c r="V127" s="426"/>
      <c r="W127" s="426"/>
      <c r="X127" s="426"/>
      <c r="Y127" s="426"/>
      <c r="Z127" s="426"/>
      <c r="AA127" s="426"/>
    </row>
    <row r="128" spans="1:27" ht="15.75" customHeight="1">
      <c r="A128" s="426"/>
      <c r="B128" s="426"/>
      <c r="C128" s="426"/>
      <c r="D128" s="426"/>
      <c r="E128" s="426"/>
      <c r="F128" s="426"/>
      <c r="G128" s="426"/>
      <c r="H128" s="426"/>
      <c r="I128" s="426"/>
      <c r="J128" s="426"/>
      <c r="K128" s="426"/>
      <c r="L128" s="426"/>
      <c r="M128" s="426"/>
      <c r="N128" s="426"/>
      <c r="O128" s="426"/>
      <c r="P128" s="426"/>
      <c r="Q128" s="426"/>
      <c r="R128" s="426"/>
      <c r="S128" s="426"/>
      <c r="T128" s="426"/>
      <c r="U128" s="426"/>
      <c r="V128" s="426"/>
      <c r="W128" s="426"/>
      <c r="X128" s="426"/>
      <c r="Y128" s="426"/>
      <c r="Z128" s="426"/>
      <c r="AA128" s="426"/>
    </row>
    <row r="129" spans="1:27" ht="15.75" customHeight="1">
      <c r="A129" s="426"/>
      <c r="B129" s="426"/>
      <c r="C129" s="426"/>
      <c r="D129" s="426"/>
      <c r="E129" s="426"/>
      <c r="F129" s="426"/>
      <c r="G129" s="426"/>
      <c r="H129" s="426"/>
      <c r="I129" s="426"/>
      <c r="J129" s="426"/>
      <c r="K129" s="426"/>
      <c r="L129" s="426"/>
      <c r="M129" s="426"/>
      <c r="N129" s="426"/>
      <c r="O129" s="426"/>
      <c r="P129" s="426"/>
      <c r="Q129" s="426"/>
      <c r="R129" s="426"/>
      <c r="S129" s="426"/>
      <c r="T129" s="426"/>
      <c r="U129" s="426"/>
      <c r="V129" s="426"/>
      <c r="W129" s="426"/>
      <c r="X129" s="426"/>
      <c r="Y129" s="426"/>
      <c r="Z129" s="426"/>
      <c r="AA129" s="426"/>
    </row>
    <row r="130" spans="1:27" ht="15.75" customHeight="1">
      <c r="A130" s="426"/>
      <c r="B130" s="426"/>
      <c r="C130" s="426"/>
      <c r="D130" s="426"/>
      <c r="E130" s="426"/>
      <c r="F130" s="426"/>
      <c r="G130" s="426"/>
      <c r="H130" s="426"/>
      <c r="I130" s="426"/>
      <c r="J130" s="426"/>
      <c r="K130" s="426"/>
      <c r="L130" s="426"/>
      <c r="M130" s="426"/>
      <c r="N130" s="426"/>
      <c r="O130" s="426"/>
      <c r="P130" s="426"/>
      <c r="Q130" s="426"/>
      <c r="R130" s="426"/>
      <c r="S130" s="426"/>
      <c r="T130" s="426"/>
      <c r="U130" s="426"/>
      <c r="V130" s="426"/>
      <c r="W130" s="426"/>
      <c r="X130" s="426"/>
      <c r="Y130" s="426"/>
      <c r="Z130" s="426"/>
      <c r="AA130" s="426"/>
    </row>
    <row r="131" spans="1:27" ht="15.75" customHeight="1">
      <c r="A131" s="426"/>
      <c r="B131" s="426"/>
      <c r="C131" s="426"/>
      <c r="D131" s="426"/>
      <c r="E131" s="426"/>
      <c r="F131" s="426"/>
      <c r="G131" s="426"/>
      <c r="H131" s="426"/>
      <c r="I131" s="426"/>
      <c r="J131" s="426"/>
      <c r="K131" s="426"/>
      <c r="L131" s="426"/>
      <c r="M131" s="426"/>
      <c r="N131" s="426"/>
      <c r="O131" s="426"/>
      <c r="P131" s="426"/>
      <c r="Q131" s="426"/>
      <c r="R131" s="426"/>
      <c r="S131" s="426"/>
      <c r="T131" s="426"/>
      <c r="U131" s="426"/>
      <c r="V131" s="426"/>
      <c r="W131" s="426"/>
      <c r="X131" s="426"/>
      <c r="Y131" s="426"/>
      <c r="Z131" s="426"/>
      <c r="AA131" s="426"/>
    </row>
    <row r="132" spans="1:27" ht="15.75" customHeight="1">
      <c r="A132" s="426"/>
      <c r="B132" s="426"/>
      <c r="C132" s="426"/>
      <c r="D132" s="426"/>
      <c r="E132" s="426"/>
      <c r="F132" s="426"/>
      <c r="G132" s="426"/>
      <c r="H132" s="426"/>
      <c r="I132" s="426"/>
      <c r="J132" s="426"/>
      <c r="K132" s="426"/>
      <c r="L132" s="426"/>
      <c r="M132" s="426"/>
      <c r="N132" s="426"/>
      <c r="O132" s="426"/>
      <c r="P132" s="426"/>
      <c r="Q132" s="426"/>
      <c r="R132" s="426"/>
      <c r="S132" s="426"/>
      <c r="T132" s="426"/>
      <c r="U132" s="426"/>
      <c r="V132" s="426"/>
      <c r="W132" s="426"/>
      <c r="X132" s="426"/>
      <c r="Y132" s="426"/>
      <c r="Z132" s="426"/>
      <c r="AA132" s="426"/>
    </row>
    <row r="133" spans="1:27" ht="15.75" customHeight="1">
      <c r="A133" s="426"/>
      <c r="B133" s="426"/>
      <c r="C133" s="426"/>
      <c r="D133" s="426"/>
      <c r="E133" s="426"/>
      <c r="F133" s="426"/>
      <c r="G133" s="426"/>
      <c r="H133" s="426"/>
      <c r="I133" s="426"/>
      <c r="J133" s="426"/>
      <c r="K133" s="426"/>
      <c r="L133" s="426"/>
      <c r="M133" s="426"/>
      <c r="N133" s="426"/>
      <c r="O133" s="426"/>
      <c r="P133" s="426"/>
      <c r="Q133" s="426"/>
      <c r="R133" s="426"/>
      <c r="S133" s="426"/>
      <c r="T133" s="426"/>
      <c r="U133" s="426"/>
      <c r="V133" s="426"/>
      <c r="W133" s="426"/>
      <c r="X133" s="426"/>
      <c r="Y133" s="426"/>
      <c r="Z133" s="426"/>
      <c r="AA133" s="426"/>
    </row>
    <row r="134" spans="1:27" ht="15.75" customHeight="1">
      <c r="A134" s="426"/>
      <c r="B134" s="426"/>
      <c r="C134" s="426"/>
      <c r="D134" s="426"/>
      <c r="E134" s="426"/>
      <c r="F134" s="426"/>
      <c r="G134" s="426"/>
      <c r="H134" s="426"/>
      <c r="I134" s="426"/>
      <c r="J134" s="426"/>
      <c r="K134" s="426"/>
      <c r="L134" s="426"/>
      <c r="M134" s="426"/>
      <c r="N134" s="426"/>
      <c r="O134" s="426"/>
      <c r="P134" s="426"/>
      <c r="Q134" s="426"/>
      <c r="R134" s="426"/>
      <c r="S134" s="426"/>
      <c r="T134" s="426"/>
      <c r="U134" s="426"/>
      <c r="V134" s="426"/>
      <c r="W134" s="426"/>
      <c r="X134" s="426"/>
      <c r="Y134" s="426"/>
      <c r="Z134" s="426"/>
      <c r="AA134" s="426"/>
    </row>
    <row r="135" spans="1:27" ht="15.75" customHeight="1">
      <c r="A135" s="426"/>
      <c r="B135" s="426"/>
      <c r="C135" s="426"/>
      <c r="D135" s="426"/>
      <c r="E135" s="426"/>
      <c r="F135" s="426"/>
      <c r="G135" s="426"/>
      <c r="H135" s="426"/>
      <c r="I135" s="426"/>
      <c r="J135" s="426"/>
      <c r="K135" s="426"/>
      <c r="L135" s="426"/>
      <c r="M135" s="426"/>
      <c r="N135" s="426"/>
      <c r="O135" s="426"/>
      <c r="P135" s="426"/>
      <c r="Q135" s="426"/>
      <c r="R135" s="426"/>
      <c r="S135" s="426"/>
      <c r="T135" s="426"/>
      <c r="U135" s="426"/>
      <c r="V135" s="426"/>
      <c r="W135" s="426"/>
      <c r="X135" s="426"/>
      <c r="Y135" s="426"/>
      <c r="Z135" s="426"/>
      <c r="AA135" s="426"/>
    </row>
    <row r="136" spans="1:27" ht="15.75" customHeight="1">
      <c r="A136" s="426"/>
      <c r="B136" s="426"/>
      <c r="C136" s="426"/>
      <c r="D136" s="426"/>
      <c r="E136" s="426"/>
      <c r="F136" s="426"/>
      <c r="G136" s="426"/>
      <c r="H136" s="426"/>
      <c r="I136" s="426"/>
      <c r="J136" s="426"/>
      <c r="K136" s="426"/>
      <c r="L136" s="426"/>
      <c r="M136" s="426"/>
      <c r="N136" s="426"/>
      <c r="O136" s="426"/>
      <c r="P136" s="426"/>
      <c r="Q136" s="426"/>
      <c r="R136" s="426"/>
      <c r="S136" s="426"/>
      <c r="T136" s="426"/>
      <c r="U136" s="426"/>
      <c r="V136" s="426"/>
      <c r="W136" s="426"/>
      <c r="X136" s="426"/>
      <c r="Y136" s="426"/>
      <c r="Z136" s="426"/>
      <c r="AA136" s="426"/>
    </row>
    <row r="137" spans="1:27" ht="15.75" customHeight="1">
      <c r="A137" s="426"/>
      <c r="B137" s="426"/>
      <c r="C137" s="426"/>
      <c r="D137" s="426"/>
      <c r="E137" s="426"/>
      <c r="F137" s="426"/>
      <c r="G137" s="426"/>
      <c r="H137" s="426"/>
      <c r="I137" s="426"/>
      <c r="J137" s="426"/>
      <c r="K137" s="426"/>
      <c r="L137" s="426"/>
      <c r="M137" s="426"/>
      <c r="N137" s="426"/>
      <c r="O137" s="426"/>
      <c r="P137" s="426"/>
      <c r="Q137" s="426"/>
      <c r="R137" s="426"/>
      <c r="S137" s="426"/>
      <c r="T137" s="426"/>
      <c r="U137" s="426"/>
      <c r="V137" s="426"/>
      <c r="W137" s="426"/>
      <c r="X137" s="426"/>
      <c r="Y137" s="426"/>
      <c r="Z137" s="426"/>
      <c r="AA137" s="426"/>
    </row>
    <row r="138" spans="1:27" ht="15.75" customHeight="1">
      <c r="A138" s="426"/>
      <c r="B138" s="426"/>
      <c r="C138" s="426"/>
      <c r="D138" s="426"/>
      <c r="E138" s="426"/>
      <c r="F138" s="426"/>
      <c r="G138" s="426"/>
      <c r="H138" s="426"/>
      <c r="I138" s="426"/>
      <c r="J138" s="426"/>
      <c r="K138" s="426"/>
      <c r="L138" s="426"/>
      <c r="M138" s="426"/>
      <c r="N138" s="426"/>
      <c r="O138" s="426"/>
      <c r="P138" s="426"/>
      <c r="Q138" s="426"/>
      <c r="R138" s="426"/>
      <c r="S138" s="426"/>
      <c r="T138" s="426"/>
      <c r="U138" s="426"/>
      <c r="V138" s="426"/>
      <c r="W138" s="426"/>
      <c r="X138" s="426"/>
      <c r="Y138" s="426"/>
      <c r="Z138" s="426"/>
      <c r="AA138" s="426"/>
    </row>
    <row r="139" spans="1:27" ht="15.75" customHeight="1">
      <c r="A139" s="426"/>
      <c r="B139" s="426"/>
      <c r="C139" s="426"/>
      <c r="D139" s="426"/>
      <c r="E139" s="426"/>
      <c r="F139" s="426"/>
      <c r="G139" s="426"/>
      <c r="H139" s="426"/>
      <c r="I139" s="426"/>
      <c r="J139" s="426"/>
      <c r="K139" s="426"/>
      <c r="L139" s="426"/>
      <c r="M139" s="426"/>
      <c r="N139" s="426"/>
      <c r="O139" s="426"/>
      <c r="P139" s="426"/>
      <c r="Q139" s="426"/>
      <c r="R139" s="426"/>
      <c r="S139" s="426"/>
      <c r="T139" s="426"/>
      <c r="U139" s="426"/>
      <c r="V139" s="426"/>
      <c r="W139" s="426"/>
      <c r="X139" s="426"/>
      <c r="Y139" s="426"/>
      <c r="Z139" s="426"/>
      <c r="AA139" s="426"/>
    </row>
    <row r="140" spans="1:27" ht="15.75" customHeight="1">
      <c r="A140" s="426"/>
      <c r="B140" s="426"/>
      <c r="C140" s="426"/>
      <c r="D140" s="426"/>
      <c r="E140" s="426"/>
      <c r="F140" s="426"/>
      <c r="G140" s="426"/>
      <c r="H140" s="426"/>
      <c r="I140" s="426"/>
      <c r="J140" s="426"/>
      <c r="K140" s="426"/>
      <c r="L140" s="426"/>
      <c r="M140" s="426"/>
      <c r="N140" s="426"/>
      <c r="O140" s="426"/>
      <c r="P140" s="426"/>
      <c r="Q140" s="426"/>
      <c r="R140" s="426"/>
      <c r="S140" s="426"/>
      <c r="T140" s="426"/>
      <c r="U140" s="426"/>
      <c r="V140" s="426"/>
      <c r="W140" s="426"/>
      <c r="X140" s="426"/>
      <c r="Y140" s="426"/>
      <c r="Z140" s="426"/>
      <c r="AA140" s="426"/>
    </row>
    <row r="141" spans="1:27" ht="15.75" customHeight="1">
      <c r="A141" s="426"/>
      <c r="B141" s="426"/>
      <c r="C141" s="426"/>
      <c r="D141" s="426"/>
      <c r="E141" s="426"/>
      <c r="F141" s="426"/>
      <c r="G141" s="426"/>
      <c r="H141" s="426"/>
      <c r="I141" s="426"/>
      <c r="J141" s="426"/>
      <c r="K141" s="426"/>
      <c r="L141" s="426"/>
      <c r="M141" s="426"/>
      <c r="N141" s="426"/>
      <c r="O141" s="426"/>
      <c r="P141" s="426"/>
      <c r="Q141" s="426"/>
      <c r="R141" s="426"/>
      <c r="S141" s="426"/>
      <c r="T141" s="426"/>
      <c r="U141" s="426"/>
      <c r="V141" s="426"/>
      <c r="W141" s="426"/>
      <c r="X141" s="426"/>
      <c r="Y141" s="426"/>
      <c r="Z141" s="426"/>
      <c r="AA141" s="426"/>
    </row>
    <row r="142" spans="1:27" ht="15.75" customHeight="1">
      <c r="A142" s="426"/>
      <c r="B142" s="426"/>
      <c r="C142" s="426"/>
      <c r="D142" s="426"/>
      <c r="E142" s="426"/>
      <c r="F142" s="426"/>
      <c r="G142" s="426"/>
      <c r="H142" s="426"/>
      <c r="I142" s="426"/>
      <c r="J142" s="426"/>
      <c r="K142" s="426"/>
      <c r="L142" s="426"/>
      <c r="M142" s="426"/>
      <c r="N142" s="426"/>
      <c r="O142" s="426"/>
      <c r="P142" s="426"/>
      <c r="Q142" s="426"/>
      <c r="R142" s="426"/>
      <c r="S142" s="426"/>
      <c r="T142" s="426"/>
      <c r="U142" s="426"/>
      <c r="V142" s="426"/>
      <c r="W142" s="426"/>
      <c r="X142" s="426"/>
      <c r="Y142" s="426"/>
      <c r="Z142" s="426"/>
      <c r="AA142" s="426"/>
    </row>
    <row r="143" spans="1:27" ht="15.75" customHeight="1">
      <c r="A143" s="426"/>
      <c r="B143" s="426"/>
      <c r="C143" s="426"/>
      <c r="D143" s="426"/>
      <c r="E143" s="426"/>
      <c r="F143" s="426"/>
      <c r="G143" s="426"/>
      <c r="H143" s="426"/>
      <c r="I143" s="426"/>
      <c r="J143" s="426"/>
      <c r="K143" s="426"/>
      <c r="L143" s="426"/>
      <c r="M143" s="426"/>
      <c r="N143" s="426"/>
      <c r="O143" s="426"/>
      <c r="P143" s="426"/>
      <c r="Q143" s="426"/>
      <c r="R143" s="426"/>
      <c r="S143" s="426"/>
      <c r="T143" s="426"/>
      <c r="U143" s="426"/>
      <c r="V143" s="426"/>
      <c r="W143" s="426"/>
      <c r="X143" s="426"/>
      <c r="Y143" s="426"/>
      <c r="Z143" s="426"/>
      <c r="AA143" s="426"/>
    </row>
    <row r="144" spans="1:27" ht="15.75" customHeight="1">
      <c r="A144" s="426"/>
      <c r="B144" s="426"/>
      <c r="C144" s="426"/>
      <c r="D144" s="426"/>
      <c r="E144" s="426"/>
      <c r="F144" s="426"/>
      <c r="G144" s="426"/>
      <c r="H144" s="426"/>
      <c r="I144" s="426"/>
      <c r="J144" s="426"/>
      <c r="K144" s="426"/>
      <c r="L144" s="426"/>
      <c r="M144" s="426"/>
      <c r="N144" s="426"/>
      <c r="O144" s="426"/>
      <c r="P144" s="426"/>
      <c r="Q144" s="426"/>
      <c r="R144" s="426"/>
      <c r="S144" s="426"/>
      <c r="T144" s="426"/>
      <c r="U144" s="426"/>
      <c r="V144" s="426"/>
      <c r="W144" s="426"/>
      <c r="X144" s="426"/>
      <c r="Y144" s="426"/>
      <c r="Z144" s="426"/>
      <c r="AA144" s="426"/>
    </row>
    <row r="145" spans="1:27" ht="15.75" customHeight="1">
      <c r="A145" s="426"/>
      <c r="B145" s="426"/>
      <c r="C145" s="426"/>
      <c r="D145" s="426"/>
      <c r="E145" s="426"/>
      <c r="F145" s="426"/>
      <c r="G145" s="426"/>
      <c r="H145" s="426"/>
      <c r="I145" s="426"/>
      <c r="J145" s="426"/>
      <c r="K145" s="426"/>
      <c r="L145" s="426"/>
      <c r="M145" s="426"/>
      <c r="N145" s="426"/>
      <c r="O145" s="426"/>
      <c r="P145" s="426"/>
      <c r="Q145" s="426"/>
      <c r="R145" s="426"/>
      <c r="S145" s="426"/>
      <c r="T145" s="426"/>
      <c r="U145" s="426"/>
      <c r="V145" s="426"/>
      <c r="W145" s="426"/>
      <c r="X145" s="426"/>
      <c r="Y145" s="426"/>
      <c r="Z145" s="426"/>
      <c r="AA145" s="426"/>
    </row>
    <row r="146" spans="1:27" ht="15.75" customHeight="1">
      <c r="A146" s="426"/>
      <c r="B146" s="426"/>
      <c r="C146" s="426"/>
      <c r="D146" s="426"/>
      <c r="E146" s="426"/>
      <c r="F146" s="426"/>
      <c r="G146" s="426"/>
      <c r="H146" s="426"/>
      <c r="I146" s="426"/>
      <c r="J146" s="426"/>
      <c r="K146" s="426"/>
      <c r="L146" s="426"/>
      <c r="M146" s="426"/>
      <c r="N146" s="426"/>
      <c r="O146" s="426"/>
      <c r="P146" s="426"/>
      <c r="Q146" s="426"/>
      <c r="R146" s="426"/>
      <c r="S146" s="426"/>
      <c r="T146" s="426"/>
      <c r="U146" s="426"/>
      <c r="V146" s="426"/>
      <c r="W146" s="426"/>
      <c r="X146" s="426"/>
      <c r="Y146" s="426"/>
      <c r="Z146" s="426"/>
      <c r="AA146" s="426"/>
    </row>
    <row r="147" spans="1:27" ht="15.75" customHeight="1">
      <c r="A147" s="426"/>
      <c r="B147" s="426"/>
      <c r="C147" s="426"/>
      <c r="D147" s="426"/>
      <c r="E147" s="426"/>
      <c r="F147" s="426"/>
      <c r="G147" s="426"/>
      <c r="H147" s="426"/>
      <c r="I147" s="426"/>
      <c r="J147" s="426"/>
      <c r="K147" s="426"/>
      <c r="L147" s="426"/>
      <c r="M147" s="426"/>
      <c r="N147" s="426"/>
      <c r="O147" s="426"/>
      <c r="P147" s="426"/>
      <c r="Q147" s="426"/>
      <c r="R147" s="426"/>
      <c r="S147" s="426"/>
      <c r="T147" s="426"/>
      <c r="U147" s="426"/>
      <c r="V147" s="426"/>
      <c r="W147" s="426"/>
      <c r="X147" s="426"/>
      <c r="Y147" s="426"/>
      <c r="Z147" s="426"/>
      <c r="AA147" s="426"/>
    </row>
    <row r="148" spans="1:27" ht="15.75" customHeight="1">
      <c r="A148" s="426"/>
      <c r="B148" s="426"/>
      <c r="C148" s="426"/>
      <c r="D148" s="426"/>
      <c r="E148" s="426"/>
      <c r="F148" s="426"/>
      <c r="G148" s="426"/>
      <c r="H148" s="426"/>
      <c r="I148" s="426"/>
      <c r="J148" s="426"/>
      <c r="K148" s="426"/>
      <c r="L148" s="426"/>
      <c r="M148" s="426"/>
      <c r="N148" s="426"/>
      <c r="O148" s="426"/>
      <c r="P148" s="426"/>
      <c r="Q148" s="426"/>
      <c r="R148" s="426"/>
      <c r="S148" s="426"/>
      <c r="T148" s="426"/>
      <c r="U148" s="426"/>
      <c r="V148" s="426"/>
      <c r="W148" s="426"/>
      <c r="X148" s="426"/>
      <c r="Y148" s="426"/>
      <c r="Z148" s="426"/>
      <c r="AA148" s="426"/>
    </row>
    <row r="149" spans="1:27" ht="15.75" customHeight="1">
      <c r="A149" s="426"/>
      <c r="B149" s="426"/>
      <c r="C149" s="426"/>
      <c r="D149" s="426"/>
      <c r="E149" s="426"/>
      <c r="F149" s="426"/>
      <c r="G149" s="426"/>
      <c r="H149" s="426"/>
      <c r="I149" s="426"/>
      <c r="J149" s="426"/>
      <c r="K149" s="426"/>
      <c r="L149" s="426"/>
      <c r="M149" s="426"/>
      <c r="N149" s="426"/>
      <c r="O149" s="426"/>
      <c r="P149" s="426"/>
      <c r="Q149" s="426"/>
      <c r="R149" s="426"/>
      <c r="S149" s="426"/>
      <c r="T149" s="426"/>
      <c r="U149" s="426"/>
      <c r="V149" s="426"/>
      <c r="W149" s="426"/>
      <c r="X149" s="426"/>
      <c r="Y149" s="426"/>
      <c r="Z149" s="426"/>
      <c r="AA149" s="426"/>
    </row>
    <row r="150" spans="1:27" ht="15.75" customHeight="1">
      <c r="A150" s="426"/>
      <c r="B150" s="426"/>
      <c r="C150" s="426"/>
      <c r="D150" s="426"/>
      <c r="E150" s="426"/>
      <c r="F150" s="426"/>
      <c r="G150" s="426"/>
      <c r="H150" s="426"/>
      <c r="I150" s="426"/>
      <c r="J150" s="426"/>
      <c r="K150" s="426"/>
      <c r="L150" s="426"/>
      <c r="M150" s="426"/>
      <c r="N150" s="426"/>
      <c r="O150" s="426"/>
      <c r="P150" s="426"/>
      <c r="Q150" s="426"/>
      <c r="R150" s="426"/>
      <c r="S150" s="426"/>
      <c r="T150" s="426"/>
      <c r="U150" s="426"/>
      <c r="V150" s="426"/>
      <c r="W150" s="426"/>
      <c r="X150" s="426"/>
      <c r="Y150" s="426"/>
      <c r="Z150" s="426"/>
      <c r="AA150" s="426"/>
    </row>
    <row r="151" spans="1:27" ht="15.75" customHeight="1">
      <c r="A151" s="426"/>
      <c r="B151" s="426"/>
      <c r="C151" s="426"/>
      <c r="D151" s="426"/>
      <c r="E151" s="426"/>
      <c r="F151" s="426"/>
      <c r="G151" s="426"/>
      <c r="H151" s="426"/>
      <c r="I151" s="426"/>
      <c r="J151" s="426"/>
      <c r="K151" s="426"/>
      <c r="L151" s="426"/>
      <c r="M151" s="426"/>
      <c r="N151" s="426"/>
      <c r="O151" s="426"/>
      <c r="P151" s="426"/>
      <c r="Q151" s="426"/>
      <c r="R151" s="426"/>
      <c r="S151" s="426"/>
      <c r="T151" s="426"/>
      <c r="U151" s="426"/>
      <c r="V151" s="426"/>
      <c r="W151" s="426"/>
      <c r="X151" s="426"/>
      <c r="Y151" s="426"/>
      <c r="Z151" s="426"/>
      <c r="AA151" s="426"/>
    </row>
    <row r="152" spans="1:27" ht="15.75" customHeight="1">
      <c r="A152" s="426"/>
      <c r="B152" s="426"/>
      <c r="C152" s="426"/>
      <c r="D152" s="426"/>
      <c r="E152" s="426"/>
      <c r="F152" s="426"/>
      <c r="G152" s="426"/>
      <c r="H152" s="426"/>
      <c r="I152" s="426"/>
      <c r="J152" s="426"/>
      <c r="K152" s="426"/>
      <c r="L152" s="426"/>
      <c r="M152" s="426"/>
      <c r="N152" s="426"/>
      <c r="O152" s="426"/>
      <c r="P152" s="426"/>
      <c r="Q152" s="426"/>
      <c r="R152" s="426"/>
      <c r="S152" s="426"/>
      <c r="T152" s="426"/>
      <c r="U152" s="426"/>
      <c r="V152" s="426"/>
      <c r="W152" s="426"/>
      <c r="X152" s="426"/>
      <c r="Y152" s="426"/>
      <c r="Z152" s="426"/>
      <c r="AA152" s="426"/>
    </row>
    <row r="153" spans="1:27" ht="15.75" customHeight="1">
      <c r="A153" s="426"/>
      <c r="B153" s="426"/>
      <c r="C153" s="426"/>
      <c r="D153" s="426"/>
      <c r="E153" s="426"/>
      <c r="F153" s="426"/>
      <c r="G153" s="426"/>
      <c r="H153" s="426"/>
      <c r="I153" s="426"/>
      <c r="J153" s="426"/>
      <c r="K153" s="426"/>
      <c r="L153" s="426"/>
      <c r="M153" s="426"/>
      <c r="N153" s="426"/>
      <c r="O153" s="426"/>
      <c r="P153" s="426"/>
      <c r="Q153" s="426"/>
      <c r="R153" s="426"/>
      <c r="S153" s="426"/>
      <c r="T153" s="426"/>
      <c r="U153" s="426"/>
      <c r="V153" s="426"/>
      <c r="W153" s="426"/>
      <c r="X153" s="426"/>
      <c r="Y153" s="426"/>
      <c r="Z153" s="426"/>
      <c r="AA153" s="426"/>
    </row>
    <row r="154" spans="1:27" ht="15.75" customHeight="1">
      <c r="A154" s="426"/>
      <c r="B154" s="426"/>
      <c r="C154" s="426"/>
      <c r="D154" s="426"/>
      <c r="E154" s="426"/>
      <c r="F154" s="426"/>
      <c r="G154" s="426"/>
      <c r="H154" s="426"/>
      <c r="I154" s="426"/>
      <c r="J154" s="426"/>
      <c r="K154" s="426"/>
      <c r="L154" s="426"/>
      <c r="M154" s="426"/>
      <c r="N154" s="426"/>
      <c r="O154" s="426"/>
      <c r="P154" s="426"/>
      <c r="Q154" s="426"/>
      <c r="R154" s="426"/>
      <c r="S154" s="426"/>
      <c r="T154" s="426"/>
      <c r="U154" s="426"/>
      <c r="V154" s="426"/>
      <c r="W154" s="426"/>
      <c r="X154" s="426"/>
      <c r="Y154" s="426"/>
      <c r="Z154" s="426"/>
      <c r="AA154" s="426"/>
    </row>
    <row r="155" spans="1:27" ht="15.75" customHeight="1">
      <c r="A155" s="426"/>
      <c r="B155" s="426"/>
      <c r="C155" s="426"/>
      <c r="D155" s="426"/>
      <c r="E155" s="426"/>
      <c r="F155" s="426"/>
      <c r="G155" s="426"/>
      <c r="H155" s="426"/>
      <c r="I155" s="426"/>
      <c r="J155" s="426"/>
      <c r="K155" s="426"/>
      <c r="L155" s="426"/>
      <c r="M155" s="426"/>
      <c r="N155" s="426"/>
      <c r="O155" s="426"/>
      <c r="P155" s="426"/>
      <c r="Q155" s="426"/>
      <c r="R155" s="426"/>
      <c r="S155" s="426"/>
      <c r="T155" s="426"/>
      <c r="U155" s="426"/>
      <c r="V155" s="426"/>
      <c r="W155" s="426"/>
      <c r="X155" s="426"/>
      <c r="Y155" s="426"/>
      <c r="Z155" s="426"/>
      <c r="AA155" s="426"/>
    </row>
    <row r="156" spans="1:27" ht="15.75" customHeight="1">
      <c r="A156" s="426"/>
      <c r="B156" s="426"/>
      <c r="C156" s="426"/>
      <c r="D156" s="426"/>
      <c r="E156" s="426"/>
      <c r="F156" s="426"/>
      <c r="G156" s="426"/>
      <c r="H156" s="426"/>
      <c r="I156" s="426"/>
      <c r="J156" s="426"/>
      <c r="K156" s="426"/>
      <c r="L156" s="426"/>
      <c r="M156" s="426"/>
      <c r="N156" s="426"/>
      <c r="O156" s="426"/>
      <c r="P156" s="426"/>
      <c r="Q156" s="426"/>
      <c r="R156" s="426"/>
      <c r="S156" s="426"/>
      <c r="T156" s="426"/>
      <c r="U156" s="426"/>
      <c r="V156" s="426"/>
      <c r="W156" s="426"/>
      <c r="X156" s="426"/>
      <c r="Y156" s="426"/>
      <c r="Z156" s="426"/>
      <c r="AA156" s="426"/>
    </row>
    <row r="157" spans="1:27" ht="15.75" customHeight="1">
      <c r="A157" s="426"/>
      <c r="B157" s="426"/>
      <c r="C157" s="426"/>
      <c r="D157" s="426"/>
      <c r="E157" s="426"/>
      <c r="F157" s="426"/>
      <c r="G157" s="426"/>
      <c r="H157" s="426"/>
      <c r="I157" s="426"/>
      <c r="J157" s="426"/>
      <c r="K157" s="426"/>
      <c r="L157" s="426"/>
      <c r="M157" s="426"/>
      <c r="N157" s="426"/>
      <c r="O157" s="426"/>
      <c r="P157" s="426"/>
      <c r="Q157" s="426"/>
      <c r="R157" s="426"/>
      <c r="S157" s="426"/>
      <c r="T157" s="426"/>
      <c r="U157" s="426"/>
      <c r="V157" s="426"/>
      <c r="W157" s="426"/>
      <c r="X157" s="426"/>
      <c r="Y157" s="426"/>
      <c r="Z157" s="426"/>
      <c r="AA157" s="426"/>
    </row>
    <row r="158" spans="1:27" ht="15.75" customHeight="1">
      <c r="A158" s="426"/>
      <c r="B158" s="426"/>
      <c r="C158" s="426"/>
      <c r="D158" s="426"/>
      <c r="E158" s="426"/>
      <c r="F158" s="426"/>
      <c r="G158" s="426"/>
      <c r="H158" s="426"/>
      <c r="I158" s="426"/>
      <c r="J158" s="426"/>
      <c r="K158" s="426"/>
      <c r="L158" s="426"/>
      <c r="M158" s="426"/>
      <c r="N158" s="426"/>
      <c r="O158" s="426"/>
      <c r="P158" s="426"/>
      <c r="Q158" s="426"/>
      <c r="R158" s="426"/>
      <c r="S158" s="426"/>
      <c r="T158" s="426"/>
      <c r="U158" s="426"/>
      <c r="V158" s="426"/>
      <c r="W158" s="426"/>
      <c r="X158" s="426"/>
      <c r="Y158" s="426"/>
      <c r="Z158" s="426"/>
      <c r="AA158" s="426"/>
    </row>
    <row r="159" spans="1:27" ht="15.75" customHeight="1">
      <c r="A159" s="426"/>
      <c r="B159" s="426"/>
      <c r="C159" s="426"/>
      <c r="D159" s="426"/>
      <c r="E159" s="426"/>
      <c r="F159" s="426"/>
      <c r="G159" s="426"/>
      <c r="H159" s="426"/>
      <c r="I159" s="426"/>
      <c r="J159" s="426"/>
      <c r="K159" s="426"/>
      <c r="L159" s="426"/>
      <c r="M159" s="426"/>
      <c r="N159" s="426"/>
      <c r="O159" s="426"/>
      <c r="P159" s="426"/>
      <c r="Q159" s="426"/>
      <c r="R159" s="426"/>
      <c r="S159" s="426"/>
      <c r="T159" s="426"/>
      <c r="U159" s="426"/>
      <c r="V159" s="426"/>
      <c r="W159" s="426"/>
      <c r="X159" s="426"/>
      <c r="Y159" s="426"/>
      <c r="Z159" s="426"/>
      <c r="AA159" s="426"/>
    </row>
    <row r="160" spans="1:27" ht="15.75" customHeight="1">
      <c r="A160" s="426"/>
      <c r="B160" s="426"/>
      <c r="C160" s="426"/>
      <c r="D160" s="426"/>
      <c r="E160" s="426"/>
      <c r="F160" s="426"/>
      <c r="G160" s="426"/>
      <c r="H160" s="426"/>
      <c r="I160" s="426"/>
      <c r="J160" s="426"/>
      <c r="K160" s="426"/>
      <c r="L160" s="426"/>
      <c r="M160" s="426"/>
      <c r="N160" s="426"/>
      <c r="O160" s="426"/>
      <c r="P160" s="426"/>
      <c r="Q160" s="426"/>
      <c r="R160" s="426"/>
      <c r="S160" s="426"/>
      <c r="T160" s="426"/>
      <c r="U160" s="426"/>
      <c r="V160" s="426"/>
      <c r="W160" s="426"/>
      <c r="X160" s="426"/>
      <c r="Y160" s="426"/>
      <c r="Z160" s="426"/>
      <c r="AA160" s="426"/>
    </row>
    <row r="161" spans="1:27" ht="15.75" customHeight="1">
      <c r="A161" s="426"/>
      <c r="B161" s="426"/>
      <c r="C161" s="426"/>
      <c r="D161" s="426"/>
      <c r="E161" s="426"/>
      <c r="F161" s="426"/>
      <c r="G161" s="426"/>
      <c r="H161" s="426"/>
      <c r="I161" s="426"/>
      <c r="J161" s="426"/>
      <c r="K161" s="426"/>
      <c r="L161" s="426"/>
      <c r="M161" s="426"/>
      <c r="N161" s="426"/>
      <c r="O161" s="426"/>
      <c r="P161" s="426"/>
      <c r="Q161" s="426"/>
      <c r="R161" s="426"/>
      <c r="S161" s="426"/>
      <c r="T161" s="426"/>
      <c r="U161" s="426"/>
      <c r="V161" s="426"/>
      <c r="W161" s="426"/>
      <c r="X161" s="426"/>
      <c r="Y161" s="426"/>
      <c r="Z161" s="426"/>
      <c r="AA161" s="426"/>
    </row>
    <row r="162" spans="1:27" ht="15.75" customHeight="1">
      <c r="A162" s="426"/>
      <c r="B162" s="426"/>
      <c r="C162" s="426"/>
      <c r="D162" s="426"/>
      <c r="E162" s="426"/>
      <c r="F162" s="426"/>
      <c r="G162" s="426"/>
      <c r="H162" s="426"/>
      <c r="I162" s="426"/>
      <c r="J162" s="426"/>
      <c r="K162" s="426"/>
      <c r="L162" s="426"/>
      <c r="M162" s="426"/>
      <c r="N162" s="426"/>
      <c r="O162" s="426"/>
      <c r="P162" s="426"/>
      <c r="Q162" s="426"/>
      <c r="R162" s="426"/>
      <c r="S162" s="426"/>
      <c r="T162" s="426"/>
      <c r="U162" s="426"/>
      <c r="V162" s="426"/>
      <c r="W162" s="426"/>
      <c r="X162" s="426"/>
      <c r="Y162" s="426"/>
      <c r="Z162" s="426"/>
      <c r="AA162" s="426"/>
    </row>
    <row r="163" spans="1:27" ht="15.75" customHeight="1">
      <c r="A163" s="426"/>
      <c r="B163" s="426"/>
      <c r="C163" s="426"/>
      <c r="D163" s="426"/>
      <c r="E163" s="426"/>
      <c r="F163" s="426"/>
      <c r="G163" s="426"/>
      <c r="H163" s="426"/>
      <c r="I163" s="426"/>
      <c r="J163" s="426"/>
      <c r="K163" s="426"/>
      <c r="L163" s="426"/>
      <c r="M163" s="426"/>
      <c r="N163" s="426"/>
      <c r="O163" s="426"/>
      <c r="P163" s="426"/>
      <c r="Q163" s="426"/>
      <c r="R163" s="426"/>
      <c r="S163" s="426"/>
      <c r="T163" s="426"/>
      <c r="U163" s="426"/>
      <c r="V163" s="426"/>
      <c r="W163" s="426"/>
      <c r="X163" s="426"/>
      <c r="Y163" s="426"/>
      <c r="Z163" s="426"/>
      <c r="AA163" s="426"/>
    </row>
    <row r="164" spans="1:27" ht="15.75" customHeight="1">
      <c r="A164" s="426"/>
      <c r="B164" s="426"/>
      <c r="C164" s="426"/>
      <c r="D164" s="426"/>
      <c r="E164" s="426"/>
      <c r="F164" s="426"/>
      <c r="G164" s="426"/>
      <c r="H164" s="426"/>
      <c r="I164" s="426"/>
      <c r="J164" s="426"/>
      <c r="K164" s="426"/>
      <c r="L164" s="426"/>
      <c r="M164" s="426"/>
      <c r="N164" s="426"/>
      <c r="O164" s="426"/>
      <c r="P164" s="426"/>
      <c r="Q164" s="426"/>
      <c r="R164" s="426"/>
      <c r="S164" s="426"/>
      <c r="T164" s="426"/>
      <c r="U164" s="426"/>
      <c r="V164" s="426"/>
      <c r="W164" s="426"/>
      <c r="X164" s="426"/>
      <c r="Y164" s="426"/>
      <c r="Z164" s="426"/>
      <c r="AA164" s="426"/>
    </row>
    <row r="165" spans="1:27" ht="15.75" customHeight="1">
      <c r="A165" s="426"/>
      <c r="B165" s="426"/>
      <c r="C165" s="426"/>
      <c r="D165" s="426"/>
      <c r="E165" s="426"/>
      <c r="F165" s="426"/>
      <c r="G165" s="426"/>
      <c r="H165" s="426"/>
      <c r="I165" s="426"/>
      <c r="J165" s="426"/>
      <c r="K165" s="426"/>
      <c r="L165" s="426"/>
      <c r="M165" s="426"/>
      <c r="N165" s="426"/>
      <c r="O165" s="426"/>
      <c r="P165" s="426"/>
      <c r="Q165" s="426"/>
      <c r="R165" s="426"/>
      <c r="S165" s="426"/>
      <c r="T165" s="426"/>
      <c r="U165" s="426"/>
      <c r="V165" s="426"/>
      <c r="W165" s="426"/>
      <c r="X165" s="426"/>
      <c r="Y165" s="426"/>
      <c r="Z165" s="426"/>
      <c r="AA165" s="426"/>
    </row>
    <row r="166" spans="1:27" ht="15.75" customHeight="1">
      <c r="A166" s="426"/>
      <c r="B166" s="426"/>
      <c r="C166" s="426"/>
      <c r="D166" s="426"/>
      <c r="E166" s="426"/>
      <c r="F166" s="426"/>
      <c r="G166" s="426"/>
      <c r="H166" s="426"/>
      <c r="I166" s="426"/>
      <c r="J166" s="426"/>
      <c r="K166" s="426"/>
      <c r="L166" s="426"/>
      <c r="M166" s="426"/>
      <c r="N166" s="426"/>
      <c r="O166" s="426"/>
      <c r="P166" s="426"/>
      <c r="Q166" s="426"/>
      <c r="R166" s="426"/>
      <c r="S166" s="426"/>
      <c r="T166" s="426"/>
      <c r="U166" s="426"/>
      <c r="V166" s="426"/>
      <c r="W166" s="426"/>
      <c r="X166" s="426"/>
      <c r="Y166" s="426"/>
      <c r="Z166" s="426"/>
      <c r="AA166" s="426"/>
    </row>
    <row r="167" spans="1:27" ht="15.75" customHeight="1">
      <c r="A167" s="426"/>
      <c r="B167" s="426"/>
      <c r="C167" s="426"/>
      <c r="D167" s="426"/>
      <c r="E167" s="426"/>
      <c r="F167" s="426"/>
      <c r="G167" s="426"/>
      <c r="H167" s="426"/>
      <c r="I167" s="426"/>
      <c r="J167" s="426"/>
      <c r="K167" s="426"/>
      <c r="L167" s="426"/>
      <c r="M167" s="426"/>
      <c r="N167" s="426"/>
      <c r="O167" s="426"/>
      <c r="P167" s="426"/>
      <c r="Q167" s="426"/>
      <c r="R167" s="426"/>
      <c r="S167" s="426"/>
      <c r="T167" s="426"/>
      <c r="U167" s="426"/>
      <c r="V167" s="426"/>
      <c r="W167" s="426"/>
      <c r="X167" s="426"/>
      <c r="Y167" s="426"/>
      <c r="Z167" s="426"/>
      <c r="AA167" s="426"/>
    </row>
    <row r="168" spans="1:27" ht="15.75" customHeight="1">
      <c r="A168" s="426"/>
      <c r="B168" s="426"/>
      <c r="C168" s="426"/>
      <c r="D168" s="426"/>
      <c r="E168" s="426"/>
      <c r="F168" s="426"/>
      <c r="G168" s="426"/>
      <c r="H168" s="426"/>
      <c r="I168" s="426"/>
      <c r="J168" s="426"/>
      <c r="K168" s="426"/>
      <c r="L168" s="426"/>
      <c r="M168" s="426"/>
      <c r="N168" s="426"/>
      <c r="O168" s="426"/>
      <c r="P168" s="426"/>
      <c r="Q168" s="426"/>
      <c r="R168" s="426"/>
      <c r="S168" s="426"/>
      <c r="T168" s="426"/>
      <c r="U168" s="426"/>
      <c r="V168" s="426"/>
      <c r="W168" s="426"/>
      <c r="X168" s="426"/>
      <c r="Y168" s="426"/>
      <c r="Z168" s="426"/>
      <c r="AA168" s="426"/>
    </row>
    <row r="169" spans="1:27" ht="15.75" customHeight="1">
      <c r="A169" s="426"/>
      <c r="B169" s="426"/>
      <c r="C169" s="426"/>
      <c r="D169" s="426"/>
      <c r="E169" s="426"/>
      <c r="F169" s="426"/>
      <c r="G169" s="426"/>
      <c r="H169" s="426"/>
      <c r="I169" s="426"/>
      <c r="J169" s="426"/>
      <c r="K169" s="426"/>
      <c r="L169" s="426"/>
      <c r="M169" s="426"/>
      <c r="N169" s="426"/>
      <c r="O169" s="426"/>
      <c r="P169" s="426"/>
      <c r="Q169" s="426"/>
      <c r="R169" s="426"/>
      <c r="S169" s="426"/>
      <c r="T169" s="426"/>
      <c r="U169" s="426"/>
      <c r="V169" s="426"/>
      <c r="W169" s="426"/>
      <c r="X169" s="426"/>
      <c r="Y169" s="426"/>
      <c r="Z169" s="426"/>
      <c r="AA169" s="426"/>
    </row>
    <row r="170" spans="1:27" ht="15.75" customHeight="1">
      <c r="A170" s="426"/>
      <c r="B170" s="426"/>
      <c r="C170" s="426"/>
      <c r="D170" s="426"/>
      <c r="E170" s="426"/>
      <c r="F170" s="426"/>
      <c r="G170" s="426"/>
      <c r="H170" s="426"/>
      <c r="I170" s="426"/>
      <c r="J170" s="426"/>
      <c r="K170" s="426"/>
      <c r="L170" s="426"/>
      <c r="M170" s="426"/>
      <c r="N170" s="426"/>
      <c r="O170" s="426"/>
      <c r="P170" s="426"/>
      <c r="Q170" s="426"/>
      <c r="R170" s="426"/>
      <c r="S170" s="426"/>
      <c r="T170" s="426"/>
      <c r="U170" s="426"/>
      <c r="V170" s="426"/>
      <c r="W170" s="426"/>
      <c r="X170" s="426"/>
      <c r="Y170" s="426"/>
      <c r="Z170" s="426"/>
      <c r="AA170" s="426"/>
    </row>
    <row r="171" spans="1:27" ht="15.75" customHeight="1">
      <c r="A171" s="426"/>
      <c r="B171" s="426"/>
      <c r="C171" s="426"/>
      <c r="D171" s="426"/>
      <c r="E171" s="426"/>
      <c r="F171" s="426"/>
      <c r="G171" s="426"/>
      <c r="H171" s="426"/>
      <c r="I171" s="426"/>
      <c r="J171" s="426"/>
      <c r="K171" s="426"/>
      <c r="L171" s="426"/>
      <c r="M171" s="426"/>
      <c r="N171" s="426"/>
      <c r="O171" s="426"/>
      <c r="P171" s="426"/>
      <c r="Q171" s="426"/>
      <c r="R171" s="426"/>
      <c r="S171" s="426"/>
      <c r="T171" s="426"/>
      <c r="U171" s="426"/>
      <c r="V171" s="426"/>
      <c r="W171" s="426"/>
      <c r="X171" s="426"/>
      <c r="Y171" s="426"/>
      <c r="Z171" s="426"/>
      <c r="AA171" s="426"/>
    </row>
    <row r="172" spans="1:27" ht="15.75" customHeight="1">
      <c r="A172" s="426"/>
      <c r="B172" s="426"/>
      <c r="C172" s="426"/>
      <c r="D172" s="426"/>
      <c r="E172" s="426"/>
      <c r="F172" s="426"/>
      <c r="G172" s="426"/>
      <c r="H172" s="426"/>
      <c r="I172" s="426"/>
      <c r="J172" s="426"/>
      <c r="K172" s="426"/>
      <c r="L172" s="426"/>
      <c r="M172" s="426"/>
      <c r="N172" s="426"/>
      <c r="O172" s="426"/>
      <c r="P172" s="426"/>
      <c r="Q172" s="426"/>
      <c r="R172" s="426"/>
      <c r="S172" s="426"/>
      <c r="T172" s="426"/>
      <c r="U172" s="426"/>
      <c r="V172" s="426"/>
      <c r="W172" s="426"/>
      <c r="X172" s="426"/>
      <c r="Y172" s="426"/>
      <c r="Z172" s="426"/>
      <c r="AA172" s="426"/>
    </row>
    <row r="173" spans="1:27" ht="15.75" customHeight="1">
      <c r="A173" s="426"/>
      <c r="B173" s="426"/>
      <c r="C173" s="426"/>
      <c r="D173" s="426"/>
      <c r="E173" s="426"/>
      <c r="F173" s="426"/>
      <c r="G173" s="426"/>
      <c r="H173" s="426"/>
      <c r="I173" s="426"/>
      <c r="J173" s="426"/>
      <c r="K173" s="426"/>
      <c r="L173" s="426"/>
      <c r="M173" s="426"/>
      <c r="N173" s="426"/>
      <c r="O173" s="426"/>
      <c r="P173" s="426"/>
      <c r="Q173" s="426"/>
      <c r="R173" s="426"/>
      <c r="S173" s="426"/>
      <c r="T173" s="426"/>
      <c r="U173" s="426"/>
      <c r="V173" s="426"/>
      <c r="W173" s="426"/>
      <c r="X173" s="426"/>
      <c r="Y173" s="426"/>
      <c r="Z173" s="426"/>
      <c r="AA173" s="426"/>
    </row>
    <row r="174" spans="1:27" ht="15.75" customHeight="1">
      <c r="A174" s="426"/>
      <c r="B174" s="426"/>
      <c r="C174" s="426"/>
      <c r="D174" s="426"/>
      <c r="E174" s="426"/>
      <c r="F174" s="426"/>
      <c r="G174" s="426"/>
      <c r="H174" s="426"/>
      <c r="I174" s="426"/>
      <c r="J174" s="426"/>
      <c r="K174" s="426"/>
      <c r="L174" s="426"/>
      <c r="M174" s="426"/>
      <c r="N174" s="426"/>
      <c r="O174" s="426"/>
      <c r="P174" s="426"/>
      <c r="Q174" s="426"/>
      <c r="R174" s="426"/>
      <c r="S174" s="426"/>
      <c r="T174" s="426"/>
      <c r="U174" s="426"/>
      <c r="V174" s="426"/>
      <c r="W174" s="426"/>
      <c r="X174" s="426"/>
      <c r="Y174" s="426"/>
      <c r="Z174" s="426"/>
      <c r="AA174" s="426"/>
    </row>
    <row r="175" spans="1:27" ht="15.75" customHeight="1">
      <c r="A175" s="426"/>
      <c r="B175" s="426"/>
      <c r="C175" s="426"/>
      <c r="D175" s="426"/>
      <c r="E175" s="426"/>
      <c r="F175" s="426"/>
      <c r="G175" s="426"/>
      <c r="H175" s="426"/>
      <c r="I175" s="426"/>
      <c r="J175" s="426"/>
      <c r="K175" s="426"/>
      <c r="L175" s="426"/>
      <c r="M175" s="426"/>
      <c r="N175" s="426"/>
      <c r="O175" s="426"/>
      <c r="P175" s="426"/>
      <c r="Q175" s="426"/>
      <c r="R175" s="426"/>
      <c r="S175" s="426"/>
      <c r="T175" s="426"/>
      <c r="U175" s="426"/>
      <c r="V175" s="426"/>
      <c r="W175" s="426"/>
      <c r="X175" s="426"/>
      <c r="Y175" s="426"/>
      <c r="Z175" s="426"/>
      <c r="AA175" s="426"/>
    </row>
    <row r="176" spans="1:27" ht="15.75" customHeight="1">
      <c r="A176" s="426"/>
      <c r="B176" s="426"/>
      <c r="C176" s="426"/>
      <c r="D176" s="426"/>
      <c r="E176" s="426"/>
      <c r="F176" s="426"/>
      <c r="G176" s="426"/>
      <c r="H176" s="426"/>
      <c r="I176" s="426"/>
      <c r="J176" s="426"/>
      <c r="K176" s="426"/>
      <c r="L176" s="426"/>
      <c r="M176" s="426"/>
      <c r="N176" s="426"/>
      <c r="O176" s="426"/>
      <c r="P176" s="426"/>
      <c r="Q176" s="426"/>
      <c r="R176" s="426"/>
      <c r="S176" s="426"/>
      <c r="T176" s="426"/>
      <c r="U176" s="426"/>
      <c r="V176" s="426"/>
      <c r="W176" s="426"/>
      <c r="X176" s="426"/>
      <c r="Y176" s="426"/>
      <c r="Z176" s="426"/>
      <c r="AA176" s="426"/>
    </row>
    <row r="177" spans="1:27" ht="15.75" customHeight="1">
      <c r="A177" s="426"/>
      <c r="B177" s="426"/>
      <c r="C177" s="426"/>
      <c r="D177" s="426"/>
      <c r="E177" s="426"/>
      <c r="F177" s="426"/>
      <c r="G177" s="426"/>
      <c r="H177" s="426"/>
      <c r="I177" s="426"/>
      <c r="J177" s="426"/>
      <c r="K177" s="426"/>
      <c r="L177" s="426"/>
      <c r="M177" s="426"/>
      <c r="N177" s="426"/>
      <c r="O177" s="426"/>
      <c r="P177" s="426"/>
      <c r="Q177" s="426"/>
      <c r="R177" s="426"/>
      <c r="S177" s="426"/>
      <c r="T177" s="426"/>
      <c r="U177" s="426"/>
      <c r="V177" s="426"/>
      <c r="W177" s="426"/>
      <c r="X177" s="426"/>
      <c r="Y177" s="426"/>
      <c r="Z177" s="426"/>
      <c r="AA177" s="426"/>
    </row>
    <row r="178" spans="1:27" ht="15.75" customHeight="1">
      <c r="A178" s="426"/>
      <c r="B178" s="426"/>
      <c r="C178" s="426"/>
      <c r="D178" s="426"/>
      <c r="E178" s="426"/>
      <c r="F178" s="426"/>
      <c r="G178" s="426"/>
      <c r="H178" s="426"/>
      <c r="I178" s="426"/>
      <c r="J178" s="426"/>
      <c r="K178" s="426"/>
      <c r="L178" s="426"/>
      <c r="M178" s="426"/>
      <c r="N178" s="426"/>
      <c r="O178" s="426"/>
      <c r="P178" s="426"/>
      <c r="Q178" s="426"/>
      <c r="R178" s="426"/>
      <c r="S178" s="426"/>
      <c r="T178" s="426"/>
      <c r="U178" s="426"/>
      <c r="V178" s="426"/>
      <c r="W178" s="426"/>
      <c r="X178" s="426"/>
      <c r="Y178" s="426"/>
      <c r="Z178" s="426"/>
      <c r="AA178" s="426"/>
    </row>
    <row r="179" spans="1:27" ht="15.75" customHeight="1">
      <c r="A179" s="426"/>
      <c r="B179" s="426"/>
      <c r="C179" s="426"/>
      <c r="D179" s="426"/>
      <c r="E179" s="426"/>
      <c r="F179" s="426"/>
      <c r="G179" s="426"/>
      <c r="H179" s="426"/>
      <c r="I179" s="426"/>
      <c r="J179" s="426"/>
      <c r="K179" s="426"/>
      <c r="L179" s="426"/>
      <c r="M179" s="426"/>
      <c r="N179" s="426"/>
      <c r="O179" s="426"/>
      <c r="P179" s="426"/>
      <c r="Q179" s="426"/>
      <c r="R179" s="426"/>
      <c r="S179" s="426"/>
      <c r="T179" s="426"/>
      <c r="U179" s="426"/>
      <c r="V179" s="426"/>
      <c r="W179" s="426"/>
      <c r="X179" s="426"/>
      <c r="Y179" s="426"/>
      <c r="Z179" s="426"/>
      <c r="AA179" s="426"/>
    </row>
    <row r="180" spans="1:27" ht="15.75" customHeight="1">
      <c r="A180" s="426"/>
      <c r="B180" s="426"/>
      <c r="C180" s="426"/>
      <c r="D180" s="426"/>
      <c r="E180" s="426"/>
      <c r="F180" s="426"/>
      <c r="G180" s="426"/>
      <c r="H180" s="426"/>
      <c r="I180" s="426"/>
      <c r="J180" s="426"/>
      <c r="K180" s="426"/>
      <c r="L180" s="426"/>
      <c r="M180" s="426"/>
      <c r="N180" s="426"/>
      <c r="O180" s="426"/>
      <c r="P180" s="426"/>
      <c r="Q180" s="426"/>
      <c r="R180" s="426"/>
      <c r="S180" s="426"/>
      <c r="T180" s="426"/>
      <c r="U180" s="426"/>
      <c r="V180" s="426"/>
      <c r="W180" s="426"/>
      <c r="X180" s="426"/>
      <c r="Y180" s="426"/>
      <c r="Z180" s="426"/>
      <c r="AA180" s="426"/>
    </row>
    <row r="181" spans="1:27" ht="15.75" customHeight="1">
      <c r="A181" s="426"/>
      <c r="B181" s="426"/>
      <c r="C181" s="426"/>
      <c r="D181" s="426"/>
      <c r="E181" s="426"/>
      <c r="F181" s="426"/>
      <c r="G181" s="426"/>
      <c r="H181" s="426"/>
      <c r="I181" s="426"/>
      <c r="J181" s="426"/>
      <c r="K181" s="426"/>
      <c r="L181" s="426"/>
      <c r="M181" s="426"/>
      <c r="N181" s="426"/>
      <c r="O181" s="426"/>
      <c r="P181" s="426"/>
      <c r="Q181" s="426"/>
      <c r="R181" s="426"/>
      <c r="S181" s="426"/>
      <c r="T181" s="426"/>
      <c r="U181" s="426"/>
      <c r="V181" s="426"/>
      <c r="W181" s="426"/>
      <c r="X181" s="426"/>
      <c r="Y181" s="426"/>
      <c r="Z181" s="426"/>
      <c r="AA181" s="426"/>
    </row>
    <row r="182" spans="1:27" ht="15.75" customHeight="1">
      <c r="A182" s="426"/>
      <c r="B182" s="426"/>
      <c r="C182" s="426"/>
      <c r="D182" s="426"/>
      <c r="E182" s="426"/>
      <c r="F182" s="426"/>
      <c r="G182" s="426"/>
      <c r="H182" s="426"/>
      <c r="I182" s="426"/>
      <c r="J182" s="426"/>
      <c r="K182" s="426"/>
      <c r="L182" s="426"/>
      <c r="M182" s="426"/>
      <c r="N182" s="426"/>
      <c r="O182" s="426"/>
      <c r="P182" s="426"/>
      <c r="Q182" s="426"/>
      <c r="R182" s="426"/>
      <c r="S182" s="426"/>
      <c r="T182" s="426"/>
      <c r="U182" s="426"/>
      <c r="V182" s="426"/>
      <c r="W182" s="426"/>
      <c r="X182" s="426"/>
      <c r="Y182" s="426"/>
      <c r="Z182" s="426"/>
      <c r="AA182" s="426"/>
    </row>
    <row r="183" spans="1:27" ht="15.75" customHeight="1">
      <c r="A183" s="426"/>
      <c r="B183" s="426"/>
      <c r="C183" s="426"/>
      <c r="D183" s="426"/>
      <c r="E183" s="426"/>
      <c r="F183" s="426"/>
      <c r="G183" s="426"/>
      <c r="H183" s="426"/>
      <c r="I183" s="426"/>
      <c r="J183" s="426"/>
      <c r="K183" s="426"/>
      <c r="L183" s="426"/>
      <c r="M183" s="426"/>
      <c r="N183" s="426"/>
      <c r="O183" s="426"/>
      <c r="P183" s="426"/>
      <c r="Q183" s="426"/>
      <c r="R183" s="426"/>
      <c r="S183" s="426"/>
      <c r="T183" s="426"/>
      <c r="U183" s="426"/>
      <c r="V183" s="426"/>
      <c r="W183" s="426"/>
      <c r="X183" s="426"/>
      <c r="Y183" s="426"/>
      <c r="Z183" s="426"/>
      <c r="AA183" s="426"/>
    </row>
    <row r="184" spans="1:27" ht="15.75" customHeight="1">
      <c r="A184" s="426"/>
      <c r="B184" s="426"/>
      <c r="C184" s="426"/>
      <c r="D184" s="426"/>
      <c r="E184" s="426"/>
      <c r="F184" s="426"/>
      <c r="G184" s="426"/>
      <c r="H184" s="426"/>
      <c r="I184" s="426"/>
      <c r="J184" s="426"/>
      <c r="K184" s="426"/>
      <c r="L184" s="426"/>
      <c r="M184" s="426"/>
      <c r="N184" s="426"/>
      <c r="O184" s="426"/>
      <c r="P184" s="426"/>
      <c r="Q184" s="426"/>
      <c r="R184" s="426"/>
      <c r="S184" s="426"/>
      <c r="T184" s="426"/>
      <c r="U184" s="426"/>
      <c r="V184" s="426"/>
      <c r="W184" s="426"/>
      <c r="X184" s="426"/>
      <c r="Y184" s="426"/>
      <c r="Z184" s="426"/>
      <c r="AA184" s="426"/>
    </row>
    <row r="185" spans="1:27" ht="15.75" customHeight="1">
      <c r="A185" s="426"/>
      <c r="B185" s="426"/>
      <c r="C185" s="426"/>
      <c r="D185" s="426"/>
      <c r="E185" s="426"/>
      <c r="F185" s="426"/>
      <c r="G185" s="426"/>
      <c r="H185" s="426"/>
      <c r="I185" s="426"/>
      <c r="J185" s="426"/>
      <c r="K185" s="426"/>
      <c r="L185" s="426"/>
      <c r="M185" s="426"/>
      <c r="N185" s="426"/>
      <c r="O185" s="426"/>
      <c r="P185" s="426"/>
      <c r="Q185" s="426"/>
      <c r="R185" s="426"/>
      <c r="S185" s="426"/>
      <c r="T185" s="426"/>
      <c r="U185" s="426"/>
      <c r="V185" s="426"/>
      <c r="W185" s="426"/>
      <c r="X185" s="426"/>
      <c r="Y185" s="426"/>
      <c r="Z185" s="426"/>
      <c r="AA185" s="426"/>
    </row>
    <row r="186" spans="1:27" ht="15.75" customHeight="1">
      <c r="A186" s="426"/>
      <c r="B186" s="426"/>
      <c r="C186" s="426"/>
      <c r="D186" s="426"/>
      <c r="E186" s="426"/>
      <c r="F186" s="426"/>
      <c r="G186" s="426"/>
      <c r="H186" s="426"/>
      <c r="I186" s="426"/>
      <c r="J186" s="426"/>
      <c r="K186" s="426"/>
      <c r="L186" s="426"/>
      <c r="M186" s="426"/>
      <c r="N186" s="426"/>
      <c r="O186" s="426"/>
      <c r="P186" s="426"/>
      <c r="Q186" s="426"/>
      <c r="R186" s="426"/>
      <c r="S186" s="426"/>
      <c r="T186" s="426"/>
      <c r="U186" s="426"/>
      <c r="V186" s="426"/>
      <c r="W186" s="426"/>
      <c r="X186" s="426"/>
      <c r="Y186" s="426"/>
      <c r="Z186" s="426"/>
      <c r="AA186" s="426"/>
    </row>
    <row r="187" spans="1:27" ht="15.75" customHeight="1">
      <c r="A187" s="426"/>
      <c r="B187" s="426"/>
      <c r="C187" s="426"/>
      <c r="D187" s="426"/>
      <c r="E187" s="426"/>
      <c r="F187" s="426"/>
      <c r="G187" s="426"/>
      <c r="H187" s="426"/>
      <c r="I187" s="426"/>
      <c r="J187" s="426"/>
      <c r="K187" s="426"/>
      <c r="L187" s="426"/>
      <c r="M187" s="426"/>
      <c r="N187" s="426"/>
      <c r="O187" s="426"/>
      <c r="P187" s="426"/>
      <c r="Q187" s="426"/>
      <c r="R187" s="426"/>
      <c r="S187" s="426"/>
      <c r="T187" s="426"/>
      <c r="U187" s="426"/>
      <c r="V187" s="426"/>
      <c r="W187" s="426"/>
      <c r="X187" s="426"/>
      <c r="Y187" s="426"/>
      <c r="Z187" s="426"/>
      <c r="AA187" s="426"/>
    </row>
    <row r="188" spans="1:27" ht="15.75" customHeight="1">
      <c r="A188" s="426"/>
      <c r="B188" s="426"/>
      <c r="C188" s="426"/>
      <c r="D188" s="426"/>
      <c r="E188" s="426"/>
      <c r="F188" s="426"/>
      <c r="G188" s="426"/>
      <c r="H188" s="426"/>
      <c r="I188" s="426"/>
      <c r="J188" s="426"/>
      <c r="K188" s="426"/>
      <c r="L188" s="426"/>
      <c r="M188" s="426"/>
      <c r="N188" s="426"/>
      <c r="O188" s="426"/>
      <c r="P188" s="426"/>
      <c r="Q188" s="426"/>
      <c r="R188" s="426"/>
      <c r="S188" s="426"/>
      <c r="T188" s="426"/>
      <c r="U188" s="426"/>
      <c r="V188" s="426"/>
      <c r="W188" s="426"/>
      <c r="X188" s="426"/>
      <c r="Y188" s="426"/>
      <c r="Z188" s="426"/>
      <c r="AA188" s="426"/>
    </row>
    <row r="189" spans="1:27" ht="15.75" customHeight="1">
      <c r="A189" s="426"/>
      <c r="B189" s="426"/>
      <c r="C189" s="426"/>
      <c r="D189" s="426"/>
      <c r="E189" s="426"/>
      <c r="F189" s="426"/>
      <c r="G189" s="426"/>
      <c r="H189" s="426"/>
      <c r="I189" s="426"/>
      <c r="J189" s="426"/>
      <c r="K189" s="426"/>
      <c r="L189" s="426"/>
      <c r="M189" s="426"/>
      <c r="N189" s="426"/>
      <c r="O189" s="426"/>
      <c r="P189" s="426"/>
      <c r="Q189" s="426"/>
      <c r="R189" s="426"/>
      <c r="S189" s="426"/>
      <c r="T189" s="426"/>
      <c r="U189" s="426"/>
      <c r="V189" s="426"/>
      <c r="W189" s="426"/>
      <c r="X189" s="426"/>
      <c r="Y189" s="426"/>
      <c r="Z189" s="426"/>
      <c r="AA189" s="426"/>
    </row>
    <row r="190" spans="1:27" ht="15.75" customHeight="1">
      <c r="A190" s="426"/>
      <c r="B190" s="426"/>
      <c r="C190" s="426"/>
      <c r="D190" s="426"/>
      <c r="E190" s="426"/>
      <c r="F190" s="426"/>
      <c r="G190" s="426"/>
      <c r="H190" s="426"/>
      <c r="I190" s="426"/>
      <c r="J190" s="426"/>
      <c r="K190" s="426"/>
      <c r="L190" s="426"/>
      <c r="M190" s="426"/>
      <c r="N190" s="426"/>
      <c r="O190" s="426"/>
      <c r="P190" s="426"/>
      <c r="Q190" s="426"/>
      <c r="R190" s="426"/>
      <c r="S190" s="426"/>
      <c r="T190" s="426"/>
      <c r="U190" s="426"/>
      <c r="V190" s="426"/>
      <c r="W190" s="426"/>
      <c r="X190" s="426"/>
      <c r="Y190" s="426"/>
      <c r="Z190" s="426"/>
      <c r="AA190" s="426"/>
    </row>
    <row r="191" spans="1:27" ht="15.75" customHeight="1">
      <c r="A191" s="426"/>
      <c r="B191" s="426"/>
      <c r="C191" s="426"/>
      <c r="D191" s="426"/>
      <c r="E191" s="426"/>
      <c r="F191" s="426"/>
      <c r="G191" s="426"/>
      <c r="H191" s="426"/>
      <c r="I191" s="426"/>
      <c r="J191" s="426"/>
      <c r="K191" s="426"/>
      <c r="L191" s="426"/>
      <c r="M191" s="426"/>
      <c r="N191" s="426"/>
      <c r="O191" s="426"/>
      <c r="P191" s="426"/>
      <c r="Q191" s="426"/>
      <c r="R191" s="426"/>
      <c r="S191" s="426"/>
      <c r="T191" s="426"/>
      <c r="U191" s="426"/>
      <c r="V191" s="426"/>
      <c r="W191" s="426"/>
      <c r="X191" s="426"/>
      <c r="Y191" s="426"/>
      <c r="Z191" s="426"/>
      <c r="AA191" s="426"/>
    </row>
    <row r="192" spans="1:27" ht="15.75" customHeight="1">
      <c r="A192" s="426"/>
      <c r="B192" s="426"/>
      <c r="C192" s="426"/>
      <c r="D192" s="426"/>
      <c r="E192" s="426"/>
      <c r="F192" s="426"/>
      <c r="G192" s="426"/>
      <c r="H192" s="426"/>
      <c r="I192" s="426"/>
      <c r="J192" s="426"/>
      <c r="K192" s="426"/>
      <c r="L192" s="426"/>
      <c r="M192" s="426"/>
      <c r="N192" s="426"/>
      <c r="O192" s="426"/>
      <c r="P192" s="426"/>
      <c r="Q192" s="426"/>
      <c r="R192" s="426"/>
      <c r="S192" s="426"/>
      <c r="T192" s="426"/>
      <c r="U192" s="426"/>
      <c r="V192" s="426"/>
      <c r="W192" s="426"/>
      <c r="X192" s="426"/>
      <c r="Y192" s="426"/>
      <c r="Z192" s="426"/>
      <c r="AA192" s="426"/>
    </row>
    <row r="193" spans="1:27" ht="15.75" customHeight="1">
      <c r="A193" s="426"/>
      <c r="B193" s="426"/>
      <c r="C193" s="426"/>
      <c r="D193" s="426"/>
      <c r="E193" s="426"/>
      <c r="F193" s="426"/>
      <c r="G193" s="426"/>
      <c r="H193" s="426"/>
      <c r="I193" s="426"/>
      <c r="J193" s="426"/>
      <c r="K193" s="426"/>
      <c r="L193" s="426"/>
      <c r="M193" s="426"/>
      <c r="N193" s="426"/>
      <c r="O193" s="426"/>
      <c r="P193" s="426"/>
      <c r="Q193" s="426"/>
      <c r="R193" s="426"/>
      <c r="S193" s="426"/>
      <c r="T193" s="426"/>
      <c r="U193" s="426"/>
      <c r="V193" s="426"/>
      <c r="W193" s="426"/>
      <c r="X193" s="426"/>
      <c r="Y193" s="426"/>
      <c r="Z193" s="426"/>
      <c r="AA193" s="426"/>
    </row>
    <row r="194" spans="1:27" ht="15.75" customHeight="1">
      <c r="A194" s="426"/>
      <c r="B194" s="426"/>
      <c r="C194" s="426"/>
      <c r="D194" s="426"/>
      <c r="E194" s="426"/>
      <c r="F194" s="426"/>
      <c r="G194" s="426"/>
      <c r="H194" s="426"/>
      <c r="I194" s="426"/>
      <c r="J194" s="426"/>
      <c r="K194" s="426"/>
      <c r="L194" s="426"/>
      <c r="M194" s="426"/>
      <c r="N194" s="426"/>
      <c r="O194" s="426"/>
      <c r="P194" s="426"/>
      <c r="Q194" s="426"/>
      <c r="R194" s="426"/>
      <c r="S194" s="426"/>
      <c r="T194" s="426"/>
      <c r="U194" s="426"/>
      <c r="V194" s="426"/>
      <c r="W194" s="426"/>
      <c r="X194" s="426"/>
      <c r="Y194" s="426"/>
      <c r="Z194" s="426"/>
      <c r="AA194" s="426"/>
    </row>
    <row r="195" spans="1:27" ht="15.75" customHeight="1">
      <c r="A195" s="426"/>
      <c r="B195" s="426"/>
      <c r="C195" s="426"/>
      <c r="D195" s="426"/>
      <c r="E195" s="426"/>
      <c r="F195" s="426"/>
      <c r="G195" s="426"/>
      <c r="H195" s="426"/>
      <c r="I195" s="426"/>
      <c r="J195" s="426"/>
      <c r="K195" s="426"/>
      <c r="L195" s="426"/>
      <c r="M195" s="426"/>
      <c r="N195" s="426"/>
      <c r="O195" s="426"/>
      <c r="P195" s="426"/>
      <c r="Q195" s="426"/>
      <c r="R195" s="426"/>
      <c r="S195" s="426"/>
      <c r="T195" s="426"/>
      <c r="U195" s="426"/>
      <c r="V195" s="426"/>
      <c r="W195" s="426"/>
      <c r="X195" s="426"/>
      <c r="Y195" s="426"/>
      <c r="Z195" s="426"/>
      <c r="AA195" s="426"/>
    </row>
    <row r="196" spans="1:27" ht="15.75" customHeight="1">
      <c r="A196" s="426"/>
      <c r="B196" s="426"/>
      <c r="C196" s="426"/>
      <c r="D196" s="426"/>
      <c r="E196" s="426"/>
      <c r="F196" s="426"/>
      <c r="G196" s="426"/>
      <c r="H196" s="426"/>
      <c r="I196" s="426"/>
      <c r="J196" s="426"/>
      <c r="K196" s="426"/>
      <c r="L196" s="426"/>
      <c r="M196" s="426"/>
      <c r="N196" s="426"/>
      <c r="O196" s="426"/>
      <c r="P196" s="426"/>
      <c r="Q196" s="426"/>
      <c r="R196" s="426"/>
      <c r="S196" s="426"/>
      <c r="T196" s="426"/>
      <c r="U196" s="426"/>
      <c r="V196" s="426"/>
      <c r="W196" s="426"/>
      <c r="X196" s="426"/>
      <c r="Y196" s="426"/>
      <c r="Z196" s="426"/>
      <c r="AA196" s="426"/>
    </row>
    <row r="197" spans="1:27" ht="15.75" customHeight="1">
      <c r="A197" s="426"/>
      <c r="B197" s="426"/>
      <c r="C197" s="426"/>
      <c r="D197" s="426"/>
      <c r="E197" s="426"/>
      <c r="F197" s="426"/>
      <c r="G197" s="426"/>
      <c r="H197" s="426"/>
      <c r="I197" s="426"/>
      <c r="J197" s="426"/>
      <c r="K197" s="426"/>
      <c r="L197" s="426"/>
      <c r="M197" s="426"/>
      <c r="N197" s="426"/>
      <c r="O197" s="426"/>
      <c r="P197" s="426"/>
      <c r="Q197" s="426"/>
      <c r="R197" s="426"/>
      <c r="S197" s="426"/>
      <c r="T197" s="426"/>
      <c r="U197" s="426"/>
      <c r="V197" s="426"/>
      <c r="W197" s="426"/>
      <c r="X197" s="426"/>
      <c r="Y197" s="426"/>
      <c r="Z197" s="426"/>
      <c r="AA197" s="426"/>
    </row>
    <row r="198" spans="1:27" ht="15.75" customHeight="1">
      <c r="A198" s="426"/>
      <c r="B198" s="426"/>
      <c r="C198" s="426"/>
      <c r="D198" s="426"/>
      <c r="E198" s="426"/>
      <c r="F198" s="426"/>
      <c r="G198" s="426"/>
      <c r="H198" s="426"/>
      <c r="I198" s="426"/>
      <c r="J198" s="426"/>
      <c r="K198" s="426"/>
      <c r="L198" s="426"/>
      <c r="M198" s="426"/>
      <c r="N198" s="426"/>
      <c r="O198" s="426"/>
      <c r="P198" s="426"/>
      <c r="Q198" s="426"/>
      <c r="R198" s="426"/>
      <c r="S198" s="426"/>
      <c r="T198" s="426"/>
      <c r="U198" s="426"/>
      <c r="V198" s="426"/>
      <c r="W198" s="426"/>
      <c r="X198" s="426"/>
      <c r="Y198" s="426"/>
      <c r="Z198" s="426"/>
      <c r="AA198" s="426"/>
    </row>
    <row r="199" spans="1:27" ht="15.75" customHeight="1">
      <c r="A199" s="426"/>
      <c r="B199" s="426"/>
      <c r="C199" s="426"/>
      <c r="D199" s="426"/>
      <c r="E199" s="426"/>
      <c r="F199" s="426"/>
      <c r="G199" s="426"/>
      <c r="H199" s="426"/>
      <c r="I199" s="426"/>
      <c r="J199" s="426"/>
      <c r="K199" s="426"/>
      <c r="L199" s="426"/>
      <c r="M199" s="426"/>
      <c r="N199" s="426"/>
      <c r="O199" s="426"/>
      <c r="P199" s="426"/>
      <c r="Q199" s="426"/>
      <c r="R199" s="426"/>
      <c r="S199" s="426"/>
      <c r="T199" s="426"/>
      <c r="U199" s="426"/>
      <c r="V199" s="426"/>
      <c r="W199" s="426"/>
      <c r="X199" s="426"/>
      <c r="Y199" s="426"/>
      <c r="Z199" s="426"/>
      <c r="AA199" s="426"/>
    </row>
    <row r="200" spans="1:27" ht="15.75" customHeight="1">
      <c r="A200" s="426"/>
      <c r="B200" s="426"/>
      <c r="C200" s="426"/>
      <c r="D200" s="426"/>
      <c r="E200" s="426"/>
      <c r="F200" s="426"/>
      <c r="G200" s="426"/>
      <c r="H200" s="426"/>
      <c r="I200" s="426"/>
      <c r="J200" s="426"/>
      <c r="K200" s="426"/>
      <c r="L200" s="426"/>
      <c r="M200" s="426"/>
      <c r="N200" s="426"/>
      <c r="O200" s="426"/>
      <c r="P200" s="426"/>
      <c r="Q200" s="426"/>
      <c r="R200" s="426"/>
      <c r="S200" s="426"/>
      <c r="T200" s="426"/>
      <c r="U200" s="426"/>
      <c r="V200" s="426"/>
      <c r="W200" s="426"/>
      <c r="X200" s="426"/>
      <c r="Y200" s="426"/>
      <c r="Z200" s="426"/>
      <c r="AA200" s="426"/>
    </row>
    <row r="201" spans="1:27" ht="15.75" customHeight="1">
      <c r="A201" s="426"/>
      <c r="B201" s="426"/>
      <c r="C201" s="426"/>
      <c r="D201" s="426"/>
      <c r="E201" s="426"/>
      <c r="F201" s="426"/>
      <c r="G201" s="426"/>
      <c r="H201" s="426"/>
      <c r="I201" s="426"/>
      <c r="J201" s="426"/>
      <c r="K201" s="426"/>
      <c r="L201" s="426"/>
      <c r="M201" s="426"/>
      <c r="N201" s="426"/>
      <c r="O201" s="426"/>
      <c r="P201" s="426"/>
      <c r="Q201" s="426"/>
      <c r="R201" s="426"/>
      <c r="S201" s="426"/>
      <c r="T201" s="426"/>
      <c r="U201" s="426"/>
      <c r="V201" s="426"/>
      <c r="W201" s="426"/>
      <c r="X201" s="426"/>
      <c r="Y201" s="426"/>
      <c r="Z201" s="426"/>
      <c r="AA201" s="426"/>
    </row>
    <row r="202" spans="1:27" ht="15.75" customHeight="1">
      <c r="A202" s="426"/>
      <c r="B202" s="426"/>
      <c r="C202" s="426"/>
      <c r="D202" s="426"/>
      <c r="E202" s="426"/>
      <c r="F202" s="426"/>
      <c r="G202" s="426"/>
      <c r="H202" s="426"/>
      <c r="I202" s="426"/>
      <c r="J202" s="426"/>
      <c r="K202" s="426"/>
      <c r="L202" s="426"/>
      <c r="M202" s="426"/>
      <c r="N202" s="426"/>
      <c r="O202" s="426"/>
      <c r="P202" s="426"/>
      <c r="Q202" s="426"/>
      <c r="R202" s="426"/>
      <c r="S202" s="426"/>
      <c r="T202" s="426"/>
      <c r="U202" s="426"/>
      <c r="V202" s="426"/>
      <c r="W202" s="426"/>
      <c r="X202" s="426"/>
      <c r="Y202" s="426"/>
      <c r="Z202" s="426"/>
      <c r="AA202" s="426"/>
    </row>
    <row r="203" spans="1:27" ht="15.75" customHeight="1">
      <c r="A203" s="426"/>
      <c r="B203" s="426"/>
      <c r="C203" s="426"/>
      <c r="D203" s="426"/>
      <c r="E203" s="426"/>
      <c r="F203" s="426"/>
      <c r="G203" s="426"/>
      <c r="H203" s="426"/>
      <c r="I203" s="426"/>
      <c r="J203" s="426"/>
      <c r="K203" s="426"/>
      <c r="L203" s="426"/>
      <c r="M203" s="426"/>
      <c r="N203" s="426"/>
      <c r="O203" s="426"/>
      <c r="P203" s="426"/>
      <c r="Q203" s="426"/>
      <c r="R203" s="426"/>
      <c r="S203" s="426"/>
      <c r="T203" s="426"/>
      <c r="U203" s="426"/>
      <c r="V203" s="426"/>
      <c r="W203" s="426"/>
      <c r="X203" s="426"/>
      <c r="Y203" s="426"/>
      <c r="Z203" s="426"/>
      <c r="AA203" s="426"/>
    </row>
    <row r="204" spans="1:27" ht="15.75" customHeight="1">
      <c r="A204" s="426"/>
      <c r="B204" s="426"/>
      <c r="C204" s="426"/>
      <c r="D204" s="426"/>
      <c r="E204" s="426"/>
      <c r="F204" s="426"/>
      <c r="G204" s="426"/>
      <c r="H204" s="426"/>
      <c r="I204" s="426"/>
      <c r="J204" s="426"/>
      <c r="K204" s="426"/>
      <c r="L204" s="426"/>
      <c r="M204" s="426"/>
      <c r="N204" s="426"/>
      <c r="O204" s="426"/>
      <c r="P204" s="426"/>
      <c r="Q204" s="426"/>
      <c r="R204" s="426"/>
      <c r="S204" s="426"/>
      <c r="T204" s="426"/>
      <c r="U204" s="426"/>
      <c r="V204" s="426"/>
      <c r="W204" s="426"/>
      <c r="X204" s="426"/>
      <c r="Y204" s="426"/>
      <c r="Z204" s="426"/>
      <c r="AA204" s="426"/>
    </row>
    <row r="205" spans="1:27" ht="15.75" customHeight="1">
      <c r="A205" s="426"/>
      <c r="B205" s="426"/>
      <c r="C205" s="426"/>
      <c r="D205" s="426"/>
      <c r="E205" s="426"/>
      <c r="F205" s="426"/>
      <c r="G205" s="426"/>
      <c r="H205" s="426"/>
      <c r="I205" s="426"/>
      <c r="J205" s="426"/>
      <c r="K205" s="426"/>
      <c r="L205" s="426"/>
      <c r="M205" s="426"/>
      <c r="N205" s="426"/>
      <c r="O205" s="426"/>
      <c r="P205" s="426"/>
      <c r="Q205" s="426"/>
      <c r="R205" s="426"/>
      <c r="S205" s="426"/>
      <c r="T205" s="426"/>
      <c r="U205" s="426"/>
      <c r="V205" s="426"/>
      <c r="W205" s="426"/>
      <c r="X205" s="426"/>
      <c r="Y205" s="426"/>
      <c r="Z205" s="426"/>
      <c r="AA205" s="426"/>
    </row>
    <row r="206" spans="1:27" ht="15.75" customHeight="1">
      <c r="A206" s="426"/>
      <c r="B206" s="426"/>
      <c r="C206" s="426"/>
      <c r="D206" s="426"/>
      <c r="E206" s="426"/>
      <c r="F206" s="426"/>
      <c r="G206" s="426"/>
      <c r="H206" s="426"/>
      <c r="I206" s="426"/>
      <c r="J206" s="426"/>
      <c r="K206" s="426"/>
      <c r="L206" s="426"/>
      <c r="M206" s="426"/>
      <c r="N206" s="426"/>
      <c r="O206" s="426"/>
      <c r="P206" s="426"/>
      <c r="Q206" s="426"/>
      <c r="R206" s="426"/>
      <c r="S206" s="426"/>
      <c r="T206" s="426"/>
      <c r="U206" s="426"/>
      <c r="V206" s="426"/>
      <c r="W206" s="426"/>
      <c r="X206" s="426"/>
      <c r="Y206" s="426"/>
      <c r="Z206" s="426"/>
      <c r="AA206" s="426"/>
    </row>
    <row r="207" spans="1:27" ht="15.75" customHeight="1">
      <c r="A207" s="426"/>
      <c r="B207" s="426"/>
      <c r="C207" s="426"/>
      <c r="D207" s="426"/>
      <c r="E207" s="426"/>
      <c r="F207" s="426"/>
      <c r="G207" s="426"/>
      <c r="H207" s="426"/>
      <c r="I207" s="426"/>
      <c r="J207" s="426"/>
      <c r="K207" s="426"/>
      <c r="L207" s="426"/>
      <c r="M207" s="426"/>
      <c r="N207" s="426"/>
      <c r="O207" s="426"/>
      <c r="P207" s="426"/>
      <c r="Q207" s="426"/>
      <c r="R207" s="426"/>
      <c r="S207" s="426"/>
      <c r="T207" s="426"/>
      <c r="U207" s="426"/>
      <c r="V207" s="426"/>
      <c r="W207" s="426"/>
      <c r="X207" s="426"/>
      <c r="Y207" s="426"/>
      <c r="Z207" s="426"/>
      <c r="AA207" s="426"/>
    </row>
    <row r="208" spans="1:27" ht="15.75" customHeight="1">
      <c r="A208" s="426"/>
      <c r="B208" s="426"/>
      <c r="C208" s="426"/>
      <c r="D208" s="426"/>
      <c r="E208" s="426"/>
      <c r="F208" s="426"/>
      <c r="G208" s="426"/>
      <c r="H208" s="426"/>
      <c r="I208" s="426"/>
      <c r="J208" s="426"/>
      <c r="K208" s="426"/>
      <c r="L208" s="426"/>
      <c r="M208" s="426"/>
      <c r="N208" s="426"/>
      <c r="O208" s="426"/>
      <c r="P208" s="426"/>
      <c r="Q208" s="426"/>
      <c r="R208" s="426"/>
      <c r="S208" s="426"/>
      <c r="T208" s="426"/>
      <c r="U208" s="426"/>
      <c r="V208" s="426"/>
      <c r="W208" s="426"/>
      <c r="X208" s="426"/>
      <c r="Y208" s="426"/>
      <c r="Z208" s="426"/>
      <c r="AA208" s="426"/>
    </row>
    <row r="209" spans="1:27" ht="15.75" customHeight="1">
      <c r="A209" s="426"/>
      <c r="B209" s="426"/>
      <c r="C209" s="426"/>
      <c r="D209" s="426"/>
      <c r="E209" s="426"/>
      <c r="F209" s="426"/>
      <c r="G209" s="426"/>
      <c r="H209" s="426"/>
      <c r="I209" s="426"/>
      <c r="J209" s="426"/>
      <c r="K209" s="426"/>
      <c r="L209" s="426"/>
      <c r="M209" s="426"/>
      <c r="N209" s="426"/>
      <c r="O209" s="426"/>
      <c r="P209" s="426"/>
      <c r="Q209" s="426"/>
      <c r="R209" s="426"/>
      <c r="S209" s="426"/>
      <c r="T209" s="426"/>
      <c r="U209" s="426"/>
      <c r="V209" s="426"/>
      <c r="W209" s="426"/>
      <c r="X209" s="426"/>
      <c r="Y209" s="426"/>
      <c r="Z209" s="426"/>
      <c r="AA209" s="426"/>
    </row>
    <row r="210" spans="1:27" ht="15.75" customHeight="1">
      <c r="A210" s="426"/>
      <c r="B210" s="426"/>
      <c r="C210" s="426"/>
      <c r="D210" s="426"/>
      <c r="E210" s="426"/>
      <c r="F210" s="426"/>
      <c r="G210" s="426"/>
      <c r="H210" s="426"/>
      <c r="I210" s="426"/>
      <c r="J210" s="426"/>
      <c r="K210" s="426"/>
      <c r="L210" s="426"/>
      <c r="M210" s="426"/>
      <c r="N210" s="426"/>
      <c r="O210" s="426"/>
      <c r="P210" s="426"/>
      <c r="Q210" s="426"/>
      <c r="R210" s="426"/>
      <c r="S210" s="426"/>
      <c r="T210" s="426"/>
      <c r="U210" s="426"/>
      <c r="V210" s="426"/>
      <c r="W210" s="426"/>
      <c r="X210" s="426"/>
      <c r="Y210" s="426"/>
      <c r="Z210" s="426"/>
      <c r="AA210" s="426"/>
    </row>
    <row r="211" spans="1:27" ht="15.75" customHeight="1">
      <c r="A211" s="426"/>
      <c r="B211" s="426"/>
      <c r="C211" s="426"/>
      <c r="D211" s="426"/>
      <c r="E211" s="426"/>
      <c r="F211" s="426"/>
      <c r="G211" s="426"/>
      <c r="H211" s="426"/>
      <c r="I211" s="426"/>
      <c r="J211" s="426"/>
      <c r="K211" s="426"/>
      <c r="L211" s="426"/>
      <c r="M211" s="426"/>
      <c r="N211" s="426"/>
      <c r="O211" s="426"/>
      <c r="P211" s="426"/>
      <c r="Q211" s="426"/>
      <c r="R211" s="426"/>
      <c r="S211" s="426"/>
      <c r="T211" s="426"/>
      <c r="U211" s="426"/>
      <c r="V211" s="426"/>
      <c r="W211" s="426"/>
      <c r="X211" s="426"/>
      <c r="Y211" s="426"/>
      <c r="Z211" s="426"/>
      <c r="AA211" s="426"/>
    </row>
    <row r="212" spans="1:27" ht="15.75" customHeight="1">
      <c r="A212" s="426"/>
      <c r="B212" s="426"/>
      <c r="C212" s="426"/>
      <c r="D212" s="426"/>
      <c r="E212" s="426"/>
      <c r="F212" s="426"/>
      <c r="G212" s="426"/>
      <c r="H212" s="426"/>
      <c r="I212" s="426"/>
      <c r="J212" s="426"/>
      <c r="K212" s="426"/>
      <c r="L212" s="426"/>
      <c r="M212" s="426"/>
      <c r="N212" s="426"/>
      <c r="O212" s="426"/>
      <c r="P212" s="426"/>
      <c r="Q212" s="426"/>
      <c r="R212" s="426"/>
      <c r="S212" s="426"/>
      <c r="T212" s="426"/>
      <c r="U212" s="426"/>
      <c r="V212" s="426"/>
      <c r="W212" s="426"/>
      <c r="X212" s="426"/>
      <c r="Y212" s="426"/>
      <c r="Z212" s="426"/>
      <c r="AA212" s="426"/>
    </row>
    <row r="213" spans="1:27" ht="15.75" customHeight="1">
      <c r="A213" s="426"/>
      <c r="B213" s="426"/>
      <c r="C213" s="426"/>
      <c r="D213" s="426"/>
      <c r="E213" s="426"/>
      <c r="F213" s="426"/>
      <c r="G213" s="426"/>
      <c r="H213" s="426"/>
      <c r="I213" s="426"/>
      <c r="J213" s="426"/>
      <c r="K213" s="426"/>
      <c r="L213" s="426"/>
      <c r="M213" s="426"/>
      <c r="N213" s="426"/>
      <c r="O213" s="426"/>
      <c r="P213" s="426"/>
      <c r="Q213" s="426"/>
      <c r="R213" s="426"/>
      <c r="S213" s="426"/>
      <c r="T213" s="426"/>
      <c r="U213" s="426"/>
      <c r="V213" s="426"/>
      <c r="W213" s="426"/>
      <c r="X213" s="426"/>
      <c r="Y213" s="426"/>
      <c r="Z213" s="426"/>
      <c r="AA213" s="426"/>
    </row>
    <row r="214" spans="1:27" ht="15.75" customHeight="1">
      <c r="A214" s="426"/>
      <c r="B214" s="426"/>
      <c r="C214" s="426"/>
      <c r="D214" s="426"/>
      <c r="E214" s="426"/>
      <c r="F214" s="426"/>
      <c r="G214" s="426"/>
      <c r="H214" s="426"/>
      <c r="I214" s="426"/>
      <c r="J214" s="426"/>
      <c r="K214" s="426"/>
      <c r="L214" s="426"/>
      <c r="M214" s="426"/>
      <c r="N214" s="426"/>
      <c r="O214" s="426"/>
      <c r="P214" s="426"/>
      <c r="Q214" s="426"/>
      <c r="R214" s="426"/>
      <c r="S214" s="426"/>
      <c r="T214" s="426"/>
      <c r="U214" s="426"/>
      <c r="V214" s="426"/>
      <c r="W214" s="426"/>
      <c r="X214" s="426"/>
      <c r="Y214" s="426"/>
      <c r="Z214" s="426"/>
      <c r="AA214" s="426"/>
    </row>
    <row r="215" spans="1:27" ht="15.75" customHeight="1">
      <c r="A215" s="426"/>
      <c r="B215" s="426"/>
      <c r="C215" s="426"/>
      <c r="D215" s="426"/>
      <c r="E215" s="426"/>
      <c r="F215" s="426"/>
      <c r="G215" s="426"/>
      <c r="H215" s="426"/>
      <c r="I215" s="426"/>
      <c r="J215" s="426"/>
      <c r="K215" s="426"/>
      <c r="L215" s="426"/>
      <c r="M215" s="426"/>
      <c r="N215" s="426"/>
      <c r="O215" s="426"/>
      <c r="P215" s="426"/>
      <c r="Q215" s="426"/>
      <c r="R215" s="426"/>
      <c r="S215" s="426"/>
      <c r="T215" s="426"/>
      <c r="U215" s="426"/>
      <c r="V215" s="426"/>
      <c r="W215" s="426"/>
      <c r="X215" s="426"/>
      <c r="Y215" s="426"/>
      <c r="Z215" s="426"/>
      <c r="AA215" s="426"/>
    </row>
    <row r="216" spans="1:27" ht="15.75" customHeight="1">
      <c r="A216" s="426"/>
      <c r="B216" s="426"/>
      <c r="C216" s="426"/>
      <c r="D216" s="426"/>
      <c r="E216" s="426"/>
      <c r="F216" s="426"/>
      <c r="G216" s="426"/>
      <c r="H216" s="426"/>
      <c r="I216" s="426"/>
      <c r="J216" s="426"/>
      <c r="K216" s="426"/>
      <c r="L216" s="426"/>
      <c r="M216" s="426"/>
      <c r="N216" s="426"/>
      <c r="O216" s="426"/>
      <c r="P216" s="426"/>
      <c r="Q216" s="426"/>
      <c r="R216" s="426"/>
      <c r="S216" s="426"/>
      <c r="T216" s="426"/>
      <c r="U216" s="426"/>
      <c r="V216" s="426"/>
      <c r="W216" s="426"/>
      <c r="X216" s="426"/>
      <c r="Y216" s="426"/>
      <c r="Z216" s="426"/>
      <c r="AA216" s="426"/>
    </row>
    <row r="217" spans="1:27" ht="15.75" customHeight="1">
      <c r="A217" s="426"/>
      <c r="B217" s="426"/>
      <c r="C217" s="426"/>
      <c r="D217" s="426"/>
      <c r="E217" s="426"/>
      <c r="F217" s="426"/>
      <c r="G217" s="426"/>
      <c r="H217" s="426"/>
      <c r="I217" s="426"/>
      <c r="J217" s="426"/>
      <c r="K217" s="426"/>
      <c r="L217" s="426"/>
      <c r="M217" s="426"/>
      <c r="N217" s="426"/>
      <c r="O217" s="426"/>
      <c r="P217" s="426"/>
      <c r="Q217" s="426"/>
      <c r="R217" s="426"/>
      <c r="S217" s="426"/>
      <c r="T217" s="426"/>
      <c r="U217" s="426"/>
      <c r="V217" s="426"/>
      <c r="W217" s="426"/>
      <c r="X217" s="426"/>
      <c r="Y217" s="426"/>
      <c r="Z217" s="426"/>
      <c r="AA217" s="426"/>
    </row>
    <row r="218" spans="1:27" ht="15.75" customHeight="1">
      <c r="A218" s="426"/>
      <c r="B218" s="426"/>
      <c r="C218" s="426"/>
      <c r="D218" s="426"/>
      <c r="E218" s="426"/>
      <c r="F218" s="426"/>
      <c r="G218" s="426"/>
      <c r="H218" s="426"/>
      <c r="I218" s="426"/>
      <c r="J218" s="426"/>
      <c r="K218" s="426"/>
      <c r="L218" s="426"/>
      <c r="M218" s="426"/>
      <c r="N218" s="426"/>
      <c r="O218" s="426"/>
      <c r="P218" s="426"/>
      <c r="Q218" s="426"/>
      <c r="R218" s="426"/>
      <c r="S218" s="426"/>
      <c r="T218" s="426"/>
      <c r="U218" s="426"/>
      <c r="V218" s="426"/>
      <c r="W218" s="426"/>
      <c r="X218" s="426"/>
      <c r="Y218" s="426"/>
      <c r="Z218" s="426"/>
      <c r="AA218" s="426"/>
    </row>
    <row r="219" spans="1:27" ht="15.75" customHeight="1">
      <c r="A219" s="426"/>
      <c r="B219" s="426"/>
      <c r="C219" s="426"/>
      <c r="D219" s="426"/>
      <c r="E219" s="426"/>
      <c r="F219" s="426"/>
      <c r="G219" s="426"/>
      <c r="H219" s="426"/>
      <c r="I219" s="426"/>
      <c r="J219" s="426"/>
      <c r="K219" s="426"/>
      <c r="L219" s="426"/>
      <c r="M219" s="426"/>
      <c r="N219" s="426"/>
      <c r="O219" s="426"/>
      <c r="P219" s="426"/>
      <c r="Q219" s="426"/>
      <c r="R219" s="426"/>
      <c r="S219" s="426"/>
      <c r="T219" s="426"/>
      <c r="U219" s="426"/>
      <c r="V219" s="426"/>
      <c r="W219" s="426"/>
      <c r="X219" s="426"/>
      <c r="Y219" s="426"/>
      <c r="Z219" s="426"/>
      <c r="AA219" s="426"/>
    </row>
    <row r="220" spans="1:27" ht="15.75" customHeight="1">
      <c r="A220" s="426"/>
      <c r="B220" s="426"/>
      <c r="C220" s="426"/>
      <c r="D220" s="426"/>
      <c r="E220" s="426"/>
      <c r="F220" s="426"/>
      <c r="G220" s="426"/>
      <c r="H220" s="426"/>
      <c r="I220" s="426"/>
      <c r="J220" s="426"/>
      <c r="K220" s="426"/>
      <c r="L220" s="426"/>
      <c r="M220" s="426"/>
      <c r="N220" s="426"/>
      <c r="O220" s="426"/>
      <c r="P220" s="426"/>
      <c r="Q220" s="426"/>
      <c r="R220" s="426"/>
      <c r="S220" s="426"/>
      <c r="T220" s="426"/>
      <c r="U220" s="426"/>
      <c r="V220" s="426"/>
      <c r="W220" s="426"/>
      <c r="X220" s="426"/>
      <c r="Y220" s="426"/>
      <c r="Z220" s="426"/>
      <c r="AA220" s="426"/>
    </row>
    <row r="221" spans="1:27" ht="15.75" customHeight="1">
      <c r="A221" s="426"/>
      <c r="B221" s="426"/>
      <c r="C221" s="426"/>
      <c r="D221" s="426"/>
      <c r="E221" s="426"/>
      <c r="F221" s="426"/>
      <c r="G221" s="426"/>
      <c r="H221" s="426"/>
      <c r="I221" s="426"/>
      <c r="J221" s="426"/>
      <c r="K221" s="426"/>
      <c r="L221" s="426"/>
      <c r="M221" s="426"/>
      <c r="N221" s="426"/>
      <c r="O221" s="426"/>
      <c r="P221" s="426"/>
      <c r="Q221" s="426"/>
      <c r="R221" s="426"/>
      <c r="S221" s="426"/>
      <c r="T221" s="426"/>
      <c r="U221" s="426"/>
      <c r="V221" s="426"/>
      <c r="W221" s="426"/>
      <c r="X221" s="426"/>
      <c r="Y221" s="426"/>
      <c r="Z221" s="426"/>
      <c r="AA221" s="426"/>
    </row>
    <row r="222" spans="1:27" ht="15.75" customHeight="1">
      <c r="A222" s="426"/>
      <c r="B222" s="426"/>
      <c r="C222" s="426"/>
      <c r="D222" s="426"/>
      <c r="E222" s="426"/>
      <c r="F222" s="426"/>
      <c r="G222" s="426"/>
      <c r="H222" s="426"/>
      <c r="I222" s="426"/>
      <c r="J222" s="426"/>
      <c r="K222" s="426"/>
      <c r="L222" s="426"/>
      <c r="M222" s="426"/>
      <c r="N222" s="426"/>
      <c r="O222" s="426"/>
      <c r="P222" s="426"/>
      <c r="Q222" s="426"/>
      <c r="R222" s="426"/>
      <c r="S222" s="426"/>
      <c r="T222" s="426"/>
      <c r="U222" s="426"/>
      <c r="V222" s="426"/>
      <c r="W222" s="426"/>
      <c r="X222" s="426"/>
      <c r="Y222" s="426"/>
      <c r="Z222" s="426"/>
      <c r="AA222" s="426"/>
    </row>
    <row r="223" spans="1:27" ht="15.75" customHeight="1">
      <c r="A223" s="426"/>
      <c r="B223" s="426"/>
      <c r="C223" s="426"/>
      <c r="D223" s="426"/>
      <c r="E223" s="426"/>
      <c r="F223" s="426"/>
      <c r="G223" s="426"/>
      <c r="H223" s="426"/>
      <c r="I223" s="426"/>
      <c r="J223" s="426"/>
      <c r="K223" s="426"/>
      <c r="L223" s="426"/>
      <c r="M223" s="426"/>
      <c r="N223" s="426"/>
      <c r="O223" s="426"/>
      <c r="P223" s="426"/>
      <c r="Q223" s="426"/>
      <c r="R223" s="426"/>
      <c r="S223" s="426"/>
      <c r="T223" s="426"/>
      <c r="U223" s="426"/>
      <c r="V223" s="426"/>
      <c r="W223" s="426"/>
      <c r="X223" s="426"/>
      <c r="Y223" s="426"/>
      <c r="Z223" s="426"/>
      <c r="AA223" s="426"/>
    </row>
    <row r="224" spans="1:27" ht="15.75" customHeight="1">
      <c r="A224" s="426"/>
      <c r="B224" s="426"/>
      <c r="C224" s="426"/>
      <c r="D224" s="426"/>
      <c r="E224" s="426"/>
      <c r="F224" s="426"/>
      <c r="G224" s="426"/>
      <c r="H224" s="426"/>
      <c r="I224" s="426"/>
      <c r="J224" s="426"/>
      <c r="K224" s="426"/>
      <c r="L224" s="426"/>
      <c r="M224" s="426"/>
      <c r="N224" s="426"/>
      <c r="O224" s="426"/>
      <c r="P224" s="426"/>
      <c r="Q224" s="426"/>
      <c r="R224" s="426"/>
      <c r="S224" s="426"/>
      <c r="T224" s="426"/>
      <c r="U224" s="426"/>
      <c r="V224" s="426"/>
      <c r="W224" s="426"/>
      <c r="X224" s="426"/>
      <c r="Y224" s="426"/>
      <c r="Z224" s="426"/>
      <c r="AA224" s="426"/>
    </row>
    <row r="225" spans="1:27" ht="15.75" customHeight="1">
      <c r="A225" s="426"/>
      <c r="B225" s="426"/>
      <c r="C225" s="426"/>
      <c r="D225" s="426"/>
      <c r="E225" s="426"/>
      <c r="F225" s="426"/>
      <c r="G225" s="426"/>
      <c r="H225" s="426"/>
      <c r="I225" s="426"/>
      <c r="J225" s="426"/>
      <c r="K225" s="426"/>
      <c r="L225" s="426"/>
      <c r="M225" s="426"/>
      <c r="N225" s="426"/>
      <c r="O225" s="426"/>
      <c r="P225" s="426"/>
      <c r="Q225" s="426"/>
      <c r="R225" s="426"/>
      <c r="S225" s="426"/>
      <c r="T225" s="426"/>
      <c r="U225" s="426"/>
      <c r="V225" s="426"/>
      <c r="W225" s="426"/>
      <c r="X225" s="426"/>
      <c r="Y225" s="426"/>
      <c r="Z225" s="426"/>
      <c r="AA225" s="426"/>
    </row>
    <row r="226" spans="1:27" ht="15.75" customHeight="1">
      <c r="A226" s="426"/>
      <c r="B226" s="426"/>
      <c r="C226" s="426"/>
      <c r="D226" s="426"/>
      <c r="E226" s="426"/>
      <c r="F226" s="426"/>
      <c r="G226" s="426"/>
      <c r="H226" s="426"/>
      <c r="I226" s="426"/>
      <c r="J226" s="426"/>
      <c r="K226" s="426"/>
      <c r="L226" s="426"/>
      <c r="M226" s="426"/>
      <c r="N226" s="426"/>
      <c r="O226" s="426"/>
      <c r="P226" s="426"/>
      <c r="Q226" s="426"/>
      <c r="R226" s="426"/>
      <c r="S226" s="426"/>
      <c r="T226" s="426"/>
      <c r="U226" s="426"/>
      <c r="V226" s="426"/>
      <c r="W226" s="426"/>
      <c r="X226" s="426"/>
      <c r="Y226" s="426"/>
      <c r="Z226" s="426"/>
      <c r="AA226" s="426"/>
    </row>
    <row r="227" spans="1:27" ht="15.75" customHeight="1">
      <c r="A227" s="426"/>
      <c r="B227" s="426"/>
      <c r="C227" s="426"/>
      <c r="D227" s="426"/>
      <c r="E227" s="426"/>
      <c r="F227" s="426"/>
      <c r="G227" s="426"/>
      <c r="H227" s="426"/>
      <c r="I227" s="426"/>
      <c r="J227" s="426"/>
      <c r="K227" s="426"/>
      <c r="L227" s="426"/>
      <c r="M227" s="426"/>
      <c r="N227" s="426"/>
      <c r="O227" s="426"/>
      <c r="P227" s="426"/>
      <c r="Q227" s="426"/>
      <c r="R227" s="426"/>
      <c r="S227" s="426"/>
      <c r="T227" s="426"/>
      <c r="U227" s="426"/>
      <c r="V227" s="426"/>
      <c r="W227" s="426"/>
      <c r="X227" s="426"/>
      <c r="Y227" s="426"/>
      <c r="Z227" s="426"/>
      <c r="AA227" s="426"/>
    </row>
    <row r="228" spans="1:27" ht="15.75" customHeight="1">
      <c r="A228" s="426"/>
      <c r="B228" s="426"/>
      <c r="C228" s="426"/>
      <c r="D228" s="426"/>
      <c r="E228" s="426"/>
      <c r="F228" s="426"/>
      <c r="G228" s="426"/>
      <c r="H228" s="426"/>
      <c r="I228" s="426"/>
      <c r="J228" s="426"/>
      <c r="K228" s="426"/>
      <c r="L228" s="426"/>
      <c r="M228" s="426"/>
      <c r="N228" s="426"/>
      <c r="O228" s="426"/>
      <c r="P228" s="426"/>
      <c r="Q228" s="426"/>
      <c r="R228" s="426"/>
      <c r="S228" s="426"/>
      <c r="T228" s="426"/>
      <c r="U228" s="426"/>
      <c r="V228" s="426"/>
      <c r="W228" s="426"/>
      <c r="X228" s="426"/>
      <c r="Y228" s="426"/>
      <c r="Z228" s="426"/>
      <c r="AA228" s="426"/>
    </row>
    <row r="229" spans="1:27" ht="15.75" customHeight="1">
      <c r="A229" s="426"/>
      <c r="B229" s="426"/>
      <c r="C229" s="426"/>
      <c r="D229" s="426"/>
      <c r="E229" s="426"/>
      <c r="F229" s="426"/>
      <c r="G229" s="426"/>
      <c r="H229" s="426"/>
      <c r="I229" s="426"/>
      <c r="J229" s="426"/>
      <c r="K229" s="426"/>
      <c r="L229" s="426"/>
      <c r="M229" s="426"/>
      <c r="N229" s="426"/>
      <c r="O229" s="426"/>
      <c r="P229" s="426"/>
      <c r="Q229" s="426"/>
      <c r="R229" s="426"/>
      <c r="S229" s="426"/>
      <c r="T229" s="426"/>
      <c r="U229" s="426"/>
      <c r="V229" s="426"/>
      <c r="W229" s="426"/>
      <c r="X229" s="426"/>
      <c r="Y229" s="426"/>
      <c r="Z229" s="426"/>
      <c r="AA229" s="426"/>
    </row>
    <row r="230" spans="1:27" ht="15.75" customHeight="1">
      <c r="A230" s="426"/>
      <c r="B230" s="426"/>
      <c r="C230" s="426"/>
      <c r="D230" s="426"/>
      <c r="E230" s="426"/>
      <c r="F230" s="426"/>
      <c r="G230" s="426"/>
      <c r="H230" s="426"/>
      <c r="I230" s="426"/>
      <c r="J230" s="426"/>
      <c r="K230" s="426"/>
      <c r="L230" s="426"/>
      <c r="M230" s="426"/>
      <c r="N230" s="426"/>
      <c r="O230" s="426"/>
      <c r="P230" s="426"/>
      <c r="Q230" s="426"/>
      <c r="R230" s="426"/>
      <c r="S230" s="426"/>
      <c r="T230" s="426"/>
      <c r="U230" s="426"/>
      <c r="V230" s="426"/>
      <c r="W230" s="426"/>
      <c r="X230" s="426"/>
      <c r="Y230" s="426"/>
      <c r="Z230" s="426"/>
      <c r="AA230" s="426"/>
    </row>
    <row r="231" spans="1:27" ht="15.75" customHeight="1">
      <c r="A231" s="426"/>
      <c r="B231" s="426"/>
      <c r="C231" s="426"/>
      <c r="D231" s="426"/>
      <c r="E231" s="426"/>
      <c r="F231" s="426"/>
      <c r="G231" s="426"/>
      <c r="H231" s="426"/>
      <c r="I231" s="426"/>
      <c r="J231" s="426"/>
      <c r="K231" s="426"/>
      <c r="L231" s="426"/>
      <c r="M231" s="426"/>
      <c r="N231" s="426"/>
      <c r="O231" s="426"/>
      <c r="P231" s="426"/>
      <c r="Q231" s="426"/>
      <c r="R231" s="426"/>
      <c r="S231" s="426"/>
      <c r="T231" s="426"/>
      <c r="U231" s="426"/>
      <c r="V231" s="426"/>
      <c r="W231" s="426"/>
      <c r="X231" s="426"/>
      <c r="Y231" s="426"/>
      <c r="Z231" s="426"/>
      <c r="AA231" s="426"/>
    </row>
    <row r="232" spans="1:27" ht="15.75" customHeight="1">
      <c r="A232" s="426"/>
      <c r="B232" s="426"/>
      <c r="C232" s="426"/>
      <c r="D232" s="426"/>
      <c r="E232" s="426"/>
      <c r="F232" s="426"/>
      <c r="G232" s="426"/>
      <c r="H232" s="426"/>
      <c r="I232" s="426"/>
      <c r="J232" s="426"/>
      <c r="K232" s="426"/>
      <c r="L232" s="426"/>
      <c r="M232" s="426"/>
      <c r="N232" s="426"/>
      <c r="O232" s="426"/>
      <c r="P232" s="426"/>
      <c r="Q232" s="426"/>
      <c r="R232" s="426"/>
      <c r="S232" s="426"/>
      <c r="T232" s="426"/>
      <c r="U232" s="426"/>
      <c r="V232" s="426"/>
      <c r="W232" s="426"/>
      <c r="X232" s="426"/>
      <c r="Y232" s="426"/>
      <c r="Z232" s="426"/>
      <c r="AA232" s="426"/>
    </row>
    <row r="233" spans="1:27" ht="15.75" customHeight="1">
      <c r="A233" s="426"/>
      <c r="B233" s="426"/>
      <c r="C233" s="426"/>
      <c r="D233" s="426"/>
      <c r="E233" s="426"/>
      <c r="F233" s="426"/>
      <c r="G233" s="426"/>
      <c r="H233" s="426"/>
      <c r="I233" s="426"/>
      <c r="J233" s="426"/>
      <c r="K233" s="426"/>
      <c r="L233" s="426"/>
      <c r="M233" s="426"/>
      <c r="N233" s="426"/>
      <c r="O233" s="426"/>
      <c r="P233" s="426"/>
      <c r="Q233" s="426"/>
      <c r="R233" s="426"/>
      <c r="S233" s="426"/>
      <c r="T233" s="426"/>
      <c r="U233" s="426"/>
      <c r="V233" s="426"/>
      <c r="W233" s="426"/>
      <c r="X233" s="426"/>
      <c r="Y233" s="426"/>
      <c r="Z233" s="426"/>
      <c r="AA233" s="426"/>
    </row>
    <row r="234" spans="1:27" ht="15.75" customHeight="1">
      <c r="A234" s="426"/>
      <c r="B234" s="426"/>
      <c r="C234" s="426"/>
      <c r="D234" s="426"/>
      <c r="E234" s="426"/>
      <c r="F234" s="426"/>
      <c r="G234" s="426"/>
      <c r="H234" s="426"/>
      <c r="I234" s="426"/>
      <c r="J234" s="426"/>
      <c r="K234" s="426"/>
      <c r="L234" s="426"/>
      <c r="M234" s="426"/>
      <c r="N234" s="426"/>
      <c r="O234" s="426"/>
      <c r="P234" s="426"/>
      <c r="Q234" s="426"/>
      <c r="R234" s="426"/>
      <c r="S234" s="426"/>
      <c r="T234" s="426"/>
      <c r="U234" s="426"/>
      <c r="V234" s="426"/>
      <c r="W234" s="426"/>
      <c r="X234" s="426"/>
      <c r="Y234" s="426"/>
      <c r="Z234" s="426"/>
      <c r="AA234" s="426"/>
    </row>
    <row r="235" spans="1:27" ht="15.75" customHeight="1">
      <c r="A235" s="426"/>
      <c r="B235" s="426"/>
      <c r="C235" s="426"/>
      <c r="D235" s="426"/>
      <c r="E235" s="426"/>
      <c r="F235" s="426"/>
      <c r="G235" s="426"/>
      <c r="H235" s="426"/>
      <c r="I235" s="426"/>
      <c r="J235" s="426"/>
      <c r="K235" s="426"/>
      <c r="L235" s="426"/>
      <c r="M235" s="426"/>
      <c r="N235" s="426"/>
      <c r="O235" s="426"/>
      <c r="P235" s="426"/>
      <c r="Q235" s="426"/>
      <c r="R235" s="426"/>
      <c r="S235" s="426"/>
      <c r="T235" s="426"/>
      <c r="U235" s="426"/>
      <c r="V235" s="426"/>
      <c r="W235" s="426"/>
      <c r="X235" s="426"/>
      <c r="Y235" s="426"/>
      <c r="Z235" s="426"/>
      <c r="AA235" s="426"/>
    </row>
    <row r="236" spans="1:27" ht="15.75" customHeight="1">
      <c r="A236" s="426"/>
      <c r="B236" s="426"/>
      <c r="C236" s="426"/>
      <c r="D236" s="426"/>
      <c r="E236" s="426"/>
      <c r="F236" s="426"/>
      <c r="G236" s="426"/>
      <c r="H236" s="426"/>
      <c r="I236" s="426"/>
      <c r="J236" s="426"/>
      <c r="K236" s="426"/>
      <c r="L236" s="426"/>
      <c r="M236" s="426"/>
      <c r="N236" s="426"/>
      <c r="O236" s="426"/>
      <c r="P236" s="426"/>
      <c r="Q236" s="426"/>
      <c r="R236" s="426"/>
      <c r="S236" s="426"/>
      <c r="T236" s="426"/>
      <c r="U236" s="426"/>
      <c r="V236" s="426"/>
      <c r="W236" s="426"/>
      <c r="X236" s="426"/>
      <c r="Y236" s="426"/>
      <c r="Z236" s="426"/>
      <c r="AA236" s="426"/>
    </row>
    <row r="237" spans="1:27" ht="15.75" customHeight="1">
      <c r="A237" s="426"/>
      <c r="B237" s="426"/>
      <c r="C237" s="426"/>
      <c r="D237" s="426"/>
      <c r="E237" s="426"/>
      <c r="F237" s="426"/>
      <c r="G237" s="426"/>
      <c r="H237" s="426"/>
      <c r="I237" s="426"/>
      <c r="J237" s="426"/>
      <c r="K237" s="426"/>
      <c r="L237" s="426"/>
      <c r="M237" s="426"/>
      <c r="N237" s="426"/>
      <c r="O237" s="426"/>
      <c r="P237" s="426"/>
      <c r="Q237" s="426"/>
      <c r="R237" s="426"/>
      <c r="S237" s="426"/>
      <c r="T237" s="426"/>
      <c r="U237" s="426"/>
      <c r="V237" s="426"/>
      <c r="W237" s="426"/>
      <c r="X237" s="426"/>
      <c r="Y237" s="426"/>
      <c r="Z237" s="426"/>
      <c r="AA237" s="426"/>
    </row>
    <row r="238" spans="1:27" ht="15.75" customHeight="1">
      <c r="A238" s="426"/>
      <c r="B238" s="426"/>
      <c r="C238" s="426"/>
      <c r="D238" s="426"/>
      <c r="E238" s="426"/>
      <c r="F238" s="426"/>
      <c r="G238" s="426"/>
      <c r="H238" s="426"/>
      <c r="I238" s="426"/>
      <c r="J238" s="426"/>
      <c r="K238" s="426"/>
      <c r="L238" s="426"/>
      <c r="M238" s="426"/>
      <c r="N238" s="426"/>
      <c r="O238" s="426"/>
      <c r="P238" s="426"/>
      <c r="Q238" s="426"/>
      <c r="R238" s="426"/>
      <c r="S238" s="426"/>
      <c r="T238" s="426"/>
      <c r="U238" s="426"/>
      <c r="V238" s="426"/>
      <c r="W238" s="426"/>
      <c r="X238" s="426"/>
      <c r="Y238" s="426"/>
      <c r="Z238" s="426"/>
      <c r="AA238" s="426"/>
    </row>
    <row r="239" spans="1:27" ht="15.75" customHeight="1">
      <c r="A239" s="426"/>
      <c r="B239" s="426"/>
      <c r="C239" s="426"/>
      <c r="D239" s="426"/>
      <c r="E239" s="426"/>
      <c r="F239" s="426"/>
      <c r="G239" s="426"/>
      <c r="H239" s="426"/>
      <c r="I239" s="426"/>
      <c r="J239" s="426"/>
      <c r="K239" s="426"/>
      <c r="L239" s="426"/>
      <c r="M239" s="426"/>
      <c r="N239" s="426"/>
      <c r="O239" s="426"/>
      <c r="P239" s="426"/>
      <c r="Q239" s="426"/>
      <c r="R239" s="426"/>
      <c r="S239" s="426"/>
      <c r="T239" s="426"/>
      <c r="U239" s="426"/>
      <c r="V239" s="426"/>
      <c r="W239" s="426"/>
      <c r="X239" s="426"/>
      <c r="Y239" s="426"/>
      <c r="Z239" s="426"/>
      <c r="AA239" s="426"/>
    </row>
    <row r="240" spans="1:27" ht="15.75" customHeight="1">
      <c r="A240" s="426"/>
      <c r="B240" s="426"/>
      <c r="C240" s="426"/>
      <c r="D240" s="426"/>
      <c r="E240" s="426"/>
      <c r="F240" s="426"/>
      <c r="G240" s="426"/>
      <c r="H240" s="426"/>
      <c r="I240" s="426"/>
      <c r="J240" s="426"/>
      <c r="K240" s="426"/>
      <c r="L240" s="426"/>
      <c r="M240" s="426"/>
      <c r="N240" s="426"/>
      <c r="O240" s="426"/>
      <c r="P240" s="426"/>
      <c r="Q240" s="426"/>
      <c r="R240" s="426"/>
      <c r="S240" s="426"/>
      <c r="T240" s="426"/>
      <c r="U240" s="426"/>
      <c r="V240" s="426"/>
      <c r="W240" s="426"/>
      <c r="X240" s="426"/>
      <c r="Y240" s="426"/>
      <c r="Z240" s="426"/>
      <c r="AA240" s="426"/>
    </row>
    <row r="241" spans="1:27" ht="15.75" customHeight="1">
      <c r="A241" s="426"/>
      <c r="B241" s="426"/>
      <c r="C241" s="426"/>
      <c r="D241" s="426"/>
      <c r="E241" s="426"/>
      <c r="F241" s="426"/>
      <c r="G241" s="426"/>
      <c r="H241" s="426"/>
      <c r="I241" s="426"/>
      <c r="J241" s="426"/>
      <c r="K241" s="426"/>
      <c r="L241" s="426"/>
      <c r="M241" s="426"/>
      <c r="N241" s="426"/>
      <c r="O241" s="426"/>
      <c r="P241" s="426"/>
      <c r="Q241" s="426"/>
      <c r="R241" s="426"/>
      <c r="S241" s="426"/>
      <c r="T241" s="426"/>
      <c r="U241" s="426"/>
      <c r="V241" s="426"/>
      <c r="W241" s="426"/>
      <c r="X241" s="426"/>
      <c r="Y241" s="426"/>
      <c r="Z241" s="426"/>
      <c r="AA241" s="426"/>
    </row>
    <row r="242" spans="1:27" ht="15.75" customHeight="1">
      <c r="A242" s="426"/>
      <c r="B242" s="426"/>
      <c r="C242" s="426"/>
      <c r="D242" s="426"/>
      <c r="E242" s="426"/>
      <c r="F242" s="426"/>
      <c r="G242" s="426"/>
      <c r="H242" s="426"/>
      <c r="I242" s="426"/>
      <c r="J242" s="426"/>
      <c r="K242" s="426"/>
      <c r="L242" s="426"/>
      <c r="M242" s="426"/>
      <c r="N242" s="426"/>
      <c r="O242" s="426"/>
      <c r="P242" s="426"/>
      <c r="Q242" s="426"/>
      <c r="R242" s="426"/>
      <c r="S242" s="426"/>
      <c r="T242" s="426"/>
      <c r="U242" s="426"/>
      <c r="V242" s="426"/>
      <c r="W242" s="426"/>
      <c r="X242" s="426"/>
      <c r="Y242" s="426"/>
      <c r="Z242" s="426"/>
      <c r="AA242" s="426"/>
    </row>
    <row r="243" spans="1:27" ht="15.75" customHeight="1">
      <c r="A243" s="426"/>
      <c r="B243" s="426"/>
      <c r="C243" s="426"/>
      <c r="D243" s="426"/>
      <c r="E243" s="426"/>
      <c r="F243" s="426"/>
      <c r="G243" s="426"/>
      <c r="H243" s="426"/>
      <c r="I243" s="426"/>
      <c r="J243" s="426"/>
      <c r="K243" s="426"/>
      <c r="L243" s="426"/>
      <c r="M243" s="426"/>
      <c r="N243" s="426"/>
      <c r="O243" s="426"/>
      <c r="P243" s="426"/>
      <c r="Q243" s="426"/>
      <c r="R243" s="426"/>
      <c r="S243" s="426"/>
      <c r="T243" s="426"/>
      <c r="U243" s="426"/>
      <c r="V243" s="426"/>
      <c r="W243" s="426"/>
      <c r="X243" s="426"/>
      <c r="Y243" s="426"/>
      <c r="Z243" s="426"/>
      <c r="AA243" s="426"/>
    </row>
    <row r="244" spans="1:27" ht="15.75" customHeight="1">
      <c r="A244" s="426"/>
      <c r="B244" s="426"/>
      <c r="C244" s="426"/>
      <c r="D244" s="426"/>
      <c r="E244" s="426"/>
      <c r="F244" s="426"/>
      <c r="G244" s="426"/>
      <c r="H244" s="426"/>
      <c r="I244" s="426"/>
      <c r="J244" s="426"/>
      <c r="K244" s="426"/>
      <c r="L244" s="426"/>
      <c r="M244" s="426"/>
      <c r="N244" s="426"/>
      <c r="O244" s="426"/>
      <c r="P244" s="426"/>
      <c r="Q244" s="426"/>
      <c r="R244" s="426"/>
      <c r="S244" s="426"/>
      <c r="T244" s="426"/>
      <c r="U244" s="426"/>
      <c r="V244" s="426"/>
      <c r="W244" s="426"/>
      <c r="X244" s="426"/>
      <c r="Y244" s="426"/>
      <c r="Z244" s="426"/>
      <c r="AA244" s="426"/>
    </row>
    <row r="245" spans="1:27" ht="15.75" customHeight="1">
      <c r="A245" s="426"/>
      <c r="B245" s="426"/>
      <c r="C245" s="426"/>
      <c r="D245" s="426"/>
      <c r="E245" s="426"/>
      <c r="F245" s="426"/>
      <c r="G245" s="426"/>
      <c r="H245" s="426"/>
      <c r="I245" s="426"/>
      <c r="J245" s="426"/>
      <c r="K245" s="426"/>
      <c r="L245" s="426"/>
      <c r="M245" s="426"/>
      <c r="N245" s="426"/>
      <c r="O245" s="426"/>
      <c r="P245" s="426"/>
      <c r="Q245" s="426"/>
      <c r="R245" s="426"/>
      <c r="S245" s="426"/>
      <c r="T245" s="426"/>
      <c r="U245" s="426"/>
      <c r="V245" s="426"/>
      <c r="W245" s="426"/>
      <c r="X245" s="426"/>
      <c r="Y245" s="426"/>
      <c r="Z245" s="426"/>
      <c r="AA245" s="426"/>
    </row>
    <row r="246" spans="1:27" ht="15.75" customHeight="1">
      <c r="A246" s="426"/>
      <c r="B246" s="426"/>
      <c r="C246" s="426"/>
      <c r="D246" s="426"/>
      <c r="E246" s="426"/>
      <c r="F246" s="426"/>
      <c r="G246" s="426"/>
      <c r="H246" s="426"/>
      <c r="I246" s="426"/>
      <c r="J246" s="426"/>
      <c r="K246" s="426"/>
      <c r="L246" s="426"/>
      <c r="M246" s="426"/>
      <c r="N246" s="426"/>
      <c r="O246" s="426"/>
      <c r="P246" s="426"/>
      <c r="Q246" s="426"/>
      <c r="R246" s="426"/>
      <c r="S246" s="426"/>
      <c r="T246" s="426"/>
      <c r="U246" s="426"/>
      <c r="V246" s="426"/>
      <c r="W246" s="426"/>
      <c r="X246" s="426"/>
      <c r="Y246" s="426"/>
      <c r="Z246" s="426"/>
      <c r="AA246" s="426"/>
    </row>
    <row r="247" spans="1:27" ht="15.75" customHeight="1">
      <c r="A247" s="426"/>
      <c r="B247" s="426"/>
      <c r="C247" s="426"/>
      <c r="D247" s="426"/>
      <c r="E247" s="426"/>
      <c r="F247" s="426"/>
      <c r="G247" s="426"/>
      <c r="H247" s="426"/>
      <c r="I247" s="426"/>
      <c r="J247" s="426"/>
      <c r="K247" s="426"/>
      <c r="L247" s="426"/>
      <c r="M247" s="426"/>
      <c r="N247" s="426"/>
      <c r="O247" s="426"/>
      <c r="P247" s="426"/>
      <c r="Q247" s="426"/>
      <c r="R247" s="426"/>
      <c r="S247" s="426"/>
      <c r="T247" s="426"/>
      <c r="U247" s="426"/>
      <c r="V247" s="426"/>
      <c r="W247" s="426"/>
      <c r="X247" s="426"/>
      <c r="Y247" s="426"/>
      <c r="Z247" s="426"/>
      <c r="AA247" s="426"/>
    </row>
    <row r="248" spans="1:27" ht="15.75" customHeight="1">
      <c r="A248" s="426"/>
      <c r="B248" s="426"/>
      <c r="C248" s="426"/>
      <c r="D248" s="426"/>
      <c r="E248" s="426"/>
      <c r="F248" s="426"/>
      <c r="G248" s="426"/>
      <c r="H248" s="426"/>
      <c r="I248" s="426"/>
      <c r="J248" s="426"/>
      <c r="K248" s="426"/>
      <c r="L248" s="426"/>
      <c r="M248" s="426"/>
      <c r="N248" s="426"/>
      <c r="O248" s="426"/>
      <c r="P248" s="426"/>
      <c r="Q248" s="426"/>
      <c r="R248" s="426"/>
      <c r="S248" s="426"/>
      <c r="T248" s="426"/>
      <c r="U248" s="426"/>
      <c r="V248" s="426"/>
      <c r="W248" s="426"/>
      <c r="X248" s="426"/>
      <c r="Y248" s="426"/>
      <c r="Z248" s="426"/>
      <c r="AA248" s="426"/>
    </row>
    <row r="249" spans="1:27" ht="15.75" customHeight="1">
      <c r="A249" s="426"/>
      <c r="B249" s="426"/>
      <c r="C249" s="426"/>
      <c r="D249" s="426"/>
      <c r="E249" s="426"/>
      <c r="F249" s="426"/>
      <c r="G249" s="426"/>
      <c r="H249" s="426"/>
      <c r="I249" s="426"/>
      <c r="J249" s="426"/>
      <c r="K249" s="426"/>
      <c r="L249" s="426"/>
      <c r="M249" s="426"/>
      <c r="N249" s="426"/>
      <c r="O249" s="426"/>
      <c r="P249" s="426"/>
      <c r="Q249" s="426"/>
      <c r="R249" s="426"/>
      <c r="S249" s="426"/>
      <c r="T249" s="426"/>
      <c r="U249" s="426"/>
      <c r="V249" s="426"/>
      <c r="W249" s="426"/>
      <c r="X249" s="426"/>
      <c r="Y249" s="426"/>
      <c r="Z249" s="426"/>
      <c r="AA249" s="426"/>
    </row>
    <row r="250" spans="1:27" ht="15.75" customHeight="1">
      <c r="A250" s="426"/>
      <c r="B250" s="426"/>
      <c r="C250" s="426"/>
      <c r="D250" s="426"/>
      <c r="E250" s="426"/>
      <c r="F250" s="426"/>
      <c r="G250" s="426"/>
      <c r="H250" s="426"/>
      <c r="I250" s="426"/>
      <c r="J250" s="426"/>
      <c r="K250" s="426"/>
      <c r="L250" s="426"/>
      <c r="M250" s="426"/>
      <c r="N250" s="426"/>
      <c r="O250" s="426"/>
      <c r="P250" s="426"/>
      <c r="Q250" s="426"/>
      <c r="R250" s="426"/>
      <c r="S250" s="426"/>
      <c r="T250" s="426"/>
      <c r="U250" s="426"/>
      <c r="V250" s="426"/>
      <c r="W250" s="426"/>
      <c r="X250" s="426"/>
      <c r="Y250" s="426"/>
      <c r="Z250" s="426"/>
      <c r="AA250" s="426"/>
    </row>
    <row r="251" spans="1:27" ht="15.75" customHeight="1">
      <c r="A251" s="426"/>
      <c r="B251" s="426"/>
      <c r="C251" s="426"/>
      <c r="D251" s="426"/>
      <c r="E251" s="426"/>
      <c r="F251" s="426"/>
      <c r="G251" s="426"/>
      <c r="H251" s="426"/>
      <c r="I251" s="426"/>
      <c r="J251" s="426"/>
      <c r="K251" s="426"/>
      <c r="L251" s="426"/>
      <c r="M251" s="426"/>
      <c r="N251" s="426"/>
      <c r="O251" s="426"/>
      <c r="P251" s="426"/>
      <c r="Q251" s="426"/>
      <c r="R251" s="426"/>
      <c r="S251" s="426"/>
      <c r="T251" s="426"/>
      <c r="U251" s="426"/>
      <c r="V251" s="426"/>
      <c r="W251" s="426"/>
      <c r="X251" s="426"/>
      <c r="Y251" s="426"/>
      <c r="Z251" s="426"/>
      <c r="AA251" s="426"/>
    </row>
    <row r="252" spans="1:27" ht="15.75" customHeight="1">
      <c r="A252" s="426"/>
      <c r="B252" s="426"/>
      <c r="C252" s="426"/>
      <c r="D252" s="426"/>
      <c r="E252" s="426"/>
      <c r="F252" s="426"/>
      <c r="G252" s="426"/>
      <c r="H252" s="426"/>
      <c r="I252" s="426"/>
      <c r="J252" s="426"/>
      <c r="K252" s="426"/>
      <c r="L252" s="426"/>
      <c r="M252" s="426"/>
      <c r="N252" s="426"/>
      <c r="O252" s="426"/>
      <c r="P252" s="426"/>
      <c r="Q252" s="426"/>
      <c r="R252" s="426"/>
      <c r="S252" s="426"/>
      <c r="T252" s="426"/>
      <c r="U252" s="426"/>
      <c r="V252" s="426"/>
      <c r="W252" s="426"/>
      <c r="X252" s="426"/>
      <c r="Y252" s="426"/>
      <c r="Z252" s="426"/>
      <c r="AA252" s="426"/>
    </row>
    <row r="253" spans="1:27" ht="15.75" customHeight="1">
      <c r="A253" s="426"/>
      <c r="B253" s="426"/>
      <c r="C253" s="426"/>
      <c r="D253" s="426"/>
      <c r="E253" s="426"/>
      <c r="F253" s="426"/>
      <c r="G253" s="426"/>
      <c r="H253" s="426"/>
      <c r="I253" s="426"/>
      <c r="J253" s="426"/>
      <c r="K253" s="426"/>
      <c r="L253" s="426"/>
      <c r="M253" s="426"/>
      <c r="N253" s="426"/>
      <c r="O253" s="426"/>
      <c r="P253" s="426"/>
      <c r="Q253" s="426"/>
      <c r="R253" s="426"/>
      <c r="S253" s="426"/>
      <c r="T253" s="426"/>
      <c r="U253" s="426"/>
      <c r="V253" s="426"/>
      <c r="W253" s="426"/>
      <c r="X253" s="426"/>
      <c r="Y253" s="426"/>
      <c r="Z253" s="426"/>
      <c r="AA253" s="426"/>
    </row>
    <row r="254" spans="1:27" ht="15.75" customHeight="1">
      <c r="A254" s="426"/>
      <c r="B254" s="426"/>
      <c r="C254" s="426"/>
      <c r="D254" s="426"/>
      <c r="E254" s="426"/>
      <c r="F254" s="426"/>
      <c r="G254" s="426"/>
      <c r="H254" s="426"/>
      <c r="I254" s="426"/>
      <c r="J254" s="426"/>
      <c r="K254" s="426"/>
      <c r="L254" s="426"/>
      <c r="M254" s="426"/>
      <c r="N254" s="426"/>
      <c r="O254" s="426"/>
      <c r="P254" s="426"/>
      <c r="Q254" s="426"/>
      <c r="R254" s="426"/>
      <c r="S254" s="426"/>
      <c r="T254" s="426"/>
      <c r="U254" s="426"/>
      <c r="V254" s="426"/>
      <c r="W254" s="426"/>
      <c r="X254" s="426"/>
      <c r="Y254" s="426"/>
      <c r="Z254" s="426"/>
      <c r="AA254" s="426"/>
    </row>
    <row r="255" spans="1:27" ht="15.75" customHeight="1">
      <c r="A255" s="426"/>
      <c r="B255" s="426"/>
      <c r="C255" s="426"/>
      <c r="D255" s="426"/>
      <c r="E255" s="426"/>
      <c r="F255" s="426"/>
      <c r="G255" s="426"/>
      <c r="H255" s="426"/>
      <c r="I255" s="426"/>
      <c r="J255" s="426"/>
      <c r="K255" s="426"/>
      <c r="L255" s="426"/>
      <c r="M255" s="426"/>
      <c r="N255" s="426"/>
      <c r="O255" s="426"/>
      <c r="P255" s="426"/>
      <c r="Q255" s="426"/>
      <c r="R255" s="426"/>
      <c r="S255" s="426"/>
      <c r="T255" s="426"/>
      <c r="U255" s="426"/>
      <c r="V255" s="426"/>
      <c r="W255" s="426"/>
      <c r="X255" s="426"/>
      <c r="Y255" s="426"/>
      <c r="Z255" s="426"/>
      <c r="AA255" s="426"/>
    </row>
    <row r="256" spans="1:27" ht="15.75" customHeight="1">
      <c r="A256" s="426"/>
      <c r="B256" s="426"/>
      <c r="C256" s="426"/>
      <c r="D256" s="426"/>
      <c r="E256" s="426"/>
      <c r="F256" s="426"/>
      <c r="G256" s="426"/>
      <c r="H256" s="426"/>
      <c r="I256" s="426"/>
      <c r="J256" s="426"/>
      <c r="K256" s="426"/>
      <c r="L256" s="426"/>
      <c r="M256" s="426"/>
      <c r="N256" s="426"/>
      <c r="O256" s="426"/>
      <c r="P256" s="426"/>
      <c r="Q256" s="426"/>
      <c r="R256" s="426"/>
      <c r="S256" s="426"/>
      <c r="T256" s="426"/>
      <c r="U256" s="426"/>
      <c r="V256" s="426"/>
      <c r="W256" s="426"/>
      <c r="X256" s="426"/>
      <c r="Y256" s="426"/>
      <c r="Z256" s="426"/>
      <c r="AA256" s="426"/>
    </row>
    <row r="257" spans="1:27" ht="15.75" customHeight="1">
      <c r="A257" s="426"/>
      <c r="B257" s="426"/>
      <c r="C257" s="426"/>
      <c r="D257" s="426"/>
      <c r="E257" s="426"/>
      <c r="F257" s="426"/>
      <c r="G257" s="426"/>
      <c r="H257" s="426"/>
      <c r="I257" s="426"/>
      <c r="J257" s="426"/>
      <c r="K257" s="426"/>
      <c r="L257" s="426"/>
      <c r="M257" s="426"/>
      <c r="N257" s="426"/>
      <c r="O257" s="426"/>
      <c r="P257" s="426"/>
      <c r="Q257" s="426"/>
      <c r="R257" s="426"/>
      <c r="S257" s="426"/>
      <c r="T257" s="426"/>
      <c r="U257" s="426"/>
      <c r="V257" s="426"/>
      <c r="W257" s="426"/>
      <c r="X257" s="426"/>
      <c r="Y257" s="426"/>
      <c r="Z257" s="426"/>
      <c r="AA257" s="426"/>
    </row>
    <row r="258" spans="1:27" ht="15.75" customHeight="1">
      <c r="A258" s="426"/>
      <c r="B258" s="426"/>
      <c r="C258" s="426"/>
      <c r="D258" s="426"/>
      <c r="E258" s="426"/>
      <c r="F258" s="426"/>
      <c r="G258" s="426"/>
      <c r="H258" s="426"/>
      <c r="I258" s="426"/>
      <c r="J258" s="426"/>
      <c r="K258" s="426"/>
      <c r="L258" s="426"/>
      <c r="M258" s="426"/>
      <c r="N258" s="426"/>
      <c r="O258" s="426"/>
      <c r="P258" s="426"/>
      <c r="Q258" s="426"/>
      <c r="R258" s="426"/>
      <c r="S258" s="426"/>
      <c r="T258" s="426"/>
      <c r="U258" s="426"/>
      <c r="V258" s="426"/>
      <c r="W258" s="426"/>
      <c r="X258" s="426"/>
      <c r="Y258" s="426"/>
      <c r="Z258" s="426"/>
      <c r="AA258" s="426"/>
    </row>
    <row r="259" spans="1:27" ht="15.75" customHeight="1">
      <c r="A259" s="426"/>
      <c r="B259" s="426"/>
      <c r="C259" s="426"/>
      <c r="D259" s="426"/>
      <c r="E259" s="426"/>
      <c r="F259" s="426"/>
      <c r="G259" s="426"/>
      <c r="H259" s="426"/>
      <c r="I259" s="426"/>
      <c r="J259" s="426"/>
      <c r="K259" s="426"/>
      <c r="L259" s="426"/>
      <c r="M259" s="426"/>
      <c r="N259" s="426"/>
      <c r="O259" s="426"/>
      <c r="P259" s="426"/>
      <c r="Q259" s="426"/>
      <c r="R259" s="426"/>
      <c r="S259" s="426"/>
      <c r="T259" s="426"/>
      <c r="U259" s="426"/>
      <c r="V259" s="426"/>
      <c r="W259" s="426"/>
      <c r="X259" s="426"/>
      <c r="Y259" s="426"/>
      <c r="Z259" s="426"/>
      <c r="AA259" s="426"/>
    </row>
    <row r="260" spans="1:27" ht="15.75" customHeight="1">
      <c r="A260" s="426"/>
      <c r="B260" s="426"/>
      <c r="C260" s="426"/>
      <c r="D260" s="426"/>
      <c r="E260" s="426"/>
      <c r="F260" s="426"/>
      <c r="G260" s="426"/>
      <c r="H260" s="426"/>
      <c r="I260" s="426"/>
      <c r="J260" s="426"/>
      <c r="K260" s="426"/>
      <c r="L260" s="426"/>
      <c r="M260" s="426"/>
      <c r="N260" s="426"/>
      <c r="O260" s="426"/>
      <c r="P260" s="426"/>
      <c r="Q260" s="426"/>
      <c r="R260" s="426"/>
      <c r="S260" s="426"/>
      <c r="T260" s="426"/>
      <c r="U260" s="426"/>
      <c r="V260" s="426"/>
      <c r="W260" s="426"/>
      <c r="X260" s="426"/>
      <c r="Y260" s="426"/>
      <c r="Z260" s="426"/>
      <c r="AA260" s="426"/>
    </row>
    <row r="261" spans="1:27" ht="15.75" customHeight="1">
      <c r="A261" s="426"/>
      <c r="B261" s="426"/>
      <c r="C261" s="426"/>
      <c r="D261" s="426"/>
      <c r="E261" s="426"/>
      <c r="F261" s="426"/>
      <c r="G261" s="426"/>
      <c r="H261" s="426"/>
      <c r="I261" s="426"/>
      <c r="J261" s="426"/>
      <c r="K261" s="426"/>
      <c r="L261" s="426"/>
      <c r="M261" s="426"/>
      <c r="N261" s="426"/>
      <c r="O261" s="426"/>
      <c r="P261" s="426"/>
      <c r="Q261" s="426"/>
      <c r="R261" s="426"/>
      <c r="S261" s="426"/>
      <c r="T261" s="426"/>
      <c r="U261" s="426"/>
      <c r="V261" s="426"/>
      <c r="W261" s="426"/>
      <c r="X261" s="426"/>
      <c r="Y261" s="426"/>
      <c r="Z261" s="426"/>
      <c r="AA261" s="426"/>
    </row>
    <row r="262" spans="1:27" ht="15.75" customHeight="1">
      <c r="A262" s="426"/>
      <c r="B262" s="426"/>
      <c r="C262" s="426"/>
      <c r="D262" s="426"/>
      <c r="E262" s="426"/>
      <c r="F262" s="426"/>
      <c r="G262" s="426"/>
      <c r="H262" s="426"/>
      <c r="I262" s="426"/>
      <c r="J262" s="426"/>
      <c r="K262" s="426"/>
      <c r="L262" s="426"/>
      <c r="M262" s="426"/>
      <c r="N262" s="426"/>
      <c r="O262" s="426"/>
      <c r="P262" s="426"/>
      <c r="Q262" s="426"/>
      <c r="R262" s="426"/>
      <c r="S262" s="426"/>
      <c r="T262" s="426"/>
      <c r="U262" s="426"/>
      <c r="V262" s="426"/>
      <c r="W262" s="426"/>
      <c r="X262" s="426"/>
      <c r="Y262" s="426"/>
      <c r="Z262" s="426"/>
      <c r="AA262" s="426"/>
    </row>
    <row r="263" spans="1:27" ht="15.75" customHeight="1">
      <c r="A263" s="426"/>
      <c r="B263" s="426"/>
      <c r="C263" s="426"/>
      <c r="D263" s="426"/>
      <c r="E263" s="426"/>
      <c r="F263" s="426"/>
      <c r="G263" s="426"/>
      <c r="H263" s="426"/>
      <c r="I263" s="426"/>
      <c r="J263" s="426"/>
      <c r="K263" s="426"/>
      <c r="L263" s="426"/>
      <c r="M263" s="426"/>
      <c r="N263" s="426"/>
      <c r="O263" s="426"/>
      <c r="P263" s="426"/>
      <c r="Q263" s="426"/>
      <c r="R263" s="426"/>
      <c r="S263" s="426"/>
      <c r="T263" s="426"/>
      <c r="U263" s="426"/>
      <c r="V263" s="426"/>
      <c r="W263" s="426"/>
      <c r="X263" s="426"/>
      <c r="Y263" s="426"/>
      <c r="Z263" s="426"/>
      <c r="AA263" s="426"/>
    </row>
    <row r="264" spans="1:27" ht="15.75" customHeight="1">
      <c r="A264" s="426"/>
      <c r="B264" s="426"/>
      <c r="C264" s="426"/>
      <c r="D264" s="426"/>
      <c r="E264" s="426"/>
      <c r="F264" s="426"/>
      <c r="G264" s="426"/>
      <c r="H264" s="426"/>
      <c r="I264" s="426"/>
      <c r="J264" s="426"/>
      <c r="K264" s="426"/>
      <c r="L264" s="426"/>
      <c r="M264" s="426"/>
      <c r="N264" s="426"/>
      <c r="O264" s="426"/>
      <c r="P264" s="426"/>
      <c r="Q264" s="426"/>
      <c r="R264" s="426"/>
      <c r="S264" s="426"/>
      <c r="T264" s="426"/>
      <c r="U264" s="426"/>
      <c r="V264" s="426"/>
      <c r="W264" s="426"/>
      <c r="X264" s="426"/>
      <c r="Y264" s="426"/>
      <c r="Z264" s="426"/>
      <c r="AA264" s="426"/>
    </row>
    <row r="265" spans="1:27" ht="15.75" customHeight="1">
      <c r="A265" s="426"/>
      <c r="B265" s="426"/>
      <c r="C265" s="426"/>
      <c r="D265" s="426"/>
      <c r="E265" s="426"/>
      <c r="F265" s="426"/>
      <c r="G265" s="426"/>
      <c r="H265" s="426"/>
      <c r="I265" s="426"/>
      <c r="J265" s="426"/>
      <c r="K265" s="426"/>
      <c r="L265" s="426"/>
      <c r="M265" s="426"/>
      <c r="N265" s="426"/>
      <c r="O265" s="426"/>
      <c r="P265" s="426"/>
      <c r="Q265" s="426"/>
      <c r="R265" s="426"/>
      <c r="S265" s="426"/>
      <c r="T265" s="426"/>
      <c r="U265" s="426"/>
      <c r="V265" s="426"/>
      <c r="W265" s="426"/>
      <c r="X265" s="426"/>
      <c r="Y265" s="426"/>
      <c r="Z265" s="426"/>
      <c r="AA265" s="426"/>
    </row>
    <row r="266" spans="1:27" ht="15.75" customHeight="1">
      <c r="A266" s="426"/>
      <c r="B266" s="426"/>
      <c r="C266" s="426"/>
      <c r="D266" s="426"/>
      <c r="E266" s="426"/>
      <c r="F266" s="426"/>
      <c r="G266" s="426"/>
      <c r="H266" s="426"/>
      <c r="I266" s="426"/>
      <c r="J266" s="426"/>
      <c r="K266" s="426"/>
      <c r="L266" s="426"/>
      <c r="M266" s="426"/>
      <c r="N266" s="426"/>
      <c r="O266" s="426"/>
      <c r="P266" s="426"/>
      <c r="Q266" s="426"/>
      <c r="R266" s="426"/>
      <c r="S266" s="426"/>
      <c r="T266" s="426"/>
      <c r="U266" s="426"/>
      <c r="V266" s="426"/>
      <c r="W266" s="426"/>
      <c r="X266" s="426"/>
      <c r="Y266" s="426"/>
      <c r="Z266" s="426"/>
      <c r="AA266" s="426"/>
    </row>
    <row r="267" spans="1:27" ht="15.75" customHeight="1">
      <c r="A267" s="426"/>
      <c r="B267" s="426"/>
      <c r="C267" s="426"/>
      <c r="D267" s="426"/>
      <c r="E267" s="426"/>
      <c r="F267" s="426"/>
      <c r="G267" s="426"/>
      <c r="H267" s="426"/>
      <c r="I267" s="426"/>
      <c r="J267" s="426"/>
      <c r="K267" s="426"/>
      <c r="L267" s="426"/>
      <c r="M267" s="426"/>
      <c r="N267" s="426"/>
      <c r="O267" s="426"/>
      <c r="P267" s="426"/>
      <c r="Q267" s="426"/>
      <c r="R267" s="426"/>
      <c r="S267" s="426"/>
      <c r="T267" s="426"/>
      <c r="U267" s="426"/>
      <c r="V267" s="426"/>
      <c r="W267" s="426"/>
      <c r="X267" s="426"/>
      <c r="Y267" s="426"/>
      <c r="Z267" s="426"/>
      <c r="AA267" s="426"/>
    </row>
    <row r="268" spans="1:27" ht="15.75" customHeight="1">
      <c r="A268" s="426"/>
      <c r="B268" s="426"/>
      <c r="C268" s="426"/>
      <c r="D268" s="426"/>
      <c r="E268" s="426"/>
      <c r="F268" s="426"/>
      <c r="G268" s="426"/>
      <c r="H268" s="426"/>
      <c r="I268" s="426"/>
      <c r="J268" s="426"/>
      <c r="K268" s="426"/>
      <c r="L268" s="426"/>
      <c r="M268" s="426"/>
      <c r="N268" s="426"/>
      <c r="O268" s="426"/>
      <c r="P268" s="426"/>
      <c r="Q268" s="426"/>
      <c r="R268" s="426"/>
      <c r="S268" s="426"/>
      <c r="T268" s="426"/>
      <c r="U268" s="426"/>
      <c r="V268" s="426"/>
      <c r="W268" s="426"/>
      <c r="X268" s="426"/>
      <c r="Y268" s="426"/>
      <c r="Z268" s="426"/>
      <c r="AA268" s="426"/>
    </row>
    <row r="269" spans="1:27" ht="15.75" customHeight="1">
      <c r="A269" s="426"/>
      <c r="B269" s="426"/>
      <c r="C269" s="426"/>
      <c r="D269" s="426"/>
      <c r="E269" s="426"/>
      <c r="F269" s="426"/>
      <c r="G269" s="426"/>
      <c r="H269" s="426"/>
      <c r="I269" s="426"/>
      <c r="J269" s="426"/>
      <c r="K269" s="426"/>
      <c r="L269" s="426"/>
      <c r="M269" s="426"/>
      <c r="N269" s="426"/>
      <c r="O269" s="426"/>
      <c r="P269" s="426"/>
      <c r="Q269" s="426"/>
      <c r="R269" s="426"/>
      <c r="S269" s="426"/>
      <c r="T269" s="426"/>
      <c r="U269" s="426"/>
      <c r="V269" s="426"/>
      <c r="W269" s="426"/>
      <c r="X269" s="426"/>
      <c r="Y269" s="426"/>
      <c r="Z269" s="426"/>
      <c r="AA269" s="426"/>
    </row>
    <row r="270" spans="1:27" ht="15.75" customHeight="1">
      <c r="A270" s="426"/>
      <c r="B270" s="426"/>
      <c r="C270" s="426"/>
      <c r="D270" s="426"/>
      <c r="E270" s="426"/>
      <c r="F270" s="426"/>
      <c r="G270" s="426"/>
      <c r="H270" s="426"/>
      <c r="I270" s="426"/>
      <c r="J270" s="426"/>
      <c r="K270" s="426"/>
      <c r="L270" s="426"/>
      <c r="M270" s="426"/>
      <c r="N270" s="426"/>
      <c r="O270" s="426"/>
      <c r="P270" s="426"/>
      <c r="Q270" s="426"/>
      <c r="R270" s="426"/>
      <c r="S270" s="426"/>
      <c r="T270" s="426"/>
      <c r="U270" s="426"/>
      <c r="V270" s="426"/>
      <c r="W270" s="426"/>
      <c r="X270" s="426"/>
      <c r="Y270" s="426"/>
      <c r="Z270" s="426"/>
      <c r="AA270" s="426"/>
    </row>
    <row r="271" spans="1:27" ht="15.75" customHeight="1">
      <c r="A271" s="426"/>
      <c r="B271" s="426"/>
      <c r="C271" s="426"/>
      <c r="D271" s="426"/>
      <c r="E271" s="426"/>
      <c r="F271" s="426"/>
      <c r="G271" s="426"/>
      <c r="H271" s="426"/>
      <c r="I271" s="426"/>
      <c r="J271" s="426"/>
      <c r="K271" s="426"/>
      <c r="L271" s="426"/>
      <c r="M271" s="426"/>
      <c r="N271" s="426"/>
      <c r="O271" s="426"/>
      <c r="P271" s="426"/>
      <c r="Q271" s="426"/>
      <c r="R271" s="426"/>
      <c r="S271" s="426"/>
      <c r="T271" s="426"/>
      <c r="U271" s="426"/>
      <c r="V271" s="426"/>
      <c r="W271" s="426"/>
      <c r="X271" s="426"/>
      <c r="Y271" s="426"/>
      <c r="Z271" s="426"/>
      <c r="AA271" s="426"/>
    </row>
    <row r="272" spans="1:27" ht="15.75" customHeight="1">
      <c r="A272" s="426"/>
      <c r="B272" s="426"/>
      <c r="C272" s="426"/>
      <c r="D272" s="426"/>
      <c r="E272" s="426"/>
      <c r="F272" s="426"/>
      <c r="G272" s="426"/>
      <c r="H272" s="426"/>
      <c r="I272" s="426"/>
      <c r="J272" s="426"/>
      <c r="K272" s="426"/>
      <c r="L272" s="426"/>
      <c r="M272" s="426"/>
      <c r="N272" s="426"/>
      <c r="O272" s="426"/>
      <c r="P272" s="426"/>
      <c r="Q272" s="426"/>
      <c r="R272" s="426"/>
      <c r="S272" s="426"/>
      <c r="T272" s="426"/>
      <c r="U272" s="426"/>
      <c r="V272" s="426"/>
      <c r="W272" s="426"/>
      <c r="X272" s="426"/>
      <c r="Y272" s="426"/>
      <c r="Z272" s="426"/>
      <c r="AA272" s="426"/>
    </row>
    <row r="273" spans="1:27" ht="15.75" customHeight="1">
      <c r="A273" s="426"/>
      <c r="B273" s="426"/>
      <c r="C273" s="426"/>
      <c r="D273" s="426"/>
      <c r="E273" s="426"/>
      <c r="F273" s="426"/>
      <c r="G273" s="426"/>
      <c r="H273" s="426"/>
      <c r="I273" s="426"/>
      <c r="J273" s="426"/>
      <c r="K273" s="426"/>
      <c r="L273" s="426"/>
      <c r="M273" s="426"/>
      <c r="N273" s="426"/>
      <c r="O273" s="426"/>
      <c r="P273" s="426"/>
      <c r="Q273" s="426"/>
      <c r="R273" s="426"/>
      <c r="S273" s="426"/>
      <c r="T273" s="426"/>
      <c r="U273" s="426"/>
      <c r="V273" s="426"/>
      <c r="W273" s="426"/>
      <c r="X273" s="426"/>
      <c r="Y273" s="426"/>
      <c r="Z273" s="426"/>
      <c r="AA273" s="426"/>
    </row>
    <row r="274" spans="1:27" ht="15.75" customHeight="1">
      <c r="A274" s="426"/>
      <c r="B274" s="426"/>
      <c r="C274" s="426"/>
      <c r="D274" s="426"/>
      <c r="E274" s="426"/>
      <c r="F274" s="426"/>
      <c r="G274" s="426"/>
      <c r="H274" s="426"/>
      <c r="I274" s="426"/>
      <c r="J274" s="426"/>
      <c r="K274" s="426"/>
      <c r="L274" s="426"/>
      <c r="M274" s="426"/>
      <c r="N274" s="426"/>
      <c r="O274" s="426"/>
      <c r="P274" s="426"/>
      <c r="Q274" s="426"/>
      <c r="R274" s="426"/>
      <c r="S274" s="426"/>
      <c r="T274" s="426"/>
      <c r="U274" s="426"/>
      <c r="V274" s="426"/>
      <c r="W274" s="426"/>
      <c r="X274" s="426"/>
      <c r="Y274" s="426"/>
      <c r="Z274" s="426"/>
      <c r="AA274" s="426"/>
    </row>
    <row r="275" spans="1:27" ht="15.75" customHeight="1">
      <c r="A275" s="426"/>
      <c r="B275" s="426"/>
      <c r="C275" s="426"/>
      <c r="D275" s="426"/>
      <c r="E275" s="426"/>
      <c r="F275" s="426"/>
      <c r="G275" s="426"/>
      <c r="H275" s="426"/>
      <c r="I275" s="426"/>
      <c r="J275" s="426"/>
      <c r="K275" s="426"/>
      <c r="L275" s="426"/>
      <c r="M275" s="426"/>
      <c r="N275" s="426"/>
      <c r="O275" s="426"/>
      <c r="P275" s="426"/>
      <c r="Q275" s="426"/>
      <c r="R275" s="426"/>
      <c r="S275" s="426"/>
      <c r="T275" s="426"/>
      <c r="U275" s="426"/>
      <c r="V275" s="426"/>
      <c r="W275" s="426"/>
      <c r="X275" s="426"/>
      <c r="Y275" s="426"/>
      <c r="Z275" s="426"/>
      <c r="AA275" s="426"/>
    </row>
    <row r="276" spans="1:27" ht="15.75" customHeight="1">
      <c r="A276" s="426"/>
      <c r="B276" s="426"/>
      <c r="C276" s="426"/>
      <c r="D276" s="426"/>
      <c r="E276" s="426"/>
      <c r="F276" s="426"/>
      <c r="G276" s="426"/>
      <c r="H276" s="426"/>
      <c r="I276" s="426"/>
      <c r="J276" s="426"/>
      <c r="K276" s="426"/>
      <c r="L276" s="426"/>
      <c r="M276" s="426"/>
      <c r="N276" s="426"/>
      <c r="O276" s="426"/>
      <c r="P276" s="426"/>
      <c r="Q276" s="426"/>
      <c r="R276" s="426"/>
      <c r="S276" s="426"/>
      <c r="T276" s="426"/>
      <c r="U276" s="426"/>
      <c r="V276" s="426"/>
      <c r="W276" s="426"/>
      <c r="X276" s="426"/>
      <c r="Y276" s="426"/>
      <c r="Z276" s="426"/>
      <c r="AA276" s="426"/>
    </row>
    <row r="277" spans="1:27" ht="15.75" customHeight="1">
      <c r="A277" s="426"/>
      <c r="B277" s="426"/>
      <c r="C277" s="426"/>
      <c r="D277" s="426"/>
      <c r="E277" s="426"/>
      <c r="F277" s="426"/>
      <c r="G277" s="426"/>
      <c r="H277" s="426"/>
      <c r="I277" s="426"/>
      <c r="J277" s="426"/>
      <c r="K277" s="426"/>
      <c r="L277" s="426"/>
      <c r="M277" s="426"/>
      <c r="N277" s="426"/>
      <c r="O277" s="426"/>
      <c r="P277" s="426"/>
      <c r="Q277" s="426"/>
      <c r="R277" s="426"/>
      <c r="S277" s="426"/>
      <c r="T277" s="426"/>
      <c r="U277" s="426"/>
      <c r="V277" s="426"/>
      <c r="W277" s="426"/>
      <c r="X277" s="426"/>
      <c r="Y277" s="426"/>
      <c r="Z277" s="426"/>
      <c r="AA277" s="426"/>
    </row>
    <row r="278" spans="1:27" ht="15.75" customHeight="1">
      <c r="A278" s="426"/>
      <c r="B278" s="426"/>
      <c r="C278" s="426"/>
      <c r="D278" s="426"/>
      <c r="E278" s="426"/>
      <c r="F278" s="426"/>
      <c r="G278" s="426"/>
      <c r="H278" s="426"/>
      <c r="I278" s="426"/>
      <c r="J278" s="426"/>
      <c r="K278" s="426"/>
      <c r="L278" s="426"/>
      <c r="M278" s="426"/>
      <c r="N278" s="426"/>
      <c r="O278" s="426"/>
      <c r="P278" s="426"/>
      <c r="Q278" s="426"/>
      <c r="R278" s="426"/>
      <c r="S278" s="426"/>
      <c r="T278" s="426"/>
      <c r="U278" s="426"/>
      <c r="V278" s="426"/>
      <c r="W278" s="426"/>
      <c r="X278" s="426"/>
      <c r="Y278" s="426"/>
      <c r="Z278" s="426"/>
      <c r="AA278" s="426"/>
    </row>
    <row r="279" spans="1:27" ht="15.75" customHeight="1">
      <c r="A279" s="426"/>
      <c r="B279" s="426"/>
      <c r="C279" s="426"/>
      <c r="D279" s="426"/>
      <c r="E279" s="426"/>
      <c r="F279" s="426"/>
      <c r="G279" s="426"/>
      <c r="H279" s="426"/>
      <c r="I279" s="426"/>
      <c r="J279" s="426"/>
      <c r="K279" s="426"/>
      <c r="L279" s="426"/>
      <c r="M279" s="426"/>
      <c r="N279" s="426"/>
      <c r="O279" s="426"/>
      <c r="P279" s="426"/>
      <c r="Q279" s="426"/>
      <c r="R279" s="426"/>
      <c r="S279" s="426"/>
      <c r="T279" s="426"/>
      <c r="U279" s="426"/>
      <c r="V279" s="426"/>
      <c r="W279" s="426"/>
      <c r="X279" s="426"/>
      <c r="Y279" s="426"/>
      <c r="Z279" s="426"/>
      <c r="AA279" s="426"/>
    </row>
    <row r="280" spans="1:27" ht="15.75" customHeight="1">
      <c r="A280" s="426"/>
      <c r="B280" s="426"/>
      <c r="C280" s="426"/>
      <c r="D280" s="426"/>
      <c r="E280" s="426"/>
      <c r="F280" s="426"/>
      <c r="G280" s="426"/>
      <c r="H280" s="426"/>
      <c r="I280" s="426"/>
      <c r="J280" s="426"/>
      <c r="K280" s="426"/>
      <c r="L280" s="426"/>
      <c r="M280" s="426"/>
      <c r="N280" s="426"/>
      <c r="O280" s="426"/>
      <c r="P280" s="426"/>
      <c r="Q280" s="426"/>
      <c r="R280" s="426"/>
      <c r="S280" s="426"/>
      <c r="T280" s="426"/>
      <c r="U280" s="426"/>
      <c r="V280" s="426"/>
      <c r="W280" s="426"/>
      <c r="X280" s="426"/>
      <c r="Y280" s="426"/>
      <c r="Z280" s="426"/>
      <c r="AA280" s="426"/>
    </row>
    <row r="281" spans="1:27" ht="15.75" customHeight="1">
      <c r="A281" s="426"/>
      <c r="B281" s="426"/>
      <c r="C281" s="426"/>
      <c r="D281" s="426"/>
      <c r="E281" s="426"/>
      <c r="F281" s="426"/>
      <c r="G281" s="426"/>
      <c r="H281" s="426"/>
      <c r="I281" s="426"/>
      <c r="J281" s="426"/>
      <c r="K281" s="426"/>
      <c r="L281" s="426"/>
      <c r="M281" s="426"/>
      <c r="N281" s="426"/>
      <c r="O281" s="426"/>
      <c r="P281" s="426"/>
      <c r="Q281" s="426"/>
      <c r="R281" s="426"/>
      <c r="S281" s="426"/>
      <c r="T281" s="426"/>
      <c r="U281" s="426"/>
      <c r="V281" s="426"/>
      <c r="W281" s="426"/>
      <c r="X281" s="426"/>
      <c r="Y281" s="426"/>
      <c r="Z281" s="426"/>
      <c r="AA281" s="426"/>
    </row>
    <row r="282" spans="1:27" ht="15.75" customHeight="1">
      <c r="A282" s="426"/>
      <c r="B282" s="426"/>
      <c r="C282" s="426"/>
      <c r="D282" s="426"/>
      <c r="E282" s="426"/>
      <c r="F282" s="426"/>
      <c r="G282" s="426"/>
      <c r="H282" s="426"/>
      <c r="I282" s="426"/>
      <c r="J282" s="426"/>
      <c r="K282" s="426"/>
      <c r="L282" s="426"/>
      <c r="M282" s="426"/>
      <c r="N282" s="426"/>
      <c r="O282" s="426"/>
      <c r="P282" s="426"/>
      <c r="Q282" s="426"/>
      <c r="R282" s="426"/>
      <c r="S282" s="426"/>
      <c r="T282" s="426"/>
      <c r="U282" s="426"/>
      <c r="V282" s="426"/>
      <c r="W282" s="426"/>
      <c r="X282" s="426"/>
      <c r="Y282" s="426"/>
      <c r="Z282" s="426"/>
      <c r="AA282" s="426"/>
    </row>
    <row r="283" spans="1:27" ht="15.75" customHeight="1">
      <c r="A283" s="426"/>
      <c r="B283" s="426"/>
      <c r="C283" s="426"/>
      <c r="D283" s="426"/>
      <c r="E283" s="426"/>
      <c r="F283" s="426"/>
      <c r="G283" s="426"/>
      <c r="H283" s="426"/>
      <c r="I283" s="426"/>
      <c r="J283" s="426"/>
      <c r="K283" s="426"/>
      <c r="L283" s="426"/>
      <c r="M283" s="426"/>
      <c r="N283" s="426"/>
      <c r="O283" s="426"/>
      <c r="P283" s="426"/>
      <c r="Q283" s="426"/>
      <c r="R283" s="426"/>
      <c r="S283" s="426"/>
      <c r="T283" s="426"/>
      <c r="U283" s="426"/>
      <c r="V283" s="426"/>
      <c r="W283" s="426"/>
      <c r="X283" s="426"/>
      <c r="Y283" s="426"/>
      <c r="Z283" s="426"/>
      <c r="AA283" s="426"/>
    </row>
    <row r="284" spans="1:27" ht="15.75" customHeight="1">
      <c r="A284" s="426"/>
      <c r="B284" s="426"/>
      <c r="C284" s="426"/>
      <c r="D284" s="426"/>
      <c r="E284" s="426"/>
      <c r="F284" s="426"/>
      <c r="G284" s="426"/>
      <c r="H284" s="426"/>
      <c r="I284" s="426"/>
      <c r="J284" s="426"/>
      <c r="K284" s="426"/>
      <c r="L284" s="426"/>
      <c r="M284" s="426"/>
      <c r="N284" s="426"/>
      <c r="O284" s="426"/>
      <c r="P284" s="426"/>
      <c r="Q284" s="426"/>
      <c r="R284" s="426"/>
      <c r="S284" s="426"/>
      <c r="T284" s="426"/>
      <c r="U284" s="426"/>
      <c r="V284" s="426"/>
      <c r="W284" s="426"/>
      <c r="X284" s="426"/>
      <c r="Y284" s="426"/>
      <c r="Z284" s="426"/>
      <c r="AA284" s="426"/>
    </row>
    <row r="285" spans="1:27" ht="15.75" customHeight="1">
      <c r="A285" s="426"/>
      <c r="B285" s="426"/>
      <c r="C285" s="426"/>
      <c r="D285" s="426"/>
      <c r="E285" s="426"/>
      <c r="F285" s="426"/>
      <c r="G285" s="426"/>
      <c r="H285" s="426"/>
      <c r="I285" s="426"/>
      <c r="J285" s="426"/>
      <c r="K285" s="426"/>
      <c r="L285" s="426"/>
      <c r="M285" s="426"/>
      <c r="N285" s="426"/>
      <c r="O285" s="426"/>
      <c r="P285" s="426"/>
      <c r="Q285" s="426"/>
      <c r="R285" s="426"/>
      <c r="S285" s="426"/>
      <c r="T285" s="426"/>
      <c r="U285" s="426"/>
      <c r="V285" s="426"/>
      <c r="W285" s="426"/>
      <c r="X285" s="426"/>
      <c r="Y285" s="426"/>
      <c r="Z285" s="426"/>
      <c r="AA285" s="426"/>
    </row>
    <row r="286" spans="1:27" ht="15.75" customHeight="1">
      <c r="A286" s="426"/>
      <c r="B286" s="426"/>
      <c r="C286" s="426"/>
      <c r="D286" s="426"/>
      <c r="E286" s="426"/>
      <c r="F286" s="426"/>
      <c r="G286" s="426"/>
      <c r="H286" s="426"/>
      <c r="I286" s="426"/>
      <c r="J286" s="426"/>
      <c r="K286" s="426"/>
      <c r="L286" s="426"/>
      <c r="M286" s="426"/>
      <c r="N286" s="426"/>
      <c r="O286" s="426"/>
      <c r="P286" s="426"/>
      <c r="Q286" s="426"/>
      <c r="R286" s="426"/>
      <c r="S286" s="426"/>
      <c r="T286" s="426"/>
      <c r="U286" s="426"/>
      <c r="V286" s="426"/>
      <c r="W286" s="426"/>
      <c r="X286" s="426"/>
      <c r="Y286" s="426"/>
      <c r="Z286" s="426"/>
      <c r="AA286" s="426"/>
    </row>
    <row r="287" spans="1:27" ht="15.75" customHeight="1">
      <c r="A287" s="426"/>
      <c r="B287" s="426"/>
      <c r="C287" s="426"/>
      <c r="D287" s="426"/>
      <c r="E287" s="426"/>
      <c r="F287" s="426"/>
      <c r="G287" s="426"/>
      <c r="H287" s="426"/>
      <c r="I287" s="426"/>
      <c r="J287" s="426"/>
      <c r="K287" s="426"/>
      <c r="L287" s="426"/>
      <c r="M287" s="426"/>
      <c r="N287" s="426"/>
      <c r="O287" s="426"/>
      <c r="P287" s="426"/>
      <c r="Q287" s="426"/>
      <c r="R287" s="426"/>
      <c r="S287" s="426"/>
      <c r="T287" s="426"/>
      <c r="U287" s="426"/>
      <c r="V287" s="426"/>
      <c r="W287" s="426"/>
      <c r="X287" s="426"/>
      <c r="Y287" s="426"/>
      <c r="Z287" s="426"/>
      <c r="AA287" s="426"/>
    </row>
    <row r="288" spans="1:27" ht="15.75" customHeight="1">
      <c r="A288" s="426"/>
      <c r="B288" s="426"/>
      <c r="C288" s="426"/>
      <c r="D288" s="426"/>
      <c r="E288" s="426"/>
      <c r="F288" s="426"/>
      <c r="G288" s="426"/>
      <c r="H288" s="426"/>
      <c r="I288" s="426"/>
      <c r="J288" s="426"/>
      <c r="K288" s="426"/>
      <c r="L288" s="426"/>
      <c r="M288" s="426"/>
      <c r="N288" s="426"/>
      <c r="O288" s="426"/>
      <c r="P288" s="426"/>
      <c r="Q288" s="426"/>
      <c r="R288" s="426"/>
      <c r="S288" s="426"/>
      <c r="T288" s="426"/>
      <c r="U288" s="426"/>
      <c r="V288" s="426"/>
      <c r="W288" s="426"/>
      <c r="X288" s="426"/>
      <c r="Y288" s="426"/>
      <c r="Z288" s="426"/>
      <c r="AA288" s="426"/>
    </row>
    <row r="289" spans="1:27" ht="15.75" customHeight="1">
      <c r="A289" s="426"/>
      <c r="B289" s="426"/>
      <c r="C289" s="426"/>
      <c r="D289" s="426"/>
      <c r="E289" s="426"/>
      <c r="F289" s="426"/>
      <c r="G289" s="426"/>
      <c r="H289" s="426"/>
      <c r="I289" s="426"/>
      <c r="J289" s="426"/>
      <c r="K289" s="426"/>
      <c r="L289" s="426"/>
      <c r="M289" s="426"/>
      <c r="N289" s="426"/>
      <c r="O289" s="426"/>
      <c r="P289" s="426"/>
      <c r="Q289" s="426"/>
      <c r="R289" s="426"/>
      <c r="S289" s="426"/>
      <c r="T289" s="426"/>
      <c r="U289" s="426"/>
      <c r="V289" s="426"/>
      <c r="W289" s="426"/>
      <c r="X289" s="426"/>
      <c r="Y289" s="426"/>
      <c r="Z289" s="426"/>
      <c r="AA289" s="426"/>
    </row>
    <row r="290" spans="1:27" ht="15.75" customHeight="1">
      <c r="A290" s="426"/>
      <c r="B290" s="426"/>
      <c r="C290" s="426"/>
      <c r="D290" s="426"/>
      <c r="E290" s="426"/>
      <c r="F290" s="426"/>
      <c r="G290" s="426"/>
      <c r="H290" s="426"/>
      <c r="I290" s="426"/>
      <c r="J290" s="426"/>
      <c r="K290" s="426"/>
      <c r="L290" s="426"/>
      <c r="M290" s="426"/>
      <c r="N290" s="426"/>
      <c r="O290" s="426"/>
      <c r="P290" s="426"/>
      <c r="Q290" s="426"/>
      <c r="R290" s="426"/>
      <c r="S290" s="426"/>
      <c r="T290" s="426"/>
      <c r="U290" s="426"/>
      <c r="V290" s="426"/>
      <c r="W290" s="426"/>
      <c r="X290" s="426"/>
      <c r="Y290" s="426"/>
      <c r="Z290" s="426"/>
      <c r="AA290" s="426"/>
    </row>
    <row r="291" spans="1:27" ht="15.75" customHeight="1">
      <c r="A291" s="426"/>
      <c r="B291" s="426"/>
      <c r="C291" s="426"/>
      <c r="D291" s="426"/>
      <c r="E291" s="426"/>
      <c r="F291" s="426"/>
      <c r="G291" s="426"/>
      <c r="H291" s="426"/>
      <c r="I291" s="426"/>
      <c r="J291" s="426"/>
      <c r="K291" s="426"/>
      <c r="L291" s="426"/>
      <c r="M291" s="426"/>
      <c r="N291" s="426"/>
      <c r="O291" s="426"/>
      <c r="P291" s="426"/>
      <c r="Q291" s="426"/>
      <c r="R291" s="426"/>
      <c r="S291" s="426"/>
      <c r="T291" s="426"/>
      <c r="U291" s="426"/>
      <c r="V291" s="426"/>
      <c r="W291" s="426"/>
      <c r="X291" s="426"/>
      <c r="Y291" s="426"/>
      <c r="Z291" s="426"/>
      <c r="AA291" s="426"/>
    </row>
    <row r="292" spans="1:27" ht="15.75" customHeight="1">
      <c r="A292" s="426"/>
      <c r="B292" s="426"/>
      <c r="C292" s="426"/>
      <c r="D292" s="426"/>
      <c r="E292" s="426"/>
      <c r="F292" s="426"/>
      <c r="G292" s="426"/>
      <c r="H292" s="426"/>
      <c r="I292" s="426"/>
      <c r="J292" s="426"/>
      <c r="K292" s="426"/>
      <c r="L292" s="426"/>
      <c r="M292" s="426"/>
      <c r="N292" s="426"/>
      <c r="O292" s="426"/>
      <c r="P292" s="426"/>
      <c r="Q292" s="426"/>
      <c r="R292" s="426"/>
      <c r="S292" s="426"/>
      <c r="T292" s="426"/>
      <c r="U292" s="426"/>
      <c r="V292" s="426"/>
      <c r="W292" s="426"/>
      <c r="X292" s="426"/>
      <c r="Y292" s="426"/>
      <c r="Z292" s="426"/>
      <c r="AA292" s="426"/>
    </row>
    <row r="293" spans="1:27" ht="15.75" customHeight="1">
      <c r="A293" s="426"/>
      <c r="B293" s="426"/>
      <c r="C293" s="426"/>
      <c r="D293" s="426"/>
      <c r="E293" s="426"/>
      <c r="F293" s="426"/>
      <c r="G293" s="426"/>
      <c r="H293" s="426"/>
      <c r="I293" s="426"/>
      <c r="J293" s="426"/>
      <c r="K293" s="426"/>
      <c r="L293" s="426"/>
      <c r="M293" s="426"/>
      <c r="N293" s="426"/>
      <c r="O293" s="426"/>
      <c r="P293" s="426"/>
      <c r="Q293" s="426"/>
      <c r="R293" s="426"/>
      <c r="S293" s="426"/>
      <c r="T293" s="426"/>
      <c r="U293" s="426"/>
      <c r="V293" s="426"/>
      <c r="W293" s="426"/>
      <c r="X293" s="426"/>
      <c r="Y293" s="426"/>
      <c r="Z293" s="426"/>
      <c r="AA293" s="426"/>
    </row>
    <row r="294" spans="1:27" ht="15.75" customHeight="1">
      <c r="A294" s="426"/>
      <c r="B294" s="426"/>
      <c r="C294" s="426"/>
      <c r="D294" s="426"/>
      <c r="E294" s="426"/>
      <c r="F294" s="426"/>
      <c r="G294" s="426"/>
      <c r="H294" s="426"/>
      <c r="I294" s="426"/>
      <c r="J294" s="426"/>
      <c r="K294" s="426"/>
      <c r="L294" s="426"/>
      <c r="M294" s="426"/>
      <c r="N294" s="426"/>
      <c r="O294" s="426"/>
      <c r="P294" s="426"/>
      <c r="Q294" s="426"/>
      <c r="R294" s="426"/>
      <c r="S294" s="426"/>
      <c r="T294" s="426"/>
      <c r="U294" s="426"/>
      <c r="V294" s="426"/>
      <c r="W294" s="426"/>
      <c r="X294" s="426"/>
      <c r="Y294" s="426"/>
      <c r="Z294" s="426"/>
      <c r="AA294" s="426"/>
    </row>
    <row r="295" spans="1:27" ht="15.75" customHeight="1">
      <c r="A295" s="426"/>
      <c r="B295" s="426"/>
      <c r="C295" s="426"/>
      <c r="D295" s="426"/>
      <c r="E295" s="426"/>
      <c r="F295" s="426"/>
      <c r="G295" s="426"/>
      <c r="H295" s="426"/>
      <c r="I295" s="426"/>
      <c r="J295" s="426"/>
      <c r="K295" s="426"/>
      <c r="L295" s="426"/>
      <c r="M295" s="426"/>
      <c r="N295" s="426"/>
      <c r="O295" s="426"/>
      <c r="P295" s="426"/>
      <c r="Q295" s="426"/>
      <c r="R295" s="426"/>
      <c r="S295" s="426"/>
      <c r="T295" s="426"/>
      <c r="U295" s="426"/>
      <c r="V295" s="426"/>
      <c r="W295" s="426"/>
      <c r="X295" s="426"/>
      <c r="Y295" s="426"/>
      <c r="Z295" s="426"/>
      <c r="AA295" s="426"/>
    </row>
    <row r="296" spans="1:27" ht="15.75" customHeight="1">
      <c r="A296" s="426"/>
      <c r="B296" s="426"/>
      <c r="C296" s="426"/>
      <c r="D296" s="426"/>
      <c r="E296" s="426"/>
      <c r="F296" s="426"/>
      <c r="G296" s="426"/>
      <c r="H296" s="426"/>
      <c r="I296" s="426"/>
      <c r="J296" s="426"/>
      <c r="K296" s="426"/>
      <c r="L296" s="426"/>
      <c r="M296" s="426"/>
      <c r="N296" s="426"/>
      <c r="O296" s="426"/>
      <c r="P296" s="426"/>
      <c r="Q296" s="426"/>
      <c r="R296" s="426"/>
      <c r="S296" s="426"/>
      <c r="T296" s="426"/>
      <c r="U296" s="426"/>
      <c r="V296" s="426"/>
      <c r="W296" s="426"/>
      <c r="X296" s="426"/>
      <c r="Y296" s="426"/>
      <c r="Z296" s="426"/>
      <c r="AA296" s="426"/>
    </row>
    <row r="297" spans="1:27" ht="15.75" customHeight="1">
      <c r="A297" s="426"/>
      <c r="B297" s="426"/>
      <c r="C297" s="426"/>
      <c r="D297" s="426"/>
      <c r="E297" s="426"/>
      <c r="F297" s="426"/>
      <c r="G297" s="426"/>
      <c r="H297" s="426"/>
      <c r="I297" s="426"/>
      <c r="J297" s="426"/>
      <c r="K297" s="426"/>
      <c r="L297" s="426"/>
      <c r="M297" s="426"/>
      <c r="N297" s="426"/>
      <c r="O297" s="426"/>
      <c r="P297" s="426"/>
      <c r="Q297" s="426"/>
      <c r="R297" s="426"/>
      <c r="S297" s="426"/>
      <c r="T297" s="426"/>
      <c r="U297" s="426"/>
      <c r="V297" s="426"/>
      <c r="W297" s="426"/>
      <c r="X297" s="426"/>
      <c r="Y297" s="426"/>
      <c r="Z297" s="426"/>
      <c r="AA297" s="426"/>
    </row>
    <row r="298" spans="1:27" ht="15.75" customHeight="1">
      <c r="A298" s="426"/>
      <c r="B298" s="426"/>
      <c r="C298" s="426"/>
      <c r="D298" s="426"/>
      <c r="E298" s="426"/>
      <c r="F298" s="426"/>
      <c r="G298" s="426"/>
      <c r="H298" s="426"/>
      <c r="I298" s="426"/>
      <c r="J298" s="426"/>
      <c r="K298" s="426"/>
      <c r="L298" s="426"/>
      <c r="M298" s="426"/>
      <c r="N298" s="426"/>
      <c r="O298" s="426"/>
      <c r="P298" s="426"/>
      <c r="Q298" s="426"/>
      <c r="R298" s="426"/>
      <c r="S298" s="426"/>
      <c r="T298" s="426"/>
      <c r="U298" s="426"/>
      <c r="V298" s="426"/>
      <c r="W298" s="426"/>
      <c r="X298" s="426"/>
      <c r="Y298" s="426"/>
      <c r="Z298" s="426"/>
      <c r="AA298" s="426"/>
    </row>
    <row r="299" spans="1:27" ht="15.75" customHeight="1">
      <c r="A299" s="426"/>
      <c r="B299" s="426"/>
      <c r="C299" s="426"/>
      <c r="D299" s="426"/>
      <c r="E299" s="426"/>
      <c r="F299" s="426"/>
      <c r="G299" s="426"/>
      <c r="H299" s="426"/>
      <c r="I299" s="426"/>
      <c r="J299" s="426"/>
      <c r="K299" s="426"/>
      <c r="L299" s="426"/>
      <c r="M299" s="426"/>
      <c r="N299" s="426"/>
      <c r="O299" s="426"/>
      <c r="P299" s="426"/>
      <c r="Q299" s="426"/>
      <c r="R299" s="426"/>
      <c r="S299" s="426"/>
      <c r="T299" s="426"/>
      <c r="U299" s="426"/>
      <c r="V299" s="426"/>
      <c r="W299" s="426"/>
      <c r="X299" s="426"/>
      <c r="Y299" s="426"/>
      <c r="Z299" s="426"/>
      <c r="AA299" s="426"/>
    </row>
    <row r="300" spans="1:27" ht="15.75" customHeight="1">
      <c r="A300" s="426"/>
      <c r="B300" s="426"/>
      <c r="C300" s="426"/>
      <c r="D300" s="426"/>
      <c r="E300" s="426"/>
      <c r="F300" s="426"/>
      <c r="G300" s="426"/>
      <c r="H300" s="426"/>
      <c r="I300" s="426"/>
      <c r="J300" s="426"/>
      <c r="K300" s="426"/>
      <c r="L300" s="426"/>
      <c r="M300" s="426"/>
      <c r="N300" s="426"/>
      <c r="O300" s="426"/>
      <c r="P300" s="426"/>
      <c r="Q300" s="426"/>
      <c r="R300" s="426"/>
      <c r="S300" s="426"/>
      <c r="T300" s="426"/>
      <c r="U300" s="426"/>
      <c r="V300" s="426"/>
      <c r="W300" s="426"/>
      <c r="X300" s="426"/>
      <c r="Y300" s="426"/>
      <c r="Z300" s="426"/>
      <c r="AA300" s="426"/>
    </row>
    <row r="301" spans="1:27" ht="15.75" customHeight="1">
      <c r="A301" s="426"/>
      <c r="B301" s="426"/>
      <c r="C301" s="426"/>
      <c r="D301" s="426"/>
      <c r="E301" s="426"/>
      <c r="F301" s="426"/>
      <c r="G301" s="426"/>
      <c r="H301" s="426"/>
      <c r="I301" s="426"/>
      <c r="J301" s="426"/>
      <c r="K301" s="426"/>
      <c r="L301" s="426"/>
      <c r="M301" s="426"/>
      <c r="N301" s="426"/>
      <c r="O301" s="426"/>
      <c r="P301" s="426"/>
      <c r="Q301" s="426"/>
      <c r="R301" s="426"/>
      <c r="S301" s="426"/>
      <c r="T301" s="426"/>
      <c r="U301" s="426"/>
      <c r="V301" s="426"/>
      <c r="W301" s="426"/>
      <c r="X301" s="426"/>
      <c r="Y301" s="426"/>
      <c r="Z301" s="426"/>
      <c r="AA301" s="426"/>
    </row>
    <row r="302" spans="1:27" ht="15.75" customHeight="1">
      <c r="A302" s="426"/>
      <c r="B302" s="426"/>
      <c r="C302" s="426"/>
      <c r="D302" s="426"/>
      <c r="E302" s="426"/>
      <c r="F302" s="426"/>
      <c r="G302" s="426"/>
      <c r="H302" s="426"/>
      <c r="I302" s="426"/>
      <c r="J302" s="426"/>
      <c r="K302" s="426"/>
      <c r="L302" s="426"/>
      <c r="M302" s="426"/>
      <c r="N302" s="426"/>
      <c r="O302" s="426"/>
      <c r="P302" s="426"/>
      <c r="Q302" s="426"/>
      <c r="R302" s="426"/>
      <c r="S302" s="426"/>
      <c r="T302" s="426"/>
      <c r="U302" s="426"/>
      <c r="V302" s="426"/>
      <c r="W302" s="426"/>
      <c r="X302" s="426"/>
      <c r="Y302" s="426"/>
      <c r="Z302" s="426"/>
      <c r="AA302" s="426"/>
    </row>
    <row r="303" spans="1:27" ht="15.75" customHeight="1">
      <c r="A303" s="426"/>
      <c r="B303" s="426"/>
      <c r="C303" s="426"/>
      <c r="D303" s="426"/>
      <c r="E303" s="426"/>
      <c r="F303" s="426"/>
      <c r="G303" s="426"/>
      <c r="H303" s="426"/>
      <c r="I303" s="426"/>
      <c r="J303" s="426"/>
      <c r="K303" s="426"/>
      <c r="L303" s="426"/>
      <c r="M303" s="426"/>
      <c r="N303" s="426"/>
      <c r="O303" s="426"/>
      <c r="P303" s="426"/>
      <c r="Q303" s="426"/>
      <c r="R303" s="426"/>
      <c r="S303" s="426"/>
      <c r="T303" s="426"/>
      <c r="U303" s="426"/>
      <c r="V303" s="426"/>
      <c r="W303" s="426"/>
      <c r="X303" s="426"/>
      <c r="Y303" s="426"/>
      <c r="Z303" s="426"/>
      <c r="AA303" s="426"/>
    </row>
    <row r="304" spans="1:27" ht="15.75" customHeight="1">
      <c r="A304" s="426"/>
      <c r="B304" s="426"/>
      <c r="C304" s="426"/>
      <c r="D304" s="426"/>
      <c r="E304" s="426"/>
      <c r="F304" s="426"/>
      <c r="G304" s="426"/>
      <c r="H304" s="426"/>
      <c r="I304" s="426"/>
      <c r="J304" s="426"/>
      <c r="K304" s="426"/>
      <c r="L304" s="426"/>
      <c r="M304" s="426"/>
      <c r="N304" s="426"/>
      <c r="O304" s="426"/>
      <c r="P304" s="426"/>
      <c r="Q304" s="426"/>
      <c r="R304" s="426"/>
      <c r="S304" s="426"/>
      <c r="T304" s="426"/>
      <c r="U304" s="426"/>
      <c r="V304" s="426"/>
      <c r="W304" s="426"/>
      <c r="X304" s="426"/>
      <c r="Y304" s="426"/>
      <c r="Z304" s="426"/>
      <c r="AA304" s="426"/>
    </row>
    <row r="305" spans="1:27" ht="15.75" customHeight="1">
      <c r="A305" s="426"/>
      <c r="B305" s="426"/>
      <c r="C305" s="426"/>
      <c r="D305" s="426"/>
      <c r="E305" s="426"/>
      <c r="F305" s="426"/>
      <c r="G305" s="426"/>
      <c r="H305" s="426"/>
      <c r="I305" s="426"/>
      <c r="J305" s="426"/>
      <c r="K305" s="426"/>
      <c r="L305" s="426"/>
      <c r="M305" s="426"/>
      <c r="N305" s="426"/>
      <c r="O305" s="426"/>
      <c r="P305" s="426"/>
      <c r="Q305" s="426"/>
      <c r="R305" s="426"/>
      <c r="S305" s="426"/>
      <c r="T305" s="426"/>
      <c r="U305" s="426"/>
      <c r="V305" s="426"/>
      <c r="W305" s="426"/>
      <c r="X305" s="426"/>
      <c r="Y305" s="426"/>
      <c r="Z305" s="426"/>
      <c r="AA305" s="426"/>
    </row>
    <row r="306" spans="1:27" ht="15.75" customHeight="1">
      <c r="A306" s="426"/>
      <c r="B306" s="426"/>
      <c r="C306" s="426"/>
      <c r="D306" s="426"/>
      <c r="E306" s="426"/>
      <c r="F306" s="426"/>
      <c r="G306" s="426"/>
      <c r="H306" s="426"/>
      <c r="I306" s="426"/>
      <c r="J306" s="426"/>
      <c r="K306" s="426"/>
      <c r="L306" s="426"/>
      <c r="M306" s="426"/>
      <c r="N306" s="426"/>
      <c r="O306" s="426"/>
      <c r="P306" s="426"/>
      <c r="Q306" s="426"/>
      <c r="R306" s="426"/>
      <c r="S306" s="426"/>
      <c r="T306" s="426"/>
      <c r="U306" s="426"/>
      <c r="V306" s="426"/>
      <c r="W306" s="426"/>
      <c r="X306" s="426"/>
      <c r="Y306" s="426"/>
      <c r="Z306" s="426"/>
      <c r="AA306" s="426"/>
    </row>
    <row r="307" spans="1:27" ht="15.75" customHeight="1">
      <c r="A307" s="426"/>
      <c r="B307" s="426"/>
      <c r="C307" s="426"/>
      <c r="D307" s="426"/>
      <c r="E307" s="426"/>
      <c r="F307" s="426"/>
      <c r="G307" s="426"/>
      <c r="H307" s="426"/>
      <c r="I307" s="426"/>
      <c r="J307" s="426"/>
      <c r="K307" s="426"/>
      <c r="L307" s="426"/>
      <c r="M307" s="426"/>
      <c r="N307" s="426"/>
      <c r="O307" s="426"/>
      <c r="P307" s="426"/>
      <c r="Q307" s="426"/>
      <c r="R307" s="426"/>
      <c r="S307" s="426"/>
      <c r="T307" s="426"/>
      <c r="U307" s="426"/>
      <c r="V307" s="426"/>
      <c r="W307" s="426"/>
      <c r="X307" s="426"/>
      <c r="Y307" s="426"/>
      <c r="Z307" s="426"/>
      <c r="AA307" s="426"/>
    </row>
    <row r="308" spans="1:27" ht="15.75" customHeight="1">
      <c r="A308" s="426"/>
      <c r="B308" s="426"/>
      <c r="C308" s="426"/>
      <c r="D308" s="426"/>
      <c r="E308" s="426"/>
      <c r="F308" s="426"/>
      <c r="G308" s="426"/>
      <c r="H308" s="426"/>
      <c r="I308" s="426"/>
      <c r="J308" s="426"/>
      <c r="K308" s="426"/>
      <c r="L308" s="426"/>
      <c r="M308" s="426"/>
      <c r="N308" s="426"/>
      <c r="O308" s="426"/>
      <c r="P308" s="426"/>
      <c r="Q308" s="426"/>
      <c r="R308" s="426"/>
      <c r="S308" s="426"/>
      <c r="T308" s="426"/>
      <c r="U308" s="426"/>
      <c r="V308" s="426"/>
      <c r="W308" s="426"/>
      <c r="X308" s="426"/>
      <c r="Y308" s="426"/>
      <c r="Z308" s="426"/>
      <c r="AA308" s="426"/>
    </row>
    <row r="309" spans="1:27" ht="15.75" customHeight="1">
      <c r="A309" s="426"/>
      <c r="B309" s="426"/>
      <c r="C309" s="426"/>
      <c r="D309" s="426"/>
      <c r="E309" s="426"/>
      <c r="F309" s="426"/>
      <c r="G309" s="426"/>
      <c r="H309" s="426"/>
      <c r="I309" s="426"/>
      <c r="J309" s="426"/>
      <c r="K309" s="426"/>
      <c r="L309" s="426"/>
      <c r="M309" s="426"/>
      <c r="N309" s="426"/>
      <c r="O309" s="426"/>
      <c r="P309" s="426"/>
      <c r="Q309" s="426"/>
      <c r="R309" s="426"/>
      <c r="S309" s="426"/>
      <c r="T309" s="426"/>
      <c r="U309" s="426"/>
      <c r="V309" s="426"/>
      <c r="W309" s="426"/>
      <c r="X309" s="426"/>
      <c r="Y309" s="426"/>
      <c r="Z309" s="426"/>
      <c r="AA309" s="426"/>
    </row>
    <row r="310" spans="1:27" ht="15.75" customHeight="1">
      <c r="A310" s="426"/>
      <c r="B310" s="426"/>
      <c r="C310" s="426"/>
      <c r="D310" s="426"/>
      <c r="E310" s="426"/>
      <c r="F310" s="426"/>
      <c r="G310" s="426"/>
      <c r="H310" s="426"/>
      <c r="I310" s="426"/>
      <c r="J310" s="426"/>
      <c r="K310" s="426"/>
      <c r="L310" s="426"/>
      <c r="M310" s="426"/>
      <c r="N310" s="426"/>
      <c r="O310" s="426"/>
      <c r="P310" s="426"/>
      <c r="Q310" s="426"/>
      <c r="R310" s="426"/>
      <c r="S310" s="426"/>
      <c r="T310" s="426"/>
      <c r="U310" s="426"/>
      <c r="V310" s="426"/>
      <c r="W310" s="426"/>
      <c r="X310" s="426"/>
      <c r="Y310" s="426"/>
      <c r="Z310" s="426"/>
      <c r="AA310" s="426"/>
    </row>
    <row r="311" spans="1:27" ht="15.75" customHeight="1">
      <c r="A311" s="426"/>
      <c r="B311" s="426"/>
      <c r="C311" s="426"/>
      <c r="D311" s="426"/>
      <c r="E311" s="426"/>
      <c r="F311" s="426"/>
      <c r="G311" s="426"/>
      <c r="H311" s="426"/>
      <c r="I311" s="426"/>
      <c r="J311" s="426"/>
      <c r="K311" s="426"/>
      <c r="L311" s="426"/>
      <c r="M311" s="426"/>
      <c r="N311" s="426"/>
      <c r="O311" s="426"/>
      <c r="P311" s="426"/>
      <c r="Q311" s="426"/>
      <c r="R311" s="426"/>
      <c r="S311" s="426"/>
      <c r="T311" s="426"/>
      <c r="U311" s="426"/>
      <c r="V311" s="426"/>
      <c r="W311" s="426"/>
      <c r="X311" s="426"/>
      <c r="Y311" s="426"/>
      <c r="Z311" s="426"/>
      <c r="AA311" s="426"/>
    </row>
    <row r="312" spans="1:27" ht="15.75" customHeight="1">
      <c r="A312" s="426"/>
      <c r="B312" s="426"/>
      <c r="C312" s="426"/>
      <c r="D312" s="426"/>
      <c r="E312" s="426"/>
      <c r="F312" s="426"/>
      <c r="G312" s="426"/>
      <c r="H312" s="426"/>
      <c r="I312" s="426"/>
      <c r="J312" s="426"/>
      <c r="K312" s="426"/>
      <c r="L312" s="426"/>
      <c r="M312" s="426"/>
      <c r="N312" s="426"/>
      <c r="O312" s="426"/>
      <c r="P312" s="426"/>
      <c r="Q312" s="426"/>
      <c r="R312" s="426"/>
      <c r="S312" s="426"/>
      <c r="T312" s="426"/>
      <c r="U312" s="426"/>
      <c r="V312" s="426"/>
      <c r="W312" s="426"/>
      <c r="X312" s="426"/>
      <c r="Y312" s="426"/>
      <c r="Z312" s="426"/>
      <c r="AA312" s="426"/>
    </row>
    <row r="313" spans="1:27" ht="15.75" customHeight="1">
      <c r="A313" s="426"/>
      <c r="B313" s="426"/>
      <c r="C313" s="426"/>
      <c r="D313" s="426"/>
      <c r="E313" s="426"/>
      <c r="F313" s="426"/>
      <c r="G313" s="426"/>
      <c r="H313" s="426"/>
      <c r="I313" s="426"/>
      <c r="J313" s="426"/>
      <c r="K313" s="426"/>
      <c r="L313" s="426"/>
      <c r="M313" s="426"/>
      <c r="N313" s="426"/>
      <c r="O313" s="426"/>
      <c r="P313" s="426"/>
      <c r="Q313" s="426"/>
      <c r="R313" s="426"/>
      <c r="S313" s="426"/>
      <c r="T313" s="426"/>
      <c r="U313" s="426"/>
      <c r="V313" s="426"/>
      <c r="W313" s="426"/>
      <c r="X313" s="426"/>
      <c r="Y313" s="426"/>
      <c r="Z313" s="426"/>
      <c r="AA313" s="426"/>
    </row>
    <row r="314" spans="1:27" ht="15.75" customHeight="1">
      <c r="A314" s="426"/>
      <c r="B314" s="426"/>
      <c r="C314" s="426"/>
      <c r="D314" s="426"/>
      <c r="E314" s="426"/>
      <c r="F314" s="426"/>
      <c r="G314" s="426"/>
      <c r="H314" s="426"/>
      <c r="I314" s="426"/>
      <c r="J314" s="426"/>
      <c r="K314" s="426"/>
      <c r="L314" s="426"/>
      <c r="M314" s="426"/>
      <c r="N314" s="426"/>
      <c r="O314" s="426"/>
      <c r="P314" s="426"/>
      <c r="Q314" s="426"/>
      <c r="R314" s="426"/>
      <c r="S314" s="426"/>
      <c r="T314" s="426"/>
      <c r="U314" s="426"/>
      <c r="V314" s="426"/>
      <c r="W314" s="426"/>
      <c r="X314" s="426"/>
      <c r="Y314" s="426"/>
      <c r="Z314" s="426"/>
      <c r="AA314" s="426"/>
    </row>
    <row r="315" spans="1:27" ht="15.75" customHeight="1">
      <c r="A315" s="426"/>
      <c r="B315" s="426"/>
      <c r="C315" s="426"/>
      <c r="D315" s="426"/>
      <c r="E315" s="426"/>
      <c r="F315" s="426"/>
      <c r="G315" s="426"/>
      <c r="H315" s="426"/>
      <c r="I315" s="426"/>
      <c r="J315" s="426"/>
      <c r="K315" s="426"/>
      <c r="L315" s="426"/>
      <c r="M315" s="426"/>
      <c r="N315" s="426"/>
      <c r="O315" s="426"/>
      <c r="P315" s="426"/>
      <c r="Q315" s="426"/>
      <c r="R315" s="426"/>
      <c r="S315" s="426"/>
      <c r="T315" s="426"/>
      <c r="U315" s="426"/>
      <c r="V315" s="426"/>
      <c r="W315" s="426"/>
      <c r="X315" s="426"/>
      <c r="Y315" s="426"/>
      <c r="Z315" s="426"/>
      <c r="AA315" s="426"/>
    </row>
    <row r="316" spans="1:27" ht="15.75" customHeight="1">
      <c r="A316" s="426"/>
      <c r="B316" s="426"/>
      <c r="C316" s="426"/>
      <c r="D316" s="426"/>
      <c r="E316" s="426"/>
      <c r="F316" s="426"/>
      <c r="G316" s="426"/>
      <c r="H316" s="426"/>
      <c r="I316" s="426"/>
      <c r="J316" s="426"/>
      <c r="K316" s="426"/>
      <c r="L316" s="426"/>
      <c r="M316" s="426"/>
      <c r="N316" s="426"/>
      <c r="O316" s="426"/>
      <c r="P316" s="426"/>
      <c r="Q316" s="426"/>
      <c r="R316" s="426"/>
      <c r="S316" s="426"/>
      <c r="T316" s="426"/>
      <c r="U316" s="426"/>
      <c r="V316" s="426"/>
      <c r="W316" s="426"/>
      <c r="X316" s="426"/>
      <c r="Y316" s="426"/>
      <c r="Z316" s="426"/>
      <c r="AA316" s="426"/>
    </row>
    <row r="317" spans="1:27" ht="15.75" customHeight="1">
      <c r="A317" s="426"/>
      <c r="B317" s="426"/>
      <c r="C317" s="426"/>
      <c r="D317" s="426"/>
      <c r="E317" s="426"/>
      <c r="F317" s="426"/>
      <c r="G317" s="426"/>
      <c r="H317" s="426"/>
      <c r="I317" s="426"/>
      <c r="J317" s="426"/>
      <c r="K317" s="426"/>
      <c r="L317" s="426"/>
      <c r="M317" s="426"/>
      <c r="N317" s="426"/>
      <c r="O317" s="426"/>
      <c r="P317" s="426"/>
      <c r="Q317" s="426"/>
      <c r="R317" s="426"/>
      <c r="S317" s="426"/>
      <c r="T317" s="426"/>
      <c r="U317" s="426"/>
      <c r="V317" s="426"/>
      <c r="W317" s="426"/>
      <c r="X317" s="426"/>
      <c r="Y317" s="426"/>
      <c r="Z317" s="426"/>
      <c r="AA317" s="426"/>
    </row>
    <row r="318" spans="1:27" ht="15.75" customHeight="1">
      <c r="A318" s="426"/>
      <c r="B318" s="426"/>
      <c r="C318" s="426"/>
      <c r="D318" s="426"/>
      <c r="E318" s="426"/>
      <c r="F318" s="426"/>
      <c r="G318" s="426"/>
      <c r="H318" s="426"/>
      <c r="I318" s="426"/>
      <c r="J318" s="426"/>
      <c r="K318" s="426"/>
      <c r="L318" s="426"/>
      <c r="M318" s="426"/>
      <c r="N318" s="426"/>
      <c r="O318" s="426"/>
      <c r="P318" s="426"/>
      <c r="Q318" s="426"/>
      <c r="R318" s="426"/>
      <c r="S318" s="426"/>
      <c r="T318" s="426"/>
      <c r="U318" s="426"/>
      <c r="V318" s="426"/>
      <c r="W318" s="426"/>
      <c r="X318" s="426"/>
      <c r="Y318" s="426"/>
      <c r="Z318" s="426"/>
      <c r="AA318" s="426"/>
    </row>
    <row r="319" spans="1:27" ht="15.75" customHeight="1">
      <c r="A319" s="426"/>
      <c r="B319" s="426"/>
      <c r="C319" s="426"/>
      <c r="D319" s="426"/>
      <c r="E319" s="426"/>
      <c r="F319" s="426"/>
      <c r="G319" s="426"/>
      <c r="H319" s="426"/>
      <c r="I319" s="426"/>
      <c r="J319" s="426"/>
      <c r="K319" s="426"/>
      <c r="L319" s="426"/>
      <c r="M319" s="426"/>
      <c r="N319" s="426"/>
      <c r="O319" s="426"/>
      <c r="P319" s="426"/>
      <c r="Q319" s="426"/>
      <c r="R319" s="426"/>
      <c r="S319" s="426"/>
      <c r="T319" s="426"/>
      <c r="U319" s="426"/>
      <c r="V319" s="426"/>
      <c r="W319" s="426"/>
      <c r="X319" s="426"/>
      <c r="Y319" s="426"/>
      <c r="Z319" s="426"/>
      <c r="AA319" s="426"/>
    </row>
    <row r="320" spans="1:27" ht="15.75" customHeight="1">
      <c r="A320" s="426"/>
      <c r="B320" s="426"/>
      <c r="C320" s="426"/>
      <c r="D320" s="426"/>
      <c r="E320" s="426"/>
      <c r="F320" s="426"/>
      <c r="G320" s="426"/>
      <c r="H320" s="426"/>
      <c r="I320" s="426"/>
      <c r="J320" s="426"/>
      <c r="K320" s="426"/>
      <c r="L320" s="426"/>
      <c r="M320" s="426"/>
      <c r="N320" s="426"/>
      <c r="O320" s="426"/>
      <c r="P320" s="426"/>
      <c r="Q320" s="426"/>
      <c r="R320" s="426"/>
      <c r="S320" s="426"/>
      <c r="T320" s="426"/>
      <c r="U320" s="426"/>
      <c r="V320" s="426"/>
      <c r="W320" s="426"/>
      <c r="X320" s="426"/>
      <c r="Y320" s="426"/>
      <c r="Z320" s="426"/>
      <c r="AA320" s="426"/>
    </row>
    <row r="321" spans="1:27" ht="15.75" customHeight="1">
      <c r="A321" s="426"/>
      <c r="B321" s="426"/>
      <c r="C321" s="426"/>
      <c r="D321" s="426"/>
      <c r="E321" s="426"/>
      <c r="F321" s="426"/>
      <c r="G321" s="426"/>
      <c r="H321" s="426"/>
      <c r="I321" s="426"/>
      <c r="J321" s="426"/>
      <c r="K321" s="426"/>
      <c r="L321" s="426"/>
      <c r="M321" s="426"/>
      <c r="N321" s="426"/>
      <c r="O321" s="426"/>
      <c r="P321" s="426"/>
      <c r="Q321" s="426"/>
      <c r="R321" s="426"/>
      <c r="S321" s="426"/>
      <c r="T321" s="426"/>
      <c r="U321" s="426"/>
      <c r="V321" s="426"/>
      <c r="W321" s="426"/>
      <c r="X321" s="426"/>
      <c r="Y321" s="426"/>
      <c r="Z321" s="426"/>
      <c r="AA321" s="426"/>
    </row>
    <row r="322" spans="1:27" ht="15.75" customHeight="1">
      <c r="A322" s="426"/>
      <c r="B322" s="426"/>
      <c r="C322" s="426"/>
      <c r="D322" s="426"/>
      <c r="E322" s="426"/>
      <c r="F322" s="426"/>
      <c r="G322" s="426"/>
      <c r="H322" s="426"/>
      <c r="I322" s="426"/>
      <c r="J322" s="426"/>
      <c r="K322" s="426"/>
      <c r="L322" s="426"/>
      <c r="M322" s="426"/>
      <c r="N322" s="426"/>
      <c r="O322" s="426"/>
      <c r="P322" s="426"/>
      <c r="Q322" s="426"/>
      <c r="R322" s="426"/>
      <c r="S322" s="426"/>
      <c r="T322" s="426"/>
      <c r="U322" s="426"/>
      <c r="V322" s="426"/>
      <c r="W322" s="426"/>
      <c r="X322" s="426"/>
      <c r="Y322" s="426"/>
      <c r="Z322" s="426"/>
      <c r="AA322" s="426"/>
    </row>
    <row r="323" spans="1:27" ht="15.75" customHeight="1">
      <c r="A323" s="426"/>
      <c r="B323" s="426"/>
      <c r="C323" s="426"/>
      <c r="D323" s="426"/>
      <c r="E323" s="426"/>
      <c r="F323" s="426"/>
      <c r="G323" s="426"/>
      <c r="H323" s="426"/>
      <c r="I323" s="426"/>
      <c r="J323" s="426"/>
      <c r="K323" s="426"/>
      <c r="L323" s="426"/>
      <c r="M323" s="426"/>
      <c r="N323" s="426"/>
      <c r="O323" s="426"/>
      <c r="P323" s="426"/>
      <c r="Q323" s="426"/>
      <c r="R323" s="426"/>
      <c r="S323" s="426"/>
      <c r="T323" s="426"/>
      <c r="U323" s="426"/>
      <c r="V323" s="426"/>
      <c r="W323" s="426"/>
      <c r="X323" s="426"/>
      <c r="Y323" s="426"/>
      <c r="Z323" s="426"/>
      <c r="AA323" s="426"/>
    </row>
    <row r="324" spans="1:27" ht="15.75" customHeight="1">
      <c r="A324" s="426"/>
      <c r="B324" s="426"/>
      <c r="C324" s="426"/>
      <c r="D324" s="426"/>
      <c r="E324" s="426"/>
      <c r="F324" s="426"/>
      <c r="G324" s="426"/>
      <c r="H324" s="426"/>
      <c r="I324" s="426"/>
      <c r="J324" s="426"/>
      <c r="K324" s="426"/>
      <c r="L324" s="426"/>
      <c r="M324" s="426"/>
      <c r="N324" s="426"/>
      <c r="O324" s="426"/>
      <c r="P324" s="426"/>
      <c r="Q324" s="426"/>
      <c r="R324" s="426"/>
      <c r="S324" s="426"/>
      <c r="T324" s="426"/>
      <c r="U324" s="426"/>
      <c r="V324" s="426"/>
      <c r="W324" s="426"/>
      <c r="X324" s="426"/>
      <c r="Y324" s="426"/>
      <c r="Z324" s="426"/>
      <c r="AA324" s="426"/>
    </row>
    <row r="325" spans="1:27" ht="15.75" customHeight="1">
      <c r="A325" s="426"/>
      <c r="B325" s="426"/>
      <c r="C325" s="426"/>
      <c r="D325" s="426"/>
      <c r="E325" s="426"/>
      <c r="F325" s="426"/>
      <c r="G325" s="426"/>
      <c r="H325" s="426"/>
      <c r="I325" s="426"/>
      <c r="J325" s="426"/>
      <c r="K325" s="426"/>
      <c r="L325" s="426"/>
      <c r="M325" s="426"/>
      <c r="N325" s="426"/>
      <c r="O325" s="426"/>
      <c r="P325" s="426"/>
      <c r="Q325" s="426"/>
      <c r="R325" s="426"/>
      <c r="S325" s="426"/>
      <c r="T325" s="426"/>
      <c r="U325" s="426"/>
      <c r="V325" s="426"/>
      <c r="W325" s="426"/>
      <c r="X325" s="426"/>
      <c r="Y325" s="426"/>
      <c r="Z325" s="426"/>
      <c r="AA325" s="426"/>
    </row>
    <row r="326" spans="1:27" ht="15.75" customHeight="1">
      <c r="A326" s="426"/>
      <c r="B326" s="426"/>
      <c r="C326" s="426"/>
      <c r="D326" s="426"/>
      <c r="E326" s="426"/>
      <c r="F326" s="426"/>
      <c r="G326" s="426"/>
      <c r="H326" s="426"/>
      <c r="I326" s="426"/>
      <c r="J326" s="426"/>
      <c r="K326" s="426"/>
      <c r="L326" s="426"/>
      <c r="M326" s="426"/>
      <c r="N326" s="426"/>
      <c r="O326" s="426"/>
      <c r="P326" s="426"/>
      <c r="Q326" s="426"/>
      <c r="R326" s="426"/>
      <c r="S326" s="426"/>
      <c r="T326" s="426"/>
      <c r="U326" s="426"/>
      <c r="V326" s="426"/>
      <c r="W326" s="426"/>
      <c r="X326" s="426"/>
      <c r="Y326" s="426"/>
      <c r="Z326" s="426"/>
      <c r="AA326" s="426"/>
    </row>
    <row r="327" spans="1:27" ht="15.75" customHeight="1">
      <c r="A327" s="426"/>
      <c r="B327" s="426"/>
      <c r="C327" s="426"/>
      <c r="D327" s="426"/>
      <c r="E327" s="426"/>
      <c r="F327" s="426"/>
      <c r="G327" s="426"/>
      <c r="H327" s="426"/>
      <c r="I327" s="426"/>
      <c r="J327" s="426"/>
      <c r="K327" s="426"/>
      <c r="L327" s="426"/>
      <c r="M327" s="426"/>
      <c r="N327" s="426"/>
      <c r="O327" s="426"/>
      <c r="P327" s="426"/>
      <c r="Q327" s="426"/>
      <c r="R327" s="426"/>
      <c r="S327" s="426"/>
      <c r="T327" s="426"/>
      <c r="U327" s="426"/>
      <c r="V327" s="426"/>
      <c r="W327" s="426"/>
      <c r="X327" s="426"/>
      <c r="Y327" s="426"/>
      <c r="Z327" s="426"/>
      <c r="AA327" s="426"/>
    </row>
    <row r="328" spans="1:27" ht="15.75" customHeight="1">
      <c r="A328" s="426"/>
      <c r="B328" s="426"/>
      <c r="C328" s="426"/>
      <c r="D328" s="426"/>
      <c r="E328" s="426"/>
      <c r="F328" s="426"/>
      <c r="G328" s="426"/>
      <c r="H328" s="426"/>
      <c r="I328" s="426"/>
      <c r="J328" s="426"/>
      <c r="K328" s="426"/>
      <c r="L328" s="426"/>
      <c r="M328" s="426"/>
      <c r="N328" s="426"/>
      <c r="O328" s="426"/>
      <c r="P328" s="426"/>
      <c r="Q328" s="426"/>
      <c r="R328" s="426"/>
      <c r="S328" s="426"/>
      <c r="T328" s="426"/>
      <c r="U328" s="426"/>
      <c r="V328" s="426"/>
      <c r="W328" s="426"/>
      <c r="X328" s="426"/>
      <c r="Y328" s="426"/>
      <c r="Z328" s="426"/>
      <c r="AA328" s="426"/>
    </row>
    <row r="329" spans="1:27" ht="15.75" customHeight="1">
      <c r="A329" s="426"/>
      <c r="B329" s="426"/>
      <c r="C329" s="426"/>
      <c r="D329" s="426"/>
      <c r="E329" s="426"/>
      <c r="F329" s="426"/>
      <c r="G329" s="426"/>
      <c r="H329" s="426"/>
      <c r="I329" s="426"/>
      <c r="J329" s="426"/>
      <c r="K329" s="426"/>
      <c r="L329" s="426"/>
      <c r="M329" s="426"/>
      <c r="N329" s="426"/>
      <c r="O329" s="426"/>
      <c r="P329" s="426"/>
      <c r="Q329" s="426"/>
      <c r="R329" s="426"/>
      <c r="S329" s="426"/>
      <c r="T329" s="426"/>
      <c r="U329" s="426"/>
      <c r="V329" s="426"/>
      <c r="W329" s="426"/>
      <c r="X329" s="426"/>
      <c r="Y329" s="426"/>
      <c r="Z329" s="426"/>
      <c r="AA329" s="426"/>
    </row>
    <row r="330" spans="1:27" ht="15.75" customHeight="1">
      <c r="A330" s="426"/>
      <c r="B330" s="426"/>
      <c r="C330" s="426"/>
      <c r="D330" s="426"/>
      <c r="E330" s="426"/>
      <c r="F330" s="426"/>
      <c r="G330" s="426"/>
      <c r="H330" s="426"/>
      <c r="I330" s="426"/>
      <c r="J330" s="426"/>
      <c r="K330" s="426"/>
      <c r="L330" s="426"/>
      <c r="M330" s="426"/>
      <c r="N330" s="426"/>
      <c r="O330" s="426"/>
      <c r="P330" s="426"/>
      <c r="Q330" s="426"/>
      <c r="R330" s="426"/>
      <c r="S330" s="426"/>
      <c r="T330" s="426"/>
      <c r="U330" s="426"/>
      <c r="V330" s="426"/>
      <c r="W330" s="426"/>
      <c r="X330" s="426"/>
      <c r="Y330" s="426"/>
      <c r="Z330" s="426"/>
      <c r="AA330" s="426"/>
    </row>
    <row r="331" spans="1:27" ht="15.75" customHeight="1">
      <c r="A331" s="426"/>
      <c r="B331" s="426"/>
      <c r="C331" s="426"/>
      <c r="D331" s="426"/>
      <c r="E331" s="426"/>
      <c r="F331" s="426"/>
      <c r="G331" s="426"/>
      <c r="H331" s="426"/>
      <c r="I331" s="426"/>
      <c r="J331" s="426"/>
      <c r="K331" s="426"/>
      <c r="L331" s="426"/>
      <c r="M331" s="426"/>
      <c r="N331" s="426"/>
      <c r="O331" s="426"/>
      <c r="P331" s="426"/>
      <c r="Q331" s="426"/>
      <c r="R331" s="426"/>
      <c r="S331" s="426"/>
      <c r="T331" s="426"/>
      <c r="U331" s="426"/>
      <c r="V331" s="426"/>
      <c r="W331" s="426"/>
      <c r="X331" s="426"/>
      <c r="Y331" s="426"/>
      <c r="Z331" s="426"/>
      <c r="AA331" s="426"/>
    </row>
    <row r="332" spans="1:27" ht="15.75" customHeight="1">
      <c r="A332" s="426"/>
      <c r="B332" s="426"/>
      <c r="C332" s="426"/>
      <c r="D332" s="426"/>
      <c r="E332" s="426"/>
      <c r="F332" s="426"/>
      <c r="G332" s="426"/>
      <c r="H332" s="426"/>
      <c r="I332" s="426"/>
      <c r="J332" s="426"/>
      <c r="K332" s="426"/>
      <c r="L332" s="426"/>
      <c r="M332" s="426"/>
      <c r="N332" s="426"/>
      <c r="O332" s="426"/>
      <c r="P332" s="426"/>
      <c r="Q332" s="426"/>
      <c r="R332" s="426"/>
      <c r="S332" s="426"/>
      <c r="T332" s="426"/>
      <c r="U332" s="426"/>
      <c r="V332" s="426"/>
      <c r="W332" s="426"/>
      <c r="X332" s="426"/>
      <c r="Y332" s="426"/>
      <c r="Z332" s="426"/>
      <c r="AA332" s="426"/>
    </row>
    <row r="333" spans="1:27" ht="15.75" customHeight="1">
      <c r="A333" s="426"/>
      <c r="B333" s="426"/>
      <c r="C333" s="426"/>
      <c r="D333" s="426"/>
      <c r="E333" s="426"/>
      <c r="F333" s="426"/>
      <c r="G333" s="426"/>
      <c r="H333" s="426"/>
      <c r="I333" s="426"/>
      <c r="J333" s="426"/>
      <c r="K333" s="426"/>
      <c r="L333" s="426"/>
      <c r="M333" s="426"/>
      <c r="N333" s="426"/>
      <c r="O333" s="426"/>
      <c r="P333" s="426"/>
      <c r="Q333" s="426"/>
      <c r="R333" s="426"/>
      <c r="S333" s="426"/>
      <c r="T333" s="426"/>
      <c r="U333" s="426"/>
      <c r="V333" s="426"/>
      <c r="W333" s="426"/>
      <c r="X333" s="426"/>
      <c r="Y333" s="426"/>
      <c r="Z333" s="426"/>
      <c r="AA333" s="426"/>
    </row>
    <row r="334" spans="1:27" ht="15.75" customHeight="1">
      <c r="A334" s="426"/>
      <c r="B334" s="426"/>
      <c r="C334" s="426"/>
      <c r="D334" s="426"/>
      <c r="E334" s="426"/>
      <c r="F334" s="426"/>
      <c r="G334" s="426"/>
      <c r="H334" s="426"/>
      <c r="I334" s="426"/>
      <c r="J334" s="426"/>
      <c r="K334" s="426"/>
      <c r="L334" s="426"/>
      <c r="M334" s="426"/>
      <c r="N334" s="426"/>
      <c r="O334" s="426"/>
      <c r="P334" s="426"/>
      <c r="Q334" s="426"/>
      <c r="R334" s="426"/>
      <c r="S334" s="426"/>
      <c r="T334" s="426"/>
      <c r="U334" s="426"/>
      <c r="V334" s="426"/>
      <c r="W334" s="426"/>
      <c r="X334" s="426"/>
      <c r="Y334" s="426"/>
      <c r="Z334" s="426"/>
      <c r="AA334" s="426"/>
    </row>
    <row r="335" spans="1:27" ht="15.75" customHeight="1">
      <c r="A335" s="426"/>
      <c r="B335" s="426"/>
      <c r="C335" s="426"/>
      <c r="D335" s="426"/>
      <c r="E335" s="426"/>
      <c r="F335" s="426"/>
      <c r="G335" s="426"/>
      <c r="H335" s="426"/>
      <c r="I335" s="426"/>
      <c r="J335" s="426"/>
      <c r="K335" s="426"/>
      <c r="L335" s="426"/>
      <c r="M335" s="426"/>
      <c r="N335" s="426"/>
      <c r="O335" s="426"/>
      <c r="P335" s="426"/>
      <c r="Q335" s="426"/>
      <c r="R335" s="426"/>
      <c r="S335" s="426"/>
      <c r="T335" s="426"/>
      <c r="U335" s="426"/>
      <c r="V335" s="426"/>
      <c r="W335" s="426"/>
      <c r="X335" s="426"/>
      <c r="Y335" s="426"/>
      <c r="Z335" s="426"/>
      <c r="AA335" s="426"/>
    </row>
    <row r="336" spans="1:27" ht="15.75" customHeight="1">
      <c r="A336" s="426"/>
      <c r="B336" s="426"/>
      <c r="C336" s="426"/>
      <c r="D336" s="426"/>
      <c r="E336" s="426"/>
      <c r="F336" s="426"/>
      <c r="G336" s="426"/>
      <c r="H336" s="426"/>
      <c r="I336" s="426"/>
      <c r="J336" s="426"/>
      <c r="K336" s="426"/>
      <c r="L336" s="426"/>
      <c r="M336" s="426"/>
      <c r="N336" s="426"/>
      <c r="O336" s="426"/>
      <c r="P336" s="426"/>
      <c r="Q336" s="426"/>
      <c r="R336" s="426"/>
      <c r="S336" s="426"/>
      <c r="T336" s="426"/>
      <c r="U336" s="426"/>
      <c r="V336" s="426"/>
      <c r="W336" s="426"/>
      <c r="X336" s="426"/>
      <c r="Y336" s="426"/>
      <c r="Z336" s="426"/>
      <c r="AA336" s="426"/>
    </row>
    <row r="337" spans="1:27" ht="15.75" customHeight="1">
      <c r="A337" s="426"/>
      <c r="B337" s="426"/>
      <c r="C337" s="426"/>
      <c r="D337" s="426"/>
      <c r="E337" s="426"/>
      <c r="F337" s="426"/>
      <c r="G337" s="426"/>
      <c r="H337" s="426"/>
      <c r="I337" s="426"/>
      <c r="J337" s="426"/>
      <c r="K337" s="426"/>
      <c r="L337" s="426"/>
      <c r="M337" s="426"/>
      <c r="N337" s="426"/>
      <c r="O337" s="426"/>
      <c r="P337" s="426"/>
      <c r="Q337" s="426"/>
      <c r="R337" s="426"/>
      <c r="S337" s="426"/>
      <c r="T337" s="426"/>
      <c r="U337" s="426"/>
      <c r="V337" s="426"/>
      <c r="W337" s="426"/>
      <c r="X337" s="426"/>
      <c r="Y337" s="426"/>
      <c r="Z337" s="426"/>
      <c r="AA337" s="426"/>
    </row>
    <row r="338" spans="1:27" ht="15.75" customHeight="1">
      <c r="A338" s="426"/>
      <c r="B338" s="426"/>
      <c r="C338" s="426"/>
      <c r="D338" s="426"/>
      <c r="E338" s="426"/>
      <c r="F338" s="426"/>
      <c r="G338" s="426"/>
      <c r="H338" s="426"/>
      <c r="I338" s="426"/>
      <c r="J338" s="426"/>
      <c r="K338" s="426"/>
      <c r="L338" s="426"/>
      <c r="M338" s="426"/>
      <c r="N338" s="426"/>
      <c r="O338" s="426"/>
      <c r="P338" s="426"/>
      <c r="Q338" s="426"/>
      <c r="R338" s="426"/>
      <c r="S338" s="426"/>
      <c r="T338" s="426"/>
      <c r="U338" s="426"/>
      <c r="V338" s="426"/>
      <c r="W338" s="426"/>
      <c r="X338" s="426"/>
      <c r="Y338" s="426"/>
      <c r="Z338" s="426"/>
      <c r="AA338" s="426"/>
    </row>
    <row r="339" spans="1:27" ht="15.75" customHeight="1">
      <c r="A339" s="426"/>
      <c r="B339" s="426"/>
      <c r="C339" s="426"/>
      <c r="D339" s="426"/>
      <c r="E339" s="426"/>
      <c r="F339" s="426"/>
      <c r="G339" s="426"/>
      <c r="H339" s="426"/>
      <c r="I339" s="426"/>
      <c r="J339" s="426"/>
      <c r="K339" s="426"/>
      <c r="L339" s="426"/>
      <c r="M339" s="426"/>
      <c r="N339" s="426"/>
      <c r="O339" s="426"/>
      <c r="P339" s="426"/>
      <c r="Q339" s="426"/>
      <c r="R339" s="426"/>
      <c r="S339" s="426"/>
      <c r="T339" s="426"/>
      <c r="U339" s="426"/>
      <c r="V339" s="426"/>
      <c r="W339" s="426"/>
      <c r="X339" s="426"/>
      <c r="Y339" s="426"/>
      <c r="Z339" s="426"/>
      <c r="AA339" s="426"/>
    </row>
    <row r="340" spans="1:27" ht="15.75" customHeight="1">
      <c r="A340" s="426"/>
      <c r="B340" s="426"/>
      <c r="C340" s="426"/>
      <c r="D340" s="426"/>
      <c r="E340" s="426"/>
      <c r="F340" s="426"/>
      <c r="G340" s="426"/>
      <c r="H340" s="426"/>
      <c r="I340" s="426"/>
      <c r="J340" s="426"/>
      <c r="K340" s="426"/>
      <c r="L340" s="426"/>
      <c r="M340" s="426"/>
      <c r="N340" s="426"/>
      <c r="O340" s="426"/>
      <c r="P340" s="426"/>
      <c r="Q340" s="426"/>
      <c r="R340" s="426"/>
      <c r="S340" s="426"/>
      <c r="T340" s="426"/>
      <c r="U340" s="426"/>
      <c r="V340" s="426"/>
      <c r="W340" s="426"/>
      <c r="X340" s="426"/>
      <c r="Y340" s="426"/>
      <c r="Z340" s="426"/>
      <c r="AA340" s="426"/>
    </row>
    <row r="341" spans="1:27" ht="15.75" customHeight="1">
      <c r="A341" s="426"/>
      <c r="B341" s="426"/>
      <c r="C341" s="426"/>
      <c r="D341" s="426"/>
      <c r="E341" s="426"/>
      <c r="F341" s="426"/>
      <c r="G341" s="426"/>
      <c r="H341" s="426"/>
      <c r="I341" s="426"/>
      <c r="J341" s="426"/>
      <c r="K341" s="426"/>
      <c r="L341" s="426"/>
      <c r="M341" s="426"/>
      <c r="N341" s="426"/>
      <c r="O341" s="426"/>
      <c r="P341" s="426"/>
      <c r="Q341" s="426"/>
      <c r="R341" s="426"/>
      <c r="S341" s="426"/>
      <c r="T341" s="426"/>
      <c r="U341" s="426"/>
      <c r="V341" s="426"/>
      <c r="W341" s="426"/>
      <c r="X341" s="426"/>
      <c r="Y341" s="426"/>
      <c r="Z341" s="426"/>
      <c r="AA341" s="426"/>
    </row>
    <row r="342" spans="1:27" ht="15.75" customHeight="1">
      <c r="A342" s="426"/>
      <c r="B342" s="426"/>
      <c r="C342" s="426"/>
      <c r="D342" s="426"/>
      <c r="E342" s="426"/>
      <c r="F342" s="426"/>
      <c r="G342" s="426"/>
      <c r="H342" s="426"/>
      <c r="I342" s="426"/>
      <c r="J342" s="426"/>
      <c r="K342" s="426"/>
      <c r="L342" s="426"/>
      <c r="M342" s="426"/>
      <c r="N342" s="426"/>
      <c r="O342" s="426"/>
      <c r="P342" s="426"/>
      <c r="Q342" s="426"/>
      <c r="R342" s="426"/>
      <c r="S342" s="426"/>
      <c r="T342" s="426"/>
      <c r="U342" s="426"/>
      <c r="V342" s="426"/>
      <c r="W342" s="426"/>
      <c r="X342" s="426"/>
      <c r="Y342" s="426"/>
      <c r="Z342" s="426"/>
      <c r="AA342" s="426"/>
    </row>
    <row r="343" spans="1:27" ht="15.75" customHeight="1">
      <c r="A343" s="426"/>
      <c r="B343" s="426"/>
      <c r="C343" s="426"/>
      <c r="D343" s="426"/>
      <c r="E343" s="426"/>
      <c r="F343" s="426"/>
      <c r="G343" s="426"/>
      <c r="H343" s="426"/>
      <c r="I343" s="426"/>
      <c r="J343" s="426"/>
      <c r="K343" s="426"/>
      <c r="L343" s="426"/>
      <c r="M343" s="426"/>
      <c r="N343" s="426"/>
      <c r="O343" s="426"/>
      <c r="P343" s="426"/>
      <c r="Q343" s="426"/>
      <c r="R343" s="426"/>
      <c r="S343" s="426"/>
      <c r="T343" s="426"/>
      <c r="U343" s="426"/>
      <c r="V343" s="426"/>
      <c r="W343" s="426"/>
      <c r="X343" s="426"/>
      <c r="Y343" s="426"/>
      <c r="Z343" s="426"/>
      <c r="AA343" s="426"/>
    </row>
    <row r="344" spans="1:27" ht="15.75" customHeight="1">
      <c r="A344" s="426"/>
      <c r="B344" s="426"/>
      <c r="C344" s="426"/>
      <c r="D344" s="426"/>
      <c r="E344" s="426"/>
      <c r="F344" s="426"/>
      <c r="G344" s="426"/>
      <c r="H344" s="426"/>
      <c r="I344" s="426"/>
      <c r="J344" s="426"/>
      <c r="K344" s="426"/>
      <c r="L344" s="426"/>
      <c r="M344" s="426"/>
      <c r="N344" s="426"/>
      <c r="O344" s="426"/>
      <c r="P344" s="426"/>
      <c r="Q344" s="426"/>
      <c r="R344" s="426"/>
      <c r="S344" s="426"/>
      <c r="T344" s="426"/>
      <c r="U344" s="426"/>
      <c r="V344" s="426"/>
      <c r="W344" s="426"/>
      <c r="X344" s="426"/>
      <c r="Y344" s="426"/>
      <c r="Z344" s="426"/>
      <c r="AA344" s="426"/>
    </row>
    <row r="345" spans="1:27" ht="15.75" customHeight="1">
      <c r="A345" s="426"/>
      <c r="B345" s="426"/>
      <c r="C345" s="426"/>
      <c r="D345" s="426"/>
      <c r="E345" s="426"/>
      <c r="F345" s="426"/>
      <c r="G345" s="426"/>
      <c r="H345" s="426"/>
      <c r="I345" s="426"/>
      <c r="J345" s="426"/>
      <c r="K345" s="426"/>
      <c r="L345" s="426"/>
      <c r="M345" s="426"/>
      <c r="N345" s="426"/>
      <c r="O345" s="426"/>
      <c r="P345" s="426"/>
      <c r="Q345" s="426"/>
      <c r="R345" s="426"/>
      <c r="S345" s="426"/>
      <c r="T345" s="426"/>
      <c r="U345" s="426"/>
      <c r="V345" s="426"/>
      <c r="W345" s="426"/>
      <c r="X345" s="426"/>
      <c r="Y345" s="426"/>
      <c r="Z345" s="426"/>
      <c r="AA345" s="426"/>
    </row>
    <row r="346" spans="1:27" ht="15.75" customHeight="1">
      <c r="A346" s="426"/>
      <c r="B346" s="426"/>
      <c r="C346" s="426"/>
      <c r="D346" s="426"/>
      <c r="E346" s="426"/>
      <c r="F346" s="426"/>
      <c r="G346" s="426"/>
      <c r="H346" s="426"/>
      <c r="I346" s="426"/>
      <c r="J346" s="426"/>
      <c r="K346" s="426"/>
      <c r="L346" s="426"/>
      <c r="M346" s="426"/>
      <c r="N346" s="426"/>
      <c r="O346" s="426"/>
      <c r="P346" s="426"/>
      <c r="Q346" s="426"/>
      <c r="R346" s="426"/>
      <c r="S346" s="426"/>
      <c r="T346" s="426"/>
      <c r="U346" s="426"/>
      <c r="V346" s="426"/>
      <c r="W346" s="426"/>
      <c r="X346" s="426"/>
      <c r="Y346" s="426"/>
      <c r="Z346" s="426"/>
      <c r="AA346" s="426"/>
    </row>
    <row r="347" spans="1:27" ht="15.75" customHeight="1">
      <c r="A347" s="426"/>
      <c r="B347" s="426"/>
      <c r="C347" s="426"/>
      <c r="D347" s="426"/>
      <c r="E347" s="426"/>
      <c r="F347" s="426"/>
      <c r="G347" s="426"/>
      <c r="H347" s="426"/>
      <c r="I347" s="426"/>
      <c r="J347" s="426"/>
      <c r="K347" s="426"/>
      <c r="L347" s="426"/>
      <c r="M347" s="426"/>
      <c r="N347" s="426"/>
      <c r="O347" s="426"/>
      <c r="P347" s="426"/>
      <c r="Q347" s="426"/>
      <c r="R347" s="426"/>
      <c r="S347" s="426"/>
      <c r="T347" s="426"/>
      <c r="U347" s="426"/>
      <c r="V347" s="426"/>
      <c r="W347" s="426"/>
      <c r="X347" s="426"/>
      <c r="Y347" s="426"/>
      <c r="Z347" s="426"/>
      <c r="AA347" s="426"/>
    </row>
    <row r="348" spans="1:27" ht="15.75" customHeight="1">
      <c r="A348" s="426"/>
      <c r="B348" s="426"/>
      <c r="C348" s="426"/>
      <c r="D348" s="426"/>
      <c r="E348" s="426"/>
      <c r="F348" s="426"/>
      <c r="G348" s="426"/>
      <c r="H348" s="426"/>
      <c r="I348" s="426"/>
      <c r="J348" s="426"/>
      <c r="K348" s="426"/>
      <c r="L348" s="426"/>
      <c r="M348" s="426"/>
      <c r="N348" s="426"/>
      <c r="O348" s="426"/>
      <c r="P348" s="426"/>
      <c r="Q348" s="426"/>
      <c r="R348" s="426"/>
      <c r="S348" s="426"/>
      <c r="T348" s="426"/>
      <c r="U348" s="426"/>
      <c r="V348" s="426"/>
      <c r="W348" s="426"/>
      <c r="X348" s="426"/>
      <c r="Y348" s="426"/>
      <c r="Z348" s="426"/>
      <c r="AA348" s="426"/>
    </row>
    <row r="349" spans="1:27" ht="15.75" customHeight="1">
      <c r="A349" s="426"/>
      <c r="B349" s="426"/>
      <c r="C349" s="426"/>
      <c r="D349" s="426"/>
      <c r="E349" s="426"/>
      <c r="F349" s="426"/>
      <c r="G349" s="426"/>
      <c r="H349" s="426"/>
      <c r="I349" s="426"/>
      <c r="J349" s="426"/>
      <c r="K349" s="426"/>
      <c r="L349" s="426"/>
      <c r="M349" s="426"/>
      <c r="N349" s="426"/>
      <c r="O349" s="426"/>
      <c r="P349" s="426"/>
      <c r="Q349" s="426"/>
      <c r="R349" s="426"/>
      <c r="S349" s="426"/>
      <c r="T349" s="426"/>
      <c r="U349" s="426"/>
      <c r="V349" s="426"/>
      <c r="W349" s="426"/>
      <c r="X349" s="426"/>
      <c r="Y349" s="426"/>
      <c r="Z349" s="426"/>
      <c r="AA349" s="426"/>
    </row>
    <row r="350" spans="1:27" ht="15.75" customHeight="1">
      <c r="A350" s="426"/>
      <c r="B350" s="426"/>
      <c r="C350" s="426"/>
      <c r="D350" s="426"/>
      <c r="E350" s="426"/>
      <c r="F350" s="426"/>
      <c r="G350" s="426"/>
      <c r="H350" s="426"/>
      <c r="I350" s="426"/>
      <c r="J350" s="426"/>
      <c r="K350" s="426"/>
      <c r="L350" s="426"/>
      <c r="M350" s="426"/>
      <c r="N350" s="426"/>
      <c r="O350" s="426"/>
      <c r="P350" s="426"/>
      <c r="Q350" s="426"/>
      <c r="R350" s="426"/>
      <c r="S350" s="426"/>
      <c r="T350" s="426"/>
      <c r="U350" s="426"/>
      <c r="V350" s="426"/>
      <c r="W350" s="426"/>
      <c r="X350" s="426"/>
      <c r="Y350" s="426"/>
      <c r="Z350" s="426"/>
      <c r="AA350" s="426"/>
    </row>
    <row r="351" spans="1:27" ht="15.75" customHeight="1">
      <c r="A351" s="426"/>
      <c r="B351" s="426"/>
      <c r="C351" s="426"/>
      <c r="D351" s="426"/>
      <c r="E351" s="426"/>
      <c r="F351" s="426"/>
      <c r="G351" s="426"/>
      <c r="H351" s="426"/>
      <c r="I351" s="426"/>
      <c r="J351" s="426"/>
      <c r="K351" s="426"/>
      <c r="L351" s="426"/>
      <c r="M351" s="426"/>
      <c r="N351" s="426"/>
      <c r="O351" s="426"/>
      <c r="P351" s="426"/>
      <c r="Q351" s="426"/>
      <c r="R351" s="426"/>
      <c r="S351" s="426"/>
      <c r="T351" s="426"/>
      <c r="U351" s="426"/>
      <c r="V351" s="426"/>
      <c r="W351" s="426"/>
      <c r="X351" s="426"/>
      <c r="Y351" s="426"/>
      <c r="Z351" s="426"/>
      <c r="AA351" s="426"/>
    </row>
    <row r="352" spans="1:27" ht="15.75" customHeight="1">
      <c r="A352" s="426"/>
      <c r="B352" s="426"/>
      <c r="C352" s="426"/>
      <c r="D352" s="426"/>
      <c r="E352" s="426"/>
      <c r="F352" s="426"/>
      <c r="G352" s="426"/>
      <c r="H352" s="426"/>
      <c r="I352" s="426"/>
      <c r="J352" s="426"/>
      <c r="K352" s="426"/>
      <c r="L352" s="426"/>
      <c r="M352" s="426"/>
      <c r="N352" s="426"/>
      <c r="O352" s="426"/>
      <c r="P352" s="426"/>
      <c r="Q352" s="426"/>
      <c r="R352" s="426"/>
      <c r="S352" s="426"/>
      <c r="T352" s="426"/>
      <c r="U352" s="426"/>
      <c r="V352" s="426"/>
      <c r="W352" s="426"/>
      <c r="X352" s="426"/>
      <c r="Y352" s="426"/>
      <c r="Z352" s="426"/>
      <c r="AA352" s="426"/>
    </row>
    <row r="353" spans="1:27" ht="15.75" customHeight="1">
      <c r="A353" s="426"/>
      <c r="B353" s="426"/>
      <c r="C353" s="426"/>
      <c r="D353" s="426"/>
      <c r="E353" s="426"/>
      <c r="F353" s="426"/>
      <c r="G353" s="426"/>
      <c r="H353" s="426"/>
      <c r="I353" s="426"/>
      <c r="J353" s="426"/>
      <c r="K353" s="426"/>
      <c r="L353" s="426"/>
      <c r="M353" s="426"/>
      <c r="N353" s="426"/>
      <c r="O353" s="426"/>
      <c r="P353" s="426"/>
      <c r="Q353" s="426"/>
      <c r="R353" s="426"/>
      <c r="S353" s="426"/>
      <c r="T353" s="426"/>
      <c r="U353" s="426"/>
      <c r="V353" s="426"/>
      <c r="W353" s="426"/>
      <c r="X353" s="426"/>
      <c r="Y353" s="426"/>
      <c r="Z353" s="426"/>
      <c r="AA353" s="426"/>
    </row>
    <row r="354" spans="1:27" ht="15.75" customHeight="1">
      <c r="A354" s="426"/>
      <c r="B354" s="426"/>
      <c r="C354" s="426"/>
      <c r="D354" s="426"/>
      <c r="E354" s="426"/>
      <c r="F354" s="426"/>
      <c r="G354" s="426"/>
      <c r="H354" s="426"/>
      <c r="I354" s="426"/>
      <c r="J354" s="426"/>
      <c r="K354" s="426"/>
      <c r="L354" s="426"/>
      <c r="M354" s="426"/>
      <c r="N354" s="426"/>
      <c r="O354" s="426"/>
      <c r="P354" s="426"/>
      <c r="Q354" s="426"/>
      <c r="R354" s="426"/>
      <c r="S354" s="426"/>
      <c r="T354" s="426"/>
      <c r="U354" s="426"/>
      <c r="V354" s="426"/>
      <c r="W354" s="426"/>
      <c r="X354" s="426"/>
      <c r="Y354" s="426"/>
      <c r="Z354" s="426"/>
      <c r="AA354" s="426"/>
    </row>
    <row r="355" spans="1:27" ht="15.75" customHeight="1">
      <c r="A355" s="426"/>
      <c r="B355" s="426"/>
      <c r="C355" s="426"/>
      <c r="D355" s="426"/>
      <c r="E355" s="426"/>
      <c r="F355" s="426"/>
      <c r="G355" s="426"/>
      <c r="H355" s="426"/>
      <c r="I355" s="426"/>
      <c r="J355" s="426"/>
      <c r="K355" s="426"/>
      <c r="L355" s="426"/>
      <c r="M355" s="426"/>
      <c r="N355" s="426"/>
      <c r="O355" s="426"/>
      <c r="P355" s="426"/>
      <c r="Q355" s="426"/>
      <c r="R355" s="426"/>
      <c r="S355" s="426"/>
      <c r="T355" s="426"/>
      <c r="U355" s="426"/>
      <c r="V355" s="426"/>
      <c r="W355" s="426"/>
      <c r="X355" s="426"/>
      <c r="Y355" s="426"/>
      <c r="Z355" s="426"/>
      <c r="AA355" s="426"/>
    </row>
    <row r="356" spans="1:27" ht="15.75" customHeight="1">
      <c r="A356" s="426"/>
      <c r="B356" s="426"/>
      <c r="C356" s="426"/>
      <c r="D356" s="426"/>
      <c r="E356" s="426"/>
      <c r="F356" s="426"/>
      <c r="G356" s="426"/>
      <c r="H356" s="426"/>
      <c r="I356" s="426"/>
      <c r="J356" s="426"/>
      <c r="K356" s="426"/>
      <c r="L356" s="426"/>
      <c r="M356" s="426"/>
      <c r="N356" s="426"/>
      <c r="O356" s="426"/>
      <c r="P356" s="426"/>
      <c r="Q356" s="426"/>
      <c r="R356" s="426"/>
      <c r="S356" s="426"/>
      <c r="T356" s="426"/>
      <c r="U356" s="426"/>
      <c r="V356" s="426"/>
      <c r="W356" s="426"/>
      <c r="X356" s="426"/>
      <c r="Y356" s="426"/>
      <c r="Z356" s="426"/>
      <c r="AA356" s="426"/>
    </row>
    <row r="357" spans="1:27" ht="15.75" customHeight="1">
      <c r="A357" s="426"/>
      <c r="B357" s="426"/>
      <c r="C357" s="426"/>
      <c r="D357" s="426"/>
      <c r="E357" s="426"/>
      <c r="F357" s="426"/>
      <c r="G357" s="426"/>
      <c r="H357" s="426"/>
      <c r="I357" s="426"/>
      <c r="J357" s="426"/>
      <c r="K357" s="426"/>
      <c r="L357" s="426"/>
      <c r="M357" s="426"/>
      <c r="N357" s="426"/>
      <c r="O357" s="426"/>
      <c r="P357" s="426"/>
      <c r="Q357" s="426"/>
      <c r="R357" s="426"/>
      <c r="S357" s="426"/>
      <c r="T357" s="426"/>
      <c r="U357" s="426"/>
      <c r="V357" s="426"/>
      <c r="W357" s="426"/>
      <c r="X357" s="426"/>
      <c r="Y357" s="426"/>
      <c r="Z357" s="426"/>
      <c r="AA357" s="426"/>
    </row>
    <row r="358" spans="1:27" ht="15.75" customHeight="1">
      <c r="A358" s="426"/>
      <c r="B358" s="426"/>
      <c r="C358" s="426"/>
      <c r="D358" s="426"/>
      <c r="E358" s="426"/>
      <c r="F358" s="426"/>
      <c r="G358" s="426"/>
      <c r="H358" s="426"/>
      <c r="I358" s="426"/>
      <c r="J358" s="426"/>
      <c r="K358" s="426"/>
      <c r="L358" s="426"/>
      <c r="M358" s="426"/>
      <c r="N358" s="426"/>
      <c r="O358" s="426"/>
      <c r="P358" s="426"/>
      <c r="Q358" s="426"/>
      <c r="R358" s="426"/>
      <c r="S358" s="426"/>
      <c r="T358" s="426"/>
      <c r="U358" s="426"/>
      <c r="V358" s="426"/>
      <c r="W358" s="426"/>
      <c r="X358" s="426"/>
      <c r="Y358" s="426"/>
      <c r="Z358" s="426"/>
      <c r="AA358" s="426"/>
    </row>
    <row r="359" spans="1:27" ht="15.75" customHeight="1">
      <c r="A359" s="426"/>
      <c r="B359" s="426"/>
      <c r="C359" s="426"/>
      <c r="D359" s="426"/>
      <c r="E359" s="426"/>
      <c r="F359" s="426"/>
      <c r="G359" s="426"/>
      <c r="H359" s="426"/>
      <c r="I359" s="426"/>
      <c r="J359" s="426"/>
      <c r="K359" s="426"/>
      <c r="L359" s="426"/>
      <c r="M359" s="426"/>
      <c r="N359" s="426"/>
      <c r="O359" s="426"/>
      <c r="P359" s="426"/>
      <c r="Q359" s="426"/>
      <c r="R359" s="426"/>
      <c r="S359" s="426"/>
      <c r="T359" s="426"/>
      <c r="U359" s="426"/>
      <c r="V359" s="426"/>
      <c r="W359" s="426"/>
      <c r="X359" s="426"/>
      <c r="Y359" s="426"/>
      <c r="Z359" s="426"/>
      <c r="AA359" s="426"/>
    </row>
    <row r="360" spans="1:27" ht="15.75" customHeight="1">
      <c r="A360" s="426"/>
      <c r="B360" s="426"/>
      <c r="C360" s="426"/>
      <c r="D360" s="426"/>
      <c r="E360" s="426"/>
      <c r="F360" s="426"/>
      <c r="G360" s="426"/>
      <c r="H360" s="426"/>
      <c r="I360" s="426"/>
      <c r="J360" s="426"/>
      <c r="K360" s="426"/>
      <c r="L360" s="426"/>
      <c r="M360" s="426"/>
      <c r="N360" s="426"/>
      <c r="O360" s="426"/>
      <c r="P360" s="426"/>
      <c r="Q360" s="426"/>
      <c r="R360" s="426"/>
      <c r="S360" s="426"/>
      <c r="T360" s="426"/>
      <c r="U360" s="426"/>
      <c r="V360" s="426"/>
      <c r="W360" s="426"/>
      <c r="X360" s="426"/>
      <c r="Y360" s="426"/>
      <c r="Z360" s="426"/>
      <c r="AA360" s="426"/>
    </row>
    <row r="361" spans="1:27" ht="15.75" customHeight="1">
      <c r="A361" s="426"/>
      <c r="B361" s="426"/>
      <c r="C361" s="426"/>
      <c r="D361" s="426"/>
      <c r="E361" s="426"/>
      <c r="F361" s="426"/>
      <c r="G361" s="426"/>
      <c r="H361" s="426"/>
      <c r="I361" s="426"/>
      <c r="J361" s="426"/>
      <c r="K361" s="426"/>
      <c r="L361" s="426"/>
      <c r="M361" s="426"/>
      <c r="N361" s="426"/>
      <c r="O361" s="426"/>
      <c r="P361" s="426"/>
      <c r="Q361" s="426"/>
      <c r="R361" s="426"/>
      <c r="S361" s="426"/>
      <c r="T361" s="426"/>
      <c r="U361" s="426"/>
      <c r="V361" s="426"/>
      <c r="W361" s="426"/>
      <c r="X361" s="426"/>
      <c r="Y361" s="426"/>
      <c r="Z361" s="426"/>
      <c r="AA361" s="426"/>
    </row>
    <row r="362" spans="1:27" ht="15.75" customHeight="1">
      <c r="A362" s="426"/>
      <c r="B362" s="426"/>
      <c r="C362" s="426"/>
      <c r="D362" s="426"/>
      <c r="E362" s="426"/>
      <c r="F362" s="426"/>
      <c r="G362" s="426"/>
      <c r="H362" s="426"/>
      <c r="I362" s="426"/>
      <c r="J362" s="426"/>
      <c r="K362" s="426"/>
      <c r="L362" s="426"/>
      <c r="M362" s="426"/>
      <c r="N362" s="426"/>
      <c r="O362" s="426"/>
      <c r="P362" s="426"/>
      <c r="Q362" s="426"/>
      <c r="R362" s="426"/>
      <c r="S362" s="426"/>
      <c r="T362" s="426"/>
      <c r="U362" s="426"/>
      <c r="V362" s="426"/>
      <c r="W362" s="426"/>
      <c r="X362" s="426"/>
      <c r="Y362" s="426"/>
      <c r="Z362" s="426"/>
      <c r="AA362" s="426"/>
    </row>
    <row r="363" spans="1:27" ht="15.75" customHeight="1">
      <c r="A363" s="426"/>
      <c r="B363" s="426"/>
      <c r="C363" s="426"/>
      <c r="D363" s="426"/>
      <c r="E363" s="426"/>
      <c r="F363" s="426"/>
      <c r="G363" s="426"/>
      <c r="H363" s="426"/>
      <c r="I363" s="426"/>
      <c r="J363" s="426"/>
      <c r="K363" s="426"/>
      <c r="L363" s="426"/>
      <c r="M363" s="426"/>
      <c r="N363" s="426"/>
      <c r="O363" s="426"/>
      <c r="P363" s="426"/>
      <c r="Q363" s="426"/>
      <c r="R363" s="426"/>
      <c r="S363" s="426"/>
      <c r="T363" s="426"/>
      <c r="U363" s="426"/>
      <c r="V363" s="426"/>
      <c r="W363" s="426"/>
      <c r="X363" s="426"/>
      <c r="Y363" s="426"/>
      <c r="Z363" s="426"/>
      <c r="AA363" s="426"/>
    </row>
    <row r="364" spans="1:27" ht="15.75" customHeight="1">
      <c r="A364" s="426"/>
      <c r="B364" s="426"/>
      <c r="C364" s="426"/>
      <c r="D364" s="426"/>
      <c r="E364" s="426"/>
      <c r="F364" s="426"/>
      <c r="G364" s="426"/>
      <c r="H364" s="426"/>
      <c r="I364" s="426"/>
      <c r="J364" s="426"/>
      <c r="K364" s="426"/>
      <c r="L364" s="426"/>
      <c r="M364" s="426"/>
      <c r="N364" s="426"/>
      <c r="O364" s="426"/>
      <c r="P364" s="426"/>
      <c r="Q364" s="426"/>
      <c r="R364" s="426"/>
      <c r="S364" s="426"/>
      <c r="T364" s="426"/>
      <c r="U364" s="426"/>
      <c r="V364" s="426"/>
      <c r="W364" s="426"/>
      <c r="X364" s="426"/>
      <c r="Y364" s="426"/>
      <c r="Z364" s="426"/>
      <c r="AA364" s="426"/>
    </row>
    <row r="365" spans="1:27" ht="15.75" customHeight="1">
      <c r="A365" s="426"/>
      <c r="B365" s="426"/>
      <c r="C365" s="426"/>
      <c r="D365" s="426"/>
      <c r="E365" s="426"/>
      <c r="F365" s="426"/>
      <c r="G365" s="426"/>
      <c r="H365" s="426"/>
      <c r="I365" s="426"/>
      <c r="J365" s="426"/>
      <c r="K365" s="426"/>
      <c r="L365" s="426"/>
      <c r="M365" s="426"/>
      <c r="N365" s="426"/>
      <c r="O365" s="426"/>
      <c r="P365" s="426"/>
      <c r="Q365" s="426"/>
      <c r="R365" s="426"/>
      <c r="S365" s="426"/>
      <c r="T365" s="426"/>
      <c r="U365" s="426"/>
      <c r="V365" s="426"/>
      <c r="W365" s="426"/>
      <c r="X365" s="426"/>
      <c r="Y365" s="426"/>
      <c r="Z365" s="426"/>
      <c r="AA365" s="426"/>
    </row>
    <row r="366" spans="1:27" ht="15.75" customHeight="1">
      <c r="A366" s="426"/>
      <c r="B366" s="426"/>
      <c r="C366" s="426"/>
      <c r="D366" s="426"/>
      <c r="E366" s="426"/>
      <c r="F366" s="426"/>
      <c r="G366" s="426"/>
      <c r="H366" s="426"/>
      <c r="I366" s="426"/>
      <c r="J366" s="426"/>
      <c r="K366" s="426"/>
      <c r="L366" s="426"/>
      <c r="M366" s="426"/>
      <c r="N366" s="426"/>
      <c r="O366" s="426"/>
      <c r="P366" s="426"/>
      <c r="Q366" s="426"/>
      <c r="R366" s="426"/>
      <c r="S366" s="426"/>
      <c r="T366" s="426"/>
      <c r="U366" s="426"/>
      <c r="V366" s="426"/>
      <c r="W366" s="426"/>
      <c r="X366" s="426"/>
      <c r="Y366" s="426"/>
      <c r="Z366" s="426"/>
      <c r="AA366" s="426"/>
    </row>
    <row r="367" spans="1:27" ht="15.75" customHeight="1">
      <c r="A367" s="426"/>
      <c r="B367" s="426"/>
      <c r="C367" s="426"/>
      <c r="D367" s="426"/>
      <c r="E367" s="426"/>
      <c r="F367" s="426"/>
      <c r="G367" s="426"/>
      <c r="H367" s="426"/>
      <c r="I367" s="426"/>
      <c r="J367" s="426"/>
      <c r="K367" s="426"/>
      <c r="L367" s="426"/>
      <c r="M367" s="426"/>
      <c r="N367" s="426"/>
      <c r="O367" s="426"/>
      <c r="P367" s="426"/>
      <c r="Q367" s="426"/>
      <c r="R367" s="426"/>
      <c r="S367" s="426"/>
      <c r="T367" s="426"/>
      <c r="U367" s="426"/>
      <c r="V367" s="426"/>
      <c r="W367" s="426"/>
      <c r="X367" s="426"/>
      <c r="Y367" s="426"/>
      <c r="Z367" s="426"/>
      <c r="AA367" s="426"/>
    </row>
    <row r="368" spans="1:27" ht="15.75" customHeight="1">
      <c r="A368" s="426"/>
      <c r="B368" s="426"/>
      <c r="C368" s="426"/>
      <c r="D368" s="426"/>
      <c r="E368" s="426"/>
      <c r="F368" s="426"/>
      <c r="G368" s="426"/>
      <c r="H368" s="426"/>
      <c r="I368" s="426"/>
      <c r="J368" s="426"/>
      <c r="K368" s="426"/>
      <c r="L368" s="426"/>
      <c r="M368" s="426"/>
      <c r="N368" s="426"/>
      <c r="O368" s="426"/>
      <c r="P368" s="426"/>
      <c r="Q368" s="426"/>
      <c r="R368" s="426"/>
      <c r="S368" s="426"/>
      <c r="T368" s="426"/>
      <c r="U368" s="426"/>
      <c r="V368" s="426"/>
      <c r="W368" s="426"/>
      <c r="X368" s="426"/>
      <c r="Y368" s="426"/>
      <c r="Z368" s="426"/>
      <c r="AA368" s="426"/>
    </row>
    <row r="369" spans="1:27" ht="15.75" customHeight="1">
      <c r="A369" s="426"/>
      <c r="B369" s="426"/>
      <c r="C369" s="426"/>
      <c r="D369" s="426"/>
      <c r="E369" s="426"/>
      <c r="F369" s="426"/>
      <c r="G369" s="426"/>
      <c r="H369" s="426"/>
      <c r="I369" s="426"/>
      <c r="J369" s="426"/>
      <c r="K369" s="426"/>
      <c r="L369" s="426"/>
      <c r="M369" s="426"/>
      <c r="N369" s="426"/>
      <c r="O369" s="426"/>
      <c r="P369" s="426"/>
      <c r="Q369" s="426"/>
      <c r="R369" s="426"/>
      <c r="S369" s="426"/>
      <c r="T369" s="426"/>
      <c r="U369" s="426"/>
      <c r="V369" s="426"/>
      <c r="W369" s="426"/>
      <c r="X369" s="426"/>
      <c r="Y369" s="426"/>
      <c r="Z369" s="426"/>
      <c r="AA369" s="426"/>
    </row>
    <row r="370" spans="1:27" ht="15.75" customHeight="1">
      <c r="A370" s="426"/>
      <c r="B370" s="426"/>
      <c r="C370" s="426"/>
      <c r="D370" s="426"/>
      <c r="E370" s="426"/>
      <c r="F370" s="426"/>
      <c r="G370" s="426"/>
      <c r="H370" s="426"/>
      <c r="I370" s="426"/>
      <c r="J370" s="426"/>
      <c r="K370" s="426"/>
      <c r="L370" s="426"/>
      <c r="M370" s="426"/>
      <c r="N370" s="426"/>
      <c r="O370" s="426"/>
      <c r="P370" s="426"/>
      <c r="Q370" s="426"/>
      <c r="R370" s="426"/>
      <c r="S370" s="426"/>
      <c r="T370" s="426"/>
      <c r="U370" s="426"/>
      <c r="V370" s="426"/>
      <c r="W370" s="426"/>
      <c r="X370" s="426"/>
      <c r="Y370" s="426"/>
      <c r="Z370" s="426"/>
      <c r="AA370" s="426"/>
    </row>
    <row r="371" spans="1:27" ht="15.75" customHeight="1">
      <c r="A371" s="426"/>
      <c r="B371" s="426"/>
      <c r="C371" s="426"/>
      <c r="D371" s="426"/>
      <c r="E371" s="426"/>
      <c r="F371" s="426"/>
      <c r="G371" s="426"/>
      <c r="H371" s="426"/>
      <c r="I371" s="426"/>
      <c r="J371" s="426"/>
      <c r="K371" s="426"/>
      <c r="L371" s="426"/>
      <c r="M371" s="426"/>
      <c r="N371" s="426"/>
      <c r="O371" s="426"/>
      <c r="P371" s="426"/>
      <c r="Q371" s="426"/>
      <c r="R371" s="426"/>
      <c r="S371" s="426"/>
      <c r="T371" s="426"/>
      <c r="U371" s="426"/>
      <c r="V371" s="426"/>
      <c r="W371" s="426"/>
      <c r="X371" s="426"/>
      <c r="Y371" s="426"/>
      <c r="Z371" s="426"/>
      <c r="AA371" s="426"/>
    </row>
    <row r="372" spans="1:27" ht="15.75" customHeight="1">
      <c r="A372" s="426"/>
      <c r="B372" s="426"/>
      <c r="C372" s="426"/>
      <c r="D372" s="426"/>
      <c r="E372" s="426"/>
      <c r="F372" s="426"/>
      <c r="G372" s="426"/>
      <c r="H372" s="426"/>
      <c r="I372" s="426"/>
      <c r="J372" s="426"/>
      <c r="K372" s="426"/>
      <c r="L372" s="426"/>
      <c r="M372" s="426"/>
      <c r="N372" s="426"/>
      <c r="O372" s="426"/>
      <c r="P372" s="426"/>
      <c r="Q372" s="426"/>
      <c r="R372" s="426"/>
      <c r="S372" s="426"/>
      <c r="T372" s="426"/>
      <c r="U372" s="426"/>
      <c r="V372" s="426"/>
      <c r="W372" s="426"/>
      <c r="X372" s="426"/>
      <c r="Y372" s="426"/>
      <c r="Z372" s="426"/>
      <c r="AA372" s="426"/>
    </row>
    <row r="373" spans="1:27" ht="15.75" customHeight="1">
      <c r="A373" s="426"/>
      <c r="B373" s="426"/>
      <c r="C373" s="426"/>
      <c r="D373" s="426"/>
      <c r="E373" s="426"/>
      <c r="F373" s="426"/>
      <c r="G373" s="426"/>
      <c r="H373" s="426"/>
      <c r="I373" s="426"/>
      <c r="J373" s="426"/>
      <c r="K373" s="426"/>
      <c r="L373" s="426"/>
      <c r="M373" s="426"/>
      <c r="N373" s="426"/>
      <c r="O373" s="426"/>
      <c r="P373" s="426"/>
      <c r="Q373" s="426"/>
      <c r="R373" s="426"/>
      <c r="S373" s="426"/>
      <c r="T373" s="426"/>
      <c r="U373" s="426"/>
      <c r="V373" s="426"/>
      <c r="W373" s="426"/>
      <c r="X373" s="426"/>
      <c r="Y373" s="426"/>
      <c r="Z373" s="426"/>
      <c r="AA373" s="426"/>
    </row>
    <row r="374" spans="1:27" ht="15.75" customHeight="1">
      <c r="A374" s="426"/>
      <c r="B374" s="426"/>
      <c r="C374" s="426"/>
      <c r="D374" s="426"/>
      <c r="E374" s="426"/>
      <c r="F374" s="426"/>
      <c r="G374" s="426"/>
      <c r="H374" s="426"/>
      <c r="I374" s="426"/>
      <c r="J374" s="426"/>
      <c r="K374" s="426"/>
      <c r="L374" s="426"/>
      <c r="M374" s="426"/>
      <c r="N374" s="426"/>
      <c r="O374" s="426"/>
      <c r="P374" s="426"/>
      <c r="Q374" s="426"/>
      <c r="R374" s="426"/>
      <c r="S374" s="426"/>
      <c r="T374" s="426"/>
      <c r="U374" s="426"/>
      <c r="V374" s="426"/>
      <c r="W374" s="426"/>
      <c r="X374" s="426"/>
      <c r="Y374" s="426"/>
      <c r="Z374" s="426"/>
      <c r="AA374" s="426"/>
    </row>
    <row r="375" spans="1:27" ht="15.75" customHeight="1">
      <c r="A375" s="426"/>
      <c r="B375" s="426"/>
      <c r="C375" s="426"/>
      <c r="D375" s="426"/>
      <c r="E375" s="426"/>
      <c r="F375" s="426"/>
      <c r="G375" s="426"/>
      <c r="H375" s="426"/>
      <c r="I375" s="426"/>
      <c r="J375" s="426"/>
      <c r="K375" s="426"/>
      <c r="L375" s="426"/>
      <c r="M375" s="426"/>
      <c r="N375" s="426"/>
      <c r="O375" s="426"/>
      <c r="P375" s="426"/>
      <c r="Q375" s="426"/>
      <c r="R375" s="426"/>
      <c r="S375" s="426"/>
      <c r="T375" s="426"/>
      <c r="U375" s="426"/>
      <c r="V375" s="426"/>
      <c r="W375" s="426"/>
      <c r="X375" s="426"/>
      <c r="Y375" s="426"/>
      <c r="Z375" s="426"/>
      <c r="AA375" s="426"/>
    </row>
    <row r="376" spans="1:27" ht="15.75" customHeight="1">
      <c r="A376" s="426"/>
      <c r="B376" s="426"/>
      <c r="C376" s="426"/>
      <c r="D376" s="426"/>
      <c r="E376" s="426"/>
      <c r="F376" s="426"/>
      <c r="G376" s="426"/>
      <c r="H376" s="426"/>
      <c r="I376" s="426"/>
      <c r="J376" s="426"/>
      <c r="K376" s="426"/>
      <c r="L376" s="426"/>
      <c r="M376" s="426"/>
      <c r="N376" s="426"/>
      <c r="O376" s="426"/>
      <c r="P376" s="426"/>
      <c r="Q376" s="426"/>
      <c r="R376" s="426"/>
      <c r="S376" s="426"/>
      <c r="T376" s="426"/>
      <c r="U376" s="426"/>
      <c r="V376" s="426"/>
      <c r="W376" s="426"/>
      <c r="X376" s="426"/>
      <c r="Y376" s="426"/>
      <c r="Z376" s="426"/>
      <c r="AA376" s="426"/>
    </row>
    <row r="377" spans="1:27" ht="15.75" customHeight="1">
      <c r="A377" s="426"/>
      <c r="B377" s="426"/>
      <c r="C377" s="426"/>
      <c r="D377" s="426"/>
      <c r="E377" s="426"/>
      <c r="F377" s="426"/>
      <c r="G377" s="426"/>
      <c r="H377" s="426"/>
      <c r="I377" s="426"/>
      <c r="J377" s="426"/>
      <c r="K377" s="426"/>
      <c r="L377" s="426"/>
      <c r="M377" s="426"/>
      <c r="N377" s="426"/>
      <c r="O377" s="426"/>
      <c r="P377" s="426"/>
      <c r="Q377" s="426"/>
      <c r="R377" s="426"/>
      <c r="S377" s="426"/>
      <c r="T377" s="426"/>
      <c r="U377" s="426"/>
      <c r="V377" s="426"/>
      <c r="W377" s="426"/>
      <c r="X377" s="426"/>
      <c r="Y377" s="426"/>
      <c r="Z377" s="426"/>
      <c r="AA377" s="426"/>
    </row>
    <row r="378" spans="1:27" ht="15.75" customHeight="1">
      <c r="A378" s="426"/>
      <c r="B378" s="426"/>
      <c r="C378" s="426"/>
      <c r="D378" s="426"/>
      <c r="E378" s="426"/>
      <c r="F378" s="426"/>
      <c r="G378" s="426"/>
      <c r="H378" s="426"/>
      <c r="I378" s="426"/>
      <c r="J378" s="426"/>
      <c r="K378" s="426"/>
      <c r="L378" s="426"/>
      <c r="M378" s="426"/>
      <c r="N378" s="426"/>
      <c r="O378" s="426"/>
      <c r="P378" s="426"/>
      <c r="Q378" s="426"/>
      <c r="R378" s="426"/>
      <c r="S378" s="426"/>
      <c r="T378" s="426"/>
      <c r="U378" s="426"/>
      <c r="V378" s="426"/>
      <c r="W378" s="426"/>
      <c r="X378" s="426"/>
      <c r="Y378" s="426"/>
      <c r="Z378" s="426"/>
      <c r="AA378" s="426"/>
    </row>
    <row r="379" spans="1:27" ht="15.75" customHeight="1">
      <c r="A379" s="426"/>
      <c r="B379" s="426"/>
      <c r="C379" s="426"/>
      <c r="D379" s="426"/>
      <c r="E379" s="426"/>
      <c r="F379" s="426"/>
      <c r="G379" s="426"/>
      <c r="H379" s="426"/>
      <c r="I379" s="426"/>
      <c r="J379" s="426"/>
      <c r="K379" s="426"/>
      <c r="L379" s="426"/>
      <c r="M379" s="426"/>
      <c r="N379" s="426"/>
      <c r="O379" s="426"/>
      <c r="P379" s="426"/>
      <c r="Q379" s="426"/>
      <c r="R379" s="426"/>
      <c r="S379" s="426"/>
      <c r="T379" s="426"/>
      <c r="U379" s="426"/>
      <c r="V379" s="426"/>
      <c r="W379" s="426"/>
      <c r="X379" s="426"/>
      <c r="Y379" s="426"/>
      <c r="Z379" s="426"/>
      <c r="AA379" s="426"/>
    </row>
    <row r="380" spans="1:27" ht="15.75" customHeight="1">
      <c r="A380" s="426"/>
      <c r="B380" s="426"/>
      <c r="C380" s="426"/>
      <c r="D380" s="426"/>
      <c r="E380" s="426"/>
      <c r="F380" s="426"/>
      <c r="G380" s="426"/>
      <c r="H380" s="426"/>
      <c r="I380" s="426"/>
      <c r="J380" s="426"/>
      <c r="K380" s="426"/>
      <c r="L380" s="426"/>
      <c r="M380" s="426"/>
      <c r="N380" s="426"/>
      <c r="O380" s="426"/>
      <c r="P380" s="426"/>
      <c r="Q380" s="426"/>
      <c r="R380" s="426"/>
      <c r="S380" s="426"/>
      <c r="T380" s="426"/>
      <c r="U380" s="426"/>
      <c r="V380" s="426"/>
      <c r="W380" s="426"/>
      <c r="X380" s="426"/>
      <c r="Y380" s="426"/>
      <c r="Z380" s="426"/>
      <c r="AA380" s="426"/>
    </row>
    <row r="381" spans="1:27" ht="15.75" customHeight="1">
      <c r="A381" s="426"/>
      <c r="B381" s="426"/>
      <c r="C381" s="426"/>
      <c r="D381" s="426"/>
      <c r="E381" s="426"/>
      <c r="F381" s="426"/>
      <c r="G381" s="426"/>
      <c r="H381" s="426"/>
      <c r="I381" s="426"/>
      <c r="J381" s="426"/>
      <c r="K381" s="426"/>
      <c r="L381" s="426"/>
      <c r="M381" s="426"/>
      <c r="N381" s="426"/>
      <c r="O381" s="426"/>
      <c r="P381" s="426"/>
      <c r="Q381" s="426"/>
      <c r="R381" s="426"/>
      <c r="S381" s="426"/>
      <c r="T381" s="426"/>
      <c r="U381" s="426"/>
      <c r="V381" s="426"/>
      <c r="W381" s="426"/>
      <c r="X381" s="426"/>
      <c r="Y381" s="426"/>
      <c r="Z381" s="426"/>
      <c r="AA381" s="426"/>
    </row>
    <row r="382" spans="1:27" ht="15.75" customHeight="1">
      <c r="A382" s="426"/>
      <c r="B382" s="426"/>
      <c r="C382" s="426"/>
      <c r="D382" s="426"/>
      <c r="E382" s="426"/>
      <c r="F382" s="426"/>
      <c r="G382" s="426"/>
      <c r="H382" s="426"/>
      <c r="I382" s="426"/>
      <c r="J382" s="426"/>
      <c r="K382" s="426"/>
      <c r="L382" s="426"/>
      <c r="M382" s="426"/>
      <c r="N382" s="426"/>
      <c r="O382" s="426"/>
      <c r="P382" s="426"/>
      <c r="Q382" s="426"/>
      <c r="R382" s="426"/>
      <c r="S382" s="426"/>
      <c r="T382" s="426"/>
      <c r="U382" s="426"/>
      <c r="V382" s="426"/>
      <c r="W382" s="426"/>
      <c r="X382" s="426"/>
      <c r="Y382" s="426"/>
      <c r="Z382" s="426"/>
      <c r="AA382" s="426"/>
    </row>
    <row r="383" spans="1:27" ht="15.75" customHeight="1">
      <c r="A383" s="426"/>
      <c r="B383" s="426"/>
      <c r="C383" s="426"/>
      <c r="D383" s="426"/>
      <c r="E383" s="426"/>
      <c r="F383" s="426"/>
      <c r="G383" s="426"/>
      <c r="H383" s="426"/>
      <c r="I383" s="426"/>
      <c r="J383" s="426"/>
      <c r="K383" s="426"/>
      <c r="L383" s="426"/>
      <c r="M383" s="426"/>
      <c r="N383" s="426"/>
      <c r="O383" s="426"/>
      <c r="P383" s="426"/>
      <c r="Q383" s="426"/>
      <c r="R383" s="426"/>
      <c r="S383" s="426"/>
      <c r="T383" s="426"/>
      <c r="U383" s="426"/>
      <c r="V383" s="426"/>
      <c r="W383" s="426"/>
      <c r="X383" s="426"/>
      <c r="Y383" s="426"/>
      <c r="Z383" s="426"/>
      <c r="AA383" s="426"/>
    </row>
    <row r="384" spans="1:27" ht="15.75" customHeight="1">
      <c r="A384" s="426"/>
      <c r="B384" s="426"/>
      <c r="C384" s="426"/>
      <c r="D384" s="426"/>
      <c r="E384" s="426"/>
      <c r="F384" s="426"/>
      <c r="G384" s="426"/>
      <c r="H384" s="426"/>
      <c r="I384" s="426"/>
      <c r="J384" s="426"/>
      <c r="K384" s="426"/>
      <c r="L384" s="426"/>
      <c r="M384" s="426"/>
      <c r="N384" s="426"/>
      <c r="O384" s="426"/>
      <c r="P384" s="426"/>
      <c r="Q384" s="426"/>
      <c r="R384" s="426"/>
      <c r="S384" s="426"/>
      <c r="T384" s="426"/>
      <c r="U384" s="426"/>
      <c r="V384" s="426"/>
      <c r="W384" s="426"/>
      <c r="X384" s="426"/>
      <c r="Y384" s="426"/>
      <c r="Z384" s="426"/>
      <c r="AA384" s="426"/>
    </row>
    <row r="385" spans="1:27" ht="15.75" customHeight="1">
      <c r="A385" s="426"/>
      <c r="B385" s="426"/>
      <c r="C385" s="426"/>
      <c r="D385" s="426"/>
      <c r="E385" s="426"/>
      <c r="F385" s="426"/>
      <c r="G385" s="426"/>
      <c r="H385" s="426"/>
      <c r="I385" s="426"/>
      <c r="J385" s="426"/>
      <c r="K385" s="426"/>
      <c r="L385" s="426"/>
      <c r="M385" s="426"/>
      <c r="N385" s="426"/>
      <c r="O385" s="426"/>
      <c r="P385" s="426"/>
      <c r="Q385" s="426"/>
      <c r="R385" s="426"/>
      <c r="S385" s="426"/>
      <c r="T385" s="426"/>
      <c r="U385" s="426"/>
      <c r="V385" s="426"/>
      <c r="W385" s="426"/>
      <c r="X385" s="426"/>
      <c r="Y385" s="426"/>
      <c r="Z385" s="426"/>
      <c r="AA385" s="426"/>
    </row>
    <row r="386" spans="1:27" ht="15.75" customHeight="1">
      <c r="A386" s="426"/>
      <c r="B386" s="426"/>
      <c r="C386" s="426"/>
      <c r="D386" s="426"/>
      <c r="E386" s="426"/>
      <c r="F386" s="426"/>
      <c r="G386" s="426"/>
      <c r="H386" s="426"/>
      <c r="I386" s="426"/>
      <c r="J386" s="426"/>
      <c r="K386" s="426"/>
      <c r="L386" s="426"/>
      <c r="M386" s="426"/>
      <c r="N386" s="426"/>
      <c r="O386" s="426"/>
      <c r="P386" s="426"/>
      <c r="Q386" s="426"/>
      <c r="R386" s="426"/>
      <c r="S386" s="426"/>
      <c r="T386" s="426"/>
      <c r="U386" s="426"/>
      <c r="V386" s="426"/>
      <c r="W386" s="426"/>
      <c r="X386" s="426"/>
      <c r="Y386" s="426"/>
      <c r="Z386" s="426"/>
      <c r="AA386" s="426"/>
    </row>
    <row r="387" spans="1:27" ht="15.75" customHeight="1">
      <c r="A387" s="426"/>
      <c r="B387" s="426"/>
      <c r="C387" s="426"/>
      <c r="D387" s="426"/>
      <c r="E387" s="426"/>
      <c r="F387" s="426"/>
      <c r="G387" s="426"/>
      <c r="H387" s="426"/>
      <c r="I387" s="426"/>
      <c r="J387" s="426"/>
      <c r="K387" s="426"/>
      <c r="L387" s="426"/>
      <c r="M387" s="426"/>
      <c r="N387" s="426"/>
      <c r="O387" s="426"/>
      <c r="P387" s="426"/>
      <c r="Q387" s="426"/>
      <c r="R387" s="426"/>
      <c r="S387" s="426"/>
      <c r="T387" s="426"/>
      <c r="U387" s="426"/>
      <c r="V387" s="426"/>
      <c r="W387" s="426"/>
      <c r="X387" s="426"/>
      <c r="Y387" s="426"/>
      <c r="Z387" s="426"/>
      <c r="AA387" s="426"/>
    </row>
    <row r="388" spans="1:27" ht="15.75" customHeight="1">
      <c r="A388" s="426"/>
      <c r="B388" s="426"/>
      <c r="C388" s="426"/>
      <c r="D388" s="426"/>
      <c r="E388" s="426"/>
      <c r="F388" s="426"/>
      <c r="G388" s="426"/>
      <c r="H388" s="426"/>
      <c r="I388" s="426"/>
      <c r="J388" s="426"/>
      <c r="K388" s="426"/>
      <c r="L388" s="426"/>
      <c r="M388" s="426"/>
      <c r="N388" s="426"/>
      <c r="O388" s="426"/>
      <c r="P388" s="426"/>
      <c r="Q388" s="426"/>
      <c r="R388" s="426"/>
      <c r="S388" s="426"/>
      <c r="T388" s="426"/>
      <c r="U388" s="426"/>
      <c r="V388" s="426"/>
      <c r="W388" s="426"/>
      <c r="X388" s="426"/>
      <c r="Y388" s="426"/>
      <c r="Z388" s="426"/>
      <c r="AA388" s="426"/>
    </row>
    <row r="389" spans="1:27" ht="15.75" customHeight="1">
      <c r="A389" s="426"/>
      <c r="B389" s="426"/>
      <c r="C389" s="426"/>
      <c r="D389" s="426"/>
      <c r="E389" s="426"/>
      <c r="F389" s="426"/>
      <c r="G389" s="426"/>
      <c r="H389" s="426"/>
      <c r="I389" s="426"/>
      <c r="J389" s="426"/>
      <c r="K389" s="426"/>
      <c r="L389" s="426"/>
      <c r="M389" s="426"/>
      <c r="N389" s="426"/>
      <c r="O389" s="426"/>
      <c r="P389" s="426"/>
      <c r="Q389" s="426"/>
      <c r="R389" s="426"/>
      <c r="S389" s="426"/>
      <c r="T389" s="426"/>
      <c r="U389" s="426"/>
      <c r="V389" s="426"/>
      <c r="W389" s="426"/>
      <c r="X389" s="426"/>
      <c r="Y389" s="426"/>
      <c r="Z389" s="426"/>
      <c r="AA389" s="426"/>
    </row>
    <row r="390" spans="1:27" ht="15.75" customHeight="1">
      <c r="A390" s="426"/>
      <c r="B390" s="426"/>
      <c r="C390" s="426"/>
      <c r="D390" s="426"/>
      <c r="E390" s="426"/>
      <c r="F390" s="426"/>
      <c r="G390" s="426"/>
      <c r="H390" s="426"/>
      <c r="I390" s="426"/>
      <c r="J390" s="426"/>
      <c r="K390" s="426"/>
      <c r="L390" s="426"/>
      <c r="M390" s="426"/>
      <c r="N390" s="426"/>
      <c r="O390" s="426"/>
      <c r="P390" s="426"/>
      <c r="Q390" s="426"/>
      <c r="R390" s="426"/>
      <c r="S390" s="426"/>
      <c r="T390" s="426"/>
      <c r="U390" s="426"/>
      <c r="V390" s="426"/>
      <c r="W390" s="426"/>
      <c r="X390" s="426"/>
      <c r="Y390" s="426"/>
      <c r="Z390" s="426"/>
      <c r="AA390" s="426"/>
    </row>
    <row r="391" spans="1:27" ht="15.75" customHeight="1">
      <c r="A391" s="426"/>
      <c r="B391" s="426"/>
      <c r="C391" s="426"/>
      <c r="D391" s="426"/>
      <c r="E391" s="426"/>
      <c r="F391" s="426"/>
      <c r="G391" s="426"/>
      <c r="H391" s="426"/>
      <c r="I391" s="426"/>
      <c r="J391" s="426"/>
      <c r="K391" s="426"/>
      <c r="L391" s="426"/>
      <c r="M391" s="426"/>
      <c r="N391" s="426"/>
      <c r="O391" s="426"/>
      <c r="P391" s="426"/>
      <c r="Q391" s="426"/>
      <c r="R391" s="426"/>
      <c r="S391" s="426"/>
      <c r="T391" s="426"/>
      <c r="U391" s="426"/>
      <c r="V391" s="426"/>
      <c r="W391" s="426"/>
      <c r="X391" s="426"/>
      <c r="Y391" s="426"/>
      <c r="Z391" s="426"/>
      <c r="AA391" s="426"/>
    </row>
    <row r="392" spans="1:27" ht="15.75" customHeight="1">
      <c r="A392" s="426"/>
      <c r="B392" s="426"/>
      <c r="C392" s="426"/>
      <c r="D392" s="426"/>
      <c r="E392" s="426"/>
      <c r="F392" s="426"/>
      <c r="G392" s="426"/>
      <c r="H392" s="426"/>
      <c r="I392" s="426"/>
      <c r="J392" s="426"/>
      <c r="K392" s="426"/>
      <c r="L392" s="426"/>
      <c r="M392" s="426"/>
      <c r="N392" s="426"/>
      <c r="O392" s="426"/>
      <c r="P392" s="426"/>
      <c r="Q392" s="426"/>
      <c r="R392" s="426"/>
      <c r="S392" s="426"/>
      <c r="T392" s="426"/>
      <c r="U392" s="426"/>
      <c r="V392" s="426"/>
      <c r="W392" s="426"/>
      <c r="X392" s="426"/>
      <c r="Y392" s="426"/>
      <c r="Z392" s="426"/>
      <c r="AA392" s="426"/>
    </row>
    <row r="393" spans="1:27" ht="15.75" customHeight="1">
      <c r="A393" s="426"/>
      <c r="B393" s="426"/>
      <c r="C393" s="426"/>
      <c r="D393" s="426"/>
      <c r="E393" s="426"/>
      <c r="F393" s="426"/>
      <c r="G393" s="426"/>
      <c r="H393" s="426"/>
      <c r="I393" s="426"/>
      <c r="J393" s="426"/>
      <c r="K393" s="426"/>
      <c r="L393" s="426"/>
      <c r="M393" s="426"/>
      <c r="N393" s="426"/>
      <c r="O393" s="426"/>
      <c r="P393" s="426"/>
      <c r="Q393" s="426"/>
      <c r="R393" s="426"/>
      <c r="S393" s="426"/>
      <c r="T393" s="426"/>
      <c r="U393" s="426"/>
      <c r="V393" s="426"/>
      <c r="W393" s="426"/>
      <c r="X393" s="426"/>
      <c r="Y393" s="426"/>
      <c r="Z393" s="426"/>
      <c r="AA393" s="426"/>
    </row>
    <row r="394" spans="1:27" ht="15.75" customHeight="1">
      <c r="A394" s="426"/>
      <c r="B394" s="426"/>
      <c r="C394" s="426"/>
      <c r="D394" s="426"/>
      <c r="E394" s="426"/>
      <c r="F394" s="426"/>
      <c r="G394" s="426"/>
      <c r="H394" s="426"/>
      <c r="I394" s="426"/>
      <c r="J394" s="426"/>
      <c r="K394" s="426"/>
      <c r="L394" s="426"/>
      <c r="M394" s="426"/>
      <c r="N394" s="426"/>
      <c r="O394" s="426"/>
      <c r="P394" s="426"/>
      <c r="Q394" s="426"/>
      <c r="R394" s="426"/>
      <c r="S394" s="426"/>
      <c r="T394" s="426"/>
      <c r="U394" s="426"/>
      <c r="V394" s="426"/>
      <c r="W394" s="426"/>
      <c r="X394" s="426"/>
      <c r="Y394" s="426"/>
      <c r="Z394" s="426"/>
      <c r="AA394" s="426"/>
    </row>
    <row r="395" spans="1:27" ht="15.75" customHeight="1">
      <c r="A395" s="426"/>
      <c r="B395" s="426"/>
      <c r="C395" s="426"/>
      <c r="D395" s="426"/>
      <c r="E395" s="426"/>
      <c r="F395" s="426"/>
      <c r="G395" s="426"/>
      <c r="H395" s="426"/>
      <c r="I395" s="426"/>
      <c r="J395" s="426"/>
      <c r="K395" s="426"/>
      <c r="L395" s="426"/>
      <c r="M395" s="426"/>
      <c r="N395" s="426"/>
      <c r="O395" s="426"/>
      <c r="P395" s="426"/>
      <c r="Q395" s="426"/>
      <c r="R395" s="426"/>
      <c r="S395" s="426"/>
      <c r="T395" s="426"/>
      <c r="U395" s="426"/>
      <c r="V395" s="426"/>
      <c r="W395" s="426"/>
      <c r="X395" s="426"/>
      <c r="Y395" s="426"/>
      <c r="Z395" s="426"/>
      <c r="AA395" s="426"/>
    </row>
    <row r="396" spans="1:27" ht="15.75" customHeight="1">
      <c r="A396" s="426"/>
      <c r="B396" s="426"/>
      <c r="C396" s="426"/>
      <c r="D396" s="426"/>
      <c r="E396" s="426"/>
      <c r="F396" s="426"/>
      <c r="G396" s="426"/>
      <c r="H396" s="426"/>
      <c r="I396" s="426"/>
      <c r="J396" s="426"/>
      <c r="K396" s="426"/>
      <c r="L396" s="426"/>
      <c r="M396" s="426"/>
      <c r="N396" s="426"/>
      <c r="O396" s="426"/>
      <c r="P396" s="426"/>
      <c r="Q396" s="426"/>
      <c r="R396" s="426"/>
      <c r="S396" s="426"/>
      <c r="T396" s="426"/>
      <c r="U396" s="426"/>
      <c r="V396" s="426"/>
      <c r="W396" s="426"/>
      <c r="X396" s="426"/>
      <c r="Y396" s="426"/>
      <c r="Z396" s="426"/>
      <c r="AA396" s="426"/>
    </row>
    <row r="397" spans="1:27" ht="15.75" customHeight="1">
      <c r="A397" s="426"/>
      <c r="B397" s="426"/>
      <c r="C397" s="426"/>
      <c r="D397" s="426"/>
      <c r="E397" s="426"/>
      <c r="F397" s="426"/>
      <c r="G397" s="426"/>
      <c r="H397" s="426"/>
      <c r="I397" s="426"/>
      <c r="J397" s="426"/>
      <c r="K397" s="426"/>
      <c r="L397" s="426"/>
      <c r="M397" s="426"/>
      <c r="N397" s="426"/>
      <c r="O397" s="426"/>
      <c r="P397" s="426"/>
      <c r="Q397" s="426"/>
      <c r="R397" s="426"/>
      <c r="S397" s="426"/>
      <c r="T397" s="426"/>
      <c r="U397" s="426"/>
      <c r="V397" s="426"/>
      <c r="W397" s="426"/>
      <c r="X397" s="426"/>
      <c r="Y397" s="426"/>
      <c r="Z397" s="426"/>
      <c r="AA397" s="426"/>
    </row>
    <row r="398" spans="1:27" ht="15.75" customHeight="1">
      <c r="A398" s="426"/>
      <c r="B398" s="426"/>
      <c r="C398" s="426"/>
      <c r="D398" s="426"/>
      <c r="E398" s="426"/>
      <c r="F398" s="426"/>
      <c r="G398" s="426"/>
      <c r="H398" s="426"/>
      <c r="I398" s="426"/>
      <c r="J398" s="426"/>
      <c r="K398" s="426"/>
      <c r="L398" s="426"/>
      <c r="M398" s="426"/>
      <c r="N398" s="426"/>
      <c r="O398" s="426"/>
      <c r="P398" s="426"/>
      <c r="Q398" s="426"/>
      <c r="R398" s="426"/>
      <c r="S398" s="426"/>
      <c r="T398" s="426"/>
      <c r="U398" s="426"/>
      <c r="V398" s="426"/>
      <c r="W398" s="426"/>
      <c r="X398" s="426"/>
      <c r="Y398" s="426"/>
      <c r="Z398" s="426"/>
      <c r="AA398" s="426"/>
    </row>
    <row r="399" spans="1:27" ht="15.75" customHeight="1">
      <c r="A399" s="426"/>
      <c r="B399" s="426"/>
      <c r="C399" s="426"/>
      <c r="D399" s="426"/>
      <c r="E399" s="426"/>
      <c r="F399" s="426"/>
      <c r="G399" s="426"/>
      <c r="H399" s="426"/>
      <c r="I399" s="426"/>
      <c r="J399" s="426"/>
      <c r="K399" s="426"/>
      <c r="L399" s="426"/>
      <c r="M399" s="426"/>
      <c r="N399" s="426"/>
      <c r="O399" s="426"/>
      <c r="P399" s="426"/>
      <c r="Q399" s="426"/>
      <c r="R399" s="426"/>
      <c r="S399" s="426"/>
      <c r="T399" s="426"/>
      <c r="U399" s="426"/>
      <c r="V399" s="426"/>
      <c r="W399" s="426"/>
      <c r="X399" s="426"/>
      <c r="Y399" s="426"/>
      <c r="Z399" s="426"/>
      <c r="AA399" s="426"/>
    </row>
    <row r="400" spans="1:27" ht="15.75" customHeight="1">
      <c r="A400" s="426"/>
      <c r="B400" s="426"/>
      <c r="C400" s="426"/>
      <c r="D400" s="426"/>
      <c r="E400" s="426"/>
      <c r="F400" s="426"/>
      <c r="G400" s="426"/>
      <c r="H400" s="426"/>
      <c r="I400" s="426"/>
      <c r="J400" s="426"/>
      <c r="K400" s="426"/>
      <c r="L400" s="426"/>
      <c r="M400" s="426"/>
      <c r="N400" s="426"/>
      <c r="O400" s="426"/>
      <c r="P400" s="426"/>
      <c r="Q400" s="426"/>
      <c r="R400" s="426"/>
      <c r="S400" s="426"/>
      <c r="T400" s="426"/>
      <c r="U400" s="426"/>
      <c r="V400" s="426"/>
      <c r="W400" s="426"/>
      <c r="X400" s="426"/>
      <c r="Y400" s="426"/>
      <c r="Z400" s="426"/>
      <c r="AA400" s="426"/>
    </row>
    <row r="401" spans="1:27" ht="15.75" customHeight="1">
      <c r="A401" s="426"/>
      <c r="B401" s="426"/>
      <c r="C401" s="426"/>
      <c r="D401" s="426"/>
      <c r="E401" s="426"/>
      <c r="F401" s="426"/>
      <c r="G401" s="426"/>
      <c r="H401" s="426"/>
      <c r="I401" s="426"/>
      <c r="J401" s="426"/>
      <c r="K401" s="426"/>
      <c r="L401" s="426"/>
      <c r="M401" s="426"/>
      <c r="N401" s="426"/>
      <c r="O401" s="426"/>
      <c r="P401" s="426"/>
      <c r="Q401" s="426"/>
      <c r="R401" s="426"/>
      <c r="S401" s="426"/>
      <c r="T401" s="426"/>
      <c r="U401" s="426"/>
      <c r="V401" s="426"/>
      <c r="W401" s="426"/>
      <c r="X401" s="426"/>
      <c r="Y401" s="426"/>
      <c r="Z401" s="426"/>
      <c r="AA401" s="426"/>
    </row>
    <row r="402" spans="1:27" ht="15.75" customHeight="1">
      <c r="A402" s="426"/>
      <c r="B402" s="426"/>
      <c r="C402" s="426"/>
      <c r="D402" s="426"/>
      <c r="E402" s="426"/>
      <c r="F402" s="426"/>
      <c r="G402" s="426"/>
      <c r="H402" s="426"/>
      <c r="I402" s="426"/>
      <c r="J402" s="426"/>
      <c r="K402" s="426"/>
      <c r="L402" s="426"/>
      <c r="M402" s="426"/>
      <c r="N402" s="426"/>
      <c r="O402" s="426"/>
      <c r="P402" s="426"/>
      <c r="Q402" s="426"/>
      <c r="R402" s="426"/>
      <c r="S402" s="426"/>
      <c r="T402" s="426"/>
      <c r="U402" s="426"/>
      <c r="V402" s="426"/>
      <c r="W402" s="426"/>
      <c r="X402" s="426"/>
      <c r="Y402" s="426"/>
      <c r="Z402" s="426"/>
      <c r="AA402" s="426"/>
    </row>
    <row r="403" spans="1:27" ht="15.75" customHeight="1">
      <c r="A403" s="426"/>
      <c r="B403" s="426"/>
      <c r="C403" s="426"/>
      <c r="D403" s="426"/>
      <c r="E403" s="426"/>
      <c r="F403" s="426"/>
      <c r="G403" s="426"/>
      <c r="H403" s="426"/>
      <c r="I403" s="426"/>
      <c r="J403" s="426"/>
      <c r="K403" s="426"/>
      <c r="L403" s="426"/>
      <c r="M403" s="426"/>
      <c r="N403" s="426"/>
      <c r="O403" s="426"/>
      <c r="P403" s="426"/>
      <c r="Q403" s="426"/>
      <c r="R403" s="426"/>
      <c r="S403" s="426"/>
      <c r="T403" s="426"/>
      <c r="U403" s="426"/>
      <c r="V403" s="426"/>
      <c r="W403" s="426"/>
      <c r="X403" s="426"/>
      <c r="Y403" s="426"/>
      <c r="Z403" s="426"/>
      <c r="AA403" s="426"/>
    </row>
    <row r="404" spans="1:27" ht="15.75" customHeight="1">
      <c r="A404" s="426"/>
      <c r="B404" s="426"/>
      <c r="C404" s="426"/>
      <c r="D404" s="426"/>
      <c r="E404" s="426"/>
      <c r="F404" s="426"/>
      <c r="G404" s="426"/>
      <c r="H404" s="426"/>
      <c r="I404" s="426"/>
      <c r="J404" s="426"/>
      <c r="K404" s="426"/>
      <c r="L404" s="426"/>
      <c r="M404" s="426"/>
      <c r="N404" s="426"/>
      <c r="O404" s="426"/>
      <c r="P404" s="426"/>
      <c r="Q404" s="426"/>
      <c r="R404" s="426"/>
      <c r="S404" s="426"/>
      <c r="T404" s="426"/>
      <c r="U404" s="426"/>
      <c r="V404" s="426"/>
      <c r="W404" s="426"/>
      <c r="X404" s="426"/>
      <c r="Y404" s="426"/>
      <c r="Z404" s="426"/>
      <c r="AA404" s="426"/>
    </row>
    <row r="405" spans="1:27" ht="15.75" customHeight="1">
      <c r="A405" s="426"/>
      <c r="B405" s="426"/>
      <c r="C405" s="426"/>
      <c r="D405" s="426"/>
      <c r="E405" s="426"/>
      <c r="F405" s="426"/>
      <c r="G405" s="426"/>
      <c r="H405" s="426"/>
      <c r="I405" s="426"/>
      <c r="J405" s="426"/>
      <c r="K405" s="426"/>
      <c r="L405" s="426"/>
      <c r="M405" s="426"/>
      <c r="N405" s="426"/>
      <c r="O405" s="426"/>
      <c r="P405" s="426"/>
      <c r="Q405" s="426"/>
      <c r="R405" s="426"/>
      <c r="S405" s="426"/>
      <c r="T405" s="426"/>
      <c r="U405" s="426"/>
      <c r="V405" s="426"/>
      <c r="W405" s="426"/>
      <c r="X405" s="426"/>
      <c r="Y405" s="426"/>
      <c r="Z405" s="426"/>
      <c r="AA405" s="426"/>
    </row>
    <row r="406" spans="1:27" ht="15.75" customHeight="1">
      <c r="A406" s="426"/>
      <c r="B406" s="426"/>
      <c r="C406" s="426"/>
      <c r="D406" s="426"/>
      <c r="E406" s="426"/>
      <c r="F406" s="426"/>
      <c r="G406" s="426"/>
      <c r="H406" s="426"/>
      <c r="I406" s="426"/>
      <c r="J406" s="426"/>
      <c r="K406" s="426"/>
      <c r="L406" s="426"/>
      <c r="M406" s="426"/>
      <c r="N406" s="426"/>
      <c r="O406" s="426"/>
      <c r="P406" s="426"/>
      <c r="Q406" s="426"/>
      <c r="R406" s="426"/>
      <c r="S406" s="426"/>
      <c r="T406" s="426"/>
      <c r="U406" s="426"/>
      <c r="V406" s="426"/>
      <c r="W406" s="426"/>
      <c r="X406" s="426"/>
      <c r="Y406" s="426"/>
      <c r="Z406" s="426"/>
      <c r="AA406" s="426"/>
    </row>
    <row r="407" spans="1:27" ht="15.75" customHeight="1">
      <c r="A407" s="426"/>
      <c r="B407" s="426"/>
      <c r="C407" s="426"/>
      <c r="D407" s="426"/>
      <c r="E407" s="426"/>
      <c r="F407" s="426"/>
      <c r="G407" s="426"/>
      <c r="H407" s="426"/>
      <c r="I407" s="426"/>
      <c r="J407" s="426"/>
      <c r="K407" s="426"/>
      <c r="L407" s="426"/>
      <c r="M407" s="426"/>
      <c r="N407" s="426"/>
      <c r="O407" s="426"/>
      <c r="P407" s="426"/>
      <c r="Q407" s="426"/>
      <c r="R407" s="426"/>
      <c r="S407" s="426"/>
      <c r="T407" s="426"/>
      <c r="U407" s="426"/>
      <c r="V407" s="426"/>
      <c r="W407" s="426"/>
      <c r="X407" s="426"/>
      <c r="Y407" s="426"/>
      <c r="Z407" s="426"/>
      <c r="AA407" s="426"/>
    </row>
    <row r="408" spans="1:27" ht="15.75" customHeight="1">
      <c r="A408" s="426"/>
      <c r="B408" s="426"/>
      <c r="C408" s="426"/>
      <c r="D408" s="426"/>
      <c r="E408" s="426"/>
      <c r="F408" s="426"/>
      <c r="G408" s="426"/>
      <c r="H408" s="426"/>
      <c r="I408" s="426"/>
      <c r="J408" s="426"/>
      <c r="K408" s="426"/>
      <c r="L408" s="426"/>
      <c r="M408" s="426"/>
      <c r="N408" s="426"/>
      <c r="O408" s="426"/>
      <c r="P408" s="426"/>
      <c r="Q408" s="426"/>
      <c r="R408" s="426"/>
      <c r="S408" s="426"/>
      <c r="T408" s="426"/>
      <c r="U408" s="426"/>
      <c r="V408" s="426"/>
      <c r="W408" s="426"/>
      <c r="X408" s="426"/>
      <c r="Y408" s="426"/>
      <c r="Z408" s="426"/>
      <c r="AA408" s="426"/>
    </row>
    <row r="409" spans="1:27" ht="15.75" customHeight="1">
      <c r="A409" s="426"/>
      <c r="B409" s="426"/>
      <c r="C409" s="426"/>
      <c r="D409" s="426"/>
      <c r="E409" s="426"/>
      <c r="F409" s="426"/>
      <c r="G409" s="426"/>
      <c r="H409" s="426"/>
      <c r="I409" s="426"/>
      <c r="J409" s="426"/>
      <c r="K409" s="426"/>
      <c r="L409" s="426"/>
      <c r="M409" s="426"/>
      <c r="N409" s="426"/>
      <c r="O409" s="426"/>
      <c r="P409" s="426"/>
      <c r="Q409" s="426"/>
      <c r="R409" s="426"/>
      <c r="S409" s="426"/>
      <c r="T409" s="426"/>
      <c r="U409" s="426"/>
      <c r="V409" s="426"/>
      <c r="W409" s="426"/>
      <c r="X409" s="426"/>
      <c r="Y409" s="426"/>
      <c r="Z409" s="426"/>
      <c r="AA409" s="426"/>
    </row>
    <row r="410" spans="1:27" ht="15.75" customHeight="1">
      <c r="A410" s="426"/>
      <c r="B410" s="426"/>
      <c r="C410" s="426"/>
      <c r="D410" s="426"/>
      <c r="E410" s="426"/>
      <c r="F410" s="426"/>
      <c r="G410" s="426"/>
      <c r="H410" s="426"/>
      <c r="I410" s="426"/>
      <c r="J410" s="426"/>
      <c r="K410" s="426"/>
      <c r="L410" s="426"/>
      <c r="M410" s="426"/>
      <c r="N410" s="426"/>
      <c r="O410" s="426"/>
      <c r="P410" s="426"/>
      <c r="Q410" s="426"/>
      <c r="R410" s="426"/>
      <c r="S410" s="426"/>
      <c r="T410" s="426"/>
      <c r="U410" s="426"/>
      <c r="V410" s="426"/>
      <c r="W410" s="426"/>
      <c r="X410" s="426"/>
      <c r="Y410" s="426"/>
      <c r="Z410" s="426"/>
      <c r="AA410" s="426"/>
    </row>
    <row r="411" spans="1:27" ht="15.75" customHeight="1">
      <c r="A411" s="426"/>
      <c r="B411" s="426"/>
      <c r="C411" s="426"/>
      <c r="D411" s="426"/>
      <c r="E411" s="426"/>
      <c r="F411" s="426"/>
      <c r="G411" s="426"/>
      <c r="H411" s="426"/>
      <c r="I411" s="426"/>
      <c r="J411" s="426"/>
      <c r="K411" s="426"/>
      <c r="L411" s="426"/>
      <c r="M411" s="426"/>
      <c r="N411" s="426"/>
      <c r="O411" s="426"/>
      <c r="P411" s="426"/>
      <c r="Q411" s="426"/>
      <c r="R411" s="426"/>
      <c r="S411" s="426"/>
      <c r="T411" s="426"/>
      <c r="U411" s="426"/>
      <c r="V411" s="426"/>
      <c r="W411" s="426"/>
      <c r="X411" s="426"/>
      <c r="Y411" s="426"/>
      <c r="Z411" s="426"/>
      <c r="AA411" s="426"/>
    </row>
    <row r="412" spans="1:27" ht="15.75" customHeight="1">
      <c r="A412" s="426"/>
      <c r="B412" s="426"/>
      <c r="C412" s="426"/>
      <c r="D412" s="426"/>
      <c r="E412" s="426"/>
      <c r="F412" s="426"/>
      <c r="G412" s="426"/>
      <c r="H412" s="426"/>
      <c r="I412" s="426"/>
      <c r="J412" s="426"/>
      <c r="K412" s="426"/>
      <c r="L412" s="426"/>
      <c r="M412" s="426"/>
      <c r="N412" s="426"/>
      <c r="O412" s="426"/>
      <c r="P412" s="426"/>
      <c r="Q412" s="426"/>
      <c r="R412" s="426"/>
      <c r="S412" s="426"/>
      <c r="T412" s="426"/>
      <c r="U412" s="426"/>
      <c r="V412" s="426"/>
      <c r="W412" s="426"/>
      <c r="X412" s="426"/>
      <c r="Y412" s="426"/>
      <c r="Z412" s="426"/>
      <c r="AA412" s="426"/>
    </row>
    <row r="413" spans="1:27" ht="15.75" customHeight="1">
      <c r="A413" s="426"/>
      <c r="B413" s="426"/>
      <c r="C413" s="426"/>
      <c r="D413" s="426"/>
      <c r="E413" s="426"/>
      <c r="F413" s="426"/>
      <c r="G413" s="426"/>
      <c r="H413" s="426"/>
      <c r="I413" s="426"/>
      <c r="J413" s="426"/>
      <c r="K413" s="426"/>
      <c r="L413" s="426"/>
      <c r="M413" s="426"/>
      <c r="N413" s="426"/>
      <c r="O413" s="426"/>
      <c r="P413" s="426"/>
      <c r="Q413" s="426"/>
      <c r="R413" s="426"/>
      <c r="S413" s="426"/>
      <c r="T413" s="426"/>
      <c r="U413" s="426"/>
      <c r="V413" s="426"/>
      <c r="W413" s="426"/>
      <c r="X413" s="426"/>
      <c r="Y413" s="426"/>
      <c r="Z413" s="426"/>
      <c r="AA413" s="426"/>
    </row>
    <row r="414" spans="1:27" ht="15.75" customHeight="1">
      <c r="A414" s="426"/>
      <c r="B414" s="426"/>
      <c r="C414" s="426"/>
      <c r="D414" s="426"/>
      <c r="E414" s="426"/>
      <c r="F414" s="426"/>
      <c r="G414" s="426"/>
      <c r="H414" s="426"/>
      <c r="I414" s="426"/>
      <c r="J414" s="426"/>
      <c r="K414" s="426"/>
      <c r="L414" s="426"/>
      <c r="M414" s="426"/>
      <c r="N414" s="426"/>
      <c r="O414" s="426"/>
      <c r="P414" s="426"/>
      <c r="Q414" s="426"/>
      <c r="R414" s="426"/>
      <c r="S414" s="426"/>
      <c r="T414" s="426"/>
      <c r="U414" s="426"/>
      <c r="V414" s="426"/>
      <c r="W414" s="426"/>
      <c r="X414" s="426"/>
      <c r="Y414" s="426"/>
      <c r="Z414" s="426"/>
      <c r="AA414" s="426"/>
    </row>
    <row r="415" spans="1:27" ht="15.75" customHeight="1">
      <c r="A415" s="426"/>
      <c r="B415" s="426"/>
      <c r="C415" s="426"/>
      <c r="D415" s="426"/>
      <c r="E415" s="426"/>
      <c r="F415" s="426"/>
      <c r="G415" s="426"/>
      <c r="H415" s="426"/>
      <c r="I415" s="426"/>
      <c r="J415" s="426"/>
      <c r="K415" s="426"/>
      <c r="L415" s="426"/>
      <c r="M415" s="426"/>
      <c r="N415" s="426"/>
      <c r="O415" s="426"/>
      <c r="P415" s="426"/>
      <c r="Q415" s="426"/>
      <c r="R415" s="426"/>
      <c r="S415" s="426"/>
      <c r="T415" s="426"/>
      <c r="U415" s="426"/>
      <c r="V415" s="426"/>
      <c r="W415" s="426"/>
      <c r="X415" s="426"/>
      <c r="Y415" s="426"/>
      <c r="Z415" s="426"/>
      <c r="AA415" s="426"/>
    </row>
    <row r="416" spans="1:27" ht="15.75" customHeight="1">
      <c r="A416" s="426"/>
      <c r="B416" s="426"/>
      <c r="C416" s="426"/>
      <c r="D416" s="426"/>
      <c r="E416" s="426"/>
      <c r="F416" s="426"/>
      <c r="G416" s="426"/>
      <c r="H416" s="426"/>
      <c r="I416" s="426"/>
      <c r="J416" s="426"/>
      <c r="K416" s="426"/>
      <c r="L416" s="426"/>
      <c r="M416" s="426"/>
      <c r="N416" s="426"/>
      <c r="O416" s="426"/>
      <c r="P416" s="426"/>
      <c r="Q416" s="426"/>
      <c r="R416" s="426"/>
      <c r="S416" s="426"/>
      <c r="T416" s="426"/>
      <c r="U416" s="426"/>
      <c r="V416" s="426"/>
      <c r="W416" s="426"/>
      <c r="X416" s="426"/>
      <c r="Y416" s="426"/>
      <c r="Z416" s="426"/>
      <c r="AA416" s="426"/>
    </row>
    <row r="417" spans="1:27" ht="15.75" customHeight="1">
      <c r="A417" s="426"/>
      <c r="B417" s="426"/>
      <c r="C417" s="426"/>
      <c r="D417" s="426"/>
      <c r="E417" s="426"/>
      <c r="F417" s="426"/>
      <c r="G417" s="426"/>
      <c r="H417" s="426"/>
      <c r="I417" s="426"/>
      <c r="J417" s="426"/>
      <c r="K417" s="426"/>
      <c r="L417" s="426"/>
      <c r="M417" s="426"/>
      <c r="N417" s="426"/>
      <c r="O417" s="426"/>
      <c r="P417" s="426"/>
      <c r="Q417" s="426"/>
      <c r="R417" s="426"/>
      <c r="S417" s="426"/>
      <c r="T417" s="426"/>
      <c r="U417" s="426"/>
      <c r="V417" s="426"/>
      <c r="W417" s="426"/>
      <c r="X417" s="426"/>
      <c r="Y417" s="426"/>
      <c r="Z417" s="426"/>
      <c r="AA417" s="426"/>
    </row>
    <row r="418" spans="1:27" ht="15.75" customHeight="1">
      <c r="A418" s="426"/>
      <c r="B418" s="426"/>
      <c r="C418" s="426"/>
      <c r="D418" s="426"/>
      <c r="E418" s="426"/>
      <c r="F418" s="426"/>
      <c r="G418" s="426"/>
      <c r="H418" s="426"/>
      <c r="I418" s="426"/>
      <c r="J418" s="426"/>
      <c r="K418" s="426"/>
      <c r="L418" s="426"/>
      <c r="M418" s="426"/>
      <c r="N418" s="426"/>
      <c r="O418" s="426"/>
      <c r="P418" s="426"/>
      <c r="Q418" s="426"/>
      <c r="R418" s="426"/>
      <c r="S418" s="426"/>
      <c r="T418" s="426"/>
      <c r="U418" s="426"/>
      <c r="V418" s="426"/>
      <c r="W418" s="426"/>
      <c r="X418" s="426"/>
      <c r="Y418" s="426"/>
      <c r="Z418" s="426"/>
      <c r="AA418" s="426"/>
    </row>
    <row r="419" spans="1:27" ht="15.75" customHeight="1">
      <c r="A419" s="426"/>
      <c r="B419" s="426"/>
      <c r="C419" s="426"/>
      <c r="D419" s="426"/>
      <c r="E419" s="426"/>
      <c r="F419" s="426"/>
      <c r="G419" s="426"/>
      <c r="H419" s="426"/>
      <c r="I419" s="426"/>
      <c r="J419" s="426"/>
      <c r="K419" s="426"/>
      <c r="L419" s="426"/>
      <c r="M419" s="426"/>
      <c r="N419" s="426"/>
      <c r="O419" s="426"/>
      <c r="P419" s="426"/>
      <c r="Q419" s="426"/>
      <c r="R419" s="426"/>
      <c r="S419" s="426"/>
      <c r="T419" s="426"/>
      <c r="U419" s="426"/>
      <c r="V419" s="426"/>
      <c r="W419" s="426"/>
      <c r="X419" s="426"/>
      <c r="Y419" s="426"/>
      <c r="Z419" s="426"/>
      <c r="AA419" s="426"/>
    </row>
    <row r="420" spans="1:27" ht="15.75" customHeight="1">
      <c r="A420" s="426"/>
      <c r="B420" s="426"/>
      <c r="C420" s="426"/>
      <c r="D420" s="426"/>
      <c r="E420" s="426"/>
      <c r="F420" s="426"/>
      <c r="G420" s="426"/>
      <c r="H420" s="426"/>
      <c r="I420" s="426"/>
      <c r="J420" s="426"/>
      <c r="K420" s="426"/>
      <c r="L420" s="426"/>
      <c r="M420" s="426"/>
      <c r="N420" s="426"/>
      <c r="O420" s="426"/>
      <c r="P420" s="426"/>
      <c r="Q420" s="426"/>
      <c r="R420" s="426"/>
      <c r="S420" s="426"/>
      <c r="T420" s="426"/>
      <c r="U420" s="426"/>
      <c r="V420" s="426"/>
      <c r="W420" s="426"/>
      <c r="X420" s="426"/>
      <c r="Y420" s="426"/>
      <c r="Z420" s="426"/>
      <c r="AA420" s="426"/>
    </row>
    <row r="421" spans="1:27" ht="15.75" customHeight="1">
      <c r="A421" s="426"/>
      <c r="B421" s="426"/>
      <c r="C421" s="426"/>
      <c r="D421" s="426"/>
      <c r="E421" s="426"/>
      <c r="F421" s="426"/>
      <c r="G421" s="426"/>
      <c r="H421" s="426"/>
      <c r="I421" s="426"/>
      <c r="J421" s="426"/>
      <c r="K421" s="426"/>
      <c r="L421" s="426"/>
      <c r="M421" s="426"/>
      <c r="N421" s="426"/>
      <c r="O421" s="426"/>
      <c r="P421" s="426"/>
      <c r="Q421" s="426"/>
      <c r="R421" s="426"/>
      <c r="S421" s="426"/>
      <c r="T421" s="426"/>
      <c r="U421" s="426"/>
      <c r="V421" s="426"/>
      <c r="W421" s="426"/>
      <c r="X421" s="426"/>
      <c r="Y421" s="426"/>
      <c r="Z421" s="426"/>
      <c r="AA421" s="426"/>
    </row>
    <row r="422" spans="1:27" ht="15.75" customHeight="1">
      <c r="A422" s="426"/>
      <c r="B422" s="426"/>
      <c r="C422" s="426"/>
      <c r="D422" s="426"/>
      <c r="E422" s="426"/>
      <c r="F422" s="426"/>
      <c r="G422" s="426"/>
      <c r="H422" s="426"/>
      <c r="I422" s="426"/>
      <c r="J422" s="426"/>
      <c r="K422" s="426"/>
      <c r="L422" s="426"/>
      <c r="M422" s="426"/>
      <c r="N422" s="426"/>
      <c r="O422" s="426"/>
      <c r="P422" s="426"/>
      <c r="Q422" s="426"/>
      <c r="R422" s="426"/>
      <c r="S422" s="426"/>
      <c r="T422" s="426"/>
      <c r="U422" s="426"/>
      <c r="V422" s="426"/>
      <c r="W422" s="426"/>
      <c r="X422" s="426"/>
      <c r="Y422" s="426"/>
      <c r="Z422" s="426"/>
      <c r="AA422" s="426"/>
    </row>
    <row r="423" spans="1:27" ht="15.75" customHeight="1">
      <c r="A423" s="426"/>
      <c r="B423" s="426"/>
      <c r="C423" s="426"/>
      <c r="D423" s="426"/>
      <c r="E423" s="426"/>
      <c r="F423" s="426"/>
      <c r="G423" s="426"/>
      <c r="H423" s="426"/>
      <c r="I423" s="426"/>
      <c r="J423" s="426"/>
      <c r="K423" s="426"/>
      <c r="L423" s="426"/>
      <c r="M423" s="426"/>
      <c r="N423" s="426"/>
      <c r="O423" s="426"/>
      <c r="P423" s="426"/>
      <c r="Q423" s="426"/>
      <c r="R423" s="426"/>
      <c r="S423" s="426"/>
      <c r="T423" s="426"/>
      <c r="U423" s="426"/>
      <c r="V423" s="426"/>
      <c r="W423" s="426"/>
      <c r="X423" s="426"/>
      <c r="Y423" s="426"/>
      <c r="Z423" s="426"/>
      <c r="AA423" s="426"/>
    </row>
    <row r="424" spans="1:27" ht="15.75" customHeight="1">
      <c r="A424" s="426"/>
      <c r="B424" s="426"/>
      <c r="C424" s="426"/>
      <c r="D424" s="426"/>
      <c r="E424" s="426"/>
      <c r="F424" s="426"/>
      <c r="G424" s="426"/>
      <c r="H424" s="426"/>
      <c r="I424" s="426"/>
      <c r="J424" s="426"/>
      <c r="K424" s="426"/>
      <c r="L424" s="426"/>
      <c r="M424" s="426"/>
      <c r="N424" s="426"/>
      <c r="O424" s="426"/>
      <c r="P424" s="426"/>
      <c r="Q424" s="426"/>
      <c r="R424" s="426"/>
      <c r="S424" s="426"/>
      <c r="T424" s="426"/>
      <c r="U424" s="426"/>
      <c r="V424" s="426"/>
      <c r="W424" s="426"/>
      <c r="X424" s="426"/>
      <c r="Y424" s="426"/>
      <c r="Z424" s="426"/>
      <c r="AA424" s="426"/>
    </row>
    <row r="425" spans="1:27" ht="15.75" customHeight="1">
      <c r="A425" s="426"/>
      <c r="B425" s="426"/>
      <c r="C425" s="426"/>
      <c r="D425" s="426"/>
      <c r="E425" s="426"/>
      <c r="F425" s="426"/>
      <c r="G425" s="426"/>
      <c r="H425" s="426"/>
      <c r="I425" s="426"/>
      <c r="J425" s="426"/>
      <c r="K425" s="426"/>
      <c r="L425" s="426"/>
      <c r="M425" s="426"/>
      <c r="N425" s="426"/>
      <c r="O425" s="426"/>
      <c r="P425" s="426"/>
      <c r="Q425" s="426"/>
      <c r="R425" s="426"/>
      <c r="S425" s="426"/>
      <c r="T425" s="426"/>
      <c r="U425" s="426"/>
      <c r="V425" s="426"/>
      <c r="W425" s="426"/>
      <c r="X425" s="426"/>
      <c r="Y425" s="426"/>
      <c r="Z425" s="426"/>
      <c r="AA425" s="426"/>
    </row>
    <row r="426" spans="1:27" ht="15.75" customHeight="1">
      <c r="A426" s="426"/>
      <c r="B426" s="426"/>
      <c r="C426" s="426"/>
      <c r="D426" s="426"/>
      <c r="E426" s="426"/>
      <c r="F426" s="426"/>
      <c r="G426" s="426"/>
      <c r="H426" s="426"/>
      <c r="I426" s="426"/>
      <c r="J426" s="426"/>
      <c r="K426" s="426"/>
      <c r="L426" s="426"/>
      <c r="M426" s="426"/>
      <c r="N426" s="426"/>
      <c r="O426" s="426"/>
      <c r="P426" s="426"/>
      <c r="Q426" s="426"/>
      <c r="R426" s="426"/>
      <c r="S426" s="426"/>
      <c r="T426" s="426"/>
      <c r="U426" s="426"/>
      <c r="V426" s="426"/>
      <c r="W426" s="426"/>
      <c r="X426" s="426"/>
      <c r="Y426" s="426"/>
      <c r="Z426" s="426"/>
      <c r="AA426" s="426"/>
    </row>
    <row r="427" spans="1:27" ht="15.75" customHeight="1">
      <c r="A427" s="426"/>
      <c r="B427" s="426"/>
      <c r="C427" s="426"/>
      <c r="D427" s="426"/>
      <c r="E427" s="426"/>
      <c r="F427" s="426"/>
      <c r="G427" s="426"/>
      <c r="H427" s="426"/>
      <c r="I427" s="426"/>
      <c r="J427" s="426"/>
      <c r="K427" s="426"/>
      <c r="L427" s="426"/>
      <c r="M427" s="426"/>
      <c r="N427" s="426"/>
      <c r="O427" s="426"/>
      <c r="P427" s="426"/>
      <c r="Q427" s="426"/>
      <c r="R427" s="426"/>
      <c r="S427" s="426"/>
      <c r="T427" s="426"/>
      <c r="U427" s="426"/>
      <c r="V427" s="426"/>
      <c r="W427" s="426"/>
      <c r="X427" s="426"/>
      <c r="Y427" s="426"/>
      <c r="Z427" s="426"/>
      <c r="AA427" s="426"/>
    </row>
    <row r="428" spans="1:27" ht="15.75" customHeight="1">
      <c r="A428" s="426"/>
      <c r="B428" s="426"/>
      <c r="C428" s="426"/>
      <c r="D428" s="426"/>
      <c r="E428" s="426"/>
      <c r="F428" s="426"/>
      <c r="G428" s="426"/>
      <c r="H428" s="426"/>
      <c r="I428" s="426"/>
      <c r="J428" s="426"/>
      <c r="K428" s="426"/>
      <c r="L428" s="426"/>
      <c r="M428" s="426"/>
      <c r="N428" s="426"/>
      <c r="O428" s="426"/>
      <c r="P428" s="426"/>
      <c r="Q428" s="426"/>
      <c r="R428" s="426"/>
      <c r="S428" s="426"/>
      <c r="T428" s="426"/>
      <c r="U428" s="426"/>
      <c r="V428" s="426"/>
      <c r="W428" s="426"/>
      <c r="X428" s="426"/>
      <c r="Y428" s="426"/>
      <c r="Z428" s="426"/>
      <c r="AA428" s="426"/>
    </row>
    <row r="429" spans="1:27" ht="15.75" customHeight="1">
      <c r="A429" s="426"/>
      <c r="B429" s="426"/>
      <c r="C429" s="426"/>
      <c r="D429" s="426"/>
      <c r="E429" s="426"/>
      <c r="F429" s="426"/>
      <c r="G429" s="426"/>
      <c r="H429" s="426"/>
      <c r="I429" s="426"/>
      <c r="J429" s="426"/>
      <c r="K429" s="426"/>
      <c r="L429" s="426"/>
      <c r="M429" s="426"/>
      <c r="N429" s="426"/>
      <c r="O429" s="426"/>
      <c r="P429" s="426"/>
      <c r="Q429" s="426"/>
      <c r="R429" s="426"/>
      <c r="S429" s="426"/>
      <c r="T429" s="426"/>
      <c r="U429" s="426"/>
      <c r="V429" s="426"/>
      <c r="W429" s="426"/>
      <c r="X429" s="426"/>
      <c r="Y429" s="426"/>
      <c r="Z429" s="426"/>
      <c r="AA429" s="426"/>
    </row>
    <row r="430" spans="1:27" ht="15.75" customHeight="1">
      <c r="A430" s="426"/>
      <c r="B430" s="426"/>
      <c r="C430" s="426"/>
      <c r="D430" s="426"/>
      <c r="E430" s="426"/>
      <c r="F430" s="426"/>
      <c r="G430" s="426"/>
      <c r="H430" s="426"/>
      <c r="I430" s="426"/>
      <c r="J430" s="426"/>
      <c r="K430" s="426"/>
      <c r="L430" s="426"/>
      <c r="M430" s="426"/>
      <c r="N430" s="426"/>
      <c r="O430" s="426"/>
      <c r="P430" s="426"/>
      <c r="Q430" s="426"/>
      <c r="R430" s="426"/>
      <c r="S430" s="426"/>
      <c r="T430" s="426"/>
      <c r="U430" s="426"/>
      <c r="V430" s="426"/>
      <c r="W430" s="426"/>
      <c r="X430" s="426"/>
      <c r="Y430" s="426"/>
      <c r="Z430" s="426"/>
      <c r="AA430" s="426"/>
    </row>
    <row r="431" spans="1:27" ht="15.75" customHeight="1">
      <c r="A431" s="426"/>
      <c r="B431" s="426"/>
      <c r="C431" s="426"/>
      <c r="D431" s="426"/>
      <c r="E431" s="426"/>
      <c r="F431" s="426"/>
      <c r="G431" s="426"/>
      <c r="H431" s="426"/>
      <c r="I431" s="426"/>
      <c r="J431" s="426"/>
      <c r="K431" s="426"/>
      <c r="L431" s="426"/>
      <c r="M431" s="426"/>
      <c r="N431" s="426"/>
      <c r="O431" s="426"/>
      <c r="P431" s="426"/>
      <c r="Q431" s="426"/>
      <c r="R431" s="426"/>
      <c r="S431" s="426"/>
      <c r="T431" s="426"/>
      <c r="U431" s="426"/>
      <c r="V431" s="426"/>
      <c r="W431" s="426"/>
      <c r="X431" s="426"/>
      <c r="Y431" s="426"/>
      <c r="Z431" s="426"/>
      <c r="AA431" s="426"/>
    </row>
    <row r="432" spans="1:27" ht="15.75" customHeight="1">
      <c r="A432" s="426"/>
      <c r="B432" s="426"/>
      <c r="C432" s="426"/>
      <c r="D432" s="426"/>
      <c r="E432" s="426"/>
      <c r="F432" s="426"/>
      <c r="G432" s="426"/>
      <c r="H432" s="426"/>
      <c r="I432" s="426"/>
      <c r="J432" s="426"/>
      <c r="K432" s="426"/>
      <c r="L432" s="426"/>
      <c r="M432" s="426"/>
      <c r="N432" s="426"/>
      <c r="O432" s="426"/>
      <c r="P432" s="426"/>
      <c r="Q432" s="426"/>
      <c r="R432" s="426"/>
      <c r="S432" s="426"/>
      <c r="T432" s="426"/>
      <c r="U432" s="426"/>
      <c r="V432" s="426"/>
      <c r="W432" s="426"/>
      <c r="X432" s="426"/>
      <c r="Y432" s="426"/>
      <c r="Z432" s="426"/>
      <c r="AA432" s="426"/>
    </row>
    <row r="433" spans="1:27" ht="15.75" customHeight="1">
      <c r="A433" s="426"/>
      <c r="B433" s="426"/>
      <c r="C433" s="426"/>
      <c r="D433" s="426"/>
      <c r="E433" s="426"/>
      <c r="F433" s="426"/>
      <c r="G433" s="426"/>
      <c r="H433" s="426"/>
      <c r="I433" s="426"/>
      <c r="J433" s="426"/>
      <c r="K433" s="426"/>
      <c r="L433" s="426"/>
      <c r="M433" s="426"/>
      <c r="N433" s="426"/>
      <c r="O433" s="426"/>
      <c r="P433" s="426"/>
      <c r="Q433" s="426"/>
      <c r="R433" s="426"/>
      <c r="S433" s="426"/>
      <c r="T433" s="426"/>
      <c r="U433" s="426"/>
      <c r="V433" s="426"/>
      <c r="W433" s="426"/>
      <c r="X433" s="426"/>
      <c r="Y433" s="426"/>
      <c r="Z433" s="426"/>
      <c r="AA433" s="426"/>
    </row>
    <row r="434" spans="1:27" ht="15.75" customHeight="1">
      <c r="A434" s="426"/>
      <c r="B434" s="426"/>
      <c r="C434" s="426"/>
      <c r="D434" s="426"/>
      <c r="E434" s="426"/>
      <c r="F434" s="426"/>
      <c r="G434" s="426"/>
      <c r="H434" s="426"/>
      <c r="I434" s="426"/>
      <c r="J434" s="426"/>
      <c r="K434" s="426"/>
      <c r="L434" s="426"/>
      <c r="M434" s="426"/>
      <c r="N434" s="426"/>
      <c r="O434" s="426"/>
      <c r="P434" s="426"/>
      <c r="Q434" s="426"/>
      <c r="R434" s="426"/>
      <c r="S434" s="426"/>
      <c r="T434" s="426"/>
      <c r="U434" s="426"/>
      <c r="V434" s="426"/>
      <c r="W434" s="426"/>
      <c r="X434" s="426"/>
      <c r="Y434" s="426"/>
      <c r="Z434" s="426"/>
      <c r="AA434" s="426"/>
    </row>
    <row r="435" spans="1:27" ht="15.75" customHeight="1">
      <c r="A435" s="426"/>
      <c r="B435" s="426"/>
      <c r="C435" s="426"/>
      <c r="D435" s="426"/>
      <c r="E435" s="426"/>
      <c r="F435" s="426"/>
      <c r="G435" s="426"/>
      <c r="H435" s="426"/>
      <c r="I435" s="426"/>
      <c r="J435" s="426"/>
      <c r="K435" s="426"/>
      <c r="L435" s="426"/>
      <c r="M435" s="426"/>
      <c r="N435" s="426"/>
      <c r="O435" s="426"/>
      <c r="P435" s="426"/>
      <c r="Q435" s="426"/>
      <c r="R435" s="426"/>
      <c r="S435" s="426"/>
      <c r="T435" s="426"/>
      <c r="U435" s="426"/>
      <c r="V435" s="426"/>
      <c r="W435" s="426"/>
      <c r="X435" s="426"/>
      <c r="Y435" s="426"/>
      <c r="Z435" s="426"/>
      <c r="AA435" s="426"/>
    </row>
    <row r="436" spans="1:27" ht="15.75" customHeight="1">
      <c r="A436" s="426"/>
      <c r="B436" s="426"/>
      <c r="C436" s="426"/>
      <c r="D436" s="426"/>
      <c r="E436" s="426"/>
      <c r="F436" s="426"/>
      <c r="G436" s="426"/>
      <c r="H436" s="426"/>
      <c r="I436" s="426"/>
      <c r="J436" s="426"/>
      <c r="K436" s="426"/>
      <c r="L436" s="426"/>
      <c r="M436" s="426"/>
      <c r="N436" s="426"/>
      <c r="O436" s="426"/>
      <c r="P436" s="426"/>
      <c r="Q436" s="426"/>
      <c r="R436" s="426"/>
      <c r="S436" s="426"/>
      <c r="T436" s="426"/>
      <c r="U436" s="426"/>
      <c r="V436" s="426"/>
      <c r="W436" s="426"/>
      <c r="X436" s="426"/>
      <c r="Y436" s="426"/>
      <c r="Z436" s="426"/>
      <c r="AA436" s="426"/>
    </row>
    <row r="437" spans="1:27" ht="15.75" customHeight="1">
      <c r="A437" s="426"/>
      <c r="B437" s="426"/>
      <c r="C437" s="426"/>
      <c r="D437" s="426"/>
      <c r="E437" s="426"/>
      <c r="F437" s="426"/>
      <c r="G437" s="426"/>
      <c r="H437" s="426"/>
      <c r="I437" s="426"/>
      <c r="J437" s="426"/>
      <c r="K437" s="426"/>
      <c r="L437" s="426"/>
      <c r="M437" s="426"/>
      <c r="N437" s="426"/>
      <c r="O437" s="426"/>
      <c r="P437" s="426"/>
      <c r="Q437" s="426"/>
      <c r="R437" s="426"/>
      <c r="S437" s="426"/>
      <c r="T437" s="426"/>
      <c r="U437" s="426"/>
      <c r="V437" s="426"/>
      <c r="W437" s="426"/>
      <c r="X437" s="426"/>
      <c r="Y437" s="426"/>
      <c r="Z437" s="426"/>
      <c r="AA437" s="426"/>
    </row>
    <row r="438" spans="1:27" ht="15.75" customHeight="1">
      <c r="A438" s="426"/>
      <c r="B438" s="426"/>
      <c r="C438" s="426"/>
      <c r="D438" s="426"/>
      <c r="E438" s="426"/>
      <c r="F438" s="426"/>
      <c r="G438" s="426"/>
      <c r="H438" s="426"/>
      <c r="I438" s="426"/>
      <c r="J438" s="426"/>
      <c r="K438" s="426"/>
      <c r="L438" s="426"/>
      <c r="M438" s="426"/>
      <c r="N438" s="426"/>
      <c r="O438" s="426"/>
      <c r="P438" s="426"/>
      <c r="Q438" s="426"/>
      <c r="R438" s="426"/>
      <c r="S438" s="426"/>
      <c r="T438" s="426"/>
      <c r="U438" s="426"/>
      <c r="V438" s="426"/>
      <c r="W438" s="426"/>
      <c r="X438" s="426"/>
      <c r="Y438" s="426"/>
      <c r="Z438" s="426"/>
      <c r="AA438" s="426"/>
    </row>
    <row r="439" spans="1:27" ht="15.75" customHeight="1">
      <c r="A439" s="426"/>
      <c r="B439" s="426"/>
      <c r="C439" s="426"/>
      <c r="D439" s="426"/>
      <c r="E439" s="426"/>
      <c r="F439" s="426"/>
      <c r="G439" s="426"/>
      <c r="H439" s="426"/>
      <c r="I439" s="426"/>
      <c r="J439" s="426"/>
      <c r="K439" s="426"/>
      <c r="L439" s="426"/>
      <c r="M439" s="426"/>
      <c r="N439" s="426"/>
      <c r="O439" s="426"/>
      <c r="P439" s="426"/>
      <c r="Q439" s="426"/>
      <c r="R439" s="426"/>
      <c r="S439" s="426"/>
      <c r="T439" s="426"/>
      <c r="U439" s="426"/>
      <c r="V439" s="426"/>
      <c r="W439" s="426"/>
      <c r="X439" s="426"/>
      <c r="Y439" s="426"/>
      <c r="Z439" s="426"/>
      <c r="AA439" s="426"/>
    </row>
    <row r="440" spans="1:27" ht="15.75" customHeight="1">
      <c r="A440" s="426"/>
      <c r="B440" s="426"/>
      <c r="C440" s="426"/>
      <c r="D440" s="426"/>
      <c r="E440" s="426"/>
      <c r="F440" s="426"/>
      <c r="G440" s="426"/>
      <c r="H440" s="426"/>
      <c r="I440" s="426"/>
      <c r="J440" s="426"/>
      <c r="K440" s="426"/>
      <c r="L440" s="426"/>
      <c r="M440" s="426"/>
      <c r="N440" s="426"/>
      <c r="O440" s="426"/>
      <c r="P440" s="426"/>
      <c r="Q440" s="426"/>
      <c r="R440" s="426"/>
      <c r="S440" s="426"/>
      <c r="T440" s="426"/>
      <c r="U440" s="426"/>
      <c r="V440" s="426"/>
      <c r="W440" s="426"/>
      <c r="X440" s="426"/>
      <c r="Y440" s="426"/>
      <c r="Z440" s="426"/>
      <c r="AA440" s="426"/>
    </row>
    <row r="441" spans="1:27" ht="15.75" customHeight="1">
      <c r="A441" s="426"/>
      <c r="B441" s="426"/>
      <c r="C441" s="426"/>
      <c r="D441" s="426"/>
      <c r="E441" s="426"/>
      <c r="F441" s="426"/>
      <c r="G441" s="426"/>
      <c r="H441" s="426"/>
      <c r="I441" s="426"/>
      <c r="J441" s="426"/>
      <c r="K441" s="426"/>
      <c r="L441" s="426"/>
      <c r="M441" s="426"/>
      <c r="N441" s="426"/>
      <c r="O441" s="426"/>
      <c r="P441" s="426"/>
      <c r="Q441" s="426"/>
      <c r="R441" s="426"/>
      <c r="S441" s="426"/>
      <c r="T441" s="426"/>
      <c r="U441" s="426"/>
      <c r="V441" s="426"/>
      <c r="W441" s="426"/>
      <c r="X441" s="426"/>
      <c r="Y441" s="426"/>
      <c r="Z441" s="426"/>
      <c r="AA441" s="426"/>
    </row>
    <row r="442" spans="1:27" ht="15.75" customHeight="1">
      <c r="A442" s="426"/>
      <c r="B442" s="426"/>
      <c r="C442" s="426"/>
      <c r="D442" s="426"/>
      <c r="E442" s="426"/>
      <c r="F442" s="426"/>
      <c r="G442" s="426"/>
      <c r="H442" s="426"/>
      <c r="I442" s="426"/>
      <c r="J442" s="426"/>
      <c r="K442" s="426"/>
      <c r="L442" s="426"/>
      <c r="M442" s="426"/>
      <c r="N442" s="426"/>
      <c r="O442" s="426"/>
      <c r="P442" s="426"/>
      <c r="Q442" s="426"/>
      <c r="R442" s="426"/>
      <c r="S442" s="426"/>
      <c r="T442" s="426"/>
      <c r="U442" s="426"/>
      <c r="V442" s="426"/>
      <c r="W442" s="426"/>
      <c r="X442" s="426"/>
      <c r="Y442" s="426"/>
      <c r="Z442" s="426"/>
      <c r="AA442" s="426"/>
    </row>
    <row r="443" spans="1:27" ht="15.75" customHeight="1">
      <c r="A443" s="426"/>
      <c r="B443" s="426"/>
      <c r="C443" s="426"/>
      <c r="D443" s="426"/>
      <c r="E443" s="426"/>
      <c r="F443" s="426"/>
      <c r="G443" s="426"/>
      <c r="H443" s="426"/>
      <c r="I443" s="426"/>
      <c r="J443" s="426"/>
      <c r="K443" s="426"/>
      <c r="L443" s="426"/>
      <c r="M443" s="426"/>
      <c r="N443" s="426"/>
      <c r="O443" s="426"/>
      <c r="P443" s="426"/>
      <c r="Q443" s="426"/>
      <c r="R443" s="426"/>
      <c r="S443" s="426"/>
      <c r="T443" s="426"/>
      <c r="U443" s="426"/>
      <c r="V443" s="426"/>
      <c r="W443" s="426"/>
      <c r="X443" s="426"/>
      <c r="Y443" s="426"/>
      <c r="Z443" s="426"/>
      <c r="AA443" s="426"/>
    </row>
    <row r="444" spans="1:27" ht="15.75" customHeight="1">
      <c r="A444" s="426"/>
      <c r="B444" s="426"/>
      <c r="C444" s="426"/>
      <c r="D444" s="426"/>
      <c r="E444" s="426"/>
      <c r="F444" s="426"/>
      <c r="G444" s="426"/>
      <c r="H444" s="426"/>
      <c r="I444" s="426"/>
      <c r="J444" s="426"/>
      <c r="K444" s="426"/>
      <c r="L444" s="426"/>
      <c r="M444" s="426"/>
      <c r="N444" s="426"/>
      <c r="O444" s="426"/>
      <c r="P444" s="426"/>
      <c r="Q444" s="426"/>
      <c r="R444" s="426"/>
      <c r="S444" s="426"/>
      <c r="T444" s="426"/>
      <c r="U444" s="426"/>
      <c r="V444" s="426"/>
      <c r="W444" s="426"/>
      <c r="X444" s="426"/>
      <c r="Y444" s="426"/>
      <c r="Z444" s="426"/>
      <c r="AA444" s="426"/>
    </row>
    <row r="445" spans="1:27" ht="15.75" customHeight="1">
      <c r="A445" s="426"/>
      <c r="B445" s="426"/>
      <c r="C445" s="426"/>
      <c r="D445" s="426"/>
      <c r="E445" s="426"/>
      <c r="F445" s="426"/>
      <c r="G445" s="426"/>
      <c r="H445" s="426"/>
      <c r="I445" s="426"/>
      <c r="J445" s="426"/>
      <c r="K445" s="426"/>
      <c r="L445" s="426"/>
      <c r="M445" s="426"/>
      <c r="N445" s="426"/>
      <c r="O445" s="426"/>
      <c r="P445" s="426"/>
      <c r="Q445" s="426"/>
      <c r="R445" s="426"/>
      <c r="S445" s="426"/>
      <c r="T445" s="426"/>
      <c r="U445" s="426"/>
      <c r="V445" s="426"/>
      <c r="W445" s="426"/>
      <c r="X445" s="426"/>
      <c r="Y445" s="426"/>
      <c r="Z445" s="426"/>
      <c r="AA445" s="426"/>
    </row>
    <row r="446" spans="1:27" ht="15.75" customHeight="1">
      <c r="A446" s="426"/>
      <c r="B446" s="426"/>
      <c r="C446" s="426"/>
      <c r="D446" s="426"/>
      <c r="E446" s="426"/>
      <c r="F446" s="426"/>
      <c r="G446" s="426"/>
      <c r="H446" s="426"/>
      <c r="I446" s="426"/>
      <c r="J446" s="426"/>
      <c r="K446" s="426"/>
      <c r="L446" s="426"/>
      <c r="M446" s="426"/>
      <c r="N446" s="426"/>
      <c r="O446" s="426"/>
      <c r="P446" s="426"/>
      <c r="Q446" s="426"/>
      <c r="R446" s="426"/>
      <c r="S446" s="426"/>
      <c r="T446" s="426"/>
      <c r="U446" s="426"/>
      <c r="V446" s="426"/>
      <c r="W446" s="426"/>
      <c r="X446" s="426"/>
      <c r="Y446" s="426"/>
      <c r="Z446" s="426"/>
      <c r="AA446" s="426"/>
    </row>
    <row r="447" spans="1:27" ht="15.75" customHeight="1">
      <c r="A447" s="426"/>
      <c r="B447" s="426"/>
      <c r="C447" s="426"/>
      <c r="D447" s="426"/>
      <c r="E447" s="426"/>
      <c r="F447" s="426"/>
      <c r="G447" s="426"/>
      <c r="H447" s="426"/>
      <c r="I447" s="426"/>
      <c r="J447" s="426"/>
      <c r="K447" s="426"/>
      <c r="L447" s="426"/>
      <c r="M447" s="426"/>
      <c r="N447" s="426"/>
      <c r="O447" s="426"/>
      <c r="P447" s="426"/>
      <c r="Q447" s="426"/>
      <c r="R447" s="426"/>
      <c r="S447" s="426"/>
      <c r="T447" s="426"/>
      <c r="U447" s="426"/>
      <c r="V447" s="426"/>
      <c r="W447" s="426"/>
      <c r="X447" s="426"/>
      <c r="Y447" s="426"/>
      <c r="Z447" s="426"/>
      <c r="AA447" s="426"/>
    </row>
    <row r="448" spans="1:27" ht="15.75" customHeight="1">
      <c r="A448" s="426"/>
      <c r="B448" s="426"/>
      <c r="C448" s="426"/>
      <c r="D448" s="426"/>
      <c r="E448" s="426"/>
      <c r="F448" s="426"/>
      <c r="G448" s="426"/>
      <c r="H448" s="426"/>
      <c r="I448" s="426"/>
      <c r="J448" s="426"/>
      <c r="K448" s="426"/>
      <c r="L448" s="426"/>
      <c r="M448" s="426"/>
      <c r="N448" s="426"/>
      <c r="O448" s="426"/>
      <c r="P448" s="426"/>
      <c r="Q448" s="426"/>
      <c r="R448" s="426"/>
      <c r="S448" s="426"/>
      <c r="T448" s="426"/>
      <c r="U448" s="426"/>
      <c r="V448" s="426"/>
      <c r="W448" s="426"/>
      <c r="X448" s="426"/>
      <c r="Y448" s="426"/>
      <c r="Z448" s="426"/>
      <c r="AA448" s="426"/>
    </row>
    <row r="449" spans="1:27" ht="15.75" customHeight="1">
      <c r="A449" s="426"/>
      <c r="B449" s="426"/>
      <c r="C449" s="426"/>
      <c r="D449" s="426"/>
      <c r="E449" s="426"/>
      <c r="F449" s="426"/>
      <c r="G449" s="426"/>
      <c r="H449" s="426"/>
      <c r="I449" s="426"/>
      <c r="J449" s="426"/>
      <c r="K449" s="426"/>
      <c r="L449" s="426"/>
      <c r="M449" s="426"/>
      <c r="N449" s="426"/>
      <c r="O449" s="426"/>
      <c r="P449" s="426"/>
      <c r="Q449" s="426"/>
      <c r="R449" s="426"/>
      <c r="S449" s="426"/>
      <c r="T449" s="426"/>
      <c r="U449" s="426"/>
      <c r="V449" s="426"/>
      <c r="W449" s="426"/>
      <c r="X449" s="426"/>
      <c r="Y449" s="426"/>
      <c r="Z449" s="426"/>
      <c r="AA449" s="426"/>
    </row>
    <row r="450" spans="1:27" ht="15.75" customHeight="1">
      <c r="A450" s="426"/>
      <c r="B450" s="426"/>
      <c r="C450" s="426"/>
      <c r="D450" s="426"/>
      <c r="E450" s="426"/>
      <c r="F450" s="426"/>
      <c r="G450" s="426"/>
      <c r="H450" s="426"/>
      <c r="I450" s="426"/>
      <c r="J450" s="426"/>
      <c r="K450" s="426"/>
      <c r="L450" s="426"/>
      <c r="M450" s="426"/>
      <c r="N450" s="426"/>
      <c r="O450" s="426"/>
      <c r="P450" s="426"/>
      <c r="Q450" s="426"/>
      <c r="R450" s="426"/>
      <c r="S450" s="426"/>
      <c r="T450" s="426"/>
      <c r="U450" s="426"/>
      <c r="V450" s="426"/>
      <c r="W450" s="426"/>
      <c r="X450" s="426"/>
      <c r="Y450" s="426"/>
      <c r="Z450" s="426"/>
      <c r="AA450" s="426"/>
    </row>
    <row r="451" spans="1:27" ht="15.75" customHeight="1">
      <c r="A451" s="426"/>
      <c r="B451" s="426"/>
      <c r="C451" s="426"/>
      <c r="D451" s="426"/>
      <c r="E451" s="426"/>
      <c r="F451" s="426"/>
      <c r="G451" s="426"/>
      <c r="H451" s="426"/>
      <c r="I451" s="426"/>
      <c r="J451" s="426"/>
      <c r="K451" s="426"/>
      <c r="L451" s="426"/>
      <c r="M451" s="426"/>
      <c r="N451" s="426"/>
      <c r="O451" s="426"/>
      <c r="P451" s="426"/>
      <c r="Q451" s="426"/>
      <c r="R451" s="426"/>
      <c r="S451" s="426"/>
      <c r="T451" s="426"/>
      <c r="U451" s="426"/>
      <c r="V451" s="426"/>
      <c r="W451" s="426"/>
      <c r="X451" s="426"/>
      <c r="Y451" s="426"/>
      <c r="Z451" s="426"/>
      <c r="AA451" s="426"/>
    </row>
    <row r="452" spans="1:27" ht="15.75" customHeight="1">
      <c r="A452" s="426"/>
      <c r="B452" s="426"/>
      <c r="C452" s="426"/>
      <c r="D452" s="426"/>
      <c r="E452" s="426"/>
      <c r="F452" s="426"/>
      <c r="G452" s="426"/>
      <c r="H452" s="426"/>
      <c r="I452" s="426"/>
      <c r="J452" s="426"/>
      <c r="K452" s="426"/>
      <c r="L452" s="426"/>
      <c r="M452" s="426"/>
      <c r="N452" s="426"/>
      <c r="O452" s="426"/>
      <c r="P452" s="426"/>
      <c r="Q452" s="426"/>
      <c r="R452" s="426"/>
      <c r="S452" s="426"/>
      <c r="T452" s="426"/>
      <c r="U452" s="426"/>
      <c r="V452" s="426"/>
      <c r="W452" s="426"/>
      <c r="X452" s="426"/>
      <c r="Y452" s="426"/>
      <c r="Z452" s="426"/>
      <c r="AA452" s="426"/>
    </row>
    <row r="453" spans="1:27" ht="15.75" customHeight="1">
      <c r="A453" s="426"/>
      <c r="B453" s="426"/>
      <c r="C453" s="426"/>
      <c r="D453" s="426"/>
      <c r="E453" s="426"/>
      <c r="F453" s="426"/>
      <c r="G453" s="426"/>
      <c r="H453" s="426"/>
      <c r="I453" s="426"/>
      <c r="J453" s="426"/>
      <c r="K453" s="426"/>
      <c r="L453" s="426"/>
      <c r="M453" s="426"/>
      <c r="N453" s="426"/>
      <c r="O453" s="426"/>
      <c r="P453" s="426"/>
      <c r="Q453" s="426"/>
      <c r="R453" s="426"/>
      <c r="S453" s="426"/>
      <c r="T453" s="426"/>
      <c r="U453" s="426"/>
      <c r="V453" s="426"/>
      <c r="W453" s="426"/>
      <c r="X453" s="426"/>
      <c r="Y453" s="426"/>
      <c r="Z453" s="426"/>
      <c r="AA453" s="426"/>
    </row>
    <row r="454" spans="1:27" ht="15.75" customHeight="1">
      <c r="A454" s="426"/>
      <c r="B454" s="426"/>
      <c r="C454" s="426"/>
      <c r="D454" s="426"/>
      <c r="E454" s="426"/>
      <c r="F454" s="426"/>
      <c r="G454" s="426"/>
      <c r="H454" s="426"/>
      <c r="I454" s="426"/>
      <c r="J454" s="426"/>
      <c r="K454" s="426"/>
      <c r="L454" s="426"/>
      <c r="M454" s="426"/>
      <c r="N454" s="426"/>
      <c r="O454" s="426"/>
      <c r="P454" s="426"/>
      <c r="Q454" s="426"/>
      <c r="R454" s="426"/>
      <c r="S454" s="426"/>
      <c r="T454" s="426"/>
      <c r="U454" s="426"/>
      <c r="V454" s="426"/>
      <c r="W454" s="426"/>
      <c r="X454" s="426"/>
      <c r="Y454" s="426"/>
      <c r="Z454" s="426"/>
      <c r="AA454" s="426"/>
    </row>
    <row r="455" spans="1:27" ht="15.75" customHeight="1">
      <c r="A455" s="426"/>
      <c r="B455" s="426"/>
      <c r="C455" s="426"/>
      <c r="D455" s="426"/>
      <c r="E455" s="426"/>
      <c r="F455" s="426"/>
      <c r="G455" s="426"/>
      <c r="H455" s="426"/>
      <c r="I455" s="426"/>
      <c r="J455" s="426"/>
      <c r="K455" s="426"/>
      <c r="L455" s="426"/>
      <c r="M455" s="426"/>
      <c r="N455" s="426"/>
      <c r="O455" s="426"/>
      <c r="P455" s="426"/>
      <c r="Q455" s="426"/>
      <c r="R455" s="426"/>
      <c r="S455" s="426"/>
      <c r="T455" s="426"/>
      <c r="U455" s="426"/>
      <c r="V455" s="426"/>
      <c r="W455" s="426"/>
      <c r="X455" s="426"/>
      <c r="Y455" s="426"/>
      <c r="Z455" s="426"/>
      <c r="AA455" s="426"/>
    </row>
    <row r="456" spans="1:27" ht="15.75" customHeight="1">
      <c r="A456" s="426"/>
      <c r="B456" s="426"/>
      <c r="C456" s="426"/>
      <c r="D456" s="426"/>
      <c r="E456" s="426"/>
      <c r="F456" s="426"/>
      <c r="G456" s="426"/>
      <c r="H456" s="426"/>
      <c r="I456" s="426"/>
      <c r="J456" s="426"/>
      <c r="K456" s="426"/>
      <c r="L456" s="426"/>
      <c r="M456" s="426"/>
      <c r="N456" s="426"/>
      <c r="O456" s="426"/>
      <c r="P456" s="426"/>
      <c r="Q456" s="426"/>
      <c r="R456" s="426"/>
      <c r="S456" s="426"/>
      <c r="T456" s="426"/>
      <c r="U456" s="426"/>
      <c r="V456" s="426"/>
      <c r="W456" s="426"/>
      <c r="X456" s="426"/>
      <c r="Y456" s="426"/>
      <c r="Z456" s="426"/>
      <c r="AA456" s="426"/>
    </row>
    <row r="457" spans="1:27" ht="15.75" customHeight="1">
      <c r="A457" s="426"/>
      <c r="B457" s="426"/>
      <c r="C457" s="426"/>
      <c r="D457" s="426"/>
      <c r="E457" s="426"/>
      <c r="F457" s="426"/>
      <c r="G457" s="426"/>
      <c r="H457" s="426"/>
      <c r="I457" s="426"/>
      <c r="J457" s="426"/>
      <c r="K457" s="426"/>
      <c r="L457" s="426"/>
      <c r="M457" s="426"/>
      <c r="N457" s="426"/>
      <c r="O457" s="426"/>
      <c r="P457" s="426"/>
      <c r="Q457" s="426"/>
      <c r="R457" s="426"/>
      <c r="S457" s="426"/>
      <c r="T457" s="426"/>
      <c r="U457" s="426"/>
      <c r="V457" s="426"/>
      <c r="W457" s="426"/>
      <c r="X457" s="426"/>
      <c r="Y457" s="426"/>
      <c r="Z457" s="426"/>
      <c r="AA457" s="426"/>
    </row>
    <row r="458" spans="1:27" ht="15.75" customHeight="1">
      <c r="A458" s="426"/>
      <c r="B458" s="426"/>
      <c r="C458" s="426"/>
      <c r="D458" s="426"/>
      <c r="E458" s="426"/>
      <c r="F458" s="426"/>
      <c r="G458" s="426"/>
      <c r="H458" s="426"/>
      <c r="I458" s="426"/>
      <c r="J458" s="426"/>
      <c r="K458" s="426"/>
      <c r="L458" s="426"/>
      <c r="M458" s="426"/>
      <c r="N458" s="426"/>
      <c r="O458" s="426"/>
      <c r="P458" s="426"/>
      <c r="Q458" s="426"/>
      <c r="R458" s="426"/>
      <c r="S458" s="426"/>
      <c r="T458" s="426"/>
      <c r="U458" s="426"/>
      <c r="V458" s="426"/>
      <c r="W458" s="426"/>
      <c r="X458" s="426"/>
      <c r="Y458" s="426"/>
      <c r="Z458" s="426"/>
      <c r="AA458" s="426"/>
    </row>
    <row r="459" spans="1:27" ht="15.75" customHeight="1">
      <c r="A459" s="426"/>
      <c r="B459" s="426"/>
      <c r="C459" s="426"/>
      <c r="D459" s="426"/>
      <c r="E459" s="426"/>
      <c r="F459" s="426"/>
      <c r="G459" s="426"/>
      <c r="H459" s="426"/>
      <c r="I459" s="426"/>
      <c r="J459" s="426"/>
      <c r="K459" s="426"/>
      <c r="L459" s="426"/>
      <c r="M459" s="426"/>
      <c r="N459" s="426"/>
      <c r="O459" s="426"/>
      <c r="P459" s="426"/>
      <c r="Q459" s="426"/>
      <c r="R459" s="426"/>
      <c r="S459" s="426"/>
      <c r="T459" s="426"/>
      <c r="U459" s="426"/>
      <c r="V459" s="426"/>
      <c r="W459" s="426"/>
      <c r="X459" s="426"/>
      <c r="Y459" s="426"/>
      <c r="Z459" s="426"/>
      <c r="AA459" s="426"/>
    </row>
    <row r="460" spans="1:27" ht="15.75" customHeight="1">
      <c r="A460" s="426"/>
      <c r="B460" s="426"/>
      <c r="C460" s="426"/>
      <c r="D460" s="426"/>
      <c r="E460" s="426"/>
      <c r="F460" s="426"/>
      <c r="G460" s="426"/>
      <c r="H460" s="426"/>
      <c r="I460" s="426"/>
      <c r="J460" s="426"/>
      <c r="K460" s="426"/>
      <c r="L460" s="426"/>
      <c r="M460" s="426"/>
      <c r="N460" s="426"/>
      <c r="O460" s="426"/>
      <c r="P460" s="426"/>
      <c r="Q460" s="426"/>
      <c r="R460" s="426"/>
      <c r="S460" s="426"/>
      <c r="T460" s="426"/>
      <c r="U460" s="426"/>
      <c r="V460" s="426"/>
      <c r="W460" s="426"/>
      <c r="X460" s="426"/>
      <c r="Y460" s="426"/>
      <c r="Z460" s="426"/>
      <c r="AA460" s="426"/>
    </row>
    <row r="461" spans="1:27" ht="15.75" customHeight="1">
      <c r="A461" s="426"/>
      <c r="B461" s="426"/>
      <c r="C461" s="426"/>
      <c r="D461" s="426"/>
      <c r="E461" s="426"/>
      <c r="F461" s="426"/>
      <c r="G461" s="426"/>
      <c r="H461" s="426"/>
      <c r="I461" s="426"/>
      <c r="J461" s="426"/>
      <c r="K461" s="426"/>
      <c r="L461" s="426"/>
      <c r="M461" s="426"/>
      <c r="N461" s="426"/>
      <c r="O461" s="426"/>
      <c r="P461" s="426"/>
      <c r="Q461" s="426"/>
      <c r="R461" s="426"/>
      <c r="S461" s="426"/>
      <c r="T461" s="426"/>
      <c r="U461" s="426"/>
      <c r="V461" s="426"/>
      <c r="W461" s="426"/>
      <c r="X461" s="426"/>
      <c r="Y461" s="426"/>
      <c r="Z461" s="426"/>
      <c r="AA461" s="426"/>
    </row>
    <row r="462" spans="1:27" ht="15.75" customHeight="1">
      <c r="A462" s="426"/>
      <c r="B462" s="426"/>
      <c r="C462" s="426"/>
      <c r="D462" s="426"/>
      <c r="E462" s="426"/>
      <c r="F462" s="426"/>
      <c r="G462" s="426"/>
      <c r="H462" s="426"/>
      <c r="I462" s="426"/>
      <c r="J462" s="426"/>
      <c r="K462" s="426"/>
      <c r="L462" s="426"/>
      <c r="M462" s="426"/>
      <c r="N462" s="426"/>
      <c r="O462" s="426"/>
      <c r="P462" s="426"/>
      <c r="Q462" s="426"/>
      <c r="R462" s="426"/>
      <c r="S462" s="426"/>
      <c r="T462" s="426"/>
      <c r="U462" s="426"/>
      <c r="V462" s="426"/>
      <c r="W462" s="426"/>
      <c r="X462" s="426"/>
      <c r="Y462" s="426"/>
      <c r="Z462" s="426"/>
      <c r="AA462" s="426"/>
    </row>
    <row r="463" spans="1:27" ht="15.75" customHeight="1">
      <c r="A463" s="426"/>
      <c r="B463" s="426"/>
      <c r="C463" s="426"/>
      <c r="D463" s="426"/>
      <c r="E463" s="426"/>
      <c r="F463" s="426"/>
      <c r="G463" s="426"/>
      <c r="H463" s="426"/>
      <c r="I463" s="426"/>
      <c r="J463" s="426"/>
      <c r="K463" s="426"/>
      <c r="L463" s="426"/>
      <c r="M463" s="426"/>
      <c r="N463" s="426"/>
      <c r="O463" s="426"/>
      <c r="P463" s="426"/>
      <c r="Q463" s="426"/>
      <c r="R463" s="426"/>
      <c r="S463" s="426"/>
      <c r="T463" s="426"/>
      <c r="U463" s="426"/>
      <c r="V463" s="426"/>
      <c r="W463" s="426"/>
      <c r="X463" s="426"/>
      <c r="Y463" s="426"/>
      <c r="Z463" s="426"/>
      <c r="AA463" s="426"/>
    </row>
    <row r="464" spans="1:27" ht="15.75" customHeight="1">
      <c r="A464" s="426"/>
      <c r="B464" s="426"/>
      <c r="C464" s="426"/>
      <c r="D464" s="426"/>
      <c r="E464" s="426"/>
      <c r="F464" s="426"/>
      <c r="G464" s="426"/>
      <c r="H464" s="426"/>
      <c r="I464" s="426"/>
      <c r="J464" s="426"/>
      <c r="K464" s="426"/>
      <c r="L464" s="426"/>
      <c r="M464" s="426"/>
      <c r="N464" s="426"/>
      <c r="O464" s="426"/>
      <c r="P464" s="426"/>
      <c r="Q464" s="426"/>
      <c r="R464" s="426"/>
      <c r="S464" s="426"/>
      <c r="T464" s="426"/>
      <c r="U464" s="426"/>
      <c r="V464" s="426"/>
      <c r="W464" s="426"/>
      <c r="X464" s="426"/>
      <c r="Y464" s="426"/>
      <c r="Z464" s="426"/>
      <c r="AA464" s="426"/>
    </row>
    <row r="465" spans="1:27" ht="15.75" customHeight="1">
      <c r="A465" s="426"/>
      <c r="B465" s="426"/>
      <c r="C465" s="426"/>
      <c r="D465" s="426"/>
      <c r="E465" s="426"/>
      <c r="F465" s="426"/>
      <c r="G465" s="426"/>
      <c r="H465" s="426"/>
      <c r="I465" s="426"/>
      <c r="J465" s="426"/>
      <c r="K465" s="426"/>
      <c r="L465" s="426"/>
      <c r="M465" s="426"/>
      <c r="N465" s="426"/>
      <c r="O465" s="426"/>
      <c r="P465" s="426"/>
      <c r="Q465" s="426"/>
      <c r="R465" s="426"/>
      <c r="S465" s="426"/>
      <c r="T465" s="426"/>
      <c r="U465" s="426"/>
      <c r="V465" s="426"/>
      <c r="W465" s="426"/>
      <c r="X465" s="426"/>
      <c r="Y465" s="426"/>
      <c r="Z465" s="426"/>
      <c r="AA465" s="426"/>
    </row>
    <row r="466" spans="1:27" ht="15.75" customHeight="1">
      <c r="A466" s="426"/>
      <c r="B466" s="426"/>
      <c r="C466" s="426"/>
      <c r="D466" s="426"/>
      <c r="E466" s="426"/>
      <c r="F466" s="426"/>
      <c r="G466" s="426"/>
      <c r="H466" s="426"/>
      <c r="I466" s="426"/>
      <c r="J466" s="426"/>
      <c r="K466" s="426"/>
      <c r="L466" s="426"/>
      <c r="M466" s="426"/>
      <c r="N466" s="426"/>
      <c r="O466" s="426"/>
      <c r="P466" s="426"/>
      <c r="Q466" s="426"/>
      <c r="R466" s="426"/>
      <c r="S466" s="426"/>
      <c r="T466" s="426"/>
      <c r="U466" s="426"/>
      <c r="V466" s="426"/>
      <c r="W466" s="426"/>
      <c r="X466" s="426"/>
      <c r="Y466" s="426"/>
      <c r="Z466" s="426"/>
      <c r="AA466" s="426"/>
    </row>
    <row r="467" spans="1:27" ht="15.75" customHeight="1">
      <c r="A467" s="426"/>
      <c r="B467" s="426"/>
      <c r="C467" s="426"/>
      <c r="D467" s="426"/>
      <c r="E467" s="426"/>
      <c r="F467" s="426"/>
      <c r="G467" s="426"/>
      <c r="H467" s="426"/>
      <c r="I467" s="426"/>
      <c r="J467" s="426"/>
      <c r="K467" s="426"/>
      <c r="L467" s="426"/>
      <c r="M467" s="426"/>
      <c r="N467" s="426"/>
      <c r="O467" s="426"/>
      <c r="P467" s="426"/>
      <c r="Q467" s="426"/>
      <c r="R467" s="426"/>
      <c r="S467" s="426"/>
      <c r="T467" s="426"/>
      <c r="U467" s="426"/>
      <c r="V467" s="426"/>
      <c r="W467" s="426"/>
      <c r="X467" s="426"/>
      <c r="Y467" s="426"/>
      <c r="Z467" s="426"/>
      <c r="AA467" s="426"/>
    </row>
    <row r="468" spans="1:27" ht="15.75" customHeight="1">
      <c r="A468" s="426"/>
      <c r="B468" s="426"/>
      <c r="C468" s="426"/>
      <c r="D468" s="426"/>
      <c r="E468" s="426"/>
      <c r="F468" s="426"/>
      <c r="G468" s="426"/>
      <c r="H468" s="426"/>
      <c r="I468" s="426"/>
      <c r="J468" s="426"/>
      <c r="K468" s="426"/>
      <c r="L468" s="426"/>
      <c r="M468" s="426"/>
      <c r="N468" s="426"/>
      <c r="O468" s="426"/>
      <c r="P468" s="426"/>
      <c r="Q468" s="426"/>
      <c r="R468" s="426"/>
      <c r="S468" s="426"/>
      <c r="T468" s="426"/>
      <c r="U468" s="426"/>
      <c r="V468" s="426"/>
      <c r="W468" s="426"/>
      <c r="X468" s="426"/>
      <c r="Y468" s="426"/>
      <c r="Z468" s="426"/>
      <c r="AA468" s="426"/>
    </row>
    <row r="469" spans="1:27" ht="15.75" customHeight="1">
      <c r="A469" s="426"/>
      <c r="B469" s="426"/>
      <c r="C469" s="426"/>
      <c r="D469" s="426"/>
      <c r="E469" s="426"/>
      <c r="F469" s="426"/>
      <c r="G469" s="426"/>
      <c r="H469" s="426"/>
      <c r="I469" s="426"/>
      <c r="J469" s="426"/>
      <c r="K469" s="426"/>
      <c r="L469" s="426"/>
      <c r="M469" s="426"/>
      <c r="N469" s="426"/>
      <c r="O469" s="426"/>
      <c r="P469" s="426"/>
      <c r="Q469" s="426"/>
      <c r="R469" s="426"/>
      <c r="S469" s="426"/>
      <c r="T469" s="426"/>
      <c r="U469" s="426"/>
      <c r="V469" s="426"/>
      <c r="W469" s="426"/>
      <c r="X469" s="426"/>
      <c r="Y469" s="426"/>
      <c r="Z469" s="426"/>
      <c r="AA469" s="426"/>
    </row>
    <row r="470" spans="1:27" ht="15.75" customHeight="1">
      <c r="A470" s="426"/>
      <c r="B470" s="426"/>
      <c r="C470" s="426"/>
      <c r="D470" s="426"/>
      <c r="E470" s="426"/>
      <c r="F470" s="426"/>
      <c r="G470" s="426"/>
      <c r="H470" s="426"/>
      <c r="I470" s="426"/>
      <c r="J470" s="426"/>
      <c r="K470" s="426"/>
      <c r="L470" s="426"/>
      <c r="M470" s="426"/>
      <c r="N470" s="426"/>
      <c r="O470" s="426"/>
      <c r="P470" s="426"/>
      <c r="Q470" s="426"/>
      <c r="R470" s="426"/>
      <c r="S470" s="426"/>
      <c r="T470" s="426"/>
      <c r="U470" s="426"/>
      <c r="V470" s="426"/>
      <c r="W470" s="426"/>
      <c r="X470" s="426"/>
      <c r="Y470" s="426"/>
      <c r="Z470" s="426"/>
      <c r="AA470" s="426"/>
    </row>
    <row r="471" spans="1:27" ht="15.75" customHeight="1">
      <c r="A471" s="426"/>
      <c r="B471" s="426"/>
      <c r="C471" s="426"/>
      <c r="D471" s="426"/>
      <c r="E471" s="426"/>
      <c r="F471" s="426"/>
      <c r="G471" s="426"/>
      <c r="H471" s="426"/>
      <c r="I471" s="426"/>
      <c r="J471" s="426"/>
      <c r="K471" s="426"/>
      <c r="L471" s="426"/>
      <c r="M471" s="426"/>
      <c r="N471" s="426"/>
      <c r="O471" s="426"/>
      <c r="P471" s="426"/>
      <c r="Q471" s="426"/>
      <c r="R471" s="426"/>
      <c r="S471" s="426"/>
      <c r="T471" s="426"/>
      <c r="U471" s="426"/>
      <c r="V471" s="426"/>
      <c r="W471" s="426"/>
      <c r="X471" s="426"/>
      <c r="Y471" s="426"/>
      <c r="Z471" s="426"/>
      <c r="AA471" s="426"/>
    </row>
    <row r="472" spans="1:27" ht="15.75" customHeight="1">
      <c r="A472" s="426"/>
      <c r="B472" s="426"/>
      <c r="C472" s="426"/>
      <c r="D472" s="426"/>
      <c r="E472" s="426"/>
      <c r="F472" s="426"/>
      <c r="G472" s="426"/>
      <c r="H472" s="426"/>
      <c r="I472" s="426"/>
      <c r="J472" s="426"/>
      <c r="K472" s="426"/>
      <c r="L472" s="426"/>
      <c r="M472" s="426"/>
      <c r="N472" s="426"/>
      <c r="O472" s="426"/>
      <c r="P472" s="426"/>
      <c r="Q472" s="426"/>
      <c r="R472" s="426"/>
      <c r="S472" s="426"/>
      <c r="T472" s="426"/>
      <c r="U472" s="426"/>
      <c r="V472" s="426"/>
      <c r="W472" s="426"/>
      <c r="X472" s="426"/>
      <c r="Y472" s="426"/>
      <c r="Z472" s="426"/>
      <c r="AA472" s="426"/>
    </row>
    <row r="473" spans="1:27" ht="15.75" customHeight="1">
      <c r="A473" s="426"/>
      <c r="B473" s="426"/>
      <c r="C473" s="426"/>
      <c r="D473" s="426"/>
      <c r="E473" s="426"/>
      <c r="F473" s="426"/>
      <c r="G473" s="426"/>
      <c r="H473" s="426"/>
      <c r="I473" s="426"/>
      <c r="J473" s="426"/>
      <c r="K473" s="426"/>
      <c r="L473" s="426"/>
      <c r="M473" s="426"/>
      <c r="N473" s="426"/>
      <c r="O473" s="426"/>
      <c r="P473" s="426"/>
      <c r="Q473" s="426"/>
      <c r="R473" s="426"/>
      <c r="S473" s="426"/>
      <c r="T473" s="426"/>
      <c r="U473" s="426"/>
      <c r="V473" s="426"/>
      <c r="W473" s="426"/>
      <c r="X473" s="426"/>
      <c r="Y473" s="426"/>
      <c r="Z473" s="426"/>
      <c r="AA473" s="426"/>
    </row>
    <row r="474" spans="1:27" ht="15.75" customHeight="1">
      <c r="A474" s="426"/>
      <c r="B474" s="426"/>
      <c r="C474" s="426"/>
      <c r="D474" s="426"/>
      <c r="E474" s="426"/>
      <c r="F474" s="426"/>
      <c r="G474" s="426"/>
      <c r="H474" s="426"/>
      <c r="I474" s="426"/>
      <c r="J474" s="426"/>
      <c r="K474" s="426"/>
      <c r="L474" s="426"/>
      <c r="M474" s="426"/>
      <c r="N474" s="426"/>
      <c r="O474" s="426"/>
      <c r="P474" s="426"/>
      <c r="Q474" s="426"/>
      <c r="R474" s="426"/>
      <c r="S474" s="426"/>
      <c r="T474" s="426"/>
      <c r="U474" s="426"/>
      <c r="V474" s="426"/>
      <c r="W474" s="426"/>
      <c r="X474" s="426"/>
      <c r="Y474" s="426"/>
      <c r="Z474" s="426"/>
      <c r="AA474" s="426"/>
    </row>
    <row r="475" spans="1:27" ht="15.75" customHeight="1">
      <c r="A475" s="426"/>
      <c r="B475" s="426"/>
      <c r="C475" s="426"/>
      <c r="D475" s="426"/>
      <c r="E475" s="426"/>
      <c r="F475" s="426"/>
      <c r="G475" s="426"/>
      <c r="H475" s="426"/>
      <c r="I475" s="426"/>
      <c r="J475" s="426"/>
      <c r="K475" s="426"/>
      <c r="L475" s="426"/>
      <c r="M475" s="426"/>
      <c r="N475" s="426"/>
      <c r="O475" s="426"/>
      <c r="P475" s="426"/>
      <c r="Q475" s="426"/>
      <c r="R475" s="426"/>
      <c r="S475" s="426"/>
      <c r="T475" s="426"/>
      <c r="U475" s="426"/>
      <c r="V475" s="426"/>
      <c r="W475" s="426"/>
      <c r="X475" s="426"/>
      <c r="Y475" s="426"/>
      <c r="Z475" s="426"/>
      <c r="AA475" s="426"/>
    </row>
    <row r="476" spans="1:27" ht="15.75" customHeight="1">
      <c r="A476" s="426"/>
      <c r="B476" s="426"/>
      <c r="C476" s="426"/>
      <c r="D476" s="426"/>
      <c r="E476" s="426"/>
      <c r="F476" s="426"/>
      <c r="G476" s="426"/>
      <c r="H476" s="426"/>
      <c r="I476" s="426"/>
      <c r="J476" s="426"/>
      <c r="K476" s="426"/>
      <c r="L476" s="426"/>
      <c r="M476" s="426"/>
      <c r="N476" s="426"/>
      <c r="O476" s="426"/>
      <c r="P476" s="426"/>
      <c r="Q476" s="426"/>
      <c r="R476" s="426"/>
      <c r="S476" s="426"/>
      <c r="T476" s="426"/>
      <c r="U476" s="426"/>
      <c r="V476" s="426"/>
      <c r="W476" s="426"/>
      <c r="X476" s="426"/>
      <c r="Y476" s="426"/>
      <c r="Z476" s="426"/>
      <c r="AA476" s="426"/>
    </row>
    <row r="477" spans="1:27" ht="15.75" customHeight="1">
      <c r="A477" s="426"/>
      <c r="B477" s="426"/>
      <c r="C477" s="426"/>
      <c r="D477" s="426"/>
      <c r="E477" s="426"/>
      <c r="F477" s="426"/>
      <c r="G477" s="426"/>
      <c r="H477" s="426"/>
      <c r="I477" s="426"/>
      <c r="J477" s="426"/>
      <c r="K477" s="426"/>
      <c r="L477" s="426"/>
      <c r="M477" s="426"/>
      <c r="N477" s="426"/>
      <c r="O477" s="426"/>
      <c r="P477" s="426"/>
      <c r="Q477" s="426"/>
      <c r="R477" s="426"/>
      <c r="S477" s="426"/>
      <c r="T477" s="426"/>
      <c r="U477" s="426"/>
      <c r="V477" s="426"/>
      <c r="W477" s="426"/>
      <c r="X477" s="426"/>
      <c r="Y477" s="426"/>
      <c r="Z477" s="426"/>
      <c r="AA477" s="426"/>
    </row>
    <row r="478" spans="1:27" ht="15.75" customHeight="1">
      <c r="A478" s="426"/>
      <c r="B478" s="426"/>
      <c r="C478" s="426"/>
      <c r="D478" s="426"/>
      <c r="E478" s="426"/>
      <c r="F478" s="426"/>
      <c r="G478" s="426"/>
      <c r="H478" s="426"/>
      <c r="I478" s="426"/>
      <c r="J478" s="426"/>
      <c r="K478" s="426"/>
      <c r="L478" s="426"/>
      <c r="M478" s="426"/>
      <c r="N478" s="426"/>
      <c r="O478" s="426"/>
      <c r="P478" s="426"/>
      <c r="Q478" s="426"/>
      <c r="R478" s="426"/>
      <c r="S478" s="426"/>
      <c r="T478" s="426"/>
      <c r="U478" s="426"/>
      <c r="V478" s="426"/>
      <c r="W478" s="426"/>
      <c r="X478" s="426"/>
      <c r="Y478" s="426"/>
      <c r="Z478" s="426"/>
      <c r="AA478" s="426"/>
    </row>
    <row r="479" spans="1:27" ht="15.75" customHeight="1">
      <c r="A479" s="426"/>
      <c r="B479" s="426"/>
      <c r="C479" s="426"/>
      <c r="D479" s="426"/>
      <c r="E479" s="426"/>
      <c r="F479" s="426"/>
      <c r="G479" s="426"/>
      <c r="H479" s="426"/>
      <c r="I479" s="426"/>
      <c r="J479" s="426"/>
      <c r="K479" s="426"/>
      <c r="L479" s="426"/>
      <c r="M479" s="426"/>
      <c r="N479" s="426"/>
      <c r="O479" s="426"/>
      <c r="P479" s="426"/>
      <c r="Q479" s="426"/>
      <c r="R479" s="426"/>
      <c r="S479" s="426"/>
      <c r="T479" s="426"/>
      <c r="U479" s="426"/>
      <c r="V479" s="426"/>
      <c r="W479" s="426"/>
      <c r="X479" s="426"/>
      <c r="Y479" s="426"/>
      <c r="Z479" s="426"/>
      <c r="AA479" s="426"/>
    </row>
    <row r="480" spans="1:27" ht="15.75" customHeight="1">
      <c r="A480" s="426"/>
      <c r="B480" s="426"/>
      <c r="C480" s="426"/>
      <c r="D480" s="426"/>
      <c r="E480" s="426"/>
      <c r="F480" s="426"/>
      <c r="G480" s="426"/>
      <c r="H480" s="426"/>
      <c r="I480" s="426"/>
      <c r="J480" s="426"/>
      <c r="K480" s="426"/>
      <c r="L480" s="426"/>
      <c r="M480" s="426"/>
      <c r="N480" s="426"/>
      <c r="O480" s="426"/>
      <c r="P480" s="426"/>
      <c r="Q480" s="426"/>
      <c r="R480" s="426"/>
      <c r="S480" s="426"/>
      <c r="T480" s="426"/>
      <c r="U480" s="426"/>
      <c r="V480" s="426"/>
      <c r="W480" s="426"/>
      <c r="X480" s="426"/>
      <c r="Y480" s="426"/>
      <c r="Z480" s="426"/>
      <c r="AA480" s="426"/>
    </row>
    <row r="481" spans="1:27" ht="15.75" customHeight="1">
      <c r="A481" s="426"/>
      <c r="B481" s="426"/>
      <c r="C481" s="426"/>
      <c r="D481" s="426"/>
      <c r="E481" s="426"/>
      <c r="F481" s="426"/>
      <c r="G481" s="426"/>
      <c r="H481" s="426"/>
      <c r="I481" s="426"/>
      <c r="J481" s="426"/>
      <c r="K481" s="426"/>
      <c r="L481" s="426"/>
      <c r="M481" s="426"/>
      <c r="N481" s="426"/>
      <c r="O481" s="426"/>
      <c r="P481" s="426"/>
      <c r="Q481" s="426"/>
      <c r="R481" s="426"/>
      <c r="S481" s="426"/>
      <c r="T481" s="426"/>
      <c r="U481" s="426"/>
      <c r="V481" s="426"/>
      <c r="W481" s="426"/>
      <c r="X481" s="426"/>
      <c r="Y481" s="426"/>
      <c r="Z481" s="426"/>
      <c r="AA481" s="426"/>
    </row>
    <row r="482" spans="1:27" ht="15.75" customHeight="1">
      <c r="A482" s="426"/>
      <c r="B482" s="426"/>
      <c r="C482" s="426"/>
      <c r="D482" s="426"/>
      <c r="E482" s="426"/>
      <c r="F482" s="426"/>
      <c r="G482" s="426"/>
      <c r="H482" s="426"/>
      <c r="I482" s="426"/>
      <c r="J482" s="426"/>
      <c r="K482" s="426"/>
      <c r="L482" s="426"/>
      <c r="M482" s="426"/>
      <c r="N482" s="426"/>
      <c r="O482" s="426"/>
      <c r="P482" s="426"/>
      <c r="Q482" s="426"/>
      <c r="R482" s="426"/>
      <c r="S482" s="426"/>
      <c r="T482" s="426"/>
      <c r="U482" s="426"/>
      <c r="V482" s="426"/>
      <c r="W482" s="426"/>
      <c r="X482" s="426"/>
      <c r="Y482" s="426"/>
      <c r="Z482" s="426"/>
      <c r="AA482" s="426"/>
    </row>
    <row r="483" spans="1:27" ht="15.75" customHeight="1">
      <c r="A483" s="426"/>
      <c r="B483" s="426"/>
      <c r="C483" s="426"/>
      <c r="D483" s="426"/>
      <c r="E483" s="426"/>
      <c r="F483" s="426"/>
      <c r="G483" s="426"/>
      <c r="H483" s="426"/>
      <c r="I483" s="426"/>
      <c r="J483" s="426"/>
      <c r="K483" s="426"/>
      <c r="L483" s="426"/>
      <c r="M483" s="426"/>
      <c r="N483" s="426"/>
      <c r="O483" s="426"/>
      <c r="P483" s="426"/>
      <c r="Q483" s="426"/>
      <c r="R483" s="426"/>
      <c r="S483" s="426"/>
      <c r="T483" s="426"/>
      <c r="U483" s="426"/>
      <c r="V483" s="426"/>
      <c r="W483" s="426"/>
      <c r="X483" s="426"/>
      <c r="Y483" s="426"/>
      <c r="Z483" s="426"/>
      <c r="AA483" s="426"/>
    </row>
    <row r="484" spans="1:27" ht="15.75" customHeight="1">
      <c r="A484" s="426"/>
      <c r="B484" s="426"/>
      <c r="C484" s="426"/>
      <c r="D484" s="426"/>
      <c r="E484" s="426"/>
      <c r="F484" s="426"/>
      <c r="G484" s="426"/>
      <c r="H484" s="426"/>
      <c r="I484" s="426"/>
      <c r="J484" s="426"/>
      <c r="K484" s="426"/>
      <c r="L484" s="426"/>
      <c r="M484" s="426"/>
      <c r="N484" s="426"/>
      <c r="O484" s="426"/>
      <c r="P484" s="426"/>
      <c r="Q484" s="426"/>
      <c r="R484" s="426"/>
      <c r="S484" s="426"/>
      <c r="T484" s="426"/>
      <c r="U484" s="426"/>
      <c r="V484" s="426"/>
      <c r="W484" s="426"/>
      <c r="X484" s="426"/>
      <c r="Y484" s="426"/>
      <c r="Z484" s="426"/>
      <c r="AA484" s="426"/>
    </row>
    <row r="485" spans="1:27" ht="15.75" customHeight="1">
      <c r="A485" s="426"/>
      <c r="B485" s="426"/>
      <c r="C485" s="426"/>
      <c r="D485" s="426"/>
      <c r="E485" s="426"/>
      <c r="F485" s="426"/>
      <c r="G485" s="426"/>
      <c r="H485" s="426"/>
      <c r="I485" s="426"/>
      <c r="J485" s="426"/>
      <c r="K485" s="426"/>
      <c r="L485" s="426"/>
      <c r="M485" s="426"/>
      <c r="N485" s="426"/>
      <c r="O485" s="426"/>
      <c r="P485" s="426"/>
      <c r="Q485" s="426"/>
      <c r="R485" s="426"/>
      <c r="S485" s="426"/>
      <c r="T485" s="426"/>
      <c r="U485" s="426"/>
      <c r="V485" s="426"/>
      <c r="W485" s="426"/>
      <c r="X485" s="426"/>
      <c r="Y485" s="426"/>
      <c r="Z485" s="426"/>
      <c r="AA485" s="426"/>
    </row>
    <row r="486" spans="1:27" ht="15.75" customHeight="1">
      <c r="A486" s="426"/>
      <c r="B486" s="426"/>
      <c r="C486" s="426"/>
      <c r="D486" s="426"/>
      <c r="E486" s="426"/>
      <c r="F486" s="426"/>
      <c r="G486" s="426"/>
      <c r="H486" s="426"/>
      <c r="I486" s="426"/>
      <c r="J486" s="426"/>
      <c r="K486" s="426"/>
      <c r="L486" s="426"/>
      <c r="M486" s="426"/>
      <c r="N486" s="426"/>
      <c r="O486" s="426"/>
      <c r="P486" s="426"/>
      <c r="Q486" s="426"/>
      <c r="R486" s="426"/>
      <c r="S486" s="426"/>
      <c r="T486" s="426"/>
      <c r="U486" s="426"/>
      <c r="V486" s="426"/>
      <c r="W486" s="426"/>
      <c r="X486" s="426"/>
      <c r="Y486" s="426"/>
      <c r="Z486" s="426"/>
      <c r="AA486" s="426"/>
    </row>
    <row r="487" spans="1:27" ht="15.75" customHeight="1">
      <c r="A487" s="426"/>
      <c r="B487" s="426"/>
      <c r="C487" s="426"/>
      <c r="D487" s="426"/>
      <c r="E487" s="426"/>
      <c r="F487" s="426"/>
      <c r="G487" s="426"/>
      <c r="H487" s="426"/>
      <c r="I487" s="426"/>
      <c r="J487" s="426"/>
      <c r="K487" s="426"/>
      <c r="L487" s="426"/>
      <c r="M487" s="426"/>
      <c r="N487" s="426"/>
      <c r="O487" s="426"/>
      <c r="P487" s="426"/>
      <c r="Q487" s="426"/>
      <c r="R487" s="426"/>
      <c r="S487" s="426"/>
      <c r="T487" s="426"/>
      <c r="U487" s="426"/>
      <c r="V487" s="426"/>
      <c r="W487" s="426"/>
      <c r="X487" s="426"/>
      <c r="Y487" s="426"/>
      <c r="Z487" s="426"/>
      <c r="AA487" s="426"/>
    </row>
    <row r="488" spans="1:27" ht="15.75" customHeight="1">
      <c r="A488" s="426"/>
      <c r="B488" s="426"/>
      <c r="C488" s="426"/>
      <c r="D488" s="426"/>
      <c r="E488" s="426"/>
      <c r="F488" s="426"/>
      <c r="G488" s="426"/>
      <c r="H488" s="426"/>
      <c r="I488" s="426"/>
      <c r="J488" s="426"/>
      <c r="K488" s="426"/>
      <c r="L488" s="426"/>
      <c r="M488" s="426"/>
      <c r="N488" s="426"/>
      <c r="O488" s="426"/>
      <c r="P488" s="426"/>
      <c r="Q488" s="426"/>
      <c r="R488" s="426"/>
      <c r="S488" s="426"/>
      <c r="T488" s="426"/>
      <c r="U488" s="426"/>
      <c r="V488" s="426"/>
      <c r="W488" s="426"/>
      <c r="X488" s="426"/>
      <c r="Y488" s="426"/>
      <c r="Z488" s="426"/>
      <c r="AA488" s="426"/>
    </row>
    <row r="489" spans="1:27" ht="15.75" customHeight="1">
      <c r="A489" s="426"/>
      <c r="B489" s="426"/>
      <c r="C489" s="426"/>
      <c r="D489" s="426"/>
      <c r="E489" s="426"/>
      <c r="F489" s="426"/>
      <c r="G489" s="426"/>
      <c r="H489" s="426"/>
      <c r="I489" s="426"/>
      <c r="J489" s="426"/>
      <c r="K489" s="426"/>
      <c r="L489" s="426"/>
      <c r="M489" s="426"/>
      <c r="N489" s="426"/>
      <c r="O489" s="426"/>
      <c r="P489" s="426"/>
      <c r="Q489" s="426"/>
      <c r="R489" s="426"/>
      <c r="S489" s="426"/>
      <c r="T489" s="426"/>
      <c r="U489" s="426"/>
      <c r="V489" s="426"/>
      <c r="W489" s="426"/>
      <c r="X489" s="426"/>
      <c r="Y489" s="426"/>
      <c r="Z489" s="426"/>
      <c r="AA489" s="426"/>
    </row>
    <row r="490" spans="1:27" ht="15.75" customHeight="1">
      <c r="A490" s="426"/>
      <c r="B490" s="426"/>
      <c r="C490" s="426"/>
      <c r="D490" s="426"/>
      <c r="E490" s="426"/>
      <c r="F490" s="426"/>
      <c r="G490" s="426"/>
      <c r="H490" s="426"/>
      <c r="I490" s="426"/>
      <c r="J490" s="426"/>
      <c r="K490" s="426"/>
      <c r="L490" s="426"/>
      <c r="M490" s="426"/>
      <c r="N490" s="426"/>
      <c r="O490" s="426"/>
      <c r="P490" s="426"/>
      <c r="Q490" s="426"/>
      <c r="R490" s="426"/>
      <c r="S490" s="426"/>
      <c r="T490" s="426"/>
      <c r="U490" s="426"/>
      <c r="V490" s="426"/>
      <c r="W490" s="426"/>
      <c r="X490" s="426"/>
      <c r="Y490" s="426"/>
      <c r="Z490" s="426"/>
      <c r="AA490" s="426"/>
    </row>
    <row r="491" spans="1:27" ht="15.75" customHeight="1">
      <c r="A491" s="426"/>
      <c r="B491" s="426"/>
      <c r="C491" s="426"/>
      <c r="D491" s="426"/>
      <c r="E491" s="426"/>
      <c r="F491" s="426"/>
      <c r="G491" s="426"/>
      <c r="H491" s="426"/>
      <c r="I491" s="426"/>
      <c r="J491" s="426"/>
      <c r="K491" s="426"/>
      <c r="L491" s="426"/>
      <c r="M491" s="426"/>
      <c r="N491" s="426"/>
      <c r="O491" s="426"/>
      <c r="P491" s="426"/>
      <c r="Q491" s="426"/>
      <c r="R491" s="426"/>
      <c r="S491" s="426"/>
      <c r="T491" s="426"/>
      <c r="U491" s="426"/>
      <c r="V491" s="426"/>
      <c r="W491" s="426"/>
      <c r="X491" s="426"/>
      <c r="Y491" s="426"/>
      <c r="Z491" s="426"/>
      <c r="AA491" s="426"/>
    </row>
    <row r="492" spans="1:27" ht="15.75" customHeight="1">
      <c r="A492" s="426"/>
      <c r="B492" s="426"/>
      <c r="C492" s="426"/>
      <c r="D492" s="426"/>
      <c r="E492" s="426"/>
      <c r="F492" s="426"/>
      <c r="G492" s="426"/>
      <c r="H492" s="426"/>
      <c r="I492" s="426"/>
      <c r="J492" s="426"/>
      <c r="K492" s="426"/>
      <c r="L492" s="426"/>
      <c r="M492" s="426"/>
      <c r="N492" s="426"/>
      <c r="O492" s="426"/>
      <c r="P492" s="426"/>
      <c r="Q492" s="426"/>
      <c r="R492" s="426"/>
      <c r="S492" s="426"/>
      <c r="T492" s="426"/>
      <c r="U492" s="426"/>
      <c r="V492" s="426"/>
      <c r="W492" s="426"/>
      <c r="X492" s="426"/>
      <c r="Y492" s="426"/>
      <c r="Z492" s="426"/>
      <c r="AA492" s="426"/>
    </row>
    <row r="493" spans="1:27" ht="15.75" customHeight="1">
      <c r="A493" s="426"/>
      <c r="B493" s="426"/>
      <c r="C493" s="426"/>
      <c r="D493" s="426"/>
      <c r="E493" s="426"/>
      <c r="F493" s="426"/>
      <c r="G493" s="426"/>
      <c r="H493" s="426"/>
      <c r="I493" s="426"/>
      <c r="J493" s="426"/>
      <c r="K493" s="426"/>
      <c r="L493" s="426"/>
      <c r="M493" s="426"/>
      <c r="N493" s="426"/>
      <c r="O493" s="426"/>
      <c r="P493" s="426"/>
      <c r="Q493" s="426"/>
      <c r="R493" s="426"/>
      <c r="S493" s="426"/>
      <c r="T493" s="426"/>
      <c r="U493" s="426"/>
      <c r="V493" s="426"/>
      <c r="W493" s="426"/>
      <c r="X493" s="426"/>
      <c r="Y493" s="426"/>
      <c r="Z493" s="426"/>
      <c r="AA493" s="426"/>
    </row>
    <row r="494" spans="1:27" ht="15.75" customHeight="1">
      <c r="A494" s="426"/>
      <c r="B494" s="426"/>
      <c r="C494" s="426"/>
      <c r="D494" s="426"/>
      <c r="E494" s="426"/>
      <c r="F494" s="426"/>
      <c r="G494" s="426"/>
      <c r="H494" s="426"/>
      <c r="I494" s="426"/>
      <c r="J494" s="426"/>
      <c r="K494" s="426"/>
      <c r="L494" s="426"/>
      <c r="M494" s="426"/>
      <c r="N494" s="426"/>
      <c r="O494" s="426"/>
      <c r="P494" s="426"/>
      <c r="Q494" s="426"/>
      <c r="R494" s="426"/>
      <c r="S494" s="426"/>
      <c r="T494" s="426"/>
      <c r="U494" s="426"/>
      <c r="V494" s="426"/>
      <c r="W494" s="426"/>
      <c r="X494" s="426"/>
      <c r="Y494" s="426"/>
      <c r="Z494" s="426"/>
      <c r="AA494" s="426"/>
    </row>
    <row r="495" spans="1:27" ht="15.75" customHeight="1">
      <c r="A495" s="426"/>
      <c r="B495" s="426"/>
      <c r="C495" s="426"/>
      <c r="D495" s="426"/>
      <c r="E495" s="426"/>
      <c r="F495" s="426"/>
      <c r="G495" s="426"/>
      <c r="H495" s="426"/>
      <c r="I495" s="426"/>
      <c r="J495" s="426"/>
      <c r="K495" s="426"/>
      <c r="L495" s="426"/>
      <c r="M495" s="426"/>
      <c r="N495" s="426"/>
      <c r="O495" s="426"/>
      <c r="P495" s="426"/>
      <c r="Q495" s="426"/>
      <c r="R495" s="426"/>
      <c r="S495" s="426"/>
      <c r="T495" s="426"/>
      <c r="U495" s="426"/>
      <c r="V495" s="426"/>
      <c r="W495" s="426"/>
      <c r="X495" s="426"/>
      <c r="Y495" s="426"/>
      <c r="Z495" s="426"/>
      <c r="AA495" s="426"/>
    </row>
    <row r="496" spans="1:27" ht="15.75" customHeight="1">
      <c r="A496" s="426"/>
      <c r="B496" s="426"/>
      <c r="C496" s="426"/>
      <c r="D496" s="426"/>
      <c r="E496" s="426"/>
      <c r="F496" s="426"/>
      <c r="G496" s="426"/>
      <c r="H496" s="426"/>
      <c r="I496" s="426"/>
      <c r="J496" s="426"/>
      <c r="K496" s="426"/>
      <c r="L496" s="426"/>
      <c r="M496" s="426"/>
      <c r="N496" s="426"/>
      <c r="O496" s="426"/>
      <c r="P496" s="426"/>
      <c r="Q496" s="426"/>
      <c r="R496" s="426"/>
      <c r="S496" s="426"/>
      <c r="T496" s="426"/>
      <c r="U496" s="426"/>
      <c r="V496" s="426"/>
      <c r="W496" s="426"/>
      <c r="X496" s="426"/>
      <c r="Y496" s="426"/>
      <c r="Z496" s="426"/>
      <c r="AA496" s="426"/>
    </row>
    <row r="497" spans="1:27" ht="15.75" customHeight="1">
      <c r="A497" s="426"/>
      <c r="B497" s="426"/>
      <c r="C497" s="426"/>
      <c r="D497" s="426"/>
      <c r="E497" s="426"/>
      <c r="F497" s="426"/>
      <c r="G497" s="426"/>
      <c r="H497" s="426"/>
      <c r="I497" s="426"/>
      <c r="J497" s="426"/>
      <c r="K497" s="426"/>
      <c r="L497" s="426"/>
      <c r="M497" s="426"/>
      <c r="N497" s="426"/>
      <c r="O497" s="426"/>
      <c r="P497" s="426"/>
      <c r="Q497" s="426"/>
      <c r="R497" s="426"/>
      <c r="S497" s="426"/>
      <c r="T497" s="426"/>
      <c r="U497" s="426"/>
      <c r="V497" s="426"/>
      <c r="W497" s="426"/>
      <c r="X497" s="426"/>
      <c r="Y497" s="426"/>
      <c r="Z497" s="426"/>
      <c r="AA497" s="426"/>
    </row>
    <row r="498" spans="1:27" ht="15.75" customHeight="1">
      <c r="A498" s="426"/>
      <c r="B498" s="426"/>
      <c r="C498" s="426"/>
      <c r="D498" s="426"/>
      <c r="E498" s="426"/>
      <c r="F498" s="426"/>
      <c r="G498" s="426"/>
      <c r="H498" s="426"/>
      <c r="I498" s="426"/>
      <c r="J498" s="426"/>
      <c r="K498" s="426"/>
      <c r="L498" s="426"/>
      <c r="M498" s="426"/>
      <c r="N498" s="426"/>
      <c r="O498" s="426"/>
      <c r="P498" s="426"/>
      <c r="Q498" s="426"/>
      <c r="R498" s="426"/>
      <c r="S498" s="426"/>
      <c r="T498" s="426"/>
      <c r="U498" s="426"/>
      <c r="V498" s="426"/>
      <c r="W498" s="426"/>
      <c r="X498" s="426"/>
      <c r="Y498" s="426"/>
      <c r="Z498" s="426"/>
      <c r="AA498" s="426"/>
    </row>
    <row r="499" spans="1:27" ht="15.75" customHeight="1">
      <c r="A499" s="426"/>
      <c r="B499" s="426"/>
      <c r="C499" s="426"/>
      <c r="D499" s="426"/>
      <c r="E499" s="426"/>
      <c r="F499" s="426"/>
      <c r="G499" s="426"/>
      <c r="H499" s="426"/>
      <c r="I499" s="426"/>
      <c r="J499" s="426"/>
      <c r="K499" s="426"/>
      <c r="L499" s="426"/>
      <c r="M499" s="426"/>
      <c r="N499" s="426"/>
      <c r="O499" s="426"/>
      <c r="P499" s="426"/>
      <c r="Q499" s="426"/>
      <c r="R499" s="426"/>
      <c r="S499" s="426"/>
      <c r="T499" s="426"/>
      <c r="U499" s="426"/>
      <c r="V499" s="426"/>
      <c r="W499" s="426"/>
      <c r="X499" s="426"/>
      <c r="Y499" s="426"/>
      <c r="Z499" s="426"/>
      <c r="AA499" s="426"/>
    </row>
    <row r="500" spans="1:27" ht="15.75" customHeight="1">
      <c r="A500" s="426"/>
      <c r="B500" s="426"/>
      <c r="C500" s="426"/>
      <c r="D500" s="426"/>
      <c r="E500" s="426"/>
      <c r="F500" s="426"/>
      <c r="G500" s="426"/>
      <c r="H500" s="426"/>
      <c r="I500" s="426"/>
      <c r="J500" s="426"/>
      <c r="K500" s="426"/>
      <c r="L500" s="426"/>
      <c r="M500" s="426"/>
      <c r="N500" s="426"/>
      <c r="O500" s="426"/>
      <c r="P500" s="426"/>
      <c r="Q500" s="426"/>
      <c r="R500" s="426"/>
      <c r="S500" s="426"/>
      <c r="T500" s="426"/>
      <c r="U500" s="426"/>
      <c r="V500" s="426"/>
      <c r="W500" s="426"/>
      <c r="X500" s="426"/>
      <c r="Y500" s="426"/>
      <c r="Z500" s="426"/>
      <c r="AA500" s="426"/>
    </row>
    <row r="501" spans="1:27" ht="15.75" customHeight="1">
      <c r="A501" s="426"/>
      <c r="B501" s="426"/>
      <c r="C501" s="426"/>
      <c r="D501" s="426"/>
      <c r="E501" s="426"/>
      <c r="F501" s="426"/>
      <c r="G501" s="426"/>
      <c r="H501" s="426"/>
      <c r="I501" s="426"/>
      <c r="J501" s="426"/>
      <c r="K501" s="426"/>
      <c r="L501" s="426"/>
      <c r="M501" s="426"/>
      <c r="N501" s="426"/>
      <c r="O501" s="426"/>
      <c r="P501" s="426"/>
      <c r="Q501" s="426"/>
      <c r="R501" s="426"/>
      <c r="S501" s="426"/>
      <c r="T501" s="426"/>
      <c r="U501" s="426"/>
      <c r="V501" s="426"/>
      <c r="W501" s="426"/>
      <c r="X501" s="426"/>
      <c r="Y501" s="426"/>
      <c r="Z501" s="426"/>
      <c r="AA501" s="426"/>
    </row>
    <row r="502" spans="1:27" ht="15.75" customHeight="1">
      <c r="A502" s="426"/>
      <c r="B502" s="426"/>
      <c r="C502" s="426"/>
      <c r="D502" s="426"/>
      <c r="E502" s="426"/>
      <c r="F502" s="426"/>
      <c r="G502" s="426"/>
      <c r="H502" s="426"/>
      <c r="I502" s="426"/>
      <c r="J502" s="426"/>
      <c r="K502" s="426"/>
      <c r="L502" s="426"/>
      <c r="M502" s="426"/>
      <c r="N502" s="426"/>
      <c r="O502" s="426"/>
      <c r="P502" s="426"/>
      <c r="Q502" s="426"/>
      <c r="R502" s="426"/>
      <c r="S502" s="426"/>
      <c r="T502" s="426"/>
      <c r="U502" s="426"/>
      <c r="V502" s="426"/>
      <c r="W502" s="426"/>
      <c r="X502" s="426"/>
      <c r="Y502" s="426"/>
      <c r="Z502" s="426"/>
      <c r="AA502" s="426"/>
    </row>
    <row r="503" spans="1:27" ht="15.75" customHeight="1">
      <c r="A503" s="426"/>
      <c r="B503" s="426"/>
      <c r="C503" s="426"/>
      <c r="D503" s="426"/>
      <c r="E503" s="426"/>
      <c r="F503" s="426"/>
      <c r="G503" s="426"/>
      <c r="H503" s="426"/>
      <c r="I503" s="426"/>
      <c r="J503" s="426"/>
      <c r="K503" s="426"/>
      <c r="L503" s="426"/>
      <c r="M503" s="426"/>
      <c r="N503" s="426"/>
      <c r="O503" s="426"/>
      <c r="P503" s="426"/>
      <c r="Q503" s="426"/>
      <c r="R503" s="426"/>
      <c r="S503" s="426"/>
      <c r="T503" s="426"/>
      <c r="U503" s="426"/>
      <c r="V503" s="426"/>
      <c r="W503" s="426"/>
      <c r="X503" s="426"/>
      <c r="Y503" s="426"/>
      <c r="Z503" s="426"/>
      <c r="AA503" s="426"/>
    </row>
    <row r="504" spans="1:27" ht="15.75" customHeight="1">
      <c r="A504" s="426"/>
      <c r="B504" s="426"/>
      <c r="C504" s="426"/>
      <c r="D504" s="426"/>
      <c r="E504" s="426"/>
      <c r="F504" s="426"/>
      <c r="G504" s="426"/>
      <c r="H504" s="426"/>
      <c r="I504" s="426"/>
      <c r="J504" s="426"/>
      <c r="K504" s="426"/>
      <c r="L504" s="426"/>
      <c r="M504" s="426"/>
      <c r="N504" s="426"/>
      <c r="O504" s="426"/>
      <c r="P504" s="426"/>
      <c r="Q504" s="426"/>
      <c r="R504" s="426"/>
      <c r="S504" s="426"/>
      <c r="T504" s="426"/>
      <c r="U504" s="426"/>
      <c r="V504" s="426"/>
      <c r="W504" s="426"/>
      <c r="X504" s="426"/>
      <c r="Y504" s="426"/>
      <c r="Z504" s="426"/>
      <c r="AA504" s="426"/>
    </row>
    <row r="505" spans="1:27" ht="15.75" customHeight="1">
      <c r="A505" s="426"/>
      <c r="B505" s="426"/>
      <c r="C505" s="426"/>
      <c r="D505" s="426"/>
      <c r="E505" s="426"/>
      <c r="F505" s="426"/>
      <c r="G505" s="426"/>
      <c r="H505" s="426"/>
      <c r="I505" s="426"/>
      <c r="J505" s="426"/>
      <c r="K505" s="426"/>
      <c r="L505" s="426"/>
      <c r="M505" s="426"/>
      <c r="N505" s="426"/>
      <c r="O505" s="426"/>
      <c r="P505" s="426"/>
      <c r="Q505" s="426"/>
      <c r="R505" s="426"/>
      <c r="S505" s="426"/>
      <c r="T505" s="426"/>
      <c r="U505" s="426"/>
      <c r="V505" s="426"/>
      <c r="W505" s="426"/>
      <c r="X505" s="426"/>
      <c r="Y505" s="426"/>
      <c r="Z505" s="426"/>
      <c r="AA505" s="426"/>
    </row>
    <row r="506" spans="1:27" ht="15.75" customHeight="1">
      <c r="A506" s="426"/>
      <c r="B506" s="426"/>
      <c r="C506" s="426"/>
      <c r="D506" s="426"/>
      <c r="E506" s="426"/>
      <c r="F506" s="426"/>
      <c r="G506" s="426"/>
      <c r="H506" s="426"/>
      <c r="I506" s="426"/>
      <c r="J506" s="426"/>
      <c r="K506" s="426"/>
      <c r="L506" s="426"/>
      <c r="M506" s="426"/>
      <c r="N506" s="426"/>
      <c r="O506" s="426"/>
      <c r="P506" s="426"/>
      <c r="Q506" s="426"/>
      <c r="R506" s="426"/>
      <c r="S506" s="426"/>
      <c r="T506" s="426"/>
      <c r="U506" s="426"/>
      <c r="V506" s="426"/>
      <c r="W506" s="426"/>
      <c r="X506" s="426"/>
      <c r="Y506" s="426"/>
      <c r="Z506" s="426"/>
      <c r="AA506" s="426"/>
    </row>
    <row r="507" spans="1:27" ht="15.75" customHeight="1">
      <c r="A507" s="426"/>
      <c r="B507" s="426"/>
      <c r="C507" s="426"/>
      <c r="D507" s="426"/>
      <c r="E507" s="426"/>
      <c r="F507" s="426"/>
      <c r="G507" s="426"/>
      <c r="H507" s="426"/>
      <c r="I507" s="426"/>
      <c r="J507" s="426"/>
      <c r="K507" s="426"/>
      <c r="L507" s="426"/>
      <c r="M507" s="426"/>
      <c r="N507" s="426"/>
      <c r="O507" s="426"/>
      <c r="P507" s="426"/>
      <c r="Q507" s="426"/>
      <c r="R507" s="426"/>
      <c r="S507" s="426"/>
      <c r="T507" s="426"/>
      <c r="U507" s="426"/>
      <c r="V507" s="426"/>
      <c r="W507" s="426"/>
      <c r="X507" s="426"/>
      <c r="Y507" s="426"/>
      <c r="Z507" s="426"/>
      <c r="AA507" s="426"/>
    </row>
    <row r="508" spans="1:27" ht="15.75" customHeight="1">
      <c r="A508" s="426"/>
      <c r="B508" s="426"/>
      <c r="C508" s="426"/>
      <c r="D508" s="426"/>
      <c r="E508" s="426"/>
      <c r="F508" s="426"/>
      <c r="G508" s="426"/>
      <c r="H508" s="426"/>
      <c r="I508" s="426"/>
      <c r="J508" s="426"/>
      <c r="K508" s="426"/>
      <c r="L508" s="426"/>
      <c r="M508" s="426"/>
      <c r="N508" s="426"/>
      <c r="O508" s="426"/>
      <c r="P508" s="426"/>
      <c r="Q508" s="426"/>
      <c r="R508" s="426"/>
      <c r="S508" s="426"/>
      <c r="T508" s="426"/>
      <c r="U508" s="426"/>
      <c r="V508" s="426"/>
      <c r="W508" s="426"/>
      <c r="X508" s="426"/>
      <c r="Y508" s="426"/>
      <c r="Z508" s="426"/>
      <c r="AA508" s="426"/>
    </row>
    <row r="509" spans="1:27" ht="15.75" customHeight="1">
      <c r="A509" s="426"/>
      <c r="B509" s="426"/>
      <c r="C509" s="426"/>
      <c r="D509" s="426"/>
      <c r="E509" s="426"/>
      <c r="F509" s="426"/>
      <c r="G509" s="426"/>
      <c r="H509" s="426"/>
      <c r="I509" s="426"/>
      <c r="J509" s="426"/>
      <c r="K509" s="426"/>
      <c r="L509" s="426"/>
      <c r="M509" s="426"/>
      <c r="N509" s="426"/>
      <c r="O509" s="426"/>
      <c r="P509" s="426"/>
      <c r="Q509" s="426"/>
      <c r="R509" s="426"/>
      <c r="S509" s="426"/>
      <c r="T509" s="426"/>
      <c r="U509" s="426"/>
      <c r="V509" s="426"/>
      <c r="W509" s="426"/>
      <c r="X509" s="426"/>
      <c r="Y509" s="426"/>
      <c r="Z509" s="426"/>
      <c r="AA509" s="426"/>
    </row>
    <row r="510" spans="1:27" ht="15.75" customHeight="1">
      <c r="A510" s="426"/>
      <c r="B510" s="426"/>
      <c r="C510" s="426"/>
      <c r="D510" s="426"/>
      <c r="E510" s="426"/>
      <c r="F510" s="426"/>
      <c r="G510" s="426"/>
      <c r="H510" s="426"/>
      <c r="I510" s="426"/>
      <c r="J510" s="426"/>
      <c r="K510" s="426"/>
      <c r="L510" s="426"/>
      <c r="M510" s="426"/>
      <c r="N510" s="426"/>
      <c r="O510" s="426"/>
      <c r="P510" s="426"/>
      <c r="Q510" s="426"/>
      <c r="R510" s="426"/>
      <c r="S510" s="426"/>
      <c r="T510" s="426"/>
      <c r="U510" s="426"/>
      <c r="V510" s="426"/>
      <c r="W510" s="426"/>
      <c r="X510" s="426"/>
      <c r="Y510" s="426"/>
      <c r="Z510" s="426"/>
      <c r="AA510" s="426"/>
    </row>
    <row r="511" spans="1:27" ht="15.75" customHeight="1">
      <c r="A511" s="426"/>
      <c r="B511" s="426"/>
      <c r="C511" s="426"/>
      <c r="D511" s="426"/>
      <c r="E511" s="426"/>
      <c r="F511" s="426"/>
      <c r="G511" s="426"/>
      <c r="H511" s="426"/>
      <c r="I511" s="426"/>
      <c r="J511" s="426"/>
      <c r="K511" s="426"/>
      <c r="L511" s="426"/>
      <c r="M511" s="426"/>
      <c r="N511" s="426"/>
      <c r="O511" s="426"/>
      <c r="P511" s="426"/>
      <c r="Q511" s="426"/>
      <c r="R511" s="426"/>
      <c r="S511" s="426"/>
      <c r="T511" s="426"/>
      <c r="U511" s="426"/>
      <c r="V511" s="426"/>
      <c r="W511" s="426"/>
      <c r="X511" s="426"/>
      <c r="Y511" s="426"/>
      <c r="Z511" s="426"/>
      <c r="AA511" s="426"/>
    </row>
    <row r="512" spans="1:27" ht="15.75" customHeight="1">
      <c r="A512" s="426"/>
      <c r="B512" s="426"/>
      <c r="C512" s="426"/>
      <c r="D512" s="426"/>
      <c r="E512" s="426"/>
      <c r="F512" s="426"/>
      <c r="G512" s="426"/>
      <c r="H512" s="426"/>
      <c r="I512" s="426"/>
      <c r="J512" s="426"/>
      <c r="K512" s="426"/>
      <c r="L512" s="426"/>
      <c r="M512" s="426"/>
      <c r="N512" s="426"/>
      <c r="O512" s="426"/>
      <c r="P512" s="426"/>
      <c r="Q512" s="426"/>
      <c r="R512" s="426"/>
      <c r="S512" s="426"/>
      <c r="T512" s="426"/>
      <c r="U512" s="426"/>
      <c r="V512" s="426"/>
      <c r="W512" s="426"/>
      <c r="X512" s="426"/>
      <c r="Y512" s="426"/>
      <c r="Z512" s="426"/>
      <c r="AA512" s="426"/>
    </row>
    <row r="513" spans="1:27" ht="15.75" customHeight="1">
      <c r="A513" s="426"/>
      <c r="B513" s="426"/>
      <c r="C513" s="426"/>
      <c r="D513" s="426"/>
      <c r="E513" s="426"/>
      <c r="F513" s="426"/>
      <c r="G513" s="426"/>
      <c r="H513" s="426"/>
      <c r="I513" s="426"/>
      <c r="J513" s="426"/>
      <c r="K513" s="426"/>
      <c r="L513" s="426"/>
      <c r="M513" s="426"/>
      <c r="N513" s="426"/>
      <c r="O513" s="426"/>
      <c r="P513" s="426"/>
      <c r="Q513" s="426"/>
      <c r="R513" s="426"/>
      <c r="S513" s="426"/>
      <c r="T513" s="426"/>
      <c r="U513" s="426"/>
      <c r="V513" s="426"/>
      <c r="W513" s="426"/>
      <c r="X513" s="426"/>
      <c r="Y513" s="426"/>
      <c r="Z513" s="426"/>
      <c r="AA513" s="426"/>
    </row>
    <row r="514" spans="1:27" ht="15.75" customHeight="1">
      <c r="A514" s="426"/>
      <c r="B514" s="426"/>
      <c r="C514" s="426"/>
      <c r="D514" s="426"/>
      <c r="E514" s="426"/>
      <c r="F514" s="426"/>
      <c r="G514" s="426"/>
      <c r="H514" s="426"/>
      <c r="I514" s="426"/>
      <c r="J514" s="426"/>
      <c r="K514" s="426"/>
      <c r="L514" s="426"/>
      <c r="M514" s="426"/>
      <c r="N514" s="426"/>
      <c r="O514" s="426"/>
      <c r="P514" s="426"/>
      <c r="Q514" s="426"/>
      <c r="R514" s="426"/>
      <c r="S514" s="426"/>
      <c r="T514" s="426"/>
      <c r="U514" s="426"/>
      <c r="V514" s="426"/>
      <c r="W514" s="426"/>
      <c r="X514" s="426"/>
      <c r="Y514" s="426"/>
      <c r="Z514" s="426"/>
      <c r="AA514" s="426"/>
    </row>
    <row r="515" spans="1:27" ht="15.75" customHeight="1">
      <c r="A515" s="426"/>
      <c r="B515" s="426"/>
      <c r="C515" s="426"/>
      <c r="D515" s="426"/>
      <c r="E515" s="426"/>
      <c r="F515" s="426"/>
      <c r="G515" s="426"/>
      <c r="H515" s="426"/>
      <c r="I515" s="426"/>
      <c r="J515" s="426"/>
      <c r="K515" s="426"/>
      <c r="L515" s="426"/>
      <c r="M515" s="426"/>
      <c r="N515" s="426"/>
      <c r="O515" s="426"/>
      <c r="P515" s="426"/>
      <c r="Q515" s="426"/>
      <c r="R515" s="426"/>
      <c r="S515" s="426"/>
      <c r="T515" s="426"/>
      <c r="U515" s="426"/>
      <c r="V515" s="426"/>
      <c r="W515" s="426"/>
      <c r="X515" s="426"/>
      <c r="Y515" s="426"/>
      <c r="Z515" s="426"/>
      <c r="AA515" s="426"/>
    </row>
    <row r="516" spans="1:27" ht="15.75" customHeight="1">
      <c r="A516" s="426"/>
      <c r="B516" s="426"/>
      <c r="C516" s="426"/>
      <c r="D516" s="426"/>
      <c r="E516" s="426"/>
      <c r="F516" s="426"/>
      <c r="G516" s="426"/>
      <c r="H516" s="426"/>
      <c r="I516" s="426"/>
      <c r="J516" s="426"/>
      <c r="K516" s="426"/>
      <c r="L516" s="426"/>
      <c r="M516" s="426"/>
      <c r="N516" s="426"/>
      <c r="O516" s="426"/>
      <c r="P516" s="426"/>
      <c r="Q516" s="426"/>
      <c r="R516" s="426"/>
      <c r="S516" s="426"/>
      <c r="T516" s="426"/>
      <c r="U516" s="426"/>
      <c r="V516" s="426"/>
      <c r="W516" s="426"/>
      <c r="X516" s="426"/>
      <c r="Y516" s="426"/>
      <c r="Z516" s="426"/>
      <c r="AA516" s="426"/>
    </row>
    <row r="517" spans="1:27" ht="15.75" customHeight="1">
      <c r="A517" s="426"/>
      <c r="B517" s="426"/>
      <c r="C517" s="426"/>
      <c r="D517" s="426"/>
      <c r="E517" s="426"/>
      <c r="F517" s="426"/>
      <c r="G517" s="426"/>
      <c r="H517" s="426"/>
      <c r="I517" s="426"/>
      <c r="J517" s="426"/>
      <c r="K517" s="426"/>
      <c r="L517" s="426"/>
      <c r="M517" s="426"/>
      <c r="N517" s="426"/>
      <c r="O517" s="426"/>
      <c r="P517" s="426"/>
      <c r="Q517" s="426"/>
      <c r="R517" s="426"/>
      <c r="S517" s="426"/>
      <c r="T517" s="426"/>
      <c r="U517" s="426"/>
      <c r="V517" s="426"/>
      <c r="W517" s="426"/>
      <c r="X517" s="426"/>
      <c r="Y517" s="426"/>
      <c r="Z517" s="426"/>
      <c r="AA517" s="426"/>
    </row>
    <row r="518" spans="1:27" ht="15.75" customHeight="1">
      <c r="A518" s="426"/>
      <c r="B518" s="426"/>
      <c r="C518" s="426"/>
      <c r="D518" s="426"/>
      <c r="E518" s="426"/>
      <c r="F518" s="426"/>
      <c r="G518" s="426"/>
      <c r="H518" s="426"/>
      <c r="I518" s="426"/>
      <c r="J518" s="426"/>
      <c r="K518" s="426"/>
      <c r="L518" s="426"/>
      <c r="M518" s="426"/>
      <c r="N518" s="426"/>
      <c r="O518" s="426"/>
      <c r="P518" s="426"/>
      <c r="Q518" s="426"/>
      <c r="R518" s="426"/>
      <c r="S518" s="426"/>
      <c r="T518" s="426"/>
      <c r="U518" s="426"/>
      <c r="V518" s="426"/>
      <c r="W518" s="426"/>
      <c r="X518" s="426"/>
      <c r="Y518" s="426"/>
      <c r="Z518" s="426"/>
      <c r="AA518" s="426"/>
    </row>
    <row r="519" spans="1:27" ht="15.75" customHeight="1">
      <c r="A519" s="426"/>
      <c r="B519" s="426"/>
      <c r="C519" s="426"/>
      <c r="D519" s="426"/>
      <c r="E519" s="426"/>
      <c r="F519" s="426"/>
      <c r="G519" s="426"/>
      <c r="H519" s="426"/>
      <c r="I519" s="426"/>
      <c r="J519" s="426"/>
      <c r="K519" s="426"/>
      <c r="L519" s="426"/>
      <c r="M519" s="426"/>
      <c r="N519" s="426"/>
      <c r="O519" s="426"/>
      <c r="P519" s="426"/>
      <c r="Q519" s="426"/>
      <c r="R519" s="426"/>
      <c r="S519" s="426"/>
      <c r="T519" s="426"/>
      <c r="U519" s="426"/>
      <c r="V519" s="426"/>
      <c r="W519" s="426"/>
      <c r="X519" s="426"/>
      <c r="Y519" s="426"/>
      <c r="Z519" s="426"/>
      <c r="AA519" s="426"/>
    </row>
    <row r="520" spans="1:27" ht="15.75" customHeight="1">
      <c r="A520" s="426"/>
      <c r="B520" s="426"/>
      <c r="C520" s="426"/>
      <c r="D520" s="426"/>
      <c r="E520" s="426"/>
      <c r="F520" s="426"/>
      <c r="G520" s="426"/>
      <c r="H520" s="426"/>
      <c r="I520" s="426"/>
      <c r="J520" s="426"/>
      <c r="K520" s="426"/>
      <c r="L520" s="426"/>
      <c r="M520" s="426"/>
      <c r="N520" s="426"/>
      <c r="O520" s="426"/>
      <c r="P520" s="426"/>
      <c r="Q520" s="426"/>
      <c r="R520" s="426"/>
      <c r="S520" s="426"/>
      <c r="T520" s="426"/>
      <c r="U520" s="426"/>
      <c r="V520" s="426"/>
      <c r="W520" s="426"/>
      <c r="X520" s="426"/>
      <c r="Y520" s="426"/>
      <c r="Z520" s="426"/>
      <c r="AA520" s="426"/>
    </row>
    <row r="521" spans="1:27" ht="15.75" customHeight="1">
      <c r="A521" s="426"/>
      <c r="B521" s="426"/>
      <c r="C521" s="426"/>
      <c r="D521" s="426"/>
      <c r="E521" s="426"/>
      <c r="F521" s="426"/>
      <c r="G521" s="426"/>
      <c r="H521" s="426"/>
      <c r="I521" s="426"/>
      <c r="J521" s="426"/>
      <c r="K521" s="426"/>
      <c r="L521" s="426"/>
      <c r="M521" s="426"/>
      <c r="N521" s="426"/>
      <c r="O521" s="426"/>
      <c r="P521" s="426"/>
      <c r="Q521" s="426"/>
      <c r="R521" s="426"/>
      <c r="S521" s="426"/>
      <c r="T521" s="426"/>
      <c r="U521" s="426"/>
      <c r="V521" s="426"/>
      <c r="W521" s="426"/>
      <c r="X521" s="426"/>
      <c r="Y521" s="426"/>
      <c r="Z521" s="426"/>
      <c r="AA521" s="426"/>
    </row>
    <row r="522" spans="1:27" ht="15.75" customHeight="1">
      <c r="A522" s="426"/>
      <c r="B522" s="426"/>
      <c r="C522" s="426"/>
      <c r="D522" s="426"/>
      <c r="E522" s="426"/>
      <c r="F522" s="426"/>
      <c r="G522" s="426"/>
      <c r="H522" s="426"/>
      <c r="I522" s="426"/>
      <c r="J522" s="426"/>
      <c r="K522" s="426"/>
      <c r="L522" s="426"/>
      <c r="M522" s="426"/>
      <c r="N522" s="426"/>
      <c r="O522" s="426"/>
      <c r="P522" s="426"/>
      <c r="Q522" s="426"/>
      <c r="R522" s="426"/>
      <c r="S522" s="426"/>
      <c r="T522" s="426"/>
      <c r="U522" s="426"/>
      <c r="V522" s="426"/>
      <c r="W522" s="426"/>
      <c r="X522" s="426"/>
      <c r="Y522" s="426"/>
      <c r="Z522" s="426"/>
      <c r="AA522" s="426"/>
    </row>
    <row r="523" spans="1:27" ht="15.75" customHeight="1">
      <c r="A523" s="426"/>
      <c r="B523" s="426"/>
      <c r="C523" s="426"/>
      <c r="D523" s="426"/>
      <c r="E523" s="426"/>
      <c r="F523" s="426"/>
      <c r="G523" s="426"/>
      <c r="H523" s="426"/>
      <c r="I523" s="426"/>
      <c r="J523" s="426"/>
      <c r="K523" s="426"/>
      <c r="L523" s="426"/>
      <c r="M523" s="426"/>
      <c r="N523" s="426"/>
      <c r="O523" s="426"/>
      <c r="P523" s="426"/>
      <c r="Q523" s="426"/>
      <c r="R523" s="426"/>
      <c r="S523" s="426"/>
      <c r="T523" s="426"/>
      <c r="U523" s="426"/>
      <c r="V523" s="426"/>
      <c r="W523" s="426"/>
      <c r="X523" s="426"/>
      <c r="Y523" s="426"/>
      <c r="Z523" s="426"/>
      <c r="AA523" s="426"/>
    </row>
    <row r="524" spans="1:27" ht="15.75" customHeight="1">
      <c r="A524" s="426"/>
      <c r="B524" s="426"/>
      <c r="C524" s="426"/>
      <c r="D524" s="426"/>
      <c r="E524" s="426"/>
      <c r="F524" s="426"/>
      <c r="G524" s="426"/>
      <c r="H524" s="426"/>
      <c r="I524" s="426"/>
      <c r="J524" s="426"/>
      <c r="K524" s="426"/>
      <c r="L524" s="426"/>
      <c r="M524" s="426"/>
      <c r="N524" s="426"/>
      <c r="O524" s="426"/>
      <c r="P524" s="426"/>
      <c r="Q524" s="426"/>
      <c r="R524" s="426"/>
      <c r="S524" s="426"/>
      <c r="T524" s="426"/>
      <c r="U524" s="426"/>
      <c r="V524" s="426"/>
      <c r="W524" s="426"/>
      <c r="X524" s="426"/>
      <c r="Y524" s="426"/>
      <c r="Z524" s="426"/>
      <c r="AA524" s="426"/>
    </row>
    <row r="525" spans="1:27" ht="15.75" customHeight="1">
      <c r="A525" s="426"/>
      <c r="B525" s="426"/>
      <c r="C525" s="426"/>
      <c r="D525" s="426"/>
      <c r="E525" s="426"/>
      <c r="F525" s="426"/>
      <c r="G525" s="426"/>
      <c r="H525" s="426"/>
      <c r="I525" s="426"/>
      <c r="J525" s="426"/>
      <c r="K525" s="426"/>
      <c r="L525" s="426"/>
      <c r="M525" s="426"/>
      <c r="N525" s="426"/>
      <c r="O525" s="426"/>
      <c r="P525" s="426"/>
      <c r="Q525" s="426"/>
      <c r="R525" s="426"/>
      <c r="S525" s="426"/>
      <c r="T525" s="426"/>
      <c r="U525" s="426"/>
      <c r="V525" s="426"/>
      <c r="W525" s="426"/>
      <c r="X525" s="426"/>
      <c r="Y525" s="426"/>
      <c r="Z525" s="426"/>
      <c r="AA525" s="426"/>
    </row>
    <row r="526" spans="1:27" ht="15.75" customHeight="1">
      <c r="A526" s="426"/>
      <c r="B526" s="426"/>
      <c r="C526" s="426"/>
      <c r="D526" s="426"/>
      <c r="E526" s="426"/>
      <c r="F526" s="426"/>
      <c r="G526" s="426"/>
      <c r="H526" s="426"/>
      <c r="I526" s="426"/>
      <c r="J526" s="426"/>
      <c r="K526" s="426"/>
      <c r="L526" s="426"/>
      <c r="M526" s="426"/>
      <c r="N526" s="426"/>
      <c r="O526" s="426"/>
      <c r="P526" s="426"/>
      <c r="Q526" s="426"/>
      <c r="R526" s="426"/>
      <c r="S526" s="426"/>
      <c r="T526" s="426"/>
      <c r="U526" s="426"/>
      <c r="V526" s="426"/>
      <c r="W526" s="426"/>
      <c r="X526" s="426"/>
      <c r="Y526" s="426"/>
      <c r="Z526" s="426"/>
      <c r="AA526" s="426"/>
    </row>
    <row r="527" spans="1:27" ht="15.75" customHeight="1">
      <c r="A527" s="426"/>
      <c r="B527" s="426"/>
      <c r="C527" s="426"/>
      <c r="D527" s="426"/>
      <c r="E527" s="426"/>
      <c r="F527" s="426"/>
      <c r="G527" s="426"/>
      <c r="H527" s="426"/>
      <c r="I527" s="426"/>
      <c r="J527" s="426"/>
      <c r="K527" s="426"/>
      <c r="L527" s="426"/>
      <c r="M527" s="426"/>
      <c r="N527" s="426"/>
      <c r="O527" s="426"/>
      <c r="P527" s="426"/>
      <c r="Q527" s="426"/>
      <c r="R527" s="426"/>
      <c r="S527" s="426"/>
      <c r="T527" s="426"/>
      <c r="U527" s="426"/>
      <c r="V527" s="426"/>
      <c r="W527" s="426"/>
      <c r="X527" s="426"/>
      <c r="Y527" s="426"/>
      <c r="Z527" s="426"/>
      <c r="AA527" s="426"/>
    </row>
    <row r="528" spans="1:27" ht="15.75" customHeight="1">
      <c r="A528" s="426"/>
      <c r="B528" s="426"/>
      <c r="C528" s="426"/>
      <c r="D528" s="426"/>
      <c r="E528" s="426"/>
      <c r="F528" s="426"/>
      <c r="G528" s="426"/>
      <c r="H528" s="426"/>
      <c r="I528" s="426"/>
      <c r="J528" s="426"/>
      <c r="K528" s="426"/>
      <c r="L528" s="426"/>
      <c r="M528" s="426"/>
      <c r="N528" s="426"/>
      <c r="O528" s="426"/>
      <c r="P528" s="426"/>
      <c r="Q528" s="426"/>
      <c r="R528" s="426"/>
      <c r="S528" s="426"/>
      <c r="T528" s="426"/>
      <c r="U528" s="426"/>
      <c r="V528" s="426"/>
      <c r="W528" s="426"/>
      <c r="X528" s="426"/>
      <c r="Y528" s="426"/>
      <c r="Z528" s="426"/>
      <c r="AA528" s="426"/>
    </row>
    <row r="529" spans="1:27" ht="15.75" customHeight="1">
      <c r="A529" s="426"/>
      <c r="B529" s="426"/>
      <c r="C529" s="426"/>
      <c r="D529" s="426"/>
      <c r="E529" s="426"/>
      <c r="F529" s="426"/>
      <c r="G529" s="426"/>
      <c r="H529" s="426"/>
      <c r="I529" s="426"/>
      <c r="J529" s="426"/>
      <c r="K529" s="426"/>
      <c r="L529" s="426"/>
      <c r="M529" s="426"/>
      <c r="N529" s="426"/>
      <c r="O529" s="426"/>
      <c r="P529" s="426"/>
      <c r="Q529" s="426"/>
      <c r="R529" s="426"/>
      <c r="S529" s="426"/>
      <c r="T529" s="426"/>
      <c r="U529" s="426"/>
      <c r="V529" s="426"/>
      <c r="W529" s="426"/>
      <c r="X529" s="426"/>
      <c r="Y529" s="426"/>
      <c r="Z529" s="426"/>
      <c r="AA529" s="426"/>
    </row>
    <row r="530" spans="1:27" ht="15.75" customHeight="1">
      <c r="A530" s="426"/>
      <c r="B530" s="426"/>
      <c r="C530" s="426"/>
      <c r="D530" s="426"/>
      <c r="E530" s="426"/>
      <c r="F530" s="426"/>
      <c r="G530" s="426"/>
      <c r="H530" s="426"/>
      <c r="I530" s="426"/>
      <c r="J530" s="426"/>
      <c r="K530" s="426"/>
      <c r="L530" s="426"/>
      <c r="M530" s="426"/>
      <c r="N530" s="426"/>
      <c r="O530" s="426"/>
      <c r="P530" s="426"/>
      <c r="Q530" s="426"/>
      <c r="R530" s="426"/>
      <c r="S530" s="426"/>
      <c r="T530" s="426"/>
      <c r="U530" s="426"/>
      <c r="V530" s="426"/>
      <c r="W530" s="426"/>
      <c r="X530" s="426"/>
      <c r="Y530" s="426"/>
      <c r="Z530" s="426"/>
      <c r="AA530" s="426"/>
    </row>
    <row r="531" spans="1:27" ht="15.75" customHeight="1">
      <c r="A531" s="426"/>
      <c r="B531" s="426"/>
      <c r="C531" s="426"/>
      <c r="D531" s="426"/>
      <c r="E531" s="426"/>
      <c r="F531" s="426"/>
      <c r="G531" s="426"/>
      <c r="H531" s="426"/>
      <c r="I531" s="426"/>
      <c r="J531" s="426"/>
      <c r="K531" s="426"/>
      <c r="L531" s="426"/>
      <c r="M531" s="426"/>
      <c r="N531" s="426"/>
      <c r="O531" s="426"/>
      <c r="P531" s="426"/>
      <c r="Q531" s="426"/>
      <c r="R531" s="426"/>
      <c r="S531" s="426"/>
      <c r="T531" s="426"/>
      <c r="U531" s="426"/>
      <c r="V531" s="426"/>
      <c r="W531" s="426"/>
      <c r="X531" s="426"/>
      <c r="Y531" s="426"/>
      <c r="Z531" s="426"/>
      <c r="AA531" s="426"/>
    </row>
    <row r="532" spans="1:27" ht="15.75" customHeight="1">
      <c r="A532" s="426"/>
      <c r="B532" s="426"/>
      <c r="C532" s="426"/>
      <c r="D532" s="426"/>
      <c r="E532" s="426"/>
      <c r="F532" s="426"/>
      <c r="G532" s="426"/>
      <c r="H532" s="426"/>
      <c r="I532" s="426"/>
      <c r="J532" s="426"/>
      <c r="K532" s="426"/>
      <c r="L532" s="426"/>
      <c r="M532" s="426"/>
      <c r="N532" s="426"/>
      <c r="O532" s="426"/>
      <c r="P532" s="426"/>
      <c r="Q532" s="426"/>
      <c r="R532" s="426"/>
      <c r="S532" s="426"/>
      <c r="T532" s="426"/>
      <c r="U532" s="426"/>
      <c r="V532" s="426"/>
      <c r="W532" s="426"/>
      <c r="X532" s="426"/>
      <c r="Y532" s="426"/>
      <c r="Z532" s="426"/>
      <c r="AA532" s="426"/>
    </row>
    <row r="533" spans="1:27" ht="15.75" customHeight="1">
      <c r="A533" s="426"/>
      <c r="B533" s="426"/>
      <c r="C533" s="426"/>
      <c r="D533" s="426"/>
      <c r="E533" s="426"/>
      <c r="F533" s="426"/>
      <c r="G533" s="426"/>
      <c r="H533" s="426"/>
      <c r="I533" s="426"/>
      <c r="J533" s="426"/>
      <c r="K533" s="426"/>
      <c r="L533" s="426"/>
      <c r="M533" s="426"/>
      <c r="N533" s="426"/>
      <c r="O533" s="426"/>
      <c r="P533" s="426"/>
      <c r="Q533" s="426"/>
      <c r="R533" s="426"/>
      <c r="S533" s="426"/>
      <c r="T533" s="426"/>
      <c r="U533" s="426"/>
      <c r="V533" s="426"/>
      <c r="W533" s="426"/>
      <c r="X533" s="426"/>
      <c r="Y533" s="426"/>
      <c r="Z533" s="426"/>
      <c r="AA533" s="426"/>
    </row>
    <row r="534" spans="1:27" ht="15.75" customHeight="1">
      <c r="A534" s="426"/>
      <c r="B534" s="426"/>
      <c r="C534" s="426"/>
      <c r="D534" s="426"/>
      <c r="E534" s="426"/>
      <c r="F534" s="426"/>
      <c r="G534" s="426"/>
      <c r="H534" s="426"/>
      <c r="I534" s="426"/>
      <c r="J534" s="426"/>
      <c r="K534" s="426"/>
      <c r="L534" s="426"/>
      <c r="M534" s="426"/>
      <c r="N534" s="426"/>
      <c r="O534" s="426"/>
      <c r="P534" s="426"/>
      <c r="Q534" s="426"/>
      <c r="R534" s="426"/>
      <c r="S534" s="426"/>
      <c r="T534" s="426"/>
      <c r="U534" s="426"/>
      <c r="V534" s="426"/>
      <c r="W534" s="426"/>
      <c r="X534" s="426"/>
      <c r="Y534" s="426"/>
      <c r="Z534" s="426"/>
      <c r="AA534" s="426"/>
    </row>
    <row r="535" spans="1:27" ht="15.75" customHeight="1">
      <c r="A535" s="426"/>
      <c r="B535" s="426"/>
      <c r="C535" s="426"/>
      <c r="D535" s="426"/>
      <c r="E535" s="426"/>
      <c r="F535" s="426"/>
      <c r="G535" s="426"/>
      <c r="H535" s="426"/>
      <c r="I535" s="426"/>
      <c r="J535" s="426"/>
      <c r="K535" s="426"/>
      <c r="L535" s="426"/>
      <c r="M535" s="426"/>
      <c r="N535" s="426"/>
      <c r="O535" s="426"/>
      <c r="P535" s="426"/>
      <c r="Q535" s="426"/>
      <c r="R535" s="426"/>
      <c r="S535" s="426"/>
      <c r="T535" s="426"/>
      <c r="U535" s="426"/>
      <c r="V535" s="426"/>
      <c r="W535" s="426"/>
      <c r="X535" s="426"/>
      <c r="Y535" s="426"/>
      <c r="Z535" s="426"/>
      <c r="AA535" s="426"/>
    </row>
    <row r="536" spans="1:27" ht="15.75" customHeight="1">
      <c r="A536" s="426"/>
      <c r="B536" s="426"/>
      <c r="C536" s="426"/>
      <c r="D536" s="426"/>
      <c r="E536" s="426"/>
      <c r="F536" s="426"/>
      <c r="G536" s="426"/>
      <c r="H536" s="426"/>
      <c r="I536" s="426"/>
      <c r="J536" s="426"/>
      <c r="K536" s="426"/>
      <c r="L536" s="426"/>
      <c r="M536" s="426"/>
      <c r="N536" s="426"/>
      <c r="O536" s="426"/>
      <c r="P536" s="426"/>
      <c r="Q536" s="426"/>
      <c r="R536" s="426"/>
      <c r="S536" s="426"/>
      <c r="T536" s="426"/>
      <c r="U536" s="426"/>
      <c r="V536" s="426"/>
      <c r="W536" s="426"/>
      <c r="X536" s="426"/>
      <c r="Y536" s="426"/>
      <c r="Z536" s="426"/>
      <c r="AA536" s="426"/>
    </row>
    <row r="537" spans="1:27" ht="15.75" customHeight="1">
      <c r="A537" s="426"/>
      <c r="B537" s="426"/>
      <c r="C537" s="426"/>
      <c r="D537" s="426"/>
      <c r="E537" s="426"/>
      <c r="F537" s="426"/>
      <c r="G537" s="426"/>
      <c r="H537" s="426"/>
      <c r="I537" s="426"/>
      <c r="J537" s="426"/>
      <c r="K537" s="426"/>
      <c r="L537" s="426"/>
      <c r="M537" s="426"/>
      <c r="N537" s="426"/>
      <c r="O537" s="426"/>
      <c r="P537" s="426"/>
      <c r="Q537" s="426"/>
      <c r="R537" s="426"/>
      <c r="S537" s="426"/>
      <c r="T537" s="426"/>
      <c r="U537" s="426"/>
      <c r="V537" s="426"/>
      <c r="W537" s="426"/>
      <c r="X537" s="426"/>
      <c r="Y537" s="426"/>
      <c r="Z537" s="426"/>
      <c r="AA537" s="426"/>
    </row>
    <row r="538" spans="1:27" ht="15.75" customHeight="1">
      <c r="A538" s="426"/>
      <c r="B538" s="426"/>
      <c r="C538" s="426"/>
      <c r="D538" s="426"/>
      <c r="E538" s="426"/>
      <c r="F538" s="426"/>
      <c r="G538" s="426"/>
      <c r="H538" s="426"/>
      <c r="I538" s="426"/>
      <c r="J538" s="426"/>
      <c r="K538" s="426"/>
      <c r="L538" s="426"/>
      <c r="M538" s="426"/>
      <c r="N538" s="426"/>
      <c r="O538" s="426"/>
      <c r="P538" s="426"/>
      <c r="Q538" s="426"/>
      <c r="R538" s="426"/>
      <c r="S538" s="426"/>
      <c r="T538" s="426"/>
      <c r="U538" s="426"/>
      <c r="V538" s="426"/>
      <c r="W538" s="426"/>
      <c r="X538" s="426"/>
      <c r="Y538" s="426"/>
      <c r="Z538" s="426"/>
      <c r="AA538" s="426"/>
    </row>
    <row r="539" spans="1:27" ht="15.75" customHeight="1">
      <c r="A539" s="426"/>
      <c r="B539" s="426"/>
      <c r="C539" s="426"/>
      <c r="D539" s="426"/>
      <c r="E539" s="426"/>
      <c r="F539" s="426"/>
      <c r="G539" s="426"/>
      <c r="H539" s="426"/>
      <c r="I539" s="426"/>
      <c r="J539" s="426"/>
      <c r="K539" s="426"/>
      <c r="L539" s="426"/>
      <c r="M539" s="426"/>
      <c r="N539" s="426"/>
      <c r="O539" s="426"/>
      <c r="P539" s="426"/>
      <c r="Q539" s="426"/>
      <c r="R539" s="426"/>
      <c r="S539" s="426"/>
      <c r="T539" s="426"/>
      <c r="U539" s="426"/>
      <c r="V539" s="426"/>
      <c r="W539" s="426"/>
      <c r="X539" s="426"/>
      <c r="Y539" s="426"/>
      <c r="Z539" s="426"/>
      <c r="AA539" s="426"/>
    </row>
    <row r="540" spans="1:27" ht="15.75" customHeight="1">
      <c r="A540" s="426"/>
      <c r="B540" s="426"/>
      <c r="C540" s="426"/>
      <c r="D540" s="426"/>
      <c r="E540" s="426"/>
      <c r="F540" s="426"/>
      <c r="G540" s="426"/>
      <c r="H540" s="426"/>
      <c r="I540" s="426"/>
      <c r="J540" s="426"/>
      <c r="K540" s="426"/>
      <c r="L540" s="426"/>
      <c r="M540" s="426"/>
      <c r="N540" s="426"/>
      <c r="O540" s="426"/>
      <c r="P540" s="426"/>
      <c r="Q540" s="426"/>
      <c r="R540" s="426"/>
      <c r="S540" s="426"/>
      <c r="T540" s="426"/>
      <c r="U540" s="426"/>
      <c r="V540" s="426"/>
      <c r="W540" s="426"/>
      <c r="X540" s="426"/>
      <c r="Y540" s="426"/>
      <c r="Z540" s="426"/>
      <c r="AA540" s="426"/>
    </row>
    <row r="541" spans="1:27" ht="15.75" customHeight="1">
      <c r="A541" s="426"/>
      <c r="B541" s="426"/>
      <c r="C541" s="426"/>
      <c r="D541" s="426"/>
      <c r="E541" s="426"/>
      <c r="F541" s="426"/>
      <c r="G541" s="426"/>
      <c r="H541" s="426"/>
      <c r="I541" s="426"/>
      <c r="J541" s="426"/>
      <c r="K541" s="426"/>
      <c r="L541" s="426"/>
      <c r="M541" s="426"/>
      <c r="N541" s="426"/>
      <c r="O541" s="426"/>
      <c r="P541" s="426"/>
      <c r="Q541" s="426"/>
      <c r="R541" s="426"/>
      <c r="S541" s="426"/>
      <c r="T541" s="426"/>
      <c r="U541" s="426"/>
      <c r="V541" s="426"/>
      <c r="W541" s="426"/>
      <c r="X541" s="426"/>
      <c r="Y541" s="426"/>
      <c r="Z541" s="426"/>
      <c r="AA541" s="426"/>
    </row>
    <row r="542" spans="1:27" ht="15.75" customHeight="1">
      <c r="A542" s="426"/>
      <c r="B542" s="426"/>
      <c r="C542" s="426"/>
      <c r="D542" s="426"/>
      <c r="E542" s="426"/>
      <c r="F542" s="426"/>
      <c r="G542" s="426"/>
      <c r="H542" s="426"/>
      <c r="I542" s="426"/>
      <c r="J542" s="426"/>
      <c r="K542" s="426"/>
      <c r="L542" s="426"/>
      <c r="M542" s="426"/>
      <c r="N542" s="426"/>
      <c r="O542" s="426"/>
      <c r="P542" s="426"/>
      <c r="Q542" s="426"/>
      <c r="R542" s="426"/>
      <c r="S542" s="426"/>
      <c r="T542" s="426"/>
      <c r="U542" s="426"/>
      <c r="V542" s="426"/>
      <c r="W542" s="426"/>
      <c r="X542" s="426"/>
      <c r="Y542" s="426"/>
      <c r="Z542" s="426"/>
      <c r="AA542" s="426"/>
    </row>
    <row r="543" spans="1:27" ht="15.75" customHeight="1">
      <c r="A543" s="426"/>
      <c r="B543" s="426"/>
      <c r="C543" s="426"/>
      <c r="D543" s="426"/>
      <c r="E543" s="426"/>
      <c r="F543" s="426"/>
      <c r="G543" s="426"/>
      <c r="H543" s="426"/>
      <c r="I543" s="426"/>
      <c r="J543" s="426"/>
      <c r="K543" s="426"/>
      <c r="L543" s="426"/>
      <c r="M543" s="426"/>
      <c r="N543" s="426"/>
      <c r="O543" s="426"/>
      <c r="P543" s="426"/>
      <c r="Q543" s="426"/>
      <c r="R543" s="426"/>
      <c r="S543" s="426"/>
      <c r="T543" s="426"/>
      <c r="U543" s="426"/>
      <c r="V543" s="426"/>
      <c r="W543" s="426"/>
      <c r="X543" s="426"/>
      <c r="Y543" s="426"/>
      <c r="Z543" s="426"/>
      <c r="AA543" s="426"/>
    </row>
    <row r="544" spans="1:27" ht="15.75" customHeight="1">
      <c r="A544" s="426"/>
      <c r="B544" s="426"/>
      <c r="C544" s="426"/>
      <c r="D544" s="426"/>
      <c r="E544" s="426"/>
      <c r="F544" s="426"/>
      <c r="G544" s="426"/>
      <c r="H544" s="426"/>
      <c r="I544" s="426"/>
      <c r="J544" s="426"/>
      <c r="K544" s="426"/>
      <c r="L544" s="426"/>
      <c r="M544" s="426"/>
      <c r="N544" s="426"/>
      <c r="O544" s="426"/>
      <c r="P544" s="426"/>
      <c r="Q544" s="426"/>
      <c r="R544" s="426"/>
      <c r="S544" s="426"/>
      <c r="T544" s="426"/>
      <c r="U544" s="426"/>
      <c r="V544" s="426"/>
      <c r="W544" s="426"/>
      <c r="X544" s="426"/>
      <c r="Y544" s="426"/>
      <c r="Z544" s="426"/>
      <c r="AA544" s="426"/>
    </row>
    <row r="545" spans="1:27" ht="15.75" customHeight="1">
      <c r="A545" s="426"/>
      <c r="B545" s="426"/>
      <c r="C545" s="426"/>
      <c r="D545" s="426"/>
      <c r="E545" s="426"/>
      <c r="F545" s="426"/>
      <c r="G545" s="426"/>
      <c r="H545" s="426"/>
      <c r="I545" s="426"/>
      <c r="J545" s="426"/>
      <c r="K545" s="426"/>
      <c r="L545" s="426"/>
      <c r="M545" s="426"/>
      <c r="N545" s="426"/>
      <c r="O545" s="426"/>
      <c r="P545" s="426"/>
      <c r="Q545" s="426"/>
      <c r="R545" s="426"/>
      <c r="S545" s="426"/>
      <c r="T545" s="426"/>
      <c r="U545" s="426"/>
      <c r="V545" s="426"/>
      <c r="W545" s="426"/>
      <c r="X545" s="426"/>
      <c r="Y545" s="426"/>
      <c r="Z545" s="426"/>
      <c r="AA545" s="426"/>
    </row>
    <row r="546" spans="1:27" ht="15.75" customHeight="1">
      <c r="A546" s="426"/>
      <c r="B546" s="426"/>
      <c r="C546" s="426"/>
      <c r="D546" s="426"/>
      <c r="E546" s="426"/>
      <c r="F546" s="426"/>
      <c r="G546" s="426"/>
      <c r="H546" s="426"/>
      <c r="I546" s="426"/>
      <c r="J546" s="426"/>
      <c r="K546" s="426"/>
      <c r="L546" s="426"/>
      <c r="M546" s="426"/>
      <c r="N546" s="426"/>
      <c r="O546" s="426"/>
      <c r="P546" s="426"/>
      <c r="Q546" s="426"/>
      <c r="R546" s="426"/>
      <c r="S546" s="426"/>
      <c r="T546" s="426"/>
      <c r="U546" s="426"/>
      <c r="V546" s="426"/>
      <c r="W546" s="426"/>
      <c r="X546" s="426"/>
      <c r="Y546" s="426"/>
      <c r="Z546" s="426"/>
      <c r="AA546" s="426"/>
    </row>
    <row r="547" spans="1:27" ht="15.75" customHeight="1">
      <c r="A547" s="426"/>
      <c r="B547" s="426"/>
      <c r="C547" s="426"/>
      <c r="D547" s="426"/>
      <c r="E547" s="426"/>
      <c r="F547" s="426"/>
      <c r="G547" s="426"/>
      <c r="H547" s="426"/>
      <c r="I547" s="426"/>
      <c r="J547" s="426"/>
      <c r="K547" s="426"/>
      <c r="L547" s="426"/>
      <c r="M547" s="426"/>
      <c r="N547" s="426"/>
      <c r="O547" s="426"/>
      <c r="P547" s="426"/>
      <c r="Q547" s="426"/>
      <c r="R547" s="426"/>
      <c r="S547" s="426"/>
      <c r="T547" s="426"/>
      <c r="U547" s="426"/>
      <c r="V547" s="426"/>
      <c r="W547" s="426"/>
      <c r="X547" s="426"/>
      <c r="Y547" s="426"/>
      <c r="Z547" s="426"/>
      <c r="AA547" s="426"/>
    </row>
    <row r="548" spans="1:27" ht="15.75" customHeight="1">
      <c r="A548" s="426"/>
      <c r="B548" s="426"/>
      <c r="C548" s="426"/>
      <c r="D548" s="426"/>
      <c r="E548" s="426"/>
      <c r="F548" s="426"/>
      <c r="G548" s="426"/>
      <c r="H548" s="426"/>
      <c r="I548" s="426"/>
      <c r="J548" s="426"/>
      <c r="K548" s="426"/>
      <c r="L548" s="426"/>
      <c r="M548" s="426"/>
      <c r="N548" s="426"/>
      <c r="O548" s="426"/>
      <c r="P548" s="426"/>
      <c r="Q548" s="426"/>
      <c r="R548" s="426"/>
      <c r="S548" s="426"/>
      <c r="T548" s="426"/>
      <c r="U548" s="426"/>
      <c r="V548" s="426"/>
      <c r="W548" s="426"/>
      <c r="X548" s="426"/>
      <c r="Y548" s="426"/>
      <c r="Z548" s="426"/>
      <c r="AA548" s="426"/>
    </row>
    <row r="549" spans="1:27" ht="15.75" customHeight="1">
      <c r="A549" s="426"/>
      <c r="B549" s="426"/>
      <c r="C549" s="426"/>
      <c r="D549" s="426"/>
      <c r="E549" s="426"/>
      <c r="F549" s="426"/>
      <c r="G549" s="426"/>
      <c r="H549" s="426"/>
      <c r="I549" s="426"/>
      <c r="J549" s="426"/>
      <c r="K549" s="426"/>
      <c r="L549" s="426"/>
      <c r="M549" s="426"/>
      <c r="N549" s="426"/>
      <c r="O549" s="426"/>
      <c r="P549" s="426"/>
      <c r="Q549" s="426"/>
      <c r="R549" s="426"/>
      <c r="S549" s="426"/>
      <c r="T549" s="426"/>
      <c r="U549" s="426"/>
      <c r="V549" s="426"/>
      <c r="W549" s="426"/>
      <c r="X549" s="426"/>
      <c r="Y549" s="426"/>
      <c r="Z549" s="426"/>
      <c r="AA549" s="426"/>
    </row>
    <row r="550" spans="1:27" ht="15.75" customHeight="1">
      <c r="A550" s="426"/>
      <c r="B550" s="426"/>
      <c r="C550" s="426"/>
      <c r="D550" s="426"/>
      <c r="E550" s="426"/>
      <c r="F550" s="426"/>
      <c r="G550" s="426"/>
      <c r="H550" s="426"/>
      <c r="I550" s="426"/>
      <c r="J550" s="426"/>
      <c r="K550" s="426"/>
      <c r="L550" s="426"/>
      <c r="M550" s="426"/>
      <c r="N550" s="426"/>
      <c r="O550" s="426"/>
      <c r="P550" s="426"/>
      <c r="Q550" s="426"/>
      <c r="R550" s="426"/>
      <c r="S550" s="426"/>
      <c r="T550" s="426"/>
      <c r="U550" s="426"/>
      <c r="V550" s="426"/>
      <c r="W550" s="426"/>
      <c r="X550" s="426"/>
      <c r="Y550" s="426"/>
      <c r="Z550" s="426"/>
      <c r="AA550" s="426"/>
    </row>
    <row r="551" spans="1:27" ht="15.75" customHeight="1">
      <c r="A551" s="426"/>
      <c r="B551" s="426"/>
      <c r="C551" s="426"/>
      <c r="D551" s="426"/>
      <c r="E551" s="426"/>
      <c r="F551" s="426"/>
      <c r="G551" s="426"/>
      <c r="H551" s="426"/>
      <c r="I551" s="426"/>
      <c r="J551" s="426"/>
      <c r="K551" s="426"/>
      <c r="L551" s="426"/>
      <c r="M551" s="426"/>
      <c r="N551" s="426"/>
      <c r="O551" s="426"/>
      <c r="P551" s="426"/>
      <c r="Q551" s="426"/>
      <c r="R551" s="426"/>
      <c r="S551" s="426"/>
      <c r="T551" s="426"/>
      <c r="U551" s="426"/>
      <c r="V551" s="426"/>
      <c r="W551" s="426"/>
      <c r="X551" s="426"/>
      <c r="Y551" s="426"/>
      <c r="Z551" s="426"/>
      <c r="AA551" s="426"/>
    </row>
    <row r="552" spans="1:27" ht="15.75" customHeight="1">
      <c r="A552" s="426"/>
      <c r="B552" s="426"/>
      <c r="C552" s="426"/>
      <c r="D552" s="426"/>
      <c r="E552" s="426"/>
      <c r="F552" s="426"/>
      <c r="G552" s="426"/>
      <c r="H552" s="426"/>
      <c r="I552" s="426"/>
      <c r="J552" s="426"/>
      <c r="K552" s="426"/>
      <c r="L552" s="426"/>
      <c r="M552" s="426"/>
      <c r="N552" s="426"/>
      <c r="O552" s="426"/>
      <c r="P552" s="426"/>
      <c r="Q552" s="426"/>
      <c r="R552" s="426"/>
      <c r="S552" s="426"/>
      <c r="T552" s="426"/>
      <c r="U552" s="426"/>
      <c r="V552" s="426"/>
      <c r="W552" s="426"/>
      <c r="X552" s="426"/>
      <c r="Y552" s="426"/>
      <c r="Z552" s="426"/>
      <c r="AA552" s="426"/>
    </row>
    <row r="553" spans="1:27" ht="15.75" customHeight="1">
      <c r="A553" s="426"/>
      <c r="B553" s="426"/>
      <c r="C553" s="426"/>
      <c r="D553" s="426"/>
      <c r="E553" s="426"/>
      <c r="F553" s="426"/>
      <c r="G553" s="426"/>
      <c r="H553" s="426"/>
      <c r="I553" s="426"/>
      <c r="J553" s="426"/>
      <c r="K553" s="426"/>
      <c r="L553" s="426"/>
      <c r="M553" s="426"/>
      <c r="N553" s="426"/>
      <c r="O553" s="426"/>
      <c r="P553" s="426"/>
      <c r="Q553" s="426"/>
      <c r="R553" s="426"/>
      <c r="S553" s="426"/>
      <c r="T553" s="426"/>
      <c r="U553" s="426"/>
      <c r="V553" s="426"/>
      <c r="W553" s="426"/>
      <c r="X553" s="426"/>
      <c r="Y553" s="426"/>
      <c r="Z553" s="426"/>
      <c r="AA553" s="426"/>
    </row>
    <row r="554" spans="1:27" ht="15.75" customHeight="1">
      <c r="A554" s="426"/>
      <c r="B554" s="426"/>
      <c r="C554" s="426"/>
      <c r="D554" s="426"/>
      <c r="E554" s="426"/>
      <c r="F554" s="426"/>
      <c r="G554" s="426"/>
      <c r="H554" s="426"/>
      <c r="I554" s="426"/>
      <c r="J554" s="426"/>
      <c r="K554" s="426"/>
      <c r="L554" s="426"/>
      <c r="M554" s="426"/>
      <c r="N554" s="426"/>
      <c r="O554" s="426"/>
      <c r="P554" s="426"/>
      <c r="Q554" s="426"/>
      <c r="R554" s="426"/>
      <c r="S554" s="426"/>
      <c r="T554" s="426"/>
      <c r="U554" s="426"/>
      <c r="V554" s="426"/>
      <c r="W554" s="426"/>
      <c r="X554" s="426"/>
      <c r="Y554" s="426"/>
      <c r="Z554" s="426"/>
      <c r="AA554" s="426"/>
    </row>
    <row r="555" spans="1:27" ht="15.75" customHeight="1">
      <c r="A555" s="426"/>
      <c r="B555" s="426"/>
      <c r="C555" s="426"/>
      <c r="D555" s="426"/>
      <c r="E555" s="426"/>
      <c r="F555" s="426"/>
      <c r="G555" s="426"/>
      <c r="H555" s="426"/>
      <c r="I555" s="426"/>
      <c r="J555" s="426"/>
      <c r="K555" s="426"/>
      <c r="L555" s="426"/>
      <c r="M555" s="426"/>
      <c r="N555" s="426"/>
      <c r="O555" s="426"/>
      <c r="P555" s="426"/>
      <c r="Q555" s="426"/>
      <c r="R555" s="426"/>
      <c r="S555" s="426"/>
      <c r="T555" s="426"/>
      <c r="U555" s="426"/>
      <c r="V555" s="426"/>
      <c r="W555" s="426"/>
      <c r="X555" s="426"/>
      <c r="Y555" s="426"/>
      <c r="Z555" s="426"/>
      <c r="AA555" s="426"/>
    </row>
    <row r="556" spans="1:27" ht="15.75" customHeight="1">
      <c r="A556" s="426"/>
      <c r="B556" s="426"/>
      <c r="C556" s="426"/>
      <c r="D556" s="426"/>
      <c r="E556" s="426"/>
      <c r="F556" s="426"/>
      <c r="G556" s="426"/>
      <c r="H556" s="426"/>
      <c r="I556" s="426"/>
      <c r="J556" s="426"/>
      <c r="K556" s="426"/>
      <c r="L556" s="426"/>
      <c r="M556" s="426"/>
      <c r="N556" s="426"/>
      <c r="O556" s="426"/>
      <c r="P556" s="426"/>
      <c r="Q556" s="426"/>
      <c r="R556" s="426"/>
      <c r="S556" s="426"/>
      <c r="T556" s="426"/>
      <c r="U556" s="426"/>
      <c r="V556" s="426"/>
      <c r="W556" s="426"/>
      <c r="X556" s="426"/>
      <c r="Y556" s="426"/>
      <c r="Z556" s="426"/>
      <c r="AA556" s="426"/>
    </row>
    <row r="557" spans="1:27" ht="15.75" customHeight="1">
      <c r="A557" s="426"/>
      <c r="B557" s="426"/>
      <c r="C557" s="426"/>
      <c r="D557" s="426"/>
      <c r="E557" s="426"/>
      <c r="F557" s="426"/>
      <c r="G557" s="426"/>
      <c r="H557" s="426"/>
      <c r="I557" s="426"/>
      <c r="J557" s="426"/>
      <c r="K557" s="426"/>
      <c r="L557" s="426"/>
      <c r="M557" s="426"/>
      <c r="N557" s="426"/>
      <c r="O557" s="426"/>
      <c r="P557" s="426"/>
      <c r="Q557" s="426"/>
      <c r="R557" s="426"/>
      <c r="S557" s="426"/>
      <c r="T557" s="426"/>
      <c r="U557" s="426"/>
      <c r="V557" s="426"/>
      <c r="W557" s="426"/>
      <c r="X557" s="426"/>
      <c r="Y557" s="426"/>
      <c r="Z557" s="426"/>
      <c r="AA557" s="426"/>
    </row>
    <row r="558" spans="1:27" ht="15.75" customHeight="1">
      <c r="A558" s="426"/>
      <c r="B558" s="426"/>
      <c r="C558" s="426"/>
      <c r="D558" s="426"/>
      <c r="E558" s="426"/>
      <c r="F558" s="426"/>
      <c r="G558" s="426"/>
      <c r="H558" s="426"/>
      <c r="I558" s="426"/>
      <c r="J558" s="426"/>
      <c r="K558" s="426"/>
      <c r="L558" s="426"/>
      <c r="M558" s="426"/>
      <c r="N558" s="426"/>
      <c r="O558" s="426"/>
      <c r="P558" s="426"/>
      <c r="Q558" s="426"/>
      <c r="R558" s="426"/>
      <c r="S558" s="426"/>
      <c r="T558" s="426"/>
      <c r="U558" s="426"/>
      <c r="V558" s="426"/>
      <c r="W558" s="426"/>
      <c r="X558" s="426"/>
      <c r="Y558" s="426"/>
      <c r="Z558" s="426"/>
      <c r="AA558" s="426"/>
    </row>
    <row r="559" spans="1:27" ht="15.75" customHeight="1">
      <c r="A559" s="426"/>
      <c r="B559" s="426"/>
      <c r="C559" s="426"/>
      <c r="D559" s="426"/>
      <c r="E559" s="426"/>
      <c r="F559" s="426"/>
      <c r="G559" s="426"/>
      <c r="H559" s="426"/>
      <c r="I559" s="426"/>
      <c r="J559" s="426"/>
      <c r="K559" s="426"/>
      <c r="L559" s="426"/>
      <c r="M559" s="426"/>
      <c r="N559" s="426"/>
      <c r="O559" s="426"/>
      <c r="P559" s="426"/>
      <c r="Q559" s="426"/>
      <c r="R559" s="426"/>
      <c r="S559" s="426"/>
      <c r="T559" s="426"/>
      <c r="U559" s="426"/>
      <c r="V559" s="426"/>
      <c r="W559" s="426"/>
      <c r="X559" s="426"/>
      <c r="Y559" s="426"/>
      <c r="Z559" s="426"/>
      <c r="AA559" s="426"/>
    </row>
    <row r="560" spans="1:27" ht="15.75" customHeight="1">
      <c r="A560" s="426"/>
      <c r="B560" s="426"/>
      <c r="C560" s="426"/>
      <c r="D560" s="426"/>
      <c r="E560" s="426"/>
      <c r="F560" s="426"/>
      <c r="G560" s="426"/>
      <c r="H560" s="426"/>
      <c r="I560" s="426"/>
      <c r="J560" s="426"/>
      <c r="K560" s="426"/>
      <c r="L560" s="426"/>
      <c r="M560" s="426"/>
      <c r="N560" s="426"/>
      <c r="O560" s="426"/>
      <c r="P560" s="426"/>
      <c r="Q560" s="426"/>
      <c r="R560" s="426"/>
      <c r="S560" s="426"/>
      <c r="T560" s="426"/>
      <c r="U560" s="426"/>
      <c r="V560" s="426"/>
      <c r="W560" s="426"/>
      <c r="X560" s="426"/>
      <c r="Y560" s="426"/>
      <c r="Z560" s="426"/>
      <c r="AA560" s="426"/>
    </row>
    <row r="561" spans="1:27" ht="15.75" customHeight="1">
      <c r="A561" s="426"/>
      <c r="B561" s="426"/>
      <c r="C561" s="426"/>
      <c r="D561" s="426"/>
      <c r="E561" s="426"/>
      <c r="F561" s="426"/>
      <c r="G561" s="426"/>
      <c r="H561" s="426"/>
      <c r="I561" s="426"/>
      <c r="J561" s="426"/>
      <c r="K561" s="426"/>
      <c r="L561" s="426"/>
      <c r="M561" s="426"/>
      <c r="N561" s="426"/>
      <c r="O561" s="426"/>
      <c r="P561" s="426"/>
      <c r="Q561" s="426"/>
      <c r="R561" s="426"/>
      <c r="S561" s="426"/>
      <c r="T561" s="426"/>
      <c r="U561" s="426"/>
      <c r="V561" s="426"/>
      <c r="W561" s="426"/>
      <c r="X561" s="426"/>
      <c r="Y561" s="426"/>
      <c r="Z561" s="426"/>
      <c r="AA561" s="426"/>
    </row>
    <row r="562" spans="1:27" ht="15.75" customHeight="1">
      <c r="A562" s="426"/>
      <c r="B562" s="426"/>
      <c r="C562" s="426"/>
      <c r="D562" s="426"/>
      <c r="E562" s="426"/>
      <c r="F562" s="426"/>
      <c r="G562" s="426"/>
      <c r="H562" s="426"/>
      <c r="I562" s="426"/>
      <c r="J562" s="426"/>
      <c r="K562" s="426"/>
      <c r="L562" s="426"/>
      <c r="M562" s="426"/>
      <c r="N562" s="426"/>
      <c r="O562" s="426"/>
      <c r="P562" s="426"/>
      <c r="Q562" s="426"/>
      <c r="R562" s="426"/>
      <c r="S562" s="426"/>
      <c r="T562" s="426"/>
      <c r="U562" s="426"/>
      <c r="V562" s="426"/>
      <c r="W562" s="426"/>
      <c r="X562" s="426"/>
      <c r="Y562" s="426"/>
      <c r="Z562" s="426"/>
      <c r="AA562" s="426"/>
    </row>
    <row r="563" spans="1:27" ht="15.75" customHeight="1">
      <c r="A563" s="426"/>
      <c r="B563" s="426"/>
      <c r="C563" s="426"/>
      <c r="D563" s="426"/>
      <c r="E563" s="426"/>
      <c r="F563" s="426"/>
      <c r="G563" s="426"/>
      <c r="H563" s="426"/>
      <c r="I563" s="426"/>
      <c r="J563" s="426"/>
      <c r="K563" s="426"/>
      <c r="L563" s="426"/>
      <c r="M563" s="426"/>
      <c r="N563" s="426"/>
      <c r="O563" s="426"/>
      <c r="P563" s="426"/>
      <c r="Q563" s="426"/>
      <c r="R563" s="426"/>
      <c r="S563" s="426"/>
      <c r="T563" s="426"/>
      <c r="U563" s="426"/>
      <c r="V563" s="426"/>
      <c r="W563" s="426"/>
      <c r="X563" s="426"/>
      <c r="Y563" s="426"/>
      <c r="Z563" s="426"/>
      <c r="AA563" s="426"/>
    </row>
    <row r="564" spans="1:27" ht="15.75" customHeight="1">
      <c r="A564" s="426"/>
      <c r="B564" s="426"/>
      <c r="C564" s="426"/>
      <c r="D564" s="426"/>
      <c r="E564" s="426"/>
      <c r="F564" s="426"/>
      <c r="G564" s="426"/>
      <c r="H564" s="426"/>
      <c r="I564" s="426"/>
      <c r="J564" s="426"/>
      <c r="K564" s="426"/>
      <c r="L564" s="426"/>
      <c r="M564" s="426"/>
      <c r="N564" s="426"/>
      <c r="O564" s="426"/>
      <c r="P564" s="426"/>
      <c r="Q564" s="426"/>
      <c r="R564" s="426"/>
      <c r="S564" s="426"/>
      <c r="T564" s="426"/>
      <c r="U564" s="426"/>
      <c r="V564" s="426"/>
      <c r="W564" s="426"/>
      <c r="X564" s="426"/>
      <c r="Y564" s="426"/>
      <c r="Z564" s="426"/>
      <c r="AA564" s="426"/>
    </row>
    <row r="565" spans="1:27" ht="15.75" customHeight="1">
      <c r="A565" s="426"/>
      <c r="B565" s="426"/>
      <c r="C565" s="426"/>
      <c r="D565" s="426"/>
      <c r="E565" s="426"/>
      <c r="F565" s="426"/>
      <c r="G565" s="426"/>
      <c r="H565" s="426"/>
      <c r="I565" s="426"/>
      <c r="J565" s="426"/>
      <c r="K565" s="426"/>
      <c r="L565" s="426"/>
      <c r="M565" s="426"/>
      <c r="N565" s="426"/>
      <c r="O565" s="426"/>
      <c r="P565" s="426"/>
      <c r="Q565" s="426"/>
      <c r="R565" s="426"/>
      <c r="S565" s="426"/>
      <c r="T565" s="426"/>
      <c r="U565" s="426"/>
      <c r="V565" s="426"/>
      <c r="W565" s="426"/>
      <c r="X565" s="426"/>
      <c r="Y565" s="426"/>
      <c r="Z565" s="426"/>
      <c r="AA565" s="426"/>
    </row>
    <row r="566" spans="1:27" ht="15.75" customHeight="1">
      <c r="A566" s="426"/>
      <c r="B566" s="426"/>
      <c r="C566" s="426"/>
      <c r="D566" s="426"/>
      <c r="E566" s="426"/>
      <c r="F566" s="426"/>
      <c r="G566" s="426"/>
      <c r="H566" s="426"/>
      <c r="I566" s="426"/>
      <c r="J566" s="426"/>
      <c r="K566" s="426"/>
      <c r="L566" s="426"/>
      <c r="M566" s="426"/>
      <c r="N566" s="426"/>
      <c r="O566" s="426"/>
      <c r="P566" s="426"/>
      <c r="Q566" s="426"/>
      <c r="R566" s="426"/>
      <c r="S566" s="426"/>
      <c r="T566" s="426"/>
      <c r="U566" s="426"/>
      <c r="V566" s="426"/>
      <c r="W566" s="426"/>
      <c r="X566" s="426"/>
      <c r="Y566" s="426"/>
      <c r="Z566" s="426"/>
      <c r="AA566" s="426"/>
    </row>
    <row r="567" spans="1:27" ht="15.75" customHeight="1">
      <c r="A567" s="426"/>
      <c r="B567" s="426"/>
      <c r="C567" s="426"/>
      <c r="D567" s="426"/>
      <c r="E567" s="426"/>
      <c r="F567" s="426"/>
      <c r="G567" s="426"/>
      <c r="H567" s="426"/>
      <c r="I567" s="426"/>
      <c r="J567" s="426"/>
      <c r="K567" s="426"/>
      <c r="L567" s="426"/>
      <c r="M567" s="426"/>
      <c r="N567" s="426"/>
      <c r="O567" s="426"/>
      <c r="P567" s="426"/>
      <c r="Q567" s="426"/>
      <c r="R567" s="426"/>
      <c r="S567" s="426"/>
      <c r="T567" s="426"/>
      <c r="U567" s="426"/>
      <c r="V567" s="426"/>
      <c r="W567" s="426"/>
      <c r="X567" s="426"/>
      <c r="Y567" s="426"/>
      <c r="Z567" s="426"/>
      <c r="AA567" s="426"/>
    </row>
    <row r="568" spans="1:27" ht="15.75" customHeight="1">
      <c r="A568" s="426"/>
      <c r="B568" s="426"/>
      <c r="C568" s="426"/>
      <c r="D568" s="426"/>
      <c r="E568" s="426"/>
      <c r="F568" s="426"/>
      <c r="G568" s="426"/>
      <c r="H568" s="426"/>
      <c r="I568" s="426"/>
      <c r="J568" s="426"/>
      <c r="K568" s="426"/>
      <c r="L568" s="426"/>
      <c r="M568" s="426"/>
      <c r="N568" s="426"/>
      <c r="O568" s="426"/>
      <c r="P568" s="426"/>
      <c r="Q568" s="426"/>
      <c r="R568" s="426"/>
      <c r="S568" s="426"/>
      <c r="T568" s="426"/>
      <c r="U568" s="426"/>
      <c r="V568" s="426"/>
      <c r="W568" s="426"/>
      <c r="X568" s="426"/>
      <c r="Y568" s="426"/>
      <c r="Z568" s="426"/>
      <c r="AA568" s="426"/>
    </row>
    <row r="569" spans="1:27" ht="15.75" customHeight="1">
      <c r="A569" s="426"/>
      <c r="B569" s="426"/>
      <c r="C569" s="426"/>
      <c r="D569" s="426"/>
      <c r="E569" s="426"/>
      <c r="F569" s="426"/>
      <c r="G569" s="426"/>
      <c r="H569" s="426"/>
      <c r="I569" s="426"/>
      <c r="J569" s="426"/>
      <c r="K569" s="426"/>
      <c r="L569" s="426"/>
      <c r="M569" s="426"/>
      <c r="N569" s="426"/>
      <c r="O569" s="426"/>
      <c r="P569" s="426"/>
      <c r="Q569" s="426"/>
      <c r="R569" s="426"/>
      <c r="S569" s="426"/>
      <c r="T569" s="426"/>
      <c r="U569" s="426"/>
      <c r="V569" s="426"/>
      <c r="W569" s="426"/>
      <c r="X569" s="426"/>
      <c r="Y569" s="426"/>
      <c r="Z569" s="426"/>
      <c r="AA569" s="426"/>
    </row>
    <row r="570" spans="1:27" ht="15.75" customHeight="1">
      <c r="A570" s="426"/>
      <c r="B570" s="426"/>
      <c r="C570" s="426"/>
      <c r="D570" s="426"/>
      <c r="E570" s="426"/>
      <c r="F570" s="426"/>
      <c r="G570" s="426"/>
      <c r="H570" s="426"/>
      <c r="I570" s="426"/>
      <c r="J570" s="426"/>
      <c r="K570" s="426"/>
      <c r="L570" s="426"/>
      <c r="M570" s="426"/>
      <c r="N570" s="426"/>
      <c r="O570" s="426"/>
      <c r="P570" s="426"/>
      <c r="Q570" s="426"/>
      <c r="R570" s="426"/>
      <c r="S570" s="426"/>
      <c r="T570" s="426"/>
      <c r="U570" s="426"/>
      <c r="V570" s="426"/>
      <c r="W570" s="426"/>
      <c r="X570" s="426"/>
      <c r="Y570" s="426"/>
      <c r="Z570" s="426"/>
      <c r="AA570" s="426"/>
    </row>
    <row r="571" spans="1:27" ht="15.75" customHeight="1">
      <c r="A571" s="426"/>
      <c r="B571" s="426"/>
      <c r="C571" s="426"/>
      <c r="D571" s="426"/>
      <c r="E571" s="426"/>
      <c r="F571" s="426"/>
      <c r="G571" s="426"/>
      <c r="H571" s="426"/>
      <c r="I571" s="426"/>
      <c r="J571" s="426"/>
      <c r="K571" s="426"/>
      <c r="L571" s="426"/>
      <c r="M571" s="426"/>
      <c r="N571" s="426"/>
      <c r="O571" s="426"/>
      <c r="P571" s="426"/>
      <c r="Q571" s="426"/>
      <c r="R571" s="426"/>
      <c r="S571" s="426"/>
      <c r="T571" s="426"/>
      <c r="U571" s="426"/>
      <c r="V571" s="426"/>
      <c r="W571" s="426"/>
      <c r="X571" s="426"/>
      <c r="Y571" s="426"/>
      <c r="Z571" s="426"/>
      <c r="AA571" s="426"/>
    </row>
    <row r="572" spans="1:27" ht="15.75" customHeight="1">
      <c r="A572" s="426"/>
      <c r="B572" s="426"/>
      <c r="C572" s="426"/>
      <c r="D572" s="426"/>
      <c r="E572" s="426"/>
      <c r="F572" s="426"/>
      <c r="G572" s="426"/>
      <c r="H572" s="426"/>
      <c r="I572" s="426"/>
      <c r="J572" s="426"/>
      <c r="K572" s="426"/>
      <c r="L572" s="426"/>
      <c r="M572" s="426"/>
      <c r="N572" s="426"/>
      <c r="O572" s="426"/>
      <c r="P572" s="426"/>
      <c r="Q572" s="426"/>
      <c r="R572" s="426"/>
      <c r="S572" s="426"/>
      <c r="T572" s="426"/>
      <c r="U572" s="426"/>
      <c r="V572" s="426"/>
      <c r="W572" s="426"/>
      <c r="X572" s="426"/>
      <c r="Y572" s="426"/>
      <c r="Z572" s="426"/>
      <c r="AA572" s="426"/>
    </row>
    <row r="573" spans="1:27" ht="15.75" customHeight="1">
      <c r="A573" s="426"/>
      <c r="B573" s="426"/>
      <c r="C573" s="426"/>
      <c r="D573" s="426"/>
      <c r="E573" s="426"/>
      <c r="F573" s="426"/>
      <c r="G573" s="426"/>
      <c r="H573" s="426"/>
      <c r="I573" s="426"/>
      <c r="J573" s="426"/>
      <c r="K573" s="426"/>
      <c r="L573" s="426"/>
      <c r="M573" s="426"/>
      <c r="N573" s="426"/>
      <c r="O573" s="426"/>
      <c r="P573" s="426"/>
      <c r="Q573" s="426"/>
      <c r="R573" s="426"/>
      <c r="S573" s="426"/>
      <c r="T573" s="426"/>
      <c r="U573" s="426"/>
      <c r="V573" s="426"/>
      <c r="W573" s="426"/>
      <c r="X573" s="426"/>
      <c r="Y573" s="426"/>
      <c r="Z573" s="426"/>
      <c r="AA573" s="426"/>
    </row>
    <row r="574" spans="1:27" ht="15.75" customHeight="1">
      <c r="A574" s="426"/>
      <c r="B574" s="426"/>
      <c r="C574" s="426"/>
      <c r="D574" s="426"/>
      <c r="E574" s="426"/>
      <c r="F574" s="426"/>
      <c r="G574" s="426"/>
      <c r="H574" s="426"/>
      <c r="I574" s="426"/>
      <c r="J574" s="426"/>
      <c r="K574" s="426"/>
      <c r="L574" s="426"/>
      <c r="M574" s="426"/>
      <c r="N574" s="426"/>
      <c r="O574" s="426"/>
      <c r="P574" s="426"/>
      <c r="Q574" s="426"/>
      <c r="R574" s="426"/>
      <c r="S574" s="426"/>
      <c r="T574" s="426"/>
      <c r="U574" s="426"/>
      <c r="V574" s="426"/>
      <c r="W574" s="426"/>
      <c r="X574" s="426"/>
      <c r="Y574" s="426"/>
      <c r="Z574" s="426"/>
      <c r="AA574" s="426"/>
    </row>
    <row r="575" spans="1:27" ht="15.75" customHeight="1">
      <c r="A575" s="426"/>
      <c r="B575" s="426"/>
      <c r="C575" s="426"/>
      <c r="D575" s="426"/>
      <c r="E575" s="426"/>
      <c r="F575" s="426"/>
      <c r="G575" s="426"/>
      <c r="H575" s="426"/>
      <c r="I575" s="426"/>
      <c r="J575" s="426"/>
      <c r="K575" s="426"/>
      <c r="L575" s="426"/>
      <c r="M575" s="426"/>
      <c r="N575" s="426"/>
      <c r="O575" s="426"/>
      <c r="P575" s="426"/>
      <c r="Q575" s="426"/>
      <c r="R575" s="426"/>
      <c r="S575" s="426"/>
      <c r="T575" s="426"/>
      <c r="U575" s="426"/>
      <c r="V575" s="426"/>
      <c r="W575" s="426"/>
      <c r="X575" s="426"/>
      <c r="Y575" s="426"/>
      <c r="Z575" s="426"/>
      <c r="AA575" s="426"/>
    </row>
    <row r="576" spans="1:27" ht="15.75" customHeight="1">
      <c r="A576" s="426"/>
      <c r="B576" s="426"/>
      <c r="C576" s="426"/>
      <c r="D576" s="426"/>
      <c r="E576" s="426"/>
      <c r="F576" s="426"/>
      <c r="G576" s="426"/>
      <c r="H576" s="426"/>
      <c r="I576" s="426"/>
      <c r="J576" s="426"/>
      <c r="K576" s="426"/>
      <c r="L576" s="426"/>
      <c r="M576" s="426"/>
      <c r="N576" s="426"/>
      <c r="O576" s="426"/>
      <c r="P576" s="426"/>
      <c r="Q576" s="426"/>
      <c r="R576" s="426"/>
      <c r="S576" s="426"/>
      <c r="T576" s="426"/>
      <c r="U576" s="426"/>
      <c r="V576" s="426"/>
      <c r="W576" s="426"/>
      <c r="X576" s="426"/>
      <c r="Y576" s="426"/>
      <c r="Z576" s="426"/>
      <c r="AA576" s="426"/>
    </row>
    <row r="577" spans="1:27" ht="15.75" customHeight="1">
      <c r="A577" s="426"/>
      <c r="B577" s="426"/>
      <c r="C577" s="426"/>
      <c r="D577" s="426"/>
      <c r="E577" s="426"/>
      <c r="F577" s="426"/>
      <c r="G577" s="426"/>
      <c r="H577" s="426"/>
      <c r="I577" s="426"/>
      <c r="J577" s="426"/>
      <c r="K577" s="426"/>
      <c r="L577" s="426"/>
      <c r="M577" s="426"/>
      <c r="N577" s="426"/>
      <c r="O577" s="426"/>
      <c r="P577" s="426"/>
      <c r="Q577" s="426"/>
      <c r="R577" s="426"/>
      <c r="S577" s="426"/>
      <c r="T577" s="426"/>
      <c r="U577" s="426"/>
      <c r="V577" s="426"/>
      <c r="W577" s="426"/>
      <c r="X577" s="426"/>
      <c r="Y577" s="426"/>
      <c r="Z577" s="426"/>
      <c r="AA577" s="426"/>
    </row>
    <row r="578" spans="1:27" ht="15.75" customHeight="1">
      <c r="A578" s="426"/>
      <c r="B578" s="426"/>
      <c r="C578" s="426"/>
      <c r="D578" s="426"/>
      <c r="E578" s="426"/>
      <c r="F578" s="426"/>
      <c r="G578" s="426"/>
      <c r="H578" s="426"/>
      <c r="I578" s="426"/>
      <c r="J578" s="426"/>
      <c r="K578" s="426"/>
      <c r="L578" s="426"/>
      <c r="M578" s="426"/>
      <c r="N578" s="426"/>
      <c r="O578" s="426"/>
      <c r="P578" s="426"/>
      <c r="Q578" s="426"/>
      <c r="R578" s="426"/>
      <c r="S578" s="426"/>
      <c r="T578" s="426"/>
      <c r="U578" s="426"/>
      <c r="V578" s="426"/>
      <c r="W578" s="426"/>
      <c r="X578" s="426"/>
      <c r="Y578" s="426"/>
      <c r="Z578" s="426"/>
      <c r="AA578" s="426"/>
    </row>
    <row r="579" spans="1:27" ht="15.75" customHeight="1">
      <c r="A579" s="426"/>
      <c r="B579" s="426"/>
      <c r="C579" s="426"/>
      <c r="D579" s="426"/>
      <c r="E579" s="426"/>
      <c r="F579" s="426"/>
      <c r="G579" s="426"/>
      <c r="H579" s="426"/>
      <c r="I579" s="426"/>
      <c r="J579" s="426"/>
      <c r="K579" s="426"/>
      <c r="L579" s="426"/>
      <c r="M579" s="426"/>
      <c r="N579" s="426"/>
      <c r="O579" s="426"/>
      <c r="P579" s="426"/>
      <c r="Q579" s="426"/>
      <c r="R579" s="426"/>
      <c r="S579" s="426"/>
      <c r="T579" s="426"/>
      <c r="U579" s="426"/>
      <c r="V579" s="426"/>
      <c r="W579" s="426"/>
      <c r="X579" s="426"/>
      <c r="Y579" s="426"/>
      <c r="Z579" s="426"/>
      <c r="AA579" s="426"/>
    </row>
    <row r="580" spans="1:27" ht="15.75" customHeight="1">
      <c r="A580" s="426"/>
      <c r="B580" s="426"/>
      <c r="C580" s="426"/>
      <c r="D580" s="426"/>
      <c r="E580" s="426"/>
      <c r="F580" s="426"/>
      <c r="G580" s="426"/>
      <c r="H580" s="426"/>
      <c r="I580" s="426"/>
      <c r="J580" s="426"/>
      <c r="K580" s="426"/>
      <c r="L580" s="426"/>
      <c r="M580" s="426"/>
      <c r="N580" s="426"/>
      <c r="O580" s="426"/>
      <c r="P580" s="426"/>
      <c r="Q580" s="426"/>
      <c r="R580" s="426"/>
      <c r="S580" s="426"/>
      <c r="T580" s="426"/>
      <c r="U580" s="426"/>
      <c r="V580" s="426"/>
      <c r="W580" s="426"/>
      <c r="X580" s="426"/>
      <c r="Y580" s="426"/>
      <c r="Z580" s="426"/>
      <c r="AA580" s="426"/>
    </row>
    <row r="581" spans="1:27" ht="15.75" customHeight="1">
      <c r="A581" s="426"/>
      <c r="B581" s="426"/>
      <c r="C581" s="426"/>
      <c r="D581" s="426"/>
      <c r="E581" s="426"/>
      <c r="F581" s="426"/>
      <c r="G581" s="426"/>
      <c r="H581" s="426"/>
      <c r="I581" s="426"/>
      <c r="J581" s="426"/>
      <c r="K581" s="426"/>
      <c r="L581" s="426"/>
      <c r="M581" s="426"/>
      <c r="N581" s="426"/>
      <c r="O581" s="426"/>
      <c r="P581" s="426"/>
      <c r="Q581" s="426"/>
      <c r="R581" s="426"/>
      <c r="S581" s="426"/>
      <c r="T581" s="426"/>
      <c r="U581" s="426"/>
      <c r="V581" s="426"/>
      <c r="W581" s="426"/>
      <c r="X581" s="426"/>
      <c r="Y581" s="426"/>
      <c r="Z581" s="426"/>
      <c r="AA581" s="426"/>
    </row>
    <row r="582" spans="1:27" ht="15.75" customHeight="1">
      <c r="A582" s="426"/>
      <c r="B582" s="426"/>
      <c r="C582" s="426"/>
      <c r="D582" s="426"/>
      <c r="E582" s="426"/>
      <c r="F582" s="426"/>
      <c r="G582" s="426"/>
      <c r="H582" s="426"/>
      <c r="I582" s="426"/>
      <c r="J582" s="426"/>
      <c r="K582" s="426"/>
      <c r="L582" s="426"/>
      <c r="M582" s="426"/>
      <c r="N582" s="426"/>
      <c r="O582" s="426"/>
      <c r="P582" s="426"/>
      <c r="Q582" s="426"/>
      <c r="R582" s="426"/>
      <c r="S582" s="426"/>
      <c r="T582" s="426"/>
      <c r="U582" s="426"/>
      <c r="V582" s="426"/>
      <c r="W582" s="426"/>
      <c r="X582" s="426"/>
      <c r="Y582" s="426"/>
      <c r="Z582" s="426"/>
      <c r="AA582" s="426"/>
    </row>
    <row r="583" spans="1:27" ht="15.75" customHeight="1">
      <c r="A583" s="426"/>
      <c r="B583" s="426"/>
      <c r="C583" s="426"/>
      <c r="D583" s="426"/>
      <c r="E583" s="426"/>
      <c r="F583" s="426"/>
      <c r="G583" s="426"/>
      <c r="H583" s="426"/>
      <c r="I583" s="426"/>
      <c r="J583" s="426"/>
      <c r="K583" s="426"/>
      <c r="L583" s="426"/>
      <c r="M583" s="426"/>
      <c r="N583" s="426"/>
      <c r="O583" s="426"/>
      <c r="P583" s="426"/>
      <c r="Q583" s="426"/>
      <c r="R583" s="426"/>
      <c r="S583" s="426"/>
      <c r="T583" s="426"/>
      <c r="U583" s="426"/>
      <c r="V583" s="426"/>
      <c r="W583" s="426"/>
      <c r="X583" s="426"/>
      <c r="Y583" s="426"/>
      <c r="Z583" s="426"/>
      <c r="AA583" s="426"/>
    </row>
    <row r="584" spans="1:27" ht="15.75" customHeight="1">
      <c r="A584" s="426"/>
      <c r="B584" s="426"/>
      <c r="C584" s="426"/>
      <c r="D584" s="426"/>
      <c r="E584" s="426"/>
      <c r="F584" s="426"/>
      <c r="G584" s="426"/>
      <c r="H584" s="426"/>
      <c r="I584" s="426"/>
      <c r="J584" s="426"/>
      <c r="K584" s="426"/>
      <c r="L584" s="426"/>
      <c r="M584" s="426"/>
      <c r="N584" s="426"/>
      <c r="O584" s="426"/>
      <c r="P584" s="426"/>
      <c r="Q584" s="426"/>
      <c r="R584" s="426"/>
      <c r="S584" s="426"/>
      <c r="T584" s="426"/>
      <c r="U584" s="426"/>
      <c r="V584" s="426"/>
      <c r="W584" s="426"/>
      <c r="X584" s="426"/>
      <c r="Y584" s="426"/>
      <c r="Z584" s="426"/>
      <c r="AA584" s="426"/>
    </row>
    <row r="585" spans="1:27" ht="15.75" customHeight="1">
      <c r="A585" s="426"/>
      <c r="B585" s="426"/>
      <c r="C585" s="426"/>
      <c r="D585" s="426"/>
      <c r="E585" s="426"/>
      <c r="F585" s="426"/>
      <c r="G585" s="426"/>
      <c r="H585" s="426"/>
      <c r="I585" s="426"/>
      <c r="J585" s="426"/>
      <c r="K585" s="426"/>
      <c r="L585" s="426"/>
      <c r="M585" s="426"/>
      <c r="N585" s="426"/>
      <c r="O585" s="426"/>
      <c r="P585" s="426"/>
      <c r="Q585" s="426"/>
      <c r="R585" s="426"/>
      <c r="S585" s="426"/>
      <c r="T585" s="426"/>
      <c r="U585" s="426"/>
      <c r="V585" s="426"/>
      <c r="W585" s="426"/>
      <c r="X585" s="426"/>
      <c r="Y585" s="426"/>
      <c r="Z585" s="426"/>
      <c r="AA585" s="426"/>
    </row>
    <row r="586" spans="1:27" ht="15.75" customHeight="1">
      <c r="A586" s="426"/>
      <c r="B586" s="426"/>
      <c r="C586" s="426"/>
      <c r="D586" s="426"/>
      <c r="E586" s="426"/>
      <c r="F586" s="426"/>
      <c r="G586" s="426"/>
      <c r="H586" s="426"/>
      <c r="I586" s="426"/>
      <c r="J586" s="426"/>
      <c r="K586" s="426"/>
      <c r="L586" s="426"/>
      <c r="M586" s="426"/>
      <c r="N586" s="426"/>
      <c r="O586" s="426"/>
      <c r="P586" s="426"/>
      <c r="Q586" s="426"/>
      <c r="R586" s="426"/>
      <c r="S586" s="426"/>
      <c r="T586" s="426"/>
      <c r="U586" s="426"/>
      <c r="V586" s="426"/>
      <c r="W586" s="426"/>
      <c r="X586" s="426"/>
      <c r="Y586" s="426"/>
      <c r="Z586" s="426"/>
      <c r="AA586" s="426"/>
    </row>
    <row r="587" spans="1:27" ht="15.75" customHeight="1">
      <c r="A587" s="426"/>
      <c r="B587" s="426"/>
      <c r="C587" s="426"/>
      <c r="D587" s="426"/>
      <c r="E587" s="426"/>
      <c r="F587" s="426"/>
      <c r="G587" s="426"/>
      <c r="H587" s="426"/>
      <c r="I587" s="426"/>
      <c r="J587" s="426"/>
      <c r="K587" s="426"/>
      <c r="L587" s="426"/>
      <c r="M587" s="426"/>
      <c r="N587" s="426"/>
      <c r="O587" s="426"/>
      <c r="P587" s="426"/>
      <c r="Q587" s="426"/>
      <c r="R587" s="426"/>
      <c r="S587" s="426"/>
      <c r="T587" s="426"/>
      <c r="U587" s="426"/>
      <c r="V587" s="426"/>
      <c r="W587" s="426"/>
      <c r="X587" s="426"/>
      <c r="Y587" s="426"/>
      <c r="Z587" s="426"/>
      <c r="AA587" s="426"/>
    </row>
    <row r="588" spans="1:27" ht="15.75" customHeight="1">
      <c r="A588" s="426"/>
      <c r="B588" s="426"/>
      <c r="C588" s="426"/>
      <c r="D588" s="426"/>
      <c r="E588" s="426"/>
      <c r="F588" s="426"/>
      <c r="G588" s="426"/>
      <c r="H588" s="426"/>
      <c r="I588" s="426"/>
      <c r="J588" s="426"/>
      <c r="K588" s="426"/>
      <c r="L588" s="426"/>
      <c r="M588" s="426"/>
      <c r="N588" s="426"/>
      <c r="O588" s="426"/>
      <c r="P588" s="426"/>
      <c r="Q588" s="426"/>
      <c r="R588" s="426"/>
      <c r="S588" s="426"/>
      <c r="T588" s="426"/>
      <c r="U588" s="426"/>
      <c r="V588" s="426"/>
      <c r="W588" s="426"/>
      <c r="X588" s="426"/>
      <c r="Y588" s="426"/>
      <c r="Z588" s="426"/>
      <c r="AA588" s="426"/>
    </row>
    <row r="589" spans="1:27" ht="15.75" customHeight="1">
      <c r="A589" s="426"/>
      <c r="B589" s="426"/>
      <c r="C589" s="426"/>
      <c r="D589" s="426"/>
      <c r="E589" s="426"/>
      <c r="F589" s="426"/>
      <c r="G589" s="426"/>
      <c r="H589" s="426"/>
      <c r="I589" s="426"/>
      <c r="J589" s="426"/>
      <c r="K589" s="426"/>
      <c r="L589" s="426"/>
      <c r="M589" s="426"/>
      <c r="N589" s="426"/>
      <c r="O589" s="426"/>
      <c r="P589" s="426"/>
      <c r="Q589" s="426"/>
      <c r="R589" s="426"/>
      <c r="S589" s="426"/>
      <c r="T589" s="426"/>
      <c r="U589" s="426"/>
      <c r="V589" s="426"/>
      <c r="W589" s="426"/>
      <c r="X589" s="426"/>
      <c r="Y589" s="426"/>
      <c r="Z589" s="426"/>
      <c r="AA589" s="426"/>
    </row>
    <row r="590" spans="1:27" ht="15.75" customHeight="1">
      <c r="A590" s="426"/>
      <c r="B590" s="426"/>
      <c r="C590" s="426"/>
      <c r="D590" s="426"/>
      <c r="E590" s="426"/>
      <c r="F590" s="426"/>
      <c r="G590" s="426"/>
      <c r="H590" s="426"/>
      <c r="I590" s="426"/>
      <c r="J590" s="426"/>
      <c r="K590" s="426"/>
      <c r="L590" s="426"/>
      <c r="M590" s="426"/>
      <c r="N590" s="426"/>
      <c r="O590" s="426"/>
      <c r="P590" s="426"/>
      <c r="Q590" s="426"/>
      <c r="R590" s="426"/>
      <c r="S590" s="426"/>
      <c r="T590" s="426"/>
      <c r="U590" s="426"/>
      <c r="V590" s="426"/>
      <c r="W590" s="426"/>
      <c r="X590" s="426"/>
      <c r="Y590" s="426"/>
      <c r="Z590" s="426"/>
      <c r="AA590" s="426"/>
    </row>
    <row r="591" spans="1:27" ht="15.75" customHeight="1">
      <c r="A591" s="426"/>
      <c r="B591" s="426"/>
      <c r="C591" s="426"/>
      <c r="D591" s="426"/>
      <c r="E591" s="426"/>
      <c r="F591" s="426"/>
      <c r="G591" s="426"/>
      <c r="H591" s="426"/>
      <c r="I591" s="426"/>
      <c r="J591" s="426"/>
      <c r="K591" s="426"/>
      <c r="L591" s="426"/>
      <c r="M591" s="426"/>
      <c r="N591" s="426"/>
      <c r="O591" s="426"/>
      <c r="P591" s="426"/>
      <c r="Q591" s="426"/>
      <c r="R591" s="426"/>
      <c r="S591" s="426"/>
      <c r="T591" s="426"/>
      <c r="U591" s="426"/>
      <c r="V591" s="426"/>
      <c r="W591" s="426"/>
      <c r="X591" s="426"/>
      <c r="Y591" s="426"/>
      <c r="Z591" s="426"/>
      <c r="AA591" s="426"/>
    </row>
    <row r="592" spans="1:27" ht="15.75" customHeight="1">
      <c r="A592" s="426"/>
      <c r="B592" s="426"/>
      <c r="C592" s="426"/>
      <c r="D592" s="426"/>
      <c r="E592" s="426"/>
      <c r="F592" s="426"/>
      <c r="G592" s="426"/>
      <c r="H592" s="426"/>
      <c r="I592" s="426"/>
      <c r="J592" s="426"/>
      <c r="K592" s="426"/>
      <c r="L592" s="426"/>
      <c r="M592" s="426"/>
      <c r="N592" s="426"/>
      <c r="O592" s="426"/>
      <c r="P592" s="426"/>
      <c r="Q592" s="426"/>
      <c r="R592" s="426"/>
      <c r="S592" s="426"/>
      <c r="T592" s="426"/>
      <c r="U592" s="426"/>
      <c r="V592" s="426"/>
      <c r="W592" s="426"/>
      <c r="X592" s="426"/>
      <c r="Y592" s="426"/>
      <c r="Z592" s="426"/>
      <c r="AA592" s="426"/>
    </row>
    <row r="593" spans="1:27" ht="15.75" customHeight="1">
      <c r="A593" s="426"/>
      <c r="B593" s="426"/>
      <c r="C593" s="426"/>
      <c r="D593" s="426"/>
      <c r="E593" s="426"/>
      <c r="F593" s="426"/>
      <c r="G593" s="426"/>
      <c r="H593" s="426"/>
      <c r="I593" s="426"/>
      <c r="J593" s="426"/>
      <c r="K593" s="426"/>
      <c r="L593" s="426"/>
      <c r="M593" s="426"/>
      <c r="N593" s="426"/>
      <c r="O593" s="426"/>
      <c r="P593" s="426"/>
      <c r="Q593" s="426"/>
      <c r="R593" s="426"/>
      <c r="S593" s="426"/>
      <c r="T593" s="426"/>
      <c r="U593" s="426"/>
      <c r="V593" s="426"/>
      <c r="W593" s="426"/>
      <c r="X593" s="426"/>
      <c r="Y593" s="426"/>
      <c r="Z593" s="426"/>
      <c r="AA593" s="426"/>
    </row>
    <row r="594" spans="1:27" ht="15.75" customHeight="1">
      <c r="A594" s="426"/>
      <c r="B594" s="426"/>
      <c r="C594" s="426"/>
      <c r="D594" s="426"/>
      <c r="E594" s="426"/>
      <c r="F594" s="426"/>
      <c r="G594" s="426"/>
      <c r="H594" s="426"/>
      <c r="I594" s="426"/>
      <c r="J594" s="426"/>
      <c r="K594" s="426"/>
      <c r="L594" s="426"/>
      <c r="M594" s="426"/>
      <c r="N594" s="426"/>
      <c r="O594" s="426"/>
      <c r="P594" s="426"/>
      <c r="Q594" s="426"/>
      <c r="R594" s="426"/>
      <c r="S594" s="426"/>
      <c r="T594" s="426"/>
      <c r="U594" s="426"/>
      <c r="V594" s="426"/>
      <c r="W594" s="426"/>
      <c r="X594" s="426"/>
      <c r="Y594" s="426"/>
      <c r="Z594" s="426"/>
      <c r="AA594" s="426"/>
    </row>
    <row r="595" spans="1:27" ht="15.75" customHeight="1">
      <c r="A595" s="426"/>
      <c r="B595" s="426"/>
      <c r="C595" s="426"/>
      <c r="D595" s="426"/>
      <c r="E595" s="426"/>
      <c r="F595" s="426"/>
      <c r="G595" s="426"/>
      <c r="H595" s="426"/>
      <c r="I595" s="426"/>
      <c r="J595" s="426"/>
      <c r="K595" s="426"/>
      <c r="L595" s="426"/>
      <c r="M595" s="426"/>
      <c r="N595" s="426"/>
      <c r="O595" s="426"/>
      <c r="P595" s="426"/>
      <c r="Q595" s="426"/>
      <c r="R595" s="426"/>
      <c r="S595" s="426"/>
      <c r="T595" s="426"/>
      <c r="U595" s="426"/>
      <c r="V595" s="426"/>
      <c r="W595" s="426"/>
      <c r="X595" s="426"/>
      <c r="Y595" s="426"/>
      <c r="Z595" s="426"/>
      <c r="AA595" s="426"/>
    </row>
    <row r="596" spans="1:27" ht="15.75" customHeight="1">
      <c r="A596" s="426"/>
      <c r="B596" s="426"/>
      <c r="C596" s="426"/>
      <c r="D596" s="426"/>
      <c r="E596" s="426"/>
      <c r="F596" s="426"/>
      <c r="G596" s="426"/>
      <c r="H596" s="426"/>
      <c r="I596" s="426"/>
      <c r="J596" s="426"/>
      <c r="K596" s="426"/>
      <c r="L596" s="426"/>
      <c r="M596" s="426"/>
      <c r="N596" s="426"/>
      <c r="O596" s="426"/>
      <c r="P596" s="426"/>
      <c r="Q596" s="426"/>
      <c r="R596" s="426"/>
      <c r="S596" s="426"/>
      <c r="T596" s="426"/>
      <c r="U596" s="426"/>
      <c r="V596" s="426"/>
      <c r="W596" s="426"/>
      <c r="X596" s="426"/>
      <c r="Y596" s="426"/>
      <c r="Z596" s="426"/>
      <c r="AA596" s="426"/>
    </row>
    <row r="597" spans="1:27" ht="15.75" customHeight="1">
      <c r="A597" s="426"/>
      <c r="B597" s="426"/>
      <c r="C597" s="426"/>
      <c r="D597" s="426"/>
      <c r="E597" s="426"/>
      <c r="F597" s="426"/>
      <c r="G597" s="426"/>
      <c r="H597" s="426"/>
      <c r="I597" s="426"/>
      <c r="J597" s="426"/>
      <c r="K597" s="426"/>
      <c r="L597" s="426"/>
      <c r="M597" s="426"/>
      <c r="N597" s="426"/>
      <c r="O597" s="426"/>
      <c r="P597" s="426"/>
      <c r="Q597" s="426"/>
      <c r="R597" s="426"/>
      <c r="S597" s="426"/>
      <c r="T597" s="426"/>
      <c r="U597" s="426"/>
      <c r="V597" s="426"/>
      <c r="W597" s="426"/>
      <c r="X597" s="426"/>
      <c r="Y597" s="426"/>
      <c r="Z597" s="426"/>
      <c r="AA597" s="426"/>
    </row>
    <row r="598" spans="1:27" ht="15.75" customHeight="1">
      <c r="A598" s="426"/>
      <c r="B598" s="426"/>
      <c r="C598" s="426"/>
      <c r="D598" s="426"/>
      <c r="E598" s="426"/>
      <c r="F598" s="426"/>
      <c r="G598" s="426"/>
      <c r="H598" s="426"/>
      <c r="I598" s="426"/>
      <c r="J598" s="426"/>
      <c r="K598" s="426"/>
      <c r="L598" s="426"/>
      <c r="M598" s="426"/>
      <c r="N598" s="426"/>
      <c r="O598" s="426"/>
      <c r="P598" s="426"/>
      <c r="Q598" s="426"/>
      <c r="R598" s="426"/>
      <c r="S598" s="426"/>
      <c r="T598" s="426"/>
      <c r="U598" s="426"/>
      <c r="V598" s="426"/>
      <c r="W598" s="426"/>
      <c r="X598" s="426"/>
      <c r="Y598" s="426"/>
      <c r="Z598" s="426"/>
      <c r="AA598" s="426"/>
    </row>
    <row r="599" spans="1:27" ht="15.75" customHeight="1">
      <c r="A599" s="426"/>
      <c r="B599" s="426"/>
      <c r="C599" s="426"/>
      <c r="D599" s="426"/>
      <c r="E599" s="426"/>
      <c r="F599" s="426"/>
      <c r="G599" s="426"/>
      <c r="H599" s="426"/>
      <c r="I599" s="426"/>
      <c r="J599" s="426"/>
      <c r="K599" s="426"/>
      <c r="L599" s="426"/>
      <c r="M599" s="426"/>
      <c r="N599" s="426"/>
      <c r="O599" s="426"/>
      <c r="P599" s="426"/>
      <c r="Q599" s="426"/>
      <c r="R599" s="426"/>
      <c r="S599" s="426"/>
      <c r="T599" s="426"/>
      <c r="U599" s="426"/>
      <c r="V599" s="426"/>
      <c r="W599" s="426"/>
      <c r="X599" s="426"/>
      <c r="Y599" s="426"/>
      <c r="Z599" s="426"/>
      <c r="AA599" s="426"/>
    </row>
    <row r="600" spans="1:27" ht="15.75" customHeight="1">
      <c r="A600" s="426"/>
      <c r="B600" s="426"/>
      <c r="C600" s="426"/>
      <c r="D600" s="426"/>
      <c r="E600" s="426"/>
      <c r="F600" s="426"/>
      <c r="G600" s="426"/>
      <c r="H600" s="426"/>
      <c r="I600" s="426"/>
      <c r="J600" s="426"/>
      <c r="K600" s="426"/>
      <c r="L600" s="426"/>
      <c r="M600" s="426"/>
      <c r="N600" s="426"/>
      <c r="O600" s="426"/>
      <c r="P600" s="426"/>
      <c r="Q600" s="426"/>
      <c r="R600" s="426"/>
      <c r="S600" s="426"/>
      <c r="T600" s="426"/>
      <c r="U600" s="426"/>
      <c r="V600" s="426"/>
      <c r="W600" s="426"/>
      <c r="X600" s="426"/>
      <c r="Y600" s="426"/>
      <c r="Z600" s="426"/>
      <c r="AA600" s="426"/>
    </row>
    <row r="601" spans="1:27" ht="15.75" customHeight="1">
      <c r="A601" s="426"/>
      <c r="B601" s="426"/>
      <c r="C601" s="426"/>
      <c r="D601" s="426"/>
      <c r="E601" s="426"/>
      <c r="F601" s="426"/>
      <c r="G601" s="426"/>
      <c r="H601" s="426"/>
      <c r="I601" s="426"/>
      <c r="J601" s="426"/>
      <c r="K601" s="426"/>
      <c r="L601" s="426"/>
      <c r="M601" s="426"/>
      <c r="N601" s="426"/>
      <c r="O601" s="426"/>
      <c r="P601" s="426"/>
      <c r="Q601" s="426"/>
      <c r="R601" s="426"/>
      <c r="S601" s="426"/>
      <c r="T601" s="426"/>
      <c r="U601" s="426"/>
      <c r="V601" s="426"/>
      <c r="W601" s="426"/>
      <c r="X601" s="426"/>
      <c r="Y601" s="426"/>
      <c r="Z601" s="426"/>
      <c r="AA601" s="426"/>
    </row>
    <row r="602" spans="1:27" ht="15.75" customHeight="1">
      <c r="A602" s="426"/>
      <c r="B602" s="426"/>
      <c r="C602" s="426"/>
      <c r="D602" s="426"/>
      <c r="E602" s="426"/>
      <c r="F602" s="426"/>
      <c r="G602" s="426"/>
      <c r="H602" s="426"/>
      <c r="I602" s="426"/>
      <c r="J602" s="426"/>
      <c r="K602" s="426"/>
      <c r="L602" s="426"/>
      <c r="M602" s="426"/>
      <c r="N602" s="426"/>
      <c r="O602" s="426"/>
      <c r="P602" s="426"/>
      <c r="Q602" s="426"/>
      <c r="R602" s="426"/>
      <c r="S602" s="426"/>
      <c r="T602" s="426"/>
      <c r="U602" s="426"/>
      <c r="V602" s="426"/>
      <c r="W602" s="426"/>
      <c r="X602" s="426"/>
      <c r="Y602" s="426"/>
      <c r="Z602" s="426"/>
      <c r="AA602" s="426"/>
    </row>
    <row r="603" spans="1:27" ht="15.75" customHeight="1">
      <c r="A603" s="426"/>
      <c r="B603" s="426"/>
      <c r="C603" s="426"/>
      <c r="D603" s="426"/>
      <c r="E603" s="426"/>
      <c r="F603" s="426"/>
      <c r="G603" s="426"/>
      <c r="H603" s="426"/>
      <c r="I603" s="426"/>
      <c r="J603" s="426"/>
      <c r="K603" s="426"/>
      <c r="L603" s="426"/>
      <c r="M603" s="426"/>
      <c r="N603" s="426"/>
      <c r="O603" s="426"/>
      <c r="P603" s="426"/>
      <c r="Q603" s="426"/>
      <c r="R603" s="426"/>
      <c r="S603" s="426"/>
      <c r="T603" s="426"/>
      <c r="U603" s="426"/>
      <c r="V603" s="426"/>
      <c r="W603" s="426"/>
      <c r="X603" s="426"/>
      <c r="Y603" s="426"/>
      <c r="Z603" s="426"/>
      <c r="AA603" s="426"/>
    </row>
    <row r="604" spans="1:27" ht="15.75" customHeight="1">
      <c r="A604" s="426"/>
      <c r="B604" s="426"/>
      <c r="C604" s="426"/>
      <c r="D604" s="426"/>
      <c r="E604" s="426"/>
      <c r="F604" s="426"/>
      <c r="G604" s="426"/>
      <c r="H604" s="426"/>
      <c r="I604" s="426"/>
      <c r="J604" s="426"/>
      <c r="K604" s="426"/>
      <c r="L604" s="426"/>
      <c r="M604" s="426"/>
      <c r="N604" s="426"/>
      <c r="O604" s="426"/>
      <c r="P604" s="426"/>
      <c r="Q604" s="426"/>
      <c r="R604" s="426"/>
      <c r="S604" s="426"/>
      <c r="T604" s="426"/>
      <c r="U604" s="426"/>
      <c r="V604" s="426"/>
      <c r="W604" s="426"/>
      <c r="X604" s="426"/>
      <c r="Y604" s="426"/>
      <c r="Z604" s="426"/>
      <c r="AA604" s="426"/>
    </row>
    <row r="605" spans="1:27" ht="15.75" customHeight="1">
      <c r="A605" s="426"/>
      <c r="B605" s="426"/>
      <c r="C605" s="426"/>
      <c r="D605" s="426"/>
      <c r="E605" s="426"/>
      <c r="F605" s="426"/>
      <c r="G605" s="426"/>
      <c r="H605" s="426"/>
      <c r="I605" s="426"/>
      <c r="J605" s="426"/>
      <c r="K605" s="426"/>
      <c r="L605" s="426"/>
      <c r="M605" s="426"/>
      <c r="N605" s="426"/>
      <c r="O605" s="426"/>
      <c r="P605" s="426"/>
      <c r="Q605" s="426"/>
      <c r="R605" s="426"/>
      <c r="S605" s="426"/>
      <c r="T605" s="426"/>
      <c r="U605" s="426"/>
      <c r="V605" s="426"/>
      <c r="W605" s="426"/>
      <c r="X605" s="426"/>
      <c r="Y605" s="426"/>
      <c r="Z605" s="426"/>
      <c r="AA605" s="426"/>
    </row>
    <row r="606" spans="1:27" ht="15.75" customHeight="1">
      <c r="A606" s="426"/>
      <c r="B606" s="426"/>
      <c r="C606" s="426"/>
      <c r="D606" s="426"/>
      <c r="E606" s="426"/>
      <c r="F606" s="426"/>
      <c r="G606" s="426"/>
      <c r="H606" s="426"/>
      <c r="I606" s="426"/>
      <c r="J606" s="426"/>
      <c r="K606" s="426"/>
      <c r="L606" s="426"/>
      <c r="M606" s="426"/>
      <c r="N606" s="426"/>
      <c r="O606" s="426"/>
      <c r="P606" s="426"/>
      <c r="Q606" s="426"/>
      <c r="R606" s="426"/>
      <c r="S606" s="426"/>
      <c r="T606" s="426"/>
      <c r="U606" s="426"/>
      <c r="V606" s="426"/>
      <c r="W606" s="426"/>
      <c r="X606" s="426"/>
      <c r="Y606" s="426"/>
      <c r="Z606" s="426"/>
      <c r="AA606" s="426"/>
    </row>
    <row r="607" spans="1:27" ht="15.75" customHeight="1">
      <c r="A607" s="426"/>
      <c r="B607" s="426"/>
      <c r="C607" s="426"/>
      <c r="D607" s="426"/>
      <c r="E607" s="426"/>
      <c r="F607" s="426"/>
      <c r="G607" s="426"/>
      <c r="H607" s="426"/>
      <c r="I607" s="426"/>
      <c r="J607" s="426"/>
      <c r="K607" s="426"/>
      <c r="L607" s="426"/>
      <c r="M607" s="426"/>
      <c r="N607" s="426"/>
      <c r="O607" s="426"/>
      <c r="P607" s="426"/>
      <c r="Q607" s="426"/>
      <c r="R607" s="426"/>
      <c r="S607" s="426"/>
      <c r="T607" s="426"/>
      <c r="U607" s="426"/>
      <c r="V607" s="426"/>
      <c r="W607" s="426"/>
      <c r="X607" s="426"/>
      <c r="Y607" s="426"/>
      <c r="Z607" s="426"/>
      <c r="AA607" s="426"/>
    </row>
    <row r="608" spans="1:27" ht="15.75" customHeight="1">
      <c r="A608" s="426"/>
      <c r="B608" s="426"/>
      <c r="C608" s="426"/>
      <c r="D608" s="426"/>
      <c r="E608" s="426"/>
      <c r="F608" s="426"/>
      <c r="G608" s="426"/>
      <c r="H608" s="426"/>
      <c r="I608" s="426"/>
      <c r="J608" s="426"/>
      <c r="K608" s="426"/>
      <c r="L608" s="426"/>
      <c r="M608" s="426"/>
      <c r="N608" s="426"/>
      <c r="O608" s="426"/>
      <c r="P608" s="426"/>
      <c r="Q608" s="426"/>
      <c r="R608" s="426"/>
      <c r="S608" s="426"/>
      <c r="T608" s="426"/>
      <c r="U608" s="426"/>
      <c r="V608" s="426"/>
      <c r="W608" s="426"/>
      <c r="X608" s="426"/>
      <c r="Y608" s="426"/>
      <c r="Z608" s="426"/>
      <c r="AA608" s="426"/>
    </row>
    <row r="609" spans="1:27" ht="15.75" customHeight="1">
      <c r="A609" s="426"/>
      <c r="B609" s="426"/>
      <c r="C609" s="426"/>
      <c r="D609" s="426"/>
      <c r="E609" s="426"/>
      <c r="F609" s="426"/>
      <c r="G609" s="426"/>
      <c r="H609" s="426"/>
      <c r="I609" s="426"/>
      <c r="J609" s="426"/>
      <c r="K609" s="426"/>
      <c r="L609" s="426"/>
      <c r="M609" s="426"/>
      <c r="N609" s="426"/>
      <c r="O609" s="426"/>
      <c r="P609" s="426"/>
      <c r="Q609" s="426"/>
      <c r="R609" s="426"/>
      <c r="S609" s="426"/>
      <c r="T609" s="426"/>
      <c r="U609" s="426"/>
      <c r="V609" s="426"/>
      <c r="W609" s="426"/>
      <c r="X609" s="426"/>
      <c r="Y609" s="426"/>
      <c r="Z609" s="426"/>
      <c r="AA609" s="426"/>
    </row>
    <row r="610" spans="1:27" ht="15.75" customHeight="1">
      <c r="A610" s="426"/>
      <c r="B610" s="426"/>
      <c r="C610" s="426"/>
      <c r="D610" s="426"/>
      <c r="E610" s="426"/>
      <c r="F610" s="426"/>
      <c r="G610" s="426"/>
      <c r="H610" s="426"/>
      <c r="I610" s="426"/>
      <c r="J610" s="426"/>
      <c r="K610" s="426"/>
      <c r="L610" s="426"/>
      <c r="M610" s="426"/>
      <c r="N610" s="426"/>
      <c r="O610" s="426"/>
      <c r="P610" s="426"/>
      <c r="Q610" s="426"/>
      <c r="R610" s="426"/>
      <c r="S610" s="426"/>
      <c r="T610" s="426"/>
      <c r="U610" s="426"/>
      <c r="V610" s="426"/>
      <c r="W610" s="426"/>
      <c r="X610" s="426"/>
      <c r="Y610" s="426"/>
      <c r="Z610" s="426"/>
      <c r="AA610" s="426"/>
    </row>
    <row r="611" spans="1:27" ht="15.75" customHeight="1">
      <c r="A611" s="426"/>
      <c r="B611" s="426"/>
      <c r="C611" s="426"/>
      <c r="D611" s="426"/>
      <c r="E611" s="426"/>
      <c r="F611" s="426"/>
      <c r="G611" s="426"/>
      <c r="H611" s="426"/>
      <c r="I611" s="426"/>
      <c r="J611" s="426"/>
      <c r="K611" s="426"/>
      <c r="L611" s="426"/>
      <c r="M611" s="426"/>
      <c r="N611" s="426"/>
      <c r="O611" s="426"/>
      <c r="P611" s="426"/>
      <c r="Q611" s="426"/>
      <c r="R611" s="426"/>
      <c r="S611" s="426"/>
      <c r="T611" s="426"/>
      <c r="U611" s="426"/>
      <c r="V611" s="426"/>
      <c r="W611" s="426"/>
      <c r="X611" s="426"/>
      <c r="Y611" s="426"/>
      <c r="Z611" s="426"/>
      <c r="AA611" s="426"/>
    </row>
    <row r="612" spans="1:27" ht="15.75" customHeight="1">
      <c r="A612" s="426"/>
      <c r="B612" s="426"/>
      <c r="C612" s="426"/>
      <c r="D612" s="426"/>
      <c r="E612" s="426"/>
      <c r="F612" s="426"/>
      <c r="G612" s="426"/>
      <c r="H612" s="426"/>
      <c r="I612" s="426"/>
      <c r="J612" s="426"/>
      <c r="K612" s="426"/>
      <c r="L612" s="426"/>
      <c r="M612" s="426"/>
      <c r="N612" s="426"/>
      <c r="O612" s="426"/>
      <c r="P612" s="426"/>
      <c r="Q612" s="426"/>
      <c r="R612" s="426"/>
      <c r="S612" s="426"/>
      <c r="T612" s="426"/>
      <c r="U612" s="426"/>
      <c r="V612" s="426"/>
      <c r="W612" s="426"/>
      <c r="X612" s="426"/>
      <c r="Y612" s="426"/>
      <c r="Z612" s="426"/>
      <c r="AA612" s="426"/>
    </row>
    <row r="613" spans="1:27" ht="15.75" customHeight="1">
      <c r="A613" s="426"/>
      <c r="B613" s="426"/>
      <c r="C613" s="426"/>
      <c r="D613" s="426"/>
      <c r="E613" s="426"/>
      <c r="F613" s="426"/>
      <c r="G613" s="426"/>
      <c r="H613" s="426"/>
      <c r="I613" s="426"/>
      <c r="J613" s="426"/>
      <c r="K613" s="426"/>
      <c r="L613" s="426"/>
      <c r="M613" s="426"/>
      <c r="N613" s="426"/>
      <c r="O613" s="426"/>
      <c r="P613" s="426"/>
      <c r="Q613" s="426"/>
      <c r="R613" s="426"/>
      <c r="S613" s="426"/>
      <c r="T613" s="426"/>
      <c r="U613" s="426"/>
      <c r="V613" s="426"/>
      <c r="W613" s="426"/>
      <c r="X613" s="426"/>
      <c r="Y613" s="426"/>
      <c r="Z613" s="426"/>
      <c r="AA613" s="426"/>
    </row>
    <row r="614" spans="1:27" ht="15.75" customHeight="1">
      <c r="A614" s="426"/>
      <c r="B614" s="426"/>
      <c r="C614" s="426"/>
      <c r="D614" s="426"/>
      <c r="E614" s="426"/>
      <c r="F614" s="426"/>
      <c r="G614" s="426"/>
      <c r="H614" s="426"/>
      <c r="I614" s="426"/>
      <c r="J614" s="426"/>
      <c r="K614" s="426"/>
      <c r="L614" s="426"/>
      <c r="M614" s="426"/>
      <c r="N614" s="426"/>
      <c r="O614" s="426"/>
      <c r="P614" s="426"/>
      <c r="Q614" s="426"/>
      <c r="R614" s="426"/>
      <c r="S614" s="426"/>
      <c r="T614" s="426"/>
      <c r="U614" s="426"/>
      <c r="V614" s="426"/>
      <c r="W614" s="426"/>
      <c r="X614" s="426"/>
      <c r="Y614" s="426"/>
      <c r="Z614" s="426"/>
      <c r="AA614" s="426"/>
    </row>
    <row r="615" spans="1:27" ht="15.75" customHeight="1">
      <c r="A615" s="426"/>
      <c r="B615" s="426"/>
      <c r="C615" s="426"/>
      <c r="D615" s="426"/>
      <c r="E615" s="426"/>
      <c r="F615" s="426"/>
      <c r="G615" s="426"/>
      <c r="H615" s="426"/>
      <c r="I615" s="426"/>
      <c r="J615" s="426"/>
      <c r="K615" s="426"/>
      <c r="L615" s="426"/>
      <c r="M615" s="426"/>
      <c r="N615" s="426"/>
      <c r="O615" s="426"/>
      <c r="P615" s="426"/>
      <c r="Q615" s="426"/>
      <c r="R615" s="426"/>
      <c r="S615" s="426"/>
      <c r="T615" s="426"/>
      <c r="U615" s="426"/>
      <c r="V615" s="426"/>
      <c r="W615" s="426"/>
      <c r="X615" s="426"/>
      <c r="Y615" s="426"/>
      <c r="Z615" s="426"/>
      <c r="AA615" s="426"/>
    </row>
    <row r="616" spans="1:27" ht="15.75" customHeight="1">
      <c r="A616" s="426"/>
      <c r="B616" s="426"/>
      <c r="C616" s="426"/>
      <c r="D616" s="426"/>
      <c r="E616" s="426"/>
      <c r="F616" s="426"/>
      <c r="G616" s="426"/>
      <c r="H616" s="426"/>
      <c r="I616" s="426"/>
      <c r="J616" s="426"/>
      <c r="K616" s="426"/>
      <c r="L616" s="426"/>
      <c r="M616" s="426"/>
      <c r="N616" s="426"/>
      <c r="O616" s="426"/>
      <c r="P616" s="426"/>
      <c r="Q616" s="426"/>
      <c r="R616" s="426"/>
      <c r="S616" s="426"/>
      <c r="T616" s="426"/>
      <c r="U616" s="426"/>
      <c r="V616" s="426"/>
      <c r="W616" s="426"/>
      <c r="X616" s="426"/>
      <c r="Y616" s="426"/>
      <c r="Z616" s="426"/>
      <c r="AA616" s="426"/>
    </row>
    <row r="617" spans="1:27" ht="15.75" customHeight="1">
      <c r="A617" s="426"/>
      <c r="B617" s="426"/>
      <c r="C617" s="426"/>
      <c r="D617" s="426"/>
      <c r="E617" s="426"/>
      <c r="F617" s="426"/>
      <c r="G617" s="426"/>
      <c r="H617" s="426"/>
      <c r="I617" s="426"/>
      <c r="J617" s="426"/>
      <c r="K617" s="426"/>
      <c r="L617" s="426"/>
      <c r="M617" s="426"/>
      <c r="N617" s="426"/>
      <c r="O617" s="426"/>
      <c r="P617" s="426"/>
      <c r="Q617" s="426"/>
      <c r="R617" s="426"/>
      <c r="S617" s="426"/>
      <c r="T617" s="426"/>
      <c r="U617" s="426"/>
      <c r="V617" s="426"/>
      <c r="W617" s="426"/>
      <c r="X617" s="426"/>
      <c r="Y617" s="426"/>
      <c r="Z617" s="426"/>
      <c r="AA617" s="426"/>
    </row>
    <row r="618" spans="1:27" ht="15.75" customHeight="1">
      <c r="A618" s="426"/>
      <c r="B618" s="426"/>
      <c r="C618" s="426"/>
      <c r="D618" s="426"/>
      <c r="E618" s="426"/>
      <c r="F618" s="426"/>
      <c r="G618" s="426"/>
      <c r="H618" s="426"/>
      <c r="I618" s="426"/>
      <c r="J618" s="426"/>
      <c r="K618" s="426"/>
      <c r="L618" s="426"/>
      <c r="M618" s="426"/>
      <c r="N618" s="426"/>
      <c r="O618" s="426"/>
      <c r="P618" s="426"/>
      <c r="Q618" s="426"/>
      <c r="R618" s="426"/>
      <c r="S618" s="426"/>
      <c r="T618" s="426"/>
      <c r="U618" s="426"/>
      <c r="V618" s="426"/>
      <c r="W618" s="426"/>
      <c r="X618" s="426"/>
      <c r="Y618" s="426"/>
      <c r="Z618" s="426"/>
      <c r="AA618" s="426"/>
    </row>
    <row r="619" spans="1:27" ht="15.75" customHeight="1">
      <c r="A619" s="426"/>
      <c r="B619" s="426"/>
      <c r="C619" s="426"/>
      <c r="D619" s="426"/>
      <c r="E619" s="426"/>
      <c r="F619" s="426"/>
      <c r="G619" s="426"/>
      <c r="H619" s="426"/>
      <c r="I619" s="426"/>
      <c r="J619" s="426"/>
      <c r="K619" s="426"/>
      <c r="L619" s="426"/>
      <c r="M619" s="426"/>
      <c r="N619" s="426"/>
      <c r="O619" s="426"/>
      <c r="P619" s="426"/>
      <c r="Q619" s="426"/>
      <c r="R619" s="426"/>
      <c r="S619" s="426"/>
      <c r="T619" s="426"/>
      <c r="U619" s="426"/>
      <c r="V619" s="426"/>
      <c r="W619" s="426"/>
      <c r="X619" s="426"/>
      <c r="Y619" s="426"/>
      <c r="Z619" s="426"/>
      <c r="AA619" s="426"/>
    </row>
    <row r="620" spans="1:27" ht="15.75" customHeight="1">
      <c r="A620" s="426"/>
      <c r="B620" s="426"/>
      <c r="C620" s="426"/>
      <c r="D620" s="426"/>
      <c r="E620" s="426"/>
      <c r="F620" s="426"/>
      <c r="G620" s="426"/>
      <c r="H620" s="426"/>
      <c r="I620" s="426"/>
      <c r="J620" s="426"/>
      <c r="K620" s="426"/>
      <c r="L620" s="426"/>
      <c r="M620" s="426"/>
      <c r="N620" s="426"/>
      <c r="O620" s="426"/>
      <c r="P620" s="426"/>
      <c r="Q620" s="426"/>
      <c r="R620" s="426"/>
      <c r="S620" s="426"/>
      <c r="T620" s="426"/>
      <c r="U620" s="426"/>
      <c r="V620" s="426"/>
      <c r="W620" s="426"/>
      <c r="X620" s="426"/>
      <c r="Y620" s="426"/>
      <c r="Z620" s="426"/>
      <c r="AA620" s="426"/>
    </row>
    <row r="621" spans="1:27" ht="15.75" customHeight="1">
      <c r="A621" s="426"/>
      <c r="B621" s="426"/>
      <c r="C621" s="426"/>
      <c r="D621" s="426"/>
      <c r="E621" s="426"/>
      <c r="F621" s="426"/>
      <c r="G621" s="426"/>
      <c r="H621" s="426"/>
      <c r="I621" s="426"/>
      <c r="J621" s="426"/>
      <c r="K621" s="426"/>
      <c r="L621" s="426"/>
      <c r="M621" s="426"/>
      <c r="N621" s="426"/>
      <c r="O621" s="426"/>
      <c r="P621" s="426"/>
      <c r="Q621" s="426"/>
      <c r="R621" s="426"/>
      <c r="S621" s="426"/>
      <c r="T621" s="426"/>
      <c r="U621" s="426"/>
      <c r="V621" s="426"/>
      <c r="W621" s="426"/>
      <c r="X621" s="426"/>
      <c r="Y621" s="426"/>
      <c r="Z621" s="426"/>
      <c r="AA621" s="426"/>
    </row>
    <row r="622" spans="1:27" ht="15.75" customHeight="1">
      <c r="A622" s="426"/>
      <c r="B622" s="426"/>
      <c r="C622" s="426"/>
      <c r="D622" s="426"/>
      <c r="E622" s="426"/>
      <c r="F622" s="426"/>
      <c r="G622" s="426"/>
      <c r="H622" s="426"/>
      <c r="I622" s="426"/>
      <c r="J622" s="426"/>
      <c r="K622" s="426"/>
      <c r="L622" s="426"/>
      <c r="M622" s="426"/>
      <c r="N622" s="426"/>
      <c r="O622" s="426"/>
      <c r="P622" s="426"/>
      <c r="Q622" s="426"/>
      <c r="R622" s="426"/>
      <c r="S622" s="426"/>
      <c r="T622" s="426"/>
      <c r="U622" s="426"/>
      <c r="V622" s="426"/>
      <c r="W622" s="426"/>
      <c r="X622" s="426"/>
      <c r="Y622" s="426"/>
      <c r="Z622" s="426"/>
      <c r="AA622" s="426"/>
    </row>
    <row r="623" spans="1:27" ht="15.75" customHeight="1">
      <c r="A623" s="426"/>
      <c r="B623" s="426"/>
      <c r="C623" s="426"/>
      <c r="D623" s="426"/>
      <c r="E623" s="426"/>
      <c r="F623" s="426"/>
      <c r="G623" s="426"/>
      <c r="H623" s="426"/>
      <c r="I623" s="426"/>
      <c r="J623" s="426"/>
      <c r="K623" s="426"/>
      <c r="L623" s="426"/>
      <c r="M623" s="426"/>
      <c r="N623" s="426"/>
      <c r="O623" s="426"/>
      <c r="P623" s="426"/>
      <c r="Q623" s="426"/>
      <c r="R623" s="426"/>
      <c r="S623" s="426"/>
      <c r="T623" s="426"/>
      <c r="U623" s="426"/>
      <c r="V623" s="426"/>
      <c r="W623" s="426"/>
      <c r="X623" s="426"/>
      <c r="Y623" s="426"/>
      <c r="Z623" s="426"/>
      <c r="AA623" s="426"/>
    </row>
    <row r="624" spans="1:27" ht="15.75" customHeight="1">
      <c r="A624" s="426"/>
      <c r="B624" s="426"/>
      <c r="C624" s="426"/>
      <c r="D624" s="426"/>
      <c r="E624" s="426"/>
      <c r="F624" s="426"/>
      <c r="G624" s="426"/>
      <c r="H624" s="426"/>
      <c r="I624" s="426"/>
      <c r="J624" s="426"/>
      <c r="K624" s="426"/>
      <c r="L624" s="426"/>
      <c r="M624" s="426"/>
      <c r="N624" s="426"/>
      <c r="O624" s="426"/>
      <c r="P624" s="426"/>
      <c r="Q624" s="426"/>
      <c r="R624" s="426"/>
      <c r="S624" s="426"/>
      <c r="T624" s="426"/>
      <c r="U624" s="426"/>
      <c r="V624" s="426"/>
      <c r="W624" s="426"/>
      <c r="X624" s="426"/>
      <c r="Y624" s="426"/>
      <c r="Z624" s="426"/>
      <c r="AA624" s="426"/>
    </row>
    <row r="625" spans="1:27" ht="15.75" customHeight="1">
      <c r="A625" s="426"/>
      <c r="B625" s="426"/>
      <c r="C625" s="426"/>
      <c r="D625" s="426"/>
      <c r="E625" s="426"/>
      <c r="F625" s="426"/>
      <c r="G625" s="426"/>
      <c r="H625" s="426"/>
      <c r="I625" s="426"/>
      <c r="J625" s="426"/>
      <c r="K625" s="426"/>
      <c r="L625" s="426"/>
      <c r="M625" s="426"/>
      <c r="N625" s="426"/>
      <c r="O625" s="426"/>
      <c r="P625" s="426"/>
      <c r="Q625" s="426"/>
      <c r="R625" s="426"/>
      <c r="S625" s="426"/>
      <c r="T625" s="426"/>
      <c r="U625" s="426"/>
      <c r="V625" s="426"/>
      <c r="W625" s="426"/>
      <c r="X625" s="426"/>
      <c r="Y625" s="426"/>
      <c r="Z625" s="426"/>
      <c r="AA625" s="426"/>
    </row>
    <row r="626" spans="1:27" ht="15.75" customHeight="1">
      <c r="A626" s="426"/>
      <c r="B626" s="426"/>
      <c r="C626" s="426"/>
      <c r="D626" s="426"/>
      <c r="E626" s="426"/>
      <c r="F626" s="426"/>
      <c r="G626" s="426"/>
      <c r="H626" s="426"/>
      <c r="I626" s="426"/>
      <c r="J626" s="426"/>
      <c r="K626" s="426"/>
      <c r="L626" s="426"/>
      <c r="M626" s="426"/>
      <c r="N626" s="426"/>
      <c r="O626" s="426"/>
      <c r="P626" s="426"/>
      <c r="Q626" s="426"/>
      <c r="R626" s="426"/>
      <c r="S626" s="426"/>
      <c r="T626" s="426"/>
      <c r="U626" s="426"/>
      <c r="V626" s="426"/>
      <c r="W626" s="426"/>
      <c r="X626" s="426"/>
      <c r="Y626" s="426"/>
      <c r="Z626" s="426"/>
      <c r="AA626" s="426"/>
    </row>
    <row r="627" spans="1:27" ht="15.75" customHeight="1">
      <c r="A627" s="426"/>
      <c r="B627" s="426"/>
      <c r="C627" s="426"/>
      <c r="D627" s="426"/>
      <c r="E627" s="426"/>
      <c r="F627" s="426"/>
      <c r="G627" s="426"/>
      <c r="H627" s="426"/>
      <c r="I627" s="426"/>
      <c r="J627" s="426"/>
      <c r="K627" s="426"/>
      <c r="L627" s="426"/>
      <c r="M627" s="426"/>
      <c r="N627" s="426"/>
      <c r="O627" s="426"/>
      <c r="P627" s="426"/>
      <c r="Q627" s="426"/>
      <c r="R627" s="426"/>
      <c r="S627" s="426"/>
      <c r="T627" s="426"/>
      <c r="U627" s="426"/>
      <c r="V627" s="426"/>
      <c r="W627" s="426"/>
      <c r="X627" s="426"/>
      <c r="Y627" s="426"/>
      <c r="Z627" s="426"/>
      <c r="AA627" s="426"/>
    </row>
    <row r="628" spans="1:27" ht="15.75" customHeight="1">
      <c r="A628" s="426"/>
      <c r="B628" s="426"/>
      <c r="C628" s="426"/>
      <c r="D628" s="426"/>
      <c r="E628" s="426"/>
      <c r="F628" s="426"/>
      <c r="G628" s="426"/>
      <c r="H628" s="426"/>
      <c r="I628" s="426"/>
      <c r="J628" s="426"/>
      <c r="K628" s="426"/>
      <c r="L628" s="426"/>
      <c r="M628" s="426"/>
      <c r="N628" s="426"/>
      <c r="O628" s="426"/>
      <c r="P628" s="426"/>
      <c r="Q628" s="426"/>
      <c r="R628" s="426"/>
      <c r="S628" s="426"/>
      <c r="T628" s="426"/>
      <c r="U628" s="426"/>
      <c r="V628" s="426"/>
      <c r="W628" s="426"/>
      <c r="X628" s="426"/>
      <c r="Y628" s="426"/>
      <c r="Z628" s="426"/>
      <c r="AA628" s="426"/>
    </row>
    <row r="629" spans="1:27" ht="15.75" customHeight="1">
      <c r="A629" s="426"/>
      <c r="B629" s="426"/>
      <c r="C629" s="426"/>
      <c r="D629" s="426"/>
      <c r="E629" s="426"/>
      <c r="F629" s="426"/>
      <c r="G629" s="426"/>
      <c r="H629" s="426"/>
      <c r="I629" s="426"/>
      <c r="J629" s="426"/>
      <c r="K629" s="426"/>
      <c r="L629" s="426"/>
      <c r="M629" s="426"/>
      <c r="N629" s="426"/>
      <c r="O629" s="426"/>
      <c r="P629" s="426"/>
      <c r="Q629" s="426"/>
      <c r="R629" s="426"/>
      <c r="S629" s="426"/>
      <c r="T629" s="426"/>
      <c r="U629" s="426"/>
      <c r="V629" s="426"/>
      <c r="W629" s="426"/>
      <c r="X629" s="426"/>
      <c r="Y629" s="426"/>
      <c r="Z629" s="426"/>
      <c r="AA629" s="426"/>
    </row>
    <row r="630" spans="1:27" ht="15.75" customHeight="1">
      <c r="A630" s="426"/>
      <c r="B630" s="426"/>
      <c r="C630" s="426"/>
      <c r="D630" s="426"/>
      <c r="E630" s="426"/>
      <c r="F630" s="426"/>
      <c r="G630" s="426"/>
      <c r="H630" s="426"/>
      <c r="I630" s="426"/>
      <c r="J630" s="426"/>
      <c r="K630" s="426"/>
      <c r="L630" s="426"/>
      <c r="M630" s="426"/>
      <c r="N630" s="426"/>
      <c r="O630" s="426"/>
      <c r="P630" s="426"/>
      <c r="Q630" s="426"/>
      <c r="R630" s="426"/>
      <c r="S630" s="426"/>
      <c r="T630" s="426"/>
      <c r="U630" s="426"/>
      <c r="V630" s="426"/>
      <c r="W630" s="426"/>
      <c r="X630" s="426"/>
      <c r="Y630" s="426"/>
      <c r="Z630" s="426"/>
      <c r="AA630" s="426"/>
    </row>
    <row r="631" spans="1:27" ht="15.75" customHeight="1">
      <c r="A631" s="426"/>
      <c r="B631" s="426"/>
      <c r="C631" s="426"/>
      <c r="D631" s="426"/>
      <c r="E631" s="426"/>
      <c r="F631" s="426"/>
      <c r="G631" s="426"/>
      <c r="H631" s="426"/>
      <c r="I631" s="426"/>
      <c r="J631" s="426"/>
      <c r="K631" s="426"/>
      <c r="L631" s="426"/>
      <c r="M631" s="426"/>
      <c r="N631" s="426"/>
      <c r="O631" s="426"/>
      <c r="P631" s="426"/>
      <c r="Q631" s="426"/>
      <c r="R631" s="426"/>
      <c r="S631" s="426"/>
      <c r="T631" s="426"/>
      <c r="U631" s="426"/>
      <c r="V631" s="426"/>
      <c r="W631" s="426"/>
      <c r="X631" s="426"/>
      <c r="Y631" s="426"/>
      <c r="Z631" s="426"/>
      <c r="AA631" s="426"/>
    </row>
    <row r="632" spans="1:27" ht="15.75" customHeight="1">
      <c r="A632" s="426"/>
      <c r="B632" s="426"/>
      <c r="C632" s="426"/>
      <c r="D632" s="426"/>
      <c r="E632" s="426"/>
      <c r="F632" s="426"/>
      <c r="G632" s="426"/>
      <c r="H632" s="426"/>
      <c r="I632" s="426"/>
      <c r="J632" s="426"/>
      <c r="K632" s="426"/>
      <c r="L632" s="426"/>
      <c r="M632" s="426"/>
      <c r="N632" s="426"/>
      <c r="O632" s="426"/>
      <c r="P632" s="426"/>
      <c r="Q632" s="426"/>
      <c r="R632" s="426"/>
      <c r="S632" s="426"/>
      <c r="T632" s="426"/>
      <c r="U632" s="426"/>
      <c r="V632" s="426"/>
      <c r="W632" s="426"/>
      <c r="X632" s="426"/>
      <c r="Y632" s="426"/>
      <c r="Z632" s="426"/>
      <c r="AA632" s="426"/>
    </row>
    <row r="633" spans="1:27" ht="15.75" customHeight="1">
      <c r="A633" s="426"/>
      <c r="B633" s="426"/>
      <c r="C633" s="426"/>
      <c r="D633" s="426"/>
      <c r="E633" s="426"/>
      <c r="F633" s="426"/>
      <c r="G633" s="426"/>
      <c r="H633" s="426"/>
      <c r="I633" s="426"/>
      <c r="J633" s="426"/>
      <c r="K633" s="426"/>
      <c r="L633" s="426"/>
      <c r="M633" s="426"/>
      <c r="N633" s="426"/>
      <c r="O633" s="426"/>
      <c r="P633" s="426"/>
      <c r="Q633" s="426"/>
      <c r="R633" s="426"/>
      <c r="S633" s="426"/>
      <c r="T633" s="426"/>
      <c r="U633" s="426"/>
      <c r="V633" s="426"/>
      <c r="W633" s="426"/>
      <c r="X633" s="426"/>
      <c r="Y633" s="426"/>
      <c r="Z633" s="426"/>
      <c r="AA633" s="426"/>
    </row>
    <row r="634" spans="1:27" ht="15.75" customHeight="1">
      <c r="A634" s="426"/>
      <c r="B634" s="426"/>
      <c r="C634" s="426"/>
      <c r="D634" s="426"/>
      <c r="E634" s="426"/>
      <c r="F634" s="426"/>
      <c r="G634" s="426"/>
      <c r="H634" s="426"/>
      <c r="I634" s="426"/>
      <c r="J634" s="426"/>
      <c r="K634" s="426"/>
      <c r="L634" s="426"/>
      <c r="M634" s="426"/>
      <c r="N634" s="426"/>
      <c r="O634" s="426"/>
      <c r="P634" s="426"/>
      <c r="Q634" s="426"/>
      <c r="R634" s="426"/>
      <c r="S634" s="426"/>
      <c r="T634" s="426"/>
      <c r="U634" s="426"/>
      <c r="V634" s="426"/>
      <c r="W634" s="426"/>
      <c r="X634" s="426"/>
      <c r="Y634" s="426"/>
      <c r="Z634" s="426"/>
      <c r="AA634" s="426"/>
    </row>
    <row r="635" spans="1:27" ht="15.75" customHeight="1">
      <c r="A635" s="426"/>
      <c r="B635" s="426"/>
      <c r="C635" s="426"/>
      <c r="D635" s="426"/>
      <c r="E635" s="426"/>
      <c r="F635" s="426"/>
      <c r="G635" s="426"/>
      <c r="H635" s="426"/>
      <c r="I635" s="426"/>
      <c r="J635" s="426"/>
      <c r="K635" s="426"/>
      <c r="L635" s="426"/>
      <c r="M635" s="426"/>
      <c r="N635" s="426"/>
      <c r="O635" s="426"/>
      <c r="P635" s="426"/>
      <c r="Q635" s="426"/>
      <c r="R635" s="426"/>
      <c r="S635" s="426"/>
      <c r="T635" s="426"/>
      <c r="U635" s="426"/>
      <c r="V635" s="426"/>
      <c r="W635" s="426"/>
      <c r="X635" s="426"/>
      <c r="Y635" s="426"/>
      <c r="Z635" s="426"/>
      <c r="AA635" s="426"/>
    </row>
    <row r="636" spans="1:27" ht="15.75" customHeight="1">
      <c r="A636" s="426"/>
      <c r="B636" s="426"/>
      <c r="C636" s="426"/>
      <c r="D636" s="426"/>
      <c r="E636" s="426"/>
      <c r="F636" s="426"/>
      <c r="G636" s="426"/>
      <c r="H636" s="426"/>
      <c r="I636" s="426"/>
      <c r="J636" s="426"/>
      <c r="K636" s="426"/>
      <c r="L636" s="426"/>
      <c r="M636" s="426"/>
      <c r="N636" s="426"/>
      <c r="O636" s="426"/>
      <c r="P636" s="426"/>
      <c r="Q636" s="426"/>
      <c r="R636" s="426"/>
      <c r="S636" s="426"/>
      <c r="T636" s="426"/>
      <c r="U636" s="426"/>
      <c r="V636" s="426"/>
      <c r="W636" s="426"/>
      <c r="X636" s="426"/>
      <c r="Y636" s="426"/>
      <c r="Z636" s="426"/>
      <c r="AA636" s="426"/>
    </row>
    <row r="637" spans="1:27" ht="15.75" customHeight="1">
      <c r="A637" s="426"/>
      <c r="B637" s="426"/>
      <c r="C637" s="426"/>
      <c r="D637" s="426"/>
      <c r="E637" s="426"/>
      <c r="F637" s="426"/>
      <c r="G637" s="426"/>
      <c r="H637" s="426"/>
      <c r="I637" s="426"/>
      <c r="J637" s="426"/>
      <c r="K637" s="426"/>
      <c r="L637" s="426"/>
      <c r="M637" s="426"/>
      <c r="N637" s="426"/>
      <c r="O637" s="426"/>
      <c r="P637" s="426"/>
      <c r="Q637" s="426"/>
      <c r="R637" s="426"/>
      <c r="S637" s="426"/>
      <c r="T637" s="426"/>
      <c r="U637" s="426"/>
      <c r="V637" s="426"/>
      <c r="W637" s="426"/>
      <c r="X637" s="426"/>
      <c r="Y637" s="426"/>
      <c r="Z637" s="426"/>
      <c r="AA637" s="426"/>
    </row>
    <row r="638" spans="1:27" ht="15.75" customHeight="1">
      <c r="A638" s="426"/>
      <c r="B638" s="426"/>
      <c r="C638" s="426"/>
      <c r="D638" s="426"/>
      <c r="E638" s="426"/>
      <c r="F638" s="426"/>
      <c r="G638" s="426"/>
      <c r="H638" s="426"/>
      <c r="I638" s="426"/>
      <c r="J638" s="426"/>
      <c r="K638" s="426"/>
      <c r="L638" s="426"/>
      <c r="M638" s="426"/>
      <c r="N638" s="426"/>
      <c r="O638" s="426"/>
      <c r="P638" s="426"/>
      <c r="Q638" s="426"/>
      <c r="R638" s="426"/>
      <c r="S638" s="426"/>
      <c r="T638" s="426"/>
      <c r="U638" s="426"/>
      <c r="V638" s="426"/>
      <c r="W638" s="426"/>
      <c r="X638" s="426"/>
      <c r="Y638" s="426"/>
      <c r="Z638" s="426"/>
      <c r="AA638" s="426"/>
    </row>
    <row r="639" spans="1:27" ht="15.75" customHeight="1">
      <c r="A639" s="426"/>
      <c r="B639" s="426"/>
      <c r="C639" s="426"/>
      <c r="D639" s="426"/>
      <c r="E639" s="426"/>
      <c r="F639" s="426"/>
      <c r="G639" s="426"/>
      <c r="H639" s="426"/>
      <c r="I639" s="426"/>
      <c r="J639" s="426"/>
      <c r="K639" s="426"/>
      <c r="L639" s="426"/>
      <c r="M639" s="426"/>
      <c r="N639" s="426"/>
      <c r="O639" s="426"/>
      <c r="P639" s="426"/>
      <c r="Q639" s="426"/>
      <c r="R639" s="426"/>
      <c r="S639" s="426"/>
      <c r="T639" s="426"/>
      <c r="U639" s="426"/>
      <c r="V639" s="426"/>
      <c r="W639" s="426"/>
      <c r="X639" s="426"/>
      <c r="Y639" s="426"/>
      <c r="Z639" s="426"/>
      <c r="AA639" s="426"/>
    </row>
    <row r="640" spans="1:27" ht="15.75" customHeight="1">
      <c r="A640" s="426"/>
      <c r="B640" s="426"/>
      <c r="C640" s="426"/>
      <c r="D640" s="426"/>
      <c r="E640" s="426"/>
      <c r="F640" s="426"/>
      <c r="G640" s="426"/>
      <c r="H640" s="426"/>
      <c r="I640" s="426"/>
      <c r="J640" s="426"/>
      <c r="K640" s="426"/>
      <c r="L640" s="426"/>
      <c r="M640" s="426"/>
      <c r="N640" s="426"/>
      <c r="O640" s="426"/>
      <c r="P640" s="426"/>
      <c r="Q640" s="426"/>
      <c r="R640" s="426"/>
      <c r="S640" s="426"/>
      <c r="T640" s="426"/>
      <c r="U640" s="426"/>
      <c r="V640" s="426"/>
      <c r="W640" s="426"/>
      <c r="X640" s="426"/>
      <c r="Y640" s="426"/>
      <c r="Z640" s="426"/>
      <c r="AA640" s="426"/>
    </row>
    <row r="641" spans="1:27" ht="15.75" customHeight="1">
      <c r="A641" s="426"/>
      <c r="B641" s="426"/>
      <c r="C641" s="426"/>
      <c r="D641" s="426"/>
      <c r="E641" s="426"/>
      <c r="F641" s="426"/>
      <c r="G641" s="426"/>
      <c r="H641" s="426"/>
      <c r="I641" s="426"/>
      <c r="J641" s="426"/>
      <c r="K641" s="426"/>
      <c r="L641" s="426"/>
      <c r="M641" s="426"/>
      <c r="N641" s="426"/>
      <c r="O641" s="426"/>
      <c r="P641" s="426"/>
      <c r="Q641" s="426"/>
      <c r="R641" s="426"/>
      <c r="S641" s="426"/>
      <c r="T641" s="426"/>
      <c r="U641" s="426"/>
      <c r="V641" s="426"/>
      <c r="W641" s="426"/>
      <c r="X641" s="426"/>
      <c r="Y641" s="426"/>
      <c r="Z641" s="426"/>
      <c r="AA641" s="426"/>
    </row>
    <row r="642" spans="1:27" ht="15.75" customHeight="1">
      <c r="A642" s="426"/>
      <c r="B642" s="426"/>
      <c r="C642" s="426"/>
      <c r="D642" s="426"/>
      <c r="E642" s="426"/>
      <c r="F642" s="426"/>
      <c r="G642" s="426"/>
      <c r="H642" s="426"/>
      <c r="I642" s="426"/>
      <c r="J642" s="426"/>
      <c r="K642" s="426"/>
      <c r="L642" s="426"/>
      <c r="M642" s="426"/>
      <c r="N642" s="426"/>
      <c r="O642" s="426"/>
      <c r="P642" s="426"/>
      <c r="Q642" s="426"/>
      <c r="R642" s="426"/>
      <c r="S642" s="426"/>
      <c r="T642" s="426"/>
      <c r="U642" s="426"/>
      <c r="V642" s="426"/>
      <c r="W642" s="426"/>
      <c r="X642" s="426"/>
      <c r="Y642" s="426"/>
      <c r="Z642" s="426"/>
      <c r="AA642" s="426"/>
    </row>
    <row r="643" spans="1:27" ht="15.75" customHeight="1">
      <c r="A643" s="426"/>
      <c r="B643" s="426"/>
      <c r="C643" s="426"/>
      <c r="D643" s="426"/>
      <c r="E643" s="426"/>
      <c r="F643" s="426"/>
      <c r="G643" s="426"/>
      <c r="H643" s="426"/>
      <c r="I643" s="426"/>
      <c r="J643" s="426"/>
      <c r="K643" s="426"/>
      <c r="L643" s="426"/>
      <c r="M643" s="426"/>
      <c r="N643" s="426"/>
      <c r="O643" s="426"/>
      <c r="P643" s="426"/>
      <c r="Q643" s="426"/>
      <c r="R643" s="426"/>
      <c r="S643" s="426"/>
      <c r="T643" s="426"/>
      <c r="U643" s="426"/>
      <c r="V643" s="426"/>
      <c r="W643" s="426"/>
      <c r="X643" s="426"/>
      <c r="Y643" s="426"/>
      <c r="Z643" s="426"/>
      <c r="AA643" s="426"/>
    </row>
    <row r="644" spans="1:27" ht="15.75" customHeight="1">
      <c r="A644" s="426"/>
      <c r="B644" s="426"/>
      <c r="C644" s="426"/>
      <c r="D644" s="426"/>
      <c r="E644" s="426"/>
      <c r="F644" s="426"/>
      <c r="G644" s="426"/>
      <c r="H644" s="426"/>
      <c r="I644" s="426"/>
      <c r="J644" s="426"/>
      <c r="K644" s="426"/>
      <c r="L644" s="426"/>
      <c r="M644" s="426"/>
      <c r="N644" s="426"/>
      <c r="O644" s="426"/>
      <c r="P644" s="426"/>
      <c r="Q644" s="426"/>
      <c r="R644" s="426"/>
      <c r="S644" s="426"/>
      <c r="T644" s="426"/>
      <c r="U644" s="426"/>
      <c r="V644" s="426"/>
      <c r="W644" s="426"/>
      <c r="X644" s="426"/>
      <c r="Y644" s="426"/>
      <c r="Z644" s="426"/>
      <c r="AA644" s="426"/>
    </row>
    <row r="645" spans="1:27" ht="15.75" customHeight="1">
      <c r="A645" s="426"/>
      <c r="B645" s="426"/>
      <c r="C645" s="426"/>
      <c r="D645" s="426"/>
      <c r="E645" s="426"/>
      <c r="F645" s="426"/>
      <c r="G645" s="426"/>
      <c r="H645" s="426"/>
      <c r="I645" s="426"/>
      <c r="J645" s="426"/>
      <c r="K645" s="426"/>
      <c r="L645" s="426"/>
      <c r="M645" s="426"/>
      <c r="N645" s="426"/>
      <c r="O645" s="426"/>
      <c r="P645" s="426"/>
      <c r="Q645" s="426"/>
      <c r="R645" s="426"/>
      <c r="S645" s="426"/>
      <c r="T645" s="426"/>
      <c r="U645" s="426"/>
      <c r="V645" s="426"/>
      <c r="W645" s="426"/>
      <c r="X645" s="426"/>
      <c r="Y645" s="426"/>
      <c r="Z645" s="426"/>
      <c r="AA645" s="426"/>
    </row>
    <row r="646" spans="1:27" ht="15.75" customHeight="1">
      <c r="A646" s="426"/>
      <c r="B646" s="426"/>
      <c r="C646" s="426"/>
      <c r="D646" s="426"/>
      <c r="E646" s="426"/>
      <c r="F646" s="426"/>
      <c r="G646" s="426"/>
      <c r="H646" s="426"/>
      <c r="I646" s="426"/>
      <c r="J646" s="426"/>
      <c r="K646" s="426"/>
      <c r="L646" s="426"/>
      <c r="M646" s="426"/>
      <c r="N646" s="426"/>
      <c r="O646" s="426"/>
      <c r="P646" s="426"/>
      <c r="Q646" s="426"/>
      <c r="R646" s="426"/>
      <c r="S646" s="426"/>
      <c r="T646" s="426"/>
      <c r="U646" s="426"/>
      <c r="V646" s="426"/>
      <c r="W646" s="426"/>
      <c r="X646" s="426"/>
      <c r="Y646" s="426"/>
      <c r="Z646" s="426"/>
      <c r="AA646" s="426"/>
    </row>
    <row r="647" spans="1:27" ht="15.75" customHeight="1">
      <c r="A647" s="426"/>
      <c r="B647" s="426"/>
      <c r="C647" s="426"/>
      <c r="D647" s="426"/>
      <c r="E647" s="426"/>
      <c r="F647" s="426"/>
      <c r="G647" s="426"/>
      <c r="H647" s="426"/>
      <c r="I647" s="426"/>
      <c r="J647" s="426"/>
      <c r="K647" s="426"/>
      <c r="L647" s="426"/>
      <c r="M647" s="426"/>
      <c r="N647" s="426"/>
      <c r="O647" s="426"/>
      <c r="P647" s="426"/>
      <c r="Q647" s="426"/>
      <c r="R647" s="426"/>
      <c r="S647" s="426"/>
      <c r="T647" s="426"/>
      <c r="U647" s="426"/>
      <c r="V647" s="426"/>
      <c r="W647" s="426"/>
      <c r="X647" s="426"/>
      <c r="Y647" s="426"/>
      <c r="Z647" s="426"/>
      <c r="AA647" s="426"/>
    </row>
    <row r="648" spans="1:27" ht="15.75" customHeight="1">
      <c r="A648" s="426"/>
      <c r="B648" s="426"/>
      <c r="C648" s="426"/>
      <c r="D648" s="426"/>
      <c r="E648" s="426"/>
      <c r="F648" s="426"/>
      <c r="G648" s="426"/>
      <c r="H648" s="426"/>
      <c r="I648" s="426"/>
      <c r="J648" s="426"/>
      <c r="K648" s="426"/>
      <c r="L648" s="426"/>
      <c r="M648" s="426"/>
      <c r="N648" s="426"/>
      <c r="O648" s="426"/>
      <c r="P648" s="426"/>
      <c r="Q648" s="426"/>
      <c r="R648" s="426"/>
      <c r="S648" s="426"/>
      <c r="T648" s="426"/>
      <c r="U648" s="426"/>
      <c r="V648" s="426"/>
      <c r="W648" s="426"/>
      <c r="X648" s="426"/>
      <c r="Y648" s="426"/>
      <c r="Z648" s="426"/>
      <c r="AA648" s="426"/>
    </row>
    <row r="649" spans="1:27" ht="15.75" customHeight="1">
      <c r="A649" s="426"/>
      <c r="B649" s="426"/>
      <c r="C649" s="426"/>
      <c r="D649" s="426"/>
      <c r="E649" s="426"/>
      <c r="F649" s="426"/>
      <c r="G649" s="426"/>
      <c r="H649" s="426"/>
      <c r="I649" s="426"/>
      <c r="J649" s="426"/>
      <c r="K649" s="426"/>
      <c r="L649" s="426"/>
      <c r="M649" s="426"/>
      <c r="N649" s="426"/>
      <c r="O649" s="426"/>
      <c r="P649" s="426"/>
      <c r="Q649" s="426"/>
      <c r="R649" s="426"/>
      <c r="S649" s="426"/>
      <c r="T649" s="426"/>
      <c r="U649" s="426"/>
      <c r="V649" s="426"/>
      <c r="W649" s="426"/>
      <c r="X649" s="426"/>
      <c r="Y649" s="426"/>
      <c r="Z649" s="426"/>
      <c r="AA649" s="426"/>
    </row>
    <row r="650" spans="1:27" ht="15.75" customHeight="1">
      <c r="A650" s="426"/>
      <c r="B650" s="426"/>
      <c r="C650" s="426"/>
      <c r="D650" s="426"/>
      <c r="E650" s="426"/>
      <c r="F650" s="426"/>
      <c r="G650" s="426"/>
      <c r="H650" s="426"/>
      <c r="I650" s="426"/>
      <c r="J650" s="426"/>
      <c r="K650" s="426"/>
      <c r="L650" s="426"/>
      <c r="M650" s="426"/>
      <c r="N650" s="426"/>
      <c r="O650" s="426"/>
      <c r="P650" s="426"/>
      <c r="Q650" s="426"/>
      <c r="R650" s="426"/>
      <c r="S650" s="426"/>
      <c r="T650" s="426"/>
      <c r="U650" s="426"/>
      <c r="V650" s="426"/>
      <c r="W650" s="426"/>
      <c r="X650" s="426"/>
      <c r="Y650" s="426"/>
      <c r="Z650" s="426"/>
      <c r="AA650" s="426"/>
    </row>
    <row r="651" spans="1:27" ht="15.75" customHeight="1">
      <c r="A651" s="426"/>
      <c r="B651" s="426"/>
      <c r="C651" s="426"/>
      <c r="D651" s="426"/>
      <c r="E651" s="426"/>
      <c r="F651" s="426"/>
      <c r="G651" s="426"/>
      <c r="H651" s="426"/>
      <c r="I651" s="426"/>
      <c r="J651" s="426"/>
      <c r="K651" s="426"/>
      <c r="L651" s="426"/>
      <c r="M651" s="426"/>
      <c r="N651" s="426"/>
      <c r="O651" s="426"/>
      <c r="P651" s="426"/>
      <c r="Q651" s="426"/>
      <c r="R651" s="426"/>
      <c r="S651" s="426"/>
      <c r="T651" s="426"/>
      <c r="U651" s="426"/>
      <c r="V651" s="426"/>
      <c r="W651" s="426"/>
      <c r="X651" s="426"/>
      <c r="Y651" s="426"/>
      <c r="Z651" s="426"/>
      <c r="AA651" s="426"/>
    </row>
    <row r="652" spans="1:27" ht="15.75" customHeight="1">
      <c r="A652" s="426"/>
      <c r="B652" s="426"/>
      <c r="C652" s="426"/>
      <c r="D652" s="426"/>
      <c r="E652" s="426"/>
      <c r="F652" s="426"/>
      <c r="G652" s="426"/>
      <c r="H652" s="426"/>
      <c r="I652" s="426"/>
      <c r="J652" s="426"/>
      <c r="K652" s="426"/>
      <c r="L652" s="426"/>
      <c r="M652" s="426"/>
      <c r="N652" s="426"/>
      <c r="O652" s="426"/>
      <c r="P652" s="426"/>
      <c r="Q652" s="426"/>
      <c r="R652" s="426"/>
      <c r="S652" s="426"/>
      <c r="T652" s="426"/>
      <c r="U652" s="426"/>
      <c r="V652" s="426"/>
      <c r="W652" s="426"/>
      <c r="X652" s="426"/>
      <c r="Y652" s="426"/>
      <c r="Z652" s="426"/>
      <c r="AA652" s="426"/>
    </row>
    <row r="653" spans="1:27" ht="15.75" customHeight="1">
      <c r="A653" s="426"/>
      <c r="B653" s="426"/>
      <c r="C653" s="426"/>
      <c r="D653" s="426"/>
      <c r="E653" s="426"/>
      <c r="F653" s="426"/>
      <c r="G653" s="426"/>
      <c r="H653" s="426"/>
      <c r="I653" s="426"/>
      <c r="J653" s="426"/>
      <c r="K653" s="426"/>
      <c r="L653" s="426"/>
      <c r="M653" s="426"/>
      <c r="N653" s="426"/>
      <c r="O653" s="426"/>
      <c r="P653" s="426"/>
      <c r="Q653" s="426"/>
      <c r="R653" s="426"/>
      <c r="S653" s="426"/>
      <c r="T653" s="426"/>
      <c r="U653" s="426"/>
      <c r="V653" s="426"/>
      <c r="W653" s="426"/>
      <c r="X653" s="426"/>
      <c r="Y653" s="426"/>
      <c r="Z653" s="426"/>
      <c r="AA653" s="426"/>
    </row>
    <row r="654" spans="1:27" ht="15.75" customHeight="1">
      <c r="A654" s="426"/>
      <c r="B654" s="426"/>
      <c r="C654" s="426"/>
      <c r="D654" s="426"/>
      <c r="E654" s="426"/>
      <c r="F654" s="426"/>
      <c r="G654" s="426"/>
      <c r="H654" s="426"/>
      <c r="I654" s="426"/>
      <c r="J654" s="426"/>
      <c r="K654" s="426"/>
      <c r="L654" s="426"/>
      <c r="M654" s="426"/>
      <c r="N654" s="426"/>
      <c r="O654" s="426"/>
      <c r="P654" s="426"/>
      <c r="Q654" s="426"/>
      <c r="R654" s="426"/>
      <c r="S654" s="426"/>
      <c r="T654" s="426"/>
      <c r="U654" s="426"/>
      <c r="V654" s="426"/>
      <c r="W654" s="426"/>
      <c r="X654" s="426"/>
      <c r="Y654" s="426"/>
      <c r="Z654" s="426"/>
      <c r="AA654" s="426"/>
    </row>
    <row r="655" spans="1:27" ht="15.75" customHeight="1">
      <c r="A655" s="426"/>
      <c r="B655" s="426"/>
      <c r="C655" s="426"/>
      <c r="D655" s="426"/>
      <c r="E655" s="426"/>
      <c r="F655" s="426"/>
      <c r="G655" s="426"/>
      <c r="H655" s="426"/>
      <c r="I655" s="426"/>
      <c r="J655" s="426"/>
      <c r="K655" s="426"/>
      <c r="L655" s="426"/>
      <c r="M655" s="426"/>
      <c r="N655" s="426"/>
      <c r="O655" s="426"/>
      <c r="P655" s="426"/>
      <c r="Q655" s="426"/>
      <c r="R655" s="426"/>
      <c r="S655" s="426"/>
      <c r="T655" s="426"/>
      <c r="U655" s="426"/>
      <c r="V655" s="426"/>
      <c r="W655" s="426"/>
      <c r="X655" s="426"/>
      <c r="Y655" s="426"/>
      <c r="Z655" s="426"/>
      <c r="AA655" s="426"/>
    </row>
    <row r="656" spans="1:27" ht="15.75" customHeight="1">
      <c r="A656" s="426"/>
      <c r="B656" s="426"/>
      <c r="C656" s="426"/>
      <c r="D656" s="426"/>
      <c r="E656" s="426"/>
      <c r="F656" s="426"/>
      <c r="G656" s="426"/>
      <c r="H656" s="426"/>
      <c r="I656" s="426"/>
      <c r="J656" s="426"/>
      <c r="K656" s="426"/>
      <c r="L656" s="426"/>
      <c r="M656" s="426"/>
      <c r="N656" s="426"/>
      <c r="O656" s="426"/>
      <c r="P656" s="426"/>
      <c r="Q656" s="426"/>
      <c r="R656" s="426"/>
      <c r="S656" s="426"/>
      <c r="T656" s="426"/>
      <c r="U656" s="426"/>
      <c r="V656" s="426"/>
      <c r="W656" s="426"/>
      <c r="X656" s="426"/>
      <c r="Y656" s="426"/>
      <c r="Z656" s="426"/>
      <c r="AA656" s="426"/>
    </row>
    <row r="657" spans="1:27" ht="15.75" customHeight="1">
      <c r="A657" s="426"/>
      <c r="B657" s="426"/>
      <c r="C657" s="426"/>
      <c r="D657" s="426"/>
      <c r="E657" s="426"/>
      <c r="F657" s="426"/>
      <c r="G657" s="426"/>
      <c r="H657" s="426"/>
      <c r="I657" s="426"/>
      <c r="J657" s="426"/>
      <c r="K657" s="426"/>
      <c r="L657" s="426"/>
      <c r="M657" s="426"/>
      <c r="N657" s="426"/>
      <c r="O657" s="426"/>
      <c r="P657" s="426"/>
      <c r="Q657" s="426"/>
      <c r="R657" s="426"/>
      <c r="S657" s="426"/>
      <c r="T657" s="426"/>
      <c r="U657" s="426"/>
      <c r="V657" s="426"/>
      <c r="W657" s="426"/>
      <c r="X657" s="426"/>
      <c r="Y657" s="426"/>
      <c r="Z657" s="426"/>
      <c r="AA657" s="426"/>
    </row>
    <row r="658" spans="1:27" ht="15.75" customHeight="1">
      <c r="A658" s="426"/>
      <c r="B658" s="426"/>
      <c r="C658" s="426"/>
      <c r="D658" s="426"/>
      <c r="E658" s="426"/>
      <c r="F658" s="426"/>
      <c r="G658" s="426"/>
      <c r="H658" s="426"/>
      <c r="I658" s="426"/>
      <c r="J658" s="426"/>
      <c r="K658" s="426"/>
      <c r="L658" s="426"/>
      <c r="M658" s="426"/>
      <c r="N658" s="426"/>
      <c r="O658" s="426"/>
      <c r="P658" s="426"/>
      <c r="Q658" s="426"/>
      <c r="R658" s="426"/>
      <c r="S658" s="426"/>
      <c r="T658" s="426"/>
      <c r="U658" s="426"/>
      <c r="V658" s="426"/>
      <c r="W658" s="426"/>
      <c r="X658" s="426"/>
      <c r="Y658" s="426"/>
      <c r="Z658" s="426"/>
      <c r="AA658" s="426"/>
    </row>
    <row r="659" spans="1:27" ht="15.75" customHeight="1">
      <c r="A659" s="426"/>
      <c r="B659" s="426"/>
      <c r="C659" s="426"/>
      <c r="D659" s="426"/>
      <c r="E659" s="426"/>
      <c r="F659" s="426"/>
      <c r="G659" s="426"/>
      <c r="H659" s="426"/>
      <c r="I659" s="426"/>
      <c r="J659" s="426"/>
      <c r="K659" s="426"/>
      <c r="L659" s="426"/>
      <c r="M659" s="426"/>
      <c r="N659" s="426"/>
      <c r="O659" s="426"/>
      <c r="P659" s="426"/>
      <c r="Q659" s="426"/>
      <c r="R659" s="426"/>
      <c r="S659" s="426"/>
      <c r="T659" s="426"/>
      <c r="U659" s="426"/>
      <c r="V659" s="426"/>
      <c r="W659" s="426"/>
      <c r="X659" s="426"/>
      <c r="Y659" s="426"/>
      <c r="Z659" s="426"/>
      <c r="AA659" s="426"/>
    </row>
    <row r="660" spans="1:27" ht="15.75" customHeight="1">
      <c r="A660" s="426"/>
      <c r="B660" s="426"/>
      <c r="C660" s="426"/>
      <c r="D660" s="426"/>
      <c r="E660" s="426"/>
      <c r="F660" s="426"/>
      <c r="G660" s="426"/>
      <c r="H660" s="426"/>
      <c r="I660" s="426"/>
      <c r="J660" s="426"/>
      <c r="K660" s="426"/>
      <c r="L660" s="426"/>
      <c r="M660" s="426"/>
      <c r="N660" s="426"/>
      <c r="O660" s="426"/>
      <c r="P660" s="426"/>
      <c r="Q660" s="426"/>
      <c r="R660" s="426"/>
      <c r="S660" s="426"/>
      <c r="T660" s="426"/>
      <c r="U660" s="426"/>
      <c r="V660" s="426"/>
      <c r="W660" s="426"/>
      <c r="X660" s="426"/>
      <c r="Y660" s="426"/>
      <c r="Z660" s="426"/>
      <c r="AA660" s="426"/>
    </row>
    <row r="661" spans="1:27" ht="15.75" customHeight="1">
      <c r="A661" s="426"/>
      <c r="B661" s="426"/>
      <c r="C661" s="426"/>
      <c r="D661" s="426"/>
      <c r="E661" s="426"/>
      <c r="F661" s="426"/>
      <c r="G661" s="426"/>
      <c r="H661" s="426"/>
      <c r="I661" s="426"/>
      <c r="J661" s="426"/>
      <c r="K661" s="426"/>
      <c r="L661" s="426"/>
      <c r="M661" s="426"/>
      <c r="N661" s="426"/>
      <c r="O661" s="426"/>
      <c r="P661" s="426"/>
      <c r="Q661" s="426"/>
      <c r="R661" s="426"/>
      <c r="S661" s="426"/>
      <c r="T661" s="426"/>
      <c r="U661" s="426"/>
      <c r="V661" s="426"/>
      <c r="W661" s="426"/>
      <c r="X661" s="426"/>
      <c r="Y661" s="426"/>
      <c r="Z661" s="426"/>
      <c r="AA661" s="426"/>
    </row>
    <row r="662" spans="1:27" ht="15.75" customHeight="1">
      <c r="A662" s="426"/>
      <c r="B662" s="426"/>
      <c r="C662" s="426"/>
      <c r="D662" s="426"/>
      <c r="E662" s="426"/>
      <c r="F662" s="426"/>
      <c r="G662" s="426"/>
      <c r="H662" s="426"/>
      <c r="I662" s="426"/>
      <c r="J662" s="426"/>
      <c r="K662" s="426"/>
      <c r="L662" s="426"/>
      <c r="M662" s="426"/>
      <c r="N662" s="426"/>
      <c r="O662" s="426"/>
      <c r="P662" s="426"/>
      <c r="Q662" s="426"/>
      <c r="R662" s="426"/>
      <c r="S662" s="426"/>
      <c r="T662" s="426"/>
      <c r="U662" s="426"/>
      <c r="V662" s="426"/>
      <c r="W662" s="426"/>
      <c r="X662" s="426"/>
      <c r="Y662" s="426"/>
      <c r="Z662" s="426"/>
      <c r="AA662" s="426"/>
    </row>
    <row r="663" spans="1:27" ht="15.75" customHeight="1">
      <c r="A663" s="426"/>
      <c r="B663" s="426"/>
      <c r="C663" s="426"/>
      <c r="D663" s="426"/>
      <c r="E663" s="426"/>
      <c r="F663" s="426"/>
      <c r="G663" s="426"/>
      <c r="H663" s="426"/>
      <c r="I663" s="426"/>
      <c r="J663" s="426"/>
      <c r="K663" s="426"/>
      <c r="L663" s="426"/>
      <c r="M663" s="426"/>
      <c r="N663" s="426"/>
      <c r="O663" s="426"/>
      <c r="P663" s="426"/>
      <c r="Q663" s="426"/>
      <c r="R663" s="426"/>
      <c r="S663" s="426"/>
      <c r="T663" s="426"/>
      <c r="U663" s="426"/>
      <c r="V663" s="426"/>
      <c r="W663" s="426"/>
      <c r="X663" s="426"/>
      <c r="Y663" s="426"/>
      <c r="Z663" s="426"/>
      <c r="AA663" s="426"/>
    </row>
    <row r="664" spans="1:27" ht="15.75" customHeight="1">
      <c r="A664" s="426"/>
      <c r="B664" s="426"/>
      <c r="C664" s="426"/>
      <c r="D664" s="426"/>
      <c r="E664" s="426"/>
      <c r="F664" s="426"/>
      <c r="G664" s="426"/>
      <c r="H664" s="426"/>
      <c r="I664" s="426"/>
      <c r="J664" s="426"/>
      <c r="K664" s="426"/>
      <c r="L664" s="426"/>
      <c r="M664" s="426"/>
      <c r="N664" s="426"/>
      <c r="O664" s="426"/>
      <c r="P664" s="426"/>
      <c r="Q664" s="426"/>
      <c r="R664" s="426"/>
      <c r="S664" s="426"/>
      <c r="T664" s="426"/>
      <c r="U664" s="426"/>
      <c r="V664" s="426"/>
      <c r="W664" s="426"/>
      <c r="X664" s="426"/>
      <c r="Y664" s="426"/>
      <c r="Z664" s="426"/>
      <c r="AA664" s="426"/>
    </row>
    <row r="665" spans="1:27" ht="15.75" customHeight="1">
      <c r="A665" s="426"/>
      <c r="B665" s="426"/>
      <c r="C665" s="426"/>
      <c r="D665" s="426"/>
      <c r="E665" s="426"/>
      <c r="F665" s="426"/>
      <c r="G665" s="426"/>
      <c r="H665" s="426"/>
      <c r="I665" s="426"/>
      <c r="J665" s="426"/>
      <c r="K665" s="426"/>
      <c r="L665" s="426"/>
      <c r="M665" s="426"/>
      <c r="N665" s="426"/>
      <c r="O665" s="426"/>
      <c r="P665" s="426"/>
      <c r="Q665" s="426"/>
      <c r="R665" s="426"/>
      <c r="S665" s="426"/>
      <c r="T665" s="426"/>
      <c r="U665" s="426"/>
      <c r="V665" s="426"/>
      <c r="W665" s="426"/>
      <c r="X665" s="426"/>
      <c r="Y665" s="426"/>
      <c r="Z665" s="426"/>
      <c r="AA665" s="426"/>
    </row>
    <row r="666" spans="1:27" ht="15.75" customHeight="1">
      <c r="A666" s="426"/>
      <c r="B666" s="426"/>
      <c r="C666" s="426"/>
      <c r="D666" s="426"/>
      <c r="E666" s="426"/>
      <c r="F666" s="426"/>
      <c r="G666" s="426"/>
      <c r="H666" s="426"/>
      <c r="I666" s="426"/>
      <c r="J666" s="426"/>
      <c r="K666" s="426"/>
      <c r="L666" s="426"/>
      <c r="M666" s="426"/>
      <c r="N666" s="426"/>
      <c r="O666" s="426"/>
      <c r="P666" s="426"/>
      <c r="Q666" s="426"/>
      <c r="R666" s="426"/>
      <c r="S666" s="426"/>
      <c r="T666" s="426"/>
      <c r="U666" s="426"/>
      <c r="V666" s="426"/>
      <c r="W666" s="426"/>
      <c r="X666" s="426"/>
      <c r="Y666" s="426"/>
      <c r="Z666" s="426"/>
      <c r="AA666" s="426"/>
    </row>
    <row r="667" spans="1:27" ht="15.75" customHeight="1">
      <c r="A667" s="426"/>
      <c r="B667" s="426"/>
      <c r="C667" s="426"/>
      <c r="D667" s="426"/>
      <c r="E667" s="426"/>
      <c r="F667" s="426"/>
      <c r="G667" s="426"/>
      <c r="H667" s="426"/>
      <c r="I667" s="426"/>
      <c r="J667" s="426"/>
      <c r="K667" s="426"/>
      <c r="L667" s="426"/>
      <c r="M667" s="426"/>
      <c r="N667" s="426"/>
      <c r="O667" s="426"/>
      <c r="P667" s="426"/>
      <c r="Q667" s="426"/>
      <c r="R667" s="426"/>
      <c r="S667" s="426"/>
      <c r="T667" s="426"/>
      <c r="U667" s="426"/>
      <c r="V667" s="426"/>
      <c r="W667" s="426"/>
      <c r="X667" s="426"/>
      <c r="Y667" s="426"/>
      <c r="Z667" s="426"/>
      <c r="AA667" s="426"/>
    </row>
    <row r="668" spans="1:27" ht="15.75" customHeight="1">
      <c r="A668" s="426"/>
      <c r="B668" s="426"/>
      <c r="C668" s="426"/>
      <c r="D668" s="426"/>
      <c r="E668" s="426"/>
      <c r="F668" s="426"/>
      <c r="G668" s="426"/>
      <c r="H668" s="426"/>
      <c r="I668" s="426"/>
      <c r="J668" s="426"/>
      <c r="K668" s="426"/>
      <c r="L668" s="426"/>
      <c r="M668" s="426"/>
      <c r="N668" s="426"/>
      <c r="O668" s="426"/>
      <c r="P668" s="426"/>
      <c r="Q668" s="426"/>
      <c r="R668" s="426"/>
      <c r="S668" s="426"/>
      <c r="T668" s="426"/>
      <c r="U668" s="426"/>
      <c r="V668" s="426"/>
      <c r="W668" s="426"/>
      <c r="X668" s="426"/>
      <c r="Y668" s="426"/>
      <c r="Z668" s="426"/>
      <c r="AA668" s="426"/>
    </row>
    <row r="669" spans="1:27" ht="15.75" customHeight="1">
      <c r="A669" s="426"/>
      <c r="B669" s="426"/>
      <c r="C669" s="426"/>
      <c r="D669" s="426"/>
      <c r="E669" s="426"/>
      <c r="F669" s="426"/>
      <c r="G669" s="426"/>
      <c r="H669" s="426"/>
      <c r="I669" s="426"/>
      <c r="J669" s="426"/>
      <c r="K669" s="426"/>
      <c r="L669" s="426"/>
      <c r="M669" s="426"/>
      <c r="N669" s="426"/>
      <c r="O669" s="426"/>
      <c r="P669" s="426"/>
      <c r="Q669" s="426"/>
      <c r="R669" s="426"/>
      <c r="S669" s="426"/>
      <c r="T669" s="426"/>
      <c r="U669" s="426"/>
      <c r="V669" s="426"/>
      <c r="W669" s="426"/>
      <c r="X669" s="426"/>
      <c r="Y669" s="426"/>
      <c r="Z669" s="426"/>
      <c r="AA669" s="426"/>
    </row>
    <row r="670" spans="1:27" ht="15.75" customHeight="1">
      <c r="A670" s="426"/>
      <c r="B670" s="426"/>
      <c r="C670" s="426"/>
      <c r="D670" s="426"/>
      <c r="E670" s="426"/>
      <c r="F670" s="426"/>
      <c r="G670" s="426"/>
      <c r="H670" s="426"/>
      <c r="I670" s="426"/>
      <c r="J670" s="426"/>
      <c r="K670" s="426"/>
      <c r="L670" s="426"/>
      <c r="M670" s="426"/>
      <c r="N670" s="426"/>
      <c r="O670" s="426"/>
      <c r="P670" s="426"/>
      <c r="Q670" s="426"/>
      <c r="R670" s="426"/>
      <c r="S670" s="426"/>
      <c r="T670" s="426"/>
      <c r="U670" s="426"/>
      <c r="V670" s="426"/>
      <c r="W670" s="426"/>
      <c r="X670" s="426"/>
      <c r="Y670" s="426"/>
      <c r="Z670" s="426"/>
      <c r="AA670" s="426"/>
    </row>
    <row r="671" spans="1:27" ht="15.75" customHeight="1">
      <c r="A671" s="426"/>
      <c r="B671" s="426"/>
      <c r="C671" s="426"/>
      <c r="D671" s="426"/>
      <c r="E671" s="426"/>
      <c r="F671" s="426"/>
      <c r="G671" s="426"/>
      <c r="H671" s="426"/>
      <c r="I671" s="426"/>
      <c r="J671" s="426"/>
      <c r="K671" s="426"/>
      <c r="L671" s="426"/>
      <c r="M671" s="426"/>
      <c r="N671" s="426"/>
      <c r="O671" s="426"/>
      <c r="P671" s="426"/>
      <c r="Q671" s="426"/>
      <c r="R671" s="426"/>
      <c r="S671" s="426"/>
      <c r="T671" s="426"/>
      <c r="U671" s="426"/>
      <c r="V671" s="426"/>
      <c r="W671" s="426"/>
      <c r="X671" s="426"/>
      <c r="Y671" s="426"/>
      <c r="Z671" s="426"/>
      <c r="AA671" s="426"/>
    </row>
    <row r="672" spans="1:27" ht="15.75" customHeight="1">
      <c r="A672" s="426"/>
      <c r="B672" s="426"/>
      <c r="C672" s="426"/>
      <c r="D672" s="426"/>
      <c r="E672" s="426"/>
      <c r="F672" s="426"/>
      <c r="G672" s="426"/>
      <c r="H672" s="426"/>
      <c r="I672" s="426"/>
      <c r="J672" s="426"/>
      <c r="K672" s="426"/>
      <c r="L672" s="426"/>
      <c r="M672" s="426"/>
      <c r="N672" s="426"/>
      <c r="O672" s="426"/>
      <c r="P672" s="426"/>
      <c r="Q672" s="426"/>
      <c r="R672" s="426"/>
      <c r="S672" s="426"/>
      <c r="T672" s="426"/>
      <c r="U672" s="426"/>
      <c r="V672" s="426"/>
      <c r="W672" s="426"/>
      <c r="X672" s="426"/>
      <c r="Y672" s="426"/>
      <c r="Z672" s="426"/>
      <c r="AA672" s="426"/>
    </row>
    <row r="673" spans="1:27" ht="15.75" customHeight="1">
      <c r="A673" s="426"/>
      <c r="B673" s="426"/>
      <c r="C673" s="426"/>
      <c r="D673" s="426"/>
      <c r="E673" s="426"/>
      <c r="F673" s="426"/>
      <c r="G673" s="426"/>
      <c r="H673" s="426"/>
      <c r="I673" s="426"/>
      <c r="J673" s="426"/>
      <c r="K673" s="426"/>
      <c r="L673" s="426"/>
      <c r="M673" s="426"/>
      <c r="N673" s="426"/>
      <c r="O673" s="426"/>
      <c r="P673" s="426"/>
      <c r="Q673" s="426"/>
      <c r="R673" s="426"/>
      <c r="S673" s="426"/>
      <c r="T673" s="426"/>
      <c r="U673" s="426"/>
      <c r="V673" s="426"/>
      <c r="W673" s="426"/>
      <c r="X673" s="426"/>
      <c r="Y673" s="426"/>
      <c r="Z673" s="426"/>
      <c r="AA673" s="426"/>
    </row>
    <row r="674" spans="1:27" ht="15.75" customHeight="1">
      <c r="A674" s="426"/>
      <c r="B674" s="426"/>
      <c r="C674" s="426"/>
      <c r="D674" s="426"/>
      <c r="E674" s="426"/>
      <c r="F674" s="426"/>
      <c r="G674" s="426"/>
      <c r="H674" s="426"/>
      <c r="I674" s="426"/>
      <c r="J674" s="426"/>
      <c r="K674" s="426"/>
      <c r="L674" s="426"/>
      <c r="M674" s="426"/>
      <c r="N674" s="426"/>
      <c r="O674" s="426"/>
      <c r="P674" s="426"/>
      <c r="Q674" s="426"/>
      <c r="R674" s="426"/>
      <c r="S674" s="426"/>
      <c r="T674" s="426"/>
      <c r="U674" s="426"/>
      <c r="V674" s="426"/>
      <c r="W674" s="426"/>
      <c r="X674" s="426"/>
      <c r="Y674" s="426"/>
      <c r="Z674" s="426"/>
      <c r="AA674" s="426"/>
    </row>
    <row r="675" spans="1:27" ht="15.75" customHeight="1">
      <c r="A675" s="426"/>
      <c r="B675" s="426"/>
      <c r="C675" s="426"/>
      <c r="D675" s="426"/>
      <c r="E675" s="426"/>
      <c r="F675" s="426"/>
      <c r="G675" s="426"/>
      <c r="H675" s="426"/>
      <c r="I675" s="426"/>
      <c r="J675" s="426"/>
      <c r="K675" s="426"/>
      <c r="L675" s="426"/>
      <c r="M675" s="426"/>
      <c r="N675" s="426"/>
      <c r="O675" s="426"/>
      <c r="P675" s="426"/>
      <c r="Q675" s="426"/>
      <c r="R675" s="426"/>
      <c r="S675" s="426"/>
      <c r="T675" s="426"/>
      <c r="U675" s="426"/>
      <c r="V675" s="426"/>
      <c r="W675" s="426"/>
      <c r="X675" s="426"/>
      <c r="Y675" s="426"/>
      <c r="Z675" s="426"/>
      <c r="AA675" s="426"/>
    </row>
    <row r="676" spans="1:27" ht="15.75" customHeight="1">
      <c r="A676" s="426"/>
      <c r="B676" s="426"/>
      <c r="C676" s="426"/>
      <c r="D676" s="426"/>
      <c r="E676" s="426"/>
      <c r="F676" s="426"/>
      <c r="G676" s="426"/>
      <c r="H676" s="426"/>
      <c r="I676" s="426"/>
      <c r="J676" s="426"/>
      <c r="K676" s="426"/>
      <c r="L676" s="426"/>
      <c r="M676" s="426"/>
      <c r="N676" s="426"/>
      <c r="O676" s="426"/>
      <c r="P676" s="426"/>
      <c r="Q676" s="426"/>
      <c r="R676" s="426"/>
      <c r="S676" s="426"/>
      <c r="T676" s="426"/>
      <c r="U676" s="426"/>
      <c r="V676" s="426"/>
      <c r="W676" s="426"/>
      <c r="X676" s="426"/>
      <c r="Y676" s="426"/>
      <c r="Z676" s="426"/>
      <c r="AA676" s="426"/>
    </row>
    <row r="677" spans="1:27" ht="15.75" customHeight="1">
      <c r="A677" s="426"/>
      <c r="B677" s="426"/>
      <c r="C677" s="426"/>
      <c r="D677" s="426"/>
      <c r="E677" s="426"/>
      <c r="F677" s="426"/>
      <c r="G677" s="426"/>
      <c r="H677" s="426"/>
      <c r="I677" s="426"/>
      <c r="J677" s="426"/>
      <c r="K677" s="426"/>
      <c r="L677" s="426"/>
      <c r="M677" s="426"/>
      <c r="N677" s="426"/>
      <c r="O677" s="426"/>
      <c r="P677" s="426"/>
      <c r="Q677" s="426"/>
      <c r="R677" s="426"/>
      <c r="S677" s="426"/>
      <c r="T677" s="426"/>
      <c r="U677" s="426"/>
      <c r="V677" s="426"/>
      <c r="W677" s="426"/>
      <c r="X677" s="426"/>
      <c r="Y677" s="426"/>
      <c r="Z677" s="426"/>
      <c r="AA677" s="426"/>
    </row>
    <row r="678" spans="1:27" ht="15.75" customHeight="1">
      <c r="A678" s="426"/>
      <c r="B678" s="426"/>
      <c r="C678" s="426"/>
      <c r="D678" s="426"/>
      <c r="E678" s="426"/>
      <c r="F678" s="426"/>
      <c r="G678" s="426"/>
      <c r="H678" s="426"/>
      <c r="I678" s="426"/>
      <c r="J678" s="426"/>
      <c r="K678" s="426"/>
      <c r="L678" s="426"/>
      <c r="M678" s="426"/>
      <c r="N678" s="426"/>
      <c r="O678" s="426"/>
      <c r="P678" s="426"/>
      <c r="Q678" s="426"/>
      <c r="R678" s="426"/>
      <c r="S678" s="426"/>
      <c r="T678" s="426"/>
      <c r="U678" s="426"/>
      <c r="V678" s="426"/>
      <c r="W678" s="426"/>
      <c r="X678" s="426"/>
      <c r="Y678" s="426"/>
      <c r="Z678" s="426"/>
      <c r="AA678" s="426"/>
    </row>
    <row r="679" spans="1:27" ht="15.75" customHeight="1">
      <c r="A679" s="426"/>
      <c r="B679" s="426"/>
      <c r="C679" s="426"/>
      <c r="D679" s="426"/>
      <c r="E679" s="426"/>
      <c r="F679" s="426"/>
      <c r="G679" s="426"/>
      <c r="H679" s="426"/>
      <c r="I679" s="426"/>
      <c r="J679" s="426"/>
      <c r="K679" s="426"/>
      <c r="L679" s="426"/>
      <c r="M679" s="426"/>
      <c r="N679" s="426"/>
      <c r="O679" s="426"/>
      <c r="P679" s="426"/>
      <c r="Q679" s="426"/>
      <c r="R679" s="426"/>
      <c r="S679" s="426"/>
      <c r="T679" s="426"/>
      <c r="U679" s="426"/>
      <c r="V679" s="426"/>
      <c r="W679" s="426"/>
      <c r="X679" s="426"/>
      <c r="Y679" s="426"/>
      <c r="Z679" s="426"/>
      <c r="AA679" s="426"/>
    </row>
    <row r="680" spans="1:27" ht="15.75" customHeight="1">
      <c r="A680" s="426"/>
      <c r="B680" s="426"/>
      <c r="C680" s="426"/>
      <c r="D680" s="426"/>
      <c r="E680" s="426"/>
      <c r="F680" s="426"/>
      <c r="G680" s="426"/>
      <c r="H680" s="426"/>
      <c r="I680" s="426"/>
      <c r="J680" s="426"/>
      <c r="K680" s="426"/>
      <c r="L680" s="426"/>
      <c r="M680" s="426"/>
      <c r="N680" s="426"/>
      <c r="O680" s="426"/>
      <c r="P680" s="426"/>
      <c r="Q680" s="426"/>
      <c r="R680" s="426"/>
      <c r="S680" s="426"/>
      <c r="T680" s="426"/>
      <c r="U680" s="426"/>
      <c r="V680" s="426"/>
      <c r="W680" s="426"/>
      <c r="X680" s="426"/>
      <c r="Y680" s="426"/>
      <c r="Z680" s="426"/>
      <c r="AA680" s="426"/>
    </row>
    <row r="681" spans="1:27" ht="15.75" customHeight="1">
      <c r="A681" s="426"/>
      <c r="B681" s="426"/>
      <c r="C681" s="426"/>
      <c r="D681" s="426"/>
      <c r="E681" s="426"/>
      <c r="F681" s="426"/>
      <c r="G681" s="426"/>
      <c r="H681" s="426"/>
      <c r="I681" s="426"/>
      <c r="J681" s="426"/>
      <c r="K681" s="426"/>
      <c r="L681" s="426"/>
      <c r="M681" s="426"/>
      <c r="N681" s="426"/>
      <c r="O681" s="426"/>
      <c r="P681" s="426"/>
      <c r="Q681" s="426"/>
      <c r="R681" s="426"/>
      <c r="S681" s="426"/>
      <c r="T681" s="426"/>
      <c r="U681" s="426"/>
      <c r="V681" s="426"/>
      <c r="W681" s="426"/>
      <c r="X681" s="426"/>
      <c r="Y681" s="426"/>
      <c r="Z681" s="426"/>
      <c r="AA681" s="426"/>
    </row>
    <row r="682" spans="1:27" ht="15.75" customHeight="1">
      <c r="A682" s="426"/>
      <c r="B682" s="426"/>
      <c r="C682" s="426"/>
      <c r="D682" s="426"/>
      <c r="E682" s="426"/>
      <c r="F682" s="426"/>
      <c r="G682" s="426"/>
      <c r="H682" s="426"/>
      <c r="I682" s="426"/>
      <c r="J682" s="426"/>
      <c r="K682" s="426"/>
      <c r="L682" s="426"/>
      <c r="M682" s="426"/>
      <c r="N682" s="426"/>
      <c r="O682" s="426"/>
      <c r="P682" s="426"/>
      <c r="Q682" s="426"/>
      <c r="R682" s="426"/>
      <c r="S682" s="426"/>
      <c r="T682" s="426"/>
      <c r="U682" s="426"/>
      <c r="V682" s="426"/>
      <c r="W682" s="426"/>
      <c r="X682" s="426"/>
      <c r="Y682" s="426"/>
      <c r="Z682" s="426"/>
      <c r="AA682" s="426"/>
    </row>
    <row r="683" spans="1:27" ht="15.75" customHeight="1">
      <c r="A683" s="426"/>
      <c r="B683" s="426"/>
      <c r="C683" s="426"/>
      <c r="D683" s="426"/>
      <c r="E683" s="426"/>
      <c r="F683" s="426"/>
      <c r="G683" s="426"/>
      <c r="H683" s="426"/>
      <c r="I683" s="426"/>
      <c r="J683" s="426"/>
      <c r="K683" s="426"/>
      <c r="L683" s="426"/>
      <c r="M683" s="426"/>
      <c r="N683" s="426"/>
      <c r="O683" s="426"/>
      <c r="P683" s="426"/>
      <c r="Q683" s="426"/>
      <c r="R683" s="426"/>
      <c r="S683" s="426"/>
      <c r="T683" s="426"/>
      <c r="U683" s="426"/>
      <c r="V683" s="426"/>
      <c r="W683" s="426"/>
      <c r="X683" s="426"/>
      <c r="Y683" s="426"/>
      <c r="Z683" s="426"/>
      <c r="AA683" s="426"/>
    </row>
    <row r="684" spans="1:27" ht="15.75" customHeight="1">
      <c r="A684" s="426"/>
      <c r="B684" s="426"/>
      <c r="C684" s="426"/>
      <c r="D684" s="426"/>
      <c r="E684" s="426"/>
      <c r="F684" s="426"/>
      <c r="G684" s="426"/>
      <c r="H684" s="426"/>
      <c r="I684" s="426"/>
      <c r="J684" s="426"/>
      <c r="K684" s="426"/>
      <c r="L684" s="426"/>
      <c r="M684" s="426"/>
      <c r="N684" s="426"/>
      <c r="O684" s="426"/>
      <c r="P684" s="426"/>
      <c r="Q684" s="426"/>
      <c r="R684" s="426"/>
      <c r="S684" s="426"/>
      <c r="T684" s="426"/>
      <c r="U684" s="426"/>
      <c r="V684" s="426"/>
      <c r="W684" s="426"/>
      <c r="X684" s="426"/>
      <c r="Y684" s="426"/>
      <c r="Z684" s="426"/>
      <c r="AA684" s="426"/>
    </row>
    <row r="685" spans="1:27" ht="15.75" customHeight="1">
      <c r="A685" s="426"/>
      <c r="B685" s="426"/>
      <c r="C685" s="426"/>
      <c r="D685" s="426"/>
      <c r="E685" s="426"/>
      <c r="F685" s="426"/>
      <c r="G685" s="426"/>
      <c r="H685" s="426"/>
      <c r="I685" s="426"/>
      <c r="J685" s="426"/>
      <c r="K685" s="426"/>
      <c r="L685" s="426"/>
      <c r="M685" s="426"/>
      <c r="N685" s="426"/>
      <c r="O685" s="426"/>
      <c r="P685" s="426"/>
      <c r="Q685" s="426"/>
      <c r="R685" s="426"/>
      <c r="S685" s="426"/>
      <c r="T685" s="426"/>
      <c r="U685" s="426"/>
      <c r="V685" s="426"/>
      <c r="W685" s="426"/>
      <c r="X685" s="426"/>
      <c r="Y685" s="426"/>
      <c r="Z685" s="426"/>
      <c r="AA685" s="426"/>
    </row>
    <row r="686" spans="1:27" ht="15.75" customHeight="1">
      <c r="A686" s="426"/>
      <c r="B686" s="426"/>
      <c r="C686" s="426"/>
      <c r="D686" s="426"/>
      <c r="E686" s="426"/>
      <c r="F686" s="426"/>
      <c r="G686" s="426"/>
      <c r="H686" s="426"/>
      <c r="I686" s="426"/>
      <c r="J686" s="426"/>
      <c r="K686" s="426"/>
      <c r="L686" s="426"/>
      <c r="M686" s="426"/>
      <c r="N686" s="426"/>
      <c r="O686" s="426"/>
      <c r="P686" s="426"/>
      <c r="Q686" s="426"/>
      <c r="R686" s="426"/>
      <c r="S686" s="426"/>
      <c r="T686" s="426"/>
      <c r="U686" s="426"/>
      <c r="V686" s="426"/>
      <c r="W686" s="426"/>
      <c r="X686" s="426"/>
      <c r="Y686" s="426"/>
      <c r="Z686" s="426"/>
      <c r="AA686" s="426"/>
    </row>
    <row r="687" spans="1:27" ht="15.75" customHeight="1">
      <c r="A687" s="426"/>
      <c r="B687" s="426"/>
      <c r="C687" s="426"/>
      <c r="D687" s="426"/>
      <c r="E687" s="426"/>
      <c r="F687" s="426"/>
      <c r="G687" s="426"/>
      <c r="H687" s="426"/>
      <c r="I687" s="426"/>
      <c r="J687" s="426"/>
      <c r="K687" s="426"/>
      <c r="L687" s="426"/>
      <c r="M687" s="426"/>
      <c r="N687" s="426"/>
      <c r="O687" s="426"/>
      <c r="P687" s="426"/>
      <c r="Q687" s="426"/>
      <c r="R687" s="426"/>
      <c r="S687" s="426"/>
      <c r="T687" s="426"/>
      <c r="U687" s="426"/>
      <c r="V687" s="426"/>
      <c r="W687" s="426"/>
      <c r="X687" s="426"/>
      <c r="Y687" s="426"/>
      <c r="Z687" s="426"/>
      <c r="AA687" s="426"/>
    </row>
    <row r="688" spans="1:27" ht="15.75" customHeight="1">
      <c r="A688" s="426"/>
      <c r="B688" s="426"/>
      <c r="C688" s="426"/>
      <c r="D688" s="426"/>
      <c r="E688" s="426"/>
      <c r="F688" s="426"/>
      <c r="G688" s="426"/>
      <c r="H688" s="426"/>
      <c r="I688" s="426"/>
      <c r="J688" s="426"/>
      <c r="K688" s="426"/>
      <c r="L688" s="426"/>
      <c r="M688" s="426"/>
      <c r="N688" s="426"/>
      <c r="O688" s="426"/>
      <c r="P688" s="426"/>
      <c r="Q688" s="426"/>
      <c r="R688" s="426"/>
      <c r="S688" s="426"/>
      <c r="T688" s="426"/>
      <c r="U688" s="426"/>
      <c r="V688" s="426"/>
      <c r="W688" s="426"/>
      <c r="X688" s="426"/>
      <c r="Y688" s="426"/>
      <c r="Z688" s="426"/>
      <c r="AA688" s="426"/>
    </row>
    <row r="689" spans="1:27" ht="15.75" customHeight="1">
      <c r="A689" s="426"/>
      <c r="B689" s="426"/>
      <c r="C689" s="426"/>
      <c r="D689" s="426"/>
      <c r="E689" s="426"/>
      <c r="F689" s="426"/>
      <c r="G689" s="426"/>
      <c r="H689" s="426"/>
      <c r="I689" s="426"/>
      <c r="J689" s="426"/>
      <c r="K689" s="426"/>
      <c r="L689" s="426"/>
      <c r="M689" s="426"/>
      <c r="N689" s="426"/>
      <c r="O689" s="426"/>
      <c r="P689" s="426"/>
      <c r="Q689" s="426"/>
      <c r="R689" s="426"/>
      <c r="S689" s="426"/>
      <c r="T689" s="426"/>
      <c r="U689" s="426"/>
      <c r="V689" s="426"/>
      <c r="W689" s="426"/>
      <c r="X689" s="426"/>
      <c r="Y689" s="426"/>
      <c r="Z689" s="426"/>
      <c r="AA689" s="426"/>
    </row>
    <row r="690" spans="1:27" ht="15.75" customHeight="1">
      <c r="A690" s="426"/>
      <c r="B690" s="426"/>
      <c r="C690" s="426"/>
      <c r="D690" s="426"/>
      <c r="E690" s="426"/>
      <c r="F690" s="426"/>
      <c r="G690" s="426"/>
      <c r="H690" s="426"/>
      <c r="I690" s="426"/>
      <c r="J690" s="426"/>
      <c r="K690" s="426"/>
      <c r="L690" s="426"/>
      <c r="M690" s="426"/>
      <c r="N690" s="426"/>
      <c r="O690" s="426"/>
      <c r="P690" s="426"/>
      <c r="Q690" s="426"/>
      <c r="R690" s="426"/>
      <c r="S690" s="426"/>
      <c r="T690" s="426"/>
      <c r="U690" s="426"/>
      <c r="V690" s="426"/>
      <c r="W690" s="426"/>
      <c r="X690" s="426"/>
      <c r="Y690" s="426"/>
      <c r="Z690" s="426"/>
      <c r="AA690" s="426"/>
    </row>
    <row r="691" spans="1:27" ht="15.75" customHeight="1">
      <c r="A691" s="426"/>
      <c r="B691" s="426"/>
      <c r="C691" s="426"/>
      <c r="D691" s="426"/>
      <c r="E691" s="426"/>
      <c r="F691" s="426"/>
      <c r="G691" s="426"/>
      <c r="H691" s="426"/>
      <c r="I691" s="426"/>
      <c r="J691" s="426"/>
      <c r="K691" s="426"/>
      <c r="L691" s="426"/>
      <c r="M691" s="426"/>
      <c r="N691" s="426"/>
      <c r="O691" s="426"/>
      <c r="P691" s="426"/>
      <c r="Q691" s="426"/>
      <c r="R691" s="426"/>
      <c r="S691" s="426"/>
      <c r="T691" s="426"/>
      <c r="U691" s="426"/>
      <c r="V691" s="426"/>
      <c r="W691" s="426"/>
      <c r="X691" s="426"/>
      <c r="Y691" s="426"/>
      <c r="Z691" s="426"/>
      <c r="AA691" s="426"/>
    </row>
    <row r="692" spans="1:27" ht="15.75" customHeight="1">
      <c r="A692" s="426"/>
      <c r="B692" s="426"/>
      <c r="C692" s="426"/>
      <c r="D692" s="426"/>
      <c r="E692" s="426"/>
      <c r="F692" s="426"/>
      <c r="G692" s="426"/>
      <c r="H692" s="426"/>
      <c r="I692" s="426"/>
      <c r="J692" s="426"/>
      <c r="K692" s="426"/>
      <c r="L692" s="426"/>
      <c r="M692" s="426"/>
      <c r="N692" s="426"/>
      <c r="O692" s="426"/>
      <c r="P692" s="426"/>
      <c r="Q692" s="426"/>
      <c r="R692" s="426"/>
      <c r="S692" s="426"/>
      <c r="T692" s="426"/>
      <c r="U692" s="426"/>
      <c r="V692" s="426"/>
      <c r="W692" s="426"/>
      <c r="X692" s="426"/>
      <c r="Y692" s="426"/>
      <c r="Z692" s="426"/>
      <c r="AA692" s="426"/>
    </row>
    <row r="693" spans="1:27" ht="15.75" customHeight="1">
      <c r="A693" s="426"/>
      <c r="B693" s="426"/>
      <c r="C693" s="426"/>
      <c r="D693" s="426"/>
      <c r="E693" s="426"/>
      <c r="F693" s="426"/>
      <c r="G693" s="426"/>
      <c r="H693" s="426"/>
      <c r="I693" s="426"/>
      <c r="J693" s="426"/>
      <c r="K693" s="426"/>
      <c r="L693" s="426"/>
      <c r="M693" s="426"/>
      <c r="N693" s="426"/>
      <c r="O693" s="426"/>
      <c r="P693" s="426"/>
      <c r="Q693" s="426"/>
      <c r="R693" s="426"/>
      <c r="S693" s="426"/>
      <c r="T693" s="426"/>
      <c r="U693" s="426"/>
      <c r="V693" s="426"/>
      <c r="W693" s="426"/>
      <c r="X693" s="426"/>
      <c r="Y693" s="426"/>
      <c r="Z693" s="426"/>
      <c r="AA693" s="426"/>
    </row>
    <row r="694" spans="1:27" ht="15.75" customHeight="1">
      <c r="A694" s="426"/>
      <c r="B694" s="426"/>
      <c r="C694" s="426"/>
      <c r="D694" s="426"/>
      <c r="E694" s="426"/>
      <c r="F694" s="426"/>
      <c r="G694" s="426"/>
      <c r="H694" s="426"/>
      <c r="I694" s="426"/>
      <c r="J694" s="426"/>
      <c r="K694" s="426"/>
      <c r="L694" s="426"/>
      <c r="M694" s="426"/>
      <c r="N694" s="426"/>
      <c r="O694" s="426"/>
      <c r="P694" s="426"/>
      <c r="Q694" s="426"/>
      <c r="R694" s="426"/>
      <c r="S694" s="426"/>
      <c r="T694" s="426"/>
      <c r="U694" s="426"/>
      <c r="V694" s="426"/>
      <c r="W694" s="426"/>
      <c r="X694" s="426"/>
      <c r="Y694" s="426"/>
      <c r="Z694" s="426"/>
      <c r="AA694" s="426"/>
    </row>
    <row r="695" spans="1:27" ht="15.75" customHeight="1">
      <c r="A695" s="426"/>
      <c r="B695" s="426"/>
      <c r="C695" s="426"/>
      <c r="D695" s="426"/>
      <c r="E695" s="426"/>
      <c r="F695" s="426"/>
      <c r="G695" s="426"/>
      <c r="H695" s="426"/>
      <c r="I695" s="426"/>
      <c r="J695" s="426"/>
      <c r="K695" s="426"/>
      <c r="L695" s="426"/>
      <c r="M695" s="426"/>
      <c r="N695" s="426"/>
      <c r="O695" s="426"/>
      <c r="P695" s="426"/>
      <c r="Q695" s="426"/>
      <c r="R695" s="426"/>
      <c r="S695" s="426"/>
      <c r="T695" s="426"/>
      <c r="U695" s="426"/>
      <c r="V695" s="426"/>
      <c r="W695" s="426"/>
      <c r="X695" s="426"/>
      <c r="Y695" s="426"/>
      <c r="Z695" s="426"/>
      <c r="AA695" s="426"/>
    </row>
    <row r="696" spans="1:27" ht="15.75" customHeight="1">
      <c r="A696" s="426"/>
      <c r="B696" s="426"/>
      <c r="C696" s="426"/>
      <c r="D696" s="426"/>
      <c r="E696" s="426"/>
      <c r="F696" s="426"/>
      <c r="G696" s="426"/>
      <c r="H696" s="426"/>
      <c r="I696" s="426"/>
      <c r="J696" s="426"/>
      <c r="K696" s="426"/>
      <c r="L696" s="426"/>
      <c r="M696" s="426"/>
      <c r="N696" s="426"/>
      <c r="O696" s="426"/>
      <c r="P696" s="426"/>
      <c r="Q696" s="426"/>
      <c r="R696" s="426"/>
      <c r="S696" s="426"/>
      <c r="T696" s="426"/>
      <c r="U696" s="426"/>
      <c r="V696" s="426"/>
      <c r="W696" s="426"/>
      <c r="X696" s="426"/>
      <c r="Y696" s="426"/>
      <c r="Z696" s="426"/>
      <c r="AA696" s="426"/>
    </row>
    <row r="697" spans="1:27" ht="15.75" customHeight="1">
      <c r="A697" s="426"/>
      <c r="B697" s="426"/>
      <c r="C697" s="426"/>
      <c r="D697" s="426"/>
      <c r="E697" s="426"/>
      <c r="F697" s="426"/>
      <c r="G697" s="426"/>
      <c r="H697" s="426"/>
      <c r="I697" s="426"/>
      <c r="J697" s="426"/>
      <c r="K697" s="426"/>
      <c r="L697" s="426"/>
      <c r="M697" s="426"/>
      <c r="N697" s="426"/>
      <c r="O697" s="426"/>
      <c r="P697" s="426"/>
      <c r="Q697" s="426"/>
      <c r="R697" s="426"/>
      <c r="S697" s="426"/>
      <c r="T697" s="426"/>
      <c r="U697" s="426"/>
      <c r="V697" s="426"/>
      <c r="W697" s="426"/>
      <c r="X697" s="426"/>
      <c r="Y697" s="426"/>
      <c r="Z697" s="426"/>
      <c r="AA697" s="426"/>
    </row>
    <row r="698" spans="1:27" ht="15.75" customHeight="1">
      <c r="A698" s="426"/>
      <c r="B698" s="426"/>
      <c r="C698" s="426"/>
      <c r="D698" s="426"/>
      <c r="E698" s="426"/>
      <c r="F698" s="426"/>
      <c r="G698" s="426"/>
      <c r="H698" s="426"/>
      <c r="I698" s="426"/>
      <c r="J698" s="426"/>
      <c r="K698" s="426"/>
      <c r="L698" s="426"/>
      <c r="M698" s="426"/>
      <c r="N698" s="426"/>
      <c r="O698" s="426"/>
      <c r="P698" s="426"/>
      <c r="Q698" s="426"/>
      <c r="R698" s="426"/>
      <c r="S698" s="426"/>
      <c r="T698" s="426"/>
      <c r="U698" s="426"/>
      <c r="V698" s="426"/>
      <c r="W698" s="426"/>
      <c r="X698" s="426"/>
      <c r="Y698" s="426"/>
      <c r="Z698" s="426"/>
      <c r="AA698" s="426"/>
    </row>
    <row r="699" spans="1:27" ht="15.75" customHeight="1">
      <c r="A699" s="426"/>
      <c r="B699" s="426"/>
      <c r="C699" s="426"/>
      <c r="D699" s="426"/>
      <c r="E699" s="426"/>
      <c r="F699" s="426"/>
      <c r="G699" s="426"/>
      <c r="H699" s="426"/>
      <c r="I699" s="426"/>
      <c r="J699" s="426"/>
      <c r="K699" s="426"/>
      <c r="L699" s="426"/>
      <c r="M699" s="426"/>
      <c r="N699" s="426"/>
      <c r="O699" s="426"/>
      <c r="P699" s="426"/>
      <c r="Q699" s="426"/>
      <c r="R699" s="426"/>
      <c r="S699" s="426"/>
      <c r="T699" s="426"/>
      <c r="U699" s="426"/>
      <c r="V699" s="426"/>
      <c r="W699" s="426"/>
      <c r="X699" s="426"/>
      <c r="Y699" s="426"/>
      <c r="Z699" s="426"/>
      <c r="AA699" s="426"/>
    </row>
    <row r="700" spans="1:27" ht="15.75" customHeight="1">
      <c r="A700" s="426"/>
      <c r="B700" s="426"/>
      <c r="C700" s="426"/>
      <c r="D700" s="426"/>
      <c r="E700" s="426"/>
      <c r="F700" s="426"/>
      <c r="G700" s="426"/>
      <c r="H700" s="426"/>
      <c r="I700" s="426"/>
      <c r="J700" s="426"/>
      <c r="K700" s="426"/>
      <c r="L700" s="426"/>
      <c r="M700" s="426"/>
      <c r="N700" s="426"/>
      <c r="O700" s="426"/>
      <c r="P700" s="426"/>
      <c r="Q700" s="426"/>
      <c r="R700" s="426"/>
      <c r="S700" s="426"/>
      <c r="T700" s="426"/>
      <c r="U700" s="426"/>
      <c r="V700" s="426"/>
      <c r="W700" s="426"/>
      <c r="X700" s="426"/>
      <c r="Y700" s="426"/>
      <c r="Z700" s="426"/>
      <c r="AA700" s="426"/>
    </row>
    <row r="701" spans="1:27" ht="15.75" customHeight="1">
      <c r="A701" s="426"/>
      <c r="B701" s="426"/>
      <c r="C701" s="426"/>
      <c r="D701" s="426"/>
      <c r="E701" s="426"/>
      <c r="F701" s="426"/>
      <c r="G701" s="426"/>
      <c r="H701" s="426"/>
      <c r="I701" s="426"/>
      <c r="J701" s="426"/>
      <c r="K701" s="426"/>
      <c r="L701" s="426"/>
      <c r="M701" s="426"/>
      <c r="N701" s="426"/>
      <c r="O701" s="426"/>
      <c r="P701" s="426"/>
      <c r="Q701" s="426"/>
      <c r="R701" s="426"/>
      <c r="S701" s="426"/>
      <c r="T701" s="426"/>
      <c r="U701" s="426"/>
      <c r="V701" s="426"/>
      <c r="W701" s="426"/>
      <c r="X701" s="426"/>
      <c r="Y701" s="426"/>
      <c r="Z701" s="426"/>
      <c r="AA701" s="426"/>
    </row>
    <row r="702" spans="1:27" ht="15.75" customHeight="1">
      <c r="A702" s="426"/>
      <c r="B702" s="426"/>
      <c r="C702" s="426"/>
      <c r="D702" s="426"/>
      <c r="E702" s="426"/>
      <c r="F702" s="426"/>
      <c r="G702" s="426"/>
      <c r="H702" s="426"/>
      <c r="I702" s="426"/>
      <c r="J702" s="426"/>
      <c r="K702" s="426"/>
      <c r="L702" s="426"/>
      <c r="M702" s="426"/>
      <c r="N702" s="426"/>
      <c r="O702" s="426"/>
      <c r="P702" s="426"/>
      <c r="Q702" s="426"/>
      <c r="R702" s="426"/>
      <c r="S702" s="426"/>
      <c r="T702" s="426"/>
      <c r="U702" s="426"/>
      <c r="V702" s="426"/>
      <c r="W702" s="426"/>
      <c r="X702" s="426"/>
      <c r="Y702" s="426"/>
      <c r="Z702" s="426"/>
      <c r="AA702" s="426"/>
    </row>
    <row r="703" spans="1:27" ht="15.75" customHeight="1">
      <c r="A703" s="426"/>
      <c r="B703" s="426"/>
      <c r="C703" s="426"/>
      <c r="D703" s="426"/>
      <c r="E703" s="426"/>
      <c r="F703" s="426"/>
      <c r="G703" s="426"/>
      <c r="H703" s="426"/>
      <c r="I703" s="426"/>
      <c r="J703" s="426"/>
      <c r="K703" s="426"/>
      <c r="L703" s="426"/>
      <c r="M703" s="426"/>
      <c r="N703" s="426"/>
      <c r="O703" s="426"/>
      <c r="P703" s="426"/>
      <c r="Q703" s="426"/>
      <c r="R703" s="426"/>
      <c r="S703" s="426"/>
      <c r="T703" s="426"/>
      <c r="U703" s="426"/>
      <c r="V703" s="426"/>
      <c r="W703" s="426"/>
      <c r="X703" s="426"/>
      <c r="Y703" s="426"/>
      <c r="Z703" s="426"/>
      <c r="AA703" s="426"/>
    </row>
    <row r="704" spans="1:27" ht="15.75" customHeight="1">
      <c r="A704" s="426"/>
      <c r="B704" s="426"/>
      <c r="C704" s="426"/>
      <c r="D704" s="426"/>
      <c r="E704" s="426"/>
      <c r="F704" s="426"/>
      <c r="G704" s="426"/>
      <c r="H704" s="426"/>
      <c r="I704" s="426"/>
      <c r="J704" s="426"/>
      <c r="K704" s="426"/>
      <c r="L704" s="426"/>
      <c r="M704" s="426"/>
      <c r="N704" s="426"/>
      <c r="O704" s="426"/>
      <c r="P704" s="426"/>
      <c r="Q704" s="426"/>
      <c r="R704" s="426"/>
      <c r="S704" s="426"/>
      <c r="T704" s="426"/>
      <c r="U704" s="426"/>
      <c r="V704" s="426"/>
      <c r="W704" s="426"/>
      <c r="X704" s="426"/>
      <c r="Y704" s="426"/>
      <c r="Z704" s="426"/>
      <c r="AA704" s="426"/>
    </row>
    <row r="705" spans="1:27" ht="15.75" customHeight="1">
      <c r="A705" s="426"/>
      <c r="B705" s="426"/>
      <c r="C705" s="426"/>
      <c r="D705" s="426"/>
      <c r="E705" s="426"/>
      <c r="F705" s="426"/>
      <c r="G705" s="426"/>
      <c r="H705" s="426"/>
      <c r="I705" s="426"/>
      <c r="J705" s="426"/>
      <c r="K705" s="426"/>
      <c r="L705" s="426"/>
      <c r="M705" s="426"/>
      <c r="N705" s="426"/>
      <c r="O705" s="426"/>
      <c r="P705" s="426"/>
      <c r="Q705" s="426"/>
      <c r="R705" s="426"/>
      <c r="S705" s="426"/>
      <c r="T705" s="426"/>
      <c r="U705" s="426"/>
      <c r="V705" s="426"/>
      <c r="W705" s="426"/>
      <c r="X705" s="426"/>
      <c r="Y705" s="426"/>
      <c r="Z705" s="426"/>
      <c r="AA705" s="426"/>
    </row>
    <row r="706" spans="1:27" ht="15.75" customHeight="1">
      <c r="A706" s="426"/>
      <c r="B706" s="426"/>
      <c r="C706" s="426"/>
      <c r="D706" s="426"/>
      <c r="E706" s="426"/>
      <c r="F706" s="426"/>
      <c r="G706" s="426"/>
      <c r="H706" s="426"/>
      <c r="I706" s="426"/>
      <c r="J706" s="426"/>
      <c r="K706" s="426"/>
      <c r="L706" s="426"/>
      <c r="M706" s="426"/>
      <c r="N706" s="426"/>
      <c r="O706" s="426"/>
      <c r="P706" s="426"/>
      <c r="Q706" s="426"/>
      <c r="R706" s="426"/>
      <c r="S706" s="426"/>
      <c r="T706" s="426"/>
      <c r="U706" s="426"/>
      <c r="V706" s="426"/>
      <c r="W706" s="426"/>
      <c r="X706" s="426"/>
      <c r="Y706" s="426"/>
      <c r="Z706" s="426"/>
      <c r="AA706" s="426"/>
    </row>
    <row r="707" spans="1:27" ht="15.75" customHeight="1">
      <c r="A707" s="426"/>
      <c r="B707" s="426"/>
      <c r="C707" s="426"/>
      <c r="D707" s="426"/>
      <c r="E707" s="426"/>
      <c r="F707" s="426"/>
      <c r="G707" s="426"/>
      <c r="H707" s="426"/>
      <c r="I707" s="426"/>
      <c r="J707" s="426"/>
      <c r="K707" s="426"/>
      <c r="L707" s="426"/>
      <c r="M707" s="426"/>
      <c r="N707" s="426"/>
      <c r="O707" s="426"/>
      <c r="P707" s="426"/>
      <c r="Q707" s="426"/>
      <c r="R707" s="426"/>
      <c r="S707" s="426"/>
      <c r="T707" s="426"/>
      <c r="U707" s="426"/>
      <c r="V707" s="426"/>
      <c r="W707" s="426"/>
      <c r="X707" s="426"/>
      <c r="Y707" s="426"/>
      <c r="Z707" s="426"/>
      <c r="AA707" s="426"/>
    </row>
    <row r="708" spans="1:27" ht="15.75" customHeight="1">
      <c r="A708" s="426"/>
      <c r="B708" s="426"/>
      <c r="C708" s="426"/>
      <c r="D708" s="426"/>
      <c r="E708" s="426"/>
      <c r="F708" s="426"/>
      <c r="G708" s="426"/>
      <c r="H708" s="426"/>
      <c r="I708" s="426"/>
      <c r="J708" s="426"/>
      <c r="K708" s="426"/>
      <c r="L708" s="426"/>
      <c r="M708" s="426"/>
      <c r="N708" s="426"/>
      <c r="O708" s="426"/>
      <c r="P708" s="426"/>
      <c r="Q708" s="426"/>
      <c r="R708" s="426"/>
      <c r="S708" s="426"/>
      <c r="T708" s="426"/>
      <c r="U708" s="426"/>
      <c r="V708" s="426"/>
      <c r="W708" s="426"/>
      <c r="X708" s="426"/>
      <c r="Y708" s="426"/>
      <c r="Z708" s="426"/>
      <c r="AA708" s="426"/>
    </row>
    <row r="709" spans="1:27" ht="15.75" customHeight="1">
      <c r="A709" s="426"/>
      <c r="B709" s="426"/>
      <c r="C709" s="426"/>
      <c r="D709" s="426"/>
      <c r="E709" s="426"/>
      <c r="F709" s="426"/>
      <c r="G709" s="426"/>
      <c r="H709" s="426"/>
      <c r="I709" s="426"/>
      <c r="J709" s="426"/>
      <c r="K709" s="426"/>
      <c r="L709" s="426"/>
      <c r="M709" s="426"/>
      <c r="N709" s="426"/>
      <c r="O709" s="426"/>
      <c r="P709" s="426"/>
      <c r="Q709" s="426"/>
      <c r="R709" s="426"/>
      <c r="S709" s="426"/>
      <c r="T709" s="426"/>
      <c r="U709" s="426"/>
      <c r="V709" s="426"/>
      <c r="W709" s="426"/>
      <c r="X709" s="426"/>
      <c r="Y709" s="426"/>
      <c r="Z709" s="426"/>
      <c r="AA709" s="426"/>
    </row>
    <row r="710" spans="1:27" ht="15.75" customHeight="1">
      <c r="A710" s="426"/>
      <c r="B710" s="426"/>
      <c r="C710" s="426"/>
      <c r="D710" s="426"/>
      <c r="E710" s="426"/>
      <c r="F710" s="426"/>
      <c r="G710" s="426"/>
      <c r="H710" s="426"/>
      <c r="I710" s="426"/>
      <c r="J710" s="426"/>
      <c r="K710" s="426"/>
      <c r="L710" s="426"/>
      <c r="M710" s="426"/>
      <c r="N710" s="426"/>
      <c r="O710" s="426"/>
      <c r="P710" s="426"/>
      <c r="Q710" s="426"/>
      <c r="R710" s="426"/>
      <c r="S710" s="426"/>
      <c r="T710" s="426"/>
      <c r="U710" s="426"/>
      <c r="V710" s="426"/>
      <c r="W710" s="426"/>
      <c r="X710" s="426"/>
      <c r="Y710" s="426"/>
      <c r="Z710" s="426"/>
      <c r="AA710" s="426"/>
    </row>
    <row r="711" spans="1:27" ht="15.75" customHeight="1">
      <c r="A711" s="426"/>
      <c r="B711" s="426"/>
      <c r="C711" s="426"/>
      <c r="D711" s="426"/>
      <c r="E711" s="426"/>
      <c r="F711" s="426"/>
      <c r="G711" s="426"/>
      <c r="H711" s="426"/>
      <c r="I711" s="426"/>
      <c r="J711" s="426"/>
      <c r="K711" s="426"/>
      <c r="L711" s="426"/>
      <c r="M711" s="426"/>
      <c r="N711" s="426"/>
      <c r="O711" s="426"/>
      <c r="P711" s="426"/>
      <c r="Q711" s="426"/>
      <c r="R711" s="426"/>
      <c r="S711" s="426"/>
      <c r="T711" s="426"/>
      <c r="U711" s="426"/>
      <c r="V711" s="426"/>
      <c r="W711" s="426"/>
      <c r="X711" s="426"/>
      <c r="Y711" s="426"/>
      <c r="Z711" s="426"/>
      <c r="AA711" s="426"/>
    </row>
    <row r="712" spans="1:27" ht="15.75" customHeight="1">
      <c r="A712" s="426"/>
      <c r="B712" s="426"/>
      <c r="C712" s="426"/>
      <c r="D712" s="426"/>
      <c r="E712" s="426"/>
      <c r="F712" s="426"/>
      <c r="G712" s="426"/>
      <c r="H712" s="426"/>
      <c r="I712" s="426"/>
      <c r="J712" s="426"/>
      <c r="K712" s="426"/>
      <c r="L712" s="426"/>
      <c r="M712" s="426"/>
      <c r="N712" s="426"/>
      <c r="O712" s="426"/>
      <c r="P712" s="426"/>
      <c r="Q712" s="426"/>
      <c r="R712" s="426"/>
      <c r="S712" s="426"/>
      <c r="T712" s="426"/>
      <c r="U712" s="426"/>
      <c r="V712" s="426"/>
      <c r="W712" s="426"/>
      <c r="X712" s="426"/>
      <c r="Y712" s="426"/>
      <c r="Z712" s="426"/>
      <c r="AA712" s="426"/>
    </row>
    <row r="713" spans="1:27" ht="15.75" customHeight="1">
      <c r="A713" s="426"/>
      <c r="B713" s="426"/>
      <c r="C713" s="426"/>
      <c r="D713" s="426"/>
      <c r="E713" s="426"/>
      <c r="F713" s="426"/>
      <c r="G713" s="426"/>
      <c r="H713" s="426"/>
      <c r="I713" s="426"/>
      <c r="J713" s="426"/>
      <c r="K713" s="426"/>
      <c r="L713" s="426"/>
      <c r="M713" s="426"/>
      <c r="N713" s="426"/>
      <c r="O713" s="426"/>
      <c r="P713" s="426"/>
      <c r="Q713" s="426"/>
      <c r="R713" s="426"/>
      <c r="S713" s="426"/>
      <c r="T713" s="426"/>
      <c r="U713" s="426"/>
      <c r="V713" s="426"/>
      <c r="W713" s="426"/>
      <c r="X713" s="426"/>
      <c r="Y713" s="426"/>
      <c r="Z713" s="426"/>
      <c r="AA713" s="426"/>
    </row>
    <row r="714" spans="1:27" ht="15.75" customHeight="1">
      <c r="A714" s="426"/>
      <c r="B714" s="426"/>
      <c r="C714" s="426"/>
      <c r="D714" s="426"/>
      <c r="E714" s="426"/>
      <c r="F714" s="426"/>
      <c r="G714" s="426"/>
      <c r="H714" s="426"/>
      <c r="I714" s="426"/>
      <c r="J714" s="426"/>
      <c r="K714" s="426"/>
      <c r="L714" s="426"/>
      <c r="M714" s="426"/>
      <c r="N714" s="426"/>
      <c r="O714" s="426"/>
      <c r="P714" s="426"/>
      <c r="Q714" s="426"/>
      <c r="R714" s="426"/>
      <c r="S714" s="426"/>
      <c r="T714" s="426"/>
      <c r="U714" s="426"/>
      <c r="V714" s="426"/>
      <c r="W714" s="426"/>
      <c r="X714" s="426"/>
      <c r="Y714" s="426"/>
      <c r="Z714" s="426"/>
      <c r="AA714" s="426"/>
    </row>
    <row r="715" spans="1:27" ht="15.75" customHeight="1">
      <c r="A715" s="426"/>
      <c r="B715" s="426"/>
      <c r="C715" s="426"/>
      <c r="D715" s="426"/>
      <c r="E715" s="426"/>
      <c r="F715" s="426"/>
      <c r="G715" s="426"/>
      <c r="H715" s="426"/>
      <c r="I715" s="426"/>
      <c r="J715" s="426"/>
      <c r="K715" s="426"/>
      <c r="L715" s="426"/>
      <c r="M715" s="426"/>
      <c r="N715" s="426"/>
      <c r="O715" s="426"/>
      <c r="P715" s="426"/>
      <c r="Q715" s="426"/>
      <c r="R715" s="426"/>
      <c r="S715" s="426"/>
      <c r="T715" s="426"/>
      <c r="U715" s="426"/>
      <c r="V715" s="426"/>
      <c r="W715" s="426"/>
      <c r="X715" s="426"/>
      <c r="Y715" s="426"/>
      <c r="Z715" s="426"/>
      <c r="AA715" s="426"/>
    </row>
    <row r="716" spans="1:27" ht="15.75" customHeight="1">
      <c r="A716" s="426"/>
      <c r="B716" s="426"/>
      <c r="C716" s="426"/>
      <c r="D716" s="426"/>
      <c r="E716" s="426"/>
      <c r="F716" s="426"/>
      <c r="G716" s="426"/>
      <c r="H716" s="426"/>
      <c r="I716" s="426"/>
      <c r="J716" s="426"/>
      <c r="K716" s="426"/>
      <c r="L716" s="426"/>
      <c r="M716" s="426"/>
      <c r="N716" s="426"/>
      <c r="O716" s="426"/>
      <c r="P716" s="426"/>
      <c r="Q716" s="426"/>
      <c r="R716" s="426"/>
      <c r="S716" s="426"/>
      <c r="T716" s="426"/>
      <c r="U716" s="426"/>
      <c r="V716" s="426"/>
      <c r="W716" s="426"/>
      <c r="X716" s="426"/>
      <c r="Y716" s="426"/>
      <c r="Z716" s="426"/>
      <c r="AA716" s="426"/>
    </row>
    <row r="717" spans="1:27" ht="15.75" customHeight="1">
      <c r="A717" s="426"/>
      <c r="B717" s="426"/>
      <c r="C717" s="426"/>
      <c r="D717" s="426"/>
      <c r="E717" s="426"/>
      <c r="F717" s="426"/>
      <c r="G717" s="426"/>
      <c r="H717" s="426"/>
      <c r="I717" s="426"/>
      <c r="J717" s="426"/>
      <c r="K717" s="426"/>
      <c r="L717" s="426"/>
      <c r="M717" s="426"/>
      <c r="N717" s="426"/>
      <c r="O717" s="426"/>
      <c r="P717" s="426"/>
      <c r="Q717" s="426"/>
      <c r="R717" s="426"/>
      <c r="S717" s="426"/>
      <c r="T717" s="426"/>
      <c r="U717" s="426"/>
      <c r="V717" s="426"/>
      <c r="W717" s="426"/>
      <c r="X717" s="426"/>
      <c r="Y717" s="426"/>
      <c r="Z717" s="426"/>
      <c r="AA717" s="426"/>
    </row>
    <row r="718" spans="1:27" ht="15.75" customHeight="1">
      <c r="A718" s="426"/>
      <c r="B718" s="426"/>
      <c r="C718" s="426"/>
      <c r="D718" s="426"/>
      <c r="E718" s="426"/>
      <c r="F718" s="426"/>
      <c r="G718" s="426"/>
      <c r="H718" s="426"/>
      <c r="I718" s="426"/>
      <c r="J718" s="426"/>
      <c r="K718" s="426"/>
      <c r="L718" s="426"/>
      <c r="M718" s="426"/>
      <c r="N718" s="426"/>
      <c r="O718" s="426"/>
      <c r="P718" s="426"/>
      <c r="Q718" s="426"/>
      <c r="R718" s="426"/>
      <c r="S718" s="426"/>
      <c r="T718" s="426"/>
      <c r="U718" s="426"/>
      <c r="V718" s="426"/>
      <c r="W718" s="426"/>
      <c r="X718" s="426"/>
      <c r="Y718" s="426"/>
      <c r="Z718" s="426"/>
      <c r="AA718" s="426"/>
    </row>
    <row r="719" spans="1:27" ht="15.75" customHeight="1">
      <c r="A719" s="426"/>
      <c r="B719" s="426"/>
      <c r="C719" s="426"/>
      <c r="D719" s="426"/>
      <c r="E719" s="426"/>
      <c r="F719" s="426"/>
      <c r="G719" s="426"/>
      <c r="H719" s="426"/>
      <c r="I719" s="426"/>
      <c r="J719" s="426"/>
      <c r="K719" s="426"/>
      <c r="L719" s="426"/>
      <c r="M719" s="426"/>
      <c r="N719" s="426"/>
      <c r="O719" s="426"/>
      <c r="P719" s="426"/>
      <c r="Q719" s="426"/>
      <c r="R719" s="426"/>
      <c r="S719" s="426"/>
      <c r="T719" s="426"/>
      <c r="U719" s="426"/>
      <c r="V719" s="426"/>
      <c r="W719" s="426"/>
      <c r="X719" s="426"/>
      <c r="Y719" s="426"/>
      <c r="Z719" s="426"/>
      <c r="AA719" s="426"/>
    </row>
    <row r="720" spans="1:27" ht="15.75" customHeight="1">
      <c r="A720" s="426"/>
      <c r="B720" s="426"/>
      <c r="C720" s="426"/>
      <c r="D720" s="426"/>
      <c r="E720" s="426"/>
      <c r="F720" s="426"/>
      <c r="G720" s="426"/>
      <c r="H720" s="426"/>
      <c r="I720" s="426"/>
      <c r="J720" s="426"/>
      <c r="K720" s="426"/>
      <c r="L720" s="426"/>
      <c r="M720" s="426"/>
      <c r="N720" s="426"/>
      <c r="O720" s="426"/>
      <c r="P720" s="426"/>
      <c r="Q720" s="426"/>
      <c r="R720" s="426"/>
      <c r="S720" s="426"/>
      <c r="T720" s="426"/>
      <c r="U720" s="426"/>
      <c r="V720" s="426"/>
      <c r="W720" s="426"/>
      <c r="X720" s="426"/>
      <c r="Y720" s="426"/>
      <c r="Z720" s="426"/>
      <c r="AA720" s="426"/>
    </row>
    <row r="721" spans="1:27" ht="15.75" customHeight="1">
      <c r="A721" s="426"/>
      <c r="B721" s="426"/>
      <c r="C721" s="426"/>
      <c r="D721" s="426"/>
      <c r="E721" s="426"/>
      <c r="F721" s="426"/>
      <c r="G721" s="426"/>
      <c r="H721" s="426"/>
      <c r="I721" s="426"/>
      <c r="J721" s="426"/>
      <c r="K721" s="426"/>
      <c r="L721" s="426"/>
      <c r="M721" s="426"/>
      <c r="N721" s="426"/>
      <c r="O721" s="426"/>
      <c r="P721" s="426"/>
      <c r="Q721" s="426"/>
      <c r="R721" s="426"/>
      <c r="S721" s="426"/>
      <c r="T721" s="426"/>
      <c r="U721" s="426"/>
      <c r="V721" s="426"/>
      <c r="W721" s="426"/>
      <c r="X721" s="426"/>
      <c r="Y721" s="426"/>
      <c r="Z721" s="426"/>
      <c r="AA721" s="426"/>
    </row>
    <row r="722" spans="1:27" ht="15.75" customHeight="1">
      <c r="A722" s="426"/>
      <c r="B722" s="426"/>
      <c r="C722" s="426"/>
      <c r="D722" s="426"/>
      <c r="E722" s="426"/>
      <c r="F722" s="426"/>
      <c r="G722" s="426"/>
      <c r="H722" s="426"/>
      <c r="I722" s="426"/>
      <c r="J722" s="426"/>
      <c r="K722" s="426"/>
      <c r="L722" s="426"/>
      <c r="M722" s="426"/>
      <c r="N722" s="426"/>
      <c r="O722" s="426"/>
      <c r="P722" s="426"/>
      <c r="Q722" s="426"/>
      <c r="R722" s="426"/>
      <c r="S722" s="426"/>
      <c r="T722" s="426"/>
      <c r="U722" s="426"/>
      <c r="V722" s="426"/>
      <c r="W722" s="426"/>
      <c r="X722" s="426"/>
      <c r="Y722" s="426"/>
      <c r="Z722" s="426"/>
      <c r="AA722" s="426"/>
    </row>
    <row r="723" spans="1:27" ht="15.75" customHeight="1">
      <c r="A723" s="426"/>
      <c r="B723" s="426"/>
      <c r="C723" s="426"/>
      <c r="D723" s="426"/>
      <c r="E723" s="426"/>
      <c r="F723" s="426"/>
      <c r="G723" s="426"/>
      <c r="H723" s="426"/>
      <c r="I723" s="426"/>
      <c r="J723" s="426"/>
      <c r="K723" s="426"/>
      <c r="L723" s="426"/>
      <c r="M723" s="426"/>
      <c r="N723" s="426"/>
      <c r="O723" s="426"/>
      <c r="P723" s="426"/>
      <c r="Q723" s="426"/>
      <c r="R723" s="426"/>
      <c r="S723" s="426"/>
      <c r="T723" s="426"/>
      <c r="U723" s="426"/>
      <c r="V723" s="426"/>
      <c r="W723" s="426"/>
      <c r="X723" s="426"/>
      <c r="Y723" s="426"/>
      <c r="Z723" s="426"/>
      <c r="AA723" s="426"/>
    </row>
    <row r="724" spans="1:27" ht="15.75" customHeight="1">
      <c r="A724" s="426"/>
      <c r="B724" s="426"/>
      <c r="C724" s="426"/>
      <c r="D724" s="426"/>
      <c r="E724" s="426"/>
      <c r="F724" s="426"/>
      <c r="G724" s="426"/>
      <c r="H724" s="426"/>
      <c r="I724" s="426"/>
      <c r="J724" s="426"/>
      <c r="K724" s="426"/>
      <c r="L724" s="426"/>
      <c r="M724" s="426"/>
      <c r="N724" s="426"/>
      <c r="O724" s="426"/>
      <c r="P724" s="426"/>
      <c r="Q724" s="426"/>
      <c r="R724" s="426"/>
      <c r="S724" s="426"/>
      <c r="T724" s="426"/>
      <c r="U724" s="426"/>
      <c r="V724" s="426"/>
      <c r="W724" s="426"/>
      <c r="X724" s="426"/>
      <c r="Y724" s="426"/>
      <c r="Z724" s="426"/>
      <c r="AA724" s="426"/>
    </row>
    <row r="725" spans="1:27" ht="15.75" customHeight="1">
      <c r="A725" s="426"/>
      <c r="B725" s="426"/>
      <c r="C725" s="426"/>
      <c r="D725" s="426"/>
      <c r="E725" s="426"/>
      <c r="F725" s="426"/>
      <c r="G725" s="426"/>
      <c r="H725" s="426"/>
      <c r="I725" s="426"/>
      <c r="J725" s="426"/>
      <c r="K725" s="426"/>
      <c r="L725" s="426"/>
      <c r="M725" s="426"/>
      <c r="N725" s="426"/>
      <c r="O725" s="426"/>
      <c r="P725" s="426"/>
      <c r="Q725" s="426"/>
      <c r="R725" s="426"/>
      <c r="S725" s="426"/>
      <c r="T725" s="426"/>
      <c r="U725" s="426"/>
      <c r="V725" s="426"/>
      <c r="W725" s="426"/>
      <c r="X725" s="426"/>
      <c r="Y725" s="426"/>
      <c r="Z725" s="426"/>
      <c r="AA725" s="426"/>
    </row>
    <row r="726" spans="1:27" ht="15.75" customHeight="1">
      <c r="A726" s="426"/>
      <c r="B726" s="426"/>
      <c r="C726" s="426"/>
      <c r="D726" s="426"/>
      <c r="E726" s="426"/>
      <c r="F726" s="426"/>
      <c r="G726" s="426"/>
      <c r="H726" s="426"/>
      <c r="I726" s="426"/>
      <c r="J726" s="426"/>
      <c r="K726" s="426"/>
      <c r="L726" s="426"/>
      <c r="M726" s="426"/>
      <c r="N726" s="426"/>
      <c r="O726" s="426"/>
      <c r="P726" s="426"/>
      <c r="Q726" s="426"/>
      <c r="R726" s="426"/>
      <c r="S726" s="426"/>
      <c r="T726" s="426"/>
      <c r="U726" s="426"/>
      <c r="V726" s="426"/>
      <c r="W726" s="426"/>
      <c r="X726" s="426"/>
      <c r="Y726" s="426"/>
      <c r="Z726" s="426"/>
      <c r="AA726" s="426"/>
    </row>
    <row r="727" spans="1:27" ht="15.75" customHeight="1">
      <c r="A727" s="426"/>
      <c r="B727" s="426"/>
      <c r="C727" s="426"/>
      <c r="D727" s="426"/>
      <c r="E727" s="426"/>
      <c r="F727" s="426"/>
      <c r="G727" s="426"/>
      <c r="H727" s="426"/>
      <c r="I727" s="426"/>
      <c r="J727" s="426"/>
      <c r="K727" s="426"/>
      <c r="L727" s="426"/>
      <c r="M727" s="426"/>
      <c r="N727" s="426"/>
      <c r="O727" s="426"/>
      <c r="P727" s="426"/>
      <c r="Q727" s="426"/>
      <c r="R727" s="426"/>
      <c r="S727" s="426"/>
      <c r="T727" s="426"/>
      <c r="U727" s="426"/>
      <c r="V727" s="426"/>
      <c r="W727" s="426"/>
      <c r="X727" s="426"/>
      <c r="Y727" s="426"/>
      <c r="Z727" s="426"/>
      <c r="AA727" s="426"/>
    </row>
    <row r="728" spans="1:27" ht="15.75" customHeight="1">
      <c r="A728" s="426"/>
      <c r="B728" s="426"/>
      <c r="C728" s="426"/>
      <c r="D728" s="426"/>
      <c r="E728" s="426"/>
      <c r="F728" s="426"/>
      <c r="G728" s="426"/>
      <c r="H728" s="426"/>
      <c r="I728" s="426"/>
      <c r="J728" s="426"/>
      <c r="K728" s="426"/>
      <c r="L728" s="426"/>
      <c r="M728" s="426"/>
      <c r="N728" s="426"/>
      <c r="O728" s="426"/>
      <c r="P728" s="426"/>
      <c r="Q728" s="426"/>
      <c r="R728" s="426"/>
      <c r="S728" s="426"/>
      <c r="T728" s="426"/>
      <c r="U728" s="426"/>
      <c r="V728" s="426"/>
      <c r="W728" s="426"/>
      <c r="X728" s="426"/>
      <c r="Y728" s="426"/>
      <c r="Z728" s="426"/>
      <c r="AA728" s="426"/>
    </row>
    <row r="729" spans="1:27" ht="15.75" customHeight="1">
      <c r="A729" s="426"/>
      <c r="B729" s="426"/>
      <c r="C729" s="426"/>
      <c r="D729" s="426"/>
      <c r="E729" s="426"/>
      <c r="F729" s="426"/>
      <c r="G729" s="426"/>
      <c r="H729" s="426"/>
      <c r="I729" s="426"/>
      <c r="J729" s="426"/>
      <c r="K729" s="426"/>
      <c r="L729" s="426"/>
      <c r="M729" s="426"/>
      <c r="N729" s="426"/>
      <c r="O729" s="426"/>
      <c r="P729" s="426"/>
      <c r="Q729" s="426"/>
      <c r="R729" s="426"/>
      <c r="S729" s="426"/>
      <c r="T729" s="426"/>
      <c r="U729" s="426"/>
      <c r="V729" s="426"/>
      <c r="W729" s="426"/>
      <c r="X729" s="426"/>
      <c r="Y729" s="426"/>
      <c r="Z729" s="426"/>
      <c r="AA729" s="426"/>
    </row>
    <row r="730" spans="1:27" ht="15.75" customHeight="1">
      <c r="A730" s="426"/>
      <c r="B730" s="426"/>
      <c r="C730" s="426"/>
      <c r="D730" s="426"/>
      <c r="E730" s="426"/>
      <c r="F730" s="426"/>
      <c r="G730" s="426"/>
      <c r="H730" s="426"/>
      <c r="I730" s="426"/>
      <c r="J730" s="426"/>
      <c r="K730" s="426"/>
      <c r="L730" s="426"/>
      <c r="M730" s="426"/>
      <c r="N730" s="426"/>
      <c r="O730" s="426"/>
      <c r="P730" s="426"/>
      <c r="Q730" s="426"/>
      <c r="R730" s="426"/>
      <c r="S730" s="426"/>
      <c r="T730" s="426"/>
      <c r="U730" s="426"/>
      <c r="V730" s="426"/>
      <c r="W730" s="426"/>
      <c r="X730" s="426"/>
      <c r="Y730" s="426"/>
      <c r="Z730" s="426"/>
      <c r="AA730" s="426"/>
    </row>
    <row r="731" spans="1:27" ht="15.75" customHeight="1">
      <c r="A731" s="426"/>
      <c r="B731" s="426"/>
      <c r="C731" s="426"/>
      <c r="D731" s="426"/>
      <c r="E731" s="426"/>
      <c r="F731" s="426"/>
      <c r="G731" s="426"/>
      <c r="H731" s="426"/>
      <c r="I731" s="426"/>
      <c r="J731" s="426"/>
      <c r="K731" s="426"/>
      <c r="L731" s="426"/>
      <c r="M731" s="426"/>
      <c r="N731" s="426"/>
      <c r="O731" s="426"/>
      <c r="P731" s="426"/>
      <c r="Q731" s="426"/>
      <c r="R731" s="426"/>
      <c r="S731" s="426"/>
      <c r="T731" s="426"/>
      <c r="U731" s="426"/>
      <c r="V731" s="426"/>
      <c r="W731" s="426"/>
      <c r="X731" s="426"/>
      <c r="Y731" s="426"/>
      <c r="Z731" s="426"/>
      <c r="AA731" s="426"/>
    </row>
    <row r="732" spans="1:27" ht="15.75" customHeight="1">
      <c r="A732" s="426"/>
      <c r="B732" s="426"/>
      <c r="C732" s="426"/>
      <c r="D732" s="426"/>
      <c r="E732" s="426"/>
      <c r="F732" s="426"/>
      <c r="G732" s="426"/>
      <c r="H732" s="426"/>
      <c r="I732" s="426"/>
      <c r="J732" s="426"/>
      <c r="K732" s="426"/>
      <c r="L732" s="426"/>
      <c r="M732" s="426"/>
      <c r="N732" s="426"/>
      <c r="O732" s="426"/>
      <c r="P732" s="426"/>
      <c r="Q732" s="426"/>
      <c r="R732" s="426"/>
      <c r="S732" s="426"/>
      <c r="T732" s="426"/>
      <c r="U732" s="426"/>
      <c r="V732" s="426"/>
      <c r="W732" s="426"/>
      <c r="X732" s="426"/>
      <c r="Y732" s="426"/>
      <c r="Z732" s="426"/>
      <c r="AA732" s="426"/>
    </row>
    <row r="733" spans="1:27" ht="15.75" customHeight="1">
      <c r="A733" s="426"/>
      <c r="B733" s="426"/>
      <c r="C733" s="426"/>
      <c r="D733" s="426"/>
      <c r="E733" s="426"/>
      <c r="F733" s="426"/>
      <c r="G733" s="426"/>
      <c r="H733" s="426"/>
      <c r="I733" s="426"/>
      <c r="J733" s="426"/>
      <c r="K733" s="426"/>
      <c r="L733" s="426"/>
      <c r="M733" s="426"/>
      <c r="N733" s="426"/>
      <c r="O733" s="426"/>
      <c r="P733" s="426"/>
      <c r="Q733" s="426"/>
      <c r="R733" s="426"/>
      <c r="S733" s="426"/>
      <c r="T733" s="426"/>
      <c r="U733" s="426"/>
      <c r="V733" s="426"/>
      <c r="W733" s="426"/>
      <c r="X733" s="426"/>
      <c r="Y733" s="426"/>
      <c r="Z733" s="426"/>
      <c r="AA733" s="426"/>
    </row>
    <row r="734" spans="1:27" ht="15.75" customHeight="1">
      <c r="A734" s="426"/>
      <c r="B734" s="426"/>
      <c r="C734" s="426"/>
      <c r="D734" s="426"/>
      <c r="E734" s="426"/>
      <c r="F734" s="426"/>
      <c r="G734" s="426"/>
      <c r="H734" s="426"/>
      <c r="I734" s="426"/>
      <c r="J734" s="426"/>
      <c r="K734" s="426"/>
      <c r="L734" s="426"/>
      <c r="M734" s="426"/>
      <c r="N734" s="426"/>
      <c r="O734" s="426"/>
      <c r="P734" s="426"/>
      <c r="Q734" s="426"/>
      <c r="R734" s="426"/>
      <c r="S734" s="426"/>
      <c r="T734" s="426"/>
      <c r="U734" s="426"/>
      <c r="V734" s="426"/>
      <c r="W734" s="426"/>
      <c r="X734" s="426"/>
      <c r="Y734" s="426"/>
      <c r="Z734" s="426"/>
      <c r="AA734" s="426"/>
    </row>
    <row r="735" spans="1:27" ht="15.75" customHeight="1">
      <c r="A735" s="426"/>
      <c r="B735" s="426"/>
      <c r="C735" s="426"/>
      <c r="D735" s="426"/>
      <c r="E735" s="426"/>
      <c r="F735" s="426"/>
      <c r="G735" s="426"/>
      <c r="H735" s="426"/>
      <c r="I735" s="426"/>
      <c r="J735" s="426"/>
      <c r="K735" s="426"/>
      <c r="L735" s="426"/>
      <c r="M735" s="426"/>
      <c r="N735" s="426"/>
      <c r="O735" s="426"/>
      <c r="P735" s="426"/>
      <c r="Q735" s="426"/>
      <c r="R735" s="426"/>
      <c r="S735" s="426"/>
      <c r="T735" s="426"/>
      <c r="U735" s="426"/>
      <c r="V735" s="426"/>
      <c r="W735" s="426"/>
      <c r="X735" s="426"/>
      <c r="Y735" s="426"/>
      <c r="Z735" s="426"/>
      <c r="AA735" s="426"/>
    </row>
    <row r="736" spans="1:27" ht="15.75" customHeight="1">
      <c r="A736" s="426"/>
      <c r="B736" s="426"/>
      <c r="C736" s="426"/>
      <c r="D736" s="426"/>
      <c r="E736" s="426"/>
      <c r="F736" s="426"/>
      <c r="G736" s="426"/>
      <c r="H736" s="426"/>
      <c r="I736" s="426"/>
      <c r="J736" s="426"/>
      <c r="K736" s="426"/>
      <c r="L736" s="426"/>
      <c r="M736" s="426"/>
      <c r="N736" s="426"/>
      <c r="O736" s="426"/>
      <c r="P736" s="426"/>
      <c r="Q736" s="426"/>
      <c r="R736" s="426"/>
      <c r="S736" s="426"/>
      <c r="T736" s="426"/>
      <c r="U736" s="426"/>
      <c r="V736" s="426"/>
      <c r="W736" s="426"/>
      <c r="X736" s="426"/>
      <c r="Y736" s="426"/>
      <c r="Z736" s="426"/>
      <c r="AA736" s="426"/>
    </row>
    <row r="737" spans="1:27" ht="15.75" customHeight="1">
      <c r="A737" s="426"/>
      <c r="B737" s="426"/>
      <c r="C737" s="426"/>
      <c r="D737" s="426"/>
      <c r="E737" s="426"/>
      <c r="F737" s="426"/>
      <c r="G737" s="426"/>
      <c r="H737" s="426"/>
      <c r="I737" s="426"/>
      <c r="J737" s="426"/>
      <c r="K737" s="426"/>
      <c r="L737" s="426"/>
      <c r="M737" s="426"/>
      <c r="N737" s="426"/>
      <c r="O737" s="426"/>
      <c r="P737" s="426"/>
      <c r="Q737" s="426"/>
      <c r="R737" s="426"/>
      <c r="S737" s="426"/>
      <c r="T737" s="426"/>
      <c r="U737" s="426"/>
      <c r="V737" s="426"/>
      <c r="W737" s="426"/>
      <c r="X737" s="426"/>
      <c r="Y737" s="426"/>
      <c r="Z737" s="426"/>
      <c r="AA737" s="426"/>
    </row>
    <row r="738" spans="1:27" ht="15.75" customHeight="1">
      <c r="A738" s="426"/>
      <c r="B738" s="426"/>
      <c r="C738" s="426"/>
      <c r="D738" s="426"/>
      <c r="E738" s="426"/>
      <c r="F738" s="426"/>
      <c r="G738" s="426"/>
      <c r="H738" s="426"/>
      <c r="I738" s="426"/>
      <c r="J738" s="426"/>
      <c r="K738" s="426"/>
      <c r="L738" s="426"/>
      <c r="M738" s="426"/>
      <c r="N738" s="426"/>
      <c r="O738" s="426"/>
      <c r="P738" s="426"/>
      <c r="Q738" s="426"/>
      <c r="R738" s="426"/>
      <c r="S738" s="426"/>
      <c r="T738" s="426"/>
      <c r="U738" s="426"/>
      <c r="V738" s="426"/>
      <c r="W738" s="426"/>
      <c r="X738" s="426"/>
      <c r="Y738" s="426"/>
      <c r="Z738" s="426"/>
      <c r="AA738" s="426"/>
    </row>
    <row r="739" spans="1:27" ht="15.75" customHeight="1">
      <c r="A739" s="426"/>
      <c r="B739" s="426"/>
      <c r="C739" s="426"/>
      <c r="D739" s="426"/>
      <c r="E739" s="426"/>
      <c r="F739" s="426"/>
      <c r="G739" s="426"/>
      <c r="H739" s="426"/>
      <c r="I739" s="426"/>
      <c r="J739" s="426"/>
      <c r="K739" s="426"/>
      <c r="L739" s="426"/>
      <c r="M739" s="426"/>
      <c r="N739" s="426"/>
      <c r="O739" s="426"/>
      <c r="P739" s="426"/>
      <c r="Q739" s="426"/>
      <c r="R739" s="426"/>
      <c r="S739" s="426"/>
      <c r="T739" s="426"/>
      <c r="U739" s="426"/>
      <c r="V739" s="426"/>
      <c r="W739" s="426"/>
      <c r="X739" s="426"/>
      <c r="Y739" s="426"/>
      <c r="Z739" s="426"/>
      <c r="AA739" s="426"/>
    </row>
    <row r="740" spans="1:27" ht="15.75" customHeight="1">
      <c r="A740" s="426"/>
      <c r="B740" s="426"/>
      <c r="C740" s="426"/>
      <c r="D740" s="426"/>
      <c r="E740" s="426"/>
      <c r="F740" s="426"/>
      <c r="G740" s="426"/>
      <c r="H740" s="426"/>
      <c r="I740" s="426"/>
      <c r="J740" s="426"/>
      <c r="K740" s="426"/>
      <c r="L740" s="426"/>
      <c r="M740" s="426"/>
      <c r="N740" s="426"/>
      <c r="O740" s="426"/>
      <c r="P740" s="426"/>
      <c r="Q740" s="426"/>
      <c r="R740" s="426"/>
      <c r="S740" s="426"/>
      <c r="T740" s="426"/>
      <c r="U740" s="426"/>
      <c r="V740" s="426"/>
      <c r="W740" s="426"/>
      <c r="X740" s="426"/>
      <c r="Y740" s="426"/>
      <c r="Z740" s="426"/>
      <c r="AA740" s="426"/>
    </row>
    <row r="741" spans="1:27" ht="15.75" customHeight="1">
      <c r="A741" s="426"/>
      <c r="B741" s="426"/>
      <c r="C741" s="426"/>
      <c r="D741" s="426"/>
      <c r="E741" s="426"/>
      <c r="F741" s="426"/>
      <c r="G741" s="426"/>
      <c r="H741" s="426"/>
      <c r="I741" s="426"/>
      <c r="J741" s="426"/>
      <c r="K741" s="426"/>
      <c r="L741" s="426"/>
      <c r="M741" s="426"/>
      <c r="N741" s="426"/>
      <c r="O741" s="426"/>
      <c r="P741" s="426"/>
      <c r="Q741" s="426"/>
      <c r="R741" s="426"/>
      <c r="S741" s="426"/>
      <c r="T741" s="426"/>
      <c r="U741" s="426"/>
      <c r="V741" s="426"/>
      <c r="W741" s="426"/>
      <c r="X741" s="426"/>
      <c r="Y741" s="426"/>
      <c r="Z741" s="426"/>
      <c r="AA741" s="426"/>
    </row>
    <row r="742" spans="1:27" ht="15.75" customHeight="1">
      <c r="A742" s="426"/>
      <c r="B742" s="426"/>
      <c r="C742" s="426"/>
      <c r="D742" s="426"/>
      <c r="E742" s="426"/>
      <c r="F742" s="426"/>
      <c r="G742" s="426"/>
      <c r="H742" s="426"/>
      <c r="I742" s="426"/>
      <c r="J742" s="426"/>
      <c r="K742" s="426"/>
      <c r="L742" s="426"/>
      <c r="M742" s="426"/>
      <c r="N742" s="426"/>
      <c r="O742" s="426"/>
      <c r="P742" s="426"/>
      <c r="Q742" s="426"/>
      <c r="R742" s="426"/>
      <c r="S742" s="426"/>
      <c r="T742" s="426"/>
      <c r="U742" s="426"/>
      <c r="V742" s="426"/>
      <c r="W742" s="426"/>
      <c r="X742" s="426"/>
      <c r="Y742" s="426"/>
      <c r="Z742" s="426"/>
      <c r="AA742" s="426"/>
    </row>
    <row r="743" spans="1:27" ht="15.75" customHeight="1">
      <c r="A743" s="426"/>
      <c r="B743" s="426"/>
      <c r="C743" s="426"/>
      <c r="D743" s="426"/>
      <c r="E743" s="426"/>
      <c r="F743" s="426"/>
      <c r="G743" s="426"/>
      <c r="H743" s="426"/>
      <c r="I743" s="426"/>
      <c r="J743" s="426"/>
      <c r="K743" s="426"/>
      <c r="L743" s="426"/>
      <c r="M743" s="426"/>
      <c r="N743" s="426"/>
      <c r="O743" s="426"/>
      <c r="P743" s="426"/>
      <c r="Q743" s="426"/>
      <c r="R743" s="426"/>
      <c r="S743" s="426"/>
      <c r="T743" s="426"/>
      <c r="U743" s="426"/>
      <c r="V743" s="426"/>
      <c r="W743" s="426"/>
      <c r="X743" s="426"/>
      <c r="Y743" s="426"/>
      <c r="Z743" s="426"/>
      <c r="AA743" s="426"/>
    </row>
    <row r="744" spans="1:27" ht="15.75" customHeight="1">
      <c r="A744" s="426"/>
      <c r="B744" s="426"/>
      <c r="C744" s="426"/>
      <c r="D744" s="426"/>
      <c r="E744" s="426"/>
      <c r="F744" s="426"/>
      <c r="G744" s="426"/>
      <c r="H744" s="426"/>
      <c r="I744" s="426"/>
      <c r="J744" s="426"/>
      <c r="K744" s="426"/>
      <c r="L744" s="426"/>
      <c r="M744" s="426"/>
      <c r="N744" s="426"/>
      <c r="O744" s="426"/>
      <c r="P744" s="426"/>
      <c r="Q744" s="426"/>
      <c r="R744" s="426"/>
      <c r="S744" s="426"/>
      <c r="T744" s="426"/>
      <c r="U744" s="426"/>
      <c r="V744" s="426"/>
      <c r="W744" s="426"/>
      <c r="X744" s="426"/>
      <c r="Y744" s="426"/>
      <c r="Z744" s="426"/>
      <c r="AA744" s="426"/>
    </row>
    <row r="745" spans="1:27" ht="15.75" customHeight="1">
      <c r="A745" s="426"/>
      <c r="B745" s="426"/>
      <c r="C745" s="426"/>
      <c r="D745" s="426"/>
      <c r="E745" s="426"/>
      <c r="F745" s="426"/>
      <c r="G745" s="426"/>
      <c r="H745" s="426"/>
      <c r="I745" s="426"/>
      <c r="J745" s="426"/>
      <c r="K745" s="426"/>
      <c r="L745" s="426"/>
      <c r="M745" s="426"/>
      <c r="N745" s="426"/>
      <c r="O745" s="426"/>
      <c r="P745" s="426"/>
      <c r="Q745" s="426"/>
      <c r="R745" s="426"/>
      <c r="S745" s="426"/>
      <c r="T745" s="426"/>
      <c r="U745" s="426"/>
      <c r="V745" s="426"/>
      <c r="W745" s="426"/>
      <c r="X745" s="426"/>
      <c r="Y745" s="426"/>
      <c r="Z745" s="426"/>
      <c r="AA745" s="426"/>
    </row>
    <row r="746" spans="1:27" ht="15.75" customHeight="1">
      <c r="A746" s="426"/>
      <c r="B746" s="426"/>
      <c r="C746" s="426"/>
      <c r="D746" s="426"/>
      <c r="E746" s="426"/>
      <c r="F746" s="426"/>
      <c r="G746" s="426"/>
      <c r="H746" s="426"/>
      <c r="I746" s="426"/>
      <c r="J746" s="426"/>
      <c r="K746" s="426"/>
      <c r="L746" s="426"/>
      <c r="M746" s="426"/>
      <c r="N746" s="426"/>
      <c r="O746" s="426"/>
      <c r="P746" s="426"/>
      <c r="Q746" s="426"/>
      <c r="R746" s="426"/>
      <c r="S746" s="426"/>
      <c r="T746" s="426"/>
      <c r="U746" s="426"/>
      <c r="V746" s="426"/>
      <c r="W746" s="426"/>
      <c r="X746" s="426"/>
      <c r="Y746" s="426"/>
      <c r="Z746" s="426"/>
      <c r="AA746" s="426"/>
    </row>
    <row r="747" spans="1:27" ht="15.75" customHeight="1">
      <c r="A747" s="426"/>
      <c r="B747" s="426"/>
      <c r="C747" s="426"/>
      <c r="D747" s="426"/>
      <c r="E747" s="426"/>
      <c r="F747" s="426"/>
      <c r="G747" s="426"/>
      <c r="H747" s="426"/>
      <c r="I747" s="426"/>
      <c r="J747" s="426"/>
      <c r="K747" s="426"/>
      <c r="L747" s="426"/>
      <c r="M747" s="426"/>
      <c r="N747" s="426"/>
      <c r="O747" s="426"/>
      <c r="P747" s="426"/>
      <c r="Q747" s="426"/>
      <c r="R747" s="426"/>
      <c r="S747" s="426"/>
      <c r="T747" s="426"/>
      <c r="U747" s="426"/>
      <c r="V747" s="426"/>
      <c r="W747" s="426"/>
      <c r="X747" s="426"/>
      <c r="Y747" s="426"/>
      <c r="Z747" s="426"/>
      <c r="AA747" s="426"/>
    </row>
    <row r="748" spans="1:27" ht="15.75" customHeight="1">
      <c r="A748" s="426"/>
      <c r="B748" s="426"/>
      <c r="C748" s="426"/>
      <c r="D748" s="426"/>
      <c r="E748" s="426"/>
      <c r="F748" s="426"/>
      <c r="G748" s="426"/>
      <c r="H748" s="426"/>
      <c r="I748" s="426"/>
      <c r="J748" s="426"/>
      <c r="K748" s="426"/>
      <c r="L748" s="426"/>
      <c r="M748" s="426"/>
      <c r="N748" s="426"/>
      <c r="O748" s="426"/>
      <c r="P748" s="426"/>
      <c r="Q748" s="426"/>
      <c r="R748" s="426"/>
      <c r="S748" s="426"/>
      <c r="T748" s="426"/>
      <c r="U748" s="426"/>
      <c r="V748" s="426"/>
      <c r="W748" s="426"/>
      <c r="X748" s="426"/>
      <c r="Y748" s="426"/>
      <c r="Z748" s="426"/>
      <c r="AA748" s="426"/>
    </row>
    <row r="749" spans="1:27" ht="15.75" customHeight="1">
      <c r="A749" s="426"/>
      <c r="B749" s="426"/>
      <c r="C749" s="426"/>
      <c r="D749" s="426"/>
      <c r="E749" s="426"/>
      <c r="F749" s="426"/>
      <c r="G749" s="426"/>
      <c r="H749" s="426"/>
      <c r="I749" s="426"/>
      <c r="J749" s="426"/>
      <c r="K749" s="426"/>
      <c r="L749" s="426"/>
      <c r="M749" s="426"/>
      <c r="N749" s="426"/>
      <c r="O749" s="426"/>
      <c r="P749" s="426"/>
      <c r="Q749" s="426"/>
      <c r="R749" s="426"/>
      <c r="S749" s="426"/>
      <c r="T749" s="426"/>
      <c r="U749" s="426"/>
      <c r="V749" s="426"/>
      <c r="W749" s="426"/>
      <c r="X749" s="426"/>
      <c r="Y749" s="426"/>
      <c r="Z749" s="426"/>
      <c r="AA749" s="426"/>
    </row>
    <row r="750" spans="1:27" ht="15.75" customHeight="1">
      <c r="A750" s="426"/>
      <c r="B750" s="426"/>
      <c r="C750" s="426"/>
      <c r="D750" s="426"/>
      <c r="E750" s="426"/>
      <c r="F750" s="426"/>
      <c r="G750" s="426"/>
      <c r="H750" s="426"/>
      <c r="I750" s="426"/>
      <c r="J750" s="426"/>
      <c r="K750" s="426"/>
      <c r="L750" s="426"/>
      <c r="M750" s="426"/>
      <c r="N750" s="426"/>
      <c r="O750" s="426"/>
      <c r="P750" s="426"/>
      <c r="Q750" s="426"/>
      <c r="R750" s="426"/>
      <c r="S750" s="426"/>
      <c r="T750" s="426"/>
      <c r="U750" s="426"/>
      <c r="V750" s="426"/>
      <c r="W750" s="426"/>
      <c r="X750" s="426"/>
      <c r="Y750" s="426"/>
      <c r="Z750" s="426"/>
      <c r="AA750" s="426"/>
    </row>
    <row r="751" spans="1:27" ht="15.75" customHeight="1">
      <c r="A751" s="426"/>
      <c r="B751" s="426"/>
      <c r="C751" s="426"/>
      <c r="D751" s="426"/>
      <c r="E751" s="426"/>
      <c r="F751" s="426"/>
      <c r="G751" s="426"/>
      <c r="H751" s="426"/>
      <c r="I751" s="426"/>
      <c r="J751" s="426"/>
      <c r="K751" s="426"/>
      <c r="L751" s="426"/>
      <c r="M751" s="426"/>
      <c r="N751" s="426"/>
      <c r="O751" s="426"/>
      <c r="P751" s="426"/>
      <c r="Q751" s="426"/>
      <c r="R751" s="426"/>
      <c r="S751" s="426"/>
      <c r="T751" s="426"/>
      <c r="U751" s="426"/>
      <c r="V751" s="426"/>
      <c r="W751" s="426"/>
      <c r="X751" s="426"/>
      <c r="Y751" s="426"/>
      <c r="Z751" s="426"/>
      <c r="AA751" s="426"/>
    </row>
    <row r="752" spans="1:27" ht="15.75" customHeight="1">
      <c r="A752" s="426"/>
      <c r="B752" s="426"/>
      <c r="C752" s="426"/>
      <c r="D752" s="426"/>
      <c r="E752" s="426"/>
      <c r="F752" s="426"/>
      <c r="G752" s="426"/>
      <c r="H752" s="426"/>
      <c r="I752" s="426"/>
      <c r="J752" s="426"/>
      <c r="K752" s="426"/>
      <c r="L752" s="426"/>
      <c r="M752" s="426"/>
      <c r="N752" s="426"/>
      <c r="O752" s="426"/>
      <c r="P752" s="426"/>
      <c r="Q752" s="426"/>
      <c r="R752" s="426"/>
      <c r="S752" s="426"/>
      <c r="T752" s="426"/>
      <c r="U752" s="426"/>
      <c r="V752" s="426"/>
      <c r="W752" s="426"/>
      <c r="X752" s="426"/>
      <c r="Y752" s="426"/>
      <c r="Z752" s="426"/>
      <c r="AA752" s="426"/>
    </row>
    <row r="753" spans="1:27" ht="15.75" customHeight="1">
      <c r="A753" s="426"/>
      <c r="B753" s="426"/>
      <c r="C753" s="426"/>
      <c r="D753" s="426"/>
      <c r="E753" s="426"/>
      <c r="F753" s="426"/>
      <c r="G753" s="426"/>
      <c r="H753" s="426"/>
      <c r="I753" s="426"/>
      <c r="J753" s="426"/>
      <c r="K753" s="426"/>
      <c r="L753" s="426"/>
      <c r="M753" s="426"/>
      <c r="N753" s="426"/>
      <c r="O753" s="426"/>
      <c r="P753" s="426"/>
      <c r="Q753" s="426"/>
      <c r="R753" s="426"/>
      <c r="S753" s="426"/>
      <c r="T753" s="426"/>
      <c r="U753" s="426"/>
      <c r="V753" s="426"/>
      <c r="W753" s="426"/>
      <c r="X753" s="426"/>
      <c r="Y753" s="426"/>
      <c r="Z753" s="426"/>
      <c r="AA753" s="426"/>
    </row>
    <row r="754" spans="1:27" ht="15.75" customHeight="1">
      <c r="A754" s="426"/>
      <c r="B754" s="426"/>
      <c r="C754" s="426"/>
      <c r="D754" s="426"/>
      <c r="E754" s="426"/>
      <c r="F754" s="426"/>
      <c r="G754" s="426"/>
      <c r="H754" s="426"/>
      <c r="I754" s="426"/>
      <c r="J754" s="426"/>
      <c r="K754" s="426"/>
      <c r="L754" s="426"/>
      <c r="M754" s="426"/>
      <c r="N754" s="426"/>
      <c r="O754" s="426"/>
      <c r="P754" s="426"/>
      <c r="Q754" s="426"/>
      <c r="R754" s="426"/>
      <c r="S754" s="426"/>
      <c r="T754" s="426"/>
      <c r="U754" s="426"/>
      <c r="V754" s="426"/>
      <c r="W754" s="426"/>
      <c r="X754" s="426"/>
      <c r="Y754" s="426"/>
      <c r="Z754" s="426"/>
      <c r="AA754" s="426"/>
    </row>
    <row r="755" spans="1:27" ht="15.75" customHeight="1">
      <c r="A755" s="426"/>
      <c r="B755" s="426"/>
      <c r="C755" s="426"/>
      <c r="D755" s="426"/>
      <c r="E755" s="426"/>
      <c r="F755" s="426"/>
      <c r="G755" s="426"/>
      <c r="H755" s="426"/>
      <c r="I755" s="426"/>
      <c r="J755" s="426"/>
      <c r="K755" s="426"/>
      <c r="L755" s="426"/>
      <c r="M755" s="426"/>
      <c r="N755" s="426"/>
      <c r="O755" s="426"/>
      <c r="P755" s="426"/>
      <c r="Q755" s="426"/>
      <c r="R755" s="426"/>
      <c r="S755" s="426"/>
      <c r="T755" s="426"/>
      <c r="U755" s="426"/>
      <c r="V755" s="426"/>
      <c r="W755" s="426"/>
      <c r="X755" s="426"/>
      <c r="Y755" s="426"/>
      <c r="Z755" s="426"/>
      <c r="AA755" s="426"/>
    </row>
    <row r="756" spans="1:27" ht="15.75" customHeight="1">
      <c r="A756" s="426"/>
      <c r="B756" s="426"/>
      <c r="C756" s="426"/>
      <c r="D756" s="426"/>
      <c r="E756" s="426"/>
      <c r="F756" s="426"/>
      <c r="G756" s="426"/>
      <c r="H756" s="426"/>
      <c r="I756" s="426"/>
      <c r="J756" s="426"/>
      <c r="K756" s="426"/>
      <c r="L756" s="426"/>
      <c r="M756" s="426"/>
      <c r="N756" s="426"/>
      <c r="O756" s="426"/>
      <c r="P756" s="426"/>
      <c r="Q756" s="426"/>
      <c r="R756" s="426"/>
      <c r="S756" s="426"/>
      <c r="T756" s="426"/>
      <c r="U756" s="426"/>
      <c r="V756" s="426"/>
      <c r="W756" s="426"/>
      <c r="X756" s="426"/>
      <c r="Y756" s="426"/>
      <c r="Z756" s="426"/>
      <c r="AA756" s="426"/>
    </row>
    <row r="757" spans="1:27" ht="15.75" customHeight="1">
      <c r="A757" s="426"/>
      <c r="B757" s="426"/>
      <c r="C757" s="426"/>
      <c r="D757" s="426"/>
      <c r="E757" s="426"/>
      <c r="F757" s="426"/>
      <c r="G757" s="426"/>
      <c r="H757" s="426"/>
      <c r="I757" s="426"/>
      <c r="J757" s="426"/>
      <c r="K757" s="426"/>
      <c r="L757" s="426"/>
      <c r="M757" s="426"/>
      <c r="N757" s="426"/>
      <c r="O757" s="426"/>
      <c r="P757" s="426"/>
      <c r="Q757" s="426"/>
      <c r="R757" s="426"/>
      <c r="S757" s="426"/>
      <c r="T757" s="426"/>
      <c r="U757" s="426"/>
      <c r="V757" s="426"/>
      <c r="W757" s="426"/>
      <c r="X757" s="426"/>
      <c r="Y757" s="426"/>
      <c r="Z757" s="426"/>
      <c r="AA757" s="426"/>
    </row>
    <row r="758" spans="1:27" ht="15.75" customHeight="1">
      <c r="A758" s="426"/>
      <c r="B758" s="426"/>
      <c r="C758" s="426"/>
      <c r="D758" s="426"/>
      <c r="E758" s="426"/>
      <c r="F758" s="426"/>
      <c r="G758" s="426"/>
      <c r="H758" s="426"/>
      <c r="I758" s="426"/>
      <c r="J758" s="426"/>
      <c r="K758" s="426"/>
      <c r="L758" s="426"/>
      <c r="M758" s="426"/>
      <c r="N758" s="426"/>
      <c r="O758" s="426"/>
      <c r="P758" s="426"/>
      <c r="Q758" s="426"/>
      <c r="R758" s="426"/>
      <c r="S758" s="426"/>
      <c r="T758" s="426"/>
      <c r="U758" s="426"/>
      <c r="V758" s="426"/>
      <c r="W758" s="426"/>
      <c r="X758" s="426"/>
      <c r="Y758" s="426"/>
      <c r="Z758" s="426"/>
      <c r="AA758" s="426"/>
    </row>
    <row r="759" spans="1:27" ht="15.75" customHeight="1">
      <c r="A759" s="426"/>
      <c r="B759" s="426"/>
      <c r="C759" s="426"/>
      <c r="D759" s="426"/>
      <c r="E759" s="426"/>
      <c r="F759" s="426"/>
      <c r="G759" s="426"/>
      <c r="H759" s="426"/>
      <c r="I759" s="426"/>
      <c r="J759" s="426"/>
      <c r="K759" s="426"/>
      <c r="L759" s="426"/>
      <c r="M759" s="426"/>
      <c r="N759" s="426"/>
      <c r="O759" s="426"/>
      <c r="P759" s="426"/>
      <c r="Q759" s="426"/>
      <c r="R759" s="426"/>
      <c r="S759" s="426"/>
      <c r="T759" s="426"/>
      <c r="U759" s="426"/>
      <c r="V759" s="426"/>
      <c r="W759" s="426"/>
      <c r="X759" s="426"/>
      <c r="Y759" s="426"/>
      <c r="Z759" s="426"/>
      <c r="AA759" s="426"/>
    </row>
    <row r="760" spans="1:27" ht="15.75" customHeight="1">
      <c r="A760" s="426"/>
      <c r="B760" s="426"/>
      <c r="C760" s="426"/>
      <c r="D760" s="426"/>
      <c r="E760" s="426"/>
      <c r="F760" s="426"/>
      <c r="G760" s="426"/>
      <c r="H760" s="426"/>
      <c r="I760" s="426"/>
      <c r="J760" s="426"/>
      <c r="K760" s="426"/>
      <c r="L760" s="426"/>
      <c r="M760" s="426"/>
      <c r="N760" s="426"/>
      <c r="O760" s="426"/>
      <c r="P760" s="426"/>
      <c r="Q760" s="426"/>
      <c r="R760" s="426"/>
      <c r="S760" s="426"/>
      <c r="T760" s="426"/>
      <c r="U760" s="426"/>
      <c r="V760" s="426"/>
      <c r="W760" s="426"/>
      <c r="X760" s="426"/>
      <c r="Y760" s="426"/>
      <c r="Z760" s="426"/>
      <c r="AA760" s="426"/>
    </row>
    <row r="761" spans="1:27" ht="15.75" customHeight="1">
      <c r="A761" s="426"/>
      <c r="B761" s="426"/>
      <c r="C761" s="426"/>
      <c r="D761" s="426"/>
      <c r="E761" s="426"/>
      <c r="F761" s="426"/>
      <c r="G761" s="426"/>
      <c r="H761" s="426"/>
      <c r="I761" s="426"/>
      <c r="J761" s="426"/>
      <c r="K761" s="426"/>
      <c r="L761" s="426"/>
      <c r="M761" s="426"/>
      <c r="N761" s="426"/>
      <c r="O761" s="426"/>
      <c r="P761" s="426"/>
      <c r="Q761" s="426"/>
      <c r="R761" s="426"/>
      <c r="S761" s="426"/>
      <c r="T761" s="426"/>
      <c r="U761" s="426"/>
      <c r="V761" s="426"/>
      <c r="W761" s="426"/>
      <c r="X761" s="426"/>
      <c r="Y761" s="426"/>
      <c r="Z761" s="426"/>
      <c r="AA761" s="426"/>
    </row>
    <row r="762" spans="1:27" ht="15.75" customHeight="1">
      <c r="A762" s="426"/>
      <c r="B762" s="426"/>
      <c r="C762" s="426"/>
      <c r="D762" s="426"/>
      <c r="E762" s="426"/>
      <c r="F762" s="426"/>
      <c r="G762" s="426"/>
      <c r="H762" s="426"/>
      <c r="I762" s="426"/>
      <c r="J762" s="426"/>
      <c r="K762" s="426"/>
      <c r="L762" s="426"/>
      <c r="M762" s="426"/>
      <c r="N762" s="426"/>
      <c r="O762" s="426"/>
      <c r="P762" s="426"/>
      <c r="Q762" s="426"/>
      <c r="R762" s="426"/>
      <c r="S762" s="426"/>
      <c r="T762" s="426"/>
      <c r="U762" s="426"/>
      <c r="V762" s="426"/>
      <c r="W762" s="426"/>
      <c r="X762" s="426"/>
      <c r="Y762" s="426"/>
      <c r="Z762" s="426"/>
      <c r="AA762" s="426"/>
    </row>
    <row r="763" spans="1:27" ht="15.75" customHeight="1">
      <c r="A763" s="426"/>
      <c r="B763" s="426"/>
      <c r="C763" s="426"/>
      <c r="D763" s="426"/>
      <c r="E763" s="426"/>
      <c r="F763" s="426"/>
      <c r="G763" s="426"/>
      <c r="H763" s="426"/>
      <c r="I763" s="426"/>
      <c r="J763" s="426"/>
      <c r="K763" s="426"/>
      <c r="L763" s="426"/>
      <c r="M763" s="426"/>
      <c r="N763" s="426"/>
      <c r="O763" s="426"/>
      <c r="P763" s="426"/>
      <c r="Q763" s="426"/>
      <c r="R763" s="426"/>
      <c r="S763" s="426"/>
      <c r="T763" s="426"/>
      <c r="U763" s="426"/>
      <c r="V763" s="426"/>
      <c r="W763" s="426"/>
      <c r="X763" s="426"/>
      <c r="Y763" s="426"/>
      <c r="Z763" s="426"/>
      <c r="AA763" s="426"/>
    </row>
    <row r="764" spans="1:27" ht="15.75" customHeight="1">
      <c r="A764" s="426"/>
      <c r="B764" s="426"/>
      <c r="C764" s="426"/>
      <c r="D764" s="426"/>
      <c r="E764" s="426"/>
      <c r="F764" s="426"/>
      <c r="G764" s="426"/>
      <c r="H764" s="426"/>
      <c r="I764" s="426"/>
      <c r="J764" s="426"/>
      <c r="K764" s="426"/>
      <c r="L764" s="426"/>
      <c r="M764" s="426"/>
      <c r="N764" s="426"/>
      <c r="O764" s="426"/>
      <c r="P764" s="426"/>
      <c r="Q764" s="426"/>
      <c r="R764" s="426"/>
      <c r="S764" s="426"/>
      <c r="T764" s="426"/>
      <c r="U764" s="426"/>
      <c r="V764" s="426"/>
      <c r="W764" s="426"/>
      <c r="X764" s="426"/>
      <c r="Y764" s="426"/>
      <c r="Z764" s="426"/>
      <c r="AA764" s="426"/>
    </row>
    <row r="765" spans="1:27" ht="15.75" customHeight="1">
      <c r="A765" s="426"/>
      <c r="B765" s="426"/>
      <c r="C765" s="426"/>
      <c r="D765" s="426"/>
      <c r="E765" s="426"/>
      <c r="F765" s="426"/>
      <c r="G765" s="426"/>
      <c r="H765" s="426"/>
      <c r="I765" s="426"/>
      <c r="J765" s="426"/>
      <c r="K765" s="426"/>
      <c r="L765" s="426"/>
      <c r="M765" s="426"/>
      <c r="N765" s="426"/>
      <c r="O765" s="426"/>
      <c r="P765" s="426"/>
      <c r="Q765" s="426"/>
      <c r="R765" s="426"/>
      <c r="S765" s="426"/>
      <c r="T765" s="426"/>
      <c r="U765" s="426"/>
      <c r="V765" s="426"/>
      <c r="W765" s="426"/>
      <c r="X765" s="426"/>
      <c r="Y765" s="426"/>
      <c r="Z765" s="426"/>
      <c r="AA765" s="426"/>
    </row>
    <row r="766" spans="1:27" ht="15.75" customHeight="1">
      <c r="A766" s="426"/>
      <c r="B766" s="426"/>
      <c r="C766" s="426"/>
      <c r="D766" s="426"/>
      <c r="E766" s="426"/>
      <c r="F766" s="426"/>
      <c r="G766" s="426"/>
      <c r="H766" s="426"/>
      <c r="I766" s="426"/>
      <c r="J766" s="426"/>
      <c r="K766" s="426"/>
      <c r="L766" s="426"/>
      <c r="M766" s="426"/>
      <c r="N766" s="426"/>
      <c r="O766" s="426"/>
      <c r="P766" s="426"/>
      <c r="Q766" s="426"/>
      <c r="R766" s="426"/>
      <c r="S766" s="426"/>
      <c r="T766" s="426"/>
      <c r="U766" s="426"/>
      <c r="V766" s="426"/>
      <c r="W766" s="426"/>
      <c r="X766" s="426"/>
      <c r="Y766" s="426"/>
      <c r="Z766" s="426"/>
      <c r="AA766" s="426"/>
    </row>
    <row r="767" spans="1:27" ht="15.75" customHeight="1">
      <c r="A767" s="426"/>
      <c r="B767" s="426"/>
      <c r="C767" s="426"/>
      <c r="D767" s="426"/>
      <c r="E767" s="426"/>
      <c r="F767" s="426"/>
      <c r="G767" s="426"/>
      <c r="H767" s="426"/>
      <c r="I767" s="426"/>
      <c r="J767" s="426"/>
      <c r="K767" s="426"/>
      <c r="L767" s="426"/>
      <c r="M767" s="426"/>
      <c r="N767" s="426"/>
      <c r="O767" s="426"/>
      <c r="P767" s="426"/>
      <c r="Q767" s="426"/>
      <c r="R767" s="426"/>
      <c r="S767" s="426"/>
      <c r="T767" s="426"/>
      <c r="U767" s="426"/>
      <c r="V767" s="426"/>
      <c r="W767" s="426"/>
      <c r="X767" s="426"/>
      <c r="Y767" s="426"/>
      <c r="Z767" s="426"/>
      <c r="AA767" s="426"/>
    </row>
    <row r="768" spans="1:27" ht="15.75" customHeight="1">
      <c r="A768" s="426"/>
      <c r="B768" s="426"/>
      <c r="C768" s="426"/>
      <c r="D768" s="426"/>
      <c r="E768" s="426"/>
      <c r="F768" s="426"/>
      <c r="G768" s="426"/>
      <c r="H768" s="426"/>
      <c r="I768" s="426"/>
      <c r="J768" s="426"/>
      <c r="K768" s="426"/>
      <c r="L768" s="426"/>
      <c r="M768" s="426"/>
      <c r="N768" s="426"/>
      <c r="O768" s="426"/>
      <c r="P768" s="426"/>
      <c r="Q768" s="426"/>
      <c r="R768" s="426"/>
      <c r="S768" s="426"/>
      <c r="T768" s="426"/>
      <c r="U768" s="426"/>
      <c r="V768" s="426"/>
      <c r="W768" s="426"/>
      <c r="X768" s="426"/>
      <c r="Y768" s="426"/>
      <c r="Z768" s="426"/>
      <c r="AA768" s="426"/>
    </row>
    <row r="769" spans="1:27" ht="15.75" customHeight="1">
      <c r="A769" s="426"/>
      <c r="B769" s="426"/>
      <c r="C769" s="426"/>
      <c r="D769" s="426"/>
      <c r="E769" s="426"/>
      <c r="F769" s="426"/>
      <c r="G769" s="426"/>
      <c r="H769" s="426"/>
      <c r="I769" s="426"/>
      <c r="J769" s="426"/>
      <c r="K769" s="426"/>
      <c r="L769" s="426"/>
      <c r="M769" s="426"/>
      <c r="N769" s="426"/>
      <c r="O769" s="426"/>
      <c r="P769" s="426"/>
      <c r="Q769" s="426"/>
      <c r="R769" s="426"/>
      <c r="S769" s="426"/>
      <c r="T769" s="426"/>
      <c r="U769" s="426"/>
      <c r="V769" s="426"/>
      <c r="W769" s="426"/>
      <c r="X769" s="426"/>
      <c r="Y769" s="426"/>
      <c r="Z769" s="426"/>
      <c r="AA769" s="426"/>
    </row>
    <row r="770" spans="1:27" ht="15.75" customHeight="1">
      <c r="A770" s="426"/>
      <c r="B770" s="426"/>
      <c r="C770" s="426"/>
      <c r="D770" s="426"/>
      <c r="E770" s="426"/>
      <c r="F770" s="426"/>
      <c r="G770" s="426"/>
      <c r="H770" s="426"/>
      <c r="I770" s="426"/>
      <c r="J770" s="426"/>
      <c r="K770" s="426"/>
      <c r="L770" s="426"/>
      <c r="M770" s="426"/>
      <c r="N770" s="426"/>
      <c r="O770" s="426"/>
      <c r="P770" s="426"/>
      <c r="Q770" s="426"/>
      <c r="R770" s="426"/>
      <c r="S770" s="426"/>
      <c r="T770" s="426"/>
      <c r="U770" s="426"/>
      <c r="V770" s="426"/>
      <c r="W770" s="426"/>
      <c r="X770" s="426"/>
      <c r="Y770" s="426"/>
      <c r="Z770" s="426"/>
      <c r="AA770" s="426"/>
    </row>
    <row r="771" spans="1:27" ht="15.75" customHeight="1">
      <c r="A771" s="426"/>
      <c r="B771" s="426"/>
      <c r="C771" s="426"/>
      <c r="D771" s="426"/>
      <c r="E771" s="426"/>
      <c r="F771" s="426"/>
      <c r="G771" s="426"/>
      <c r="H771" s="426"/>
      <c r="I771" s="426"/>
      <c r="J771" s="426"/>
      <c r="K771" s="426"/>
      <c r="L771" s="426"/>
      <c r="M771" s="426"/>
      <c r="N771" s="426"/>
      <c r="O771" s="426"/>
      <c r="P771" s="426"/>
      <c r="Q771" s="426"/>
      <c r="R771" s="426"/>
      <c r="S771" s="426"/>
      <c r="T771" s="426"/>
      <c r="U771" s="426"/>
      <c r="V771" s="426"/>
      <c r="W771" s="426"/>
      <c r="X771" s="426"/>
      <c r="Y771" s="426"/>
      <c r="Z771" s="426"/>
      <c r="AA771" s="426"/>
    </row>
    <row r="772" spans="1:27" ht="15.75" customHeight="1">
      <c r="A772" s="426"/>
      <c r="B772" s="426"/>
      <c r="C772" s="426"/>
      <c r="D772" s="426"/>
      <c r="E772" s="426"/>
      <c r="F772" s="426"/>
      <c r="G772" s="426"/>
      <c r="H772" s="426"/>
      <c r="I772" s="426"/>
      <c r="J772" s="426"/>
      <c r="K772" s="426"/>
      <c r="L772" s="426"/>
      <c r="M772" s="426"/>
      <c r="N772" s="426"/>
      <c r="O772" s="426"/>
      <c r="P772" s="426"/>
      <c r="Q772" s="426"/>
      <c r="R772" s="426"/>
      <c r="S772" s="426"/>
      <c r="T772" s="426"/>
      <c r="U772" s="426"/>
      <c r="V772" s="426"/>
      <c r="W772" s="426"/>
      <c r="X772" s="426"/>
      <c r="Y772" s="426"/>
      <c r="Z772" s="426"/>
      <c r="AA772" s="426"/>
    </row>
    <row r="773" spans="1:27" ht="15.75" customHeight="1">
      <c r="A773" s="426"/>
      <c r="B773" s="426"/>
      <c r="C773" s="426"/>
      <c r="D773" s="426"/>
      <c r="E773" s="426"/>
      <c r="F773" s="426"/>
      <c r="G773" s="426"/>
      <c r="H773" s="426"/>
      <c r="I773" s="426"/>
      <c r="J773" s="426"/>
      <c r="K773" s="426"/>
      <c r="L773" s="426"/>
      <c r="M773" s="426"/>
      <c r="N773" s="426"/>
      <c r="O773" s="426"/>
      <c r="P773" s="426"/>
      <c r="Q773" s="426"/>
      <c r="R773" s="426"/>
      <c r="S773" s="426"/>
      <c r="T773" s="426"/>
      <c r="U773" s="426"/>
      <c r="V773" s="426"/>
      <c r="W773" s="426"/>
      <c r="X773" s="426"/>
      <c r="Y773" s="426"/>
      <c r="Z773" s="426"/>
      <c r="AA773" s="426"/>
    </row>
    <row r="774" spans="1:27" ht="15.75" customHeight="1">
      <c r="A774" s="426"/>
      <c r="B774" s="426"/>
      <c r="C774" s="426"/>
      <c r="D774" s="426"/>
      <c r="E774" s="426"/>
      <c r="F774" s="426"/>
      <c r="G774" s="426"/>
      <c r="H774" s="426"/>
      <c r="I774" s="426"/>
      <c r="J774" s="426"/>
      <c r="K774" s="426"/>
      <c r="L774" s="426"/>
      <c r="M774" s="426"/>
      <c r="N774" s="426"/>
      <c r="O774" s="426"/>
      <c r="P774" s="426"/>
      <c r="Q774" s="426"/>
      <c r="R774" s="426"/>
      <c r="S774" s="426"/>
      <c r="T774" s="426"/>
      <c r="U774" s="426"/>
      <c r="V774" s="426"/>
      <c r="W774" s="426"/>
      <c r="X774" s="426"/>
      <c r="Y774" s="426"/>
      <c r="Z774" s="426"/>
      <c r="AA774" s="426"/>
    </row>
    <row r="775" spans="1:27" ht="15.75" customHeight="1">
      <c r="A775" s="426"/>
      <c r="B775" s="426"/>
      <c r="C775" s="426"/>
      <c r="D775" s="426"/>
      <c r="E775" s="426"/>
      <c r="F775" s="426"/>
      <c r="G775" s="426"/>
      <c r="H775" s="426"/>
      <c r="I775" s="426"/>
      <c r="J775" s="426"/>
      <c r="K775" s="426"/>
      <c r="L775" s="426"/>
      <c r="M775" s="426"/>
      <c r="N775" s="426"/>
      <c r="O775" s="426"/>
      <c r="P775" s="426"/>
      <c r="Q775" s="426"/>
      <c r="R775" s="426"/>
      <c r="S775" s="426"/>
      <c r="T775" s="426"/>
      <c r="U775" s="426"/>
      <c r="V775" s="426"/>
      <c r="W775" s="426"/>
      <c r="X775" s="426"/>
      <c r="Y775" s="426"/>
      <c r="Z775" s="426"/>
      <c r="AA775" s="426"/>
    </row>
    <row r="776" spans="1:27" ht="15.75" customHeight="1">
      <c r="A776" s="426"/>
      <c r="B776" s="426"/>
      <c r="C776" s="426"/>
      <c r="D776" s="426"/>
      <c r="E776" s="426"/>
      <c r="F776" s="426"/>
      <c r="G776" s="426"/>
      <c r="H776" s="426"/>
      <c r="I776" s="426"/>
      <c r="J776" s="426"/>
      <c r="K776" s="426"/>
      <c r="L776" s="426"/>
      <c r="M776" s="426"/>
      <c r="N776" s="426"/>
      <c r="O776" s="426"/>
      <c r="P776" s="426"/>
      <c r="Q776" s="426"/>
      <c r="R776" s="426"/>
      <c r="S776" s="426"/>
      <c r="T776" s="426"/>
      <c r="U776" s="426"/>
      <c r="V776" s="426"/>
      <c r="W776" s="426"/>
      <c r="X776" s="426"/>
      <c r="Y776" s="426"/>
      <c r="Z776" s="426"/>
      <c r="AA776" s="426"/>
    </row>
    <row r="777" spans="1:27" ht="15.75" customHeight="1">
      <c r="A777" s="426"/>
      <c r="B777" s="426"/>
      <c r="C777" s="426"/>
      <c r="D777" s="426"/>
      <c r="E777" s="426"/>
      <c r="F777" s="426"/>
      <c r="G777" s="426"/>
      <c r="H777" s="426"/>
      <c r="I777" s="426"/>
      <c r="J777" s="426"/>
      <c r="K777" s="426"/>
      <c r="L777" s="426"/>
      <c r="M777" s="426"/>
      <c r="N777" s="426"/>
      <c r="O777" s="426"/>
      <c r="P777" s="426"/>
      <c r="Q777" s="426"/>
      <c r="R777" s="426"/>
      <c r="S777" s="426"/>
      <c r="T777" s="426"/>
      <c r="U777" s="426"/>
      <c r="V777" s="426"/>
      <c r="W777" s="426"/>
      <c r="X777" s="426"/>
      <c r="Y777" s="426"/>
      <c r="Z777" s="426"/>
      <c r="AA777" s="426"/>
    </row>
    <row r="778" spans="1:27" ht="15.75" customHeight="1">
      <c r="A778" s="426"/>
      <c r="B778" s="426"/>
      <c r="C778" s="426"/>
      <c r="D778" s="426"/>
      <c r="E778" s="426"/>
      <c r="F778" s="426"/>
      <c r="G778" s="426"/>
      <c r="H778" s="426"/>
      <c r="I778" s="426"/>
      <c r="J778" s="426"/>
      <c r="K778" s="426"/>
      <c r="L778" s="426"/>
      <c r="M778" s="426"/>
      <c r="N778" s="426"/>
      <c r="O778" s="426"/>
      <c r="P778" s="426"/>
      <c r="Q778" s="426"/>
      <c r="R778" s="426"/>
      <c r="S778" s="426"/>
      <c r="T778" s="426"/>
      <c r="U778" s="426"/>
      <c r="V778" s="426"/>
      <c r="W778" s="426"/>
      <c r="X778" s="426"/>
      <c r="Y778" s="426"/>
      <c r="Z778" s="426"/>
      <c r="AA778" s="426"/>
    </row>
    <row r="779" spans="1:27" ht="15.75" customHeight="1">
      <c r="A779" s="426"/>
      <c r="B779" s="426"/>
      <c r="C779" s="426"/>
      <c r="D779" s="426"/>
      <c r="E779" s="426"/>
      <c r="F779" s="426"/>
      <c r="G779" s="426"/>
      <c r="H779" s="426"/>
      <c r="I779" s="426"/>
      <c r="J779" s="426"/>
      <c r="K779" s="426"/>
      <c r="L779" s="426"/>
      <c r="M779" s="426"/>
      <c r="N779" s="426"/>
      <c r="O779" s="426"/>
      <c r="P779" s="426"/>
      <c r="Q779" s="426"/>
      <c r="R779" s="426"/>
      <c r="S779" s="426"/>
      <c r="T779" s="426"/>
      <c r="U779" s="426"/>
      <c r="V779" s="426"/>
      <c r="W779" s="426"/>
      <c r="X779" s="426"/>
      <c r="Y779" s="426"/>
      <c r="Z779" s="426"/>
      <c r="AA779" s="426"/>
    </row>
    <row r="780" spans="1:27" ht="15.75" customHeight="1">
      <c r="A780" s="426"/>
      <c r="B780" s="426"/>
      <c r="C780" s="426"/>
      <c r="D780" s="426"/>
      <c r="E780" s="426"/>
      <c r="F780" s="426"/>
      <c r="G780" s="426"/>
      <c r="H780" s="426"/>
      <c r="I780" s="426"/>
      <c r="J780" s="426"/>
      <c r="K780" s="426"/>
      <c r="L780" s="426"/>
      <c r="M780" s="426"/>
      <c r="N780" s="426"/>
      <c r="O780" s="426"/>
      <c r="P780" s="426"/>
      <c r="Q780" s="426"/>
      <c r="R780" s="426"/>
      <c r="S780" s="426"/>
      <c r="T780" s="426"/>
      <c r="U780" s="426"/>
      <c r="V780" s="426"/>
      <c r="W780" s="426"/>
      <c r="X780" s="426"/>
      <c r="Y780" s="426"/>
      <c r="Z780" s="426"/>
      <c r="AA780" s="426"/>
    </row>
    <row r="781" spans="1:27" ht="15.75" customHeight="1">
      <c r="A781" s="426"/>
      <c r="B781" s="426"/>
      <c r="C781" s="426"/>
      <c r="D781" s="426"/>
      <c r="E781" s="426"/>
      <c r="F781" s="426"/>
      <c r="G781" s="426"/>
      <c r="H781" s="426"/>
      <c r="I781" s="426"/>
      <c r="J781" s="426"/>
      <c r="K781" s="426"/>
      <c r="L781" s="426"/>
      <c r="M781" s="426"/>
      <c r="N781" s="426"/>
      <c r="O781" s="426"/>
      <c r="P781" s="426"/>
      <c r="Q781" s="426"/>
      <c r="R781" s="426"/>
      <c r="S781" s="426"/>
      <c r="T781" s="426"/>
      <c r="U781" s="426"/>
      <c r="V781" s="426"/>
      <c r="W781" s="426"/>
      <c r="X781" s="426"/>
      <c r="Y781" s="426"/>
      <c r="Z781" s="426"/>
      <c r="AA781" s="426"/>
    </row>
    <row r="782" spans="1:27" ht="15.75" customHeight="1">
      <c r="A782" s="426"/>
      <c r="B782" s="426"/>
      <c r="C782" s="426"/>
      <c r="D782" s="426"/>
      <c r="E782" s="426"/>
      <c r="F782" s="426"/>
      <c r="G782" s="426"/>
      <c r="H782" s="426"/>
      <c r="I782" s="426"/>
      <c r="J782" s="426"/>
      <c r="K782" s="426"/>
      <c r="L782" s="426"/>
      <c r="M782" s="426"/>
      <c r="N782" s="426"/>
      <c r="O782" s="426"/>
      <c r="P782" s="426"/>
      <c r="Q782" s="426"/>
      <c r="R782" s="426"/>
      <c r="S782" s="426"/>
      <c r="T782" s="426"/>
      <c r="U782" s="426"/>
      <c r="V782" s="426"/>
      <c r="W782" s="426"/>
      <c r="X782" s="426"/>
      <c r="Y782" s="426"/>
      <c r="Z782" s="426"/>
      <c r="AA782" s="426"/>
    </row>
    <row r="783" spans="1:27" ht="15.75" customHeight="1">
      <c r="A783" s="426"/>
      <c r="B783" s="426"/>
      <c r="C783" s="426"/>
      <c r="D783" s="426"/>
      <c r="E783" s="426"/>
      <c r="F783" s="426"/>
      <c r="G783" s="426"/>
      <c r="H783" s="426"/>
      <c r="I783" s="426"/>
      <c r="J783" s="426"/>
      <c r="K783" s="426"/>
      <c r="L783" s="426"/>
      <c r="M783" s="426"/>
      <c r="N783" s="426"/>
      <c r="O783" s="426"/>
      <c r="P783" s="426"/>
      <c r="Q783" s="426"/>
      <c r="R783" s="426"/>
      <c r="S783" s="426"/>
      <c r="T783" s="426"/>
      <c r="U783" s="426"/>
      <c r="V783" s="426"/>
      <c r="W783" s="426"/>
      <c r="X783" s="426"/>
      <c r="Y783" s="426"/>
      <c r="Z783" s="426"/>
      <c r="AA783" s="426"/>
    </row>
    <row r="784" spans="1:27" ht="15.75" customHeight="1">
      <c r="A784" s="426"/>
      <c r="B784" s="426"/>
      <c r="C784" s="426"/>
      <c r="D784" s="426"/>
      <c r="E784" s="426"/>
      <c r="F784" s="426"/>
      <c r="G784" s="426"/>
      <c r="H784" s="426"/>
      <c r="I784" s="426"/>
      <c r="J784" s="426"/>
      <c r="K784" s="426"/>
      <c r="L784" s="426"/>
      <c r="M784" s="426"/>
      <c r="N784" s="426"/>
      <c r="O784" s="426"/>
      <c r="P784" s="426"/>
      <c r="Q784" s="426"/>
      <c r="R784" s="426"/>
      <c r="S784" s="426"/>
      <c r="T784" s="426"/>
      <c r="U784" s="426"/>
      <c r="V784" s="426"/>
      <c r="W784" s="426"/>
      <c r="X784" s="426"/>
      <c r="Y784" s="426"/>
      <c r="Z784" s="426"/>
      <c r="AA784" s="426"/>
    </row>
    <row r="785" spans="1:27" ht="15.75" customHeight="1">
      <c r="A785" s="426"/>
      <c r="B785" s="426"/>
      <c r="C785" s="426"/>
      <c r="D785" s="426"/>
      <c r="E785" s="426"/>
      <c r="F785" s="426"/>
      <c r="G785" s="426"/>
      <c r="H785" s="426"/>
      <c r="I785" s="426"/>
      <c r="J785" s="426"/>
      <c r="K785" s="426"/>
      <c r="L785" s="426"/>
      <c r="M785" s="426"/>
      <c r="N785" s="426"/>
      <c r="O785" s="426"/>
      <c r="P785" s="426"/>
      <c r="Q785" s="426"/>
      <c r="R785" s="426"/>
      <c r="S785" s="426"/>
      <c r="T785" s="426"/>
      <c r="U785" s="426"/>
      <c r="V785" s="426"/>
      <c r="W785" s="426"/>
      <c r="X785" s="426"/>
      <c r="Y785" s="426"/>
      <c r="Z785" s="426"/>
      <c r="AA785" s="426"/>
    </row>
    <row r="786" spans="1:27" ht="15.75" customHeight="1">
      <c r="A786" s="426"/>
      <c r="B786" s="426"/>
      <c r="C786" s="426"/>
      <c r="D786" s="426"/>
      <c r="E786" s="426"/>
      <c r="F786" s="426"/>
      <c r="G786" s="426"/>
      <c r="H786" s="426"/>
      <c r="I786" s="426"/>
      <c r="J786" s="426"/>
      <c r="K786" s="426"/>
      <c r="L786" s="426"/>
      <c r="M786" s="426"/>
      <c r="N786" s="426"/>
      <c r="O786" s="426"/>
      <c r="P786" s="426"/>
      <c r="Q786" s="426"/>
      <c r="R786" s="426"/>
      <c r="S786" s="426"/>
      <c r="T786" s="426"/>
      <c r="U786" s="426"/>
      <c r="V786" s="426"/>
      <c r="W786" s="426"/>
      <c r="X786" s="426"/>
      <c r="Y786" s="426"/>
      <c r="Z786" s="426"/>
      <c r="AA786" s="426"/>
    </row>
    <row r="787" spans="1:27" ht="15.75" customHeight="1">
      <c r="A787" s="426"/>
      <c r="B787" s="426"/>
      <c r="C787" s="426"/>
      <c r="D787" s="426"/>
      <c r="E787" s="426"/>
      <c r="F787" s="426"/>
      <c r="G787" s="426"/>
      <c r="H787" s="426"/>
      <c r="I787" s="426"/>
      <c r="J787" s="426"/>
      <c r="K787" s="426"/>
      <c r="L787" s="426"/>
      <c r="M787" s="426"/>
      <c r="N787" s="426"/>
      <c r="O787" s="426"/>
      <c r="P787" s="426"/>
      <c r="Q787" s="426"/>
      <c r="R787" s="426"/>
      <c r="S787" s="426"/>
      <c r="T787" s="426"/>
      <c r="U787" s="426"/>
      <c r="V787" s="426"/>
      <c r="W787" s="426"/>
      <c r="X787" s="426"/>
      <c r="Y787" s="426"/>
      <c r="Z787" s="426"/>
      <c r="AA787" s="426"/>
    </row>
    <row r="788" spans="1:27" ht="15.75" customHeight="1">
      <c r="A788" s="426"/>
      <c r="B788" s="426"/>
      <c r="C788" s="426"/>
      <c r="D788" s="426"/>
      <c r="E788" s="426"/>
      <c r="F788" s="426"/>
      <c r="G788" s="426"/>
      <c r="H788" s="426"/>
      <c r="I788" s="426"/>
      <c r="J788" s="426"/>
      <c r="K788" s="426"/>
      <c r="L788" s="426"/>
      <c r="M788" s="426"/>
      <c r="N788" s="426"/>
      <c r="O788" s="426"/>
      <c r="P788" s="426"/>
      <c r="Q788" s="426"/>
      <c r="R788" s="426"/>
      <c r="S788" s="426"/>
      <c r="T788" s="426"/>
      <c r="U788" s="426"/>
      <c r="V788" s="426"/>
      <c r="W788" s="426"/>
      <c r="X788" s="426"/>
      <c r="Y788" s="426"/>
      <c r="Z788" s="426"/>
      <c r="AA788" s="426"/>
    </row>
    <row r="789" spans="1:27" ht="15.75" customHeight="1">
      <c r="A789" s="426"/>
      <c r="B789" s="426"/>
      <c r="C789" s="426"/>
      <c r="D789" s="426"/>
      <c r="E789" s="426"/>
      <c r="F789" s="426"/>
      <c r="G789" s="426"/>
      <c r="H789" s="426"/>
      <c r="I789" s="426"/>
      <c r="J789" s="426"/>
      <c r="K789" s="426"/>
      <c r="L789" s="426"/>
      <c r="M789" s="426"/>
      <c r="N789" s="426"/>
      <c r="O789" s="426"/>
      <c r="P789" s="426"/>
      <c r="Q789" s="426"/>
      <c r="R789" s="426"/>
      <c r="S789" s="426"/>
      <c r="T789" s="426"/>
      <c r="U789" s="426"/>
      <c r="V789" s="426"/>
      <c r="W789" s="426"/>
      <c r="X789" s="426"/>
      <c r="Y789" s="426"/>
      <c r="Z789" s="426"/>
      <c r="AA789" s="426"/>
    </row>
    <row r="790" spans="1:27" ht="15.75" customHeight="1">
      <c r="A790" s="426"/>
      <c r="B790" s="426"/>
      <c r="C790" s="426"/>
      <c r="D790" s="426"/>
      <c r="E790" s="426"/>
      <c r="F790" s="426"/>
      <c r="G790" s="426"/>
      <c r="H790" s="426"/>
      <c r="I790" s="426"/>
      <c r="J790" s="426"/>
      <c r="K790" s="426"/>
      <c r="L790" s="426"/>
      <c r="M790" s="426"/>
      <c r="N790" s="426"/>
      <c r="O790" s="426"/>
      <c r="P790" s="426"/>
      <c r="Q790" s="426"/>
      <c r="R790" s="426"/>
      <c r="S790" s="426"/>
      <c r="T790" s="426"/>
      <c r="U790" s="426"/>
      <c r="V790" s="426"/>
      <c r="W790" s="426"/>
      <c r="X790" s="426"/>
      <c r="Y790" s="426"/>
      <c r="Z790" s="426"/>
      <c r="AA790" s="426"/>
    </row>
    <row r="791" spans="1:27" ht="15.75" customHeight="1">
      <c r="A791" s="426"/>
      <c r="B791" s="426"/>
      <c r="C791" s="426"/>
      <c r="D791" s="426"/>
      <c r="E791" s="426"/>
      <c r="F791" s="426"/>
      <c r="G791" s="426"/>
      <c r="H791" s="426"/>
      <c r="I791" s="426"/>
      <c r="J791" s="426"/>
      <c r="K791" s="426"/>
      <c r="L791" s="426"/>
      <c r="M791" s="426"/>
      <c r="N791" s="426"/>
      <c r="O791" s="426"/>
      <c r="P791" s="426"/>
      <c r="Q791" s="426"/>
      <c r="R791" s="426"/>
      <c r="S791" s="426"/>
      <c r="T791" s="426"/>
      <c r="U791" s="426"/>
      <c r="V791" s="426"/>
      <c r="W791" s="426"/>
      <c r="X791" s="426"/>
      <c r="Y791" s="426"/>
      <c r="Z791" s="426"/>
      <c r="AA791" s="426"/>
    </row>
    <row r="792" spans="1:27" ht="15.75" customHeight="1">
      <c r="A792" s="426"/>
      <c r="B792" s="426"/>
      <c r="C792" s="426"/>
      <c r="D792" s="426"/>
      <c r="E792" s="426"/>
      <c r="F792" s="426"/>
      <c r="G792" s="426"/>
      <c r="H792" s="426"/>
      <c r="I792" s="426"/>
      <c r="J792" s="426"/>
      <c r="K792" s="426"/>
      <c r="L792" s="426"/>
      <c r="M792" s="426"/>
      <c r="N792" s="426"/>
      <c r="O792" s="426"/>
      <c r="P792" s="426"/>
      <c r="Q792" s="426"/>
      <c r="R792" s="426"/>
      <c r="S792" s="426"/>
      <c r="T792" s="426"/>
      <c r="U792" s="426"/>
      <c r="V792" s="426"/>
      <c r="W792" s="426"/>
      <c r="X792" s="426"/>
      <c r="Y792" s="426"/>
      <c r="Z792" s="426"/>
      <c r="AA792" s="426"/>
    </row>
    <row r="793" spans="1:27" ht="15.75" customHeight="1">
      <c r="A793" s="426"/>
      <c r="B793" s="426"/>
      <c r="C793" s="426"/>
      <c r="D793" s="426"/>
      <c r="E793" s="426"/>
      <c r="F793" s="426"/>
      <c r="G793" s="426"/>
      <c r="H793" s="426"/>
      <c r="I793" s="426"/>
      <c r="J793" s="426"/>
      <c r="K793" s="426"/>
      <c r="L793" s="426"/>
      <c r="M793" s="426"/>
      <c r="N793" s="426"/>
      <c r="O793" s="426"/>
      <c r="P793" s="426"/>
      <c r="Q793" s="426"/>
      <c r="R793" s="426"/>
      <c r="S793" s="426"/>
      <c r="T793" s="426"/>
      <c r="U793" s="426"/>
      <c r="V793" s="426"/>
      <c r="W793" s="426"/>
      <c r="X793" s="426"/>
      <c r="Y793" s="426"/>
      <c r="Z793" s="426"/>
      <c r="AA793" s="426"/>
    </row>
    <row r="794" spans="1:27" ht="15.75" customHeight="1">
      <c r="A794" s="426"/>
      <c r="B794" s="426"/>
      <c r="C794" s="426"/>
      <c r="D794" s="426"/>
      <c r="E794" s="426"/>
      <c r="F794" s="426"/>
      <c r="G794" s="426"/>
      <c r="H794" s="426"/>
      <c r="I794" s="426"/>
      <c r="J794" s="426"/>
      <c r="K794" s="426"/>
      <c r="L794" s="426"/>
      <c r="M794" s="426"/>
      <c r="N794" s="426"/>
      <c r="O794" s="426"/>
      <c r="P794" s="426"/>
      <c r="Q794" s="426"/>
      <c r="R794" s="426"/>
      <c r="S794" s="426"/>
      <c r="T794" s="426"/>
      <c r="U794" s="426"/>
      <c r="V794" s="426"/>
      <c r="W794" s="426"/>
      <c r="X794" s="426"/>
      <c r="Y794" s="426"/>
      <c r="Z794" s="426"/>
      <c r="AA794" s="426"/>
    </row>
    <row r="795" spans="1:27" ht="15.75" customHeight="1">
      <c r="A795" s="426"/>
      <c r="B795" s="426"/>
      <c r="C795" s="426"/>
      <c r="D795" s="426"/>
      <c r="E795" s="426"/>
      <c r="F795" s="426"/>
      <c r="G795" s="426"/>
      <c r="H795" s="426"/>
      <c r="I795" s="426"/>
      <c r="J795" s="426"/>
      <c r="K795" s="426"/>
      <c r="L795" s="426"/>
      <c r="M795" s="426"/>
      <c r="N795" s="426"/>
      <c r="O795" s="426"/>
      <c r="P795" s="426"/>
      <c r="Q795" s="426"/>
      <c r="R795" s="426"/>
      <c r="S795" s="426"/>
      <c r="T795" s="426"/>
      <c r="U795" s="426"/>
      <c r="V795" s="426"/>
      <c r="W795" s="426"/>
      <c r="X795" s="426"/>
      <c r="Y795" s="426"/>
      <c r="Z795" s="426"/>
      <c r="AA795" s="426"/>
    </row>
    <row r="796" spans="1:27" ht="15.75" customHeight="1">
      <c r="A796" s="426"/>
      <c r="B796" s="426"/>
      <c r="C796" s="426"/>
      <c r="D796" s="426"/>
      <c r="E796" s="426"/>
      <c r="F796" s="426"/>
      <c r="G796" s="426"/>
      <c r="H796" s="426"/>
      <c r="I796" s="426"/>
      <c r="J796" s="426"/>
      <c r="K796" s="426"/>
      <c r="L796" s="426"/>
      <c r="M796" s="426"/>
      <c r="N796" s="426"/>
      <c r="O796" s="426"/>
      <c r="P796" s="426"/>
      <c r="Q796" s="426"/>
      <c r="R796" s="426"/>
      <c r="S796" s="426"/>
      <c r="T796" s="426"/>
      <c r="U796" s="426"/>
      <c r="V796" s="426"/>
      <c r="W796" s="426"/>
      <c r="X796" s="426"/>
      <c r="Y796" s="426"/>
      <c r="Z796" s="426"/>
      <c r="AA796" s="426"/>
    </row>
    <row r="797" spans="1:27" ht="15.75" customHeight="1">
      <c r="A797" s="426"/>
      <c r="B797" s="426"/>
      <c r="C797" s="426"/>
      <c r="D797" s="426"/>
      <c r="E797" s="426"/>
      <c r="F797" s="426"/>
      <c r="G797" s="426"/>
      <c r="H797" s="426"/>
      <c r="I797" s="426"/>
      <c r="J797" s="426"/>
      <c r="K797" s="426"/>
      <c r="L797" s="426"/>
      <c r="M797" s="426"/>
      <c r="N797" s="426"/>
      <c r="O797" s="426"/>
      <c r="P797" s="426"/>
      <c r="Q797" s="426"/>
      <c r="R797" s="426"/>
      <c r="S797" s="426"/>
      <c r="T797" s="426"/>
      <c r="U797" s="426"/>
      <c r="V797" s="426"/>
      <c r="W797" s="426"/>
      <c r="X797" s="426"/>
      <c r="Y797" s="426"/>
      <c r="Z797" s="426"/>
      <c r="AA797" s="426"/>
    </row>
    <row r="798" spans="1:27" ht="15.75" customHeight="1">
      <c r="A798" s="426"/>
      <c r="B798" s="426"/>
      <c r="C798" s="426"/>
      <c r="D798" s="426"/>
      <c r="E798" s="426"/>
      <c r="F798" s="426"/>
      <c r="G798" s="426"/>
      <c r="H798" s="426"/>
      <c r="I798" s="426"/>
      <c r="J798" s="426"/>
      <c r="K798" s="426"/>
      <c r="L798" s="426"/>
      <c r="M798" s="426"/>
      <c r="N798" s="426"/>
      <c r="O798" s="426"/>
      <c r="P798" s="426"/>
      <c r="Q798" s="426"/>
      <c r="R798" s="426"/>
      <c r="S798" s="426"/>
      <c r="T798" s="426"/>
      <c r="U798" s="426"/>
      <c r="V798" s="426"/>
      <c r="W798" s="426"/>
      <c r="X798" s="426"/>
      <c r="Y798" s="426"/>
      <c r="Z798" s="426"/>
      <c r="AA798" s="426"/>
    </row>
    <row r="799" spans="1:27" ht="15.75" customHeight="1">
      <c r="A799" s="426"/>
      <c r="B799" s="426"/>
      <c r="C799" s="426"/>
      <c r="D799" s="426"/>
      <c r="E799" s="426"/>
      <c r="F799" s="426"/>
      <c r="G799" s="426"/>
      <c r="H799" s="426"/>
      <c r="I799" s="426"/>
      <c r="J799" s="426"/>
      <c r="K799" s="426"/>
      <c r="L799" s="426"/>
      <c r="M799" s="426"/>
      <c r="N799" s="426"/>
      <c r="O799" s="426"/>
      <c r="P799" s="426"/>
      <c r="Q799" s="426"/>
      <c r="R799" s="426"/>
      <c r="S799" s="426"/>
      <c r="T799" s="426"/>
      <c r="U799" s="426"/>
      <c r="V799" s="426"/>
      <c r="W799" s="426"/>
      <c r="X799" s="426"/>
      <c r="Y799" s="426"/>
      <c r="Z799" s="426"/>
      <c r="AA799" s="426"/>
    </row>
    <row r="800" spans="1:27" ht="15.75" customHeight="1">
      <c r="A800" s="426"/>
      <c r="B800" s="426"/>
      <c r="C800" s="426"/>
      <c r="D800" s="426"/>
      <c r="E800" s="426"/>
      <c r="F800" s="426"/>
      <c r="G800" s="426"/>
      <c r="H800" s="426"/>
      <c r="I800" s="426"/>
      <c r="J800" s="426"/>
      <c r="K800" s="426"/>
      <c r="L800" s="426"/>
      <c r="M800" s="426"/>
      <c r="N800" s="426"/>
      <c r="O800" s="426"/>
      <c r="P800" s="426"/>
      <c r="Q800" s="426"/>
      <c r="R800" s="426"/>
      <c r="S800" s="426"/>
      <c r="T800" s="426"/>
      <c r="U800" s="426"/>
      <c r="V800" s="426"/>
      <c r="W800" s="426"/>
      <c r="X800" s="426"/>
      <c r="Y800" s="426"/>
      <c r="Z800" s="426"/>
      <c r="AA800" s="426"/>
    </row>
    <row r="801" spans="1:27" ht="15.75" customHeight="1">
      <c r="A801" s="426"/>
      <c r="B801" s="426"/>
      <c r="C801" s="426"/>
      <c r="D801" s="426"/>
      <c r="E801" s="426"/>
      <c r="F801" s="426"/>
      <c r="G801" s="426"/>
      <c r="H801" s="426"/>
      <c r="I801" s="426"/>
      <c r="J801" s="426"/>
      <c r="K801" s="426"/>
      <c r="L801" s="426"/>
      <c r="M801" s="426"/>
      <c r="N801" s="426"/>
      <c r="O801" s="426"/>
      <c r="P801" s="426"/>
      <c r="Q801" s="426"/>
      <c r="R801" s="426"/>
      <c r="S801" s="426"/>
      <c r="T801" s="426"/>
      <c r="U801" s="426"/>
      <c r="V801" s="426"/>
      <c r="W801" s="426"/>
      <c r="X801" s="426"/>
      <c r="Y801" s="426"/>
      <c r="Z801" s="426"/>
      <c r="AA801" s="426"/>
    </row>
    <row r="802" spans="1:27" ht="15.75" customHeight="1">
      <c r="A802" s="426"/>
      <c r="B802" s="426"/>
      <c r="C802" s="426"/>
      <c r="D802" s="426"/>
      <c r="E802" s="426"/>
      <c r="F802" s="426"/>
      <c r="G802" s="426"/>
      <c r="H802" s="426"/>
      <c r="I802" s="426"/>
      <c r="J802" s="426"/>
      <c r="K802" s="426"/>
      <c r="L802" s="426"/>
      <c r="M802" s="426"/>
      <c r="N802" s="426"/>
      <c r="O802" s="426"/>
      <c r="P802" s="426"/>
      <c r="Q802" s="426"/>
      <c r="R802" s="426"/>
      <c r="S802" s="426"/>
      <c r="T802" s="426"/>
      <c r="U802" s="426"/>
      <c r="V802" s="426"/>
      <c r="W802" s="426"/>
      <c r="X802" s="426"/>
      <c r="Y802" s="426"/>
      <c r="Z802" s="426"/>
      <c r="AA802" s="426"/>
    </row>
    <row r="803" spans="1:27" ht="15.75" customHeight="1">
      <c r="A803" s="426"/>
      <c r="B803" s="426"/>
      <c r="C803" s="426"/>
      <c r="D803" s="426"/>
      <c r="E803" s="426"/>
      <c r="F803" s="426"/>
      <c r="G803" s="426"/>
      <c r="H803" s="426"/>
      <c r="I803" s="426"/>
      <c r="J803" s="426"/>
      <c r="K803" s="426"/>
      <c r="L803" s="426"/>
      <c r="M803" s="426"/>
      <c r="N803" s="426"/>
      <c r="O803" s="426"/>
      <c r="P803" s="426"/>
      <c r="Q803" s="426"/>
      <c r="R803" s="426"/>
      <c r="S803" s="426"/>
      <c r="T803" s="426"/>
      <c r="U803" s="426"/>
      <c r="V803" s="426"/>
      <c r="W803" s="426"/>
      <c r="X803" s="426"/>
      <c r="Y803" s="426"/>
      <c r="Z803" s="426"/>
      <c r="AA803" s="426"/>
    </row>
    <row r="804" spans="1:27" ht="15.75" customHeight="1">
      <c r="A804" s="426"/>
      <c r="B804" s="426"/>
      <c r="C804" s="426"/>
      <c r="D804" s="426"/>
      <c r="E804" s="426"/>
      <c r="F804" s="426"/>
      <c r="G804" s="426"/>
      <c r="H804" s="426"/>
      <c r="I804" s="426"/>
      <c r="J804" s="426"/>
      <c r="K804" s="426"/>
      <c r="L804" s="426"/>
      <c r="M804" s="426"/>
      <c r="N804" s="426"/>
      <c r="O804" s="426"/>
      <c r="P804" s="426"/>
      <c r="Q804" s="426"/>
      <c r="R804" s="426"/>
      <c r="S804" s="426"/>
      <c r="T804" s="426"/>
      <c r="U804" s="426"/>
      <c r="V804" s="426"/>
      <c r="W804" s="426"/>
      <c r="X804" s="426"/>
      <c r="Y804" s="426"/>
      <c r="Z804" s="426"/>
      <c r="AA804" s="426"/>
    </row>
    <row r="805" spans="1:27" ht="15.75" customHeight="1">
      <c r="A805" s="426"/>
      <c r="B805" s="426"/>
      <c r="C805" s="426"/>
      <c r="D805" s="426"/>
      <c r="E805" s="426"/>
      <c r="F805" s="426"/>
      <c r="G805" s="426"/>
      <c r="H805" s="426"/>
      <c r="I805" s="426"/>
      <c r="J805" s="426"/>
      <c r="K805" s="426"/>
      <c r="L805" s="426"/>
      <c r="M805" s="426"/>
      <c r="N805" s="426"/>
      <c r="O805" s="426"/>
      <c r="P805" s="426"/>
      <c r="Q805" s="426"/>
      <c r="R805" s="426"/>
      <c r="S805" s="426"/>
      <c r="T805" s="426"/>
      <c r="U805" s="426"/>
      <c r="V805" s="426"/>
      <c r="W805" s="426"/>
      <c r="X805" s="426"/>
      <c r="Y805" s="426"/>
      <c r="Z805" s="426"/>
      <c r="AA805" s="426"/>
    </row>
    <row r="806" spans="1:27" ht="15.75" customHeight="1">
      <c r="A806" s="426"/>
      <c r="B806" s="426"/>
      <c r="C806" s="426"/>
      <c r="D806" s="426"/>
      <c r="E806" s="426"/>
      <c r="F806" s="426"/>
      <c r="G806" s="426"/>
      <c r="H806" s="426"/>
      <c r="I806" s="426"/>
      <c r="J806" s="426"/>
      <c r="K806" s="426"/>
      <c r="L806" s="426"/>
      <c r="M806" s="426"/>
      <c r="N806" s="426"/>
      <c r="O806" s="426"/>
      <c r="P806" s="426"/>
      <c r="Q806" s="426"/>
      <c r="R806" s="426"/>
      <c r="S806" s="426"/>
      <c r="T806" s="426"/>
      <c r="U806" s="426"/>
      <c r="V806" s="426"/>
      <c r="W806" s="426"/>
      <c r="X806" s="426"/>
      <c r="Y806" s="426"/>
      <c r="Z806" s="426"/>
      <c r="AA806" s="426"/>
    </row>
    <row r="807" spans="1:27" ht="15.75" customHeight="1">
      <c r="A807" s="426"/>
      <c r="B807" s="426"/>
      <c r="C807" s="426"/>
      <c r="D807" s="426"/>
      <c r="E807" s="426"/>
      <c r="F807" s="426"/>
      <c r="G807" s="426"/>
      <c r="H807" s="426"/>
      <c r="I807" s="426"/>
      <c r="J807" s="426"/>
      <c r="K807" s="426"/>
      <c r="L807" s="426"/>
      <c r="M807" s="426"/>
      <c r="N807" s="426"/>
      <c r="O807" s="426"/>
      <c r="P807" s="426"/>
      <c r="Q807" s="426"/>
      <c r="R807" s="426"/>
      <c r="S807" s="426"/>
      <c r="T807" s="426"/>
      <c r="U807" s="426"/>
      <c r="V807" s="426"/>
      <c r="W807" s="426"/>
      <c r="X807" s="426"/>
      <c r="Y807" s="426"/>
      <c r="Z807" s="426"/>
      <c r="AA807" s="426"/>
    </row>
    <row r="808" spans="1:27" ht="15.75" customHeight="1">
      <c r="A808" s="426"/>
      <c r="B808" s="426"/>
      <c r="C808" s="426"/>
      <c r="D808" s="426"/>
      <c r="E808" s="426"/>
      <c r="F808" s="426"/>
      <c r="G808" s="426"/>
      <c r="H808" s="426"/>
      <c r="I808" s="426"/>
      <c r="J808" s="426"/>
      <c r="K808" s="426"/>
      <c r="L808" s="426"/>
      <c r="M808" s="426"/>
      <c r="N808" s="426"/>
      <c r="O808" s="426"/>
      <c r="P808" s="426"/>
      <c r="Q808" s="426"/>
      <c r="R808" s="426"/>
      <c r="S808" s="426"/>
      <c r="T808" s="426"/>
      <c r="U808" s="426"/>
      <c r="V808" s="426"/>
      <c r="W808" s="426"/>
      <c r="X808" s="426"/>
      <c r="Y808" s="426"/>
      <c r="Z808" s="426"/>
      <c r="AA808" s="426"/>
    </row>
    <row r="809" spans="1:27" ht="15.75" customHeight="1">
      <c r="A809" s="426"/>
      <c r="B809" s="426"/>
      <c r="C809" s="426"/>
      <c r="D809" s="426"/>
      <c r="E809" s="426"/>
      <c r="F809" s="426"/>
      <c r="G809" s="426"/>
      <c r="H809" s="426"/>
      <c r="I809" s="426"/>
      <c r="J809" s="426"/>
      <c r="K809" s="426"/>
      <c r="L809" s="426"/>
      <c r="M809" s="426"/>
      <c r="N809" s="426"/>
      <c r="O809" s="426"/>
      <c r="P809" s="426"/>
      <c r="Q809" s="426"/>
      <c r="R809" s="426"/>
      <c r="S809" s="426"/>
      <c r="T809" s="426"/>
      <c r="U809" s="426"/>
      <c r="V809" s="426"/>
      <c r="W809" s="426"/>
      <c r="X809" s="426"/>
      <c r="Y809" s="426"/>
      <c r="Z809" s="426"/>
      <c r="AA809" s="426"/>
    </row>
    <row r="810" spans="1:27" ht="15.75" customHeight="1">
      <c r="A810" s="426"/>
      <c r="B810" s="426"/>
      <c r="C810" s="426"/>
      <c r="D810" s="426"/>
      <c r="E810" s="426"/>
      <c r="F810" s="426"/>
      <c r="G810" s="426"/>
      <c r="H810" s="426"/>
      <c r="I810" s="426"/>
      <c r="J810" s="426"/>
      <c r="K810" s="426"/>
      <c r="L810" s="426"/>
      <c r="M810" s="426"/>
      <c r="N810" s="426"/>
      <c r="O810" s="426"/>
      <c r="P810" s="426"/>
      <c r="Q810" s="426"/>
      <c r="R810" s="426"/>
      <c r="S810" s="426"/>
      <c r="T810" s="426"/>
      <c r="U810" s="426"/>
      <c r="V810" s="426"/>
      <c r="W810" s="426"/>
      <c r="X810" s="426"/>
      <c r="Y810" s="426"/>
      <c r="Z810" s="426"/>
      <c r="AA810" s="426"/>
    </row>
    <row r="811" spans="1:27" ht="15.75" customHeight="1">
      <c r="A811" s="426"/>
      <c r="B811" s="426"/>
      <c r="C811" s="426"/>
      <c r="D811" s="426"/>
      <c r="E811" s="426"/>
      <c r="F811" s="426"/>
      <c r="G811" s="426"/>
      <c r="H811" s="426"/>
      <c r="I811" s="426"/>
      <c r="J811" s="426"/>
      <c r="K811" s="426"/>
      <c r="L811" s="426"/>
      <c r="M811" s="426"/>
      <c r="N811" s="426"/>
      <c r="O811" s="426"/>
      <c r="P811" s="426"/>
      <c r="Q811" s="426"/>
      <c r="R811" s="426"/>
      <c r="S811" s="426"/>
      <c r="T811" s="426"/>
      <c r="U811" s="426"/>
      <c r="V811" s="426"/>
      <c r="W811" s="426"/>
      <c r="X811" s="426"/>
      <c r="Y811" s="426"/>
      <c r="Z811" s="426"/>
      <c r="AA811" s="426"/>
    </row>
    <row r="812" spans="1:27" ht="15.75" customHeight="1">
      <c r="A812" s="426"/>
      <c r="B812" s="426"/>
      <c r="C812" s="426"/>
      <c r="D812" s="426"/>
      <c r="E812" s="426"/>
      <c r="F812" s="426"/>
      <c r="G812" s="426"/>
      <c r="H812" s="426"/>
      <c r="I812" s="426"/>
      <c r="J812" s="426"/>
      <c r="K812" s="426"/>
      <c r="L812" s="426"/>
      <c r="M812" s="426"/>
      <c r="N812" s="426"/>
      <c r="O812" s="426"/>
      <c r="P812" s="426"/>
      <c r="Q812" s="426"/>
      <c r="R812" s="426"/>
      <c r="S812" s="426"/>
      <c r="T812" s="426"/>
      <c r="U812" s="426"/>
      <c r="V812" s="426"/>
      <c r="W812" s="426"/>
      <c r="X812" s="426"/>
      <c r="Y812" s="426"/>
      <c r="Z812" s="426"/>
      <c r="AA812" s="426"/>
    </row>
    <row r="813" spans="1:27" ht="15.75" customHeight="1">
      <c r="A813" s="426"/>
      <c r="B813" s="426"/>
      <c r="C813" s="426"/>
      <c r="D813" s="426"/>
      <c r="E813" s="426"/>
      <c r="F813" s="426"/>
      <c r="G813" s="426"/>
      <c r="H813" s="426"/>
      <c r="I813" s="426"/>
      <c r="J813" s="426"/>
      <c r="K813" s="426"/>
      <c r="L813" s="426"/>
      <c r="M813" s="426"/>
      <c r="N813" s="426"/>
      <c r="O813" s="426"/>
      <c r="P813" s="426"/>
      <c r="Q813" s="426"/>
      <c r="R813" s="426"/>
      <c r="S813" s="426"/>
      <c r="T813" s="426"/>
      <c r="U813" s="426"/>
      <c r="V813" s="426"/>
      <c r="W813" s="426"/>
      <c r="X813" s="426"/>
      <c r="Y813" s="426"/>
      <c r="Z813" s="426"/>
      <c r="AA813" s="426"/>
    </row>
    <row r="814" spans="1:27" ht="15.75" customHeight="1">
      <c r="A814" s="426"/>
      <c r="B814" s="426"/>
      <c r="C814" s="426"/>
      <c r="D814" s="426"/>
      <c r="E814" s="426"/>
      <c r="F814" s="426"/>
      <c r="G814" s="426"/>
      <c r="H814" s="426"/>
      <c r="I814" s="426"/>
      <c r="J814" s="426"/>
      <c r="K814" s="426"/>
      <c r="L814" s="426"/>
      <c r="M814" s="426"/>
      <c r="N814" s="426"/>
      <c r="O814" s="426"/>
      <c r="P814" s="426"/>
      <c r="Q814" s="426"/>
      <c r="R814" s="426"/>
      <c r="S814" s="426"/>
      <c r="T814" s="426"/>
      <c r="U814" s="426"/>
      <c r="V814" s="426"/>
      <c r="W814" s="426"/>
      <c r="X814" s="426"/>
      <c r="Y814" s="426"/>
      <c r="Z814" s="426"/>
      <c r="AA814" s="426"/>
    </row>
    <row r="815" spans="1:27" ht="15.75" customHeight="1">
      <c r="A815" s="426"/>
      <c r="B815" s="426"/>
      <c r="C815" s="426"/>
      <c r="D815" s="426"/>
      <c r="E815" s="426"/>
      <c r="F815" s="426"/>
      <c r="G815" s="426"/>
      <c r="H815" s="426"/>
      <c r="I815" s="426"/>
      <c r="J815" s="426"/>
      <c r="K815" s="426"/>
      <c r="L815" s="426"/>
      <c r="M815" s="426"/>
      <c r="N815" s="426"/>
      <c r="O815" s="426"/>
      <c r="P815" s="426"/>
      <c r="Q815" s="426"/>
      <c r="R815" s="426"/>
      <c r="S815" s="426"/>
      <c r="T815" s="426"/>
      <c r="U815" s="426"/>
      <c r="V815" s="426"/>
      <c r="W815" s="426"/>
      <c r="X815" s="426"/>
      <c r="Y815" s="426"/>
      <c r="Z815" s="426"/>
      <c r="AA815" s="426"/>
    </row>
    <row r="816" spans="1:27" ht="15.75" customHeight="1">
      <c r="A816" s="426"/>
      <c r="B816" s="426"/>
      <c r="C816" s="426"/>
      <c r="D816" s="426"/>
      <c r="E816" s="426"/>
      <c r="F816" s="426"/>
      <c r="G816" s="426"/>
      <c r="H816" s="426"/>
      <c r="I816" s="426"/>
      <c r="J816" s="426"/>
      <c r="K816" s="426"/>
      <c r="L816" s="426"/>
      <c r="M816" s="426"/>
      <c r="N816" s="426"/>
      <c r="O816" s="426"/>
      <c r="P816" s="426"/>
      <c r="Q816" s="426"/>
      <c r="R816" s="426"/>
      <c r="S816" s="426"/>
      <c r="T816" s="426"/>
      <c r="U816" s="426"/>
      <c r="V816" s="426"/>
      <c r="W816" s="426"/>
      <c r="X816" s="426"/>
      <c r="Y816" s="426"/>
      <c r="Z816" s="426"/>
      <c r="AA816" s="426"/>
    </row>
    <row r="817" spans="1:27" ht="15.75" customHeight="1">
      <c r="A817" s="426"/>
      <c r="B817" s="426"/>
      <c r="C817" s="426"/>
      <c r="D817" s="426"/>
      <c r="E817" s="426"/>
      <c r="F817" s="426"/>
      <c r="G817" s="426"/>
      <c r="H817" s="426"/>
      <c r="I817" s="426"/>
      <c r="J817" s="426"/>
      <c r="K817" s="426"/>
      <c r="L817" s="426"/>
      <c r="M817" s="426"/>
      <c r="N817" s="426"/>
      <c r="O817" s="426"/>
      <c r="P817" s="426"/>
      <c r="Q817" s="426"/>
      <c r="R817" s="426"/>
      <c r="S817" s="426"/>
      <c r="T817" s="426"/>
      <c r="U817" s="426"/>
      <c r="V817" s="426"/>
      <c r="W817" s="426"/>
      <c r="X817" s="426"/>
      <c r="Y817" s="426"/>
      <c r="Z817" s="426"/>
      <c r="AA817" s="426"/>
    </row>
    <row r="818" spans="1:27" ht="15.75" customHeight="1">
      <c r="A818" s="426"/>
      <c r="B818" s="426"/>
      <c r="C818" s="426"/>
      <c r="D818" s="426"/>
      <c r="E818" s="426"/>
      <c r="F818" s="426"/>
      <c r="G818" s="426"/>
      <c r="H818" s="426"/>
      <c r="I818" s="426"/>
      <c r="J818" s="426"/>
      <c r="K818" s="426"/>
      <c r="L818" s="426"/>
      <c r="M818" s="426"/>
      <c r="N818" s="426"/>
      <c r="O818" s="426"/>
      <c r="P818" s="426"/>
      <c r="Q818" s="426"/>
      <c r="R818" s="426"/>
      <c r="S818" s="426"/>
      <c r="T818" s="426"/>
      <c r="U818" s="426"/>
      <c r="V818" s="426"/>
      <c r="W818" s="426"/>
      <c r="X818" s="426"/>
      <c r="Y818" s="426"/>
      <c r="Z818" s="426"/>
      <c r="AA818" s="426"/>
    </row>
    <row r="819" spans="1:27" ht="15.75" customHeight="1">
      <c r="A819" s="426"/>
      <c r="B819" s="426"/>
      <c r="C819" s="426"/>
      <c r="D819" s="426"/>
      <c r="E819" s="426"/>
      <c r="F819" s="426"/>
      <c r="G819" s="426"/>
      <c r="H819" s="426"/>
      <c r="I819" s="426"/>
      <c r="J819" s="426"/>
      <c r="K819" s="426"/>
      <c r="L819" s="426"/>
      <c r="M819" s="426"/>
      <c r="N819" s="426"/>
      <c r="O819" s="426"/>
      <c r="P819" s="426"/>
      <c r="Q819" s="426"/>
      <c r="R819" s="426"/>
      <c r="S819" s="426"/>
      <c r="T819" s="426"/>
      <c r="U819" s="426"/>
      <c r="V819" s="426"/>
      <c r="W819" s="426"/>
      <c r="X819" s="426"/>
      <c r="Y819" s="426"/>
      <c r="Z819" s="426"/>
      <c r="AA819" s="426"/>
    </row>
    <row r="820" spans="1:27" ht="15.75" customHeight="1">
      <c r="A820" s="426"/>
      <c r="B820" s="426"/>
      <c r="C820" s="426"/>
      <c r="D820" s="426"/>
      <c r="E820" s="426"/>
      <c r="F820" s="426"/>
      <c r="G820" s="426"/>
      <c r="H820" s="426"/>
      <c r="I820" s="426"/>
      <c r="J820" s="426"/>
      <c r="K820" s="426"/>
      <c r="L820" s="426"/>
      <c r="M820" s="426"/>
      <c r="N820" s="426"/>
      <c r="O820" s="426"/>
      <c r="P820" s="426"/>
      <c r="Q820" s="426"/>
      <c r="R820" s="426"/>
      <c r="S820" s="426"/>
      <c r="T820" s="426"/>
      <c r="U820" s="426"/>
      <c r="V820" s="426"/>
      <c r="W820" s="426"/>
      <c r="X820" s="426"/>
      <c r="Y820" s="426"/>
      <c r="Z820" s="426"/>
      <c r="AA820" s="426"/>
    </row>
    <row r="821" spans="1:27" ht="15.75" customHeight="1">
      <c r="A821" s="426"/>
      <c r="B821" s="426"/>
      <c r="C821" s="426"/>
      <c r="D821" s="426"/>
      <c r="E821" s="426"/>
      <c r="F821" s="426"/>
      <c r="G821" s="426"/>
      <c r="H821" s="426"/>
      <c r="I821" s="426"/>
      <c r="J821" s="426"/>
      <c r="K821" s="426"/>
      <c r="L821" s="426"/>
      <c r="M821" s="426"/>
      <c r="N821" s="426"/>
      <c r="O821" s="426"/>
      <c r="P821" s="426"/>
      <c r="Q821" s="426"/>
      <c r="R821" s="426"/>
      <c r="S821" s="426"/>
      <c r="T821" s="426"/>
      <c r="U821" s="426"/>
      <c r="V821" s="426"/>
      <c r="W821" s="426"/>
      <c r="X821" s="426"/>
      <c r="Y821" s="426"/>
      <c r="Z821" s="426"/>
      <c r="AA821" s="426"/>
    </row>
    <row r="822" spans="1:27" ht="15.75" customHeight="1">
      <c r="A822" s="426"/>
      <c r="B822" s="426"/>
      <c r="C822" s="426"/>
      <c r="D822" s="426"/>
      <c r="E822" s="426"/>
      <c r="F822" s="426"/>
      <c r="G822" s="426"/>
      <c r="H822" s="426"/>
      <c r="I822" s="426"/>
      <c r="J822" s="426"/>
      <c r="K822" s="426"/>
      <c r="L822" s="426"/>
      <c r="M822" s="426"/>
      <c r="N822" s="426"/>
      <c r="O822" s="426"/>
      <c r="P822" s="426"/>
      <c r="Q822" s="426"/>
      <c r="R822" s="426"/>
      <c r="S822" s="426"/>
      <c r="T822" s="426"/>
      <c r="U822" s="426"/>
      <c r="V822" s="426"/>
      <c r="W822" s="426"/>
      <c r="X822" s="426"/>
      <c r="Y822" s="426"/>
      <c r="Z822" s="426"/>
      <c r="AA822" s="426"/>
    </row>
    <row r="823" spans="1:27" ht="15.75" customHeight="1">
      <c r="A823" s="426"/>
      <c r="B823" s="426"/>
      <c r="C823" s="426"/>
      <c r="D823" s="426"/>
      <c r="E823" s="426"/>
      <c r="F823" s="426"/>
      <c r="G823" s="426"/>
      <c r="H823" s="426"/>
      <c r="I823" s="426"/>
      <c r="J823" s="426"/>
      <c r="K823" s="426"/>
      <c r="L823" s="426"/>
      <c r="M823" s="426"/>
      <c r="N823" s="426"/>
      <c r="O823" s="426"/>
      <c r="P823" s="426"/>
      <c r="Q823" s="426"/>
      <c r="R823" s="426"/>
      <c r="S823" s="426"/>
      <c r="T823" s="426"/>
      <c r="U823" s="426"/>
      <c r="V823" s="426"/>
      <c r="W823" s="426"/>
      <c r="X823" s="426"/>
      <c r="Y823" s="426"/>
      <c r="Z823" s="426"/>
      <c r="AA823" s="426"/>
    </row>
    <row r="824" spans="1:27" ht="15.75" customHeight="1">
      <c r="A824" s="426"/>
      <c r="B824" s="426"/>
      <c r="C824" s="426"/>
      <c r="D824" s="426"/>
      <c r="E824" s="426"/>
      <c r="F824" s="426"/>
      <c r="G824" s="426"/>
      <c r="H824" s="426"/>
      <c r="I824" s="426"/>
      <c r="J824" s="426"/>
      <c r="K824" s="426"/>
      <c r="L824" s="426"/>
      <c r="M824" s="426"/>
      <c r="N824" s="426"/>
      <c r="O824" s="426"/>
      <c r="P824" s="426"/>
      <c r="Q824" s="426"/>
      <c r="R824" s="426"/>
      <c r="S824" s="426"/>
      <c r="T824" s="426"/>
      <c r="U824" s="426"/>
      <c r="V824" s="426"/>
      <c r="W824" s="426"/>
      <c r="X824" s="426"/>
      <c r="Y824" s="426"/>
      <c r="Z824" s="426"/>
      <c r="AA824" s="426"/>
    </row>
    <row r="825" spans="1:27" ht="15.75" customHeight="1">
      <c r="A825" s="426"/>
      <c r="B825" s="426"/>
      <c r="C825" s="426"/>
      <c r="D825" s="426"/>
      <c r="E825" s="426"/>
      <c r="F825" s="426"/>
      <c r="G825" s="426"/>
      <c r="H825" s="426"/>
      <c r="I825" s="426"/>
      <c r="J825" s="426"/>
      <c r="K825" s="426"/>
      <c r="L825" s="426"/>
      <c r="M825" s="426"/>
      <c r="N825" s="426"/>
      <c r="O825" s="426"/>
      <c r="P825" s="426"/>
      <c r="Q825" s="426"/>
      <c r="R825" s="426"/>
      <c r="S825" s="426"/>
      <c r="T825" s="426"/>
      <c r="U825" s="426"/>
      <c r="V825" s="426"/>
      <c r="W825" s="426"/>
      <c r="X825" s="426"/>
      <c r="Y825" s="426"/>
      <c r="Z825" s="426"/>
      <c r="AA825" s="426"/>
    </row>
    <row r="826" spans="1:27" ht="15.75" customHeight="1">
      <c r="A826" s="426"/>
      <c r="B826" s="426"/>
      <c r="C826" s="426"/>
      <c r="D826" s="426"/>
      <c r="E826" s="426"/>
      <c r="F826" s="426"/>
      <c r="G826" s="426"/>
      <c r="H826" s="426"/>
      <c r="I826" s="426"/>
      <c r="J826" s="426"/>
      <c r="K826" s="426"/>
      <c r="L826" s="426"/>
      <c r="M826" s="426"/>
      <c r="N826" s="426"/>
      <c r="O826" s="426"/>
      <c r="P826" s="426"/>
      <c r="Q826" s="426"/>
      <c r="R826" s="426"/>
      <c r="S826" s="426"/>
      <c r="T826" s="426"/>
      <c r="U826" s="426"/>
      <c r="V826" s="426"/>
      <c r="W826" s="426"/>
      <c r="X826" s="426"/>
      <c r="Y826" s="426"/>
      <c r="Z826" s="426"/>
      <c r="AA826" s="426"/>
    </row>
    <row r="827" spans="1:27" ht="15.75" customHeight="1">
      <c r="A827" s="426"/>
      <c r="B827" s="426"/>
      <c r="C827" s="426"/>
      <c r="D827" s="426"/>
      <c r="E827" s="426"/>
      <c r="F827" s="426"/>
      <c r="G827" s="426"/>
      <c r="H827" s="426"/>
      <c r="I827" s="426"/>
      <c r="J827" s="426"/>
      <c r="K827" s="426"/>
      <c r="L827" s="426"/>
      <c r="M827" s="426"/>
      <c r="N827" s="426"/>
      <c r="O827" s="426"/>
      <c r="P827" s="426"/>
      <c r="Q827" s="426"/>
      <c r="R827" s="426"/>
      <c r="S827" s="426"/>
      <c r="T827" s="426"/>
      <c r="U827" s="426"/>
      <c r="V827" s="426"/>
      <c r="W827" s="426"/>
      <c r="X827" s="426"/>
      <c r="Y827" s="426"/>
      <c r="Z827" s="426"/>
      <c r="AA827" s="426"/>
    </row>
    <row r="828" spans="1:27" ht="15.75" customHeight="1">
      <c r="A828" s="426"/>
      <c r="B828" s="426"/>
      <c r="C828" s="426"/>
      <c r="D828" s="426"/>
      <c r="E828" s="426"/>
      <c r="F828" s="426"/>
      <c r="G828" s="426"/>
      <c r="H828" s="426"/>
      <c r="I828" s="426"/>
      <c r="J828" s="426"/>
      <c r="K828" s="426"/>
      <c r="L828" s="426"/>
      <c r="M828" s="426"/>
      <c r="N828" s="426"/>
      <c r="O828" s="426"/>
      <c r="P828" s="426"/>
      <c r="Q828" s="426"/>
      <c r="R828" s="426"/>
      <c r="S828" s="426"/>
      <c r="T828" s="426"/>
      <c r="U828" s="426"/>
      <c r="V828" s="426"/>
      <c r="W828" s="426"/>
      <c r="X828" s="426"/>
      <c r="Y828" s="426"/>
      <c r="Z828" s="426"/>
      <c r="AA828" s="426"/>
    </row>
    <row r="829" spans="1:27" ht="15.75" customHeight="1">
      <c r="A829" s="426"/>
      <c r="B829" s="426"/>
      <c r="C829" s="426"/>
      <c r="D829" s="426"/>
      <c r="E829" s="426"/>
      <c r="F829" s="426"/>
      <c r="G829" s="426"/>
      <c r="H829" s="426"/>
      <c r="I829" s="426"/>
      <c r="J829" s="426"/>
      <c r="K829" s="426"/>
      <c r="L829" s="426"/>
      <c r="M829" s="426"/>
      <c r="N829" s="426"/>
      <c r="O829" s="426"/>
      <c r="P829" s="426"/>
      <c r="Q829" s="426"/>
      <c r="R829" s="426"/>
      <c r="S829" s="426"/>
      <c r="T829" s="426"/>
      <c r="U829" s="426"/>
      <c r="V829" s="426"/>
      <c r="W829" s="426"/>
      <c r="X829" s="426"/>
      <c r="Y829" s="426"/>
      <c r="Z829" s="426"/>
      <c r="AA829" s="426"/>
    </row>
    <row r="830" spans="1:27" ht="15.75" customHeight="1">
      <c r="A830" s="426"/>
      <c r="B830" s="426"/>
      <c r="C830" s="426"/>
      <c r="D830" s="426"/>
      <c r="E830" s="426"/>
      <c r="F830" s="426"/>
      <c r="G830" s="426"/>
      <c r="H830" s="426"/>
      <c r="I830" s="426"/>
      <c r="J830" s="426"/>
      <c r="K830" s="426"/>
      <c r="L830" s="426"/>
      <c r="M830" s="426"/>
      <c r="N830" s="426"/>
      <c r="O830" s="426"/>
      <c r="P830" s="426"/>
      <c r="Q830" s="426"/>
      <c r="R830" s="426"/>
      <c r="S830" s="426"/>
      <c r="T830" s="426"/>
      <c r="U830" s="426"/>
      <c r="V830" s="426"/>
      <c r="W830" s="426"/>
      <c r="X830" s="426"/>
      <c r="Y830" s="426"/>
      <c r="Z830" s="426"/>
      <c r="AA830" s="426"/>
    </row>
    <row r="831" spans="1:27" ht="15.75" customHeight="1">
      <c r="A831" s="426"/>
      <c r="B831" s="426"/>
      <c r="C831" s="426"/>
      <c r="D831" s="426"/>
      <c r="E831" s="426"/>
      <c r="F831" s="426"/>
      <c r="G831" s="426"/>
      <c r="H831" s="426"/>
      <c r="I831" s="426"/>
      <c r="J831" s="426"/>
      <c r="K831" s="426"/>
      <c r="L831" s="426"/>
      <c r="M831" s="426"/>
      <c r="N831" s="426"/>
      <c r="O831" s="426"/>
      <c r="P831" s="426"/>
      <c r="Q831" s="426"/>
      <c r="R831" s="426"/>
      <c r="S831" s="426"/>
      <c r="T831" s="426"/>
      <c r="U831" s="426"/>
      <c r="V831" s="426"/>
      <c r="W831" s="426"/>
      <c r="X831" s="426"/>
      <c r="Y831" s="426"/>
      <c r="Z831" s="426"/>
      <c r="AA831" s="426"/>
    </row>
    <row r="832" spans="1:27" ht="15.75" customHeight="1">
      <c r="A832" s="426"/>
      <c r="B832" s="426"/>
      <c r="C832" s="426"/>
      <c r="D832" s="426"/>
      <c r="E832" s="426"/>
      <c r="F832" s="426"/>
      <c r="G832" s="426"/>
      <c r="H832" s="426"/>
      <c r="I832" s="426"/>
      <c r="J832" s="426"/>
      <c r="K832" s="426"/>
      <c r="L832" s="426"/>
      <c r="M832" s="426"/>
      <c r="N832" s="426"/>
      <c r="O832" s="426"/>
      <c r="P832" s="426"/>
      <c r="Q832" s="426"/>
      <c r="R832" s="426"/>
      <c r="S832" s="426"/>
      <c r="T832" s="426"/>
      <c r="U832" s="426"/>
      <c r="V832" s="426"/>
      <c r="W832" s="426"/>
      <c r="X832" s="426"/>
      <c r="Y832" s="426"/>
      <c r="Z832" s="426"/>
      <c r="AA832" s="426"/>
    </row>
    <row r="833" spans="1:27" ht="15.75" customHeight="1">
      <c r="A833" s="426"/>
      <c r="B833" s="426"/>
      <c r="C833" s="426"/>
      <c r="D833" s="426"/>
      <c r="E833" s="426"/>
      <c r="F833" s="426"/>
      <c r="G833" s="426"/>
      <c r="H833" s="426"/>
      <c r="I833" s="426"/>
      <c r="J833" s="426"/>
      <c r="K833" s="426"/>
      <c r="L833" s="426"/>
      <c r="M833" s="426"/>
      <c r="N833" s="426"/>
      <c r="O833" s="426"/>
      <c r="P833" s="426"/>
      <c r="Q833" s="426"/>
      <c r="R833" s="426"/>
      <c r="S833" s="426"/>
      <c r="T833" s="426"/>
      <c r="U833" s="426"/>
      <c r="V833" s="426"/>
      <c r="W833" s="426"/>
      <c r="X833" s="426"/>
      <c r="Y833" s="426"/>
      <c r="Z833" s="426"/>
      <c r="AA833" s="426"/>
    </row>
    <row r="834" spans="1:27" ht="15.75" customHeight="1">
      <c r="A834" s="426"/>
      <c r="B834" s="426"/>
      <c r="C834" s="426"/>
      <c r="D834" s="426"/>
      <c r="E834" s="426"/>
      <c r="F834" s="426"/>
      <c r="G834" s="426"/>
      <c r="H834" s="426"/>
      <c r="I834" s="426"/>
      <c r="J834" s="426"/>
      <c r="K834" s="426"/>
      <c r="L834" s="426"/>
      <c r="M834" s="426"/>
      <c r="N834" s="426"/>
      <c r="O834" s="426"/>
      <c r="P834" s="426"/>
      <c r="Q834" s="426"/>
      <c r="R834" s="426"/>
      <c r="S834" s="426"/>
      <c r="T834" s="426"/>
      <c r="U834" s="426"/>
      <c r="V834" s="426"/>
      <c r="W834" s="426"/>
      <c r="X834" s="426"/>
      <c r="Y834" s="426"/>
      <c r="Z834" s="426"/>
      <c r="AA834" s="426"/>
    </row>
    <row r="835" spans="1:27" ht="15.75" customHeight="1">
      <c r="A835" s="426"/>
      <c r="B835" s="426"/>
      <c r="C835" s="426"/>
      <c r="D835" s="426"/>
      <c r="E835" s="426"/>
      <c r="F835" s="426"/>
      <c r="G835" s="426"/>
      <c r="H835" s="426"/>
      <c r="I835" s="426"/>
      <c r="J835" s="426"/>
      <c r="K835" s="426"/>
      <c r="L835" s="426"/>
      <c r="M835" s="426"/>
      <c r="N835" s="426"/>
      <c r="O835" s="426"/>
      <c r="P835" s="426"/>
      <c r="Q835" s="426"/>
      <c r="R835" s="426"/>
      <c r="S835" s="426"/>
      <c r="T835" s="426"/>
      <c r="U835" s="426"/>
      <c r="V835" s="426"/>
      <c r="W835" s="426"/>
      <c r="X835" s="426"/>
      <c r="Y835" s="426"/>
      <c r="Z835" s="426"/>
      <c r="AA835" s="426"/>
    </row>
    <row r="836" spans="1:27" ht="15.75" customHeight="1">
      <c r="A836" s="426"/>
      <c r="B836" s="426"/>
      <c r="C836" s="426"/>
      <c r="D836" s="426"/>
      <c r="E836" s="426"/>
      <c r="F836" s="426"/>
      <c r="G836" s="426"/>
      <c r="H836" s="426"/>
      <c r="I836" s="426"/>
      <c r="J836" s="426"/>
      <c r="K836" s="426"/>
      <c r="L836" s="426"/>
      <c r="M836" s="426"/>
      <c r="N836" s="426"/>
      <c r="O836" s="426"/>
      <c r="P836" s="426"/>
      <c r="Q836" s="426"/>
      <c r="R836" s="426"/>
      <c r="S836" s="426"/>
      <c r="T836" s="426"/>
      <c r="U836" s="426"/>
      <c r="V836" s="426"/>
      <c r="W836" s="426"/>
      <c r="X836" s="426"/>
      <c r="Y836" s="426"/>
      <c r="Z836" s="426"/>
      <c r="AA836" s="426"/>
    </row>
    <row r="837" spans="1:27" ht="15.75" customHeight="1">
      <c r="A837" s="426"/>
      <c r="B837" s="426"/>
      <c r="C837" s="426"/>
      <c r="D837" s="426"/>
      <c r="E837" s="426"/>
      <c r="F837" s="426"/>
      <c r="G837" s="426"/>
      <c r="H837" s="426"/>
      <c r="I837" s="426"/>
      <c r="J837" s="426"/>
      <c r="K837" s="426"/>
      <c r="L837" s="426"/>
      <c r="M837" s="426"/>
      <c r="N837" s="426"/>
      <c r="O837" s="426"/>
      <c r="P837" s="426"/>
      <c r="Q837" s="426"/>
      <c r="R837" s="426"/>
      <c r="S837" s="426"/>
      <c r="T837" s="426"/>
      <c r="U837" s="426"/>
      <c r="V837" s="426"/>
      <c r="W837" s="426"/>
      <c r="X837" s="426"/>
      <c r="Y837" s="426"/>
      <c r="Z837" s="426"/>
      <c r="AA837" s="426"/>
    </row>
    <row r="838" spans="1:27" ht="15.75" customHeight="1">
      <c r="A838" s="426"/>
      <c r="B838" s="426"/>
      <c r="C838" s="426"/>
      <c r="D838" s="426"/>
      <c r="E838" s="426"/>
      <c r="F838" s="426"/>
      <c r="G838" s="426"/>
      <c r="H838" s="426"/>
      <c r="I838" s="426"/>
      <c r="J838" s="426"/>
      <c r="K838" s="426"/>
      <c r="L838" s="426"/>
      <c r="M838" s="426"/>
      <c r="N838" s="426"/>
      <c r="O838" s="426"/>
      <c r="P838" s="426"/>
      <c r="Q838" s="426"/>
      <c r="R838" s="426"/>
      <c r="S838" s="426"/>
      <c r="T838" s="426"/>
      <c r="U838" s="426"/>
      <c r="V838" s="426"/>
      <c r="W838" s="426"/>
      <c r="X838" s="426"/>
      <c r="Y838" s="426"/>
      <c r="Z838" s="426"/>
      <c r="AA838" s="426"/>
    </row>
    <row r="839" spans="1:27" ht="15.75" customHeight="1">
      <c r="A839" s="426"/>
      <c r="B839" s="426"/>
      <c r="C839" s="426"/>
      <c r="D839" s="426"/>
      <c r="E839" s="426"/>
      <c r="F839" s="426"/>
      <c r="G839" s="426"/>
      <c r="H839" s="426"/>
      <c r="I839" s="426"/>
      <c r="J839" s="426"/>
      <c r="K839" s="426"/>
      <c r="L839" s="426"/>
      <c r="M839" s="426"/>
      <c r="N839" s="426"/>
      <c r="O839" s="426"/>
      <c r="P839" s="426"/>
      <c r="Q839" s="426"/>
      <c r="R839" s="426"/>
      <c r="S839" s="426"/>
      <c r="T839" s="426"/>
      <c r="U839" s="426"/>
      <c r="V839" s="426"/>
      <c r="W839" s="426"/>
      <c r="X839" s="426"/>
      <c r="Y839" s="426"/>
      <c r="Z839" s="426"/>
      <c r="AA839" s="426"/>
    </row>
    <row r="840" spans="1:27" ht="15.75" customHeight="1">
      <c r="A840" s="426"/>
      <c r="B840" s="426"/>
      <c r="C840" s="426"/>
      <c r="D840" s="426"/>
      <c r="E840" s="426"/>
      <c r="F840" s="426"/>
      <c r="G840" s="426"/>
      <c r="H840" s="426"/>
      <c r="I840" s="426"/>
      <c r="J840" s="426"/>
      <c r="K840" s="426"/>
      <c r="L840" s="426"/>
      <c r="M840" s="426"/>
      <c r="N840" s="426"/>
      <c r="O840" s="426"/>
      <c r="P840" s="426"/>
      <c r="Q840" s="426"/>
      <c r="R840" s="426"/>
      <c r="S840" s="426"/>
      <c r="T840" s="426"/>
      <c r="U840" s="426"/>
      <c r="V840" s="426"/>
      <c r="W840" s="426"/>
      <c r="X840" s="426"/>
      <c r="Y840" s="426"/>
      <c r="Z840" s="426"/>
      <c r="AA840" s="426"/>
    </row>
    <row r="841" spans="1:27" ht="15.75" customHeight="1">
      <c r="A841" s="426"/>
      <c r="B841" s="426"/>
      <c r="C841" s="426"/>
      <c r="D841" s="426"/>
      <c r="E841" s="426"/>
      <c r="F841" s="426"/>
      <c r="G841" s="426"/>
      <c r="H841" s="426"/>
      <c r="I841" s="426"/>
      <c r="J841" s="426"/>
      <c r="K841" s="426"/>
      <c r="L841" s="426"/>
      <c r="M841" s="426"/>
      <c r="N841" s="426"/>
      <c r="O841" s="426"/>
      <c r="P841" s="426"/>
      <c r="Q841" s="426"/>
      <c r="R841" s="426"/>
      <c r="S841" s="426"/>
      <c r="T841" s="426"/>
      <c r="U841" s="426"/>
      <c r="V841" s="426"/>
      <c r="W841" s="426"/>
      <c r="X841" s="426"/>
      <c r="Y841" s="426"/>
      <c r="Z841" s="426"/>
      <c r="AA841" s="426"/>
    </row>
    <row r="842" spans="1:27" ht="15.75" customHeight="1">
      <c r="A842" s="426"/>
      <c r="B842" s="426"/>
      <c r="C842" s="426"/>
      <c r="D842" s="426"/>
      <c r="E842" s="426"/>
      <c r="F842" s="426"/>
      <c r="G842" s="426"/>
      <c r="H842" s="426"/>
      <c r="I842" s="426"/>
      <c r="J842" s="426"/>
      <c r="K842" s="426"/>
      <c r="L842" s="426"/>
      <c r="M842" s="426"/>
      <c r="N842" s="426"/>
      <c r="O842" s="426"/>
      <c r="P842" s="426"/>
      <c r="Q842" s="426"/>
      <c r="R842" s="426"/>
      <c r="S842" s="426"/>
      <c r="T842" s="426"/>
      <c r="U842" s="426"/>
      <c r="V842" s="426"/>
      <c r="W842" s="426"/>
      <c r="X842" s="426"/>
      <c r="Y842" s="426"/>
      <c r="Z842" s="426"/>
      <c r="AA842" s="426"/>
    </row>
    <row r="843" spans="1:27" ht="15.75" customHeight="1">
      <c r="A843" s="426"/>
      <c r="B843" s="426"/>
      <c r="C843" s="426"/>
      <c r="D843" s="426"/>
      <c r="E843" s="426"/>
      <c r="F843" s="426"/>
      <c r="G843" s="426"/>
      <c r="H843" s="426"/>
      <c r="I843" s="426"/>
      <c r="J843" s="426"/>
      <c r="K843" s="426"/>
      <c r="L843" s="426"/>
      <c r="M843" s="426"/>
      <c r="N843" s="426"/>
      <c r="O843" s="426"/>
      <c r="P843" s="426"/>
      <c r="Q843" s="426"/>
      <c r="R843" s="426"/>
      <c r="S843" s="426"/>
      <c r="T843" s="426"/>
      <c r="U843" s="426"/>
      <c r="V843" s="426"/>
      <c r="W843" s="426"/>
      <c r="X843" s="426"/>
      <c r="Y843" s="426"/>
      <c r="Z843" s="426"/>
      <c r="AA843" s="426"/>
    </row>
    <row r="844" spans="1:27" ht="15.75" customHeight="1">
      <c r="A844" s="426"/>
      <c r="B844" s="426"/>
      <c r="C844" s="426"/>
      <c r="D844" s="426"/>
      <c r="E844" s="426"/>
      <c r="F844" s="426"/>
      <c r="G844" s="426"/>
      <c r="H844" s="426"/>
      <c r="I844" s="426"/>
      <c r="J844" s="426"/>
      <c r="K844" s="426"/>
      <c r="L844" s="426"/>
      <c r="M844" s="426"/>
      <c r="N844" s="426"/>
      <c r="O844" s="426"/>
      <c r="P844" s="426"/>
      <c r="Q844" s="426"/>
      <c r="R844" s="426"/>
      <c r="S844" s="426"/>
      <c r="T844" s="426"/>
      <c r="U844" s="426"/>
      <c r="V844" s="426"/>
      <c r="W844" s="426"/>
      <c r="X844" s="426"/>
      <c r="Y844" s="426"/>
      <c r="Z844" s="426"/>
      <c r="AA844" s="426"/>
    </row>
    <row r="845" spans="1:27" ht="15.75" customHeight="1">
      <c r="A845" s="426"/>
      <c r="B845" s="426"/>
      <c r="C845" s="426"/>
      <c r="D845" s="426"/>
      <c r="E845" s="426"/>
      <c r="F845" s="426"/>
      <c r="G845" s="426"/>
      <c r="H845" s="426"/>
      <c r="I845" s="426"/>
      <c r="J845" s="426"/>
      <c r="K845" s="426"/>
      <c r="L845" s="426"/>
      <c r="M845" s="426"/>
      <c r="N845" s="426"/>
      <c r="O845" s="426"/>
      <c r="P845" s="426"/>
      <c r="Q845" s="426"/>
      <c r="R845" s="426"/>
      <c r="S845" s="426"/>
      <c r="T845" s="426"/>
      <c r="U845" s="426"/>
      <c r="V845" s="426"/>
      <c r="W845" s="426"/>
      <c r="X845" s="426"/>
      <c r="Y845" s="426"/>
      <c r="Z845" s="426"/>
      <c r="AA845" s="426"/>
    </row>
    <row r="846" spans="1:27" ht="15.75" customHeight="1">
      <c r="A846" s="426"/>
      <c r="B846" s="426"/>
      <c r="C846" s="426"/>
      <c r="D846" s="426"/>
      <c r="E846" s="426"/>
      <c r="F846" s="426"/>
      <c r="G846" s="426"/>
      <c r="H846" s="426"/>
      <c r="I846" s="426"/>
      <c r="J846" s="426"/>
      <c r="K846" s="426"/>
      <c r="L846" s="426"/>
      <c r="M846" s="426"/>
      <c r="N846" s="426"/>
      <c r="O846" s="426"/>
      <c r="P846" s="426"/>
      <c r="Q846" s="426"/>
      <c r="R846" s="426"/>
      <c r="S846" s="426"/>
      <c r="T846" s="426"/>
      <c r="U846" s="426"/>
      <c r="V846" s="426"/>
      <c r="W846" s="426"/>
      <c r="X846" s="426"/>
      <c r="Y846" s="426"/>
      <c r="Z846" s="426"/>
      <c r="AA846" s="426"/>
    </row>
    <row r="847" spans="1:27" ht="15.75" customHeight="1">
      <c r="A847" s="426"/>
      <c r="B847" s="426"/>
      <c r="C847" s="426"/>
      <c r="D847" s="426"/>
      <c r="E847" s="426"/>
      <c r="F847" s="426"/>
      <c r="G847" s="426"/>
      <c r="H847" s="426"/>
      <c r="I847" s="426"/>
      <c r="J847" s="426"/>
      <c r="K847" s="426"/>
      <c r="L847" s="426"/>
      <c r="M847" s="426"/>
      <c r="N847" s="426"/>
      <c r="O847" s="426"/>
      <c r="P847" s="426"/>
      <c r="Q847" s="426"/>
      <c r="R847" s="426"/>
      <c r="S847" s="426"/>
      <c r="T847" s="426"/>
      <c r="U847" s="426"/>
      <c r="V847" s="426"/>
      <c r="W847" s="426"/>
      <c r="X847" s="426"/>
      <c r="Y847" s="426"/>
      <c r="Z847" s="426"/>
      <c r="AA847" s="426"/>
    </row>
    <row r="848" spans="1:27" ht="15.75" customHeight="1">
      <c r="A848" s="426"/>
      <c r="B848" s="426"/>
      <c r="C848" s="426"/>
      <c r="D848" s="426"/>
      <c r="E848" s="426"/>
      <c r="F848" s="426"/>
      <c r="G848" s="426"/>
      <c r="H848" s="426"/>
      <c r="I848" s="426"/>
      <c r="J848" s="426"/>
      <c r="K848" s="426"/>
      <c r="L848" s="426"/>
      <c r="M848" s="426"/>
      <c r="N848" s="426"/>
      <c r="O848" s="426"/>
      <c r="P848" s="426"/>
      <c r="Q848" s="426"/>
      <c r="R848" s="426"/>
      <c r="S848" s="426"/>
      <c r="T848" s="426"/>
      <c r="U848" s="426"/>
      <c r="V848" s="426"/>
      <c r="W848" s="426"/>
      <c r="X848" s="426"/>
      <c r="Y848" s="426"/>
      <c r="Z848" s="426"/>
      <c r="AA848" s="426"/>
    </row>
    <row r="849" spans="1:27" ht="15.75" customHeight="1">
      <c r="A849" s="426"/>
      <c r="B849" s="426"/>
      <c r="C849" s="426"/>
      <c r="D849" s="426"/>
      <c r="E849" s="426"/>
      <c r="F849" s="426"/>
      <c r="G849" s="426"/>
      <c r="H849" s="426"/>
      <c r="I849" s="426"/>
      <c r="J849" s="426"/>
      <c r="K849" s="426"/>
      <c r="L849" s="426"/>
      <c r="M849" s="426"/>
      <c r="N849" s="426"/>
      <c r="O849" s="426"/>
      <c r="P849" s="426"/>
      <c r="Q849" s="426"/>
      <c r="R849" s="426"/>
      <c r="S849" s="426"/>
      <c r="T849" s="426"/>
      <c r="U849" s="426"/>
      <c r="V849" s="426"/>
      <c r="W849" s="426"/>
      <c r="X849" s="426"/>
      <c r="Y849" s="426"/>
      <c r="Z849" s="426"/>
      <c r="AA849" s="426"/>
    </row>
    <row r="850" spans="1:27" ht="15.75" customHeight="1">
      <c r="A850" s="426"/>
      <c r="B850" s="426"/>
      <c r="C850" s="426"/>
      <c r="D850" s="426"/>
      <c r="E850" s="426"/>
      <c r="F850" s="426"/>
      <c r="G850" s="426"/>
      <c r="H850" s="426"/>
      <c r="I850" s="426"/>
      <c r="J850" s="426"/>
      <c r="K850" s="426"/>
      <c r="L850" s="426"/>
      <c r="M850" s="426"/>
      <c r="N850" s="426"/>
      <c r="O850" s="426"/>
      <c r="P850" s="426"/>
      <c r="Q850" s="426"/>
      <c r="R850" s="426"/>
      <c r="S850" s="426"/>
      <c r="T850" s="426"/>
      <c r="U850" s="426"/>
      <c r="V850" s="426"/>
      <c r="W850" s="426"/>
      <c r="X850" s="426"/>
      <c r="Y850" s="426"/>
      <c r="Z850" s="426"/>
      <c r="AA850" s="426"/>
    </row>
    <row r="851" spans="1:27" ht="15.75" customHeight="1">
      <c r="A851" s="426"/>
      <c r="B851" s="426"/>
      <c r="C851" s="426"/>
      <c r="D851" s="426"/>
      <c r="E851" s="426"/>
      <c r="F851" s="426"/>
      <c r="G851" s="426"/>
      <c r="H851" s="426"/>
      <c r="I851" s="426"/>
      <c r="J851" s="426"/>
      <c r="K851" s="426"/>
      <c r="L851" s="426"/>
      <c r="M851" s="426"/>
      <c r="N851" s="426"/>
      <c r="O851" s="426"/>
      <c r="P851" s="426"/>
      <c r="Q851" s="426"/>
      <c r="R851" s="426"/>
      <c r="S851" s="426"/>
      <c r="T851" s="426"/>
      <c r="U851" s="426"/>
      <c r="V851" s="426"/>
      <c r="W851" s="426"/>
      <c r="X851" s="426"/>
      <c r="Y851" s="426"/>
      <c r="Z851" s="426"/>
      <c r="AA851" s="426"/>
    </row>
    <row r="852" spans="1:27" ht="15.75" customHeight="1">
      <c r="A852" s="426"/>
      <c r="B852" s="426"/>
      <c r="C852" s="426"/>
      <c r="D852" s="426"/>
      <c r="E852" s="426"/>
      <c r="F852" s="426"/>
      <c r="G852" s="426"/>
      <c r="H852" s="426"/>
      <c r="I852" s="426"/>
      <c r="J852" s="426"/>
      <c r="K852" s="426"/>
      <c r="L852" s="426"/>
      <c r="M852" s="426"/>
      <c r="N852" s="426"/>
      <c r="O852" s="426"/>
      <c r="P852" s="426"/>
      <c r="Q852" s="426"/>
      <c r="R852" s="426"/>
      <c r="S852" s="426"/>
      <c r="T852" s="426"/>
      <c r="U852" s="426"/>
      <c r="V852" s="426"/>
      <c r="W852" s="426"/>
      <c r="X852" s="426"/>
      <c r="Y852" s="426"/>
      <c r="Z852" s="426"/>
      <c r="AA852" s="426"/>
    </row>
    <row r="853" spans="1:27" ht="15.75" customHeight="1">
      <c r="A853" s="426"/>
      <c r="B853" s="426"/>
      <c r="C853" s="426"/>
      <c r="D853" s="426"/>
      <c r="E853" s="426"/>
      <c r="F853" s="426"/>
      <c r="G853" s="426"/>
      <c r="H853" s="426"/>
      <c r="I853" s="426"/>
      <c r="J853" s="426"/>
      <c r="K853" s="426"/>
      <c r="L853" s="426"/>
      <c r="M853" s="426"/>
      <c r="N853" s="426"/>
      <c r="O853" s="426"/>
      <c r="P853" s="426"/>
      <c r="Q853" s="426"/>
      <c r="R853" s="426"/>
      <c r="S853" s="426"/>
      <c r="T853" s="426"/>
      <c r="U853" s="426"/>
      <c r="V853" s="426"/>
      <c r="W853" s="426"/>
      <c r="X853" s="426"/>
      <c r="Y853" s="426"/>
      <c r="Z853" s="426"/>
      <c r="AA853" s="426"/>
    </row>
    <row r="854" spans="1:27" ht="15.75" customHeight="1">
      <c r="A854" s="426"/>
      <c r="B854" s="426"/>
      <c r="C854" s="426"/>
      <c r="D854" s="426"/>
      <c r="E854" s="426"/>
      <c r="F854" s="426"/>
      <c r="G854" s="426"/>
      <c r="H854" s="426"/>
      <c r="I854" s="426"/>
      <c r="J854" s="426"/>
      <c r="K854" s="426"/>
      <c r="L854" s="426"/>
      <c r="M854" s="426"/>
      <c r="N854" s="426"/>
      <c r="O854" s="426"/>
      <c r="P854" s="426"/>
      <c r="Q854" s="426"/>
      <c r="R854" s="426"/>
      <c r="S854" s="426"/>
      <c r="T854" s="426"/>
      <c r="U854" s="426"/>
      <c r="V854" s="426"/>
      <c r="W854" s="426"/>
      <c r="X854" s="426"/>
      <c r="Y854" s="426"/>
      <c r="Z854" s="426"/>
      <c r="AA854" s="426"/>
    </row>
    <row r="855" spans="1:27" ht="15.75" customHeight="1">
      <c r="A855" s="426"/>
      <c r="B855" s="426"/>
      <c r="C855" s="426"/>
      <c r="D855" s="426"/>
      <c r="E855" s="426"/>
      <c r="F855" s="426"/>
      <c r="G855" s="426"/>
      <c r="H855" s="426"/>
      <c r="I855" s="426"/>
      <c r="J855" s="426"/>
      <c r="K855" s="426"/>
      <c r="L855" s="426"/>
      <c r="M855" s="426"/>
      <c r="N855" s="426"/>
      <c r="O855" s="426"/>
      <c r="P855" s="426"/>
      <c r="Q855" s="426"/>
      <c r="R855" s="426"/>
      <c r="S855" s="426"/>
      <c r="T855" s="426"/>
      <c r="U855" s="426"/>
      <c r="V855" s="426"/>
      <c r="W855" s="426"/>
      <c r="X855" s="426"/>
      <c r="Y855" s="426"/>
      <c r="Z855" s="426"/>
      <c r="AA855" s="426"/>
    </row>
    <row r="856" spans="1:27" ht="15.75" customHeight="1">
      <c r="A856" s="426"/>
      <c r="B856" s="426"/>
      <c r="C856" s="426"/>
      <c r="D856" s="426"/>
      <c r="E856" s="426"/>
      <c r="F856" s="426"/>
      <c r="G856" s="426"/>
      <c r="H856" s="426"/>
      <c r="I856" s="426"/>
      <c r="J856" s="426"/>
      <c r="K856" s="426"/>
      <c r="L856" s="426"/>
      <c r="M856" s="426"/>
      <c r="N856" s="426"/>
      <c r="O856" s="426"/>
      <c r="P856" s="426"/>
      <c r="Q856" s="426"/>
      <c r="R856" s="426"/>
      <c r="S856" s="426"/>
      <c r="T856" s="426"/>
      <c r="U856" s="426"/>
      <c r="V856" s="426"/>
      <c r="W856" s="426"/>
      <c r="X856" s="426"/>
      <c r="Y856" s="426"/>
      <c r="Z856" s="426"/>
      <c r="AA856" s="426"/>
    </row>
    <row r="857" spans="1:27" ht="15.75" customHeight="1">
      <c r="A857" s="426"/>
      <c r="B857" s="426"/>
      <c r="C857" s="426"/>
      <c r="D857" s="426"/>
      <c r="E857" s="426"/>
      <c r="F857" s="426"/>
      <c r="G857" s="426"/>
      <c r="H857" s="426"/>
      <c r="I857" s="426"/>
      <c r="J857" s="426"/>
      <c r="K857" s="426"/>
      <c r="L857" s="426"/>
      <c r="M857" s="426"/>
      <c r="N857" s="426"/>
      <c r="O857" s="426"/>
      <c r="P857" s="426"/>
      <c r="Q857" s="426"/>
      <c r="R857" s="426"/>
      <c r="S857" s="426"/>
      <c r="T857" s="426"/>
      <c r="U857" s="426"/>
      <c r="V857" s="426"/>
      <c r="W857" s="426"/>
      <c r="X857" s="426"/>
      <c r="Y857" s="426"/>
      <c r="Z857" s="426"/>
      <c r="AA857" s="426"/>
    </row>
    <row r="858" spans="1:27" ht="15.75" customHeight="1">
      <c r="A858" s="426"/>
      <c r="B858" s="426"/>
      <c r="C858" s="426"/>
      <c r="D858" s="426"/>
      <c r="E858" s="426"/>
      <c r="F858" s="426"/>
      <c r="G858" s="426"/>
      <c r="H858" s="426"/>
      <c r="I858" s="426"/>
      <c r="J858" s="426"/>
      <c r="K858" s="426"/>
      <c r="L858" s="426"/>
      <c r="M858" s="426"/>
      <c r="N858" s="426"/>
      <c r="O858" s="426"/>
      <c r="P858" s="426"/>
      <c r="Q858" s="426"/>
      <c r="R858" s="426"/>
      <c r="S858" s="426"/>
      <c r="T858" s="426"/>
      <c r="U858" s="426"/>
      <c r="V858" s="426"/>
      <c r="W858" s="426"/>
      <c r="X858" s="426"/>
      <c r="Y858" s="426"/>
      <c r="Z858" s="426"/>
      <c r="AA858" s="426"/>
    </row>
    <row r="859" spans="1:27" ht="15.75" customHeight="1">
      <c r="A859" s="426"/>
      <c r="B859" s="426"/>
      <c r="C859" s="426"/>
      <c r="D859" s="426"/>
      <c r="E859" s="426"/>
      <c r="F859" s="426"/>
      <c r="G859" s="426"/>
      <c r="H859" s="426"/>
      <c r="I859" s="426"/>
      <c r="J859" s="426"/>
      <c r="K859" s="426"/>
      <c r="L859" s="426"/>
      <c r="M859" s="426"/>
      <c r="N859" s="426"/>
      <c r="O859" s="426"/>
      <c r="P859" s="426"/>
      <c r="Q859" s="426"/>
      <c r="R859" s="426"/>
      <c r="S859" s="426"/>
      <c r="T859" s="426"/>
      <c r="U859" s="426"/>
      <c r="V859" s="426"/>
      <c r="W859" s="426"/>
      <c r="X859" s="426"/>
      <c r="Y859" s="426"/>
      <c r="Z859" s="426"/>
      <c r="AA859" s="426"/>
    </row>
    <row r="860" spans="1:27" ht="15.75" customHeight="1">
      <c r="A860" s="426"/>
      <c r="B860" s="426"/>
      <c r="C860" s="426"/>
      <c r="D860" s="426"/>
      <c r="E860" s="426"/>
      <c r="F860" s="426"/>
      <c r="G860" s="426"/>
      <c r="H860" s="426"/>
      <c r="I860" s="426"/>
      <c r="J860" s="426"/>
      <c r="K860" s="426"/>
      <c r="L860" s="426"/>
      <c r="M860" s="426"/>
      <c r="N860" s="426"/>
      <c r="O860" s="426"/>
      <c r="P860" s="426"/>
      <c r="Q860" s="426"/>
      <c r="R860" s="426"/>
      <c r="S860" s="426"/>
      <c r="T860" s="426"/>
      <c r="U860" s="426"/>
      <c r="V860" s="426"/>
      <c r="W860" s="426"/>
      <c r="X860" s="426"/>
      <c r="Y860" s="426"/>
      <c r="Z860" s="426"/>
      <c r="AA860" s="426"/>
    </row>
    <row r="861" spans="1:27" ht="15.75" customHeight="1">
      <c r="A861" s="426"/>
      <c r="B861" s="426"/>
      <c r="C861" s="426"/>
      <c r="D861" s="426"/>
      <c r="E861" s="426"/>
      <c r="F861" s="426"/>
      <c r="G861" s="426"/>
      <c r="H861" s="426"/>
      <c r="I861" s="426"/>
      <c r="J861" s="426"/>
      <c r="K861" s="426"/>
      <c r="L861" s="426"/>
      <c r="M861" s="426"/>
      <c r="N861" s="426"/>
      <c r="O861" s="426"/>
      <c r="P861" s="426"/>
      <c r="Q861" s="426"/>
      <c r="R861" s="426"/>
      <c r="S861" s="426"/>
      <c r="T861" s="426"/>
      <c r="U861" s="426"/>
      <c r="V861" s="426"/>
      <c r="W861" s="426"/>
      <c r="X861" s="426"/>
      <c r="Y861" s="426"/>
      <c r="Z861" s="426"/>
      <c r="AA861" s="426"/>
    </row>
    <row r="862" spans="1:27" ht="15.75" customHeight="1">
      <c r="A862" s="426"/>
      <c r="B862" s="426"/>
      <c r="C862" s="426"/>
      <c r="D862" s="426"/>
      <c r="E862" s="426"/>
      <c r="F862" s="426"/>
      <c r="G862" s="426"/>
      <c r="H862" s="426"/>
      <c r="I862" s="426"/>
      <c r="J862" s="426"/>
      <c r="K862" s="426"/>
      <c r="L862" s="426"/>
      <c r="M862" s="426"/>
      <c r="N862" s="426"/>
      <c r="O862" s="426"/>
      <c r="P862" s="426"/>
      <c r="Q862" s="426"/>
      <c r="R862" s="426"/>
      <c r="S862" s="426"/>
      <c r="T862" s="426"/>
      <c r="U862" s="426"/>
      <c r="V862" s="426"/>
      <c r="W862" s="426"/>
      <c r="X862" s="426"/>
      <c r="Y862" s="426"/>
      <c r="Z862" s="426"/>
      <c r="AA862" s="426"/>
    </row>
    <row r="863" spans="1:27" ht="15.75" customHeight="1">
      <c r="A863" s="426"/>
      <c r="B863" s="426"/>
      <c r="C863" s="426"/>
      <c r="D863" s="426"/>
      <c r="E863" s="426"/>
      <c r="F863" s="426"/>
      <c r="G863" s="426"/>
      <c r="H863" s="426"/>
      <c r="I863" s="426"/>
      <c r="J863" s="426"/>
      <c r="K863" s="426"/>
      <c r="L863" s="426"/>
      <c r="M863" s="426"/>
      <c r="N863" s="426"/>
      <c r="O863" s="426"/>
      <c r="P863" s="426"/>
      <c r="Q863" s="426"/>
      <c r="R863" s="426"/>
      <c r="S863" s="426"/>
      <c r="T863" s="426"/>
      <c r="U863" s="426"/>
      <c r="V863" s="426"/>
      <c r="W863" s="426"/>
      <c r="X863" s="426"/>
      <c r="Y863" s="426"/>
      <c r="Z863" s="426"/>
      <c r="AA863" s="426"/>
    </row>
    <row r="864" spans="1:27" ht="15.75" customHeight="1">
      <c r="A864" s="426"/>
      <c r="B864" s="426"/>
      <c r="C864" s="426"/>
      <c r="D864" s="426"/>
      <c r="E864" s="426"/>
      <c r="F864" s="426"/>
      <c r="G864" s="426"/>
      <c r="H864" s="426"/>
      <c r="I864" s="426"/>
      <c r="J864" s="426"/>
      <c r="K864" s="426"/>
      <c r="L864" s="426"/>
      <c r="M864" s="426"/>
      <c r="N864" s="426"/>
      <c r="O864" s="426"/>
      <c r="P864" s="426"/>
      <c r="Q864" s="426"/>
      <c r="R864" s="426"/>
      <c r="S864" s="426"/>
      <c r="T864" s="426"/>
      <c r="U864" s="426"/>
      <c r="V864" s="426"/>
      <c r="W864" s="426"/>
      <c r="X864" s="426"/>
      <c r="Y864" s="426"/>
      <c r="Z864" s="426"/>
      <c r="AA864" s="426"/>
    </row>
    <row r="865" spans="1:27" ht="15.75" customHeight="1">
      <c r="A865" s="426"/>
      <c r="B865" s="426"/>
      <c r="C865" s="426"/>
      <c r="D865" s="426"/>
      <c r="E865" s="426"/>
      <c r="F865" s="426"/>
      <c r="G865" s="426"/>
      <c r="H865" s="426"/>
      <c r="I865" s="426"/>
      <c r="J865" s="426"/>
      <c r="K865" s="426"/>
      <c r="L865" s="426"/>
      <c r="M865" s="426"/>
      <c r="N865" s="426"/>
      <c r="O865" s="426"/>
      <c r="P865" s="426"/>
      <c r="Q865" s="426"/>
      <c r="R865" s="426"/>
      <c r="S865" s="426"/>
      <c r="T865" s="426"/>
      <c r="U865" s="426"/>
      <c r="V865" s="426"/>
      <c r="W865" s="426"/>
      <c r="X865" s="426"/>
      <c r="Y865" s="426"/>
      <c r="Z865" s="426"/>
      <c r="AA865" s="426"/>
    </row>
    <row r="866" spans="1:27" ht="15.75" customHeight="1">
      <c r="A866" s="426"/>
      <c r="B866" s="426"/>
      <c r="C866" s="426"/>
      <c r="D866" s="426"/>
      <c r="E866" s="426"/>
      <c r="F866" s="426"/>
      <c r="G866" s="426"/>
      <c r="H866" s="426"/>
      <c r="I866" s="426"/>
      <c r="J866" s="426"/>
      <c r="K866" s="426"/>
      <c r="L866" s="426"/>
      <c r="M866" s="426"/>
      <c r="N866" s="426"/>
      <c r="O866" s="426"/>
      <c r="P866" s="426"/>
      <c r="Q866" s="426"/>
      <c r="R866" s="426"/>
      <c r="S866" s="426"/>
      <c r="T866" s="426"/>
      <c r="U866" s="426"/>
      <c r="V866" s="426"/>
      <c r="W866" s="426"/>
      <c r="X866" s="426"/>
      <c r="Y866" s="426"/>
      <c r="Z866" s="426"/>
      <c r="AA866" s="426"/>
    </row>
    <row r="867" spans="1:27" ht="15.75" customHeight="1">
      <c r="A867" s="426"/>
      <c r="B867" s="426"/>
      <c r="C867" s="426"/>
      <c r="D867" s="426"/>
      <c r="E867" s="426"/>
      <c r="F867" s="426"/>
      <c r="G867" s="426"/>
      <c r="H867" s="426"/>
      <c r="I867" s="426"/>
      <c r="J867" s="426"/>
      <c r="K867" s="426"/>
      <c r="L867" s="426"/>
      <c r="M867" s="426"/>
      <c r="N867" s="426"/>
      <c r="O867" s="426"/>
      <c r="P867" s="426"/>
      <c r="Q867" s="426"/>
      <c r="R867" s="426"/>
      <c r="S867" s="426"/>
      <c r="T867" s="426"/>
      <c r="U867" s="426"/>
      <c r="V867" s="426"/>
      <c r="W867" s="426"/>
      <c r="X867" s="426"/>
      <c r="Y867" s="426"/>
      <c r="Z867" s="426"/>
      <c r="AA867" s="426"/>
    </row>
    <row r="868" spans="1:27" ht="15.75" customHeight="1">
      <c r="A868" s="426"/>
      <c r="B868" s="426"/>
      <c r="C868" s="426"/>
      <c r="D868" s="426"/>
      <c r="E868" s="426"/>
      <c r="F868" s="426"/>
      <c r="G868" s="426"/>
      <c r="H868" s="426"/>
      <c r="I868" s="426"/>
      <c r="J868" s="426"/>
      <c r="K868" s="426"/>
      <c r="L868" s="426"/>
      <c r="M868" s="426"/>
      <c r="N868" s="426"/>
      <c r="O868" s="426"/>
      <c r="P868" s="426"/>
      <c r="Q868" s="426"/>
      <c r="R868" s="426"/>
      <c r="S868" s="426"/>
      <c r="T868" s="426"/>
      <c r="U868" s="426"/>
      <c r="V868" s="426"/>
      <c r="W868" s="426"/>
      <c r="X868" s="426"/>
      <c r="Y868" s="426"/>
      <c r="Z868" s="426"/>
      <c r="AA868" s="426"/>
    </row>
    <row r="869" spans="1:27" ht="15.75" customHeight="1">
      <c r="A869" s="426"/>
      <c r="B869" s="426"/>
      <c r="C869" s="426"/>
      <c r="D869" s="426"/>
      <c r="E869" s="426"/>
      <c r="F869" s="426"/>
      <c r="G869" s="426"/>
      <c r="H869" s="426"/>
      <c r="I869" s="426"/>
      <c r="J869" s="426"/>
      <c r="K869" s="426"/>
      <c r="L869" s="426"/>
      <c r="M869" s="426"/>
      <c r="N869" s="426"/>
      <c r="O869" s="426"/>
      <c r="P869" s="426"/>
      <c r="Q869" s="426"/>
      <c r="R869" s="426"/>
      <c r="S869" s="426"/>
      <c r="T869" s="426"/>
      <c r="U869" s="426"/>
      <c r="V869" s="426"/>
      <c r="W869" s="426"/>
      <c r="X869" s="426"/>
      <c r="Y869" s="426"/>
      <c r="Z869" s="426"/>
      <c r="AA869" s="426"/>
    </row>
    <row r="870" spans="1:27" ht="15.75" customHeight="1">
      <c r="A870" s="426"/>
      <c r="B870" s="426"/>
      <c r="C870" s="426"/>
      <c r="D870" s="426"/>
      <c r="E870" s="426"/>
      <c r="F870" s="426"/>
      <c r="G870" s="426"/>
      <c r="H870" s="426"/>
      <c r="I870" s="426"/>
      <c r="J870" s="426"/>
      <c r="K870" s="426"/>
      <c r="L870" s="426"/>
      <c r="M870" s="426"/>
      <c r="N870" s="426"/>
      <c r="O870" s="426"/>
      <c r="P870" s="426"/>
      <c r="Q870" s="426"/>
      <c r="R870" s="426"/>
      <c r="S870" s="426"/>
      <c r="T870" s="426"/>
      <c r="U870" s="426"/>
      <c r="V870" s="426"/>
      <c r="W870" s="426"/>
      <c r="X870" s="426"/>
      <c r="Y870" s="426"/>
      <c r="Z870" s="426"/>
      <c r="AA870" s="426"/>
    </row>
    <row r="871" spans="1:27" ht="15.75" customHeight="1">
      <c r="A871" s="426"/>
      <c r="B871" s="426"/>
      <c r="C871" s="426"/>
      <c r="D871" s="426"/>
      <c r="E871" s="426"/>
      <c r="F871" s="426"/>
      <c r="G871" s="426"/>
      <c r="H871" s="426"/>
      <c r="I871" s="426"/>
      <c r="J871" s="426"/>
      <c r="K871" s="426"/>
      <c r="L871" s="426"/>
      <c r="M871" s="426"/>
      <c r="N871" s="426"/>
      <c r="O871" s="426"/>
      <c r="P871" s="426"/>
      <c r="Q871" s="426"/>
      <c r="R871" s="426"/>
      <c r="S871" s="426"/>
      <c r="T871" s="426"/>
      <c r="U871" s="426"/>
      <c r="V871" s="426"/>
      <c r="W871" s="426"/>
      <c r="X871" s="426"/>
      <c r="Y871" s="426"/>
      <c r="Z871" s="426"/>
      <c r="AA871" s="426"/>
    </row>
    <row r="872" spans="1:27" ht="15.75" customHeight="1">
      <c r="A872" s="426"/>
      <c r="B872" s="426"/>
      <c r="C872" s="426"/>
      <c r="D872" s="426"/>
      <c r="E872" s="426"/>
      <c r="F872" s="426"/>
      <c r="G872" s="426"/>
      <c r="H872" s="426"/>
      <c r="I872" s="426"/>
      <c r="J872" s="426"/>
      <c r="K872" s="426"/>
      <c r="L872" s="426"/>
      <c r="M872" s="426"/>
      <c r="N872" s="426"/>
      <c r="O872" s="426"/>
      <c r="P872" s="426"/>
      <c r="Q872" s="426"/>
      <c r="R872" s="426"/>
      <c r="S872" s="426"/>
      <c r="T872" s="426"/>
      <c r="U872" s="426"/>
      <c r="V872" s="426"/>
      <c r="W872" s="426"/>
      <c r="X872" s="426"/>
      <c r="Y872" s="426"/>
      <c r="Z872" s="426"/>
      <c r="AA872" s="426"/>
    </row>
    <row r="873" spans="1:27" ht="15.75" customHeight="1">
      <c r="A873" s="426"/>
      <c r="B873" s="426"/>
      <c r="C873" s="426"/>
      <c r="D873" s="426"/>
      <c r="E873" s="426"/>
      <c r="F873" s="426"/>
      <c r="G873" s="426"/>
      <c r="H873" s="426"/>
      <c r="I873" s="426"/>
      <c r="J873" s="426"/>
      <c r="K873" s="426"/>
      <c r="L873" s="426"/>
      <c r="M873" s="426"/>
      <c r="N873" s="426"/>
      <c r="O873" s="426"/>
      <c r="P873" s="426"/>
      <c r="Q873" s="426"/>
      <c r="R873" s="426"/>
      <c r="S873" s="426"/>
      <c r="T873" s="426"/>
      <c r="U873" s="426"/>
      <c r="V873" s="426"/>
      <c r="W873" s="426"/>
      <c r="X873" s="426"/>
      <c r="Y873" s="426"/>
      <c r="Z873" s="426"/>
      <c r="AA873" s="426"/>
    </row>
    <row r="874" spans="1:27" ht="15.75" customHeight="1">
      <c r="A874" s="426"/>
      <c r="B874" s="426"/>
      <c r="C874" s="426"/>
      <c r="D874" s="426"/>
      <c r="E874" s="426"/>
      <c r="F874" s="426"/>
      <c r="G874" s="426"/>
      <c r="H874" s="426"/>
      <c r="I874" s="426"/>
      <c r="J874" s="426"/>
      <c r="K874" s="426"/>
      <c r="L874" s="426"/>
      <c r="M874" s="426"/>
      <c r="N874" s="426"/>
      <c r="O874" s="426"/>
      <c r="P874" s="426"/>
      <c r="Q874" s="426"/>
      <c r="R874" s="426"/>
      <c r="S874" s="426"/>
      <c r="T874" s="426"/>
      <c r="U874" s="426"/>
      <c r="V874" s="426"/>
      <c r="W874" s="426"/>
      <c r="X874" s="426"/>
      <c r="Y874" s="426"/>
      <c r="Z874" s="426"/>
      <c r="AA874" s="426"/>
    </row>
    <row r="875" spans="1:27" ht="15.75" customHeight="1">
      <c r="A875" s="426"/>
      <c r="B875" s="426"/>
      <c r="C875" s="426"/>
      <c r="D875" s="426"/>
      <c r="E875" s="426"/>
      <c r="F875" s="426"/>
      <c r="G875" s="426"/>
      <c r="H875" s="426"/>
      <c r="I875" s="426"/>
      <c r="J875" s="426"/>
      <c r="K875" s="426"/>
      <c r="L875" s="426"/>
      <c r="M875" s="426"/>
      <c r="N875" s="426"/>
      <c r="O875" s="426"/>
      <c r="P875" s="426"/>
      <c r="Q875" s="426"/>
      <c r="R875" s="426"/>
      <c r="S875" s="426"/>
      <c r="T875" s="426"/>
      <c r="U875" s="426"/>
      <c r="V875" s="426"/>
      <c r="W875" s="426"/>
      <c r="X875" s="426"/>
      <c r="Y875" s="426"/>
      <c r="Z875" s="426"/>
      <c r="AA875" s="426"/>
    </row>
    <row r="876" spans="1:27" ht="15.75" customHeight="1">
      <c r="A876" s="426"/>
      <c r="B876" s="426"/>
      <c r="C876" s="426"/>
      <c r="D876" s="426"/>
      <c r="E876" s="426"/>
      <c r="F876" s="426"/>
      <c r="G876" s="426"/>
      <c r="H876" s="426"/>
      <c r="I876" s="426"/>
      <c r="J876" s="426"/>
      <c r="K876" s="426"/>
      <c r="L876" s="426"/>
      <c r="M876" s="426"/>
      <c r="N876" s="426"/>
      <c r="O876" s="426"/>
      <c r="P876" s="426"/>
      <c r="Q876" s="426"/>
      <c r="R876" s="426"/>
      <c r="S876" s="426"/>
      <c r="T876" s="426"/>
      <c r="U876" s="426"/>
      <c r="V876" s="426"/>
      <c r="W876" s="426"/>
      <c r="X876" s="426"/>
      <c r="Y876" s="426"/>
      <c r="Z876" s="426"/>
      <c r="AA876" s="426"/>
    </row>
    <row r="877" spans="1:27" ht="15.75" customHeight="1">
      <c r="A877" s="426"/>
      <c r="B877" s="426"/>
      <c r="C877" s="426"/>
      <c r="D877" s="426"/>
      <c r="E877" s="426"/>
      <c r="F877" s="426"/>
      <c r="G877" s="426"/>
      <c r="H877" s="426"/>
      <c r="I877" s="426"/>
      <c r="J877" s="426"/>
      <c r="K877" s="426"/>
      <c r="L877" s="426"/>
      <c r="M877" s="426"/>
      <c r="N877" s="426"/>
      <c r="O877" s="426"/>
      <c r="P877" s="426"/>
      <c r="Q877" s="426"/>
      <c r="R877" s="426"/>
      <c r="S877" s="426"/>
      <c r="T877" s="426"/>
      <c r="U877" s="426"/>
      <c r="V877" s="426"/>
      <c r="W877" s="426"/>
      <c r="X877" s="426"/>
      <c r="Y877" s="426"/>
      <c r="Z877" s="426"/>
      <c r="AA877" s="426"/>
    </row>
    <row r="878" spans="1:27" ht="15.75" customHeight="1">
      <c r="A878" s="426"/>
      <c r="B878" s="426"/>
      <c r="C878" s="426"/>
      <c r="D878" s="426"/>
      <c r="E878" s="426"/>
      <c r="F878" s="426"/>
      <c r="G878" s="426"/>
      <c r="H878" s="426"/>
      <c r="I878" s="426"/>
      <c r="J878" s="426"/>
      <c r="K878" s="426"/>
      <c r="L878" s="426"/>
      <c r="M878" s="426"/>
      <c r="N878" s="426"/>
      <c r="O878" s="426"/>
      <c r="P878" s="426"/>
      <c r="Q878" s="426"/>
      <c r="R878" s="426"/>
      <c r="S878" s="426"/>
      <c r="T878" s="426"/>
      <c r="U878" s="426"/>
      <c r="V878" s="426"/>
      <c r="W878" s="426"/>
      <c r="X878" s="426"/>
      <c r="Y878" s="426"/>
      <c r="Z878" s="426"/>
      <c r="AA878" s="426"/>
    </row>
    <row r="879" spans="1:27" ht="15.75" customHeight="1">
      <c r="A879" s="426"/>
      <c r="B879" s="426"/>
      <c r="C879" s="426"/>
      <c r="D879" s="426"/>
      <c r="E879" s="426"/>
      <c r="F879" s="426"/>
      <c r="G879" s="426"/>
      <c r="H879" s="426"/>
      <c r="I879" s="426"/>
      <c r="J879" s="426"/>
      <c r="K879" s="426"/>
      <c r="L879" s="426"/>
      <c r="M879" s="426"/>
      <c r="N879" s="426"/>
      <c r="O879" s="426"/>
      <c r="P879" s="426"/>
      <c r="Q879" s="426"/>
      <c r="R879" s="426"/>
      <c r="S879" s="426"/>
      <c r="T879" s="426"/>
      <c r="U879" s="426"/>
      <c r="V879" s="426"/>
      <c r="W879" s="426"/>
      <c r="X879" s="426"/>
      <c r="Y879" s="426"/>
      <c r="Z879" s="426"/>
      <c r="AA879" s="426"/>
    </row>
    <row r="880" spans="1:27" ht="15.75" customHeight="1">
      <c r="A880" s="426"/>
      <c r="B880" s="426"/>
      <c r="C880" s="426"/>
      <c r="D880" s="426"/>
      <c r="E880" s="426"/>
      <c r="F880" s="426"/>
      <c r="G880" s="426"/>
      <c r="H880" s="426"/>
      <c r="I880" s="426"/>
      <c r="J880" s="426"/>
      <c r="K880" s="426"/>
      <c r="L880" s="426"/>
      <c r="M880" s="426"/>
      <c r="N880" s="426"/>
      <c r="O880" s="426"/>
      <c r="P880" s="426"/>
      <c r="Q880" s="426"/>
      <c r="R880" s="426"/>
      <c r="S880" s="426"/>
      <c r="T880" s="426"/>
      <c r="U880" s="426"/>
      <c r="V880" s="426"/>
      <c r="W880" s="426"/>
      <c r="X880" s="426"/>
      <c r="Y880" s="426"/>
      <c r="Z880" s="426"/>
      <c r="AA880" s="426"/>
    </row>
    <row r="881" spans="1:27" ht="15.75" customHeight="1">
      <c r="A881" s="426"/>
      <c r="B881" s="426"/>
      <c r="C881" s="426"/>
      <c r="D881" s="426"/>
      <c r="E881" s="426"/>
      <c r="F881" s="426"/>
      <c r="G881" s="426"/>
      <c r="H881" s="426"/>
      <c r="I881" s="426"/>
      <c r="J881" s="426"/>
      <c r="K881" s="426"/>
      <c r="L881" s="426"/>
      <c r="M881" s="426"/>
      <c r="N881" s="426"/>
      <c r="O881" s="426"/>
      <c r="P881" s="426"/>
      <c r="Q881" s="426"/>
      <c r="R881" s="426"/>
      <c r="S881" s="426"/>
      <c r="T881" s="426"/>
      <c r="U881" s="426"/>
      <c r="V881" s="426"/>
      <c r="W881" s="426"/>
      <c r="X881" s="426"/>
      <c r="Y881" s="426"/>
      <c r="Z881" s="426"/>
      <c r="AA881" s="426"/>
    </row>
    <row r="882" spans="1:27" ht="15.75" customHeight="1">
      <c r="A882" s="426"/>
      <c r="B882" s="426"/>
      <c r="C882" s="426"/>
      <c r="D882" s="426"/>
      <c r="E882" s="426"/>
      <c r="F882" s="426"/>
      <c r="G882" s="426"/>
      <c r="H882" s="426"/>
      <c r="I882" s="426"/>
      <c r="J882" s="426"/>
      <c r="K882" s="426"/>
      <c r="L882" s="426"/>
      <c r="M882" s="426"/>
      <c r="N882" s="426"/>
      <c r="O882" s="426"/>
      <c r="P882" s="426"/>
      <c r="Q882" s="426"/>
      <c r="R882" s="426"/>
      <c r="S882" s="426"/>
      <c r="T882" s="426"/>
      <c r="U882" s="426"/>
      <c r="V882" s="426"/>
      <c r="W882" s="426"/>
      <c r="X882" s="426"/>
      <c r="Y882" s="426"/>
      <c r="Z882" s="426"/>
      <c r="AA882" s="426"/>
    </row>
    <row r="883" spans="1:27" ht="15.75" customHeight="1">
      <c r="A883" s="426"/>
      <c r="B883" s="426"/>
      <c r="C883" s="426"/>
      <c r="D883" s="426"/>
      <c r="E883" s="426"/>
      <c r="F883" s="426"/>
      <c r="G883" s="426"/>
      <c r="H883" s="426"/>
      <c r="I883" s="426"/>
      <c r="J883" s="426"/>
      <c r="K883" s="426"/>
      <c r="L883" s="426"/>
      <c r="M883" s="426"/>
      <c r="N883" s="426"/>
      <c r="O883" s="426"/>
      <c r="P883" s="426"/>
      <c r="Q883" s="426"/>
      <c r="R883" s="426"/>
      <c r="S883" s="426"/>
      <c r="T883" s="426"/>
      <c r="U883" s="426"/>
      <c r="V883" s="426"/>
      <c r="W883" s="426"/>
      <c r="X883" s="426"/>
      <c r="Y883" s="426"/>
      <c r="Z883" s="426"/>
      <c r="AA883" s="426"/>
    </row>
    <row r="884" spans="1:27" ht="15.75" customHeight="1">
      <c r="A884" s="426"/>
      <c r="B884" s="426"/>
      <c r="C884" s="426"/>
      <c r="D884" s="426"/>
      <c r="E884" s="426"/>
      <c r="F884" s="426"/>
      <c r="G884" s="426"/>
      <c r="H884" s="426"/>
      <c r="I884" s="426"/>
      <c r="J884" s="426"/>
      <c r="K884" s="426"/>
      <c r="L884" s="426"/>
      <c r="M884" s="426"/>
      <c r="N884" s="426"/>
      <c r="O884" s="426"/>
      <c r="P884" s="426"/>
      <c r="Q884" s="426"/>
      <c r="R884" s="426"/>
      <c r="S884" s="426"/>
      <c r="T884" s="426"/>
      <c r="U884" s="426"/>
      <c r="V884" s="426"/>
      <c r="W884" s="426"/>
      <c r="X884" s="426"/>
      <c r="Y884" s="426"/>
      <c r="Z884" s="426"/>
      <c r="AA884" s="426"/>
    </row>
    <row r="885" spans="1:27" ht="15.75" customHeight="1">
      <c r="A885" s="426"/>
      <c r="B885" s="426"/>
      <c r="C885" s="426"/>
      <c r="D885" s="426"/>
      <c r="E885" s="426"/>
      <c r="F885" s="426"/>
      <c r="G885" s="426"/>
      <c r="H885" s="426"/>
      <c r="I885" s="426"/>
      <c r="J885" s="426"/>
      <c r="K885" s="426"/>
      <c r="L885" s="426"/>
      <c r="M885" s="426"/>
      <c r="N885" s="426"/>
      <c r="O885" s="426"/>
      <c r="P885" s="426"/>
      <c r="Q885" s="426"/>
      <c r="R885" s="426"/>
      <c r="S885" s="426"/>
      <c r="T885" s="426"/>
      <c r="U885" s="426"/>
      <c r="V885" s="426"/>
      <c r="W885" s="426"/>
      <c r="X885" s="426"/>
      <c r="Y885" s="426"/>
      <c r="Z885" s="426"/>
      <c r="AA885" s="426"/>
    </row>
    <row r="886" spans="1:27" ht="15.75" customHeight="1">
      <c r="A886" s="426"/>
      <c r="B886" s="426"/>
      <c r="C886" s="426"/>
      <c r="D886" s="426"/>
      <c r="E886" s="426"/>
      <c r="F886" s="426"/>
      <c r="G886" s="426"/>
      <c r="H886" s="426"/>
      <c r="I886" s="426"/>
      <c r="J886" s="426"/>
      <c r="K886" s="426"/>
      <c r="L886" s="426"/>
      <c r="M886" s="426"/>
      <c r="N886" s="426"/>
      <c r="O886" s="426"/>
      <c r="P886" s="426"/>
      <c r="Q886" s="426"/>
      <c r="R886" s="426"/>
      <c r="S886" s="426"/>
      <c r="T886" s="426"/>
      <c r="U886" s="426"/>
      <c r="V886" s="426"/>
      <c r="W886" s="426"/>
      <c r="X886" s="426"/>
      <c r="Y886" s="426"/>
      <c r="Z886" s="426"/>
      <c r="AA886" s="426"/>
    </row>
    <row r="887" spans="1:27" ht="15.75" customHeight="1">
      <c r="A887" s="426"/>
      <c r="B887" s="426"/>
      <c r="C887" s="426"/>
      <c r="D887" s="426"/>
      <c r="E887" s="426"/>
      <c r="F887" s="426"/>
      <c r="G887" s="426"/>
      <c r="H887" s="426"/>
      <c r="I887" s="426"/>
      <c r="J887" s="426"/>
      <c r="K887" s="426"/>
      <c r="L887" s="426"/>
      <c r="M887" s="426"/>
      <c r="N887" s="426"/>
      <c r="O887" s="426"/>
      <c r="P887" s="426"/>
      <c r="Q887" s="426"/>
      <c r="R887" s="426"/>
      <c r="S887" s="426"/>
      <c r="T887" s="426"/>
      <c r="U887" s="426"/>
      <c r="V887" s="426"/>
      <c r="W887" s="426"/>
      <c r="X887" s="426"/>
      <c r="Y887" s="426"/>
      <c r="Z887" s="426"/>
      <c r="AA887" s="426"/>
    </row>
    <row r="888" spans="1:27" ht="15.75" customHeight="1">
      <c r="A888" s="426"/>
      <c r="B888" s="426"/>
      <c r="C888" s="426"/>
      <c r="D888" s="426"/>
      <c r="E888" s="426"/>
      <c r="F888" s="426"/>
      <c r="G888" s="426"/>
      <c r="H888" s="426"/>
      <c r="I888" s="426"/>
      <c r="J888" s="426"/>
      <c r="K888" s="426"/>
      <c r="L888" s="426"/>
      <c r="M888" s="426"/>
      <c r="N888" s="426"/>
      <c r="O888" s="426"/>
      <c r="P888" s="426"/>
      <c r="Q888" s="426"/>
      <c r="R888" s="426"/>
      <c r="S888" s="426"/>
      <c r="T888" s="426"/>
      <c r="U888" s="426"/>
      <c r="V888" s="426"/>
      <c r="W888" s="426"/>
      <c r="X888" s="426"/>
      <c r="Y888" s="426"/>
      <c r="Z888" s="426"/>
      <c r="AA888" s="426"/>
    </row>
    <row r="889" spans="1:27" ht="15.75" customHeight="1">
      <c r="A889" s="426"/>
      <c r="B889" s="426"/>
      <c r="C889" s="426"/>
      <c r="D889" s="426"/>
      <c r="E889" s="426"/>
      <c r="F889" s="426"/>
      <c r="G889" s="426"/>
      <c r="H889" s="426"/>
      <c r="I889" s="426"/>
      <c r="J889" s="426"/>
      <c r="K889" s="426"/>
      <c r="L889" s="426"/>
      <c r="M889" s="426"/>
      <c r="N889" s="426"/>
      <c r="O889" s="426"/>
      <c r="P889" s="426"/>
      <c r="Q889" s="426"/>
      <c r="R889" s="426"/>
      <c r="S889" s="426"/>
      <c r="T889" s="426"/>
      <c r="U889" s="426"/>
      <c r="V889" s="426"/>
      <c r="W889" s="426"/>
      <c r="X889" s="426"/>
      <c r="Y889" s="426"/>
      <c r="Z889" s="426"/>
      <c r="AA889" s="426"/>
    </row>
    <row r="890" spans="1:27" ht="15.75" customHeight="1">
      <c r="A890" s="426"/>
      <c r="B890" s="426"/>
      <c r="C890" s="426"/>
      <c r="D890" s="426"/>
      <c r="E890" s="426"/>
      <c r="F890" s="426"/>
      <c r="G890" s="426"/>
      <c r="H890" s="426"/>
      <c r="I890" s="426"/>
      <c r="J890" s="426"/>
      <c r="K890" s="426"/>
      <c r="L890" s="426"/>
      <c r="M890" s="426"/>
      <c r="N890" s="426"/>
      <c r="O890" s="426"/>
      <c r="P890" s="426"/>
      <c r="Q890" s="426"/>
      <c r="R890" s="426"/>
      <c r="S890" s="426"/>
      <c r="T890" s="426"/>
      <c r="U890" s="426"/>
      <c r="V890" s="426"/>
      <c r="W890" s="426"/>
      <c r="X890" s="426"/>
      <c r="Y890" s="426"/>
      <c r="Z890" s="426"/>
      <c r="AA890" s="426"/>
    </row>
    <row r="891" spans="1:27" ht="15.75" customHeight="1">
      <c r="A891" s="426"/>
      <c r="B891" s="426"/>
      <c r="C891" s="426"/>
      <c r="D891" s="426"/>
      <c r="E891" s="426"/>
      <c r="F891" s="426"/>
      <c r="G891" s="426"/>
      <c r="H891" s="426"/>
      <c r="I891" s="426"/>
      <c r="J891" s="426"/>
      <c r="K891" s="426"/>
      <c r="L891" s="426"/>
      <c r="M891" s="426"/>
      <c r="N891" s="426"/>
      <c r="O891" s="426"/>
      <c r="P891" s="426"/>
      <c r="Q891" s="426"/>
      <c r="R891" s="426"/>
      <c r="S891" s="426"/>
      <c r="T891" s="426"/>
      <c r="U891" s="426"/>
      <c r="V891" s="426"/>
      <c r="W891" s="426"/>
      <c r="X891" s="426"/>
      <c r="Y891" s="426"/>
      <c r="Z891" s="426"/>
      <c r="AA891" s="426"/>
    </row>
    <row r="892" spans="1:27" ht="15.75" customHeight="1">
      <c r="A892" s="426"/>
      <c r="B892" s="426"/>
      <c r="C892" s="426"/>
      <c r="D892" s="426"/>
      <c r="E892" s="426"/>
      <c r="F892" s="426"/>
      <c r="G892" s="426"/>
      <c r="H892" s="426"/>
      <c r="I892" s="426"/>
      <c r="J892" s="426"/>
      <c r="K892" s="426"/>
      <c r="L892" s="426"/>
      <c r="M892" s="426"/>
      <c r="N892" s="426"/>
      <c r="O892" s="426"/>
      <c r="P892" s="426"/>
      <c r="Q892" s="426"/>
      <c r="R892" s="426"/>
      <c r="S892" s="426"/>
      <c r="T892" s="426"/>
      <c r="U892" s="426"/>
      <c r="V892" s="426"/>
      <c r="W892" s="426"/>
      <c r="X892" s="426"/>
      <c r="Y892" s="426"/>
      <c r="Z892" s="426"/>
      <c r="AA892" s="426"/>
    </row>
    <row r="893" spans="1:27" ht="15.75" customHeight="1">
      <c r="A893" s="426"/>
      <c r="B893" s="426"/>
      <c r="C893" s="426"/>
      <c r="D893" s="426"/>
      <c r="E893" s="426"/>
      <c r="F893" s="426"/>
      <c r="G893" s="426"/>
      <c r="H893" s="426"/>
      <c r="I893" s="426"/>
      <c r="J893" s="426"/>
      <c r="K893" s="426"/>
      <c r="L893" s="426"/>
      <c r="M893" s="426"/>
      <c r="N893" s="426"/>
      <c r="O893" s="426"/>
      <c r="P893" s="426"/>
      <c r="Q893" s="426"/>
      <c r="R893" s="426"/>
      <c r="S893" s="426"/>
      <c r="T893" s="426"/>
      <c r="U893" s="426"/>
      <c r="V893" s="426"/>
      <c r="W893" s="426"/>
      <c r="X893" s="426"/>
      <c r="Y893" s="426"/>
      <c r="Z893" s="426"/>
      <c r="AA893" s="426"/>
    </row>
    <row r="894" spans="1:27" ht="15.75" customHeight="1">
      <c r="A894" s="426"/>
      <c r="B894" s="426"/>
      <c r="C894" s="426"/>
      <c r="D894" s="426"/>
      <c r="E894" s="426"/>
      <c r="F894" s="426"/>
      <c r="G894" s="426"/>
      <c r="H894" s="426"/>
      <c r="I894" s="426"/>
      <c r="J894" s="426"/>
      <c r="K894" s="426"/>
      <c r="L894" s="426"/>
      <c r="M894" s="426"/>
      <c r="N894" s="426"/>
      <c r="O894" s="426"/>
      <c r="P894" s="426"/>
      <c r="Q894" s="426"/>
      <c r="R894" s="426"/>
      <c r="S894" s="426"/>
      <c r="T894" s="426"/>
      <c r="U894" s="426"/>
      <c r="V894" s="426"/>
      <c r="W894" s="426"/>
      <c r="X894" s="426"/>
      <c r="Y894" s="426"/>
      <c r="Z894" s="426"/>
      <c r="AA894" s="426"/>
    </row>
    <row r="895" spans="1:27" ht="15.75" customHeight="1">
      <c r="A895" s="426"/>
      <c r="B895" s="426"/>
      <c r="C895" s="426"/>
      <c r="D895" s="426"/>
      <c r="E895" s="426"/>
      <c r="F895" s="426"/>
      <c r="G895" s="426"/>
      <c r="H895" s="426"/>
      <c r="I895" s="426"/>
      <c r="J895" s="426"/>
      <c r="K895" s="426"/>
      <c r="L895" s="426"/>
      <c r="M895" s="426"/>
      <c r="N895" s="426"/>
      <c r="O895" s="426"/>
      <c r="P895" s="426"/>
      <c r="Q895" s="426"/>
      <c r="R895" s="426"/>
      <c r="S895" s="426"/>
      <c r="T895" s="426"/>
      <c r="U895" s="426"/>
      <c r="V895" s="426"/>
      <c r="W895" s="426"/>
      <c r="X895" s="426"/>
      <c r="Y895" s="426"/>
      <c r="Z895" s="426"/>
      <c r="AA895" s="426"/>
    </row>
    <row r="896" spans="1:27" ht="15.75" customHeight="1">
      <c r="A896" s="426"/>
      <c r="B896" s="426"/>
      <c r="C896" s="426"/>
      <c r="D896" s="426"/>
      <c r="E896" s="426"/>
      <c r="F896" s="426"/>
      <c r="G896" s="426"/>
      <c r="H896" s="426"/>
      <c r="I896" s="426"/>
      <c r="J896" s="426"/>
      <c r="K896" s="426"/>
      <c r="L896" s="426"/>
      <c r="M896" s="426"/>
      <c r="N896" s="426"/>
      <c r="O896" s="426"/>
      <c r="P896" s="426"/>
      <c r="Q896" s="426"/>
      <c r="R896" s="426"/>
      <c r="S896" s="426"/>
      <c r="T896" s="426"/>
      <c r="U896" s="426"/>
      <c r="V896" s="426"/>
      <c r="W896" s="426"/>
      <c r="X896" s="426"/>
      <c r="Y896" s="426"/>
      <c r="Z896" s="426"/>
      <c r="AA896" s="426"/>
    </row>
    <row r="897" spans="1:27" ht="15.75" customHeight="1">
      <c r="A897" s="426"/>
      <c r="B897" s="426"/>
      <c r="C897" s="426"/>
      <c r="D897" s="426"/>
      <c r="E897" s="426"/>
      <c r="F897" s="426"/>
      <c r="G897" s="426"/>
      <c r="H897" s="426"/>
      <c r="I897" s="426"/>
      <c r="J897" s="426"/>
      <c r="K897" s="426"/>
      <c r="L897" s="426"/>
      <c r="M897" s="426"/>
      <c r="N897" s="426"/>
      <c r="O897" s="426"/>
      <c r="P897" s="426"/>
      <c r="Q897" s="426"/>
      <c r="R897" s="426"/>
      <c r="S897" s="426"/>
      <c r="T897" s="426"/>
      <c r="U897" s="426"/>
      <c r="V897" s="426"/>
      <c r="W897" s="426"/>
      <c r="X897" s="426"/>
      <c r="Y897" s="426"/>
      <c r="Z897" s="426"/>
      <c r="AA897" s="426"/>
    </row>
    <row r="898" spans="1:27" ht="15.75" customHeight="1">
      <c r="A898" s="426"/>
      <c r="B898" s="426"/>
      <c r="C898" s="426"/>
      <c r="D898" s="426"/>
      <c r="E898" s="426"/>
      <c r="F898" s="426"/>
      <c r="G898" s="426"/>
      <c r="H898" s="426"/>
      <c r="I898" s="426"/>
      <c r="J898" s="426"/>
      <c r="K898" s="426"/>
      <c r="L898" s="426"/>
      <c r="M898" s="426"/>
      <c r="N898" s="426"/>
      <c r="O898" s="426"/>
      <c r="P898" s="426"/>
      <c r="Q898" s="426"/>
      <c r="R898" s="426"/>
      <c r="S898" s="426"/>
      <c r="T898" s="426"/>
      <c r="U898" s="426"/>
      <c r="V898" s="426"/>
      <c r="W898" s="426"/>
      <c r="X898" s="426"/>
      <c r="Y898" s="426"/>
      <c r="Z898" s="426"/>
      <c r="AA898" s="426"/>
    </row>
    <row r="899" spans="1:27" ht="15.75" customHeight="1">
      <c r="A899" s="426"/>
      <c r="B899" s="426"/>
      <c r="C899" s="426"/>
      <c r="D899" s="426"/>
      <c r="E899" s="426"/>
      <c r="F899" s="426"/>
      <c r="G899" s="426"/>
      <c r="H899" s="426"/>
      <c r="I899" s="426"/>
      <c r="J899" s="426"/>
      <c r="K899" s="426"/>
      <c r="L899" s="426"/>
      <c r="M899" s="426"/>
      <c r="N899" s="426"/>
      <c r="O899" s="426"/>
      <c r="P899" s="426"/>
      <c r="Q899" s="426"/>
      <c r="R899" s="426"/>
      <c r="S899" s="426"/>
      <c r="T899" s="426"/>
      <c r="U899" s="426"/>
      <c r="V899" s="426"/>
      <c r="W899" s="426"/>
      <c r="X899" s="426"/>
      <c r="Y899" s="426"/>
      <c r="Z899" s="426"/>
      <c r="AA899" s="426"/>
    </row>
    <row r="900" spans="1:27" ht="15.75" customHeight="1">
      <c r="A900" s="426"/>
      <c r="B900" s="426"/>
      <c r="C900" s="426"/>
      <c r="D900" s="426"/>
      <c r="E900" s="426"/>
      <c r="F900" s="426"/>
      <c r="G900" s="426"/>
      <c r="H900" s="426"/>
      <c r="I900" s="426"/>
      <c r="J900" s="426"/>
      <c r="K900" s="426"/>
      <c r="L900" s="426"/>
      <c r="M900" s="426"/>
      <c r="N900" s="426"/>
      <c r="O900" s="426"/>
      <c r="P900" s="426"/>
      <c r="Q900" s="426"/>
      <c r="R900" s="426"/>
      <c r="S900" s="426"/>
      <c r="T900" s="426"/>
      <c r="U900" s="426"/>
      <c r="V900" s="426"/>
      <c r="W900" s="426"/>
      <c r="X900" s="426"/>
      <c r="Y900" s="426"/>
      <c r="Z900" s="426"/>
      <c r="AA900" s="426"/>
    </row>
    <row r="901" spans="1:27" ht="15.75" customHeight="1">
      <c r="A901" s="426"/>
      <c r="B901" s="426"/>
      <c r="C901" s="426"/>
      <c r="D901" s="426"/>
      <c r="E901" s="426"/>
      <c r="F901" s="426"/>
      <c r="G901" s="426"/>
      <c r="H901" s="426"/>
      <c r="I901" s="426"/>
      <c r="J901" s="426"/>
      <c r="K901" s="426"/>
      <c r="L901" s="426"/>
      <c r="M901" s="426"/>
      <c r="N901" s="426"/>
      <c r="O901" s="426"/>
      <c r="P901" s="426"/>
      <c r="Q901" s="426"/>
      <c r="R901" s="426"/>
      <c r="S901" s="426"/>
      <c r="T901" s="426"/>
      <c r="U901" s="426"/>
      <c r="V901" s="426"/>
      <c r="W901" s="426"/>
      <c r="X901" s="426"/>
      <c r="Y901" s="426"/>
      <c r="Z901" s="426"/>
      <c r="AA901" s="426"/>
    </row>
    <row r="902" spans="1:27" ht="15.75" customHeight="1">
      <c r="A902" s="426"/>
      <c r="B902" s="426"/>
      <c r="C902" s="426"/>
      <c r="D902" s="426"/>
      <c r="E902" s="426"/>
      <c r="F902" s="426"/>
      <c r="G902" s="426"/>
      <c r="H902" s="426"/>
      <c r="I902" s="426"/>
      <c r="J902" s="426"/>
      <c r="K902" s="426"/>
      <c r="L902" s="426"/>
      <c r="M902" s="426"/>
      <c r="N902" s="426"/>
      <c r="O902" s="426"/>
      <c r="P902" s="426"/>
      <c r="Q902" s="426"/>
      <c r="R902" s="426"/>
      <c r="S902" s="426"/>
      <c r="T902" s="426"/>
      <c r="U902" s="426"/>
      <c r="V902" s="426"/>
      <c r="W902" s="426"/>
      <c r="X902" s="426"/>
      <c r="Y902" s="426"/>
      <c r="Z902" s="426"/>
      <c r="AA902" s="426"/>
    </row>
    <row r="903" spans="1:27" ht="15.75" customHeight="1">
      <c r="A903" s="426"/>
      <c r="B903" s="426"/>
      <c r="C903" s="426"/>
      <c r="D903" s="426"/>
      <c r="E903" s="426"/>
      <c r="F903" s="426"/>
      <c r="G903" s="426"/>
      <c r="H903" s="426"/>
      <c r="I903" s="426"/>
      <c r="J903" s="426"/>
      <c r="K903" s="426"/>
      <c r="L903" s="426"/>
      <c r="M903" s="426"/>
      <c r="N903" s="426"/>
      <c r="O903" s="426"/>
      <c r="P903" s="426"/>
      <c r="Q903" s="426"/>
      <c r="R903" s="426"/>
      <c r="S903" s="426"/>
      <c r="T903" s="426"/>
      <c r="U903" s="426"/>
      <c r="V903" s="426"/>
      <c r="W903" s="426"/>
      <c r="X903" s="426"/>
      <c r="Y903" s="426"/>
      <c r="Z903" s="426"/>
      <c r="AA903" s="426"/>
    </row>
    <row r="904" spans="1:27" ht="15.75" customHeight="1">
      <c r="A904" s="426"/>
      <c r="B904" s="426"/>
      <c r="C904" s="426"/>
      <c r="D904" s="426"/>
      <c r="E904" s="426"/>
      <c r="F904" s="426"/>
      <c r="G904" s="426"/>
      <c r="H904" s="426"/>
      <c r="I904" s="426"/>
      <c r="J904" s="426"/>
      <c r="K904" s="426"/>
      <c r="L904" s="426"/>
      <c r="M904" s="426"/>
      <c r="N904" s="426"/>
      <c r="O904" s="426"/>
      <c r="P904" s="426"/>
      <c r="Q904" s="426"/>
      <c r="R904" s="426"/>
      <c r="S904" s="426"/>
      <c r="T904" s="426"/>
      <c r="U904" s="426"/>
      <c r="V904" s="426"/>
      <c r="W904" s="426"/>
      <c r="X904" s="426"/>
      <c r="Y904" s="426"/>
      <c r="Z904" s="426"/>
      <c r="AA904" s="426"/>
    </row>
    <row r="905" spans="1:27" ht="15.75" customHeight="1">
      <c r="A905" s="426"/>
      <c r="B905" s="426"/>
      <c r="C905" s="426"/>
      <c r="D905" s="426"/>
      <c r="E905" s="426"/>
      <c r="F905" s="426"/>
      <c r="G905" s="426"/>
      <c r="H905" s="426"/>
      <c r="I905" s="426"/>
      <c r="J905" s="426"/>
      <c r="K905" s="426"/>
      <c r="L905" s="426"/>
      <c r="M905" s="426"/>
      <c r="N905" s="426"/>
      <c r="O905" s="426"/>
      <c r="P905" s="426"/>
      <c r="Q905" s="426"/>
      <c r="R905" s="426"/>
      <c r="S905" s="426"/>
      <c r="T905" s="426"/>
      <c r="U905" s="426"/>
      <c r="V905" s="426"/>
      <c r="W905" s="426"/>
      <c r="X905" s="426"/>
      <c r="Y905" s="426"/>
      <c r="Z905" s="426"/>
      <c r="AA905" s="426"/>
    </row>
    <row r="906" spans="1:27" ht="15.75" customHeight="1">
      <c r="A906" s="426"/>
      <c r="B906" s="426"/>
      <c r="C906" s="426"/>
      <c r="D906" s="426"/>
      <c r="E906" s="426"/>
      <c r="F906" s="426"/>
      <c r="G906" s="426"/>
      <c r="H906" s="426"/>
      <c r="I906" s="426"/>
      <c r="J906" s="426"/>
      <c r="K906" s="426"/>
      <c r="L906" s="426"/>
      <c r="M906" s="426"/>
      <c r="N906" s="426"/>
      <c r="O906" s="426"/>
      <c r="P906" s="426"/>
      <c r="Q906" s="426"/>
      <c r="R906" s="426"/>
      <c r="S906" s="426"/>
      <c r="T906" s="426"/>
      <c r="U906" s="426"/>
      <c r="V906" s="426"/>
      <c r="W906" s="426"/>
      <c r="X906" s="426"/>
      <c r="Y906" s="426"/>
      <c r="Z906" s="426"/>
      <c r="AA906" s="426"/>
    </row>
    <row r="907" spans="1:27" ht="15.75" customHeight="1">
      <c r="A907" s="426"/>
      <c r="B907" s="426"/>
      <c r="C907" s="426"/>
      <c r="D907" s="426"/>
      <c r="E907" s="426"/>
      <c r="F907" s="426"/>
      <c r="G907" s="426"/>
      <c r="H907" s="426"/>
      <c r="I907" s="426"/>
      <c r="J907" s="426"/>
      <c r="K907" s="426"/>
      <c r="L907" s="426"/>
      <c r="M907" s="426"/>
      <c r="N907" s="426"/>
      <c r="O907" s="426"/>
      <c r="P907" s="426"/>
      <c r="Q907" s="426"/>
      <c r="R907" s="426"/>
      <c r="S907" s="426"/>
      <c r="T907" s="426"/>
      <c r="U907" s="426"/>
      <c r="V907" s="426"/>
      <c r="W907" s="426"/>
      <c r="X907" s="426"/>
      <c r="Y907" s="426"/>
      <c r="Z907" s="426"/>
      <c r="AA907" s="426"/>
    </row>
    <row r="908" spans="1:27" ht="15.75" customHeight="1">
      <c r="A908" s="426"/>
      <c r="B908" s="426"/>
      <c r="C908" s="426"/>
      <c r="D908" s="426"/>
      <c r="E908" s="426"/>
      <c r="F908" s="426"/>
      <c r="G908" s="426"/>
      <c r="H908" s="426"/>
      <c r="I908" s="426"/>
      <c r="J908" s="426"/>
      <c r="K908" s="426"/>
      <c r="L908" s="426"/>
      <c r="M908" s="426"/>
      <c r="N908" s="426"/>
      <c r="O908" s="426"/>
      <c r="P908" s="426"/>
      <c r="Q908" s="426"/>
      <c r="R908" s="426"/>
      <c r="S908" s="426"/>
      <c r="T908" s="426"/>
      <c r="U908" s="426"/>
      <c r="V908" s="426"/>
      <c r="W908" s="426"/>
      <c r="X908" s="426"/>
      <c r="Y908" s="426"/>
      <c r="Z908" s="426"/>
      <c r="AA908" s="426"/>
    </row>
    <row r="909" spans="1:27" ht="15.75" customHeight="1">
      <c r="A909" s="426"/>
      <c r="B909" s="426"/>
      <c r="C909" s="426"/>
      <c r="D909" s="426"/>
      <c r="E909" s="426"/>
      <c r="F909" s="426"/>
      <c r="G909" s="426"/>
      <c r="H909" s="426"/>
      <c r="I909" s="426"/>
      <c r="J909" s="426"/>
      <c r="K909" s="426"/>
      <c r="L909" s="426"/>
      <c r="M909" s="426"/>
      <c r="N909" s="426"/>
      <c r="O909" s="426"/>
      <c r="P909" s="426"/>
      <c r="Q909" s="426"/>
      <c r="R909" s="426"/>
      <c r="S909" s="426"/>
      <c r="T909" s="426"/>
      <c r="U909" s="426"/>
      <c r="V909" s="426"/>
      <c r="W909" s="426"/>
      <c r="X909" s="426"/>
      <c r="Y909" s="426"/>
      <c r="Z909" s="426"/>
      <c r="AA909" s="426"/>
    </row>
    <row r="910" spans="1:27" ht="15.75" customHeight="1">
      <c r="A910" s="426"/>
      <c r="B910" s="426"/>
      <c r="C910" s="426"/>
      <c r="D910" s="426"/>
      <c r="E910" s="426"/>
      <c r="F910" s="426"/>
      <c r="G910" s="426"/>
      <c r="H910" s="426"/>
      <c r="I910" s="426"/>
      <c r="J910" s="426"/>
      <c r="K910" s="426"/>
      <c r="L910" s="426"/>
      <c r="M910" s="426"/>
      <c r="N910" s="426"/>
      <c r="O910" s="426"/>
      <c r="P910" s="426"/>
      <c r="Q910" s="426"/>
      <c r="R910" s="426"/>
      <c r="S910" s="426"/>
      <c r="T910" s="426"/>
      <c r="U910" s="426"/>
      <c r="V910" s="426"/>
      <c r="W910" s="426"/>
      <c r="X910" s="426"/>
      <c r="Y910" s="426"/>
      <c r="Z910" s="426"/>
      <c r="AA910" s="426"/>
    </row>
    <row r="911" spans="1:27" ht="15.75" customHeight="1">
      <c r="A911" s="426"/>
      <c r="B911" s="426"/>
      <c r="C911" s="426"/>
      <c r="D911" s="426"/>
      <c r="E911" s="426"/>
      <c r="F911" s="426"/>
      <c r="G911" s="426"/>
      <c r="H911" s="426"/>
      <c r="I911" s="426"/>
      <c r="J911" s="426"/>
      <c r="K911" s="426"/>
      <c r="L911" s="426"/>
      <c r="M911" s="426"/>
      <c r="N911" s="426"/>
      <c r="O911" s="426"/>
      <c r="P911" s="426"/>
      <c r="Q911" s="426"/>
      <c r="R911" s="426"/>
      <c r="S911" s="426"/>
      <c r="T911" s="426"/>
      <c r="U911" s="426"/>
      <c r="V911" s="426"/>
      <c r="W911" s="426"/>
      <c r="X911" s="426"/>
      <c r="Y911" s="426"/>
      <c r="Z911" s="426"/>
      <c r="AA911" s="426"/>
    </row>
    <row r="912" spans="1:27" ht="15.75" customHeight="1">
      <c r="A912" s="426"/>
      <c r="B912" s="426"/>
      <c r="C912" s="426"/>
      <c r="D912" s="426"/>
      <c r="E912" s="426"/>
      <c r="F912" s="426"/>
      <c r="G912" s="426"/>
      <c r="H912" s="426"/>
      <c r="I912" s="426"/>
      <c r="J912" s="426"/>
      <c r="K912" s="426"/>
      <c r="L912" s="426"/>
      <c r="M912" s="426"/>
      <c r="N912" s="426"/>
      <c r="O912" s="426"/>
      <c r="P912" s="426"/>
      <c r="Q912" s="426"/>
      <c r="R912" s="426"/>
      <c r="S912" s="426"/>
      <c r="T912" s="426"/>
      <c r="U912" s="426"/>
      <c r="V912" s="426"/>
      <c r="W912" s="426"/>
      <c r="X912" s="426"/>
      <c r="Y912" s="426"/>
      <c r="Z912" s="426"/>
      <c r="AA912" s="426"/>
    </row>
    <row r="913" spans="1:27" ht="15.75" customHeight="1">
      <c r="A913" s="426"/>
      <c r="B913" s="426"/>
      <c r="C913" s="426"/>
      <c r="D913" s="426"/>
      <c r="E913" s="426"/>
      <c r="F913" s="426"/>
      <c r="G913" s="426"/>
      <c r="H913" s="426"/>
      <c r="I913" s="426"/>
      <c r="J913" s="426"/>
      <c r="K913" s="426"/>
      <c r="L913" s="426"/>
      <c r="M913" s="426"/>
      <c r="N913" s="426"/>
      <c r="O913" s="426"/>
      <c r="P913" s="426"/>
      <c r="Q913" s="426"/>
      <c r="R913" s="426"/>
      <c r="S913" s="426"/>
      <c r="T913" s="426"/>
      <c r="U913" s="426"/>
      <c r="V913" s="426"/>
      <c r="W913" s="426"/>
      <c r="X913" s="426"/>
      <c r="Y913" s="426"/>
      <c r="Z913" s="426"/>
      <c r="AA913" s="426"/>
    </row>
    <row r="914" spans="1:27" ht="15.75" customHeight="1">
      <c r="A914" s="426"/>
      <c r="B914" s="426"/>
      <c r="C914" s="426"/>
      <c r="D914" s="426"/>
      <c r="E914" s="426"/>
      <c r="F914" s="426"/>
      <c r="G914" s="426"/>
      <c r="H914" s="426"/>
      <c r="I914" s="426"/>
      <c r="J914" s="426"/>
      <c r="K914" s="426"/>
      <c r="L914" s="426"/>
      <c r="M914" s="426"/>
      <c r="N914" s="426"/>
      <c r="O914" s="426"/>
      <c r="P914" s="426"/>
      <c r="Q914" s="426"/>
      <c r="R914" s="426"/>
      <c r="S914" s="426"/>
      <c r="T914" s="426"/>
      <c r="U914" s="426"/>
      <c r="V914" s="426"/>
      <c r="W914" s="426"/>
      <c r="X914" s="426"/>
      <c r="Y914" s="426"/>
      <c r="Z914" s="426"/>
      <c r="AA914" s="426"/>
    </row>
    <row r="915" spans="1:27" ht="15.75" customHeight="1">
      <c r="A915" s="426"/>
      <c r="B915" s="426"/>
      <c r="C915" s="426"/>
      <c r="D915" s="426"/>
      <c r="E915" s="426"/>
      <c r="F915" s="426"/>
      <c r="G915" s="426"/>
      <c r="H915" s="426"/>
      <c r="I915" s="426"/>
      <c r="J915" s="426"/>
      <c r="K915" s="426"/>
      <c r="L915" s="426"/>
      <c r="M915" s="426"/>
      <c r="N915" s="426"/>
      <c r="O915" s="426"/>
      <c r="P915" s="426"/>
      <c r="Q915" s="426"/>
      <c r="R915" s="426"/>
      <c r="S915" s="426"/>
      <c r="T915" s="426"/>
      <c r="U915" s="426"/>
      <c r="V915" s="426"/>
      <c r="W915" s="426"/>
      <c r="X915" s="426"/>
      <c r="Y915" s="426"/>
      <c r="Z915" s="426"/>
      <c r="AA915" s="426"/>
    </row>
    <row r="916" spans="1:27" ht="15.75" customHeight="1">
      <c r="A916" s="426"/>
      <c r="B916" s="426"/>
      <c r="C916" s="426"/>
      <c r="D916" s="426"/>
      <c r="E916" s="426"/>
      <c r="F916" s="426"/>
      <c r="G916" s="426"/>
      <c r="H916" s="426"/>
      <c r="I916" s="426"/>
      <c r="J916" s="426"/>
      <c r="K916" s="426"/>
      <c r="L916" s="426"/>
      <c r="M916" s="426"/>
      <c r="N916" s="426"/>
      <c r="O916" s="426"/>
      <c r="P916" s="426"/>
      <c r="Q916" s="426"/>
      <c r="R916" s="426"/>
      <c r="S916" s="426"/>
      <c r="T916" s="426"/>
      <c r="U916" s="426"/>
      <c r="V916" s="426"/>
      <c r="W916" s="426"/>
      <c r="X916" s="426"/>
      <c r="Y916" s="426"/>
      <c r="Z916" s="426"/>
      <c r="AA916" s="426"/>
    </row>
    <row r="917" spans="1:27" ht="15.75" customHeight="1">
      <c r="A917" s="426"/>
      <c r="B917" s="426"/>
      <c r="C917" s="426"/>
      <c r="D917" s="426"/>
      <c r="E917" s="426"/>
      <c r="F917" s="426"/>
      <c r="G917" s="426"/>
      <c r="H917" s="426"/>
      <c r="I917" s="426"/>
      <c r="J917" s="426"/>
      <c r="K917" s="426"/>
      <c r="L917" s="426"/>
      <c r="M917" s="426"/>
      <c r="N917" s="426"/>
      <c r="O917" s="426"/>
      <c r="P917" s="426"/>
      <c r="Q917" s="426"/>
      <c r="R917" s="426"/>
      <c r="S917" s="426"/>
      <c r="T917" s="426"/>
      <c r="U917" s="426"/>
      <c r="V917" s="426"/>
      <c r="W917" s="426"/>
      <c r="X917" s="426"/>
      <c r="Y917" s="426"/>
      <c r="Z917" s="426"/>
      <c r="AA917" s="426"/>
    </row>
    <row r="918" spans="1:27" ht="15.75" customHeight="1">
      <c r="A918" s="426"/>
      <c r="B918" s="426"/>
      <c r="C918" s="426"/>
      <c r="D918" s="426"/>
      <c r="E918" s="426"/>
      <c r="F918" s="426"/>
      <c r="G918" s="426"/>
      <c r="H918" s="426"/>
      <c r="I918" s="426"/>
      <c r="J918" s="426"/>
      <c r="K918" s="426"/>
      <c r="L918" s="426"/>
      <c r="M918" s="426"/>
      <c r="N918" s="426"/>
      <c r="O918" s="426"/>
      <c r="P918" s="426"/>
      <c r="Q918" s="426"/>
      <c r="R918" s="426"/>
      <c r="S918" s="426"/>
      <c r="T918" s="426"/>
      <c r="U918" s="426"/>
      <c r="V918" s="426"/>
      <c r="W918" s="426"/>
      <c r="X918" s="426"/>
      <c r="Y918" s="426"/>
      <c r="Z918" s="426"/>
      <c r="AA918" s="426"/>
    </row>
    <row r="919" spans="1:27" ht="15.75" customHeight="1">
      <c r="A919" s="426"/>
      <c r="B919" s="426"/>
      <c r="C919" s="426"/>
      <c r="D919" s="426"/>
      <c r="E919" s="426"/>
      <c r="F919" s="426"/>
      <c r="G919" s="426"/>
      <c r="H919" s="426"/>
      <c r="I919" s="426"/>
      <c r="J919" s="426"/>
      <c r="K919" s="426"/>
      <c r="L919" s="426"/>
      <c r="M919" s="426"/>
      <c r="N919" s="426"/>
      <c r="O919" s="426"/>
      <c r="P919" s="426"/>
      <c r="Q919" s="426"/>
      <c r="R919" s="426"/>
      <c r="S919" s="426"/>
      <c r="T919" s="426"/>
      <c r="U919" s="426"/>
      <c r="V919" s="426"/>
      <c r="W919" s="426"/>
      <c r="X919" s="426"/>
      <c r="Y919" s="426"/>
      <c r="Z919" s="426"/>
      <c r="AA919" s="426"/>
    </row>
    <row r="920" spans="1:27" ht="15.75" customHeight="1">
      <c r="A920" s="426"/>
      <c r="B920" s="426"/>
      <c r="C920" s="426"/>
      <c r="D920" s="426"/>
      <c r="E920" s="426"/>
      <c r="F920" s="426"/>
      <c r="G920" s="426"/>
      <c r="H920" s="426"/>
      <c r="I920" s="426"/>
      <c r="J920" s="426"/>
      <c r="K920" s="426"/>
      <c r="L920" s="426"/>
      <c r="M920" s="426"/>
      <c r="N920" s="426"/>
      <c r="O920" s="426"/>
      <c r="P920" s="426"/>
      <c r="Q920" s="426"/>
      <c r="R920" s="426"/>
      <c r="S920" s="426"/>
      <c r="T920" s="426"/>
      <c r="U920" s="426"/>
      <c r="V920" s="426"/>
      <c r="W920" s="426"/>
      <c r="X920" s="426"/>
      <c r="Y920" s="426"/>
      <c r="Z920" s="426"/>
      <c r="AA920" s="426"/>
    </row>
    <row r="921" spans="1:27" ht="15.75" customHeight="1">
      <c r="A921" s="426"/>
      <c r="B921" s="426"/>
      <c r="C921" s="426"/>
      <c r="D921" s="426"/>
      <c r="E921" s="426"/>
      <c r="F921" s="426"/>
      <c r="G921" s="426"/>
      <c r="H921" s="426"/>
      <c r="I921" s="426"/>
      <c r="J921" s="426"/>
      <c r="K921" s="426"/>
      <c r="L921" s="426"/>
      <c r="M921" s="426"/>
      <c r="N921" s="426"/>
      <c r="O921" s="426"/>
      <c r="P921" s="426"/>
      <c r="Q921" s="426"/>
      <c r="R921" s="426"/>
      <c r="S921" s="426"/>
      <c r="T921" s="426"/>
      <c r="U921" s="426"/>
      <c r="V921" s="426"/>
      <c r="W921" s="426"/>
      <c r="X921" s="426"/>
      <c r="Y921" s="426"/>
      <c r="Z921" s="426"/>
      <c r="AA921" s="426"/>
    </row>
    <row r="922" spans="1:27" ht="15.75" customHeight="1">
      <c r="A922" s="426"/>
      <c r="B922" s="426"/>
      <c r="C922" s="426"/>
      <c r="D922" s="426"/>
      <c r="E922" s="426"/>
      <c r="F922" s="426"/>
      <c r="G922" s="426"/>
      <c r="H922" s="426"/>
      <c r="I922" s="426"/>
      <c r="J922" s="426"/>
      <c r="K922" s="426"/>
      <c r="L922" s="426"/>
      <c r="M922" s="426"/>
      <c r="N922" s="426"/>
      <c r="O922" s="426"/>
      <c r="P922" s="426"/>
      <c r="Q922" s="426"/>
      <c r="R922" s="426"/>
      <c r="S922" s="426"/>
      <c r="T922" s="426"/>
      <c r="U922" s="426"/>
      <c r="V922" s="426"/>
      <c r="W922" s="426"/>
      <c r="X922" s="426"/>
      <c r="Y922" s="426"/>
      <c r="Z922" s="426"/>
      <c r="AA922" s="426"/>
    </row>
    <row r="923" spans="1:27" ht="15.75" customHeight="1">
      <c r="A923" s="426"/>
      <c r="B923" s="426"/>
      <c r="C923" s="426"/>
      <c r="D923" s="426"/>
      <c r="E923" s="426"/>
      <c r="F923" s="426"/>
      <c r="G923" s="426"/>
      <c r="H923" s="426"/>
      <c r="I923" s="426"/>
      <c r="J923" s="426"/>
      <c r="K923" s="426"/>
      <c r="L923" s="426"/>
      <c r="M923" s="426"/>
      <c r="N923" s="426"/>
      <c r="O923" s="426"/>
      <c r="P923" s="426"/>
      <c r="Q923" s="426"/>
      <c r="R923" s="426"/>
      <c r="S923" s="426"/>
      <c r="T923" s="426"/>
      <c r="U923" s="426"/>
      <c r="V923" s="426"/>
      <c r="W923" s="426"/>
      <c r="X923" s="426"/>
      <c r="Y923" s="426"/>
      <c r="Z923" s="426"/>
      <c r="AA923" s="426"/>
    </row>
    <row r="924" spans="1:27" ht="15.75" customHeight="1">
      <c r="A924" s="426"/>
      <c r="B924" s="426"/>
      <c r="C924" s="426"/>
      <c r="D924" s="426"/>
      <c r="E924" s="426"/>
      <c r="F924" s="426"/>
      <c r="G924" s="426"/>
      <c r="H924" s="426"/>
      <c r="I924" s="426"/>
      <c r="J924" s="426"/>
      <c r="K924" s="426"/>
      <c r="L924" s="426"/>
      <c r="M924" s="426"/>
      <c r="N924" s="426"/>
      <c r="O924" s="426"/>
      <c r="P924" s="426"/>
      <c r="Q924" s="426"/>
      <c r="R924" s="426"/>
      <c r="S924" s="426"/>
      <c r="T924" s="426"/>
      <c r="U924" s="426"/>
      <c r="V924" s="426"/>
      <c r="W924" s="426"/>
      <c r="X924" s="426"/>
      <c r="Y924" s="426"/>
      <c r="Z924" s="426"/>
      <c r="AA924" s="426"/>
    </row>
    <row r="925" spans="1:27" ht="15.75" customHeight="1">
      <c r="A925" s="426"/>
      <c r="B925" s="426"/>
      <c r="C925" s="426"/>
      <c r="D925" s="426"/>
      <c r="E925" s="426"/>
      <c r="F925" s="426"/>
      <c r="G925" s="426"/>
      <c r="H925" s="426"/>
      <c r="I925" s="426"/>
      <c r="J925" s="426"/>
      <c r="K925" s="426"/>
      <c r="L925" s="426"/>
      <c r="M925" s="426"/>
      <c r="N925" s="426"/>
      <c r="O925" s="426"/>
      <c r="P925" s="426"/>
      <c r="Q925" s="426"/>
      <c r="R925" s="426"/>
      <c r="S925" s="426"/>
      <c r="T925" s="426"/>
      <c r="U925" s="426"/>
      <c r="V925" s="426"/>
      <c r="W925" s="426"/>
      <c r="X925" s="426"/>
      <c r="Y925" s="426"/>
      <c r="Z925" s="426"/>
      <c r="AA925" s="426"/>
    </row>
    <row r="926" spans="1:27" ht="15.75" customHeight="1">
      <c r="A926" s="426"/>
      <c r="B926" s="426"/>
      <c r="C926" s="426"/>
      <c r="D926" s="426"/>
      <c r="E926" s="426"/>
      <c r="F926" s="426"/>
      <c r="G926" s="426"/>
      <c r="H926" s="426"/>
      <c r="I926" s="426"/>
      <c r="J926" s="426"/>
      <c r="K926" s="426"/>
      <c r="L926" s="426"/>
      <c r="M926" s="426"/>
      <c r="N926" s="426"/>
      <c r="O926" s="426"/>
      <c r="P926" s="426"/>
      <c r="Q926" s="426"/>
      <c r="R926" s="426"/>
      <c r="S926" s="426"/>
      <c r="T926" s="426"/>
      <c r="U926" s="426"/>
      <c r="V926" s="426"/>
      <c r="W926" s="426"/>
      <c r="X926" s="426"/>
      <c r="Y926" s="426"/>
      <c r="Z926" s="426"/>
      <c r="AA926" s="426"/>
    </row>
    <row r="927" spans="1:27" ht="15.75" customHeight="1">
      <c r="A927" s="426"/>
      <c r="B927" s="426"/>
      <c r="C927" s="426"/>
      <c r="D927" s="426"/>
      <c r="E927" s="426"/>
      <c r="F927" s="426"/>
      <c r="G927" s="426"/>
      <c r="H927" s="426"/>
      <c r="I927" s="426"/>
      <c r="J927" s="426"/>
      <c r="K927" s="426"/>
      <c r="L927" s="426"/>
      <c r="M927" s="426"/>
      <c r="N927" s="426"/>
      <c r="O927" s="426"/>
      <c r="P927" s="426"/>
      <c r="Q927" s="426"/>
      <c r="R927" s="426"/>
      <c r="S927" s="426"/>
      <c r="T927" s="426"/>
      <c r="U927" s="426"/>
      <c r="V927" s="426"/>
      <c r="W927" s="426"/>
      <c r="X927" s="426"/>
      <c r="Y927" s="426"/>
      <c r="Z927" s="426"/>
      <c r="AA927" s="426"/>
    </row>
    <row r="928" spans="1:27" ht="15.75" customHeight="1">
      <c r="A928" s="426"/>
      <c r="B928" s="426"/>
      <c r="C928" s="426"/>
      <c r="D928" s="426"/>
      <c r="E928" s="426"/>
      <c r="F928" s="426"/>
      <c r="G928" s="426"/>
      <c r="H928" s="426"/>
      <c r="I928" s="426"/>
      <c r="J928" s="426"/>
      <c r="K928" s="426"/>
      <c r="L928" s="426"/>
      <c r="M928" s="426"/>
      <c r="N928" s="426"/>
      <c r="O928" s="426"/>
      <c r="P928" s="426"/>
      <c r="Q928" s="426"/>
      <c r="R928" s="426"/>
      <c r="S928" s="426"/>
      <c r="T928" s="426"/>
      <c r="U928" s="426"/>
      <c r="V928" s="426"/>
      <c r="W928" s="426"/>
      <c r="X928" s="426"/>
      <c r="Y928" s="426"/>
      <c r="Z928" s="426"/>
      <c r="AA928" s="426"/>
    </row>
    <row r="929" spans="1:27" ht="15.75" customHeight="1">
      <c r="A929" s="426"/>
      <c r="B929" s="426"/>
      <c r="C929" s="426"/>
      <c r="D929" s="426"/>
      <c r="E929" s="426"/>
      <c r="F929" s="426"/>
      <c r="G929" s="426"/>
      <c r="H929" s="426"/>
      <c r="I929" s="426"/>
      <c r="J929" s="426"/>
      <c r="K929" s="426"/>
      <c r="L929" s="426"/>
      <c r="M929" s="426"/>
      <c r="N929" s="426"/>
      <c r="O929" s="426"/>
      <c r="P929" s="426"/>
      <c r="Q929" s="426"/>
      <c r="R929" s="426"/>
      <c r="S929" s="426"/>
      <c r="T929" s="426"/>
      <c r="U929" s="426"/>
      <c r="V929" s="426"/>
      <c r="W929" s="426"/>
      <c r="X929" s="426"/>
      <c r="Y929" s="426"/>
      <c r="Z929" s="426"/>
      <c r="AA929" s="426"/>
    </row>
    <row r="930" spans="1:27" ht="15.75" customHeight="1">
      <c r="A930" s="426"/>
      <c r="B930" s="426"/>
      <c r="C930" s="426"/>
      <c r="D930" s="426"/>
      <c r="E930" s="426"/>
      <c r="F930" s="426"/>
      <c r="G930" s="426"/>
      <c r="H930" s="426"/>
      <c r="I930" s="426"/>
      <c r="J930" s="426"/>
      <c r="K930" s="426"/>
      <c r="L930" s="426"/>
      <c r="M930" s="426"/>
      <c r="N930" s="426"/>
      <c r="O930" s="426"/>
      <c r="P930" s="426"/>
      <c r="Q930" s="426"/>
      <c r="R930" s="426"/>
      <c r="S930" s="426"/>
      <c r="T930" s="426"/>
      <c r="U930" s="426"/>
      <c r="V930" s="426"/>
      <c r="W930" s="426"/>
      <c r="X930" s="426"/>
      <c r="Y930" s="426"/>
      <c r="Z930" s="426"/>
      <c r="AA930" s="426"/>
    </row>
    <row r="931" spans="1:27" ht="15.75" customHeight="1">
      <c r="A931" s="426"/>
      <c r="B931" s="426"/>
      <c r="C931" s="426"/>
      <c r="D931" s="426"/>
      <c r="E931" s="426"/>
      <c r="F931" s="426"/>
      <c r="G931" s="426"/>
      <c r="H931" s="426"/>
      <c r="I931" s="426"/>
      <c r="J931" s="426"/>
      <c r="K931" s="426"/>
      <c r="L931" s="426"/>
      <c r="M931" s="426"/>
      <c r="N931" s="426"/>
      <c r="O931" s="426"/>
      <c r="P931" s="426"/>
      <c r="Q931" s="426"/>
      <c r="R931" s="426"/>
      <c r="S931" s="426"/>
      <c r="T931" s="426"/>
      <c r="U931" s="426"/>
      <c r="V931" s="426"/>
      <c r="W931" s="426"/>
      <c r="X931" s="426"/>
      <c r="Y931" s="426"/>
      <c r="Z931" s="426"/>
      <c r="AA931" s="426"/>
    </row>
    <row r="932" spans="1:27" ht="15.75" customHeight="1">
      <c r="A932" s="426"/>
      <c r="B932" s="426"/>
      <c r="C932" s="426"/>
      <c r="D932" s="426"/>
      <c r="E932" s="426"/>
      <c r="F932" s="426"/>
      <c r="G932" s="426"/>
      <c r="H932" s="426"/>
      <c r="I932" s="426"/>
      <c r="J932" s="426"/>
      <c r="K932" s="426"/>
      <c r="L932" s="426"/>
      <c r="M932" s="426"/>
      <c r="N932" s="426"/>
      <c r="O932" s="426"/>
      <c r="P932" s="426"/>
      <c r="Q932" s="426"/>
      <c r="R932" s="426"/>
      <c r="S932" s="426"/>
      <c r="T932" s="426"/>
      <c r="U932" s="426"/>
      <c r="V932" s="426"/>
      <c r="W932" s="426"/>
      <c r="X932" s="426"/>
      <c r="Y932" s="426"/>
      <c r="Z932" s="426"/>
      <c r="AA932" s="426"/>
    </row>
    <row r="933" spans="1:27" ht="15.75" customHeight="1">
      <c r="A933" s="426"/>
      <c r="B933" s="426"/>
      <c r="C933" s="426"/>
      <c r="D933" s="426"/>
      <c r="E933" s="426"/>
      <c r="F933" s="426"/>
      <c r="G933" s="426"/>
      <c r="H933" s="426"/>
      <c r="I933" s="426"/>
      <c r="J933" s="426"/>
      <c r="K933" s="426"/>
      <c r="L933" s="426"/>
      <c r="M933" s="426"/>
      <c r="N933" s="426"/>
      <c r="O933" s="426"/>
      <c r="P933" s="426"/>
      <c r="Q933" s="426"/>
      <c r="R933" s="426"/>
      <c r="S933" s="426"/>
      <c r="T933" s="426"/>
      <c r="U933" s="426"/>
      <c r="V933" s="426"/>
      <c r="W933" s="426"/>
      <c r="X933" s="426"/>
      <c r="Y933" s="426"/>
      <c r="Z933" s="426"/>
      <c r="AA933" s="426"/>
    </row>
    <row r="934" spans="1:27" ht="15.75" customHeight="1">
      <c r="A934" s="426"/>
      <c r="B934" s="426"/>
      <c r="C934" s="426"/>
      <c r="D934" s="426"/>
      <c r="E934" s="426"/>
      <c r="F934" s="426"/>
      <c r="G934" s="426"/>
      <c r="H934" s="426"/>
      <c r="I934" s="426"/>
      <c r="J934" s="426"/>
      <c r="K934" s="426"/>
      <c r="L934" s="426"/>
      <c r="M934" s="426"/>
      <c r="N934" s="426"/>
      <c r="O934" s="426"/>
      <c r="P934" s="426"/>
      <c r="Q934" s="426"/>
      <c r="R934" s="426"/>
      <c r="S934" s="426"/>
      <c r="T934" s="426"/>
      <c r="U934" s="426"/>
      <c r="V934" s="426"/>
      <c r="W934" s="426"/>
      <c r="X934" s="426"/>
      <c r="Y934" s="426"/>
      <c r="Z934" s="426"/>
      <c r="AA934" s="426"/>
    </row>
    <row r="935" spans="1:27" ht="15.75" customHeight="1">
      <c r="A935" s="426"/>
      <c r="B935" s="426"/>
      <c r="C935" s="426"/>
      <c r="D935" s="426"/>
      <c r="E935" s="426"/>
      <c r="F935" s="426"/>
      <c r="G935" s="426"/>
      <c r="H935" s="426"/>
      <c r="I935" s="426"/>
      <c r="J935" s="426"/>
      <c r="K935" s="426"/>
      <c r="L935" s="426"/>
      <c r="M935" s="426"/>
      <c r="N935" s="426"/>
      <c r="O935" s="426"/>
      <c r="P935" s="426"/>
      <c r="Q935" s="426"/>
      <c r="R935" s="426"/>
      <c r="S935" s="426"/>
      <c r="T935" s="426"/>
      <c r="U935" s="426"/>
      <c r="V935" s="426"/>
      <c r="W935" s="426"/>
      <c r="X935" s="426"/>
      <c r="Y935" s="426"/>
      <c r="Z935" s="426"/>
      <c r="AA935" s="426"/>
    </row>
    <row r="936" spans="1:27" ht="15.75" customHeight="1">
      <c r="A936" s="426"/>
      <c r="B936" s="426"/>
      <c r="C936" s="426"/>
      <c r="D936" s="426"/>
      <c r="E936" s="426"/>
      <c r="F936" s="426"/>
      <c r="G936" s="426"/>
      <c r="H936" s="426"/>
      <c r="I936" s="426"/>
      <c r="J936" s="426"/>
      <c r="K936" s="426"/>
      <c r="L936" s="426"/>
      <c r="M936" s="426"/>
      <c r="N936" s="426"/>
      <c r="O936" s="426"/>
      <c r="P936" s="426"/>
      <c r="Q936" s="426"/>
      <c r="R936" s="426"/>
      <c r="S936" s="426"/>
      <c r="T936" s="426"/>
      <c r="U936" s="426"/>
      <c r="V936" s="426"/>
      <c r="W936" s="426"/>
      <c r="X936" s="426"/>
      <c r="Y936" s="426"/>
      <c r="Z936" s="426"/>
      <c r="AA936" s="426"/>
    </row>
    <row r="937" spans="1:27" ht="15.75" customHeight="1">
      <c r="A937" s="426"/>
      <c r="B937" s="426"/>
      <c r="C937" s="426"/>
      <c r="D937" s="426"/>
      <c r="E937" s="426"/>
      <c r="F937" s="426"/>
      <c r="G937" s="426"/>
      <c r="H937" s="426"/>
      <c r="I937" s="426"/>
      <c r="J937" s="426"/>
      <c r="K937" s="426"/>
      <c r="L937" s="426"/>
      <c r="M937" s="426"/>
      <c r="N937" s="426"/>
      <c r="O937" s="426"/>
      <c r="P937" s="426"/>
      <c r="Q937" s="426"/>
      <c r="R937" s="426"/>
      <c r="S937" s="426"/>
      <c r="T937" s="426"/>
      <c r="U937" s="426"/>
      <c r="V937" s="426"/>
      <c r="W937" s="426"/>
      <c r="X937" s="426"/>
      <c r="Y937" s="426"/>
      <c r="Z937" s="426"/>
      <c r="AA937" s="426"/>
    </row>
    <row r="938" spans="1:27" ht="15.75" customHeight="1">
      <c r="A938" s="426"/>
      <c r="B938" s="426"/>
      <c r="C938" s="426"/>
      <c r="D938" s="426"/>
      <c r="E938" s="426"/>
      <c r="F938" s="426"/>
      <c r="G938" s="426"/>
      <c r="H938" s="426"/>
      <c r="I938" s="426"/>
      <c r="J938" s="426"/>
      <c r="K938" s="426"/>
      <c r="L938" s="426"/>
      <c r="M938" s="426"/>
      <c r="N938" s="426"/>
      <c r="O938" s="426"/>
      <c r="P938" s="426"/>
      <c r="Q938" s="426"/>
      <c r="R938" s="426"/>
      <c r="S938" s="426"/>
      <c r="T938" s="426"/>
      <c r="U938" s="426"/>
      <c r="V938" s="426"/>
      <c r="W938" s="426"/>
      <c r="X938" s="426"/>
      <c r="Y938" s="426"/>
      <c r="Z938" s="426"/>
      <c r="AA938" s="426"/>
    </row>
    <row r="939" spans="1:27" ht="15.75" customHeight="1">
      <c r="A939" s="426"/>
      <c r="B939" s="426"/>
      <c r="C939" s="426"/>
      <c r="D939" s="426"/>
      <c r="E939" s="426"/>
      <c r="F939" s="426"/>
      <c r="G939" s="426"/>
      <c r="H939" s="426"/>
      <c r="I939" s="426"/>
      <c r="J939" s="426"/>
      <c r="K939" s="426"/>
      <c r="L939" s="426"/>
      <c r="M939" s="426"/>
      <c r="N939" s="426"/>
      <c r="O939" s="426"/>
      <c r="P939" s="426"/>
      <c r="Q939" s="426"/>
      <c r="R939" s="426"/>
      <c r="S939" s="426"/>
      <c r="T939" s="426"/>
      <c r="U939" s="426"/>
      <c r="V939" s="426"/>
      <c r="W939" s="426"/>
      <c r="X939" s="426"/>
      <c r="Y939" s="426"/>
      <c r="Z939" s="426"/>
      <c r="AA939" s="426"/>
    </row>
    <row r="940" spans="1:27" ht="15.75" customHeight="1">
      <c r="A940" s="426"/>
      <c r="B940" s="426"/>
      <c r="C940" s="426"/>
      <c r="D940" s="426"/>
      <c r="E940" s="426"/>
      <c r="F940" s="426"/>
      <c r="G940" s="426"/>
      <c r="H940" s="426"/>
      <c r="I940" s="426"/>
      <c r="J940" s="426"/>
      <c r="K940" s="426"/>
      <c r="L940" s="426"/>
      <c r="M940" s="426"/>
      <c r="N940" s="426"/>
      <c r="O940" s="426"/>
      <c r="P940" s="426"/>
      <c r="Q940" s="426"/>
      <c r="R940" s="426"/>
      <c r="S940" s="426"/>
      <c r="T940" s="426"/>
      <c r="U940" s="426"/>
      <c r="V940" s="426"/>
      <c r="W940" s="426"/>
      <c r="X940" s="426"/>
      <c r="Y940" s="426"/>
      <c r="Z940" s="426"/>
      <c r="AA940" s="426"/>
    </row>
    <row r="941" spans="1:27" ht="15.75" customHeight="1">
      <c r="A941" s="426"/>
      <c r="B941" s="426"/>
      <c r="C941" s="426"/>
      <c r="D941" s="426"/>
      <c r="E941" s="426"/>
      <c r="F941" s="426"/>
      <c r="G941" s="426"/>
      <c r="H941" s="426"/>
      <c r="I941" s="426"/>
      <c r="J941" s="426"/>
      <c r="K941" s="426"/>
      <c r="L941" s="426"/>
      <c r="M941" s="426"/>
      <c r="N941" s="426"/>
      <c r="O941" s="426"/>
      <c r="P941" s="426"/>
      <c r="Q941" s="426"/>
      <c r="R941" s="426"/>
      <c r="S941" s="426"/>
      <c r="T941" s="426"/>
      <c r="U941" s="426"/>
      <c r="V941" s="426"/>
      <c r="W941" s="426"/>
      <c r="X941" s="426"/>
      <c r="Y941" s="426"/>
      <c r="Z941" s="426"/>
      <c r="AA941" s="426"/>
    </row>
    <row r="942" spans="1:27" ht="15.75" customHeight="1">
      <c r="A942" s="426"/>
      <c r="B942" s="426"/>
      <c r="C942" s="426"/>
      <c r="D942" s="426"/>
      <c r="E942" s="426"/>
      <c r="F942" s="426"/>
      <c r="G942" s="426"/>
      <c r="H942" s="426"/>
      <c r="I942" s="426"/>
      <c r="J942" s="426"/>
      <c r="K942" s="426"/>
      <c r="L942" s="426"/>
      <c r="M942" s="426"/>
      <c r="N942" s="426"/>
      <c r="O942" s="426"/>
      <c r="P942" s="426"/>
      <c r="Q942" s="426"/>
      <c r="R942" s="426"/>
      <c r="S942" s="426"/>
      <c r="T942" s="426"/>
      <c r="U942" s="426"/>
      <c r="V942" s="426"/>
      <c r="W942" s="426"/>
      <c r="X942" s="426"/>
      <c r="Y942" s="426"/>
      <c r="Z942" s="426"/>
      <c r="AA942" s="426"/>
    </row>
    <row r="943" spans="1:27" ht="15.75" customHeight="1">
      <c r="A943" s="426"/>
      <c r="B943" s="426"/>
      <c r="C943" s="426"/>
      <c r="D943" s="426"/>
      <c r="E943" s="426"/>
      <c r="F943" s="426"/>
      <c r="G943" s="426"/>
      <c r="H943" s="426"/>
      <c r="I943" s="426"/>
      <c r="J943" s="426"/>
      <c r="K943" s="426"/>
      <c r="L943" s="426"/>
      <c r="M943" s="426"/>
      <c r="N943" s="426"/>
      <c r="O943" s="426"/>
      <c r="P943" s="426"/>
      <c r="Q943" s="426"/>
      <c r="R943" s="426"/>
      <c r="S943" s="426"/>
      <c r="T943" s="426"/>
      <c r="U943" s="426"/>
      <c r="V943" s="426"/>
      <c r="W943" s="426"/>
      <c r="X943" s="426"/>
      <c r="Y943" s="426"/>
      <c r="Z943" s="426"/>
      <c r="AA943" s="426"/>
    </row>
    <row r="944" spans="1:27" ht="15.75" customHeight="1">
      <c r="A944" s="426"/>
      <c r="B944" s="426"/>
      <c r="C944" s="426"/>
      <c r="D944" s="426"/>
      <c r="E944" s="426"/>
      <c r="F944" s="426"/>
      <c r="G944" s="426"/>
      <c r="H944" s="426"/>
      <c r="I944" s="426"/>
      <c r="J944" s="426"/>
      <c r="K944" s="426"/>
      <c r="L944" s="426"/>
      <c r="M944" s="426"/>
      <c r="N944" s="426"/>
      <c r="O944" s="426"/>
      <c r="P944" s="426"/>
      <c r="Q944" s="426"/>
      <c r="R944" s="426"/>
      <c r="S944" s="426"/>
      <c r="T944" s="426"/>
      <c r="U944" s="426"/>
      <c r="V944" s="426"/>
      <c r="W944" s="426"/>
      <c r="X944" s="426"/>
      <c r="Y944" s="426"/>
      <c r="Z944" s="426"/>
      <c r="AA944" s="426"/>
    </row>
    <row r="945" spans="1:27" ht="15.75" customHeight="1">
      <c r="A945" s="426"/>
      <c r="B945" s="426"/>
      <c r="C945" s="426"/>
      <c r="D945" s="426"/>
      <c r="E945" s="426"/>
      <c r="F945" s="426"/>
      <c r="G945" s="426"/>
      <c r="H945" s="426"/>
      <c r="I945" s="426"/>
      <c r="J945" s="426"/>
      <c r="K945" s="426"/>
      <c r="L945" s="426"/>
      <c r="M945" s="426"/>
      <c r="N945" s="426"/>
      <c r="O945" s="426"/>
      <c r="P945" s="426"/>
      <c r="Q945" s="426"/>
      <c r="R945" s="426"/>
      <c r="S945" s="426"/>
      <c r="T945" s="426"/>
      <c r="U945" s="426"/>
      <c r="V945" s="426"/>
      <c r="W945" s="426"/>
      <c r="X945" s="426"/>
      <c r="Y945" s="426"/>
      <c r="Z945" s="426"/>
      <c r="AA945" s="426"/>
    </row>
    <row r="946" spans="1:27" ht="15.75" customHeight="1">
      <c r="A946" s="426"/>
      <c r="B946" s="426"/>
      <c r="C946" s="426"/>
      <c r="D946" s="426"/>
      <c r="E946" s="426"/>
      <c r="F946" s="426"/>
      <c r="G946" s="426"/>
      <c r="H946" s="426"/>
      <c r="I946" s="426"/>
      <c r="J946" s="426"/>
      <c r="K946" s="426"/>
      <c r="L946" s="426"/>
      <c r="M946" s="426"/>
      <c r="N946" s="426"/>
      <c r="O946" s="426"/>
      <c r="P946" s="426"/>
      <c r="Q946" s="426"/>
      <c r="R946" s="426"/>
      <c r="S946" s="426"/>
      <c r="T946" s="426"/>
      <c r="U946" s="426"/>
      <c r="V946" s="426"/>
      <c r="W946" s="426"/>
      <c r="X946" s="426"/>
      <c r="Y946" s="426"/>
      <c r="Z946" s="426"/>
      <c r="AA946" s="426"/>
    </row>
    <row r="947" spans="1:27" ht="15.75" customHeight="1">
      <c r="A947" s="426"/>
      <c r="B947" s="426"/>
      <c r="C947" s="426"/>
      <c r="D947" s="426"/>
      <c r="E947" s="426"/>
      <c r="F947" s="426"/>
      <c r="G947" s="426"/>
      <c r="H947" s="426"/>
      <c r="I947" s="426"/>
      <c r="J947" s="426"/>
      <c r="K947" s="426"/>
      <c r="L947" s="426"/>
      <c r="M947" s="426"/>
      <c r="N947" s="426"/>
      <c r="O947" s="426"/>
      <c r="P947" s="426"/>
      <c r="Q947" s="426"/>
      <c r="R947" s="426"/>
      <c r="S947" s="426"/>
      <c r="T947" s="426"/>
      <c r="U947" s="426"/>
      <c r="V947" s="426"/>
      <c r="W947" s="426"/>
      <c r="X947" s="426"/>
      <c r="Y947" s="426"/>
      <c r="Z947" s="426"/>
      <c r="AA947" s="426"/>
    </row>
    <row r="948" spans="1:27" ht="15.75" customHeight="1">
      <c r="A948" s="426"/>
      <c r="B948" s="426"/>
      <c r="C948" s="426"/>
      <c r="D948" s="426"/>
      <c r="E948" s="426"/>
      <c r="F948" s="426"/>
      <c r="G948" s="426"/>
      <c r="H948" s="426"/>
      <c r="I948" s="426"/>
      <c r="J948" s="426"/>
      <c r="K948" s="426"/>
      <c r="L948" s="426"/>
      <c r="M948" s="426"/>
      <c r="N948" s="426"/>
      <c r="O948" s="426"/>
      <c r="P948" s="426"/>
      <c r="Q948" s="426"/>
      <c r="R948" s="426"/>
      <c r="S948" s="426"/>
      <c r="T948" s="426"/>
      <c r="U948" s="426"/>
      <c r="V948" s="426"/>
      <c r="W948" s="426"/>
      <c r="X948" s="426"/>
      <c r="Y948" s="426"/>
      <c r="Z948" s="426"/>
      <c r="AA948" s="426"/>
    </row>
    <row r="949" spans="1:27" ht="15.75" customHeight="1">
      <c r="A949" s="426"/>
      <c r="B949" s="426"/>
      <c r="C949" s="426"/>
      <c r="D949" s="426"/>
      <c r="E949" s="426"/>
      <c r="F949" s="426"/>
      <c r="G949" s="426"/>
      <c r="H949" s="426"/>
      <c r="I949" s="426"/>
      <c r="J949" s="426"/>
      <c r="K949" s="426"/>
      <c r="L949" s="426"/>
      <c r="M949" s="426"/>
      <c r="N949" s="426"/>
      <c r="O949" s="426"/>
      <c r="P949" s="426"/>
      <c r="Q949" s="426"/>
      <c r="R949" s="426"/>
      <c r="S949" s="426"/>
      <c r="T949" s="426"/>
      <c r="U949" s="426"/>
      <c r="V949" s="426"/>
      <c r="W949" s="426"/>
      <c r="X949" s="426"/>
      <c r="Y949" s="426"/>
      <c r="Z949" s="426"/>
      <c r="AA949" s="426"/>
    </row>
    <row r="950" spans="1:27" ht="15.75" customHeight="1">
      <c r="A950" s="426"/>
      <c r="B950" s="426"/>
      <c r="C950" s="426"/>
      <c r="D950" s="426"/>
      <c r="E950" s="426"/>
      <c r="F950" s="426"/>
      <c r="G950" s="426"/>
      <c r="H950" s="426"/>
      <c r="I950" s="426"/>
      <c r="J950" s="426"/>
      <c r="K950" s="426"/>
      <c r="L950" s="426"/>
      <c r="M950" s="426"/>
      <c r="N950" s="426"/>
      <c r="O950" s="426"/>
      <c r="P950" s="426"/>
      <c r="Q950" s="426"/>
      <c r="R950" s="426"/>
      <c r="S950" s="426"/>
      <c r="T950" s="426"/>
      <c r="U950" s="426"/>
      <c r="V950" s="426"/>
      <c r="W950" s="426"/>
      <c r="X950" s="426"/>
      <c r="Y950" s="426"/>
      <c r="Z950" s="426"/>
      <c r="AA950" s="426"/>
    </row>
    <row r="951" spans="1:27" ht="15.75" customHeight="1">
      <c r="A951" s="426"/>
      <c r="B951" s="426"/>
      <c r="C951" s="426"/>
      <c r="D951" s="426"/>
      <c r="E951" s="426"/>
      <c r="F951" s="426"/>
      <c r="G951" s="426"/>
      <c r="H951" s="426"/>
      <c r="I951" s="426"/>
      <c r="J951" s="426"/>
      <c r="K951" s="426"/>
      <c r="L951" s="426"/>
      <c r="M951" s="426"/>
      <c r="N951" s="426"/>
      <c r="O951" s="426"/>
      <c r="P951" s="426"/>
      <c r="Q951" s="426"/>
      <c r="R951" s="426"/>
      <c r="S951" s="426"/>
      <c r="T951" s="426"/>
      <c r="U951" s="426"/>
      <c r="V951" s="426"/>
      <c r="W951" s="426"/>
      <c r="X951" s="426"/>
      <c r="Y951" s="426"/>
      <c r="Z951" s="426"/>
      <c r="AA951" s="426"/>
    </row>
    <row r="952" spans="1:27" ht="15.75" customHeight="1">
      <c r="A952" s="426"/>
      <c r="B952" s="426"/>
      <c r="C952" s="426"/>
      <c r="D952" s="426"/>
      <c r="E952" s="426"/>
      <c r="F952" s="426"/>
      <c r="G952" s="426"/>
      <c r="H952" s="426"/>
      <c r="I952" s="426"/>
      <c r="J952" s="426"/>
      <c r="K952" s="426"/>
      <c r="L952" s="426"/>
      <c r="M952" s="426"/>
      <c r="N952" s="426"/>
      <c r="O952" s="426"/>
      <c r="P952" s="426"/>
      <c r="Q952" s="426"/>
      <c r="R952" s="426"/>
      <c r="S952" s="426"/>
      <c r="T952" s="426"/>
      <c r="U952" s="426"/>
      <c r="V952" s="426"/>
      <c r="W952" s="426"/>
      <c r="X952" s="426"/>
      <c r="Y952" s="426"/>
      <c r="Z952" s="426"/>
      <c r="AA952" s="426"/>
    </row>
    <row r="953" spans="1:27" ht="15.75" customHeight="1">
      <c r="A953" s="426"/>
      <c r="B953" s="426"/>
      <c r="C953" s="426"/>
      <c r="D953" s="426"/>
      <c r="E953" s="426"/>
      <c r="F953" s="426"/>
      <c r="G953" s="426"/>
      <c r="H953" s="426"/>
      <c r="I953" s="426"/>
      <c r="J953" s="426"/>
      <c r="K953" s="426"/>
      <c r="L953" s="426"/>
      <c r="M953" s="426"/>
      <c r="N953" s="426"/>
      <c r="O953" s="426"/>
      <c r="P953" s="426"/>
      <c r="Q953" s="426"/>
      <c r="R953" s="426"/>
      <c r="S953" s="426"/>
      <c r="T953" s="426"/>
      <c r="U953" s="426"/>
      <c r="V953" s="426"/>
      <c r="W953" s="426"/>
      <c r="X953" s="426"/>
      <c r="Y953" s="426"/>
      <c r="Z953" s="426"/>
      <c r="AA953" s="426"/>
    </row>
    <row r="954" spans="1:27" ht="15.75" customHeight="1">
      <c r="A954" s="426"/>
      <c r="B954" s="426"/>
      <c r="C954" s="426"/>
      <c r="D954" s="426"/>
      <c r="E954" s="426"/>
      <c r="F954" s="426"/>
      <c r="G954" s="426"/>
      <c r="H954" s="426"/>
      <c r="I954" s="426"/>
      <c r="J954" s="426"/>
      <c r="K954" s="426"/>
      <c r="L954" s="426"/>
      <c r="M954" s="426"/>
      <c r="N954" s="426"/>
      <c r="O954" s="426"/>
      <c r="P954" s="426"/>
      <c r="Q954" s="426"/>
      <c r="R954" s="426"/>
      <c r="S954" s="426"/>
      <c r="T954" s="426"/>
      <c r="U954" s="426"/>
      <c r="V954" s="426"/>
      <c r="W954" s="426"/>
      <c r="X954" s="426"/>
      <c r="Y954" s="426"/>
      <c r="Z954" s="426"/>
      <c r="AA954" s="426"/>
    </row>
    <row r="955" spans="1:27" ht="15.75" customHeight="1">
      <c r="A955" s="426"/>
      <c r="B955" s="426"/>
      <c r="C955" s="426"/>
      <c r="D955" s="426"/>
      <c r="E955" s="426"/>
      <c r="F955" s="426"/>
      <c r="G955" s="426"/>
      <c r="H955" s="426"/>
      <c r="I955" s="426"/>
      <c r="J955" s="426"/>
      <c r="K955" s="426"/>
      <c r="L955" s="426"/>
      <c r="M955" s="426"/>
      <c r="N955" s="426"/>
      <c r="O955" s="426"/>
      <c r="P955" s="426"/>
      <c r="Q955" s="426"/>
      <c r="R955" s="426"/>
      <c r="S955" s="426"/>
      <c r="T955" s="426"/>
      <c r="U955" s="426"/>
      <c r="V955" s="426"/>
      <c r="W955" s="426"/>
      <c r="X955" s="426"/>
      <c r="Y955" s="426"/>
      <c r="Z955" s="426"/>
      <c r="AA955" s="426"/>
    </row>
    <row r="956" spans="1:27" ht="15.75" customHeight="1">
      <c r="A956" s="426"/>
      <c r="B956" s="426"/>
      <c r="C956" s="426"/>
      <c r="D956" s="426"/>
      <c r="E956" s="426"/>
      <c r="F956" s="426"/>
      <c r="G956" s="426"/>
      <c r="H956" s="426"/>
      <c r="I956" s="426"/>
      <c r="J956" s="426"/>
      <c r="K956" s="426"/>
      <c r="L956" s="426"/>
      <c r="M956" s="426"/>
      <c r="N956" s="426"/>
      <c r="O956" s="426"/>
      <c r="P956" s="426"/>
      <c r="Q956" s="426"/>
      <c r="R956" s="426"/>
      <c r="S956" s="426"/>
      <c r="T956" s="426"/>
      <c r="U956" s="426"/>
      <c r="V956" s="426"/>
      <c r="W956" s="426"/>
      <c r="X956" s="426"/>
      <c r="Y956" s="426"/>
      <c r="Z956" s="426"/>
      <c r="AA956" s="426"/>
    </row>
    <row r="957" spans="1:27" ht="15.75" customHeight="1">
      <c r="A957" s="426"/>
      <c r="B957" s="426"/>
      <c r="C957" s="426"/>
      <c r="D957" s="426"/>
      <c r="E957" s="426"/>
      <c r="F957" s="426"/>
      <c r="G957" s="426"/>
      <c r="H957" s="426"/>
      <c r="I957" s="426"/>
      <c r="J957" s="426"/>
      <c r="K957" s="426"/>
      <c r="L957" s="426"/>
      <c r="M957" s="426"/>
      <c r="N957" s="426"/>
      <c r="O957" s="426"/>
      <c r="P957" s="426"/>
      <c r="Q957" s="426"/>
      <c r="R957" s="426"/>
      <c r="S957" s="426"/>
      <c r="T957" s="426"/>
      <c r="U957" s="426"/>
      <c r="V957" s="426"/>
      <c r="W957" s="426"/>
      <c r="X957" s="426"/>
      <c r="Y957" s="426"/>
      <c r="Z957" s="426"/>
      <c r="AA957" s="426"/>
    </row>
    <row r="958" spans="1:27" ht="15.75" customHeight="1">
      <c r="A958" s="426"/>
      <c r="B958" s="426"/>
      <c r="C958" s="426"/>
      <c r="D958" s="426"/>
      <c r="E958" s="426"/>
      <c r="F958" s="426"/>
      <c r="G958" s="426"/>
      <c r="H958" s="426"/>
      <c r="I958" s="426"/>
      <c r="J958" s="426"/>
      <c r="K958" s="426"/>
      <c r="L958" s="426"/>
      <c r="M958" s="426"/>
      <c r="N958" s="426"/>
      <c r="O958" s="426"/>
      <c r="P958" s="426"/>
      <c r="Q958" s="426"/>
      <c r="R958" s="426"/>
      <c r="S958" s="426"/>
      <c r="T958" s="426"/>
      <c r="U958" s="426"/>
      <c r="V958" s="426"/>
      <c r="W958" s="426"/>
      <c r="X958" s="426"/>
      <c r="Y958" s="426"/>
      <c r="Z958" s="426"/>
      <c r="AA958" s="426"/>
    </row>
    <row r="959" spans="1:27" ht="15.75" customHeight="1">
      <c r="A959" s="426"/>
      <c r="B959" s="426"/>
      <c r="C959" s="426"/>
      <c r="D959" s="426"/>
      <c r="E959" s="426"/>
      <c r="F959" s="426"/>
      <c r="G959" s="426"/>
      <c r="H959" s="426"/>
      <c r="I959" s="426"/>
      <c r="J959" s="426"/>
      <c r="K959" s="426"/>
      <c r="L959" s="426"/>
      <c r="M959" s="426"/>
      <c r="N959" s="426"/>
      <c r="O959" s="426"/>
      <c r="P959" s="426"/>
      <c r="Q959" s="426"/>
      <c r="R959" s="426"/>
      <c r="S959" s="426"/>
      <c r="T959" s="426"/>
      <c r="U959" s="426"/>
      <c r="V959" s="426"/>
      <c r="W959" s="426"/>
      <c r="X959" s="426"/>
      <c r="Y959" s="426"/>
      <c r="Z959" s="426"/>
      <c r="AA959" s="426"/>
    </row>
    <row r="960" spans="1:27" ht="15.75" customHeight="1">
      <c r="A960" s="426"/>
      <c r="B960" s="426"/>
      <c r="C960" s="426"/>
      <c r="D960" s="426"/>
      <c r="E960" s="426"/>
      <c r="F960" s="426"/>
      <c r="G960" s="426"/>
      <c r="H960" s="426"/>
      <c r="I960" s="426"/>
      <c r="J960" s="426"/>
      <c r="K960" s="426"/>
      <c r="L960" s="426"/>
      <c r="M960" s="426"/>
      <c r="N960" s="426"/>
      <c r="O960" s="426"/>
      <c r="P960" s="426"/>
      <c r="Q960" s="426"/>
      <c r="R960" s="426"/>
      <c r="S960" s="426"/>
      <c r="T960" s="426"/>
      <c r="U960" s="426"/>
      <c r="V960" s="426"/>
      <c r="W960" s="426"/>
      <c r="X960" s="426"/>
      <c r="Y960" s="426"/>
      <c r="Z960" s="426"/>
      <c r="AA960" s="426"/>
    </row>
    <row r="961" spans="1:27" ht="15.75" customHeight="1">
      <c r="A961" s="426"/>
      <c r="B961" s="426"/>
      <c r="C961" s="426"/>
      <c r="D961" s="426"/>
      <c r="E961" s="426"/>
      <c r="F961" s="426"/>
      <c r="G961" s="426"/>
      <c r="H961" s="426"/>
      <c r="I961" s="426"/>
      <c r="J961" s="426"/>
      <c r="K961" s="426"/>
      <c r="L961" s="426"/>
      <c r="M961" s="426"/>
      <c r="N961" s="426"/>
      <c r="O961" s="426"/>
      <c r="P961" s="426"/>
      <c r="Q961" s="426"/>
      <c r="R961" s="426"/>
      <c r="S961" s="426"/>
      <c r="T961" s="426"/>
      <c r="U961" s="426"/>
      <c r="V961" s="426"/>
      <c r="W961" s="426"/>
      <c r="X961" s="426"/>
      <c r="Y961" s="426"/>
      <c r="Z961" s="426"/>
      <c r="AA961" s="426"/>
    </row>
    <row r="962" spans="1:27" ht="15.75" customHeight="1">
      <c r="A962" s="426"/>
      <c r="B962" s="426"/>
      <c r="C962" s="426"/>
      <c r="D962" s="426"/>
      <c r="E962" s="426"/>
      <c r="F962" s="426"/>
      <c r="G962" s="426"/>
      <c r="H962" s="426"/>
      <c r="I962" s="426"/>
      <c r="J962" s="426"/>
      <c r="K962" s="426"/>
      <c r="L962" s="426"/>
      <c r="M962" s="426"/>
      <c r="N962" s="426"/>
      <c r="O962" s="426"/>
      <c r="P962" s="426"/>
      <c r="Q962" s="426"/>
      <c r="R962" s="426"/>
      <c r="S962" s="426"/>
      <c r="T962" s="426"/>
      <c r="U962" s="426"/>
      <c r="V962" s="426"/>
      <c r="W962" s="426"/>
      <c r="X962" s="426"/>
      <c r="Y962" s="426"/>
      <c r="Z962" s="426"/>
      <c r="AA962" s="426"/>
    </row>
    <row r="963" spans="1:27" ht="15.75" customHeight="1">
      <c r="A963" s="426"/>
      <c r="B963" s="426"/>
      <c r="C963" s="426"/>
      <c r="D963" s="426"/>
      <c r="E963" s="426"/>
      <c r="F963" s="426"/>
      <c r="G963" s="426"/>
      <c r="H963" s="426"/>
      <c r="I963" s="426"/>
      <c r="J963" s="426"/>
      <c r="K963" s="426"/>
      <c r="L963" s="426"/>
      <c r="M963" s="426"/>
      <c r="N963" s="426"/>
      <c r="O963" s="426"/>
      <c r="P963" s="426"/>
      <c r="Q963" s="426"/>
      <c r="R963" s="426"/>
      <c r="S963" s="426"/>
      <c r="T963" s="426"/>
      <c r="U963" s="426"/>
      <c r="V963" s="426"/>
      <c r="W963" s="426"/>
      <c r="X963" s="426"/>
      <c r="Y963" s="426"/>
      <c r="Z963" s="426"/>
      <c r="AA963" s="426"/>
    </row>
    <row r="964" spans="1:27" ht="15.75" customHeight="1">
      <c r="A964" s="426"/>
      <c r="B964" s="426"/>
      <c r="C964" s="426"/>
      <c r="D964" s="426"/>
      <c r="E964" s="426"/>
      <c r="F964" s="426"/>
      <c r="G964" s="426"/>
      <c r="H964" s="426"/>
      <c r="I964" s="426"/>
      <c r="J964" s="426"/>
      <c r="K964" s="426"/>
      <c r="L964" s="426"/>
      <c r="M964" s="426"/>
      <c r="N964" s="426"/>
      <c r="O964" s="426"/>
      <c r="P964" s="426"/>
      <c r="Q964" s="426"/>
      <c r="R964" s="426"/>
      <c r="S964" s="426"/>
      <c r="T964" s="426"/>
      <c r="U964" s="426"/>
      <c r="V964" s="426"/>
      <c r="W964" s="426"/>
      <c r="X964" s="426"/>
      <c r="Y964" s="426"/>
      <c r="Z964" s="426"/>
      <c r="AA964" s="426"/>
    </row>
    <row r="965" spans="1:27" ht="15.75" customHeight="1">
      <c r="A965" s="426"/>
      <c r="B965" s="426"/>
      <c r="C965" s="426"/>
      <c r="D965" s="426"/>
      <c r="E965" s="426"/>
      <c r="F965" s="426"/>
      <c r="G965" s="426"/>
      <c r="H965" s="426"/>
      <c r="I965" s="426"/>
      <c r="J965" s="426"/>
      <c r="K965" s="426"/>
      <c r="L965" s="426"/>
      <c r="M965" s="426"/>
      <c r="N965" s="426"/>
      <c r="O965" s="426"/>
      <c r="P965" s="426"/>
      <c r="Q965" s="426"/>
      <c r="R965" s="426"/>
      <c r="S965" s="426"/>
      <c r="T965" s="426"/>
      <c r="U965" s="426"/>
      <c r="V965" s="426"/>
      <c r="W965" s="426"/>
      <c r="X965" s="426"/>
      <c r="Y965" s="426"/>
      <c r="Z965" s="426"/>
      <c r="AA965" s="426"/>
    </row>
    <row r="966" spans="1:27" ht="15.75" customHeight="1">
      <c r="A966" s="426"/>
      <c r="B966" s="426"/>
      <c r="C966" s="426"/>
      <c r="D966" s="426"/>
      <c r="E966" s="426"/>
      <c r="F966" s="426"/>
      <c r="G966" s="426"/>
      <c r="H966" s="426"/>
      <c r="I966" s="426"/>
      <c r="J966" s="426"/>
      <c r="K966" s="426"/>
      <c r="L966" s="426"/>
      <c r="M966" s="426"/>
      <c r="N966" s="426"/>
      <c r="O966" s="426"/>
      <c r="P966" s="426"/>
      <c r="Q966" s="426"/>
      <c r="R966" s="426"/>
      <c r="S966" s="426"/>
      <c r="T966" s="426"/>
      <c r="U966" s="426"/>
      <c r="V966" s="426"/>
      <c r="W966" s="426"/>
      <c r="X966" s="426"/>
      <c r="Y966" s="426"/>
      <c r="Z966" s="426"/>
      <c r="AA966" s="426"/>
    </row>
    <row r="967" spans="1:27" ht="15.75" customHeight="1">
      <c r="A967" s="426"/>
      <c r="B967" s="426"/>
      <c r="C967" s="426"/>
      <c r="D967" s="426"/>
      <c r="E967" s="426"/>
      <c r="F967" s="426"/>
      <c r="G967" s="426"/>
      <c r="H967" s="426"/>
      <c r="I967" s="426"/>
      <c r="J967" s="426"/>
      <c r="K967" s="426"/>
      <c r="L967" s="426"/>
      <c r="M967" s="426"/>
      <c r="N967" s="426"/>
      <c r="O967" s="426"/>
      <c r="P967" s="426"/>
      <c r="Q967" s="426"/>
      <c r="R967" s="426"/>
      <c r="S967" s="426"/>
      <c r="T967" s="426"/>
      <c r="U967" s="426"/>
      <c r="V967" s="426"/>
      <c r="W967" s="426"/>
      <c r="X967" s="426"/>
      <c r="Y967" s="426"/>
      <c r="Z967" s="426"/>
      <c r="AA967" s="426"/>
    </row>
    <row r="968" spans="1:27" ht="15.75" customHeight="1">
      <c r="A968" s="426"/>
      <c r="B968" s="426"/>
      <c r="C968" s="426"/>
      <c r="D968" s="426"/>
      <c r="E968" s="426"/>
      <c r="F968" s="426"/>
      <c r="G968" s="426"/>
      <c r="H968" s="426"/>
      <c r="I968" s="426"/>
      <c r="J968" s="426"/>
      <c r="K968" s="426"/>
      <c r="L968" s="426"/>
      <c r="M968" s="426"/>
      <c r="N968" s="426"/>
      <c r="O968" s="426"/>
      <c r="P968" s="426"/>
      <c r="Q968" s="426"/>
      <c r="R968" s="426"/>
      <c r="S968" s="426"/>
      <c r="T968" s="426"/>
      <c r="U968" s="426"/>
      <c r="V968" s="426"/>
      <c r="W968" s="426"/>
      <c r="X968" s="426"/>
      <c r="Y968" s="426"/>
      <c r="Z968" s="426"/>
      <c r="AA968" s="426"/>
    </row>
    <row r="969" spans="1:27" ht="15.75" customHeight="1">
      <c r="A969" s="426"/>
      <c r="B969" s="426"/>
      <c r="C969" s="426"/>
      <c r="D969" s="426"/>
      <c r="E969" s="426"/>
      <c r="F969" s="426"/>
      <c r="G969" s="426"/>
      <c r="H969" s="426"/>
      <c r="I969" s="426"/>
      <c r="J969" s="426"/>
      <c r="K969" s="426"/>
      <c r="L969" s="426"/>
      <c r="M969" s="426"/>
      <c r="N969" s="426"/>
      <c r="O969" s="426"/>
      <c r="P969" s="426"/>
      <c r="Q969" s="426"/>
      <c r="R969" s="426"/>
      <c r="S969" s="426"/>
      <c r="T969" s="426"/>
      <c r="U969" s="426"/>
      <c r="V969" s="426"/>
      <c r="W969" s="426"/>
      <c r="X969" s="426"/>
      <c r="Y969" s="426"/>
      <c r="Z969" s="426"/>
      <c r="AA969" s="426"/>
    </row>
    <row r="970" spans="1:27" ht="15.75" customHeight="1">
      <c r="A970" s="426"/>
      <c r="B970" s="426"/>
      <c r="C970" s="426"/>
      <c r="D970" s="426"/>
      <c r="E970" s="426"/>
      <c r="F970" s="426"/>
      <c r="G970" s="426"/>
      <c r="H970" s="426"/>
      <c r="I970" s="426"/>
      <c r="J970" s="426"/>
      <c r="K970" s="426"/>
      <c r="L970" s="426"/>
      <c r="M970" s="426"/>
      <c r="N970" s="426"/>
      <c r="O970" s="426"/>
      <c r="P970" s="426"/>
      <c r="Q970" s="426"/>
      <c r="R970" s="426"/>
      <c r="S970" s="426"/>
      <c r="T970" s="426"/>
      <c r="U970" s="426"/>
      <c r="V970" s="426"/>
      <c r="W970" s="426"/>
      <c r="X970" s="426"/>
      <c r="Y970" s="426"/>
      <c r="Z970" s="426"/>
      <c r="AA970" s="426"/>
    </row>
    <row r="971" spans="1:27" ht="15.75" customHeight="1">
      <c r="A971" s="426"/>
      <c r="B971" s="426"/>
      <c r="C971" s="426"/>
      <c r="D971" s="426"/>
      <c r="E971" s="426"/>
      <c r="F971" s="426"/>
      <c r="G971" s="426"/>
      <c r="H971" s="426"/>
      <c r="I971" s="426"/>
      <c r="J971" s="426"/>
      <c r="K971" s="426"/>
      <c r="L971" s="426"/>
      <c r="M971" s="426"/>
      <c r="N971" s="426"/>
      <c r="O971" s="426"/>
      <c r="P971" s="426"/>
      <c r="Q971" s="426"/>
      <c r="R971" s="426"/>
      <c r="S971" s="426"/>
      <c r="T971" s="426"/>
      <c r="U971" s="426"/>
      <c r="V971" s="426"/>
      <c r="W971" s="426"/>
      <c r="X971" s="426"/>
      <c r="Y971" s="426"/>
      <c r="Z971" s="426"/>
      <c r="AA971" s="426"/>
    </row>
    <row r="972" spans="1:27" ht="15.75" customHeight="1">
      <c r="A972" s="426"/>
      <c r="B972" s="426"/>
      <c r="C972" s="426"/>
      <c r="D972" s="426"/>
      <c r="E972" s="426"/>
      <c r="F972" s="426"/>
      <c r="G972" s="426"/>
      <c r="H972" s="426"/>
      <c r="I972" s="426"/>
      <c r="J972" s="426"/>
      <c r="K972" s="426"/>
      <c r="L972" s="426"/>
      <c r="M972" s="426"/>
      <c r="N972" s="426"/>
      <c r="O972" s="426"/>
      <c r="P972" s="426"/>
      <c r="Q972" s="426"/>
      <c r="R972" s="426"/>
      <c r="S972" s="426"/>
      <c r="T972" s="426"/>
      <c r="U972" s="426"/>
      <c r="V972" s="426"/>
      <c r="W972" s="426"/>
      <c r="X972" s="426"/>
      <c r="Y972" s="426"/>
      <c r="Z972" s="426"/>
      <c r="AA972" s="426"/>
    </row>
    <row r="973" spans="1:27" ht="15.75" customHeight="1">
      <c r="A973" s="426"/>
      <c r="B973" s="426"/>
      <c r="C973" s="426"/>
      <c r="D973" s="426"/>
      <c r="E973" s="426"/>
      <c r="F973" s="426"/>
      <c r="G973" s="426"/>
      <c r="H973" s="426"/>
      <c r="I973" s="426"/>
      <c r="J973" s="426"/>
      <c r="K973" s="426"/>
      <c r="L973" s="426"/>
      <c r="M973" s="426"/>
      <c r="N973" s="426"/>
      <c r="O973" s="426"/>
      <c r="P973" s="426"/>
      <c r="Q973" s="426"/>
      <c r="R973" s="426"/>
      <c r="S973" s="426"/>
      <c r="T973" s="426"/>
      <c r="U973" s="426"/>
      <c r="V973" s="426"/>
      <c r="W973" s="426"/>
      <c r="X973" s="426"/>
      <c r="Y973" s="426"/>
      <c r="Z973" s="426"/>
      <c r="AA973" s="426"/>
    </row>
    <row r="974" spans="1:27" ht="15.75" customHeight="1">
      <c r="A974" s="426"/>
      <c r="B974" s="426"/>
      <c r="C974" s="426"/>
      <c r="D974" s="426"/>
      <c r="E974" s="426"/>
      <c r="F974" s="426"/>
      <c r="G974" s="426"/>
      <c r="H974" s="426"/>
      <c r="I974" s="426"/>
      <c r="J974" s="426"/>
      <c r="K974" s="426"/>
      <c r="L974" s="426"/>
      <c r="M974" s="426"/>
      <c r="N974" s="426"/>
      <c r="O974" s="426"/>
      <c r="P974" s="426"/>
      <c r="Q974" s="426"/>
      <c r="R974" s="426"/>
      <c r="S974" s="426"/>
      <c r="T974" s="426"/>
      <c r="U974" s="426"/>
      <c r="V974" s="426"/>
      <c r="W974" s="426"/>
      <c r="X974" s="426"/>
      <c r="Y974" s="426"/>
      <c r="Z974" s="426"/>
      <c r="AA974" s="426"/>
    </row>
    <row r="975" spans="1:27" ht="15.75" customHeight="1">
      <c r="A975" s="426"/>
      <c r="B975" s="426"/>
      <c r="C975" s="426"/>
      <c r="D975" s="426"/>
      <c r="E975" s="426"/>
      <c r="F975" s="426"/>
      <c r="G975" s="426"/>
      <c r="H975" s="426"/>
      <c r="I975" s="426"/>
      <c r="J975" s="426"/>
      <c r="K975" s="426"/>
      <c r="L975" s="426"/>
      <c r="M975" s="426"/>
      <c r="N975" s="426"/>
      <c r="O975" s="426"/>
      <c r="P975" s="426"/>
      <c r="Q975" s="426"/>
      <c r="R975" s="426"/>
      <c r="S975" s="426"/>
      <c r="T975" s="426"/>
      <c r="U975" s="426"/>
      <c r="V975" s="426"/>
      <c r="W975" s="426"/>
      <c r="X975" s="426"/>
      <c r="Y975" s="426"/>
      <c r="Z975" s="426"/>
      <c r="AA975" s="426"/>
    </row>
    <row r="976" spans="1:27" ht="15.75" customHeight="1">
      <c r="A976" s="426"/>
      <c r="B976" s="426"/>
      <c r="C976" s="426"/>
      <c r="D976" s="426"/>
      <c r="E976" s="426"/>
      <c r="F976" s="426"/>
      <c r="G976" s="426"/>
      <c r="H976" s="426"/>
      <c r="I976" s="426"/>
      <c r="J976" s="426"/>
      <c r="K976" s="426"/>
      <c r="L976" s="426"/>
      <c r="M976" s="426"/>
      <c r="N976" s="426"/>
      <c r="O976" s="426"/>
      <c r="P976" s="426"/>
      <c r="Q976" s="426"/>
      <c r="R976" s="426"/>
      <c r="S976" s="426"/>
      <c r="T976" s="426"/>
      <c r="U976" s="426"/>
      <c r="V976" s="426"/>
      <c r="W976" s="426"/>
      <c r="X976" s="426"/>
      <c r="Y976" s="426"/>
      <c r="Z976" s="426"/>
      <c r="AA976" s="426"/>
    </row>
    <row r="977" spans="1:27" ht="15.75" customHeight="1">
      <c r="A977" s="426"/>
      <c r="B977" s="426"/>
      <c r="C977" s="426"/>
      <c r="D977" s="426"/>
      <c r="E977" s="426"/>
      <c r="F977" s="426"/>
      <c r="G977" s="426"/>
      <c r="H977" s="426"/>
      <c r="I977" s="426"/>
      <c r="J977" s="426"/>
      <c r="K977" s="426"/>
      <c r="L977" s="426"/>
      <c r="M977" s="426"/>
      <c r="N977" s="426"/>
      <c r="O977" s="426"/>
      <c r="P977" s="426"/>
      <c r="Q977" s="426"/>
      <c r="R977" s="426"/>
      <c r="S977" s="426"/>
      <c r="T977" s="426"/>
      <c r="U977" s="426"/>
      <c r="V977" s="426"/>
      <c r="W977" s="426"/>
      <c r="X977" s="426"/>
      <c r="Y977" s="426"/>
      <c r="Z977" s="426"/>
      <c r="AA977" s="426"/>
    </row>
    <row r="978" spans="1:27" ht="15.75" customHeight="1">
      <c r="A978" s="426"/>
      <c r="B978" s="426"/>
      <c r="C978" s="426"/>
      <c r="D978" s="426"/>
      <c r="E978" s="426"/>
      <c r="F978" s="426"/>
      <c r="G978" s="426"/>
      <c r="H978" s="426"/>
      <c r="I978" s="426"/>
      <c r="J978" s="426"/>
      <c r="K978" s="426"/>
      <c r="L978" s="426"/>
      <c r="M978" s="426"/>
      <c r="N978" s="426"/>
      <c r="O978" s="426"/>
      <c r="P978" s="426"/>
      <c r="Q978" s="426"/>
      <c r="R978" s="426"/>
      <c r="S978" s="426"/>
      <c r="T978" s="426"/>
      <c r="U978" s="426"/>
      <c r="V978" s="426"/>
      <c r="W978" s="426"/>
      <c r="X978" s="426"/>
      <c r="Y978" s="426"/>
      <c r="Z978" s="426"/>
      <c r="AA978" s="426"/>
    </row>
    <row r="979" spans="1:27" ht="15.75" customHeight="1">
      <c r="A979" s="426"/>
      <c r="B979" s="426"/>
      <c r="C979" s="426"/>
      <c r="D979" s="426"/>
      <c r="E979" s="426"/>
      <c r="F979" s="426"/>
      <c r="G979" s="426"/>
      <c r="H979" s="426"/>
      <c r="I979" s="426"/>
      <c r="J979" s="426"/>
      <c r="K979" s="426"/>
      <c r="L979" s="426"/>
      <c r="M979" s="426"/>
      <c r="N979" s="426"/>
      <c r="O979" s="426"/>
      <c r="P979" s="426"/>
      <c r="Q979" s="426"/>
      <c r="R979" s="426"/>
      <c r="S979" s="426"/>
      <c r="T979" s="426"/>
      <c r="U979" s="426"/>
      <c r="V979" s="426"/>
      <c r="W979" s="426"/>
      <c r="X979" s="426"/>
      <c r="Y979" s="426"/>
      <c r="Z979" s="426"/>
      <c r="AA979" s="426"/>
    </row>
    <row r="980" spans="1:27" ht="15.75" customHeight="1">
      <c r="A980" s="426"/>
      <c r="B980" s="426"/>
      <c r="C980" s="426"/>
      <c r="D980" s="426"/>
      <c r="E980" s="426"/>
      <c r="F980" s="426"/>
      <c r="G980" s="426"/>
      <c r="H980" s="426"/>
      <c r="I980" s="426"/>
      <c r="J980" s="426"/>
      <c r="K980" s="426"/>
      <c r="L980" s="426"/>
      <c r="M980" s="426"/>
      <c r="N980" s="426"/>
      <c r="O980" s="426"/>
      <c r="P980" s="426"/>
      <c r="Q980" s="426"/>
      <c r="R980" s="426"/>
      <c r="S980" s="426"/>
      <c r="T980" s="426"/>
      <c r="U980" s="426"/>
      <c r="V980" s="426"/>
      <c r="W980" s="426"/>
      <c r="X980" s="426"/>
      <c r="Y980" s="426"/>
      <c r="Z980" s="426"/>
      <c r="AA980" s="426"/>
    </row>
    <row r="981" spans="1:27" ht="15.75" customHeight="1">
      <c r="A981" s="426"/>
      <c r="B981" s="426"/>
      <c r="C981" s="426"/>
      <c r="D981" s="426"/>
      <c r="E981" s="426"/>
      <c r="F981" s="426"/>
      <c r="G981" s="426"/>
      <c r="H981" s="426"/>
      <c r="I981" s="426"/>
      <c r="J981" s="426"/>
      <c r="K981" s="426"/>
      <c r="L981" s="426"/>
      <c r="M981" s="426"/>
      <c r="N981" s="426"/>
      <c r="O981" s="426"/>
      <c r="P981" s="426"/>
      <c r="Q981" s="426"/>
      <c r="R981" s="426"/>
      <c r="S981" s="426"/>
      <c r="T981" s="426"/>
      <c r="U981" s="426"/>
      <c r="V981" s="426"/>
      <c r="W981" s="426"/>
      <c r="X981" s="426"/>
      <c r="Y981" s="426"/>
      <c r="Z981" s="426"/>
      <c r="AA981" s="426"/>
    </row>
    <row r="982" spans="1:27" ht="15.75" customHeight="1">
      <c r="A982" s="426"/>
      <c r="B982" s="426"/>
      <c r="C982" s="426"/>
      <c r="D982" s="426"/>
      <c r="E982" s="426"/>
      <c r="F982" s="426"/>
      <c r="G982" s="426"/>
      <c r="H982" s="426"/>
      <c r="I982" s="426"/>
      <c r="J982" s="426"/>
      <c r="K982" s="426"/>
      <c r="L982" s="426"/>
      <c r="M982" s="426"/>
      <c r="N982" s="426"/>
      <c r="O982" s="426"/>
      <c r="P982" s="426"/>
      <c r="Q982" s="426"/>
      <c r="R982" s="426"/>
      <c r="S982" s="426"/>
      <c r="T982" s="426"/>
      <c r="U982" s="426"/>
      <c r="V982" s="426"/>
      <c r="W982" s="426"/>
      <c r="X982" s="426"/>
      <c r="Y982" s="426"/>
      <c r="Z982" s="426"/>
      <c r="AA982" s="426"/>
    </row>
    <row r="983" spans="1:27" ht="15.75" customHeight="1">
      <c r="A983" s="426"/>
      <c r="B983" s="426"/>
      <c r="C983" s="426"/>
      <c r="D983" s="426"/>
      <c r="E983" s="426"/>
      <c r="F983" s="426"/>
      <c r="G983" s="426"/>
      <c r="H983" s="426"/>
      <c r="I983" s="426"/>
      <c r="J983" s="426"/>
      <c r="K983" s="426"/>
      <c r="L983" s="426"/>
      <c r="M983" s="426"/>
      <c r="N983" s="426"/>
      <c r="O983" s="426"/>
      <c r="P983" s="426"/>
      <c r="Q983" s="426"/>
      <c r="R983" s="426"/>
      <c r="S983" s="426"/>
      <c r="T983" s="426"/>
      <c r="U983" s="426"/>
      <c r="V983" s="426"/>
      <c r="W983" s="426"/>
      <c r="X983" s="426"/>
      <c r="Y983" s="426"/>
      <c r="Z983" s="426"/>
      <c r="AA983" s="426"/>
    </row>
    <row r="984" spans="1:27" ht="15.75" customHeight="1">
      <c r="A984" s="426"/>
      <c r="B984" s="426"/>
      <c r="C984" s="426"/>
      <c r="D984" s="426"/>
      <c r="E984" s="426"/>
      <c r="F984" s="426"/>
      <c r="G984" s="426"/>
      <c r="H984" s="426"/>
      <c r="I984" s="426"/>
      <c r="J984" s="426"/>
      <c r="K984" s="426"/>
      <c r="L984" s="426"/>
      <c r="M984" s="426"/>
      <c r="N984" s="426"/>
      <c r="O984" s="426"/>
      <c r="P984" s="426"/>
      <c r="Q984" s="426"/>
      <c r="R984" s="426"/>
      <c r="S984" s="426"/>
      <c r="T984" s="426"/>
      <c r="U984" s="426"/>
      <c r="V984" s="426"/>
      <c r="W984" s="426"/>
      <c r="X984" s="426"/>
      <c r="Y984" s="426"/>
      <c r="Z984" s="426"/>
      <c r="AA984" s="426"/>
    </row>
    <row r="985" spans="1:27" ht="15.75" customHeight="1">
      <c r="A985" s="426"/>
      <c r="B985" s="426"/>
      <c r="C985" s="426"/>
      <c r="D985" s="426"/>
      <c r="E985" s="426"/>
      <c r="F985" s="426"/>
      <c r="G985" s="426"/>
      <c r="H985" s="426"/>
      <c r="I985" s="426"/>
      <c r="J985" s="426"/>
      <c r="K985" s="426"/>
      <c r="L985" s="426"/>
      <c r="M985" s="426"/>
      <c r="N985" s="426"/>
      <c r="O985" s="426"/>
      <c r="P985" s="426"/>
      <c r="Q985" s="426"/>
      <c r="R985" s="426"/>
      <c r="S985" s="426"/>
      <c r="T985" s="426"/>
      <c r="U985" s="426"/>
      <c r="V985" s="426"/>
      <c r="W985" s="426"/>
      <c r="X985" s="426"/>
      <c r="Y985" s="426"/>
      <c r="Z985" s="426"/>
      <c r="AA985" s="426"/>
    </row>
    <row r="986" spans="1:27" ht="15.75" customHeight="1">
      <c r="A986" s="426"/>
      <c r="B986" s="426"/>
      <c r="C986" s="426"/>
      <c r="D986" s="426"/>
      <c r="E986" s="426"/>
      <c r="F986" s="426"/>
      <c r="G986" s="426"/>
      <c r="H986" s="426"/>
      <c r="I986" s="426"/>
      <c r="J986" s="426"/>
      <c r="K986" s="426"/>
      <c r="L986" s="426"/>
      <c r="M986" s="426"/>
      <c r="N986" s="426"/>
      <c r="O986" s="426"/>
      <c r="P986" s="426"/>
      <c r="Q986" s="426"/>
      <c r="R986" s="426"/>
      <c r="S986" s="426"/>
      <c r="T986" s="426"/>
      <c r="U986" s="426"/>
      <c r="V986" s="426"/>
      <c r="W986" s="426"/>
      <c r="X986" s="426"/>
      <c r="Y986" s="426"/>
      <c r="Z986" s="426"/>
      <c r="AA986" s="426"/>
    </row>
    <row r="987" spans="1:27" ht="15.75" customHeight="1">
      <c r="A987" s="426"/>
      <c r="B987" s="426"/>
      <c r="C987" s="426"/>
      <c r="D987" s="426"/>
      <c r="E987" s="426"/>
      <c r="F987" s="426"/>
      <c r="G987" s="426"/>
      <c r="H987" s="426"/>
      <c r="I987" s="426"/>
      <c r="J987" s="426"/>
      <c r="K987" s="426"/>
      <c r="L987" s="426"/>
      <c r="M987" s="426"/>
      <c r="N987" s="426"/>
      <c r="O987" s="426"/>
      <c r="P987" s="426"/>
      <c r="Q987" s="426"/>
      <c r="R987" s="426"/>
      <c r="S987" s="426"/>
      <c r="T987" s="426"/>
      <c r="U987" s="426"/>
      <c r="V987" s="426"/>
      <c r="W987" s="426"/>
      <c r="X987" s="426"/>
      <c r="Y987" s="426"/>
      <c r="Z987" s="426"/>
      <c r="AA987" s="426"/>
    </row>
    <row r="988" spans="1:27" ht="15.75" customHeight="1">
      <c r="A988" s="426"/>
      <c r="B988" s="426"/>
      <c r="C988" s="426"/>
      <c r="D988" s="426"/>
      <c r="E988" s="426"/>
      <c r="F988" s="426"/>
      <c r="G988" s="426"/>
      <c r="H988" s="426"/>
      <c r="I988" s="426"/>
      <c r="J988" s="426"/>
      <c r="K988" s="426"/>
      <c r="L988" s="426"/>
      <c r="M988" s="426"/>
      <c r="N988" s="426"/>
      <c r="O988" s="426"/>
      <c r="P988" s="426"/>
      <c r="Q988" s="426"/>
      <c r="R988" s="426"/>
      <c r="S988" s="426"/>
      <c r="T988" s="426"/>
      <c r="U988" s="426"/>
      <c r="V988" s="426"/>
      <c r="W988" s="426"/>
      <c r="X988" s="426"/>
      <c r="Y988" s="426"/>
      <c r="Z988" s="426"/>
      <c r="AA988" s="426"/>
    </row>
    <row r="989" spans="1:27" ht="15.75" customHeight="1">
      <c r="A989" s="426"/>
      <c r="B989" s="426"/>
      <c r="C989" s="426"/>
      <c r="D989" s="426"/>
      <c r="E989" s="426"/>
      <c r="F989" s="426"/>
      <c r="G989" s="426"/>
      <c r="H989" s="426"/>
      <c r="I989" s="426"/>
      <c r="J989" s="426"/>
      <c r="K989" s="426"/>
      <c r="L989" s="426"/>
      <c r="M989" s="426"/>
      <c r="N989" s="426"/>
      <c r="O989" s="426"/>
      <c r="P989" s="426"/>
      <c r="Q989" s="426"/>
      <c r="R989" s="426"/>
      <c r="S989" s="426"/>
      <c r="T989" s="426"/>
      <c r="U989" s="426"/>
      <c r="V989" s="426"/>
      <c r="W989" s="426"/>
      <c r="X989" s="426"/>
      <c r="Y989" s="426"/>
      <c r="Z989" s="426"/>
      <c r="AA989" s="426"/>
    </row>
    <row r="990" spans="1:27" ht="15.75" customHeight="1">
      <c r="A990" s="426"/>
      <c r="B990" s="426"/>
      <c r="C990" s="426"/>
      <c r="D990" s="426"/>
      <c r="E990" s="426"/>
      <c r="F990" s="426"/>
      <c r="G990" s="426"/>
      <c r="H990" s="426"/>
      <c r="I990" s="426"/>
      <c r="J990" s="426"/>
      <c r="K990" s="426"/>
      <c r="L990" s="426"/>
      <c r="M990" s="426"/>
      <c r="N990" s="426"/>
      <c r="O990" s="426"/>
      <c r="P990" s="426"/>
      <c r="Q990" s="426"/>
      <c r="R990" s="426"/>
      <c r="S990" s="426"/>
      <c r="T990" s="426"/>
      <c r="U990" s="426"/>
      <c r="V990" s="426"/>
      <c r="W990" s="426"/>
      <c r="X990" s="426"/>
      <c r="Y990" s="426"/>
      <c r="Z990" s="426"/>
      <c r="AA990" s="426"/>
    </row>
    <row r="991" spans="1:27" ht="15.75" customHeight="1">
      <c r="A991" s="426"/>
      <c r="B991" s="426"/>
      <c r="C991" s="426"/>
      <c r="D991" s="426"/>
      <c r="E991" s="426"/>
      <c r="F991" s="426"/>
      <c r="G991" s="426"/>
      <c r="H991" s="426"/>
      <c r="I991" s="426"/>
      <c r="J991" s="426"/>
      <c r="K991" s="426"/>
      <c r="L991" s="426"/>
      <c r="M991" s="426"/>
      <c r="N991" s="426"/>
      <c r="O991" s="426"/>
      <c r="P991" s="426"/>
      <c r="Q991" s="426"/>
      <c r="R991" s="426"/>
      <c r="S991" s="426"/>
      <c r="T991" s="426"/>
      <c r="U991" s="426"/>
      <c r="V991" s="426"/>
      <c r="W991" s="426"/>
      <c r="X991" s="426"/>
      <c r="Y991" s="426"/>
      <c r="Z991" s="426"/>
      <c r="AA991" s="426"/>
    </row>
    <row r="992" spans="1:27" ht="15.75" customHeight="1">
      <c r="A992" s="426"/>
      <c r="B992" s="426"/>
      <c r="C992" s="426"/>
      <c r="D992" s="426"/>
      <c r="E992" s="426"/>
      <c r="F992" s="426"/>
      <c r="G992" s="426"/>
      <c r="H992" s="426"/>
      <c r="I992" s="426"/>
      <c r="J992" s="426"/>
      <c r="K992" s="426"/>
      <c r="L992" s="426"/>
      <c r="M992" s="426"/>
      <c r="N992" s="426"/>
      <c r="O992" s="426"/>
      <c r="P992" s="426"/>
      <c r="Q992" s="426"/>
      <c r="R992" s="426"/>
      <c r="S992" s="426"/>
      <c r="T992" s="426"/>
      <c r="U992" s="426"/>
      <c r="V992" s="426"/>
      <c r="W992" s="426"/>
      <c r="X992" s="426"/>
      <c r="Y992" s="426"/>
      <c r="Z992" s="426"/>
      <c r="AA992" s="426"/>
    </row>
    <row r="993" spans="1:27" ht="15.75" customHeight="1">
      <c r="A993" s="426"/>
      <c r="B993" s="426"/>
      <c r="C993" s="426"/>
      <c r="D993" s="426"/>
      <c r="E993" s="426"/>
      <c r="F993" s="426"/>
      <c r="G993" s="426"/>
      <c r="H993" s="426"/>
      <c r="I993" s="426"/>
      <c r="J993" s="426"/>
      <c r="K993" s="426"/>
      <c r="L993" s="426"/>
      <c r="M993" s="426"/>
      <c r="N993" s="426"/>
      <c r="O993" s="426"/>
      <c r="P993" s="426"/>
      <c r="Q993" s="426"/>
      <c r="R993" s="426"/>
      <c r="S993" s="426"/>
      <c r="T993" s="426"/>
      <c r="U993" s="426"/>
      <c r="V993" s="426"/>
      <c r="W993" s="426"/>
      <c r="X993" s="426"/>
      <c r="Y993" s="426"/>
      <c r="Z993" s="426"/>
      <c r="AA993" s="426"/>
    </row>
    <row r="994" spans="1:27" ht="15.75" customHeight="1">
      <c r="A994" s="426"/>
      <c r="B994" s="426"/>
      <c r="C994" s="426"/>
      <c r="D994" s="426"/>
      <c r="E994" s="426"/>
      <c r="F994" s="426"/>
      <c r="G994" s="426"/>
      <c r="H994" s="426"/>
      <c r="I994" s="426"/>
      <c r="J994" s="426"/>
      <c r="K994" s="426"/>
      <c r="L994" s="426"/>
      <c r="M994" s="426"/>
      <c r="N994" s="426"/>
      <c r="O994" s="426"/>
      <c r="P994" s="426"/>
      <c r="Q994" s="426"/>
      <c r="R994" s="426"/>
      <c r="S994" s="426"/>
      <c r="T994" s="426"/>
      <c r="U994" s="426"/>
      <c r="V994" s="426"/>
      <c r="W994" s="426"/>
      <c r="X994" s="426"/>
      <c r="Y994" s="426"/>
      <c r="Z994" s="426"/>
      <c r="AA994" s="426"/>
    </row>
    <row r="995" spans="1:27" ht="15.75" customHeight="1">
      <c r="A995" s="426"/>
      <c r="B995" s="426"/>
      <c r="C995" s="426"/>
      <c r="D995" s="426"/>
      <c r="E995" s="426"/>
      <c r="F995" s="426"/>
      <c r="G995" s="426"/>
      <c r="H995" s="426"/>
      <c r="I995" s="426"/>
      <c r="J995" s="426"/>
      <c r="K995" s="426"/>
      <c r="L995" s="426"/>
      <c r="M995" s="426"/>
      <c r="N995" s="426"/>
      <c r="O995" s="426"/>
      <c r="P995" s="426"/>
      <c r="Q995" s="426"/>
      <c r="R995" s="426"/>
      <c r="S995" s="426"/>
      <c r="T995" s="426"/>
      <c r="U995" s="426"/>
      <c r="V995" s="426"/>
      <c r="W995" s="426"/>
      <c r="X995" s="426"/>
      <c r="Y995" s="426"/>
      <c r="Z995" s="426"/>
      <c r="AA995" s="426"/>
    </row>
    <row r="996" spans="1:27" ht="15.75" customHeight="1">
      <c r="A996" s="426"/>
      <c r="B996" s="426"/>
      <c r="C996" s="426"/>
      <c r="D996" s="426"/>
      <c r="E996" s="426"/>
      <c r="F996" s="426"/>
      <c r="G996" s="426"/>
      <c r="H996" s="426"/>
      <c r="I996" s="426"/>
      <c r="J996" s="426"/>
      <c r="K996" s="426"/>
      <c r="L996" s="426"/>
      <c r="M996" s="426"/>
      <c r="N996" s="426"/>
      <c r="O996" s="426"/>
      <c r="P996" s="426"/>
      <c r="Q996" s="426"/>
      <c r="R996" s="426"/>
      <c r="S996" s="426"/>
      <c r="T996" s="426"/>
      <c r="U996" s="426"/>
      <c r="V996" s="426"/>
      <c r="W996" s="426"/>
      <c r="X996" s="426"/>
      <c r="Y996" s="426"/>
      <c r="Z996" s="426"/>
      <c r="AA996" s="426"/>
    </row>
    <row r="997" spans="1:27" ht="15.75" customHeight="1">
      <c r="A997" s="426"/>
      <c r="B997" s="426"/>
      <c r="C997" s="426"/>
      <c r="D997" s="426"/>
      <c r="E997" s="426"/>
      <c r="F997" s="426"/>
      <c r="G997" s="426"/>
      <c r="H997" s="426"/>
      <c r="I997" s="426"/>
      <c r="J997" s="426"/>
      <c r="K997" s="426"/>
      <c r="L997" s="426"/>
      <c r="M997" s="426"/>
      <c r="N997" s="426"/>
      <c r="O997" s="426"/>
      <c r="P997" s="426"/>
      <c r="Q997" s="426"/>
      <c r="R997" s="426"/>
      <c r="S997" s="426"/>
      <c r="T997" s="426"/>
      <c r="U997" s="426"/>
      <c r="V997" s="426"/>
      <c r="W997" s="426"/>
      <c r="X997" s="426"/>
      <c r="Y997" s="426"/>
      <c r="Z997" s="426"/>
      <c r="AA997" s="426"/>
    </row>
    <row r="998" spans="1:27" ht="15.75" customHeight="1">
      <c r="A998" s="426"/>
      <c r="B998" s="426"/>
      <c r="C998" s="426"/>
      <c r="D998" s="426"/>
      <c r="E998" s="426"/>
      <c r="F998" s="426"/>
      <c r="G998" s="426"/>
      <c r="H998" s="426"/>
      <c r="I998" s="426"/>
      <c r="J998" s="426"/>
      <c r="K998" s="426"/>
      <c r="L998" s="426"/>
      <c r="M998" s="426"/>
      <c r="N998" s="426"/>
      <c r="O998" s="426"/>
      <c r="P998" s="426"/>
      <c r="Q998" s="426"/>
      <c r="R998" s="426"/>
      <c r="S998" s="426"/>
      <c r="T998" s="426"/>
      <c r="U998" s="426"/>
      <c r="V998" s="426"/>
      <c r="W998" s="426"/>
      <c r="X998" s="426"/>
      <c r="Y998" s="426"/>
      <c r="Z998" s="426"/>
      <c r="AA998" s="426"/>
    </row>
    <row r="999" spans="1:27" ht="15.75" customHeight="1">
      <c r="A999" s="426"/>
      <c r="B999" s="426"/>
      <c r="C999" s="426"/>
      <c r="D999" s="426"/>
      <c r="E999" s="426"/>
      <c r="F999" s="426"/>
      <c r="G999" s="426"/>
      <c r="H999" s="426"/>
      <c r="I999" s="426"/>
      <c r="J999" s="426"/>
      <c r="K999" s="426"/>
      <c r="L999" s="426"/>
      <c r="M999" s="426"/>
      <c r="N999" s="426"/>
      <c r="O999" s="426"/>
      <c r="P999" s="426"/>
      <c r="Q999" s="426"/>
      <c r="R999" s="426"/>
      <c r="S999" s="426"/>
      <c r="T999" s="426"/>
      <c r="U999" s="426"/>
      <c r="V999" s="426"/>
      <c r="W999" s="426"/>
      <c r="X999" s="426"/>
      <c r="Y999" s="426"/>
      <c r="Z999" s="426"/>
      <c r="AA999" s="426"/>
    </row>
    <row r="1000" spans="1:27" ht="15.75" customHeight="1">
      <c r="A1000" s="426"/>
      <c r="B1000" s="426"/>
      <c r="C1000" s="426"/>
      <c r="D1000" s="426"/>
      <c r="E1000" s="426"/>
      <c r="F1000" s="426"/>
      <c r="G1000" s="426"/>
      <c r="H1000" s="426"/>
      <c r="I1000" s="426"/>
      <c r="J1000" s="426"/>
      <c r="K1000" s="426"/>
      <c r="L1000" s="426"/>
      <c r="M1000" s="426"/>
      <c r="N1000" s="426"/>
      <c r="O1000" s="426"/>
      <c r="P1000" s="426"/>
      <c r="Q1000" s="426"/>
      <c r="R1000" s="426"/>
      <c r="S1000" s="426"/>
      <c r="T1000" s="426"/>
      <c r="U1000" s="426"/>
      <c r="V1000" s="426"/>
      <c r="W1000" s="426"/>
      <c r="X1000" s="426"/>
      <c r="Y1000" s="426"/>
      <c r="Z1000" s="426"/>
      <c r="AA1000" s="426"/>
    </row>
  </sheetData>
  <mergeCells count="8">
    <mergeCell ref="G26:L26"/>
    <mergeCell ref="G43:L43"/>
    <mergeCell ref="G52:L52"/>
    <mergeCell ref="B4:I6"/>
    <mergeCell ref="C17:E17"/>
    <mergeCell ref="C18:E18"/>
    <mergeCell ref="C19:E19"/>
    <mergeCell ref="C20:E20"/>
  </mergeCells>
  <conditionalFormatting sqref="B1">
    <cfRule type="expression" dxfId="4" priority="1" stopIfTrue="1">
      <formula>LEFT($C1,6)="Macros"</formula>
    </cfRule>
  </conditionalFormatting>
  <pageMargins left="0.7" right="0.7" top="0.75" bottom="0.75" header="0" footer="0"/>
  <pageSetup paperSize="5" scale="70"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showGridLines="0" workbookViewId="0"/>
  </sheetViews>
  <sheetFormatPr defaultColWidth="12.5703125" defaultRowHeight="15" customHeight="1"/>
  <cols>
    <col min="1" max="1" width="37" customWidth="1"/>
    <col min="2" max="2" width="8" customWidth="1"/>
    <col min="3" max="3" width="1.5703125" customWidth="1"/>
    <col min="4" max="4" width="23.140625" customWidth="1"/>
    <col min="5" max="5" width="15.140625" customWidth="1"/>
    <col min="6" max="6" width="12.85546875" customWidth="1"/>
    <col min="7" max="7" width="2.140625" customWidth="1"/>
    <col min="8" max="8" width="19.140625" customWidth="1"/>
    <col min="9" max="9" width="11.140625" customWidth="1"/>
    <col min="10" max="10" width="13.140625" customWidth="1"/>
    <col min="11" max="11" width="16.140625" customWidth="1"/>
    <col min="12" max="12" width="12" customWidth="1"/>
    <col min="13" max="13" width="29.5703125" customWidth="1"/>
    <col min="14" max="17" width="9.140625" customWidth="1"/>
    <col min="18" max="18" width="6" customWidth="1"/>
    <col min="19" max="26" width="9.140625" customWidth="1"/>
  </cols>
  <sheetData>
    <row r="1" spans="1:26" ht="21">
      <c r="A1" s="749" t="s">
        <v>807</v>
      </c>
      <c r="B1" s="631"/>
      <c r="C1" s="631"/>
      <c r="D1" s="631"/>
      <c r="E1" s="631"/>
      <c r="F1" s="631"/>
      <c r="G1" s="631"/>
      <c r="H1" s="631"/>
      <c r="I1" s="631"/>
      <c r="J1" s="631"/>
      <c r="K1" s="426"/>
      <c r="L1" s="426"/>
      <c r="M1" s="426"/>
      <c r="N1" s="426"/>
      <c r="O1" s="426"/>
      <c r="P1" s="426"/>
      <c r="Q1" s="426"/>
      <c r="R1" s="426"/>
      <c r="S1" s="426"/>
      <c r="T1" s="426"/>
      <c r="U1" s="426"/>
      <c r="V1" s="426"/>
      <c r="W1" s="426"/>
      <c r="X1" s="426"/>
      <c r="Y1" s="426"/>
      <c r="Z1" s="426"/>
    </row>
    <row r="2" spans="1:26">
      <c r="A2" s="525"/>
      <c r="B2" s="525"/>
      <c r="C2" s="525"/>
      <c r="D2" s="525"/>
      <c r="E2" s="525"/>
      <c r="F2" s="525"/>
      <c r="G2" s="525"/>
      <c r="H2" s="525"/>
      <c r="I2" s="525"/>
      <c r="J2" s="334" t="s">
        <v>92</v>
      </c>
      <c r="K2" s="159" t="s">
        <v>16</v>
      </c>
      <c r="L2" s="426"/>
      <c r="M2" s="426"/>
      <c r="N2" s="426"/>
      <c r="O2" s="426"/>
      <c r="P2" s="426"/>
      <c r="Q2" s="426"/>
      <c r="R2" s="426"/>
      <c r="S2" s="426"/>
      <c r="T2" s="426"/>
      <c r="U2" s="426"/>
      <c r="V2" s="426"/>
      <c r="W2" s="426"/>
      <c r="X2" s="426"/>
      <c r="Y2" s="426"/>
      <c r="Z2" s="426"/>
    </row>
    <row r="3" spans="1:26">
      <c r="A3" s="525"/>
      <c r="B3" s="525"/>
      <c r="C3" s="525"/>
      <c r="D3" s="525"/>
      <c r="E3" s="525"/>
      <c r="F3" s="525"/>
      <c r="G3" s="525"/>
      <c r="H3" s="525"/>
      <c r="I3" s="525"/>
      <c r="J3" s="334" t="s">
        <v>93</v>
      </c>
      <c r="K3" s="159">
        <v>2</v>
      </c>
      <c r="L3" s="426"/>
      <c r="M3" s="426"/>
      <c r="N3" s="426"/>
      <c r="O3" s="426"/>
      <c r="P3" s="426"/>
      <c r="Q3" s="426"/>
      <c r="R3" s="426"/>
      <c r="S3" s="426"/>
      <c r="T3" s="426"/>
      <c r="U3" s="426"/>
      <c r="V3" s="426"/>
      <c r="W3" s="426"/>
      <c r="X3" s="426"/>
      <c r="Y3" s="426"/>
      <c r="Z3" s="426"/>
    </row>
    <row r="4" spans="1:26" ht="18.75">
      <c r="A4" s="430"/>
      <c r="B4" s="431"/>
      <c r="C4" s="432"/>
      <c r="D4" s="432"/>
      <c r="E4" s="432"/>
      <c r="F4" s="432"/>
      <c r="G4" s="432"/>
      <c r="H4" s="432"/>
      <c r="I4" s="525"/>
      <c r="J4" s="334" t="s">
        <v>94</v>
      </c>
      <c r="K4" s="159">
        <v>3</v>
      </c>
      <c r="L4" s="426"/>
      <c r="M4" s="426"/>
      <c r="N4" s="426"/>
      <c r="O4" s="426"/>
      <c r="P4" s="426"/>
      <c r="Q4" s="426"/>
      <c r="R4" s="426"/>
      <c r="S4" s="426"/>
      <c r="T4" s="426"/>
      <c r="U4" s="426"/>
      <c r="V4" s="426"/>
      <c r="W4" s="426"/>
      <c r="X4" s="426"/>
      <c r="Y4" s="426"/>
      <c r="Z4" s="426"/>
    </row>
    <row r="5" spans="1:26">
      <c r="A5" s="525"/>
      <c r="B5" s="525"/>
      <c r="C5" s="525"/>
      <c r="D5" s="525"/>
      <c r="E5" s="525"/>
      <c r="F5" s="525"/>
      <c r="G5" s="525"/>
      <c r="H5" s="525"/>
      <c r="I5" s="525"/>
      <c r="J5" s="334" t="s">
        <v>95</v>
      </c>
      <c r="K5" s="159">
        <v>1</v>
      </c>
      <c r="L5" s="426"/>
      <c r="M5" s="426"/>
      <c r="N5" s="426"/>
      <c r="O5" s="426"/>
      <c r="P5" s="426"/>
      <c r="Q5" s="426"/>
      <c r="R5" s="426"/>
      <c r="S5" s="426"/>
      <c r="T5" s="426"/>
      <c r="U5" s="426"/>
      <c r="V5" s="426"/>
      <c r="W5" s="426"/>
      <c r="X5" s="426"/>
      <c r="Y5" s="426"/>
      <c r="Z5" s="426"/>
    </row>
    <row r="6" spans="1:26">
      <c r="A6" s="525"/>
      <c r="B6" s="525"/>
      <c r="C6" s="525"/>
      <c r="D6" s="525"/>
      <c r="E6" s="525"/>
      <c r="F6" s="525"/>
      <c r="G6" s="525"/>
      <c r="H6" s="525"/>
      <c r="I6" s="525"/>
      <c r="J6" s="335" t="s">
        <v>96</v>
      </c>
      <c r="K6" s="159" t="s">
        <v>97</v>
      </c>
      <c r="L6" s="426"/>
      <c r="M6" s="426"/>
      <c r="N6" s="426"/>
      <c r="O6" s="426"/>
      <c r="P6" s="426"/>
      <c r="Q6" s="426"/>
      <c r="R6" s="426"/>
      <c r="S6" s="426"/>
      <c r="T6" s="426"/>
      <c r="U6" s="426"/>
      <c r="V6" s="426"/>
      <c r="W6" s="426"/>
      <c r="X6" s="426"/>
      <c r="Y6" s="426"/>
      <c r="Z6" s="426"/>
    </row>
    <row r="7" spans="1:26">
      <c r="A7" s="426" t="s">
        <v>808</v>
      </c>
      <c r="B7" s="426"/>
      <c r="C7" s="426"/>
      <c r="D7" s="426"/>
      <c r="E7" s="426"/>
      <c r="F7" s="426"/>
      <c r="G7" s="426"/>
      <c r="H7" s="426"/>
      <c r="I7" s="426"/>
      <c r="J7" s="334"/>
      <c r="K7" s="27"/>
      <c r="L7" s="426"/>
      <c r="M7" s="426"/>
      <c r="N7" s="426"/>
      <c r="O7" s="426"/>
      <c r="P7" s="426"/>
      <c r="Q7" s="426"/>
      <c r="R7" s="426"/>
      <c r="S7" s="426"/>
      <c r="T7" s="426"/>
      <c r="U7" s="426"/>
      <c r="V7" s="426"/>
      <c r="W7" s="426"/>
      <c r="X7" s="426"/>
      <c r="Y7" s="426"/>
      <c r="Z7" s="426"/>
    </row>
    <row r="8" spans="1:26">
      <c r="A8" s="426" t="s">
        <v>809</v>
      </c>
      <c r="B8" s="426"/>
      <c r="C8" s="426"/>
      <c r="D8" s="426"/>
      <c r="E8" s="426"/>
      <c r="F8" s="426"/>
      <c r="G8" s="426"/>
      <c r="H8" s="426"/>
      <c r="I8" s="426"/>
      <c r="J8" s="334" t="s">
        <v>98</v>
      </c>
      <c r="K8" s="33">
        <v>45979</v>
      </c>
      <c r="L8" s="426"/>
      <c r="M8" s="426"/>
      <c r="N8" s="426"/>
      <c r="O8" s="426"/>
      <c r="P8" s="426"/>
      <c r="Q8" s="426"/>
      <c r="R8" s="426"/>
      <c r="S8" s="426"/>
      <c r="T8" s="426"/>
      <c r="U8" s="426"/>
      <c r="V8" s="426"/>
      <c r="W8" s="426"/>
      <c r="X8" s="426"/>
      <c r="Y8" s="426"/>
      <c r="Z8" s="426"/>
    </row>
    <row r="9" spans="1:26">
      <c r="A9" s="426" t="s">
        <v>810</v>
      </c>
      <c r="B9" s="426"/>
      <c r="C9" s="426"/>
      <c r="D9" s="426"/>
      <c r="E9" s="739"/>
      <c r="F9" s="631"/>
      <c r="G9" s="433"/>
      <c r="H9" s="433"/>
      <c r="I9" s="739"/>
      <c r="J9" s="631"/>
      <c r="K9" s="426"/>
      <c r="L9" s="426"/>
      <c r="M9" s="426"/>
      <c r="N9" s="426"/>
      <c r="O9" s="426"/>
      <c r="P9" s="426"/>
      <c r="Q9" s="426"/>
      <c r="R9" s="426"/>
      <c r="S9" s="426"/>
      <c r="T9" s="426"/>
      <c r="U9" s="426"/>
      <c r="V9" s="426"/>
      <c r="W9" s="426"/>
      <c r="X9" s="426"/>
      <c r="Y9" s="426"/>
      <c r="Z9" s="426"/>
    </row>
    <row r="10" spans="1:26">
      <c r="A10" s="426"/>
      <c r="B10" s="526"/>
      <c r="C10" s="527"/>
      <c r="D10" s="528" t="str">
        <f>'LDC Info'!E24 &amp; " Test Year"</f>
        <v>2026 Test Year</v>
      </c>
      <c r="E10" s="741" t="s">
        <v>763</v>
      </c>
      <c r="F10" s="657"/>
      <c r="G10" s="529"/>
      <c r="H10" s="528" t="str">
        <f>D10</f>
        <v>2026 Test Year</v>
      </c>
      <c r="I10" s="741" t="s">
        <v>762</v>
      </c>
      <c r="J10" s="657"/>
      <c r="K10" s="530" t="s">
        <v>144</v>
      </c>
      <c r="L10" s="426"/>
      <c r="M10" s="426"/>
      <c r="N10" s="426"/>
      <c r="O10" s="426"/>
      <c r="P10" s="426"/>
      <c r="Q10" s="426"/>
      <c r="R10" s="426"/>
      <c r="S10" s="426"/>
      <c r="T10" s="426"/>
      <c r="U10" s="426"/>
      <c r="V10" s="426"/>
      <c r="W10" s="426"/>
      <c r="X10" s="426"/>
      <c r="Y10" s="426"/>
      <c r="Z10" s="426"/>
    </row>
    <row r="11" spans="1:26">
      <c r="A11" s="531" t="s">
        <v>811</v>
      </c>
      <c r="B11" s="750" t="s">
        <v>812</v>
      </c>
      <c r="C11" s="532"/>
      <c r="D11" s="533" t="s">
        <v>813</v>
      </c>
      <c r="E11" s="533" t="s">
        <v>814</v>
      </c>
      <c r="F11" s="473" t="s">
        <v>815</v>
      </c>
      <c r="G11" s="433"/>
      <c r="H11" s="533" t="s">
        <v>813</v>
      </c>
      <c r="I11" s="533" t="s">
        <v>814</v>
      </c>
      <c r="J11" s="473" t="s">
        <v>815</v>
      </c>
      <c r="K11" s="534" t="s">
        <v>816</v>
      </c>
      <c r="L11" s="426"/>
      <c r="M11" s="426"/>
      <c r="N11" s="426"/>
      <c r="O11" s="426"/>
      <c r="P11" s="426"/>
      <c r="Q11" s="426"/>
      <c r="R11" s="426"/>
      <c r="S11" s="426"/>
      <c r="T11" s="426"/>
      <c r="U11" s="426"/>
      <c r="V11" s="426"/>
      <c r="W11" s="426"/>
      <c r="X11" s="426"/>
      <c r="Y11" s="426"/>
      <c r="Z11" s="426"/>
    </row>
    <row r="12" spans="1:26">
      <c r="A12" s="535" t="s">
        <v>817</v>
      </c>
      <c r="B12" s="738"/>
      <c r="C12" s="536"/>
      <c r="D12" s="537"/>
      <c r="E12" s="538"/>
      <c r="F12" s="539"/>
      <c r="G12" s="426"/>
      <c r="H12" s="537"/>
      <c r="I12" s="538"/>
      <c r="J12" s="539"/>
      <c r="K12" s="736"/>
      <c r="L12" s="426"/>
      <c r="M12" s="426"/>
      <c r="N12" s="426"/>
      <c r="O12" s="426"/>
      <c r="P12" s="426"/>
      <c r="Q12" s="426"/>
      <c r="R12" s="426"/>
      <c r="S12" s="426"/>
      <c r="T12" s="426"/>
      <c r="U12" s="426"/>
      <c r="V12" s="426"/>
      <c r="W12" s="426"/>
      <c r="X12" s="426"/>
      <c r="Y12" s="426"/>
      <c r="Z12" s="426"/>
    </row>
    <row r="13" spans="1:26">
      <c r="A13" s="472" t="str">
        <f>IF('App.2-ZA_2026-Com. Exp. Forecas'!B29="","",'App.2-ZA_2026-Com. Exp. Forecas'!B29)</f>
        <v>RESIDENTIAL</v>
      </c>
      <c r="B13" s="540" t="s">
        <v>788</v>
      </c>
      <c r="C13" s="536"/>
      <c r="D13" s="537">
        <f>'App.2-ZA_2026-Com. Exp. Forecas'!I29</f>
        <v>2663443735</v>
      </c>
      <c r="E13" s="541"/>
      <c r="F13" s="539">
        <f>D13*'App.2-ZA_2026-Com. Exp. Forecas'!K29</f>
        <v>340681088.14384997</v>
      </c>
      <c r="G13" s="426"/>
      <c r="H13" s="537">
        <f>'App.2-ZA_2026-Com. Exp. Forecas'!F29+'App.2-ZA_2026-Com. Exp. Forecas'!H29</f>
        <v>24419502</v>
      </c>
      <c r="I13" s="542"/>
      <c r="J13" s="539">
        <f>H13*'App.2-ZA_2026-Com. Exp. Forecas'!J29</f>
        <v>1404365.56002</v>
      </c>
      <c r="K13" s="737"/>
      <c r="L13" s="426"/>
      <c r="M13" s="426"/>
      <c r="N13" s="426"/>
      <c r="O13" s="426"/>
      <c r="P13" s="426"/>
      <c r="Q13" s="426"/>
      <c r="R13" s="426"/>
      <c r="S13" s="426"/>
      <c r="T13" s="426"/>
      <c r="U13" s="426"/>
      <c r="V13" s="426"/>
      <c r="W13" s="426"/>
      <c r="X13" s="426"/>
      <c r="Y13" s="426"/>
      <c r="Z13" s="426"/>
    </row>
    <row r="14" spans="1:26">
      <c r="A14" s="472" t="str">
        <f>IF('App.2-ZA_2026-Com. Exp. Forecas'!B30="","",'App.2-ZA_2026-Com. Exp. Forecas'!B30)</f>
        <v>GENERAL SERVICE &lt;50KW</v>
      </c>
      <c r="B14" s="540" t="s">
        <v>788</v>
      </c>
      <c r="C14" s="536"/>
      <c r="D14" s="537">
        <f>'App.2-ZA_2026-Com. Exp. Forecas'!I30</f>
        <v>637958194</v>
      </c>
      <c r="E14" s="541"/>
      <c r="F14" s="539">
        <f>D14*'App.2-ZA_2026-Com. Exp. Forecas'!K30</f>
        <v>81601232.59454</v>
      </c>
      <c r="G14" s="426"/>
      <c r="H14" s="537">
        <f>'App.2-ZA_2026-Com. Exp. Forecas'!F30+'App.2-ZA_2026-Com. Exp. Forecas'!H30</f>
        <v>108586641</v>
      </c>
      <c r="I14" s="542"/>
      <c r="J14" s="539">
        <f>H14*'App.2-ZA_2026-Com. Exp. Forecas'!J30</f>
        <v>6244817.7239100002</v>
      </c>
      <c r="K14" s="737"/>
      <c r="L14" s="426"/>
      <c r="M14" s="426"/>
      <c r="N14" s="426"/>
      <c r="O14" s="426"/>
      <c r="P14" s="426"/>
      <c r="Q14" s="426"/>
      <c r="R14" s="426"/>
      <c r="S14" s="426"/>
      <c r="T14" s="426"/>
      <c r="U14" s="426"/>
      <c r="V14" s="426"/>
      <c r="W14" s="426"/>
      <c r="X14" s="426"/>
      <c r="Y14" s="426"/>
      <c r="Z14" s="426"/>
    </row>
    <row r="15" spans="1:26">
      <c r="A15" s="472" t="str">
        <f>IF('App.2-ZA_2026-Com. Exp. Forecas'!B31="","",'App.2-ZA_2026-Com. Exp. Forecas'!B31)</f>
        <v>GENERAL SERVICE 1000-1500KW</v>
      </c>
      <c r="B15" s="540" t="s">
        <v>788</v>
      </c>
      <c r="C15" s="536"/>
      <c r="D15" s="537">
        <f>'App.2-ZA_2026-Com. Exp. Forecas'!I31</f>
        <v>341911513</v>
      </c>
      <c r="E15" s="541"/>
      <c r="F15" s="539">
        <f>D15*'App.2-ZA_2026-Com. Exp. Forecas'!K31</f>
        <v>43733901.627829999</v>
      </c>
      <c r="G15" s="426"/>
      <c r="H15" s="537">
        <f>'App.2-ZA_2026-Com. Exp. Forecas'!F31+'App.2-ZA_2026-Com. Exp. Forecas'!H31</f>
        <v>2584970689</v>
      </c>
      <c r="I15" s="542"/>
      <c r="J15" s="539">
        <f>H15*'App.2-ZA_2026-Com. Exp. Forecas'!J31</f>
        <v>148661664.32438999</v>
      </c>
      <c r="K15" s="737"/>
      <c r="L15" s="426"/>
      <c r="M15" s="426"/>
      <c r="N15" s="426"/>
      <c r="O15" s="426"/>
      <c r="P15" s="426"/>
      <c r="Q15" s="426"/>
      <c r="R15" s="426"/>
      <c r="S15" s="426"/>
      <c r="T15" s="426"/>
      <c r="U15" s="426"/>
      <c r="V15" s="426"/>
      <c r="W15" s="426"/>
      <c r="X15" s="426"/>
      <c r="Y15" s="426"/>
      <c r="Z15" s="426"/>
    </row>
    <row r="16" spans="1:26">
      <c r="A16" s="472" t="str">
        <f>IF('App.2-ZA_2026-Com. Exp. Forecas'!B32="","",'App.2-ZA_2026-Com. Exp. Forecas'!B32)</f>
        <v>GENERAL SERVICE 1500-5000 KW</v>
      </c>
      <c r="B16" s="540" t="s">
        <v>788</v>
      </c>
      <c r="C16" s="536"/>
      <c r="D16" s="543">
        <v>0</v>
      </c>
      <c r="E16" s="541"/>
      <c r="F16" s="539">
        <f>D16*'App.2-ZA_2026-Com. Exp. Forecas'!K32</f>
        <v>0</v>
      </c>
      <c r="G16" s="426"/>
      <c r="H16" s="537">
        <f>'App.2-ZA_2026-Com. Exp. Forecas'!F32+'App.2-ZA_2026-Com. Exp. Forecas'!H32</f>
        <v>748115133</v>
      </c>
      <c r="I16" s="542"/>
      <c r="J16" s="539">
        <f>H16*'App.2-ZA_2026-Com. Exp. Forecas'!J32</f>
        <v>43024101.298830003</v>
      </c>
      <c r="K16" s="737"/>
      <c r="L16" s="426"/>
      <c r="M16" s="426"/>
      <c r="N16" s="426"/>
      <c r="O16" s="426"/>
      <c r="P16" s="426"/>
      <c r="Q16" s="426"/>
      <c r="R16" s="426"/>
      <c r="S16" s="426"/>
      <c r="T16" s="426"/>
      <c r="U16" s="426"/>
      <c r="V16" s="426"/>
      <c r="W16" s="426"/>
      <c r="X16" s="426"/>
      <c r="Y16" s="426"/>
      <c r="Z16" s="426"/>
    </row>
    <row r="17" spans="1:26">
      <c r="A17" s="472" t="str">
        <f>IF('App.2-ZA_2026-Com. Exp. Forecas'!B33="","",'App.2-ZA_2026-Com. Exp. Forecas'!B33)</f>
        <v>LARGE USER</v>
      </c>
      <c r="B17" s="540" t="s">
        <v>788</v>
      </c>
      <c r="C17" s="536"/>
      <c r="D17" s="543">
        <v>0</v>
      </c>
      <c r="E17" s="541"/>
      <c r="F17" s="539">
        <f>D17*'App.2-ZA_2026-Com. Exp. Forecas'!K33</f>
        <v>0</v>
      </c>
      <c r="G17" s="426"/>
      <c r="H17" s="537">
        <f>'App.2-ZA_2026-Com. Exp. Forecas'!F33+'App.2-ZA_2026-Com. Exp. Forecas'!H33</f>
        <v>545394615</v>
      </c>
      <c r="I17" s="542"/>
      <c r="J17" s="539">
        <f>H17*'App.2-ZA_2026-Com. Exp. Forecas'!J33</f>
        <v>31365644.308649998</v>
      </c>
      <c r="K17" s="737"/>
      <c r="L17" s="426"/>
      <c r="M17" s="426"/>
      <c r="N17" s="426"/>
      <c r="O17" s="426"/>
      <c r="P17" s="426"/>
      <c r="Q17" s="426"/>
      <c r="R17" s="426"/>
      <c r="S17" s="426"/>
      <c r="T17" s="426"/>
      <c r="U17" s="426"/>
      <c r="V17" s="426"/>
      <c r="W17" s="426"/>
      <c r="X17" s="426"/>
      <c r="Y17" s="426"/>
      <c r="Z17" s="426"/>
    </row>
    <row r="18" spans="1:26">
      <c r="A18" s="472" t="str">
        <f>IF('App.2-ZA_2026-Com. Exp. Forecas'!B34="","",'App.2-ZA_2026-Com. Exp. Forecas'!B34)</f>
        <v>STREETLIGHTING</v>
      </c>
      <c r="B18" s="540" t="s">
        <v>788</v>
      </c>
      <c r="C18" s="536"/>
      <c r="D18" s="543">
        <v>0</v>
      </c>
      <c r="E18" s="541"/>
      <c r="F18" s="539">
        <f>D18*'App.2-ZA_2026-Com. Exp. Forecas'!K34</f>
        <v>0</v>
      </c>
      <c r="G18" s="426"/>
      <c r="H18" s="537">
        <f>'App.2-ZA_2026-Com. Exp. Forecas'!F34+'App.2-ZA_2026-Com. Exp. Forecas'!H34</f>
        <v>22690922</v>
      </c>
      <c r="I18" s="542"/>
      <c r="J18" s="539">
        <f>H18*'App.2-ZA_2026-Com. Exp. Forecas'!J34</f>
        <v>1304954.9242199999</v>
      </c>
      <c r="K18" s="737"/>
      <c r="L18" s="426"/>
      <c r="M18" s="426"/>
      <c r="N18" s="426"/>
      <c r="O18" s="426"/>
      <c r="P18" s="426"/>
      <c r="Q18" s="426"/>
      <c r="R18" s="426"/>
      <c r="S18" s="426"/>
      <c r="T18" s="426"/>
      <c r="U18" s="426"/>
      <c r="V18" s="426"/>
      <c r="W18" s="426"/>
      <c r="X18" s="426"/>
      <c r="Y18" s="426"/>
      <c r="Z18" s="426"/>
    </row>
    <row r="19" spans="1:26">
      <c r="A19" s="472" t="str">
        <f>IF('App.2-ZA_2026-Com. Exp. Forecas'!B35="","",'App.2-ZA_2026-Com. Exp. Forecas'!B35)</f>
        <v>SENTINEL LIGHTS</v>
      </c>
      <c r="B19" s="540" t="s">
        <v>788</v>
      </c>
      <c r="C19" s="536"/>
      <c r="D19" s="537">
        <f>'App.2-ZA_2026-Com. Exp. Forecas'!I35</f>
        <v>41980</v>
      </c>
      <c r="E19" s="541"/>
      <c r="F19" s="539">
        <f>D19*'App.2-ZA_2026-Com. Exp. Forecas'!K35</f>
        <v>5369.6617999999999</v>
      </c>
      <c r="G19" s="426"/>
      <c r="H19" s="543">
        <v>0</v>
      </c>
      <c r="I19" s="542"/>
      <c r="J19" s="539">
        <f>H19*'App.2-ZA_2026-Com. Exp. Forecas'!J35</f>
        <v>0</v>
      </c>
      <c r="K19" s="737"/>
      <c r="L19" s="426"/>
      <c r="M19" s="426"/>
      <c r="N19" s="426"/>
      <c r="O19" s="426"/>
      <c r="P19" s="426"/>
      <c r="Q19" s="426"/>
      <c r="R19" s="426"/>
      <c r="S19" s="426"/>
      <c r="T19" s="426"/>
      <c r="U19" s="426"/>
      <c r="V19" s="426"/>
      <c r="W19" s="426"/>
      <c r="X19" s="426"/>
      <c r="Y19" s="426"/>
      <c r="Z19" s="426"/>
    </row>
    <row r="20" spans="1:26">
      <c r="A20" s="472" t="str">
        <f>IF('App.2-ZA_2026-Com. Exp. Forecas'!B36="","",'App.2-ZA_2026-Com. Exp. Forecas'!B36)</f>
        <v>UNMETERED SCATTERED LOADS</v>
      </c>
      <c r="B20" s="540" t="s">
        <v>788</v>
      </c>
      <c r="C20" s="536"/>
      <c r="D20" s="537">
        <f>'App.2-ZA_2026-Com. Exp. Forecas'!I36</f>
        <v>14869304</v>
      </c>
      <c r="E20" s="541"/>
      <c r="F20" s="539">
        <f>D20*'App.2-ZA_2026-Com. Exp. Forecas'!K36</f>
        <v>1901932.6746399999</v>
      </c>
      <c r="G20" s="426"/>
      <c r="H20" s="543">
        <v>0</v>
      </c>
      <c r="I20" s="542"/>
      <c r="J20" s="539">
        <f>H20*'App.2-ZA_2026-Com. Exp. Forecas'!J36</f>
        <v>0</v>
      </c>
      <c r="K20" s="737"/>
      <c r="L20" s="426"/>
      <c r="M20" s="426"/>
      <c r="N20" s="426"/>
      <c r="O20" s="426"/>
      <c r="P20" s="426"/>
      <c r="Q20" s="426"/>
      <c r="R20" s="426"/>
      <c r="S20" s="426"/>
      <c r="T20" s="426"/>
      <c r="U20" s="426"/>
      <c r="V20" s="426"/>
      <c r="W20" s="426"/>
      <c r="X20" s="426"/>
      <c r="Y20" s="426"/>
      <c r="Z20" s="426"/>
    </row>
    <row r="21" spans="1:26" ht="15.75" customHeight="1">
      <c r="A21" s="472" t="str">
        <f>IF('App.2-ZA_2026-Com. Exp. Forecas'!B37="","",'App.2-ZA_2026-Com. Exp. Forecas'!B37)</f>
        <v>DRYCORE</v>
      </c>
      <c r="B21" s="540" t="s">
        <v>788</v>
      </c>
      <c r="C21" s="536"/>
      <c r="D21" s="537">
        <f>'App.2-ZA_2026-Com. Exp. Forecas'!I37</f>
        <v>0</v>
      </c>
      <c r="E21" s="541"/>
      <c r="F21" s="539">
        <f>D21*'App.2-ZA_2026-Com. Exp. Forecas'!K37</f>
        <v>0</v>
      </c>
      <c r="G21" s="426"/>
      <c r="H21" s="537">
        <f>'App.2-ZA_2026-Com. Exp. Forecas'!F37+'App.2-ZA_2026-Com. Exp. Forecas'!H37</f>
        <v>7264854</v>
      </c>
      <c r="I21" s="542"/>
      <c r="J21" s="539">
        <f>H21*'App.2-ZA_2026-Com. Exp. Forecas'!J37</f>
        <v>417801.75354000001</v>
      </c>
      <c r="K21" s="737"/>
      <c r="L21" s="426"/>
      <c r="M21" s="426"/>
      <c r="N21" s="426"/>
      <c r="O21" s="426"/>
      <c r="P21" s="426"/>
      <c r="Q21" s="426"/>
      <c r="R21" s="426"/>
      <c r="S21" s="426"/>
      <c r="T21" s="426"/>
      <c r="U21" s="426"/>
      <c r="V21" s="426"/>
      <c r="W21" s="426"/>
      <c r="X21" s="426"/>
      <c r="Y21" s="426"/>
      <c r="Z21" s="426"/>
    </row>
    <row r="22" spans="1:26" ht="15.75" customHeight="1">
      <c r="A22" s="472" t="str">
        <f>IF('App.2-ZA_2026-Com. Exp. Forecas'!B38="","",'App.2-ZA_2026-Com. Exp. Forecas'!B38)</f>
        <v/>
      </c>
      <c r="B22" s="544"/>
      <c r="C22" s="545"/>
      <c r="D22" s="537">
        <f>'App.2-ZA_2026-Com. Exp. Forecas'!I38</f>
        <v>0</v>
      </c>
      <c r="E22" s="541"/>
      <c r="F22" s="539">
        <f>D22*'App.2-ZA_2026-Com. Exp. Forecas'!K38</f>
        <v>0</v>
      </c>
      <c r="G22" s="426"/>
      <c r="H22" s="537">
        <f>'App.2-ZA_2026-Com. Exp. Forecas'!F38+'App.2-ZA_2026-Com. Exp. Forecas'!H38</f>
        <v>0</v>
      </c>
      <c r="I22" s="542"/>
      <c r="J22" s="539">
        <f>H22*'App.2-ZA_2026-Com. Exp. Forecas'!J38</f>
        <v>0</v>
      </c>
      <c r="K22" s="737"/>
      <c r="L22" s="426"/>
      <c r="M22" s="426"/>
      <c r="N22" s="426"/>
      <c r="O22" s="426"/>
      <c r="P22" s="426"/>
      <c r="Q22" s="426"/>
      <c r="R22" s="426"/>
      <c r="S22" s="426"/>
      <c r="T22" s="426"/>
      <c r="U22" s="426"/>
      <c r="V22" s="426"/>
      <c r="W22" s="426"/>
      <c r="X22" s="426"/>
      <c r="Y22" s="426"/>
      <c r="Z22" s="426"/>
    </row>
    <row r="23" spans="1:26" ht="15.75" customHeight="1">
      <c r="A23" s="472" t="str">
        <f>IF('App.2-ZA_2026-Com. Exp. Forecas'!B39="","",'App.2-ZA_2026-Com. Exp. Forecas'!B39)</f>
        <v>(volumes for the test year is loss adjusted)</v>
      </c>
      <c r="B23" s="546"/>
      <c r="C23" s="536"/>
      <c r="D23" s="537">
        <f>'App.2-ZA_2026-Com. Exp. Forecas'!I39</f>
        <v>0</v>
      </c>
      <c r="E23" s="541"/>
      <c r="F23" s="539">
        <f>D23*'App.2-ZA_2026-Com. Exp. Forecas'!K39</f>
        <v>0</v>
      </c>
      <c r="G23" s="426"/>
      <c r="H23" s="537">
        <f>'App.2-ZA_2026-Com. Exp. Forecas'!F39+'App.2-ZA_2026-Com. Exp. Forecas'!H39</f>
        <v>0</v>
      </c>
      <c r="I23" s="542"/>
      <c r="J23" s="539">
        <f>H23*'App.2-ZA_2026-Com. Exp. Forecas'!J39</f>
        <v>0</v>
      </c>
      <c r="K23" s="738"/>
      <c r="L23" s="426"/>
      <c r="M23" s="426"/>
      <c r="N23" s="426"/>
      <c r="O23" s="426"/>
      <c r="P23" s="426"/>
      <c r="Q23" s="426"/>
      <c r="R23" s="426"/>
      <c r="S23" s="426"/>
      <c r="T23" s="426"/>
      <c r="U23" s="426"/>
      <c r="V23" s="426"/>
      <c r="W23" s="426"/>
      <c r="X23" s="426"/>
      <c r="Y23" s="426"/>
      <c r="Z23" s="426"/>
    </row>
    <row r="24" spans="1:26" ht="15.75" customHeight="1">
      <c r="A24" s="535" t="s">
        <v>818</v>
      </c>
      <c r="B24" s="472"/>
      <c r="C24" s="536"/>
      <c r="D24" s="537"/>
      <c r="E24" s="547"/>
      <c r="F24" s="539">
        <f>SUM(F13:F23)</f>
        <v>467923524.70266002</v>
      </c>
      <c r="G24" s="472"/>
      <c r="H24" s="537"/>
      <c r="I24" s="468"/>
      <c r="J24" s="548">
        <f>SUM(J13:J23)</f>
        <v>232423349.89355999</v>
      </c>
      <c r="K24" s="549">
        <f>F24+J24</f>
        <v>700346874.59622002</v>
      </c>
      <c r="L24" s="426" t="str">
        <f>IF(K24='App.2-ZA_2026-Com. Exp. Forecas'!L40,"OK", "ERROR")</f>
        <v>OK</v>
      </c>
      <c r="M24" s="426"/>
      <c r="N24" s="426"/>
      <c r="O24" s="426"/>
      <c r="P24" s="426"/>
      <c r="Q24" s="426"/>
      <c r="R24" s="426"/>
      <c r="S24" s="426"/>
      <c r="T24" s="426"/>
      <c r="U24" s="426"/>
      <c r="V24" s="426"/>
      <c r="W24" s="426"/>
      <c r="X24" s="426"/>
      <c r="Y24" s="426"/>
      <c r="Z24" s="426"/>
    </row>
    <row r="25" spans="1:26" ht="7.5" customHeight="1">
      <c r="A25" s="426"/>
      <c r="B25" s="426"/>
      <c r="C25" s="426"/>
      <c r="D25" s="550"/>
      <c r="E25" s="426"/>
      <c r="F25" s="426"/>
      <c r="G25" s="426"/>
      <c r="H25" s="426"/>
      <c r="I25" s="739"/>
      <c r="J25" s="740"/>
      <c r="K25" s="426"/>
      <c r="L25" s="426"/>
      <c r="M25" s="426"/>
      <c r="N25" s="426"/>
      <c r="O25" s="426"/>
      <c r="P25" s="426"/>
      <c r="Q25" s="426"/>
      <c r="R25" s="426"/>
      <c r="S25" s="426"/>
      <c r="T25" s="426"/>
      <c r="U25" s="426"/>
      <c r="V25" s="426"/>
      <c r="W25" s="426"/>
      <c r="X25" s="426"/>
      <c r="Y25" s="426"/>
      <c r="Z25" s="426"/>
    </row>
    <row r="26" spans="1:26" ht="15.75" customHeight="1">
      <c r="A26" s="531" t="s">
        <v>819</v>
      </c>
      <c r="B26" s="750" t="s">
        <v>812</v>
      </c>
      <c r="C26" s="532"/>
      <c r="D26" s="736" t="s">
        <v>813</v>
      </c>
      <c r="E26" s="743" t="s">
        <v>814</v>
      </c>
      <c r="F26" s="745" t="s">
        <v>815</v>
      </c>
      <c r="G26" s="433"/>
      <c r="H26" s="746" t="s">
        <v>813</v>
      </c>
      <c r="I26" s="743" t="s">
        <v>814</v>
      </c>
      <c r="J26" s="745" t="s">
        <v>815</v>
      </c>
      <c r="K26" s="736" t="s">
        <v>144</v>
      </c>
      <c r="L26" s="426"/>
      <c r="M26" s="426"/>
      <c r="N26" s="426"/>
      <c r="O26" s="426"/>
      <c r="P26" s="426"/>
      <c r="Q26" s="426"/>
      <c r="R26" s="426"/>
      <c r="S26" s="426"/>
      <c r="T26" s="426"/>
      <c r="U26" s="426"/>
      <c r="V26" s="426"/>
      <c r="W26" s="426"/>
      <c r="X26" s="426"/>
      <c r="Y26" s="426"/>
      <c r="Z26" s="426"/>
    </row>
    <row r="27" spans="1:26" ht="15.75" customHeight="1">
      <c r="A27" s="535" t="s">
        <v>820</v>
      </c>
      <c r="B27" s="738"/>
      <c r="C27" s="532"/>
      <c r="D27" s="737"/>
      <c r="E27" s="744"/>
      <c r="F27" s="654"/>
      <c r="G27" s="433"/>
      <c r="H27" s="737"/>
      <c r="I27" s="744"/>
      <c r="J27" s="654"/>
      <c r="K27" s="738"/>
      <c r="L27" s="426"/>
      <c r="M27" s="426"/>
      <c r="N27" s="426"/>
      <c r="O27" s="426"/>
      <c r="P27" s="426"/>
      <c r="Q27" s="426"/>
      <c r="R27" s="426"/>
      <c r="S27" s="426"/>
      <c r="T27" s="426"/>
      <c r="U27" s="426"/>
      <c r="V27" s="426"/>
      <c r="W27" s="426"/>
      <c r="X27" s="426"/>
      <c r="Y27" s="426"/>
      <c r="Z27" s="426"/>
    </row>
    <row r="28" spans="1:26" ht="15.75" customHeight="1">
      <c r="A28" s="472" t="str">
        <f t="shared" ref="A28:A38" si="0">IF(A13="","",A13 &amp; " - Class B")</f>
        <v>RESIDENTIAL - Class B</v>
      </c>
      <c r="B28" s="540" t="s">
        <v>788</v>
      </c>
      <c r="C28" s="536"/>
      <c r="D28" s="496"/>
      <c r="E28" s="496"/>
      <c r="F28" s="552">
        <f t="shared" ref="F28:F43" si="1">D28*E28</f>
        <v>0</v>
      </c>
      <c r="G28" s="426"/>
      <c r="H28" s="553"/>
      <c r="I28" s="496"/>
      <c r="J28" s="539">
        <f>'App.2-ZA_2026-Com. Exp. Forecas'!L55</f>
        <v>1460530.4146199999</v>
      </c>
      <c r="K28" s="736"/>
      <c r="L28" s="426"/>
      <c r="M28" s="426"/>
      <c r="N28" s="426"/>
      <c r="O28" s="426"/>
      <c r="P28" s="426"/>
      <c r="Q28" s="426"/>
      <c r="R28" s="426"/>
      <c r="S28" s="426"/>
      <c r="T28" s="426"/>
      <c r="U28" s="426"/>
      <c r="V28" s="426"/>
      <c r="W28" s="426"/>
      <c r="X28" s="426"/>
      <c r="Y28" s="426"/>
      <c r="Z28" s="426"/>
    </row>
    <row r="29" spans="1:26" ht="15.75" customHeight="1">
      <c r="A29" s="472" t="str">
        <f t="shared" si="0"/>
        <v>GENERAL SERVICE &lt;50KW - Class B</v>
      </c>
      <c r="B29" s="540" t="s">
        <v>788</v>
      </c>
      <c r="C29" s="536"/>
      <c r="D29" s="496"/>
      <c r="E29" s="496"/>
      <c r="F29" s="552">
        <f t="shared" si="1"/>
        <v>0</v>
      </c>
      <c r="G29" s="426"/>
      <c r="H29" s="553"/>
      <c r="I29" s="496"/>
      <c r="J29" s="539">
        <f>'App.2-ZA_2026-Com. Exp. Forecas'!L56</f>
        <v>6494566.9982099999</v>
      </c>
      <c r="K29" s="737"/>
      <c r="L29" s="426"/>
      <c r="M29" s="426"/>
      <c r="N29" s="426"/>
      <c r="O29" s="426"/>
      <c r="P29" s="426"/>
      <c r="Q29" s="426"/>
      <c r="R29" s="426"/>
      <c r="S29" s="426"/>
      <c r="T29" s="426"/>
      <c r="U29" s="426"/>
      <c r="V29" s="426"/>
      <c r="W29" s="426"/>
      <c r="X29" s="426"/>
      <c r="Y29" s="426"/>
      <c r="Z29" s="426"/>
    </row>
    <row r="30" spans="1:26" ht="15.75" customHeight="1">
      <c r="A30" s="472" t="str">
        <f t="shared" si="0"/>
        <v>GENERAL SERVICE 1000-1500KW - Class B</v>
      </c>
      <c r="B30" s="540" t="s">
        <v>788</v>
      </c>
      <c r="C30" s="536"/>
      <c r="D30" s="496"/>
      <c r="E30" s="496"/>
      <c r="F30" s="552">
        <f t="shared" si="1"/>
        <v>0</v>
      </c>
      <c r="G30" s="426"/>
      <c r="H30" s="553"/>
      <c r="I30" s="496"/>
      <c r="J30" s="539">
        <f>'App.2-ZA_2026-Com. Exp. Forecas'!L57</f>
        <v>129553615.68181001</v>
      </c>
      <c r="K30" s="737"/>
      <c r="L30" s="426"/>
      <c r="M30" s="426"/>
      <c r="N30" s="426"/>
      <c r="O30" s="426"/>
      <c r="P30" s="426"/>
      <c r="Q30" s="426"/>
      <c r="R30" s="426"/>
      <c r="S30" s="426"/>
      <c r="T30" s="426"/>
      <c r="U30" s="426"/>
      <c r="V30" s="426"/>
      <c r="W30" s="426"/>
      <c r="X30" s="426"/>
      <c r="Y30" s="426"/>
      <c r="Z30" s="426"/>
    </row>
    <row r="31" spans="1:26" ht="15.75" customHeight="1">
      <c r="A31" s="472" t="str">
        <f t="shared" si="0"/>
        <v>GENERAL SERVICE 1500-5000 KW - Class B</v>
      </c>
      <c r="B31" s="540" t="s">
        <v>788</v>
      </c>
      <c r="C31" s="536"/>
      <c r="D31" s="496"/>
      <c r="E31" s="496"/>
      <c r="F31" s="552">
        <f t="shared" si="1"/>
        <v>0</v>
      </c>
      <c r="G31" s="426"/>
      <c r="H31" s="553"/>
      <c r="I31" s="496"/>
      <c r="J31" s="539">
        <f>'App.2-ZA_2026-Com. Exp. Forecas'!L58</f>
        <v>9368974.8312500007</v>
      </c>
      <c r="K31" s="737"/>
      <c r="L31" s="426"/>
      <c r="M31" s="426"/>
      <c r="N31" s="426"/>
      <c r="O31" s="426"/>
      <c r="P31" s="426"/>
      <c r="Q31" s="426"/>
      <c r="R31" s="426"/>
      <c r="S31" s="426"/>
      <c r="T31" s="426"/>
      <c r="U31" s="426"/>
      <c r="V31" s="426"/>
      <c r="W31" s="426"/>
      <c r="X31" s="426"/>
      <c r="Y31" s="426"/>
      <c r="Z31" s="426"/>
    </row>
    <row r="32" spans="1:26" ht="15.75" customHeight="1">
      <c r="A32" s="472" t="str">
        <f t="shared" si="0"/>
        <v>LARGE USER - Class B</v>
      </c>
      <c r="B32" s="540" t="s">
        <v>788</v>
      </c>
      <c r="C32" s="536"/>
      <c r="D32" s="496"/>
      <c r="E32" s="496"/>
      <c r="F32" s="552">
        <f t="shared" si="1"/>
        <v>0</v>
      </c>
      <c r="G32" s="426"/>
      <c r="H32" s="553"/>
      <c r="I32" s="496"/>
      <c r="J32" s="539">
        <f>'App.2-ZA_2026-Com. Exp. Forecas'!L59</f>
        <v>2847944.83873</v>
      </c>
      <c r="K32" s="737"/>
      <c r="L32" s="426"/>
      <c r="M32" s="426"/>
      <c r="N32" s="426"/>
      <c r="O32" s="426"/>
      <c r="P32" s="426"/>
      <c r="Q32" s="426"/>
      <c r="R32" s="426"/>
      <c r="S32" s="426"/>
      <c r="T32" s="426"/>
      <c r="U32" s="426"/>
      <c r="V32" s="426"/>
      <c r="W32" s="426"/>
      <c r="X32" s="426"/>
      <c r="Y32" s="426"/>
      <c r="Z32" s="426"/>
    </row>
    <row r="33" spans="1:26" ht="15.75" customHeight="1">
      <c r="A33" s="472" t="str">
        <f t="shared" si="0"/>
        <v>STREETLIGHTING - Class B</v>
      </c>
      <c r="B33" s="540" t="s">
        <v>788</v>
      </c>
      <c r="C33" s="536"/>
      <c r="D33" s="496"/>
      <c r="E33" s="496"/>
      <c r="F33" s="552">
        <f t="shared" si="1"/>
        <v>0</v>
      </c>
      <c r="G33" s="426"/>
      <c r="H33" s="553"/>
      <c r="I33" s="496"/>
      <c r="J33" s="539">
        <f>'App.2-ZA_2026-Com. Exp. Forecas'!L60</f>
        <v>1357144.04482</v>
      </c>
      <c r="K33" s="737"/>
      <c r="L33" s="426"/>
      <c r="M33" s="426"/>
      <c r="N33" s="426"/>
      <c r="O33" s="426"/>
      <c r="P33" s="426"/>
      <c r="Q33" s="426"/>
      <c r="R33" s="426"/>
      <c r="S33" s="426"/>
      <c r="T33" s="426"/>
      <c r="U33" s="426"/>
      <c r="V33" s="426"/>
      <c r="W33" s="426"/>
      <c r="X33" s="426"/>
      <c r="Y33" s="426"/>
      <c r="Z33" s="426"/>
    </row>
    <row r="34" spans="1:26" ht="15.75" customHeight="1">
      <c r="A34" s="472" t="str">
        <f t="shared" si="0"/>
        <v>SENTINEL LIGHTS - Class B</v>
      </c>
      <c r="B34" s="540" t="s">
        <v>788</v>
      </c>
      <c r="C34" s="536"/>
      <c r="D34" s="496"/>
      <c r="E34" s="496"/>
      <c r="F34" s="552">
        <f t="shared" si="1"/>
        <v>0</v>
      </c>
      <c r="G34" s="426"/>
      <c r="H34" s="553"/>
      <c r="I34" s="496"/>
      <c r="J34" s="554">
        <v>0</v>
      </c>
      <c r="K34" s="737"/>
      <c r="L34" s="426"/>
      <c r="M34" s="426"/>
      <c r="N34" s="426"/>
      <c r="O34" s="426"/>
      <c r="P34" s="426"/>
      <c r="Q34" s="426"/>
      <c r="R34" s="426"/>
      <c r="S34" s="426"/>
      <c r="T34" s="426"/>
      <c r="U34" s="426"/>
      <c r="V34" s="426"/>
      <c r="W34" s="426"/>
      <c r="X34" s="426"/>
      <c r="Y34" s="426"/>
      <c r="Z34" s="426"/>
    </row>
    <row r="35" spans="1:26" ht="15.75" customHeight="1">
      <c r="A35" s="472" t="str">
        <f t="shared" si="0"/>
        <v>UNMETERED SCATTERED LOADS - Class B</v>
      </c>
      <c r="B35" s="540" t="s">
        <v>788</v>
      </c>
      <c r="C35" s="536"/>
      <c r="D35" s="496"/>
      <c r="E35" s="496"/>
      <c r="F35" s="552">
        <f t="shared" si="1"/>
        <v>0</v>
      </c>
      <c r="G35" s="426"/>
      <c r="H35" s="553"/>
      <c r="I35" s="496"/>
      <c r="J35" s="554">
        <v>0</v>
      </c>
      <c r="K35" s="737"/>
      <c r="L35" s="426"/>
      <c r="M35" s="426"/>
      <c r="N35" s="426"/>
      <c r="O35" s="426"/>
      <c r="P35" s="426"/>
      <c r="Q35" s="426"/>
      <c r="R35" s="426"/>
      <c r="S35" s="426"/>
      <c r="T35" s="426"/>
      <c r="U35" s="426"/>
      <c r="V35" s="426"/>
      <c r="W35" s="426"/>
      <c r="X35" s="426"/>
      <c r="Y35" s="426"/>
      <c r="Z35" s="426"/>
    </row>
    <row r="36" spans="1:26" ht="15.75" customHeight="1">
      <c r="A36" s="472" t="str">
        <f t="shared" si="0"/>
        <v>DRYCORE - Class B</v>
      </c>
      <c r="B36" s="540" t="s">
        <v>788</v>
      </c>
      <c r="C36" s="536"/>
      <c r="D36" s="496"/>
      <c r="E36" s="496"/>
      <c r="F36" s="552">
        <f t="shared" si="1"/>
        <v>0</v>
      </c>
      <c r="G36" s="426"/>
      <c r="H36" s="553"/>
      <c r="I36" s="496"/>
      <c r="J36" s="539">
        <f>'App.2-ZA_2026-Com. Exp. Forecas'!L63</f>
        <v>434510.91774</v>
      </c>
      <c r="K36" s="737"/>
      <c r="L36" s="426"/>
      <c r="M36" s="426"/>
      <c r="N36" s="426"/>
      <c r="O36" s="426"/>
      <c r="P36" s="426"/>
      <c r="Q36" s="426"/>
      <c r="R36" s="426"/>
      <c r="S36" s="426"/>
      <c r="T36" s="426"/>
      <c r="U36" s="426"/>
      <c r="V36" s="426"/>
      <c r="W36" s="426"/>
      <c r="X36" s="426"/>
      <c r="Y36" s="426"/>
      <c r="Z36" s="426"/>
    </row>
    <row r="37" spans="1:26" ht="15.75" customHeight="1">
      <c r="A37" s="472" t="str">
        <f t="shared" si="0"/>
        <v/>
      </c>
      <c r="B37" s="544"/>
      <c r="C37" s="536"/>
      <c r="D37" s="496"/>
      <c r="E37" s="496"/>
      <c r="F37" s="552">
        <f t="shared" si="1"/>
        <v>0</v>
      </c>
      <c r="G37" s="426"/>
      <c r="H37" s="553"/>
      <c r="I37" s="496"/>
      <c r="J37" s="539">
        <f>'App.2-ZA_2026-Com. Exp. Forecas'!L64</f>
        <v>0</v>
      </c>
      <c r="K37" s="737"/>
      <c r="L37" s="426"/>
      <c r="M37" s="426"/>
      <c r="N37" s="426"/>
      <c r="O37" s="426"/>
      <c r="P37" s="426"/>
      <c r="Q37" s="426"/>
      <c r="R37" s="426"/>
      <c r="S37" s="426"/>
      <c r="T37" s="426"/>
      <c r="U37" s="426"/>
      <c r="V37" s="426"/>
      <c r="W37" s="426"/>
      <c r="X37" s="426"/>
      <c r="Y37" s="426"/>
      <c r="Z37" s="426"/>
    </row>
    <row r="38" spans="1:26" ht="15.75" customHeight="1">
      <c r="A38" s="472" t="str">
        <f t="shared" si="0"/>
        <v>(volumes for the test year is loss adjusted) - Class B</v>
      </c>
      <c r="B38" s="544"/>
      <c r="C38" s="536"/>
      <c r="D38" s="496"/>
      <c r="E38" s="496"/>
      <c r="F38" s="552">
        <f t="shared" si="1"/>
        <v>0</v>
      </c>
      <c r="G38" s="426"/>
      <c r="H38" s="553"/>
      <c r="I38" s="496"/>
      <c r="J38" s="539">
        <f>'App.2-ZA_2026-Com. Exp. Forecas'!L65</f>
        <v>0</v>
      </c>
      <c r="K38" s="737"/>
      <c r="L38" s="426"/>
      <c r="M38" s="426"/>
      <c r="N38" s="426"/>
      <c r="O38" s="426"/>
      <c r="P38" s="426"/>
      <c r="Q38" s="426"/>
      <c r="R38" s="426"/>
      <c r="S38" s="426"/>
      <c r="T38" s="426"/>
      <c r="U38" s="426"/>
      <c r="V38" s="426"/>
      <c r="W38" s="426"/>
      <c r="X38" s="426"/>
      <c r="Y38" s="426"/>
      <c r="Z38" s="426"/>
    </row>
    <row r="39" spans="1:26" ht="15.75" customHeight="1">
      <c r="A39" s="472" t="str">
        <f>IF('App.2-ZA_2026-Com. Exp. Forecas'!B45="","",'App.2-ZA_2026-Com. Exp. Forecas'!B45 &amp; " - Class A")</f>
        <v>GENERAL SERVICE 1000-1500KW - Class A</v>
      </c>
      <c r="B39" s="540" t="s">
        <v>788</v>
      </c>
      <c r="C39" s="536"/>
      <c r="D39" s="496"/>
      <c r="E39" s="496"/>
      <c r="F39" s="552">
        <f t="shared" si="1"/>
        <v>0</v>
      </c>
      <c r="G39" s="426"/>
      <c r="H39" s="553"/>
      <c r="I39" s="496"/>
      <c r="J39" s="539">
        <f>'App.2-ZA_2026-Com. Exp. Forecas'!L45</f>
        <v>21907658.722399998</v>
      </c>
      <c r="K39" s="737"/>
      <c r="L39" s="426"/>
      <c r="M39" s="426"/>
      <c r="N39" s="426"/>
      <c r="O39" s="426"/>
      <c r="P39" s="426"/>
      <c r="Q39" s="426"/>
      <c r="R39" s="426"/>
      <c r="S39" s="426"/>
      <c r="T39" s="426"/>
      <c r="U39" s="426"/>
      <c r="V39" s="426"/>
      <c r="W39" s="426"/>
      <c r="X39" s="426"/>
      <c r="Y39" s="426"/>
      <c r="Z39" s="426"/>
    </row>
    <row r="40" spans="1:26" ht="15.75" customHeight="1">
      <c r="A40" s="472" t="str">
        <f>IF('App.2-ZA_2026-Com. Exp. Forecas'!B46="","",'App.2-ZA_2026-Com. Exp. Forecas'!B46 &amp; " - Class A")</f>
        <v>GENERAL SERVICE 1500-5000 KW - Class A</v>
      </c>
      <c r="B40" s="540" t="s">
        <v>788</v>
      </c>
      <c r="C40" s="536"/>
      <c r="D40" s="496"/>
      <c r="E40" s="496"/>
      <c r="F40" s="552">
        <f t="shared" si="1"/>
        <v>0</v>
      </c>
      <c r="G40" s="426"/>
      <c r="H40" s="553"/>
      <c r="I40" s="496"/>
      <c r="J40" s="539">
        <f>'App.2-ZA_2026-Com. Exp. Forecas'!L46</f>
        <v>30933855.268399999</v>
      </c>
      <c r="K40" s="737"/>
      <c r="L40" s="426"/>
      <c r="M40" s="426"/>
      <c r="N40" s="426"/>
      <c r="O40" s="426"/>
      <c r="P40" s="426"/>
      <c r="Q40" s="426"/>
      <c r="R40" s="426"/>
      <c r="S40" s="426"/>
      <c r="T40" s="426"/>
      <c r="U40" s="426"/>
      <c r="V40" s="426"/>
      <c r="W40" s="426"/>
      <c r="X40" s="426"/>
      <c r="Y40" s="426"/>
      <c r="Z40" s="426"/>
    </row>
    <row r="41" spans="1:26" ht="15.75" customHeight="1">
      <c r="A41" s="472" t="str">
        <f>IF('App.2-ZA_2026-Com. Exp. Forecas'!B47="","",'App.2-ZA_2026-Com. Exp. Forecas'!B47 &amp; " - Class A")</f>
        <v>LARGE USER - Class A</v>
      </c>
      <c r="B41" s="540" t="s">
        <v>788</v>
      </c>
      <c r="C41" s="536"/>
      <c r="D41" s="496"/>
      <c r="E41" s="496"/>
      <c r="F41" s="552">
        <f t="shared" si="1"/>
        <v>0</v>
      </c>
      <c r="G41" s="426"/>
      <c r="H41" s="553"/>
      <c r="I41" s="496"/>
      <c r="J41" s="539">
        <f>'App.2-ZA_2026-Com. Exp. Forecas'!L47</f>
        <v>26033793.6886</v>
      </c>
      <c r="K41" s="737"/>
      <c r="L41" s="433"/>
      <c r="M41" s="426"/>
      <c r="N41" s="426"/>
      <c r="O41" s="426"/>
      <c r="P41" s="426"/>
      <c r="Q41" s="426"/>
      <c r="R41" s="426"/>
      <c r="S41" s="426"/>
      <c r="T41" s="426"/>
      <c r="U41" s="426"/>
      <c r="V41" s="426"/>
      <c r="W41" s="426"/>
      <c r="X41" s="426"/>
      <c r="Y41" s="426"/>
      <c r="Z41" s="426"/>
    </row>
    <row r="42" spans="1:26" ht="15.75" customHeight="1">
      <c r="A42" s="472" t="str">
        <f>IF('App.2-ZA_2026-Com. Exp. Forecas'!B48="","",'App.2-ZA_2026-Com. Exp. Forecas'!B48 &amp; " - Class A")</f>
        <v/>
      </c>
      <c r="B42" s="544"/>
      <c r="C42" s="536"/>
      <c r="D42" s="496"/>
      <c r="E42" s="496"/>
      <c r="F42" s="552">
        <f t="shared" si="1"/>
        <v>0</v>
      </c>
      <c r="G42" s="426"/>
      <c r="H42" s="553"/>
      <c r="I42" s="496"/>
      <c r="J42" s="539">
        <f>'App.2-ZA_2026-Com. Exp. Forecas'!L48</f>
        <v>0</v>
      </c>
      <c r="K42" s="737"/>
      <c r="L42" s="426"/>
      <c r="M42" s="426"/>
      <c r="N42" s="426"/>
      <c r="O42" s="426"/>
      <c r="P42" s="426"/>
      <c r="Q42" s="426"/>
      <c r="R42" s="426"/>
      <c r="S42" s="426"/>
      <c r="T42" s="426"/>
      <c r="U42" s="426"/>
      <c r="V42" s="426"/>
      <c r="W42" s="426"/>
      <c r="X42" s="426"/>
      <c r="Y42" s="426"/>
      <c r="Z42" s="426"/>
    </row>
    <row r="43" spans="1:26" ht="15.75" customHeight="1">
      <c r="A43" s="472" t="str">
        <f>IF('App.2-ZA_2026-Com. Exp. Forecas'!B49="","",'App.2-ZA_2026-Com. Exp. Forecas'!B49 &amp; " - Class A")</f>
        <v/>
      </c>
      <c r="B43" s="544"/>
      <c r="C43" s="536"/>
      <c r="D43" s="496"/>
      <c r="E43" s="496"/>
      <c r="F43" s="552">
        <f t="shared" si="1"/>
        <v>0</v>
      </c>
      <c r="G43" s="426"/>
      <c r="H43" s="553"/>
      <c r="I43" s="496"/>
      <c r="J43" s="539">
        <f>'App.2-ZA_2026-Com. Exp. Forecas'!L49</f>
        <v>0</v>
      </c>
      <c r="K43" s="738"/>
      <c r="L43" s="426"/>
      <c r="M43" s="426"/>
      <c r="N43" s="426"/>
      <c r="O43" s="426"/>
      <c r="P43" s="426"/>
      <c r="Q43" s="426"/>
      <c r="R43" s="426"/>
      <c r="S43" s="426"/>
      <c r="T43" s="426"/>
      <c r="U43" s="426"/>
      <c r="V43" s="426"/>
      <c r="W43" s="426"/>
      <c r="X43" s="426"/>
      <c r="Y43" s="426"/>
      <c r="Z43" s="426"/>
    </row>
    <row r="44" spans="1:26" ht="15.75" customHeight="1">
      <c r="A44" s="535" t="s">
        <v>818</v>
      </c>
      <c r="B44" s="474"/>
      <c r="C44" s="536"/>
      <c r="D44" s="468"/>
      <c r="E44" s="547"/>
      <c r="F44" s="472">
        <f>SUM(F28:F43)</f>
        <v>0</v>
      </c>
      <c r="G44" s="472"/>
      <c r="H44" s="547"/>
      <c r="I44" s="547"/>
      <c r="J44" s="303">
        <f>SUM(J28:J43)</f>
        <v>230392595.40658003</v>
      </c>
      <c r="K44" s="549">
        <f>F44+J44</f>
        <v>230392595.40658003</v>
      </c>
      <c r="L44" s="555"/>
      <c r="M44" s="426"/>
      <c r="N44" s="426"/>
      <c r="O44" s="426"/>
      <c r="P44" s="426"/>
      <c r="Q44" s="426"/>
      <c r="R44" s="426"/>
      <c r="S44" s="426"/>
      <c r="T44" s="426"/>
      <c r="U44" s="426"/>
      <c r="V44" s="426"/>
      <c r="W44" s="426"/>
      <c r="X44" s="426"/>
      <c r="Y44" s="426"/>
      <c r="Z44" s="426"/>
    </row>
    <row r="45" spans="1:26" ht="14.25" customHeight="1">
      <c r="A45" s="426"/>
      <c r="B45" s="550"/>
      <c r="C45" s="426"/>
      <c r="D45" s="550"/>
      <c r="E45" s="426"/>
      <c r="F45" s="426"/>
      <c r="G45" s="426"/>
      <c r="H45" s="426"/>
      <c r="I45" s="426"/>
      <c r="J45" s="426"/>
      <c r="K45" s="426"/>
      <c r="L45" s="426"/>
      <c r="M45" s="426"/>
      <c r="N45" s="426"/>
      <c r="O45" s="741" t="s">
        <v>763</v>
      </c>
      <c r="P45" s="657"/>
      <c r="Q45" s="426"/>
      <c r="R45" s="426"/>
      <c r="S45" s="741" t="s">
        <v>762</v>
      </c>
      <c r="T45" s="657"/>
      <c r="U45" s="426"/>
      <c r="V45" s="426"/>
      <c r="W45" s="426"/>
      <c r="X45" s="426"/>
      <c r="Y45" s="426"/>
      <c r="Z45" s="426"/>
    </row>
    <row r="46" spans="1:26" ht="15.75" customHeight="1">
      <c r="A46" s="556" t="s">
        <v>821</v>
      </c>
      <c r="B46" s="751"/>
      <c r="C46" s="532"/>
      <c r="D46" s="747" t="s">
        <v>822</v>
      </c>
      <c r="E46" s="736" t="s">
        <v>814</v>
      </c>
      <c r="F46" s="745" t="s">
        <v>815</v>
      </c>
      <c r="G46" s="433"/>
      <c r="H46" s="746" t="s">
        <v>813</v>
      </c>
      <c r="I46" s="736" t="s">
        <v>814</v>
      </c>
      <c r="J46" s="745" t="s">
        <v>815</v>
      </c>
      <c r="K46" s="736" t="s">
        <v>144</v>
      </c>
      <c r="L46" s="426"/>
      <c r="M46" s="559" t="s">
        <v>823</v>
      </c>
      <c r="N46" s="560"/>
      <c r="O46" s="561" t="s">
        <v>813</v>
      </c>
      <c r="P46" s="561" t="s">
        <v>814</v>
      </c>
      <c r="Q46" s="745" t="s">
        <v>815</v>
      </c>
      <c r="R46" s="426"/>
      <c r="S46" s="746" t="s">
        <v>813</v>
      </c>
      <c r="T46" s="736" t="s">
        <v>814</v>
      </c>
      <c r="U46" s="745" t="s">
        <v>815</v>
      </c>
      <c r="V46" s="736" t="s">
        <v>144</v>
      </c>
      <c r="W46" s="426"/>
      <c r="X46" s="426"/>
      <c r="Y46" s="426"/>
      <c r="Z46" s="426"/>
    </row>
    <row r="47" spans="1:26" ht="15.75" customHeight="1">
      <c r="A47" s="535" t="s">
        <v>820</v>
      </c>
      <c r="B47" s="652"/>
      <c r="C47" s="557"/>
      <c r="D47" s="654"/>
      <c r="E47" s="738"/>
      <c r="F47" s="654"/>
      <c r="G47" s="433"/>
      <c r="H47" s="738"/>
      <c r="I47" s="738"/>
      <c r="J47" s="654"/>
      <c r="K47" s="738"/>
      <c r="L47" s="426"/>
      <c r="M47" s="562" t="s">
        <v>817</v>
      </c>
      <c r="N47" s="563"/>
      <c r="O47" s="564"/>
      <c r="P47" s="564"/>
      <c r="Q47" s="654"/>
      <c r="R47" s="426"/>
      <c r="S47" s="738"/>
      <c r="T47" s="738"/>
      <c r="U47" s="654"/>
      <c r="V47" s="738"/>
      <c r="W47" s="426"/>
      <c r="X47" s="426"/>
      <c r="Y47" s="426"/>
      <c r="Z47" s="426"/>
    </row>
    <row r="48" spans="1:26" ht="15.75" customHeight="1">
      <c r="A48" s="472" t="str">
        <f t="shared" ref="A48:A58" si="2">IF(A13="","",A13)</f>
        <v>RESIDENTIAL</v>
      </c>
      <c r="B48" s="540" t="s">
        <v>824</v>
      </c>
      <c r="C48" s="536"/>
      <c r="D48" s="318">
        <v>5632421.0099999998</v>
      </c>
      <c r="E48" s="565">
        <v>6.42</v>
      </c>
      <c r="F48" s="303">
        <f t="shared" ref="F48:F58" si="3">D48*E48</f>
        <v>36160142.884199999</v>
      </c>
      <c r="G48" s="426"/>
      <c r="H48" s="318">
        <v>51640.26</v>
      </c>
      <c r="I48" s="565">
        <f t="shared" ref="I48:I58" si="4">E48</f>
        <v>6.42</v>
      </c>
      <c r="J48" s="303">
        <f t="shared" ref="J48:J58" si="5">H48*I48</f>
        <v>331530.46919999999</v>
      </c>
      <c r="K48" s="736"/>
      <c r="L48" s="426"/>
      <c r="M48" s="566" t="s">
        <v>787</v>
      </c>
      <c r="N48" s="567" t="s">
        <v>824</v>
      </c>
      <c r="O48" s="568">
        <v>226626.94</v>
      </c>
      <c r="P48" s="569">
        <v>5.4282000000000004</v>
      </c>
      <c r="Q48" s="570">
        <f t="shared" ref="Q48:Q58" si="6">O48*P48</f>
        <v>1230176.355708</v>
      </c>
      <c r="R48" s="426"/>
      <c r="S48" s="571">
        <v>2077.81</v>
      </c>
      <c r="T48" s="572">
        <f t="shared" ref="T48:T58" si="7">P48</f>
        <v>5.4282000000000004</v>
      </c>
      <c r="U48" s="570">
        <f t="shared" ref="U48:U58" si="8">S48*T48</f>
        <v>11278.768242</v>
      </c>
      <c r="V48" s="742"/>
      <c r="W48" s="426"/>
      <c r="X48" s="426"/>
      <c r="Y48" s="426"/>
      <c r="Z48" s="426"/>
    </row>
    <row r="49" spans="1:26" ht="15.75" customHeight="1">
      <c r="A49" s="472" t="str">
        <f t="shared" si="2"/>
        <v>GENERAL SERVICE &lt;50KW</v>
      </c>
      <c r="B49" s="540" t="s">
        <v>824</v>
      </c>
      <c r="C49" s="545"/>
      <c r="D49" s="318">
        <v>1192614.5</v>
      </c>
      <c r="E49" s="565">
        <v>6.42</v>
      </c>
      <c r="F49" s="303">
        <f t="shared" si="3"/>
        <v>7656585.0899999999</v>
      </c>
      <c r="G49" s="426"/>
      <c r="H49" s="318">
        <v>202994.5</v>
      </c>
      <c r="I49" s="565">
        <f t="shared" si="4"/>
        <v>6.42</v>
      </c>
      <c r="J49" s="303">
        <f t="shared" si="5"/>
        <v>1303224.69</v>
      </c>
      <c r="K49" s="737"/>
      <c r="L49" s="426"/>
      <c r="M49" s="566" t="s">
        <v>789</v>
      </c>
      <c r="N49" s="567" t="s">
        <v>824</v>
      </c>
      <c r="O49" s="568">
        <v>47986.22</v>
      </c>
      <c r="P49" s="569">
        <v>5.4282000000000004</v>
      </c>
      <c r="Q49" s="570">
        <f t="shared" si="6"/>
        <v>260478.79940400002</v>
      </c>
      <c r="R49" s="426"/>
      <c r="S49" s="571">
        <v>8167.72</v>
      </c>
      <c r="T49" s="572">
        <f t="shared" si="7"/>
        <v>5.4282000000000004</v>
      </c>
      <c r="U49" s="570">
        <f t="shared" si="8"/>
        <v>44336.017704000005</v>
      </c>
      <c r="V49" s="737"/>
      <c r="W49" s="426"/>
      <c r="X49" s="426"/>
      <c r="Y49" s="426"/>
      <c r="Z49" s="426"/>
    </row>
    <row r="50" spans="1:26" ht="15.75" customHeight="1">
      <c r="A50" s="472" t="str">
        <f t="shared" si="2"/>
        <v>GENERAL SERVICE 1000-1500KW</v>
      </c>
      <c r="B50" s="540" t="s">
        <v>824</v>
      </c>
      <c r="C50" s="545"/>
      <c r="D50" s="318">
        <v>571759.53</v>
      </c>
      <c r="E50" s="565">
        <v>6.42</v>
      </c>
      <c r="F50" s="303">
        <f t="shared" si="3"/>
        <v>3670696.1825999999</v>
      </c>
      <c r="G50" s="426"/>
      <c r="H50" s="318">
        <v>4322702.16</v>
      </c>
      <c r="I50" s="565">
        <f t="shared" si="4"/>
        <v>6.42</v>
      </c>
      <c r="J50" s="303">
        <f t="shared" si="5"/>
        <v>27751747.867200002</v>
      </c>
      <c r="K50" s="737"/>
      <c r="L50" s="426"/>
      <c r="M50" s="566" t="s">
        <v>790</v>
      </c>
      <c r="N50" s="567" t="s">
        <v>824</v>
      </c>
      <c r="O50" s="568">
        <v>23005.47</v>
      </c>
      <c r="P50" s="569">
        <v>5.4282000000000004</v>
      </c>
      <c r="Q50" s="570">
        <f t="shared" si="6"/>
        <v>124878.29225400001</v>
      </c>
      <c r="R50" s="426"/>
      <c r="S50" s="571">
        <v>173929.39</v>
      </c>
      <c r="T50" s="572">
        <f t="shared" si="7"/>
        <v>5.4282000000000004</v>
      </c>
      <c r="U50" s="570">
        <f t="shared" si="8"/>
        <v>944123.51479800011</v>
      </c>
      <c r="V50" s="737"/>
      <c r="W50" s="426"/>
      <c r="X50" s="426"/>
      <c r="Y50" s="426"/>
      <c r="Z50" s="426"/>
    </row>
    <row r="51" spans="1:26" ht="15.75" customHeight="1">
      <c r="A51" s="472" t="str">
        <f t="shared" si="2"/>
        <v>GENERAL SERVICE 1500-5000 KW</v>
      </c>
      <c r="B51" s="540" t="s">
        <v>824</v>
      </c>
      <c r="C51" s="545"/>
      <c r="D51" s="318">
        <v>0</v>
      </c>
      <c r="E51" s="565">
        <v>6.42</v>
      </c>
      <c r="F51" s="303">
        <f t="shared" si="3"/>
        <v>0</v>
      </c>
      <c r="G51" s="426"/>
      <c r="H51" s="318">
        <v>1103830.82</v>
      </c>
      <c r="I51" s="565">
        <f t="shared" si="4"/>
        <v>6.42</v>
      </c>
      <c r="J51" s="303">
        <f t="shared" si="5"/>
        <v>7086593.8644000003</v>
      </c>
      <c r="K51" s="737"/>
      <c r="L51" s="426"/>
      <c r="M51" s="566" t="s">
        <v>791</v>
      </c>
      <c r="N51" s="567" t="s">
        <v>824</v>
      </c>
      <c r="O51" s="568">
        <v>0</v>
      </c>
      <c r="P51" s="569">
        <v>5.4282000000000004</v>
      </c>
      <c r="Q51" s="570">
        <f t="shared" si="6"/>
        <v>0</v>
      </c>
      <c r="R51" s="426"/>
      <c r="S51" s="571">
        <v>44413.9</v>
      </c>
      <c r="T51" s="572">
        <f t="shared" si="7"/>
        <v>5.4282000000000004</v>
      </c>
      <c r="U51" s="570">
        <f t="shared" si="8"/>
        <v>241087.53198000003</v>
      </c>
      <c r="V51" s="737"/>
      <c r="W51" s="426"/>
      <c r="X51" s="426"/>
      <c r="Y51" s="426"/>
      <c r="Z51" s="426"/>
    </row>
    <row r="52" spans="1:26" ht="15.75" customHeight="1">
      <c r="A52" s="472" t="str">
        <f t="shared" si="2"/>
        <v>LARGE USER</v>
      </c>
      <c r="B52" s="540" t="s">
        <v>824</v>
      </c>
      <c r="C52" s="545"/>
      <c r="D52" s="318">
        <v>0</v>
      </c>
      <c r="E52" s="565">
        <v>6.42</v>
      </c>
      <c r="F52" s="303">
        <f t="shared" si="3"/>
        <v>0</v>
      </c>
      <c r="G52" s="426"/>
      <c r="H52" s="318">
        <v>845369.19</v>
      </c>
      <c r="I52" s="565">
        <f t="shared" si="4"/>
        <v>6.42</v>
      </c>
      <c r="J52" s="303">
        <f t="shared" si="5"/>
        <v>5427270.1997999996</v>
      </c>
      <c r="K52" s="737"/>
      <c r="L52" s="426"/>
      <c r="M52" s="566" t="s">
        <v>792</v>
      </c>
      <c r="N52" s="567" t="s">
        <v>824</v>
      </c>
      <c r="O52" s="568">
        <v>0</v>
      </c>
      <c r="P52" s="569">
        <v>5.4282000000000004</v>
      </c>
      <c r="Q52" s="570">
        <f t="shared" si="6"/>
        <v>0</v>
      </c>
      <c r="R52" s="426"/>
      <c r="S52" s="571">
        <v>34014.400000000001</v>
      </c>
      <c r="T52" s="572">
        <f t="shared" si="7"/>
        <v>5.4282000000000004</v>
      </c>
      <c r="U52" s="570">
        <f t="shared" si="8"/>
        <v>184636.96608000001</v>
      </c>
      <c r="V52" s="737"/>
      <c r="W52" s="426"/>
      <c r="X52" s="426"/>
      <c r="Y52" s="426"/>
      <c r="Z52" s="426"/>
    </row>
    <row r="53" spans="1:26" ht="15.75" customHeight="1">
      <c r="A53" s="472" t="str">
        <f t="shared" si="2"/>
        <v>STREETLIGHTING</v>
      </c>
      <c r="B53" s="540" t="s">
        <v>824</v>
      </c>
      <c r="C53" s="545"/>
      <c r="D53" s="318">
        <v>0</v>
      </c>
      <c r="E53" s="565">
        <v>6.42</v>
      </c>
      <c r="F53" s="303">
        <f t="shared" si="3"/>
        <v>0</v>
      </c>
      <c r="G53" s="426"/>
      <c r="H53" s="318">
        <v>22732.34</v>
      </c>
      <c r="I53" s="565">
        <f t="shared" si="4"/>
        <v>6.42</v>
      </c>
      <c r="J53" s="303">
        <f t="shared" si="5"/>
        <v>145941.62280000001</v>
      </c>
      <c r="K53" s="737"/>
      <c r="L53" s="426"/>
      <c r="M53" s="566" t="s">
        <v>793</v>
      </c>
      <c r="N53" s="567" t="s">
        <v>824</v>
      </c>
      <c r="O53" s="568">
        <v>0</v>
      </c>
      <c r="P53" s="569">
        <v>5.4282000000000004</v>
      </c>
      <c r="Q53" s="570">
        <f t="shared" si="6"/>
        <v>0</v>
      </c>
      <c r="R53" s="426"/>
      <c r="S53" s="571">
        <v>914.66</v>
      </c>
      <c r="T53" s="572">
        <f t="shared" si="7"/>
        <v>5.4282000000000004</v>
      </c>
      <c r="U53" s="570">
        <f t="shared" si="8"/>
        <v>4964.9574119999997</v>
      </c>
      <c r="V53" s="737"/>
      <c r="W53" s="426"/>
      <c r="X53" s="426"/>
      <c r="Y53" s="426"/>
      <c r="Z53" s="426"/>
    </row>
    <row r="54" spans="1:26" ht="15.75" customHeight="1">
      <c r="A54" s="472" t="str">
        <f t="shared" si="2"/>
        <v>SENTINEL LIGHTS</v>
      </c>
      <c r="B54" s="540" t="s">
        <v>824</v>
      </c>
      <c r="C54" s="536"/>
      <c r="D54" s="318">
        <v>41.89</v>
      </c>
      <c r="E54" s="565">
        <v>6.42</v>
      </c>
      <c r="F54" s="303">
        <f t="shared" si="3"/>
        <v>268.93380000000002</v>
      </c>
      <c r="G54" s="426"/>
      <c r="H54" s="318">
        <v>0</v>
      </c>
      <c r="I54" s="565">
        <f t="shared" si="4"/>
        <v>6.42</v>
      </c>
      <c r="J54" s="303">
        <f t="shared" si="5"/>
        <v>0</v>
      </c>
      <c r="K54" s="737"/>
      <c r="L54" s="426"/>
      <c r="M54" s="566" t="s">
        <v>794</v>
      </c>
      <c r="N54" s="567" t="s">
        <v>824</v>
      </c>
      <c r="O54" s="568">
        <v>1.69</v>
      </c>
      <c r="P54" s="569">
        <v>5.4282000000000004</v>
      </c>
      <c r="Q54" s="570">
        <f t="shared" si="6"/>
        <v>9.1736579999999996</v>
      </c>
      <c r="R54" s="426"/>
      <c r="S54" s="571">
        <v>0</v>
      </c>
      <c r="T54" s="572">
        <f t="shared" si="7"/>
        <v>5.4282000000000004</v>
      </c>
      <c r="U54" s="570">
        <f t="shared" si="8"/>
        <v>0</v>
      </c>
      <c r="V54" s="737"/>
      <c r="W54" s="426"/>
      <c r="X54" s="426"/>
      <c r="Y54" s="426"/>
      <c r="Z54" s="426"/>
    </row>
    <row r="55" spans="1:26" ht="15.75" customHeight="1">
      <c r="A55" s="472" t="str">
        <f t="shared" si="2"/>
        <v>UNMETERED SCATTERED LOADS</v>
      </c>
      <c r="B55" s="540" t="s">
        <v>824</v>
      </c>
      <c r="C55" s="536"/>
      <c r="D55" s="318">
        <v>16700.169999999998</v>
      </c>
      <c r="E55" s="565">
        <v>6.42</v>
      </c>
      <c r="F55" s="303">
        <f t="shared" si="3"/>
        <v>107215.09139999999</v>
      </c>
      <c r="G55" s="426"/>
      <c r="H55" s="318">
        <v>0</v>
      </c>
      <c r="I55" s="565">
        <f t="shared" si="4"/>
        <v>6.42</v>
      </c>
      <c r="J55" s="303">
        <f t="shared" si="5"/>
        <v>0</v>
      </c>
      <c r="K55" s="737"/>
      <c r="L55" s="426"/>
      <c r="M55" s="566" t="s">
        <v>795</v>
      </c>
      <c r="N55" s="567" t="s">
        <v>824</v>
      </c>
      <c r="O55" s="568">
        <v>671.95</v>
      </c>
      <c r="P55" s="569">
        <v>5.4282000000000004</v>
      </c>
      <c r="Q55" s="570">
        <f t="shared" si="6"/>
        <v>3647.4789900000005</v>
      </c>
      <c r="R55" s="426"/>
      <c r="S55" s="571">
        <v>0</v>
      </c>
      <c r="T55" s="572">
        <f t="shared" si="7"/>
        <v>5.4282000000000004</v>
      </c>
      <c r="U55" s="570">
        <f t="shared" si="8"/>
        <v>0</v>
      </c>
      <c r="V55" s="737"/>
      <c r="W55" s="426"/>
      <c r="X55" s="426"/>
      <c r="Y55" s="426"/>
      <c r="Z55" s="426"/>
    </row>
    <row r="56" spans="1:26" ht="15.75" customHeight="1">
      <c r="A56" s="472" t="str">
        <f t="shared" si="2"/>
        <v>DRYCORE</v>
      </c>
      <c r="B56" s="540" t="s">
        <v>824</v>
      </c>
      <c r="C56" s="536"/>
      <c r="D56" s="318">
        <v>0</v>
      </c>
      <c r="E56" s="565">
        <v>6.42</v>
      </c>
      <c r="F56" s="303">
        <f t="shared" si="3"/>
        <v>0</v>
      </c>
      <c r="G56" s="426"/>
      <c r="H56" s="318">
        <v>544.57000000000005</v>
      </c>
      <c r="I56" s="565">
        <f t="shared" si="4"/>
        <v>6.42</v>
      </c>
      <c r="J56" s="303">
        <f t="shared" si="5"/>
        <v>3496.1394000000005</v>
      </c>
      <c r="K56" s="737"/>
      <c r="L56" s="426"/>
      <c r="M56" s="566" t="s">
        <v>796</v>
      </c>
      <c r="N56" s="567" t="s">
        <v>824</v>
      </c>
      <c r="O56" s="568">
        <v>0</v>
      </c>
      <c r="P56" s="569">
        <v>5.4282000000000004</v>
      </c>
      <c r="Q56" s="570">
        <f t="shared" si="6"/>
        <v>0</v>
      </c>
      <c r="R56" s="426"/>
      <c r="S56" s="571">
        <v>21.91</v>
      </c>
      <c r="T56" s="572">
        <f t="shared" si="7"/>
        <v>5.4282000000000004</v>
      </c>
      <c r="U56" s="570">
        <f t="shared" si="8"/>
        <v>118.93186200000001</v>
      </c>
      <c r="V56" s="737"/>
      <c r="W56" s="426"/>
      <c r="X56" s="426"/>
      <c r="Y56" s="426"/>
      <c r="Z56" s="426"/>
    </row>
    <row r="57" spans="1:26" ht="15.75" customHeight="1">
      <c r="A57" s="472" t="str">
        <f t="shared" si="2"/>
        <v/>
      </c>
      <c r="B57" s="544"/>
      <c r="C57" s="536"/>
      <c r="D57" s="319"/>
      <c r="E57" s="565">
        <v>6.42</v>
      </c>
      <c r="F57" s="303">
        <f t="shared" si="3"/>
        <v>0</v>
      </c>
      <c r="G57" s="426"/>
      <c r="H57" s="319"/>
      <c r="I57" s="565">
        <f t="shared" si="4"/>
        <v>6.42</v>
      </c>
      <c r="J57" s="303">
        <f t="shared" si="5"/>
        <v>0</v>
      </c>
      <c r="K57" s="737"/>
      <c r="L57" s="426"/>
      <c r="M57" s="486"/>
      <c r="N57" s="573"/>
      <c r="O57" s="574"/>
      <c r="P57" s="569">
        <v>5.4282000000000004</v>
      </c>
      <c r="Q57" s="570">
        <f t="shared" si="6"/>
        <v>0</v>
      </c>
      <c r="R57" s="426"/>
      <c r="S57" s="575"/>
      <c r="T57" s="572">
        <f t="shared" si="7"/>
        <v>5.4282000000000004</v>
      </c>
      <c r="U57" s="570">
        <f t="shared" si="8"/>
        <v>0</v>
      </c>
      <c r="V57" s="737"/>
      <c r="W57" s="426"/>
      <c r="X57" s="426"/>
      <c r="Y57" s="426"/>
      <c r="Z57" s="426"/>
    </row>
    <row r="58" spans="1:26" ht="15.75" customHeight="1">
      <c r="A58" s="472" t="str">
        <f t="shared" si="2"/>
        <v>(volumes for the test year is loss adjusted)</v>
      </c>
      <c r="B58" s="544"/>
      <c r="C58" s="536"/>
      <c r="D58" s="319"/>
      <c r="E58" s="565">
        <v>6.42</v>
      </c>
      <c r="F58" s="303">
        <f t="shared" si="3"/>
        <v>0</v>
      </c>
      <c r="G58" s="426"/>
      <c r="H58" s="319"/>
      <c r="I58" s="565">
        <f t="shared" si="4"/>
        <v>6.42</v>
      </c>
      <c r="J58" s="303">
        <f t="shared" si="5"/>
        <v>0</v>
      </c>
      <c r="K58" s="738"/>
      <c r="L58" s="426"/>
      <c r="M58" s="486"/>
      <c r="N58" s="573"/>
      <c r="O58" s="574"/>
      <c r="P58" s="569">
        <v>5.4282000000000004</v>
      </c>
      <c r="Q58" s="570">
        <f t="shared" si="6"/>
        <v>0</v>
      </c>
      <c r="R58" s="426"/>
      <c r="S58" s="575"/>
      <c r="T58" s="572">
        <f t="shared" si="7"/>
        <v>5.4282000000000004</v>
      </c>
      <c r="U58" s="570">
        <f t="shared" si="8"/>
        <v>0</v>
      </c>
      <c r="V58" s="738"/>
      <c r="W58" s="426"/>
      <c r="X58" s="426"/>
      <c r="Y58" s="426"/>
      <c r="Z58" s="426"/>
    </row>
    <row r="59" spans="1:26" ht="15.75" customHeight="1">
      <c r="A59" s="535" t="s">
        <v>818</v>
      </c>
      <c r="B59" s="474"/>
      <c r="C59" s="536"/>
      <c r="D59" s="303"/>
      <c r="E59" s="576"/>
      <c r="F59" s="303">
        <f>SUM(F48:F58)</f>
        <v>47594908.181999989</v>
      </c>
      <c r="G59" s="472"/>
      <c r="H59" s="537"/>
      <c r="I59" s="472"/>
      <c r="J59" s="303">
        <f>SUM(J48:J58)</f>
        <v>42049804.852800004</v>
      </c>
      <c r="K59" s="303">
        <f>F59+J59</f>
        <v>89644713.034799993</v>
      </c>
      <c r="L59" s="426"/>
      <c r="M59" s="562" t="s">
        <v>818</v>
      </c>
      <c r="N59" s="577"/>
      <c r="O59" s="578">
        <v>298292.27</v>
      </c>
      <c r="P59" s="579"/>
      <c r="Q59" s="580">
        <f>SUM(Q48:Q58)</f>
        <v>1619190.100014</v>
      </c>
      <c r="R59" s="426"/>
      <c r="S59" s="581"/>
      <c r="T59" s="579"/>
      <c r="U59" s="570">
        <f>SUM(U48:U58)</f>
        <v>1430546.688078</v>
      </c>
      <c r="V59" s="570">
        <f>Q59+U59</f>
        <v>3049736.7880919999</v>
      </c>
      <c r="W59" s="426"/>
      <c r="X59" s="426"/>
      <c r="Y59" s="426"/>
      <c r="Z59" s="426"/>
    </row>
    <row r="60" spans="1:26" ht="5.25" customHeight="1">
      <c r="A60" s="426"/>
      <c r="B60" s="426"/>
      <c r="C60" s="426"/>
      <c r="D60" s="426"/>
      <c r="E60" s="426"/>
      <c r="F60" s="426"/>
      <c r="G60" s="426"/>
      <c r="H60" s="426"/>
      <c r="I60" s="426"/>
      <c r="J60" s="426"/>
      <c r="K60" s="426"/>
      <c r="L60" s="426"/>
      <c r="M60" s="582"/>
      <c r="N60" s="582"/>
      <c r="O60" s="582"/>
      <c r="P60" s="582"/>
      <c r="Q60" s="583"/>
      <c r="R60" s="426"/>
      <c r="S60" s="584"/>
      <c r="T60" s="582"/>
      <c r="U60" s="582"/>
      <c r="V60" s="582"/>
      <c r="W60" s="426"/>
      <c r="X60" s="426"/>
      <c r="Y60" s="426"/>
      <c r="Z60" s="426"/>
    </row>
    <row r="61" spans="1:26" ht="15.75" customHeight="1">
      <c r="A61" s="556" t="s">
        <v>825</v>
      </c>
      <c r="B61" s="743"/>
      <c r="C61" s="532"/>
      <c r="D61" s="747" t="s">
        <v>822</v>
      </c>
      <c r="E61" s="736" t="s">
        <v>814</v>
      </c>
      <c r="F61" s="745" t="s">
        <v>815</v>
      </c>
      <c r="G61" s="433"/>
      <c r="H61" s="746" t="s">
        <v>813</v>
      </c>
      <c r="I61" s="736" t="s">
        <v>814</v>
      </c>
      <c r="J61" s="745" t="s">
        <v>815</v>
      </c>
      <c r="K61" s="736" t="s">
        <v>144</v>
      </c>
      <c r="L61" s="426"/>
      <c r="M61" s="559" t="s">
        <v>826</v>
      </c>
      <c r="N61" s="585"/>
      <c r="O61" s="561" t="s">
        <v>813</v>
      </c>
      <c r="P61" s="561" t="s">
        <v>814</v>
      </c>
      <c r="Q61" s="745" t="s">
        <v>815</v>
      </c>
      <c r="R61" s="426"/>
      <c r="S61" s="752" t="s">
        <v>813</v>
      </c>
      <c r="T61" s="736" t="s">
        <v>814</v>
      </c>
      <c r="U61" s="745" t="s">
        <v>815</v>
      </c>
      <c r="V61" s="736" t="s">
        <v>144</v>
      </c>
      <c r="W61" s="426"/>
      <c r="X61" s="426"/>
      <c r="Y61" s="426"/>
      <c r="Z61" s="426"/>
    </row>
    <row r="62" spans="1:26" ht="15.75" customHeight="1">
      <c r="A62" s="535" t="s">
        <v>820</v>
      </c>
      <c r="B62" s="652"/>
      <c r="C62" s="557"/>
      <c r="D62" s="654"/>
      <c r="E62" s="738"/>
      <c r="F62" s="654"/>
      <c r="G62" s="433"/>
      <c r="H62" s="738"/>
      <c r="I62" s="738"/>
      <c r="J62" s="654"/>
      <c r="K62" s="738"/>
      <c r="L62" s="426"/>
      <c r="M62" s="562" t="s">
        <v>817</v>
      </c>
      <c r="N62" s="586"/>
      <c r="O62" s="564"/>
      <c r="P62" s="564"/>
      <c r="Q62" s="654"/>
      <c r="R62" s="426"/>
      <c r="S62" s="738"/>
      <c r="T62" s="738"/>
      <c r="U62" s="654"/>
      <c r="V62" s="738"/>
      <c r="W62" s="426"/>
      <c r="X62" s="426"/>
      <c r="Y62" s="426"/>
      <c r="Z62" s="426"/>
    </row>
    <row r="63" spans="1:26" ht="15.75" customHeight="1">
      <c r="A63" s="472" t="str">
        <f t="shared" ref="A63:A73" si="9">IF(A48="","",A48)</f>
        <v>RESIDENTIAL</v>
      </c>
      <c r="B63" s="540" t="s">
        <v>824</v>
      </c>
      <c r="C63" s="536"/>
      <c r="D63" s="318">
        <v>9825319.3399999999</v>
      </c>
      <c r="E63" s="565">
        <v>2.0796000000000001</v>
      </c>
      <c r="F63" s="303">
        <f t="shared" ref="F63:F73" si="10">D63*E63</f>
        <v>20432734.099463999</v>
      </c>
      <c r="G63" s="426"/>
      <c r="H63" s="318">
        <v>90082.4</v>
      </c>
      <c r="I63" s="565">
        <f t="shared" ref="I63:I73" si="11">E63</f>
        <v>2.0796000000000001</v>
      </c>
      <c r="J63" s="303">
        <f t="shared" ref="J63:J73" si="12">H63*I63</f>
        <v>187335.35904000001</v>
      </c>
      <c r="K63" s="736"/>
      <c r="L63" s="426"/>
      <c r="M63" s="566" t="s">
        <v>787</v>
      </c>
      <c r="N63" s="567" t="s">
        <v>824</v>
      </c>
      <c r="O63" s="568">
        <v>249818.36</v>
      </c>
      <c r="P63" s="569">
        <v>3.1968999999999999</v>
      </c>
      <c r="Q63" s="570">
        <f t="shared" ref="Q63:Q73" si="13">O63*P63</f>
        <v>798644.31508399989</v>
      </c>
      <c r="R63" s="426"/>
      <c r="S63" s="571">
        <v>2290.4299999999998</v>
      </c>
      <c r="T63" s="572">
        <f t="shared" ref="T63:T73" si="14">P63</f>
        <v>3.1968999999999999</v>
      </c>
      <c r="U63" s="570">
        <f t="shared" ref="U63:U73" si="15">S63*T63</f>
        <v>7322.275666999999</v>
      </c>
      <c r="V63" s="742"/>
      <c r="W63" s="426"/>
      <c r="X63" s="426"/>
      <c r="Y63" s="426"/>
      <c r="Z63" s="426"/>
    </row>
    <row r="64" spans="1:26" ht="15.75" customHeight="1">
      <c r="A64" s="472" t="str">
        <f t="shared" si="9"/>
        <v>GENERAL SERVICE &lt;50KW</v>
      </c>
      <c r="B64" s="540" t="s">
        <v>824</v>
      </c>
      <c r="C64" s="536"/>
      <c r="D64" s="318">
        <v>2080423.02</v>
      </c>
      <c r="E64" s="565">
        <v>2.0796000000000001</v>
      </c>
      <c r="F64" s="303">
        <f t="shared" si="10"/>
        <v>4326447.7123920005</v>
      </c>
      <c r="G64" s="426"/>
      <c r="H64" s="318">
        <v>354108.07</v>
      </c>
      <c r="I64" s="565">
        <f t="shared" si="11"/>
        <v>2.0796000000000001</v>
      </c>
      <c r="J64" s="303">
        <f t="shared" si="12"/>
        <v>736403.14237200003</v>
      </c>
      <c r="K64" s="737"/>
      <c r="L64" s="426"/>
      <c r="M64" s="566" t="s">
        <v>789</v>
      </c>
      <c r="N64" s="567" t="s">
        <v>824</v>
      </c>
      <c r="O64" s="568">
        <v>52896.79</v>
      </c>
      <c r="P64" s="569">
        <v>3.1968999999999999</v>
      </c>
      <c r="Q64" s="570">
        <f t="shared" si="13"/>
        <v>169105.747951</v>
      </c>
      <c r="R64" s="426"/>
      <c r="S64" s="571">
        <v>9003.5400000000009</v>
      </c>
      <c r="T64" s="572">
        <f t="shared" si="14"/>
        <v>3.1968999999999999</v>
      </c>
      <c r="U64" s="570">
        <f t="shared" si="15"/>
        <v>28783.417026000003</v>
      </c>
      <c r="V64" s="737"/>
      <c r="W64" s="426"/>
      <c r="X64" s="426"/>
      <c r="Y64" s="426"/>
      <c r="Z64" s="426"/>
    </row>
    <row r="65" spans="1:26" ht="15.75" customHeight="1">
      <c r="A65" s="472" t="str">
        <f t="shared" si="9"/>
        <v>GENERAL SERVICE 1000-1500KW</v>
      </c>
      <c r="B65" s="540" t="s">
        <v>824</v>
      </c>
      <c r="C65" s="536"/>
      <c r="D65" s="318">
        <v>997392.78</v>
      </c>
      <c r="E65" s="565">
        <v>2.0796000000000001</v>
      </c>
      <c r="F65" s="303">
        <f t="shared" si="10"/>
        <v>2074178.0252880002</v>
      </c>
      <c r="G65" s="426"/>
      <c r="H65" s="318">
        <v>7540638.4299999997</v>
      </c>
      <c r="I65" s="565">
        <f t="shared" si="11"/>
        <v>2.0796000000000001</v>
      </c>
      <c r="J65" s="303">
        <f t="shared" si="12"/>
        <v>15681511.679028001</v>
      </c>
      <c r="K65" s="737"/>
      <c r="L65" s="426"/>
      <c r="M65" s="566" t="s">
        <v>790</v>
      </c>
      <c r="N65" s="567" t="s">
        <v>824</v>
      </c>
      <c r="O65" s="568">
        <v>25359.69</v>
      </c>
      <c r="P65" s="569">
        <v>3.1968999999999999</v>
      </c>
      <c r="Q65" s="570">
        <f t="shared" si="13"/>
        <v>81072.39296099999</v>
      </c>
      <c r="R65" s="426"/>
      <c r="S65" s="571">
        <v>191728.11</v>
      </c>
      <c r="T65" s="572">
        <f t="shared" si="14"/>
        <v>3.1968999999999999</v>
      </c>
      <c r="U65" s="570">
        <f t="shared" si="15"/>
        <v>612935.59485899995</v>
      </c>
      <c r="V65" s="737"/>
      <c r="W65" s="426"/>
      <c r="X65" s="426"/>
      <c r="Y65" s="426"/>
      <c r="Z65" s="426"/>
    </row>
    <row r="66" spans="1:26" ht="15.75" customHeight="1">
      <c r="A66" s="472" t="str">
        <f t="shared" si="9"/>
        <v>GENERAL SERVICE 1500-5000 KW</v>
      </c>
      <c r="B66" s="540" t="s">
        <v>824</v>
      </c>
      <c r="C66" s="536"/>
      <c r="D66" s="318">
        <v>0</v>
      </c>
      <c r="E66" s="565">
        <v>2.0796000000000001</v>
      </c>
      <c r="F66" s="303">
        <f t="shared" si="10"/>
        <v>0</v>
      </c>
      <c r="G66" s="426"/>
      <c r="H66" s="318">
        <v>1925546.81</v>
      </c>
      <c r="I66" s="565">
        <f t="shared" si="11"/>
        <v>2.0796000000000001</v>
      </c>
      <c r="J66" s="303">
        <f t="shared" si="12"/>
        <v>4004367.1460760003</v>
      </c>
      <c r="K66" s="737"/>
      <c r="L66" s="426"/>
      <c r="M66" s="566" t="s">
        <v>791</v>
      </c>
      <c r="N66" s="567" t="s">
        <v>824</v>
      </c>
      <c r="O66" s="568">
        <v>0</v>
      </c>
      <c r="P66" s="569">
        <v>3.1968999999999999</v>
      </c>
      <c r="Q66" s="570">
        <f t="shared" si="13"/>
        <v>0</v>
      </c>
      <c r="R66" s="426"/>
      <c r="S66" s="571">
        <v>48958.91</v>
      </c>
      <c r="T66" s="572">
        <f t="shared" si="14"/>
        <v>3.1968999999999999</v>
      </c>
      <c r="U66" s="570">
        <f t="shared" si="15"/>
        <v>156516.73937900001</v>
      </c>
      <c r="V66" s="737"/>
      <c r="W66" s="426"/>
      <c r="X66" s="426"/>
      <c r="Y66" s="426"/>
      <c r="Z66" s="426"/>
    </row>
    <row r="67" spans="1:26" ht="15.75" customHeight="1">
      <c r="A67" s="472" t="str">
        <f t="shared" si="9"/>
        <v>LARGE USER</v>
      </c>
      <c r="B67" s="540" t="s">
        <v>824</v>
      </c>
      <c r="C67" s="536"/>
      <c r="D67" s="318">
        <v>0</v>
      </c>
      <c r="E67" s="565">
        <v>2.0796000000000001</v>
      </c>
      <c r="F67" s="303">
        <f t="shared" si="10"/>
        <v>0</v>
      </c>
      <c r="G67" s="426"/>
      <c r="H67" s="318">
        <v>1474680.65</v>
      </c>
      <c r="I67" s="565">
        <f t="shared" si="11"/>
        <v>2.0796000000000001</v>
      </c>
      <c r="J67" s="303">
        <f t="shared" si="12"/>
        <v>3066745.8797399998</v>
      </c>
      <c r="K67" s="737"/>
      <c r="L67" s="426"/>
      <c r="M67" s="566" t="s">
        <v>792</v>
      </c>
      <c r="N67" s="567" t="s">
        <v>824</v>
      </c>
      <c r="O67" s="568">
        <v>0</v>
      </c>
      <c r="P67" s="569">
        <v>3.1968999999999999</v>
      </c>
      <c r="Q67" s="570">
        <f t="shared" si="13"/>
        <v>0</v>
      </c>
      <c r="R67" s="426"/>
      <c r="S67" s="571">
        <v>37495.199999999997</v>
      </c>
      <c r="T67" s="572">
        <f t="shared" si="14"/>
        <v>3.1968999999999999</v>
      </c>
      <c r="U67" s="570">
        <f t="shared" si="15"/>
        <v>119868.40487999999</v>
      </c>
      <c r="V67" s="737"/>
      <c r="W67" s="426"/>
      <c r="X67" s="426"/>
      <c r="Y67" s="426"/>
      <c r="Z67" s="426"/>
    </row>
    <row r="68" spans="1:26" ht="15.75" customHeight="1">
      <c r="A68" s="472" t="str">
        <f t="shared" si="9"/>
        <v>STREETLIGHTING</v>
      </c>
      <c r="B68" s="540" t="s">
        <v>824</v>
      </c>
      <c r="C68" s="547"/>
      <c r="D68" s="318">
        <v>0</v>
      </c>
      <c r="E68" s="565">
        <v>2.0796000000000001</v>
      </c>
      <c r="F68" s="303">
        <f t="shared" si="10"/>
        <v>0</v>
      </c>
      <c r="G68" s="426"/>
      <c r="H68" s="318">
        <v>39654.79</v>
      </c>
      <c r="I68" s="565">
        <f t="shared" si="11"/>
        <v>2.0796000000000001</v>
      </c>
      <c r="J68" s="303">
        <f t="shared" si="12"/>
        <v>82466.101284000004</v>
      </c>
      <c r="K68" s="737"/>
      <c r="L68" s="426"/>
      <c r="M68" s="566" t="s">
        <v>793</v>
      </c>
      <c r="N68" s="567" t="s">
        <v>824</v>
      </c>
      <c r="O68" s="568">
        <v>0</v>
      </c>
      <c r="P68" s="569">
        <v>3.1968999999999999</v>
      </c>
      <c r="Q68" s="570">
        <f t="shared" si="13"/>
        <v>0</v>
      </c>
      <c r="R68" s="426"/>
      <c r="S68" s="571">
        <v>1008.26</v>
      </c>
      <c r="T68" s="572">
        <f t="shared" si="14"/>
        <v>3.1968999999999999</v>
      </c>
      <c r="U68" s="570">
        <f t="shared" si="15"/>
        <v>3223.3063939999997</v>
      </c>
      <c r="V68" s="737"/>
      <c r="W68" s="426"/>
      <c r="X68" s="426"/>
      <c r="Y68" s="426"/>
      <c r="Z68" s="426"/>
    </row>
    <row r="69" spans="1:26" ht="15.75" customHeight="1">
      <c r="A69" s="472" t="str">
        <f t="shared" si="9"/>
        <v>SENTINEL LIGHTS</v>
      </c>
      <c r="B69" s="540" t="s">
        <v>824</v>
      </c>
      <c r="C69" s="587"/>
      <c r="D69" s="318">
        <v>73.069999999999993</v>
      </c>
      <c r="E69" s="565">
        <v>2.0796000000000001</v>
      </c>
      <c r="F69" s="303">
        <f t="shared" si="10"/>
        <v>151.95637199999999</v>
      </c>
      <c r="G69" s="426"/>
      <c r="H69" s="318">
        <v>0</v>
      </c>
      <c r="I69" s="565">
        <f t="shared" si="11"/>
        <v>2.0796000000000001</v>
      </c>
      <c r="J69" s="303">
        <f t="shared" si="12"/>
        <v>0</v>
      </c>
      <c r="K69" s="737"/>
      <c r="L69" s="426"/>
      <c r="M69" s="566" t="s">
        <v>794</v>
      </c>
      <c r="N69" s="567" t="s">
        <v>824</v>
      </c>
      <c r="O69" s="568">
        <v>1.86</v>
      </c>
      <c r="P69" s="569">
        <v>3.1968999999999999</v>
      </c>
      <c r="Q69" s="570">
        <f t="shared" si="13"/>
        <v>5.9462340000000005</v>
      </c>
      <c r="R69" s="426"/>
      <c r="S69" s="571">
        <v>0</v>
      </c>
      <c r="T69" s="572">
        <f t="shared" si="14"/>
        <v>3.1968999999999999</v>
      </c>
      <c r="U69" s="570">
        <f t="shared" si="15"/>
        <v>0</v>
      </c>
      <c r="V69" s="737"/>
      <c r="W69" s="426"/>
      <c r="X69" s="426"/>
      <c r="Y69" s="426"/>
      <c r="Z69" s="426"/>
    </row>
    <row r="70" spans="1:26" ht="15.75" customHeight="1">
      <c r="A70" s="472" t="str">
        <f t="shared" si="9"/>
        <v>UNMETERED SCATTERED LOADS</v>
      </c>
      <c r="B70" s="540" t="s">
        <v>824</v>
      </c>
      <c r="C70" s="587"/>
      <c r="D70" s="318">
        <v>29132.14</v>
      </c>
      <c r="E70" s="565">
        <v>2.0796000000000001</v>
      </c>
      <c r="F70" s="303">
        <f t="shared" si="10"/>
        <v>60583.198344000004</v>
      </c>
      <c r="G70" s="426"/>
      <c r="H70" s="318">
        <v>0</v>
      </c>
      <c r="I70" s="565">
        <f t="shared" si="11"/>
        <v>2.0796000000000001</v>
      </c>
      <c r="J70" s="303">
        <f t="shared" si="12"/>
        <v>0</v>
      </c>
      <c r="K70" s="737"/>
      <c r="L70" s="426"/>
      <c r="M70" s="566" t="s">
        <v>795</v>
      </c>
      <c r="N70" s="567" t="s">
        <v>824</v>
      </c>
      <c r="O70" s="568">
        <v>740.71</v>
      </c>
      <c r="P70" s="569">
        <v>3.1968999999999999</v>
      </c>
      <c r="Q70" s="570">
        <f t="shared" si="13"/>
        <v>2367.9757989999998</v>
      </c>
      <c r="R70" s="426"/>
      <c r="S70" s="571">
        <v>0</v>
      </c>
      <c r="T70" s="572">
        <f t="shared" si="14"/>
        <v>3.1968999999999999</v>
      </c>
      <c r="U70" s="570">
        <f t="shared" si="15"/>
        <v>0</v>
      </c>
      <c r="V70" s="737"/>
      <c r="W70" s="426"/>
      <c r="X70" s="426"/>
      <c r="Y70" s="426"/>
      <c r="Z70" s="426"/>
    </row>
    <row r="71" spans="1:26" ht="15.75" customHeight="1">
      <c r="A71" s="472" t="str">
        <f t="shared" si="9"/>
        <v>DRYCORE</v>
      </c>
      <c r="B71" s="540" t="s">
        <v>824</v>
      </c>
      <c r="C71" s="587"/>
      <c r="D71" s="318">
        <v>0</v>
      </c>
      <c r="E71" s="565">
        <v>2.0796000000000001</v>
      </c>
      <c r="F71" s="303">
        <f t="shared" si="10"/>
        <v>0</v>
      </c>
      <c r="G71" s="426"/>
      <c r="H71" s="318">
        <v>949.96</v>
      </c>
      <c r="I71" s="565">
        <f t="shared" si="11"/>
        <v>2.0796000000000001</v>
      </c>
      <c r="J71" s="303">
        <f t="shared" si="12"/>
        <v>1975.5368160000003</v>
      </c>
      <c r="K71" s="737"/>
      <c r="L71" s="426"/>
      <c r="M71" s="566" t="s">
        <v>796</v>
      </c>
      <c r="N71" s="567" t="s">
        <v>824</v>
      </c>
      <c r="O71" s="568">
        <v>0</v>
      </c>
      <c r="P71" s="569">
        <v>3.1968999999999999</v>
      </c>
      <c r="Q71" s="570">
        <f t="shared" si="13"/>
        <v>0</v>
      </c>
      <c r="R71" s="426"/>
      <c r="S71" s="571">
        <v>24.15</v>
      </c>
      <c r="T71" s="572">
        <f t="shared" si="14"/>
        <v>3.1968999999999999</v>
      </c>
      <c r="U71" s="570">
        <f t="shared" si="15"/>
        <v>77.205134999999999</v>
      </c>
      <c r="V71" s="737"/>
      <c r="W71" s="426"/>
      <c r="X71" s="426"/>
      <c r="Y71" s="426"/>
      <c r="Z71" s="426"/>
    </row>
    <row r="72" spans="1:26" ht="15.75" customHeight="1">
      <c r="A72" s="472" t="str">
        <f t="shared" si="9"/>
        <v/>
      </c>
      <c r="B72" s="544"/>
      <c r="C72" s="587"/>
      <c r="D72" s="319"/>
      <c r="E72" s="319"/>
      <c r="F72" s="303">
        <f t="shared" si="10"/>
        <v>0</v>
      </c>
      <c r="G72" s="426"/>
      <c r="H72" s="319"/>
      <c r="I72" s="565">
        <f t="shared" si="11"/>
        <v>0</v>
      </c>
      <c r="J72" s="303">
        <f t="shared" si="12"/>
        <v>0</v>
      </c>
      <c r="K72" s="737"/>
      <c r="L72" s="426"/>
      <c r="M72" s="486"/>
      <c r="N72" s="573"/>
      <c r="O72" s="574"/>
      <c r="P72" s="588"/>
      <c r="Q72" s="570">
        <f t="shared" si="13"/>
        <v>0</v>
      </c>
      <c r="R72" s="426"/>
      <c r="S72" s="575"/>
      <c r="T72" s="588">
        <f t="shared" si="14"/>
        <v>0</v>
      </c>
      <c r="U72" s="570">
        <f t="shared" si="15"/>
        <v>0</v>
      </c>
      <c r="V72" s="737"/>
      <c r="W72" s="426"/>
      <c r="X72" s="426"/>
      <c r="Y72" s="426"/>
      <c r="Z72" s="426"/>
    </row>
    <row r="73" spans="1:26" ht="15.75" customHeight="1">
      <c r="A73" s="472" t="str">
        <f t="shared" si="9"/>
        <v>(volumes for the test year is loss adjusted)</v>
      </c>
      <c r="B73" s="544"/>
      <c r="C73" s="587"/>
      <c r="D73" s="319"/>
      <c r="E73" s="319"/>
      <c r="F73" s="303">
        <f t="shared" si="10"/>
        <v>0</v>
      </c>
      <c r="G73" s="426"/>
      <c r="H73" s="319"/>
      <c r="I73" s="565">
        <f t="shared" si="11"/>
        <v>0</v>
      </c>
      <c r="J73" s="303">
        <f t="shared" si="12"/>
        <v>0</v>
      </c>
      <c r="K73" s="738"/>
      <c r="L73" s="426"/>
      <c r="M73" s="486"/>
      <c r="N73" s="573"/>
      <c r="O73" s="574"/>
      <c r="P73" s="588"/>
      <c r="Q73" s="570">
        <f t="shared" si="13"/>
        <v>0</v>
      </c>
      <c r="R73" s="426"/>
      <c r="S73" s="574"/>
      <c r="T73" s="588">
        <f t="shared" si="14"/>
        <v>0</v>
      </c>
      <c r="U73" s="570">
        <f t="shared" si="15"/>
        <v>0</v>
      </c>
      <c r="V73" s="738"/>
      <c r="W73" s="426"/>
      <c r="X73" s="426"/>
      <c r="Y73" s="426"/>
      <c r="Z73" s="426"/>
    </row>
    <row r="74" spans="1:26" ht="15.75" customHeight="1">
      <c r="A74" s="535" t="s">
        <v>818</v>
      </c>
      <c r="B74" s="474"/>
      <c r="C74" s="589"/>
      <c r="D74" s="303"/>
      <c r="E74" s="472"/>
      <c r="F74" s="303">
        <f>SUM(F63:F73)</f>
        <v>26894094.991860002</v>
      </c>
      <c r="G74" s="472"/>
      <c r="H74" s="472"/>
      <c r="I74" s="472"/>
      <c r="J74" s="303">
        <f>SUM(J63:J73)</f>
        <v>23760804.844356004</v>
      </c>
      <c r="K74" s="303">
        <f>F74+J74</f>
        <v>50654899.836216003</v>
      </c>
      <c r="L74" s="426"/>
      <c r="M74" s="562" t="s">
        <v>818</v>
      </c>
      <c r="N74" s="486"/>
      <c r="O74" s="590"/>
      <c r="P74" s="486"/>
      <c r="Q74" s="580">
        <f>SUM(Q63:Q73)</f>
        <v>1051196.3780289998</v>
      </c>
      <c r="R74" s="426"/>
      <c r="S74" s="591"/>
      <c r="T74" s="486"/>
      <c r="U74" s="570">
        <f>SUM(U63:U73)</f>
        <v>928726.94334</v>
      </c>
      <c r="V74" s="570">
        <f>Q74+U74</f>
        <v>1979923.3213689998</v>
      </c>
      <c r="W74" s="426"/>
      <c r="X74" s="426"/>
      <c r="Y74" s="426"/>
      <c r="Z74" s="426"/>
    </row>
    <row r="75" spans="1:26" ht="7.5" customHeight="1">
      <c r="A75" s="426"/>
      <c r="B75" s="426"/>
      <c r="C75" s="426"/>
      <c r="D75" s="426"/>
      <c r="E75" s="426"/>
      <c r="F75" s="426"/>
      <c r="G75" s="426"/>
      <c r="H75" s="426"/>
      <c r="I75" s="426"/>
      <c r="J75" s="426"/>
      <c r="K75" s="426"/>
      <c r="L75" s="426"/>
      <c r="M75" s="426"/>
      <c r="N75" s="426"/>
      <c r="O75" s="426"/>
      <c r="P75" s="426"/>
      <c r="Q75" s="426"/>
      <c r="R75" s="426"/>
      <c r="S75" s="426"/>
      <c r="T75" s="426"/>
      <c r="U75" s="426"/>
      <c r="V75" s="426"/>
      <c r="W75" s="426"/>
      <c r="X75" s="426"/>
      <c r="Y75" s="426"/>
      <c r="Z75" s="426"/>
    </row>
    <row r="76" spans="1:26" ht="15.75" customHeight="1">
      <c r="A76" s="531" t="s">
        <v>827</v>
      </c>
      <c r="B76" s="736"/>
      <c r="C76" s="558"/>
      <c r="D76" s="736"/>
      <c r="E76" s="736"/>
      <c r="F76" s="745"/>
      <c r="G76" s="433"/>
      <c r="H76" s="746"/>
      <c r="I76" s="736"/>
      <c r="J76" s="736" t="s">
        <v>815</v>
      </c>
      <c r="K76" s="736" t="s">
        <v>144</v>
      </c>
      <c r="L76" s="426"/>
      <c r="M76" s="426"/>
      <c r="N76" s="426"/>
      <c r="O76" s="426"/>
      <c r="P76" s="426"/>
      <c r="Q76" s="426"/>
      <c r="R76" s="426"/>
      <c r="S76" s="426"/>
      <c r="T76" s="426"/>
      <c r="U76" s="426"/>
      <c r="V76" s="426"/>
      <c r="W76" s="426"/>
      <c r="X76" s="426"/>
      <c r="Y76" s="426"/>
      <c r="Z76" s="426"/>
    </row>
    <row r="77" spans="1:26" ht="15.75" customHeight="1">
      <c r="A77" s="535" t="s">
        <v>820</v>
      </c>
      <c r="B77" s="738"/>
      <c r="C77" s="433"/>
      <c r="D77" s="738"/>
      <c r="E77" s="738"/>
      <c r="F77" s="654"/>
      <c r="G77" s="433"/>
      <c r="H77" s="738"/>
      <c r="I77" s="738"/>
      <c r="J77" s="738"/>
      <c r="K77" s="738"/>
      <c r="L77" s="426"/>
      <c r="M77" s="426"/>
      <c r="N77" s="426"/>
      <c r="O77" s="426"/>
      <c r="P77" s="426"/>
      <c r="Q77" s="426"/>
      <c r="R77" s="426"/>
      <c r="S77" s="426"/>
      <c r="T77" s="426"/>
      <c r="U77" s="426"/>
      <c r="V77" s="426"/>
      <c r="W77" s="426"/>
      <c r="X77" s="426"/>
      <c r="Y77" s="426"/>
      <c r="Z77" s="426"/>
    </row>
    <row r="78" spans="1:26" ht="15.75" customHeight="1">
      <c r="A78" s="472" t="str">
        <f t="shared" ref="A78:A88" si="16">IF(A63="","",A63)</f>
        <v>RESIDENTIAL</v>
      </c>
      <c r="B78" s="540" t="s">
        <v>788</v>
      </c>
      <c r="C78" s="536"/>
      <c r="D78" s="318">
        <v>2663443735.3099999</v>
      </c>
      <c r="E78" s="565">
        <v>4.1999999999999997E-3</v>
      </c>
      <c r="F78" s="303">
        <f t="shared" ref="F78:F88" si="17">D78*E78</f>
        <v>11186463.688301999</v>
      </c>
      <c r="G78" s="426"/>
      <c r="H78" s="592">
        <v>24419501.800000001</v>
      </c>
      <c r="I78" s="593">
        <v>4.1999999999999997E-3</v>
      </c>
      <c r="J78" s="303">
        <f t="shared" ref="J78:J88" si="18">H78*I78</f>
        <v>102561.90755999999</v>
      </c>
      <c r="K78" s="736"/>
      <c r="L78" s="426"/>
      <c r="M78" s="426"/>
      <c r="N78" s="426"/>
      <c r="O78" s="426"/>
      <c r="P78" s="426"/>
      <c r="Q78" s="426"/>
      <c r="R78" s="426"/>
      <c r="S78" s="426"/>
      <c r="T78" s="426"/>
      <c r="U78" s="426"/>
      <c r="V78" s="426"/>
      <c r="W78" s="426"/>
      <c r="X78" s="426"/>
      <c r="Y78" s="426"/>
      <c r="Z78" s="426"/>
    </row>
    <row r="79" spans="1:26" ht="15.75" customHeight="1">
      <c r="A79" s="472" t="str">
        <f t="shared" si="16"/>
        <v>GENERAL SERVICE &lt;50KW</v>
      </c>
      <c r="B79" s="540" t="s">
        <v>788</v>
      </c>
      <c r="C79" s="536"/>
      <c r="D79" s="318">
        <v>637958193.61000001</v>
      </c>
      <c r="E79" s="565">
        <v>4.1999999999999997E-3</v>
      </c>
      <c r="F79" s="303">
        <f t="shared" si="17"/>
        <v>2679424.413162</v>
      </c>
      <c r="G79" s="426"/>
      <c r="H79" s="592">
        <v>108586640.79000001</v>
      </c>
      <c r="I79" s="593">
        <v>4.1999999999999997E-3</v>
      </c>
      <c r="J79" s="303">
        <f t="shared" si="18"/>
        <v>456063.89131799998</v>
      </c>
      <c r="K79" s="737"/>
      <c r="L79" s="426"/>
      <c r="M79" s="426"/>
      <c r="N79" s="426"/>
      <c r="O79" s="426"/>
      <c r="P79" s="426"/>
      <c r="Q79" s="426"/>
      <c r="R79" s="426"/>
      <c r="S79" s="426"/>
      <c r="T79" s="426"/>
      <c r="U79" s="426"/>
      <c r="V79" s="426"/>
      <c r="W79" s="426"/>
      <c r="X79" s="426"/>
      <c r="Y79" s="426"/>
      <c r="Z79" s="426"/>
    </row>
    <row r="80" spans="1:26" ht="15.75" customHeight="1">
      <c r="A80" s="472" t="str">
        <f t="shared" si="16"/>
        <v>GENERAL SERVICE 1000-1500KW</v>
      </c>
      <c r="B80" s="540" t="s">
        <v>788</v>
      </c>
      <c r="C80" s="536"/>
      <c r="D80" s="318">
        <v>341911512.69999999</v>
      </c>
      <c r="E80" s="565">
        <v>4.1999999999999997E-3</v>
      </c>
      <c r="F80" s="303">
        <f t="shared" si="17"/>
        <v>1436028.3533399999</v>
      </c>
      <c r="G80" s="426"/>
      <c r="H80" s="592">
        <v>2584970689.48</v>
      </c>
      <c r="I80" s="593">
        <v>4.1999999999999997E-3</v>
      </c>
      <c r="J80" s="303">
        <f t="shared" si="18"/>
        <v>10856876.895816</v>
      </c>
      <c r="K80" s="737"/>
      <c r="L80" s="426"/>
      <c r="M80" s="426"/>
      <c r="N80" s="426"/>
      <c r="O80" s="426"/>
      <c r="P80" s="426"/>
      <c r="Q80" s="426"/>
      <c r="R80" s="426"/>
      <c r="S80" s="426"/>
      <c r="T80" s="426"/>
      <c r="U80" s="426"/>
      <c r="V80" s="426"/>
      <c r="W80" s="426"/>
      <c r="X80" s="426"/>
      <c r="Y80" s="426"/>
      <c r="Z80" s="426"/>
    </row>
    <row r="81" spans="1:26" ht="15.75" customHeight="1">
      <c r="A81" s="472" t="str">
        <f t="shared" si="16"/>
        <v>GENERAL SERVICE 1500-5000 KW</v>
      </c>
      <c r="B81" s="540" t="s">
        <v>788</v>
      </c>
      <c r="C81" s="536"/>
      <c r="D81" s="318">
        <v>0</v>
      </c>
      <c r="E81" s="565">
        <v>4.1999999999999997E-3</v>
      </c>
      <c r="F81" s="303">
        <f t="shared" si="17"/>
        <v>0</v>
      </c>
      <c r="G81" s="426"/>
      <c r="H81" s="592">
        <v>748115133.09000003</v>
      </c>
      <c r="I81" s="593">
        <v>4.1999999999999997E-3</v>
      </c>
      <c r="J81" s="303">
        <f t="shared" si="18"/>
        <v>3142083.5589779997</v>
      </c>
      <c r="K81" s="737"/>
      <c r="L81" s="426"/>
      <c r="M81" s="426"/>
      <c r="N81" s="426"/>
      <c r="O81" s="426"/>
      <c r="P81" s="426"/>
      <c r="Q81" s="426"/>
      <c r="R81" s="426"/>
      <c r="S81" s="426"/>
      <c r="T81" s="426"/>
      <c r="U81" s="426"/>
      <c r="V81" s="426"/>
      <c r="W81" s="426"/>
      <c r="X81" s="426"/>
      <c r="Y81" s="426"/>
      <c r="Z81" s="426"/>
    </row>
    <row r="82" spans="1:26" ht="15.75" customHeight="1">
      <c r="A82" s="472" t="str">
        <f t="shared" si="16"/>
        <v>LARGE USER</v>
      </c>
      <c r="B82" s="540" t="s">
        <v>788</v>
      </c>
      <c r="C82" s="536"/>
      <c r="D82" s="318">
        <v>0</v>
      </c>
      <c r="E82" s="565">
        <v>4.1999999999999997E-3</v>
      </c>
      <c r="F82" s="303">
        <f t="shared" si="17"/>
        <v>0</v>
      </c>
      <c r="G82" s="426"/>
      <c r="H82" s="592">
        <v>545394614.49000001</v>
      </c>
      <c r="I82" s="593">
        <v>4.1999999999999997E-3</v>
      </c>
      <c r="J82" s="303">
        <f t="shared" si="18"/>
        <v>2290657.3808579999</v>
      </c>
      <c r="K82" s="737"/>
      <c r="L82" s="426"/>
      <c r="M82" s="426"/>
      <c r="N82" s="426"/>
      <c r="O82" s="426"/>
      <c r="P82" s="426"/>
      <c r="Q82" s="426"/>
      <c r="R82" s="426"/>
      <c r="S82" s="426"/>
      <c r="T82" s="426"/>
      <c r="U82" s="426"/>
      <c r="V82" s="426"/>
      <c r="W82" s="426"/>
      <c r="X82" s="426"/>
      <c r="Y82" s="426"/>
      <c r="Z82" s="426"/>
    </row>
    <row r="83" spans="1:26" ht="15.75" customHeight="1">
      <c r="A83" s="472" t="str">
        <f t="shared" si="16"/>
        <v>STREETLIGHTING</v>
      </c>
      <c r="B83" s="540" t="s">
        <v>788</v>
      </c>
      <c r="C83" s="536"/>
      <c r="D83" s="318">
        <v>0</v>
      </c>
      <c r="E83" s="565">
        <v>4.1999999999999997E-3</v>
      </c>
      <c r="F83" s="303">
        <f t="shared" si="17"/>
        <v>0</v>
      </c>
      <c r="G83" s="426"/>
      <c r="H83" s="592">
        <v>22690922.460000001</v>
      </c>
      <c r="I83" s="593">
        <v>4.1999999999999997E-3</v>
      </c>
      <c r="J83" s="303">
        <f t="shared" si="18"/>
        <v>95301.874331999992</v>
      </c>
      <c r="K83" s="737"/>
      <c r="L83" s="426"/>
      <c r="M83" s="426"/>
      <c r="N83" s="426"/>
      <c r="O83" s="426"/>
      <c r="P83" s="426"/>
      <c r="Q83" s="426"/>
      <c r="R83" s="426"/>
      <c r="S83" s="426"/>
      <c r="T83" s="426"/>
      <c r="U83" s="426"/>
      <c r="V83" s="426"/>
      <c r="W83" s="426"/>
      <c r="X83" s="426"/>
      <c r="Y83" s="426"/>
      <c r="Z83" s="426"/>
    </row>
    <row r="84" spans="1:26" ht="15.75" customHeight="1">
      <c r="A84" s="472" t="str">
        <f t="shared" si="16"/>
        <v>SENTINEL LIGHTS</v>
      </c>
      <c r="B84" s="540" t="s">
        <v>788</v>
      </c>
      <c r="C84" s="536"/>
      <c r="D84" s="318">
        <v>41979.95</v>
      </c>
      <c r="E84" s="565">
        <v>4.1999999999999997E-3</v>
      </c>
      <c r="F84" s="303">
        <f t="shared" si="17"/>
        <v>176.31578999999996</v>
      </c>
      <c r="G84" s="426"/>
      <c r="H84" s="592">
        <v>0</v>
      </c>
      <c r="I84" s="593">
        <v>4.1999999999999997E-3</v>
      </c>
      <c r="J84" s="303">
        <f t="shared" si="18"/>
        <v>0</v>
      </c>
      <c r="K84" s="737"/>
      <c r="L84" s="426"/>
      <c r="M84" s="426"/>
      <c r="N84" s="426"/>
      <c r="O84" s="426"/>
      <c r="P84" s="426"/>
      <c r="Q84" s="426"/>
      <c r="R84" s="426"/>
      <c r="S84" s="426"/>
      <c r="T84" s="426"/>
      <c r="U84" s="426"/>
      <c r="V84" s="426"/>
      <c r="W84" s="426"/>
      <c r="X84" s="426"/>
      <c r="Y84" s="426"/>
      <c r="Z84" s="426"/>
    </row>
    <row r="85" spans="1:26" ht="15.75" customHeight="1">
      <c r="A85" s="472" t="str">
        <f t="shared" si="16"/>
        <v>UNMETERED SCATTERED LOADS</v>
      </c>
      <c r="B85" s="540" t="s">
        <v>788</v>
      </c>
      <c r="C85" s="536"/>
      <c r="D85" s="318">
        <v>14869304</v>
      </c>
      <c r="E85" s="318">
        <v>4.1999999999999997E-3</v>
      </c>
      <c r="F85" s="303">
        <f t="shared" si="17"/>
        <v>62451.076799999995</v>
      </c>
      <c r="G85" s="426"/>
      <c r="H85" s="592">
        <v>0</v>
      </c>
      <c r="I85" s="593">
        <v>4.1999999999999997E-3</v>
      </c>
      <c r="J85" s="303">
        <f t="shared" si="18"/>
        <v>0</v>
      </c>
      <c r="K85" s="737"/>
      <c r="L85" s="426"/>
      <c r="M85" s="426"/>
      <c r="N85" s="426"/>
      <c r="O85" s="426"/>
      <c r="P85" s="426"/>
      <c r="Q85" s="426"/>
      <c r="R85" s="426"/>
      <c r="S85" s="426"/>
      <c r="T85" s="426"/>
      <c r="U85" s="426"/>
      <c r="V85" s="426"/>
      <c r="W85" s="426"/>
      <c r="X85" s="426"/>
      <c r="Y85" s="426"/>
      <c r="Z85" s="426"/>
    </row>
    <row r="86" spans="1:26" ht="15.75" customHeight="1">
      <c r="A86" s="472" t="str">
        <f t="shared" si="16"/>
        <v>DRYCORE</v>
      </c>
      <c r="B86" s="540" t="s">
        <v>788</v>
      </c>
      <c r="C86" s="536"/>
      <c r="D86" s="318">
        <v>0</v>
      </c>
      <c r="E86" s="319"/>
      <c r="F86" s="303">
        <f t="shared" si="17"/>
        <v>0</v>
      </c>
      <c r="G86" s="426"/>
      <c r="H86" s="592">
        <v>7264853.8499999996</v>
      </c>
      <c r="I86" s="593">
        <v>4.1999999999999997E-3</v>
      </c>
      <c r="J86" s="303">
        <f t="shared" si="18"/>
        <v>30512.386169999998</v>
      </c>
      <c r="K86" s="737"/>
      <c r="L86" s="426"/>
      <c r="M86" s="426"/>
      <c r="N86" s="426"/>
      <c r="O86" s="426"/>
      <c r="P86" s="426"/>
      <c r="Q86" s="426"/>
      <c r="R86" s="426"/>
      <c r="S86" s="426"/>
      <c r="T86" s="426"/>
      <c r="U86" s="426"/>
      <c r="V86" s="426"/>
      <c r="W86" s="426"/>
      <c r="X86" s="426"/>
      <c r="Y86" s="426"/>
      <c r="Z86" s="426"/>
    </row>
    <row r="87" spans="1:26" ht="15.75" customHeight="1">
      <c r="A87" s="472" t="str">
        <f t="shared" si="16"/>
        <v/>
      </c>
      <c r="B87" s="544"/>
      <c r="C87" s="536"/>
      <c r="D87" s="319"/>
      <c r="E87" s="319"/>
      <c r="F87" s="303">
        <f t="shared" si="17"/>
        <v>0</v>
      </c>
      <c r="G87" s="426"/>
      <c r="H87" s="319"/>
      <c r="I87" s="319"/>
      <c r="J87" s="303">
        <f t="shared" si="18"/>
        <v>0</v>
      </c>
      <c r="K87" s="737"/>
      <c r="L87" s="426"/>
      <c r="M87" s="426"/>
      <c r="N87" s="426"/>
      <c r="O87" s="426"/>
      <c r="P87" s="426"/>
      <c r="Q87" s="426"/>
      <c r="R87" s="426"/>
      <c r="S87" s="426"/>
      <c r="T87" s="426"/>
      <c r="U87" s="426"/>
      <c r="V87" s="426"/>
      <c r="W87" s="426"/>
      <c r="X87" s="426"/>
      <c r="Y87" s="426"/>
      <c r="Z87" s="426"/>
    </row>
    <row r="88" spans="1:26" ht="15.75" customHeight="1">
      <c r="A88" s="472" t="str">
        <f t="shared" si="16"/>
        <v>(volumes for the test year is loss adjusted)</v>
      </c>
      <c r="B88" s="544"/>
      <c r="C88" s="536"/>
      <c r="D88" s="319"/>
      <c r="E88" s="319"/>
      <c r="F88" s="303">
        <f t="shared" si="17"/>
        <v>0</v>
      </c>
      <c r="G88" s="426"/>
      <c r="H88" s="319"/>
      <c r="I88" s="319"/>
      <c r="J88" s="303">
        <f t="shared" si="18"/>
        <v>0</v>
      </c>
      <c r="K88" s="738"/>
      <c r="L88" s="426"/>
      <c r="M88" s="426"/>
      <c r="N88" s="426"/>
      <c r="O88" s="426"/>
      <c r="P88" s="426"/>
      <c r="Q88" s="426"/>
      <c r="R88" s="426"/>
      <c r="S88" s="426"/>
      <c r="T88" s="426"/>
      <c r="U88" s="426"/>
      <c r="V88" s="426"/>
      <c r="W88" s="426"/>
      <c r="X88" s="426"/>
      <c r="Y88" s="426"/>
      <c r="Z88" s="426"/>
    </row>
    <row r="89" spans="1:26" ht="15.75" customHeight="1">
      <c r="A89" s="535" t="s">
        <v>818</v>
      </c>
      <c r="B89" s="474"/>
      <c r="C89" s="536"/>
      <c r="D89" s="303"/>
      <c r="E89" s="472"/>
      <c r="F89" s="303">
        <f>SUM(F78:F88)</f>
        <v>15364543.847393999</v>
      </c>
      <c r="G89" s="472"/>
      <c r="H89" s="472"/>
      <c r="I89" s="472"/>
      <c r="J89" s="303">
        <f>SUM(J78:J88)</f>
        <v>16974057.895032</v>
      </c>
      <c r="K89" s="303">
        <f>F89+J89</f>
        <v>32338601.742426001</v>
      </c>
      <c r="L89" s="426"/>
      <c r="M89" s="426"/>
      <c r="N89" s="426"/>
      <c r="O89" s="426"/>
      <c r="P89" s="426"/>
      <c r="Q89" s="426"/>
      <c r="R89" s="426"/>
      <c r="S89" s="426"/>
      <c r="T89" s="426"/>
      <c r="U89" s="426"/>
      <c r="V89" s="426"/>
      <c r="W89" s="426"/>
      <c r="X89" s="426"/>
      <c r="Y89" s="426"/>
      <c r="Z89" s="426"/>
    </row>
    <row r="90" spans="1:26" ht="6.75" customHeight="1">
      <c r="A90" s="426"/>
      <c r="B90" s="426"/>
      <c r="C90" s="426"/>
      <c r="D90" s="426"/>
      <c r="E90" s="426"/>
      <c r="F90" s="426"/>
      <c r="G90" s="426"/>
      <c r="H90" s="426"/>
      <c r="I90" s="426"/>
      <c r="J90" s="426"/>
      <c r="K90" s="426"/>
      <c r="L90" s="426"/>
      <c r="M90" s="426"/>
      <c r="N90" s="426"/>
      <c r="O90" s="426"/>
      <c r="P90" s="426"/>
      <c r="Q90" s="426"/>
      <c r="R90" s="426"/>
      <c r="S90" s="426"/>
      <c r="T90" s="426"/>
      <c r="U90" s="426"/>
      <c r="V90" s="426"/>
      <c r="W90" s="426"/>
      <c r="X90" s="426"/>
      <c r="Y90" s="426"/>
      <c r="Z90" s="426"/>
    </row>
    <row r="91" spans="1:26" ht="15.75" customHeight="1">
      <c r="A91" s="531" t="s">
        <v>828</v>
      </c>
      <c r="B91" s="736"/>
      <c r="C91" s="558"/>
      <c r="D91" s="736"/>
      <c r="E91" s="736"/>
      <c r="F91" s="745"/>
      <c r="G91" s="433"/>
      <c r="H91" s="746"/>
      <c r="I91" s="736"/>
      <c r="J91" s="736" t="s">
        <v>815</v>
      </c>
      <c r="K91" s="736" t="s">
        <v>144</v>
      </c>
      <c r="L91" s="426"/>
      <c r="M91" s="426"/>
      <c r="N91" s="426"/>
      <c r="O91" s="426"/>
      <c r="P91" s="426"/>
      <c r="Q91" s="426"/>
      <c r="R91" s="426"/>
      <c r="S91" s="426"/>
      <c r="T91" s="426"/>
      <c r="U91" s="426"/>
      <c r="V91" s="426"/>
      <c r="W91" s="426"/>
      <c r="X91" s="426"/>
      <c r="Y91" s="426"/>
      <c r="Z91" s="426"/>
    </row>
    <row r="92" spans="1:26" ht="15.75" customHeight="1">
      <c r="A92" s="535" t="s">
        <v>820</v>
      </c>
      <c r="B92" s="738"/>
      <c r="C92" s="433"/>
      <c r="D92" s="738"/>
      <c r="E92" s="738"/>
      <c r="F92" s="654"/>
      <c r="G92" s="433"/>
      <c r="H92" s="738"/>
      <c r="I92" s="738"/>
      <c r="J92" s="738"/>
      <c r="K92" s="738"/>
      <c r="L92" s="426"/>
      <c r="M92" s="426"/>
      <c r="N92" s="426"/>
      <c r="O92" s="426"/>
      <c r="P92" s="426"/>
      <c r="Q92" s="426"/>
      <c r="R92" s="426"/>
      <c r="S92" s="426"/>
      <c r="T92" s="426"/>
      <c r="U92" s="426"/>
      <c r="V92" s="426"/>
      <c r="W92" s="426"/>
      <c r="X92" s="426"/>
      <c r="Y92" s="426"/>
      <c r="Z92" s="426"/>
    </row>
    <row r="93" spans="1:26" ht="15.75" customHeight="1">
      <c r="A93" s="472" t="str">
        <f t="shared" ref="A93:A103" si="19">IF(A78="","",A78)</f>
        <v>RESIDENTIAL</v>
      </c>
      <c r="B93" s="544"/>
      <c r="C93" s="536"/>
      <c r="D93" s="319"/>
      <c r="E93" s="319"/>
      <c r="F93" s="303">
        <f t="shared" ref="F93:F103" si="20">D93*E93</f>
        <v>0</v>
      </c>
      <c r="G93" s="426"/>
      <c r="H93" s="318">
        <v>0</v>
      </c>
      <c r="I93" s="318">
        <v>4.0000000000000002E-4</v>
      </c>
      <c r="J93" s="303">
        <f t="shared" ref="J93:J103" si="21">H93*I93</f>
        <v>0</v>
      </c>
      <c r="K93" s="736"/>
      <c r="L93" s="426"/>
      <c r="M93" s="426"/>
      <c r="N93" s="426"/>
      <c r="O93" s="426"/>
      <c r="P93" s="426"/>
      <c r="Q93" s="426"/>
      <c r="R93" s="426"/>
      <c r="S93" s="426"/>
      <c r="T93" s="426"/>
      <c r="U93" s="426"/>
      <c r="V93" s="426"/>
      <c r="W93" s="426"/>
      <c r="X93" s="426"/>
      <c r="Y93" s="426"/>
      <c r="Z93" s="426"/>
    </row>
    <row r="94" spans="1:26" ht="15.75" customHeight="1">
      <c r="A94" s="472" t="str">
        <f t="shared" si="19"/>
        <v>GENERAL SERVICE &lt;50KW</v>
      </c>
      <c r="B94" s="544"/>
      <c r="C94" s="536"/>
      <c r="D94" s="319"/>
      <c r="E94" s="319"/>
      <c r="F94" s="303">
        <f t="shared" si="20"/>
        <v>0</v>
      </c>
      <c r="G94" s="426"/>
      <c r="H94" s="318">
        <v>0</v>
      </c>
      <c r="I94" s="318">
        <v>4.0000000000000002E-4</v>
      </c>
      <c r="J94" s="303">
        <f t="shared" si="21"/>
        <v>0</v>
      </c>
      <c r="K94" s="737"/>
      <c r="L94" s="426"/>
      <c r="M94" s="426"/>
      <c r="N94" s="426"/>
      <c r="O94" s="426"/>
      <c r="P94" s="426"/>
      <c r="Q94" s="426"/>
      <c r="R94" s="426"/>
      <c r="S94" s="426"/>
      <c r="T94" s="426"/>
      <c r="U94" s="426"/>
      <c r="V94" s="426"/>
      <c r="W94" s="426"/>
      <c r="X94" s="426"/>
      <c r="Y94" s="426"/>
      <c r="Z94" s="426"/>
    </row>
    <row r="95" spans="1:26" ht="15.75" customHeight="1">
      <c r="A95" s="472" t="str">
        <f t="shared" si="19"/>
        <v>GENERAL SERVICE 1000-1500KW</v>
      </c>
      <c r="B95" s="540" t="s">
        <v>788</v>
      </c>
      <c r="C95" s="536"/>
      <c r="D95" s="319"/>
      <c r="E95" s="319"/>
      <c r="F95" s="303">
        <f t="shared" si="20"/>
        <v>0</v>
      </c>
      <c r="G95" s="426"/>
      <c r="H95" s="318">
        <v>418884488</v>
      </c>
      <c r="I95" s="565">
        <v>4.0000000000000002E-4</v>
      </c>
      <c r="J95" s="303">
        <f t="shared" si="21"/>
        <v>167553.79520000002</v>
      </c>
      <c r="K95" s="737"/>
      <c r="L95" s="426"/>
      <c r="M95" s="426"/>
      <c r="N95" s="426"/>
      <c r="O95" s="426"/>
      <c r="P95" s="426"/>
      <c r="Q95" s="426"/>
      <c r="R95" s="426"/>
      <c r="S95" s="426"/>
      <c r="T95" s="426"/>
      <c r="U95" s="426"/>
      <c r="V95" s="426"/>
      <c r="W95" s="426"/>
      <c r="X95" s="426"/>
      <c r="Y95" s="426"/>
      <c r="Z95" s="426"/>
    </row>
    <row r="96" spans="1:26" ht="15.75" customHeight="1">
      <c r="A96" s="472" t="str">
        <f t="shared" si="19"/>
        <v>GENERAL SERVICE 1500-5000 KW</v>
      </c>
      <c r="B96" s="540" t="s">
        <v>788</v>
      </c>
      <c r="C96" s="536"/>
      <c r="D96" s="319"/>
      <c r="E96" s="319"/>
      <c r="F96" s="303">
        <f t="shared" si="20"/>
        <v>0</v>
      </c>
      <c r="G96" s="426"/>
      <c r="H96" s="318">
        <v>591469508</v>
      </c>
      <c r="I96" s="318">
        <v>4.0000000000000002E-4</v>
      </c>
      <c r="J96" s="303">
        <f t="shared" si="21"/>
        <v>236587.80320000002</v>
      </c>
      <c r="K96" s="737"/>
      <c r="L96" s="426"/>
      <c r="M96" s="426"/>
      <c r="N96" s="426"/>
      <c r="O96" s="426"/>
      <c r="P96" s="426"/>
      <c r="Q96" s="426"/>
      <c r="R96" s="426"/>
      <c r="S96" s="426"/>
      <c r="T96" s="426"/>
      <c r="U96" s="426"/>
      <c r="V96" s="426"/>
      <c r="W96" s="426"/>
      <c r="X96" s="426"/>
      <c r="Y96" s="426"/>
      <c r="Z96" s="426"/>
    </row>
    <row r="97" spans="1:26" ht="15.75" customHeight="1">
      <c r="A97" s="472" t="str">
        <f t="shared" si="19"/>
        <v>LARGE USER</v>
      </c>
      <c r="B97" s="540" t="s">
        <v>788</v>
      </c>
      <c r="C97" s="536"/>
      <c r="D97" s="319"/>
      <c r="E97" s="319"/>
      <c r="F97" s="303">
        <f t="shared" si="20"/>
        <v>0</v>
      </c>
      <c r="G97" s="426"/>
      <c r="H97" s="318">
        <v>497778082</v>
      </c>
      <c r="I97" s="318">
        <v>4.0000000000000002E-4</v>
      </c>
      <c r="J97" s="303">
        <f t="shared" si="21"/>
        <v>199111.2328</v>
      </c>
      <c r="K97" s="737"/>
      <c r="L97" s="426"/>
      <c r="M97" s="426"/>
      <c r="N97" s="426"/>
      <c r="O97" s="426"/>
      <c r="P97" s="426"/>
      <c r="Q97" s="426"/>
      <c r="R97" s="426"/>
      <c r="S97" s="426"/>
      <c r="T97" s="426"/>
      <c r="U97" s="426"/>
      <c r="V97" s="426"/>
      <c r="W97" s="426"/>
      <c r="X97" s="426"/>
      <c r="Y97" s="426"/>
      <c r="Z97" s="426"/>
    </row>
    <row r="98" spans="1:26" ht="15.75" customHeight="1">
      <c r="A98" s="472" t="str">
        <f t="shared" si="19"/>
        <v>STREETLIGHTING</v>
      </c>
      <c r="B98" s="544"/>
      <c r="C98" s="536"/>
      <c r="D98" s="319"/>
      <c r="E98" s="319"/>
      <c r="F98" s="303">
        <f t="shared" si="20"/>
        <v>0</v>
      </c>
      <c r="G98" s="426"/>
      <c r="H98" s="318">
        <v>0</v>
      </c>
      <c r="I98" s="318">
        <v>4.0000000000000002E-4</v>
      </c>
      <c r="J98" s="303">
        <f t="shared" si="21"/>
        <v>0</v>
      </c>
      <c r="K98" s="737"/>
      <c r="L98" s="426"/>
      <c r="M98" s="426"/>
      <c r="N98" s="426"/>
      <c r="O98" s="426"/>
      <c r="P98" s="426"/>
      <c r="Q98" s="426"/>
      <c r="R98" s="426"/>
      <c r="S98" s="426"/>
      <c r="T98" s="426"/>
      <c r="U98" s="426"/>
      <c r="V98" s="426"/>
      <c r="W98" s="426"/>
      <c r="X98" s="426"/>
      <c r="Y98" s="426"/>
      <c r="Z98" s="426"/>
    </row>
    <row r="99" spans="1:26" ht="15.75" customHeight="1">
      <c r="A99" s="472" t="str">
        <f t="shared" si="19"/>
        <v>SENTINEL LIGHTS</v>
      </c>
      <c r="B99" s="544"/>
      <c r="C99" s="536"/>
      <c r="D99" s="319"/>
      <c r="E99" s="319"/>
      <c r="F99" s="303">
        <f t="shared" si="20"/>
        <v>0</v>
      </c>
      <c r="G99" s="426"/>
      <c r="H99" s="318">
        <v>0</v>
      </c>
      <c r="I99" s="318">
        <v>4.0000000000000002E-4</v>
      </c>
      <c r="J99" s="303">
        <f t="shared" si="21"/>
        <v>0</v>
      </c>
      <c r="K99" s="737"/>
      <c r="L99" s="426"/>
      <c r="M99" s="426"/>
      <c r="N99" s="426"/>
      <c r="O99" s="426"/>
      <c r="P99" s="426"/>
      <c r="Q99" s="426"/>
      <c r="R99" s="426"/>
      <c r="S99" s="426"/>
      <c r="T99" s="426"/>
      <c r="U99" s="426"/>
      <c r="V99" s="426"/>
      <c r="W99" s="426"/>
      <c r="X99" s="426"/>
      <c r="Y99" s="426"/>
      <c r="Z99" s="426"/>
    </row>
    <row r="100" spans="1:26" ht="15.75" customHeight="1">
      <c r="A100" s="472" t="str">
        <f t="shared" si="19"/>
        <v>UNMETERED SCATTERED LOADS</v>
      </c>
      <c r="B100" s="544"/>
      <c r="C100" s="536"/>
      <c r="D100" s="319"/>
      <c r="E100" s="319"/>
      <c r="F100" s="303">
        <f t="shared" si="20"/>
        <v>0</v>
      </c>
      <c r="G100" s="426"/>
      <c r="H100" s="318">
        <v>0</v>
      </c>
      <c r="I100" s="318">
        <v>4.0000000000000002E-4</v>
      </c>
      <c r="J100" s="303">
        <f t="shared" si="21"/>
        <v>0</v>
      </c>
      <c r="K100" s="737"/>
      <c r="L100" s="426"/>
      <c r="M100" s="426"/>
      <c r="N100" s="426"/>
      <c r="O100" s="426"/>
      <c r="P100" s="426"/>
      <c r="Q100" s="426"/>
      <c r="R100" s="426"/>
      <c r="S100" s="426"/>
      <c r="T100" s="426"/>
      <c r="U100" s="426"/>
      <c r="V100" s="426"/>
      <c r="W100" s="426"/>
      <c r="X100" s="426"/>
      <c r="Y100" s="426"/>
      <c r="Z100" s="426"/>
    </row>
    <row r="101" spans="1:26" ht="15.75" customHeight="1">
      <c r="A101" s="472" t="str">
        <f t="shared" si="19"/>
        <v>DRYCORE</v>
      </c>
      <c r="B101" s="544"/>
      <c r="C101" s="536"/>
      <c r="D101" s="319"/>
      <c r="E101" s="319"/>
      <c r="F101" s="303">
        <f t="shared" si="20"/>
        <v>0</v>
      </c>
      <c r="G101" s="426"/>
      <c r="H101" s="318">
        <v>0</v>
      </c>
      <c r="I101" s="319"/>
      <c r="J101" s="303">
        <f t="shared" si="21"/>
        <v>0</v>
      </c>
      <c r="K101" s="737"/>
      <c r="L101" s="426"/>
      <c r="M101" s="426"/>
      <c r="N101" s="426"/>
      <c r="O101" s="426"/>
      <c r="P101" s="426"/>
      <c r="Q101" s="426"/>
      <c r="R101" s="426"/>
      <c r="S101" s="426"/>
      <c r="T101" s="426"/>
      <c r="U101" s="426"/>
      <c r="V101" s="426"/>
      <c r="W101" s="426"/>
      <c r="X101" s="426"/>
      <c r="Y101" s="426"/>
      <c r="Z101" s="426"/>
    </row>
    <row r="102" spans="1:26" ht="15.75" customHeight="1">
      <c r="A102" s="472" t="str">
        <f t="shared" si="19"/>
        <v/>
      </c>
      <c r="B102" s="544"/>
      <c r="C102" s="536"/>
      <c r="D102" s="319"/>
      <c r="E102" s="319"/>
      <c r="F102" s="303">
        <f t="shared" si="20"/>
        <v>0</v>
      </c>
      <c r="G102" s="426"/>
      <c r="H102" s="319"/>
      <c r="I102" s="319"/>
      <c r="J102" s="303">
        <f t="shared" si="21"/>
        <v>0</v>
      </c>
      <c r="K102" s="737"/>
      <c r="L102" s="426"/>
      <c r="M102" s="426"/>
      <c r="N102" s="426"/>
      <c r="O102" s="426"/>
      <c r="P102" s="426"/>
      <c r="Q102" s="426"/>
      <c r="R102" s="426"/>
      <c r="S102" s="426"/>
      <c r="T102" s="426"/>
      <c r="U102" s="426"/>
      <c r="V102" s="426"/>
      <c r="W102" s="426"/>
      <c r="X102" s="426"/>
      <c r="Y102" s="426"/>
      <c r="Z102" s="426"/>
    </row>
    <row r="103" spans="1:26" ht="15.75" customHeight="1">
      <c r="A103" s="472" t="str">
        <f t="shared" si="19"/>
        <v>(volumes for the test year is loss adjusted)</v>
      </c>
      <c r="B103" s="544"/>
      <c r="C103" s="536"/>
      <c r="D103" s="319"/>
      <c r="E103" s="319"/>
      <c r="F103" s="303">
        <f t="shared" si="20"/>
        <v>0</v>
      </c>
      <c r="G103" s="426"/>
      <c r="H103" s="319"/>
      <c r="I103" s="319"/>
      <c r="J103" s="303">
        <f t="shared" si="21"/>
        <v>0</v>
      </c>
      <c r="K103" s="738"/>
      <c r="L103" s="426"/>
      <c r="M103" s="426"/>
      <c r="N103" s="426"/>
      <c r="O103" s="426"/>
      <c r="P103" s="426"/>
      <c r="Q103" s="426"/>
      <c r="R103" s="426"/>
      <c r="S103" s="426"/>
      <c r="T103" s="426"/>
      <c r="U103" s="426"/>
      <c r="V103" s="426"/>
      <c r="W103" s="426"/>
      <c r="X103" s="426"/>
      <c r="Y103" s="426"/>
      <c r="Z103" s="426"/>
    </row>
    <row r="104" spans="1:26" ht="15.75" customHeight="1">
      <c r="A104" s="535" t="s">
        <v>818</v>
      </c>
      <c r="B104" s="474"/>
      <c r="C104" s="536"/>
      <c r="D104" s="303"/>
      <c r="E104" s="472"/>
      <c r="F104" s="303">
        <f>SUM(F93:F103)</f>
        <v>0</v>
      </c>
      <c r="G104" s="472"/>
      <c r="H104" s="472"/>
      <c r="I104" s="472"/>
      <c r="J104" s="303">
        <f>SUM(J93:J103)</f>
        <v>603252.83120000002</v>
      </c>
      <c r="K104" s="303">
        <f>F104+J104</f>
        <v>603252.83120000002</v>
      </c>
      <c r="L104" s="426"/>
      <c r="M104" s="426"/>
      <c r="N104" s="426"/>
      <c r="O104" s="426"/>
      <c r="P104" s="426"/>
      <c r="Q104" s="426"/>
      <c r="R104" s="426"/>
      <c r="S104" s="426"/>
      <c r="T104" s="426"/>
      <c r="U104" s="426"/>
      <c r="V104" s="426"/>
      <c r="W104" s="426"/>
      <c r="X104" s="426"/>
      <c r="Y104" s="426"/>
      <c r="Z104" s="426"/>
    </row>
    <row r="105" spans="1:26" ht="6.75" customHeight="1">
      <c r="A105" s="535"/>
      <c r="B105" s="551"/>
      <c r="C105" s="536"/>
      <c r="D105" s="594"/>
      <c r="E105" s="589"/>
      <c r="F105" s="303"/>
      <c r="G105" s="426"/>
      <c r="H105" s="538"/>
      <c r="I105" s="589"/>
      <c r="J105" s="303"/>
      <c r="K105" s="595"/>
      <c r="L105" s="426"/>
      <c r="M105" s="426"/>
      <c r="N105" s="426"/>
      <c r="O105" s="426"/>
      <c r="P105" s="426"/>
      <c r="Q105" s="426"/>
      <c r="R105" s="426"/>
      <c r="S105" s="426"/>
      <c r="T105" s="426"/>
      <c r="U105" s="426"/>
      <c r="V105" s="426"/>
      <c r="W105" s="426"/>
      <c r="X105" s="426"/>
      <c r="Y105" s="426"/>
      <c r="Z105" s="426"/>
    </row>
    <row r="106" spans="1:26" ht="15.75" customHeight="1">
      <c r="A106" s="531" t="s">
        <v>829</v>
      </c>
      <c r="B106" s="736"/>
      <c r="C106" s="558"/>
      <c r="D106" s="736"/>
      <c r="E106" s="736"/>
      <c r="F106" s="745"/>
      <c r="G106" s="433"/>
      <c r="H106" s="746"/>
      <c r="I106" s="736"/>
      <c r="J106" s="736" t="s">
        <v>815</v>
      </c>
      <c r="K106" s="736" t="s">
        <v>144</v>
      </c>
      <c r="L106" s="426"/>
      <c r="M106" s="426"/>
      <c r="N106" s="426"/>
      <c r="O106" s="426"/>
      <c r="P106" s="426"/>
      <c r="Q106" s="426"/>
      <c r="R106" s="426"/>
      <c r="S106" s="426"/>
      <c r="T106" s="426"/>
      <c r="U106" s="426"/>
      <c r="V106" s="426"/>
      <c r="W106" s="426"/>
      <c r="X106" s="426"/>
      <c r="Y106" s="426"/>
      <c r="Z106" s="426"/>
    </row>
    <row r="107" spans="1:26" ht="15.75" customHeight="1">
      <c r="A107" s="535" t="s">
        <v>820</v>
      </c>
      <c r="B107" s="738"/>
      <c r="C107" s="433"/>
      <c r="D107" s="738"/>
      <c r="E107" s="738"/>
      <c r="F107" s="654"/>
      <c r="G107" s="433"/>
      <c r="H107" s="738"/>
      <c r="I107" s="738"/>
      <c r="J107" s="738"/>
      <c r="K107" s="738"/>
      <c r="L107" s="426"/>
      <c r="M107" s="426"/>
      <c r="N107" s="426"/>
      <c r="O107" s="426"/>
      <c r="P107" s="426"/>
      <c r="Q107" s="426"/>
      <c r="R107" s="426"/>
      <c r="S107" s="426"/>
      <c r="T107" s="426"/>
      <c r="U107" s="426"/>
      <c r="V107" s="426"/>
      <c r="W107" s="426"/>
      <c r="X107" s="426"/>
      <c r="Y107" s="426"/>
      <c r="Z107" s="426"/>
    </row>
    <row r="108" spans="1:26" ht="15.75" customHeight="1">
      <c r="A108" s="472" t="str">
        <f t="shared" ref="A108:A118" si="22">IF(A93="","",A93)</f>
        <v>RESIDENTIAL</v>
      </c>
      <c r="B108" s="540" t="s">
        <v>788</v>
      </c>
      <c r="C108" s="536"/>
      <c r="D108" s="592">
        <v>2663443735.3099999</v>
      </c>
      <c r="E108" s="596">
        <v>4.0000000000000002E-4</v>
      </c>
      <c r="F108" s="303">
        <f t="shared" ref="F108:F118" si="23">D108*E108</f>
        <v>1065377.494124</v>
      </c>
      <c r="G108" s="426"/>
      <c r="H108" s="318">
        <v>24419501.800000001</v>
      </c>
      <c r="I108" s="565">
        <v>4.0000000000000002E-4</v>
      </c>
      <c r="J108" s="303">
        <f t="shared" ref="J108:J118" si="24">H108*I108</f>
        <v>9767.8007200000011</v>
      </c>
      <c r="K108" s="736"/>
      <c r="L108" s="426"/>
      <c r="M108" s="426"/>
      <c r="N108" s="426"/>
      <c r="O108" s="426"/>
      <c r="P108" s="426"/>
      <c r="Q108" s="426"/>
      <c r="R108" s="426"/>
      <c r="S108" s="426"/>
      <c r="T108" s="426"/>
      <c r="U108" s="426"/>
      <c r="V108" s="426"/>
      <c r="W108" s="426"/>
      <c r="X108" s="426"/>
      <c r="Y108" s="426"/>
      <c r="Z108" s="426"/>
    </row>
    <row r="109" spans="1:26" ht="15.75" customHeight="1">
      <c r="A109" s="472" t="str">
        <f t="shared" si="22"/>
        <v>GENERAL SERVICE &lt;50KW</v>
      </c>
      <c r="B109" s="540" t="s">
        <v>788</v>
      </c>
      <c r="C109" s="536"/>
      <c r="D109" s="592">
        <v>637958193.61000001</v>
      </c>
      <c r="E109" s="596">
        <v>4.0000000000000002E-4</v>
      </c>
      <c r="F109" s="303">
        <f t="shared" si="23"/>
        <v>255183.27744400001</v>
      </c>
      <c r="G109" s="426"/>
      <c r="H109" s="318">
        <v>108586640.79000001</v>
      </c>
      <c r="I109" s="565">
        <v>4.0000000000000002E-4</v>
      </c>
      <c r="J109" s="303">
        <f t="shared" si="24"/>
        <v>43434.656316000008</v>
      </c>
      <c r="K109" s="737"/>
      <c r="L109" s="426"/>
      <c r="M109" s="426"/>
      <c r="N109" s="426"/>
      <c r="O109" s="426"/>
      <c r="P109" s="426"/>
      <c r="Q109" s="426"/>
      <c r="R109" s="426"/>
      <c r="S109" s="426"/>
      <c r="T109" s="426"/>
      <c r="U109" s="426"/>
      <c r="V109" s="426"/>
      <c r="W109" s="426"/>
      <c r="X109" s="426"/>
      <c r="Y109" s="426"/>
      <c r="Z109" s="426"/>
    </row>
    <row r="110" spans="1:26" ht="15.75" customHeight="1">
      <c r="A110" s="472" t="str">
        <f t="shared" si="22"/>
        <v>GENERAL SERVICE 1000-1500KW</v>
      </c>
      <c r="B110" s="540" t="s">
        <v>788</v>
      </c>
      <c r="C110" s="536"/>
      <c r="D110" s="592">
        <v>341911512.69999999</v>
      </c>
      <c r="E110" s="596">
        <v>4.0000000000000002E-4</v>
      </c>
      <c r="F110" s="303">
        <f t="shared" si="23"/>
        <v>136764.60508000001</v>
      </c>
      <c r="G110" s="426"/>
      <c r="H110" s="318">
        <v>2166086201.3099999</v>
      </c>
      <c r="I110" s="565">
        <v>4.0000000000000002E-4</v>
      </c>
      <c r="J110" s="303">
        <f t="shared" si="24"/>
        <v>866434.48052400001</v>
      </c>
      <c r="K110" s="737"/>
      <c r="L110" s="426"/>
      <c r="M110" s="426"/>
      <c r="N110" s="426"/>
      <c r="O110" s="426"/>
      <c r="P110" s="426"/>
      <c r="Q110" s="426"/>
      <c r="R110" s="426"/>
      <c r="S110" s="426"/>
      <c r="T110" s="426"/>
      <c r="U110" s="426"/>
      <c r="V110" s="426"/>
      <c r="W110" s="426"/>
      <c r="X110" s="426"/>
      <c r="Y110" s="426"/>
      <c r="Z110" s="426"/>
    </row>
    <row r="111" spans="1:26" ht="15.75" customHeight="1">
      <c r="A111" s="472" t="str">
        <f t="shared" si="22"/>
        <v>GENERAL SERVICE 1500-5000 KW</v>
      </c>
      <c r="B111" s="540" t="s">
        <v>788</v>
      </c>
      <c r="C111" s="536"/>
      <c r="D111" s="592">
        <v>0</v>
      </c>
      <c r="E111" s="596">
        <v>4.0000000000000002E-4</v>
      </c>
      <c r="F111" s="303">
        <f t="shared" si="23"/>
        <v>0</v>
      </c>
      <c r="G111" s="426"/>
      <c r="H111" s="318">
        <v>156645624.97</v>
      </c>
      <c r="I111" s="565">
        <v>4.0000000000000002E-4</v>
      </c>
      <c r="J111" s="303">
        <f t="shared" si="24"/>
        <v>62658.249988000003</v>
      </c>
      <c r="K111" s="737"/>
      <c r="L111" s="426"/>
      <c r="M111" s="426"/>
      <c r="N111" s="426"/>
      <c r="O111" s="426"/>
      <c r="P111" s="426"/>
      <c r="Q111" s="426"/>
      <c r="R111" s="426"/>
      <c r="S111" s="426"/>
      <c r="T111" s="426"/>
      <c r="U111" s="426"/>
      <c r="V111" s="426"/>
      <c r="W111" s="426"/>
      <c r="X111" s="426"/>
      <c r="Y111" s="426"/>
      <c r="Z111" s="426"/>
    </row>
    <row r="112" spans="1:26" ht="15.75" customHeight="1">
      <c r="A112" s="472" t="str">
        <f t="shared" si="22"/>
        <v>LARGE USER</v>
      </c>
      <c r="B112" s="540" t="s">
        <v>788</v>
      </c>
      <c r="C112" s="536"/>
      <c r="D112" s="592">
        <v>0</v>
      </c>
      <c r="E112" s="596">
        <v>4.0000000000000002E-4</v>
      </c>
      <c r="F112" s="303">
        <f t="shared" si="23"/>
        <v>0</v>
      </c>
      <c r="G112" s="426"/>
      <c r="H112" s="318">
        <v>47616532.689999998</v>
      </c>
      <c r="I112" s="565">
        <v>4.0000000000000002E-4</v>
      </c>
      <c r="J112" s="303">
        <f t="shared" si="24"/>
        <v>19046.613076000001</v>
      </c>
      <c r="K112" s="737"/>
      <c r="L112" s="426"/>
      <c r="M112" s="426"/>
      <c r="N112" s="426"/>
      <c r="O112" s="426"/>
      <c r="P112" s="426"/>
      <c r="Q112" s="426"/>
      <c r="R112" s="426"/>
      <c r="S112" s="426"/>
      <c r="T112" s="426"/>
      <c r="U112" s="426"/>
      <c r="V112" s="426"/>
      <c r="W112" s="426"/>
      <c r="X112" s="426"/>
      <c r="Y112" s="426"/>
      <c r="Z112" s="426"/>
    </row>
    <row r="113" spans="1:26" ht="15.75" customHeight="1">
      <c r="A113" s="472" t="str">
        <f t="shared" si="22"/>
        <v>STREETLIGHTING</v>
      </c>
      <c r="B113" s="540" t="s">
        <v>788</v>
      </c>
      <c r="C113" s="536"/>
      <c r="D113" s="592">
        <v>0</v>
      </c>
      <c r="E113" s="596">
        <v>4.0000000000000002E-4</v>
      </c>
      <c r="F113" s="303">
        <f t="shared" si="23"/>
        <v>0</v>
      </c>
      <c r="G113" s="426"/>
      <c r="H113" s="318">
        <v>22690922.460000001</v>
      </c>
      <c r="I113" s="565">
        <v>4.0000000000000002E-4</v>
      </c>
      <c r="J113" s="303">
        <f t="shared" si="24"/>
        <v>9076.3689840000006</v>
      </c>
      <c r="K113" s="737"/>
      <c r="L113" s="426"/>
      <c r="M113" s="426"/>
      <c r="N113" s="426"/>
      <c r="O113" s="426"/>
      <c r="P113" s="426"/>
      <c r="Q113" s="426"/>
      <c r="R113" s="426"/>
      <c r="S113" s="426"/>
      <c r="T113" s="426"/>
      <c r="U113" s="426"/>
      <c r="V113" s="426"/>
      <c r="W113" s="426"/>
      <c r="X113" s="426"/>
      <c r="Y113" s="426"/>
      <c r="Z113" s="426"/>
    </row>
    <row r="114" spans="1:26" ht="15.75" customHeight="1">
      <c r="A114" s="472" t="str">
        <f t="shared" si="22"/>
        <v>SENTINEL LIGHTS</v>
      </c>
      <c r="B114" s="540" t="s">
        <v>788</v>
      </c>
      <c r="C114" s="536"/>
      <c r="D114" s="592">
        <v>41979.95</v>
      </c>
      <c r="E114" s="596">
        <v>4.0000000000000002E-4</v>
      </c>
      <c r="F114" s="303">
        <f t="shared" si="23"/>
        <v>16.791979999999999</v>
      </c>
      <c r="G114" s="426"/>
      <c r="H114" s="318">
        <v>0</v>
      </c>
      <c r="I114" s="565">
        <v>4.0000000000000002E-4</v>
      </c>
      <c r="J114" s="303">
        <f t="shared" si="24"/>
        <v>0</v>
      </c>
      <c r="K114" s="737"/>
      <c r="L114" s="426"/>
      <c r="M114" s="426"/>
      <c r="N114" s="426"/>
      <c r="O114" s="426"/>
      <c r="P114" s="426"/>
      <c r="Q114" s="426"/>
      <c r="R114" s="426"/>
      <c r="S114" s="426"/>
      <c r="T114" s="426"/>
      <c r="U114" s="426"/>
      <c r="V114" s="426"/>
      <c r="W114" s="426"/>
      <c r="X114" s="426"/>
      <c r="Y114" s="426"/>
      <c r="Z114" s="426"/>
    </row>
    <row r="115" spans="1:26" ht="15.75" customHeight="1">
      <c r="A115" s="472" t="str">
        <f t="shared" si="22"/>
        <v>UNMETERED SCATTERED LOADS</v>
      </c>
      <c r="B115" s="540" t="s">
        <v>788</v>
      </c>
      <c r="C115" s="536"/>
      <c r="D115" s="592">
        <v>14869304</v>
      </c>
      <c r="E115" s="596">
        <v>4.0000000000000002E-4</v>
      </c>
      <c r="F115" s="303">
        <f t="shared" si="23"/>
        <v>5947.7215999999999</v>
      </c>
      <c r="G115" s="426"/>
      <c r="H115" s="318">
        <v>0</v>
      </c>
      <c r="I115" s="318">
        <v>4.0000000000000002E-4</v>
      </c>
      <c r="J115" s="303">
        <f t="shared" si="24"/>
        <v>0</v>
      </c>
      <c r="K115" s="737"/>
      <c r="L115" s="426"/>
      <c r="M115" s="426"/>
      <c r="N115" s="426"/>
      <c r="O115" s="426"/>
      <c r="P115" s="426"/>
      <c r="Q115" s="426"/>
      <c r="R115" s="426"/>
      <c r="S115" s="426"/>
      <c r="T115" s="426"/>
      <c r="U115" s="426"/>
      <c r="V115" s="426"/>
      <c r="W115" s="426"/>
      <c r="X115" s="426"/>
      <c r="Y115" s="426"/>
      <c r="Z115" s="426"/>
    </row>
    <row r="116" spans="1:26" ht="15.75" customHeight="1">
      <c r="A116" s="472" t="str">
        <f t="shared" si="22"/>
        <v>DRYCORE</v>
      </c>
      <c r="B116" s="540" t="s">
        <v>788</v>
      </c>
      <c r="C116" s="536"/>
      <c r="D116" s="592">
        <v>0</v>
      </c>
      <c r="E116" s="574"/>
      <c r="F116" s="303">
        <f t="shared" si="23"/>
        <v>0</v>
      </c>
      <c r="G116" s="426"/>
      <c r="H116" s="318">
        <v>7264853.8499999996</v>
      </c>
      <c r="I116" s="318">
        <v>4.0000000000000002E-4</v>
      </c>
      <c r="J116" s="303">
        <f t="shared" si="24"/>
        <v>2905.9415399999998</v>
      </c>
      <c r="K116" s="737"/>
      <c r="L116" s="426"/>
      <c r="M116" s="426"/>
      <c r="N116" s="426"/>
      <c r="O116" s="426"/>
      <c r="P116" s="426"/>
      <c r="Q116" s="426"/>
      <c r="R116" s="426"/>
      <c r="S116" s="426"/>
      <c r="T116" s="426"/>
      <c r="U116" s="426"/>
      <c r="V116" s="426"/>
      <c r="W116" s="426"/>
      <c r="X116" s="426"/>
      <c r="Y116" s="426"/>
      <c r="Z116" s="426"/>
    </row>
    <row r="117" spans="1:26" ht="15.75" customHeight="1">
      <c r="A117" s="472" t="str">
        <f t="shared" si="22"/>
        <v/>
      </c>
      <c r="B117" s="544"/>
      <c r="C117" s="536"/>
      <c r="D117" s="319"/>
      <c r="E117" s="319"/>
      <c r="F117" s="303">
        <f t="shared" si="23"/>
        <v>0</v>
      </c>
      <c r="G117" s="426"/>
      <c r="H117" s="319"/>
      <c r="I117" s="319"/>
      <c r="J117" s="303">
        <f t="shared" si="24"/>
        <v>0</v>
      </c>
      <c r="K117" s="737"/>
      <c r="L117" s="426"/>
      <c r="M117" s="426"/>
      <c r="N117" s="426"/>
      <c r="O117" s="426"/>
      <c r="P117" s="426"/>
      <c r="Q117" s="426"/>
      <c r="R117" s="426"/>
      <c r="S117" s="426"/>
      <c r="T117" s="426"/>
      <c r="U117" s="426"/>
      <c r="V117" s="426"/>
      <c r="W117" s="426"/>
      <c r="X117" s="426"/>
      <c r="Y117" s="426"/>
      <c r="Z117" s="426"/>
    </row>
    <row r="118" spans="1:26" ht="15.75" customHeight="1">
      <c r="A118" s="472" t="str">
        <f t="shared" si="22"/>
        <v>(volumes for the test year is loss adjusted)</v>
      </c>
      <c r="B118" s="544"/>
      <c r="C118" s="536"/>
      <c r="D118" s="319"/>
      <c r="E118" s="319"/>
      <c r="F118" s="303">
        <f t="shared" si="23"/>
        <v>0</v>
      </c>
      <c r="G118" s="426"/>
      <c r="H118" s="319"/>
      <c r="I118" s="319"/>
      <c r="J118" s="303">
        <f t="shared" si="24"/>
        <v>0</v>
      </c>
      <c r="K118" s="738"/>
      <c r="L118" s="426"/>
      <c r="M118" s="426"/>
      <c r="N118" s="426"/>
      <c r="O118" s="426"/>
      <c r="P118" s="426"/>
      <c r="Q118" s="426"/>
      <c r="R118" s="426"/>
      <c r="S118" s="426"/>
      <c r="T118" s="426"/>
      <c r="U118" s="426"/>
      <c r="V118" s="426"/>
      <c r="W118" s="426"/>
      <c r="X118" s="426"/>
      <c r="Y118" s="426"/>
      <c r="Z118" s="426"/>
    </row>
    <row r="119" spans="1:26" ht="15.75" customHeight="1">
      <c r="A119" s="535" t="s">
        <v>818</v>
      </c>
      <c r="B119" s="474"/>
      <c r="C119" s="536"/>
      <c r="D119" s="303"/>
      <c r="E119" s="472"/>
      <c r="F119" s="303">
        <f>SUM(F108:F118)</f>
        <v>1463289.890228</v>
      </c>
      <c r="G119" s="472"/>
      <c r="H119" s="472"/>
      <c r="I119" s="472"/>
      <c r="J119" s="303">
        <f>SUM(J108:J118)</f>
        <v>1013324.111148</v>
      </c>
      <c r="K119" s="303">
        <f>F119+J119</f>
        <v>2476614.0013760002</v>
      </c>
      <c r="L119" s="426"/>
      <c r="M119" s="426"/>
      <c r="N119" s="426"/>
      <c r="O119" s="426"/>
      <c r="P119" s="426"/>
      <c r="Q119" s="426"/>
      <c r="R119" s="426"/>
      <c r="S119" s="426"/>
      <c r="T119" s="426"/>
      <c r="U119" s="426"/>
      <c r="V119" s="426"/>
      <c r="W119" s="426"/>
      <c r="X119" s="426"/>
      <c r="Y119" s="426"/>
      <c r="Z119" s="426"/>
    </row>
    <row r="120" spans="1:26" ht="6.75" customHeight="1">
      <c r="A120" s="535"/>
      <c r="B120" s="551"/>
      <c r="C120" s="536"/>
      <c r="D120" s="594"/>
      <c r="E120" s="589"/>
      <c r="F120" s="303"/>
      <c r="G120" s="426"/>
      <c r="H120" s="538"/>
      <c r="I120" s="589"/>
      <c r="J120" s="303"/>
      <c r="K120" s="595"/>
      <c r="L120" s="426"/>
      <c r="M120" s="426"/>
      <c r="N120" s="426"/>
      <c r="O120" s="426"/>
      <c r="P120" s="426"/>
      <c r="Q120" s="426"/>
      <c r="R120" s="426"/>
      <c r="S120" s="426"/>
      <c r="T120" s="426"/>
      <c r="U120" s="426"/>
      <c r="V120" s="426"/>
      <c r="W120" s="426"/>
      <c r="X120" s="426"/>
      <c r="Y120" s="426"/>
      <c r="Z120" s="426"/>
    </row>
    <row r="121" spans="1:26" ht="15" customHeight="1">
      <c r="A121" s="531" t="s">
        <v>830</v>
      </c>
      <c r="B121" s="736"/>
      <c r="C121" s="532"/>
      <c r="D121" s="745"/>
      <c r="E121" s="743"/>
      <c r="F121" s="736"/>
      <c r="G121" s="433"/>
      <c r="H121" s="746"/>
      <c r="I121" s="743"/>
      <c r="J121" s="736" t="s">
        <v>815</v>
      </c>
      <c r="K121" s="736" t="s">
        <v>144</v>
      </c>
      <c r="L121" s="426"/>
      <c r="M121" s="426"/>
      <c r="N121" s="426"/>
      <c r="O121" s="426"/>
      <c r="P121" s="426"/>
      <c r="Q121" s="426"/>
      <c r="R121" s="426"/>
      <c r="S121" s="426"/>
      <c r="T121" s="426"/>
      <c r="U121" s="426"/>
      <c r="V121" s="426"/>
      <c r="W121" s="426"/>
      <c r="X121" s="426"/>
      <c r="Y121" s="426"/>
      <c r="Z121" s="426"/>
    </row>
    <row r="122" spans="1:26" ht="15.75" customHeight="1">
      <c r="A122" s="535" t="s">
        <v>820</v>
      </c>
      <c r="B122" s="738"/>
      <c r="C122" s="532"/>
      <c r="D122" s="654"/>
      <c r="E122" s="652"/>
      <c r="F122" s="738"/>
      <c r="G122" s="433"/>
      <c r="H122" s="738"/>
      <c r="I122" s="652"/>
      <c r="J122" s="738"/>
      <c r="K122" s="738"/>
      <c r="L122" s="426"/>
      <c r="M122" s="426"/>
      <c r="N122" s="426"/>
      <c r="O122" s="426"/>
      <c r="P122" s="426"/>
      <c r="Q122" s="426"/>
      <c r="R122" s="426"/>
      <c r="S122" s="426"/>
      <c r="T122" s="426"/>
      <c r="U122" s="426"/>
      <c r="V122" s="426"/>
      <c r="W122" s="426"/>
      <c r="X122" s="426"/>
      <c r="Y122" s="426"/>
      <c r="Z122" s="426"/>
    </row>
    <row r="123" spans="1:26" ht="15.75" customHeight="1">
      <c r="A123" s="472" t="str">
        <f t="shared" ref="A123:A133" si="25">IF(A108="","",A108)</f>
        <v>RESIDENTIAL</v>
      </c>
      <c r="B123" s="540" t="s">
        <v>788</v>
      </c>
      <c r="C123" s="536"/>
      <c r="D123" s="318">
        <v>2663443735.3099999</v>
      </c>
      <c r="E123" s="597">
        <v>1.5E-3</v>
      </c>
      <c r="F123" s="303">
        <f t="shared" ref="F123:F133" si="26">D123*E123</f>
        <v>3995165.6029650001</v>
      </c>
      <c r="G123" s="426"/>
      <c r="H123" s="318">
        <v>24419501.800000001</v>
      </c>
      <c r="I123" s="565">
        <v>1.5E-3</v>
      </c>
      <c r="J123" s="303">
        <f t="shared" ref="J123:J133" si="27">H123*I123</f>
        <v>36629.252700000005</v>
      </c>
      <c r="K123" s="736"/>
      <c r="L123" s="426"/>
      <c r="M123" s="426"/>
      <c r="N123" s="426"/>
      <c r="O123" s="426"/>
      <c r="P123" s="426"/>
      <c r="Q123" s="426"/>
      <c r="R123" s="426"/>
      <c r="S123" s="426"/>
      <c r="T123" s="426"/>
      <c r="U123" s="426"/>
      <c r="V123" s="426"/>
      <c r="W123" s="426"/>
      <c r="X123" s="426"/>
      <c r="Y123" s="426"/>
      <c r="Z123" s="426"/>
    </row>
    <row r="124" spans="1:26" ht="15.75" customHeight="1">
      <c r="A124" s="472" t="str">
        <f t="shared" si="25"/>
        <v>GENERAL SERVICE &lt;50KW</v>
      </c>
      <c r="B124" s="540" t="s">
        <v>788</v>
      </c>
      <c r="C124" s="536"/>
      <c r="D124" s="318">
        <v>637958193.61000001</v>
      </c>
      <c r="E124" s="597">
        <v>1.5E-3</v>
      </c>
      <c r="F124" s="303">
        <f t="shared" si="26"/>
        <v>956937.29041500005</v>
      </c>
      <c r="G124" s="426"/>
      <c r="H124" s="318">
        <v>108586640.79000001</v>
      </c>
      <c r="I124" s="565">
        <v>1.5E-3</v>
      </c>
      <c r="J124" s="303">
        <f t="shared" si="27"/>
        <v>162879.96118500002</v>
      </c>
      <c r="K124" s="737"/>
      <c r="L124" s="426"/>
      <c r="M124" s="426"/>
      <c r="N124" s="426"/>
      <c r="O124" s="426"/>
      <c r="P124" s="426"/>
      <c r="Q124" s="426"/>
      <c r="R124" s="426"/>
      <c r="S124" s="426"/>
      <c r="T124" s="426"/>
      <c r="U124" s="426"/>
      <c r="V124" s="426"/>
      <c r="W124" s="426"/>
      <c r="X124" s="426"/>
      <c r="Y124" s="426"/>
      <c r="Z124" s="426"/>
    </row>
    <row r="125" spans="1:26" ht="15.75" customHeight="1">
      <c r="A125" s="472" t="str">
        <f t="shared" si="25"/>
        <v>GENERAL SERVICE 1000-1500KW</v>
      </c>
      <c r="B125" s="540" t="s">
        <v>788</v>
      </c>
      <c r="C125" s="536"/>
      <c r="D125" s="318">
        <v>341911512.69999999</v>
      </c>
      <c r="E125" s="597">
        <v>1.5E-3</v>
      </c>
      <c r="F125" s="303">
        <f t="shared" si="26"/>
        <v>512867.26905</v>
      </c>
      <c r="G125" s="426"/>
      <c r="H125" s="318">
        <v>2584970689.48</v>
      </c>
      <c r="I125" s="565">
        <v>1.5E-3</v>
      </c>
      <c r="J125" s="303">
        <f t="shared" si="27"/>
        <v>3877456.0342200003</v>
      </c>
      <c r="K125" s="737"/>
      <c r="L125" s="426"/>
      <c r="M125" s="426"/>
      <c r="N125" s="426"/>
      <c r="O125" s="426"/>
      <c r="P125" s="426"/>
      <c r="Q125" s="426"/>
      <c r="R125" s="426"/>
      <c r="S125" s="426"/>
      <c r="T125" s="426"/>
      <c r="U125" s="426"/>
      <c r="V125" s="426"/>
      <c r="W125" s="426"/>
      <c r="X125" s="426"/>
      <c r="Y125" s="426"/>
      <c r="Z125" s="426"/>
    </row>
    <row r="126" spans="1:26" ht="15.75" customHeight="1">
      <c r="A126" s="472" t="str">
        <f t="shared" si="25"/>
        <v>GENERAL SERVICE 1500-5000 KW</v>
      </c>
      <c r="B126" s="540" t="s">
        <v>788</v>
      </c>
      <c r="C126" s="536"/>
      <c r="D126" s="318">
        <v>0</v>
      </c>
      <c r="E126" s="597">
        <v>1.5E-3</v>
      </c>
      <c r="F126" s="303">
        <f t="shared" si="26"/>
        <v>0</v>
      </c>
      <c r="G126" s="426"/>
      <c r="H126" s="318">
        <v>748115133.09000003</v>
      </c>
      <c r="I126" s="565">
        <v>1.5E-3</v>
      </c>
      <c r="J126" s="303">
        <f t="shared" si="27"/>
        <v>1122172.699635</v>
      </c>
      <c r="K126" s="737"/>
      <c r="L126" s="426"/>
      <c r="M126" s="426"/>
      <c r="N126" s="426"/>
      <c r="O126" s="426"/>
      <c r="P126" s="426"/>
      <c r="Q126" s="426"/>
      <c r="R126" s="426"/>
      <c r="S126" s="426"/>
      <c r="T126" s="426"/>
      <c r="U126" s="426"/>
      <c r="V126" s="426"/>
      <c r="W126" s="426"/>
      <c r="X126" s="426"/>
      <c r="Y126" s="426"/>
      <c r="Z126" s="426"/>
    </row>
    <row r="127" spans="1:26" ht="15.75" customHeight="1">
      <c r="A127" s="472" t="str">
        <f t="shared" si="25"/>
        <v>LARGE USER</v>
      </c>
      <c r="B127" s="540" t="s">
        <v>788</v>
      </c>
      <c r="C127" s="536"/>
      <c r="D127" s="318">
        <v>0</v>
      </c>
      <c r="E127" s="597">
        <v>1.5E-3</v>
      </c>
      <c r="F127" s="303">
        <f t="shared" si="26"/>
        <v>0</v>
      </c>
      <c r="G127" s="426"/>
      <c r="H127" s="318">
        <v>545394614.49000001</v>
      </c>
      <c r="I127" s="565">
        <v>1.5E-3</v>
      </c>
      <c r="J127" s="303">
        <f t="shared" si="27"/>
        <v>818091.92173499998</v>
      </c>
      <c r="K127" s="737"/>
      <c r="L127" s="426"/>
      <c r="M127" s="426"/>
      <c r="N127" s="426"/>
      <c r="O127" s="426"/>
      <c r="P127" s="426"/>
      <c r="Q127" s="426"/>
      <c r="R127" s="426"/>
      <c r="S127" s="426"/>
      <c r="T127" s="426"/>
      <c r="U127" s="426"/>
      <c r="V127" s="426"/>
      <c r="W127" s="426"/>
      <c r="X127" s="426"/>
      <c r="Y127" s="426"/>
      <c r="Z127" s="426"/>
    </row>
    <row r="128" spans="1:26" ht="15.75" customHeight="1">
      <c r="A128" s="472" t="str">
        <f t="shared" si="25"/>
        <v>STREETLIGHTING</v>
      </c>
      <c r="B128" s="540" t="s">
        <v>788</v>
      </c>
      <c r="C128" s="536"/>
      <c r="D128" s="318">
        <v>0</v>
      </c>
      <c r="E128" s="597">
        <v>1.5E-3</v>
      </c>
      <c r="F128" s="303">
        <f t="shared" si="26"/>
        <v>0</v>
      </c>
      <c r="G128" s="426"/>
      <c r="H128" s="318">
        <v>22690922.460000001</v>
      </c>
      <c r="I128" s="565">
        <v>1.5E-3</v>
      </c>
      <c r="J128" s="303">
        <f t="shared" si="27"/>
        <v>34036.383690000002</v>
      </c>
      <c r="K128" s="737"/>
      <c r="L128" s="426"/>
      <c r="M128" s="426"/>
      <c r="N128" s="426"/>
      <c r="O128" s="426"/>
      <c r="P128" s="426"/>
      <c r="Q128" s="426"/>
      <c r="R128" s="426"/>
      <c r="S128" s="426"/>
      <c r="T128" s="426"/>
      <c r="U128" s="426"/>
      <c r="V128" s="426"/>
      <c r="W128" s="426"/>
      <c r="X128" s="426"/>
      <c r="Y128" s="426"/>
      <c r="Z128" s="426"/>
    </row>
    <row r="129" spans="1:26" ht="15.75" customHeight="1">
      <c r="A129" s="472" t="str">
        <f t="shared" si="25"/>
        <v>SENTINEL LIGHTS</v>
      </c>
      <c r="B129" s="540" t="s">
        <v>788</v>
      </c>
      <c r="C129" s="536"/>
      <c r="D129" s="318">
        <v>41979.95</v>
      </c>
      <c r="E129" s="597">
        <v>1.5E-3</v>
      </c>
      <c r="F129" s="303">
        <f t="shared" si="26"/>
        <v>62.969924999999996</v>
      </c>
      <c r="G129" s="426"/>
      <c r="H129" s="318">
        <v>0</v>
      </c>
      <c r="I129" s="565">
        <v>1.5E-3</v>
      </c>
      <c r="J129" s="303">
        <f t="shared" si="27"/>
        <v>0</v>
      </c>
      <c r="K129" s="737"/>
      <c r="L129" s="426"/>
      <c r="M129" s="426"/>
      <c r="N129" s="426"/>
      <c r="O129" s="426"/>
      <c r="P129" s="426"/>
      <c r="Q129" s="426"/>
      <c r="R129" s="426"/>
      <c r="S129" s="426"/>
      <c r="T129" s="426"/>
      <c r="U129" s="426"/>
      <c r="V129" s="426"/>
      <c r="W129" s="426"/>
      <c r="X129" s="426"/>
      <c r="Y129" s="426"/>
      <c r="Z129" s="426"/>
    </row>
    <row r="130" spans="1:26" ht="15.75" customHeight="1">
      <c r="A130" s="472" t="str">
        <f t="shared" si="25"/>
        <v>UNMETERED SCATTERED LOADS</v>
      </c>
      <c r="B130" s="540" t="s">
        <v>788</v>
      </c>
      <c r="C130" s="536"/>
      <c r="D130" s="318">
        <v>14869304</v>
      </c>
      <c r="E130" s="597">
        <v>1.5E-3</v>
      </c>
      <c r="F130" s="303">
        <f t="shared" si="26"/>
        <v>22303.956000000002</v>
      </c>
      <c r="G130" s="426"/>
      <c r="H130" s="318">
        <v>0</v>
      </c>
      <c r="I130" s="318">
        <v>1.5E-3</v>
      </c>
      <c r="J130" s="303">
        <f t="shared" si="27"/>
        <v>0</v>
      </c>
      <c r="K130" s="737"/>
      <c r="L130" s="426"/>
      <c r="M130" s="426"/>
      <c r="N130" s="426"/>
      <c r="O130" s="426"/>
      <c r="P130" s="426"/>
      <c r="Q130" s="426"/>
      <c r="R130" s="426"/>
      <c r="S130" s="426"/>
      <c r="T130" s="426"/>
      <c r="U130" s="426"/>
      <c r="V130" s="426"/>
      <c r="W130" s="426"/>
      <c r="X130" s="426"/>
      <c r="Y130" s="426"/>
      <c r="Z130" s="426"/>
    </row>
    <row r="131" spans="1:26" ht="15.75" customHeight="1">
      <c r="A131" s="472" t="str">
        <f t="shared" si="25"/>
        <v>DRYCORE</v>
      </c>
      <c r="B131" s="540" t="s">
        <v>788</v>
      </c>
      <c r="C131" s="536"/>
      <c r="D131" s="318">
        <v>0</v>
      </c>
      <c r="E131" s="597"/>
      <c r="F131" s="303">
        <f t="shared" si="26"/>
        <v>0</v>
      </c>
      <c r="G131" s="426"/>
      <c r="H131" s="318">
        <v>7264853.8499999996</v>
      </c>
      <c r="I131" s="565">
        <v>1.5E-3</v>
      </c>
      <c r="J131" s="303">
        <f t="shared" si="27"/>
        <v>10897.280774999999</v>
      </c>
      <c r="K131" s="737"/>
      <c r="L131" s="426"/>
      <c r="M131" s="426"/>
      <c r="N131" s="426"/>
      <c r="O131" s="426"/>
      <c r="P131" s="426"/>
      <c r="Q131" s="426"/>
      <c r="R131" s="426"/>
      <c r="S131" s="426"/>
      <c r="T131" s="426"/>
      <c r="U131" s="426"/>
      <c r="V131" s="426"/>
      <c r="W131" s="426"/>
      <c r="X131" s="426"/>
      <c r="Y131" s="426"/>
      <c r="Z131" s="426"/>
    </row>
    <row r="132" spans="1:26" ht="15.75" customHeight="1">
      <c r="A132" s="472" t="str">
        <f t="shared" si="25"/>
        <v/>
      </c>
      <c r="B132" s="544"/>
      <c r="C132" s="536"/>
      <c r="D132" s="319"/>
      <c r="E132" s="319"/>
      <c r="F132" s="303">
        <f t="shared" si="26"/>
        <v>0</v>
      </c>
      <c r="G132" s="426"/>
      <c r="H132" s="319"/>
      <c r="I132" s="319"/>
      <c r="J132" s="303">
        <f t="shared" si="27"/>
        <v>0</v>
      </c>
      <c r="K132" s="737"/>
      <c r="L132" s="426"/>
      <c r="M132" s="426"/>
      <c r="N132" s="426"/>
      <c r="O132" s="426"/>
      <c r="P132" s="426"/>
      <c r="Q132" s="426"/>
      <c r="R132" s="426"/>
      <c r="S132" s="426"/>
      <c r="T132" s="426"/>
      <c r="U132" s="426"/>
      <c r="V132" s="426"/>
      <c r="W132" s="426"/>
      <c r="X132" s="426"/>
      <c r="Y132" s="426"/>
      <c r="Z132" s="426"/>
    </row>
    <row r="133" spans="1:26" ht="15.75" customHeight="1">
      <c r="A133" s="472" t="str">
        <f t="shared" si="25"/>
        <v>(volumes for the test year is loss adjusted)</v>
      </c>
      <c r="B133" s="544"/>
      <c r="C133" s="536"/>
      <c r="D133" s="319"/>
      <c r="E133" s="319"/>
      <c r="F133" s="303">
        <f t="shared" si="26"/>
        <v>0</v>
      </c>
      <c r="G133" s="426"/>
      <c r="H133" s="319"/>
      <c r="I133" s="319"/>
      <c r="J133" s="303">
        <f t="shared" si="27"/>
        <v>0</v>
      </c>
      <c r="K133" s="738"/>
      <c r="L133" s="426"/>
      <c r="M133" s="426"/>
      <c r="N133" s="426"/>
      <c r="O133" s="426"/>
      <c r="P133" s="426"/>
      <c r="Q133" s="426"/>
      <c r="R133" s="426"/>
      <c r="S133" s="426"/>
      <c r="T133" s="426"/>
      <c r="U133" s="426"/>
      <c r="V133" s="426"/>
      <c r="W133" s="426"/>
      <c r="X133" s="426"/>
      <c r="Y133" s="426"/>
      <c r="Z133" s="426"/>
    </row>
    <row r="134" spans="1:26" ht="15.75" customHeight="1">
      <c r="A134" s="535" t="s">
        <v>818</v>
      </c>
      <c r="B134" s="474"/>
      <c r="C134" s="545"/>
      <c r="D134" s="303"/>
      <c r="E134" s="472"/>
      <c r="F134" s="303">
        <f>SUM(F123:F133)</f>
        <v>5487337.0883550011</v>
      </c>
      <c r="G134" s="472"/>
      <c r="H134" s="472"/>
      <c r="I134" s="472"/>
      <c r="J134" s="303">
        <f>SUM(J123:J133)</f>
        <v>6062163.5339399995</v>
      </c>
      <c r="K134" s="303">
        <f>F134+J134</f>
        <v>11549500.622295</v>
      </c>
      <c r="L134" s="426"/>
      <c r="M134" s="426"/>
      <c r="N134" s="426"/>
      <c r="O134" s="426"/>
      <c r="P134" s="426"/>
      <c r="Q134" s="426"/>
      <c r="R134" s="426"/>
      <c r="S134" s="426"/>
      <c r="T134" s="426"/>
      <c r="U134" s="426"/>
      <c r="V134" s="426"/>
      <c r="W134" s="426"/>
      <c r="X134" s="426"/>
      <c r="Y134" s="426"/>
      <c r="Z134" s="426"/>
    </row>
    <row r="135" spans="1:26" ht="6.75" customHeight="1">
      <c r="A135" s="426"/>
      <c r="B135" s="426"/>
      <c r="C135" s="426"/>
      <c r="D135" s="426"/>
      <c r="E135" s="426"/>
      <c r="F135" s="426"/>
      <c r="G135" s="426"/>
      <c r="H135" s="426"/>
      <c r="I135" s="426"/>
      <c r="J135" s="426"/>
      <c r="K135" s="426"/>
      <c r="L135" s="426"/>
      <c r="M135" s="426"/>
      <c r="N135" s="426"/>
      <c r="O135" s="426"/>
      <c r="P135" s="426"/>
      <c r="Q135" s="426"/>
      <c r="R135" s="426"/>
      <c r="S135" s="426"/>
      <c r="T135" s="426"/>
      <c r="U135" s="426"/>
      <c r="V135" s="426"/>
      <c r="W135" s="426"/>
      <c r="X135" s="426"/>
      <c r="Y135" s="426"/>
      <c r="Z135" s="426"/>
    </row>
    <row r="136" spans="1:26" ht="15.75" customHeight="1">
      <c r="A136" s="531" t="s">
        <v>831</v>
      </c>
      <c r="B136" s="736"/>
      <c r="C136" s="532"/>
      <c r="D136" s="745"/>
      <c r="E136" s="743"/>
      <c r="F136" s="736"/>
      <c r="G136" s="433"/>
      <c r="H136" s="746"/>
      <c r="I136" s="743"/>
      <c r="J136" s="736" t="s">
        <v>815</v>
      </c>
      <c r="K136" s="736" t="s">
        <v>144</v>
      </c>
      <c r="L136" s="426"/>
      <c r="M136" s="426"/>
      <c r="N136" s="426"/>
      <c r="O136" s="426"/>
      <c r="P136" s="426"/>
      <c r="Q136" s="426"/>
      <c r="R136" s="426"/>
      <c r="S136" s="426"/>
      <c r="T136" s="426"/>
      <c r="U136" s="426"/>
      <c r="V136" s="426"/>
      <c r="W136" s="426"/>
      <c r="X136" s="426"/>
      <c r="Y136" s="426"/>
      <c r="Z136" s="426"/>
    </row>
    <row r="137" spans="1:26" ht="15.75" customHeight="1">
      <c r="A137" s="535" t="s">
        <v>820</v>
      </c>
      <c r="B137" s="738"/>
      <c r="C137" s="532"/>
      <c r="D137" s="654"/>
      <c r="E137" s="652"/>
      <c r="F137" s="738"/>
      <c r="G137" s="433"/>
      <c r="H137" s="738"/>
      <c r="I137" s="652"/>
      <c r="J137" s="738"/>
      <c r="K137" s="738"/>
      <c r="L137" s="426"/>
      <c r="M137" s="426"/>
      <c r="N137" s="426"/>
      <c r="O137" s="426"/>
      <c r="P137" s="426"/>
      <c r="Q137" s="426"/>
      <c r="R137" s="426"/>
      <c r="S137" s="426"/>
      <c r="T137" s="426"/>
      <c r="U137" s="426"/>
      <c r="V137" s="426"/>
      <c r="W137" s="426"/>
      <c r="X137" s="426"/>
      <c r="Y137" s="426"/>
      <c r="Z137" s="426"/>
    </row>
    <row r="138" spans="1:26" ht="15.75" customHeight="1">
      <c r="A138" s="472" t="str">
        <f t="shared" ref="A138:A148" si="28">IF(A123="","",A123)</f>
        <v>RESIDENTIAL</v>
      </c>
      <c r="B138" s="540" t="s">
        <v>788</v>
      </c>
      <c r="C138" s="536"/>
      <c r="D138" s="318">
        <v>2577858822.4099998</v>
      </c>
      <c r="E138" s="597">
        <v>6.135E-5</v>
      </c>
      <c r="F138" s="303">
        <f t="shared" ref="F138:F148" si="29">D138*E138</f>
        <v>158151.63875485348</v>
      </c>
      <c r="G138" s="426"/>
      <c r="H138" s="318">
        <v>23634825.59</v>
      </c>
      <c r="I138" s="597">
        <v>6.135E-5</v>
      </c>
      <c r="J138" s="303">
        <f t="shared" ref="J138:J148" si="30">H138*I138</f>
        <v>1449.9965499465</v>
      </c>
      <c r="K138" s="736"/>
      <c r="L138" s="426"/>
      <c r="M138" s="426"/>
      <c r="N138" s="426"/>
      <c r="O138" s="426"/>
      <c r="P138" s="426"/>
      <c r="Q138" s="426"/>
      <c r="R138" s="426"/>
      <c r="S138" s="426"/>
      <c r="T138" s="426"/>
      <c r="U138" s="426"/>
      <c r="V138" s="426"/>
      <c r="W138" s="426"/>
      <c r="X138" s="426"/>
      <c r="Y138" s="426"/>
      <c r="Z138" s="426"/>
    </row>
    <row r="139" spans="1:26" ht="15.75" customHeight="1">
      <c r="A139" s="472" t="str">
        <f t="shared" si="28"/>
        <v>GENERAL SERVICE &lt;50KW</v>
      </c>
      <c r="B139" s="540" t="s">
        <v>788</v>
      </c>
      <c r="C139" s="536"/>
      <c r="D139" s="318">
        <v>617458569.12</v>
      </c>
      <c r="E139" s="597">
        <v>6.135E-5</v>
      </c>
      <c r="F139" s="303">
        <f t="shared" si="29"/>
        <v>37881.083215512001</v>
      </c>
      <c r="G139" s="426"/>
      <c r="H139" s="318">
        <v>105097406.88</v>
      </c>
      <c r="I139" s="597">
        <v>6.135E-5</v>
      </c>
      <c r="J139" s="303">
        <f t="shared" si="30"/>
        <v>6447.7259120879999</v>
      </c>
      <c r="K139" s="737"/>
      <c r="L139" s="426"/>
      <c r="M139" s="426"/>
      <c r="N139" s="426"/>
      <c r="O139" s="426"/>
      <c r="P139" s="426"/>
      <c r="Q139" s="426"/>
      <c r="R139" s="426"/>
      <c r="S139" s="426"/>
      <c r="T139" s="426"/>
      <c r="U139" s="426"/>
      <c r="V139" s="426"/>
      <c r="W139" s="426"/>
      <c r="X139" s="426"/>
      <c r="Y139" s="426"/>
      <c r="Z139" s="426"/>
    </row>
    <row r="140" spans="1:26" ht="15.75" customHeight="1">
      <c r="A140" s="472" t="str">
        <f t="shared" si="28"/>
        <v>GENERAL SERVICE 1000-1500KW</v>
      </c>
      <c r="B140" s="540" t="s">
        <v>788</v>
      </c>
      <c r="C140" s="536"/>
      <c r="D140" s="318">
        <v>330924809.04000002</v>
      </c>
      <c r="E140" s="597">
        <v>6.135E-5</v>
      </c>
      <c r="F140" s="303">
        <f t="shared" si="29"/>
        <v>20302.237034604001</v>
      </c>
      <c r="G140" s="426"/>
      <c r="H140" s="318">
        <v>2501907364.96</v>
      </c>
      <c r="I140" s="597">
        <v>6.135E-5</v>
      </c>
      <c r="J140" s="303">
        <f t="shared" si="30"/>
        <v>153492.01684029601</v>
      </c>
      <c r="K140" s="737"/>
      <c r="L140" s="426"/>
      <c r="M140" s="426"/>
      <c r="N140" s="426"/>
      <c r="O140" s="426"/>
      <c r="P140" s="426"/>
      <c r="Q140" s="426"/>
      <c r="R140" s="426"/>
      <c r="S140" s="426"/>
      <c r="T140" s="426"/>
      <c r="U140" s="426"/>
      <c r="V140" s="426"/>
      <c r="W140" s="426"/>
      <c r="X140" s="426"/>
      <c r="Y140" s="426"/>
      <c r="Z140" s="426"/>
    </row>
    <row r="141" spans="1:26" ht="15.75" customHeight="1">
      <c r="A141" s="472" t="str">
        <f t="shared" si="28"/>
        <v>GENERAL SERVICE 1500-5000 KW</v>
      </c>
      <c r="B141" s="540" t="s">
        <v>788</v>
      </c>
      <c r="C141" s="536"/>
      <c r="D141" s="318">
        <v>0</v>
      </c>
      <c r="E141" s="597">
        <v>6.135E-5</v>
      </c>
      <c r="F141" s="303">
        <f t="shared" si="29"/>
        <v>0</v>
      </c>
      <c r="G141" s="426"/>
      <c r="H141" s="318">
        <v>724075816</v>
      </c>
      <c r="I141" s="597">
        <v>6.135E-5</v>
      </c>
      <c r="J141" s="303">
        <f t="shared" si="30"/>
        <v>44422.0513116</v>
      </c>
      <c r="K141" s="737"/>
      <c r="L141" s="426"/>
      <c r="M141" s="426"/>
      <c r="N141" s="426"/>
      <c r="O141" s="426"/>
      <c r="P141" s="426"/>
      <c r="Q141" s="426"/>
      <c r="R141" s="426"/>
      <c r="S141" s="426"/>
      <c r="T141" s="426"/>
      <c r="U141" s="426"/>
      <c r="V141" s="426"/>
      <c r="W141" s="426"/>
      <c r="X141" s="426"/>
      <c r="Y141" s="426"/>
      <c r="Z141" s="426"/>
    </row>
    <row r="142" spans="1:26" ht="15.75" customHeight="1">
      <c r="A142" s="472" t="str">
        <f t="shared" si="28"/>
        <v>LARGE USER</v>
      </c>
      <c r="B142" s="540" t="s">
        <v>788</v>
      </c>
      <c r="C142" s="536"/>
      <c r="D142" s="318">
        <v>0</v>
      </c>
      <c r="E142" s="597">
        <v>6.135E-5</v>
      </c>
      <c r="F142" s="303">
        <f t="shared" si="29"/>
        <v>0</v>
      </c>
      <c r="G142" s="426"/>
      <c r="H142" s="318">
        <v>527869352</v>
      </c>
      <c r="I142" s="597">
        <v>6.135E-5</v>
      </c>
      <c r="J142" s="303">
        <f t="shared" si="30"/>
        <v>32384.784745199999</v>
      </c>
      <c r="K142" s="737"/>
      <c r="L142" s="426"/>
      <c r="M142" s="426"/>
      <c r="N142" s="426"/>
      <c r="O142" s="426"/>
      <c r="P142" s="426"/>
      <c r="Q142" s="426"/>
      <c r="R142" s="426"/>
      <c r="S142" s="426"/>
      <c r="T142" s="426"/>
      <c r="U142" s="426"/>
      <c r="V142" s="426"/>
      <c r="W142" s="426"/>
      <c r="X142" s="426"/>
      <c r="Y142" s="426"/>
      <c r="Z142" s="426"/>
    </row>
    <row r="143" spans="1:26" ht="15.75" customHeight="1">
      <c r="A143" s="472" t="str">
        <f t="shared" si="28"/>
        <v>STREETLIGHTING</v>
      </c>
      <c r="B143" s="540" t="s">
        <v>788</v>
      </c>
      <c r="C143" s="536"/>
      <c r="D143" s="318">
        <v>0</v>
      </c>
      <c r="E143" s="597">
        <v>6.135E-5</v>
      </c>
      <c r="F143" s="303">
        <f t="shared" si="29"/>
        <v>0</v>
      </c>
      <c r="G143" s="426"/>
      <c r="H143" s="318">
        <v>21961791</v>
      </c>
      <c r="I143" s="597">
        <v>6.135E-5</v>
      </c>
      <c r="J143" s="303">
        <f t="shared" si="30"/>
        <v>1347.3558778500001</v>
      </c>
      <c r="K143" s="737"/>
      <c r="L143" s="426"/>
      <c r="M143" s="426"/>
      <c r="N143" s="426"/>
      <c r="O143" s="426"/>
      <c r="P143" s="426"/>
      <c r="Q143" s="426"/>
      <c r="R143" s="426"/>
      <c r="S143" s="426"/>
      <c r="T143" s="426"/>
      <c r="U143" s="426"/>
      <c r="V143" s="426"/>
      <c r="W143" s="426"/>
      <c r="X143" s="426"/>
      <c r="Y143" s="426"/>
      <c r="Z143" s="426"/>
    </row>
    <row r="144" spans="1:26" ht="15.75" customHeight="1">
      <c r="A144" s="472" t="str">
        <f t="shared" si="28"/>
        <v>SENTINEL LIGHTS</v>
      </c>
      <c r="B144" s="540" t="s">
        <v>788</v>
      </c>
      <c r="C144" s="598"/>
      <c r="D144" s="318">
        <v>40631</v>
      </c>
      <c r="E144" s="597">
        <v>6.135E-5</v>
      </c>
      <c r="F144" s="303">
        <f t="shared" si="29"/>
        <v>2.4927118500000001</v>
      </c>
      <c r="G144" s="426"/>
      <c r="H144" s="318">
        <v>0</v>
      </c>
      <c r="I144" s="597">
        <v>6.135E-5</v>
      </c>
      <c r="J144" s="303">
        <f t="shared" si="30"/>
        <v>0</v>
      </c>
      <c r="K144" s="737"/>
      <c r="L144" s="426"/>
      <c r="M144" s="426"/>
      <c r="N144" s="426"/>
      <c r="O144" s="426"/>
      <c r="P144" s="426"/>
      <c r="Q144" s="426"/>
      <c r="R144" s="426"/>
      <c r="S144" s="426"/>
      <c r="T144" s="426"/>
      <c r="U144" s="426"/>
      <c r="V144" s="426"/>
      <c r="W144" s="426"/>
      <c r="X144" s="426"/>
      <c r="Y144" s="426"/>
      <c r="Z144" s="426"/>
    </row>
    <row r="145" spans="1:26" ht="15.75" customHeight="1">
      <c r="A145" s="472" t="str">
        <f t="shared" si="28"/>
        <v>UNMETERED SCATTERED LOADS</v>
      </c>
      <c r="B145" s="540" t="s">
        <v>788</v>
      </c>
      <c r="C145" s="598"/>
      <c r="D145" s="318">
        <v>14391506</v>
      </c>
      <c r="E145" s="597">
        <v>6.135E-5</v>
      </c>
      <c r="F145" s="303">
        <f t="shared" si="29"/>
        <v>882.91889309999999</v>
      </c>
      <c r="G145" s="426"/>
      <c r="H145" s="318">
        <v>0</v>
      </c>
      <c r="I145" s="318">
        <v>6.135E-5</v>
      </c>
      <c r="J145" s="303">
        <f t="shared" si="30"/>
        <v>0</v>
      </c>
      <c r="K145" s="737"/>
      <c r="L145" s="426"/>
      <c r="M145" s="426"/>
      <c r="N145" s="426"/>
      <c r="O145" s="426"/>
      <c r="P145" s="426"/>
      <c r="Q145" s="426"/>
      <c r="R145" s="426"/>
      <c r="S145" s="426"/>
      <c r="T145" s="426"/>
      <c r="U145" s="426"/>
      <c r="V145" s="426"/>
      <c r="W145" s="426"/>
      <c r="X145" s="426"/>
      <c r="Y145" s="426"/>
      <c r="Z145" s="426"/>
    </row>
    <row r="146" spans="1:26" ht="15.75" customHeight="1">
      <c r="A146" s="472" t="str">
        <f t="shared" si="28"/>
        <v>DRYCORE</v>
      </c>
      <c r="B146" s="540" t="s">
        <v>788</v>
      </c>
      <c r="C146" s="598"/>
      <c r="D146" s="318">
        <v>0</v>
      </c>
      <c r="E146" s="597">
        <v>6.135E-5</v>
      </c>
      <c r="F146" s="303">
        <f t="shared" si="29"/>
        <v>0</v>
      </c>
      <c r="G146" s="426"/>
      <c r="H146" s="318">
        <v>7031411</v>
      </c>
      <c r="I146" s="597">
        <v>6.135E-5</v>
      </c>
      <c r="J146" s="303">
        <f t="shared" si="30"/>
        <v>431.37706485000001</v>
      </c>
      <c r="K146" s="737"/>
      <c r="L146" s="426"/>
      <c r="M146" s="426"/>
      <c r="N146" s="426"/>
      <c r="O146" s="426"/>
      <c r="P146" s="426"/>
      <c r="Q146" s="426"/>
      <c r="R146" s="426"/>
      <c r="S146" s="426"/>
      <c r="T146" s="426"/>
      <c r="U146" s="426"/>
      <c r="V146" s="426"/>
      <c r="W146" s="426"/>
      <c r="X146" s="426"/>
      <c r="Y146" s="426"/>
      <c r="Z146" s="426"/>
    </row>
    <row r="147" spans="1:26" ht="14.25" customHeight="1">
      <c r="A147" s="472" t="str">
        <f t="shared" si="28"/>
        <v/>
      </c>
      <c r="B147" s="544"/>
      <c r="C147" s="536"/>
      <c r="D147" s="318">
        <v>0</v>
      </c>
      <c r="E147" s="319"/>
      <c r="F147" s="303">
        <f t="shared" si="29"/>
        <v>0</v>
      </c>
      <c r="G147" s="426"/>
      <c r="H147" s="318">
        <v>0</v>
      </c>
      <c r="I147" s="319"/>
      <c r="J147" s="303">
        <f t="shared" si="30"/>
        <v>0</v>
      </c>
      <c r="K147" s="737"/>
      <c r="L147" s="426"/>
      <c r="M147" s="426"/>
      <c r="N147" s="426"/>
      <c r="O147" s="426"/>
      <c r="P147" s="426"/>
      <c r="Q147" s="426"/>
      <c r="R147" s="426"/>
      <c r="S147" s="426"/>
      <c r="T147" s="426"/>
      <c r="U147" s="426"/>
      <c r="V147" s="426"/>
      <c r="W147" s="426"/>
      <c r="X147" s="426"/>
      <c r="Y147" s="426"/>
      <c r="Z147" s="426"/>
    </row>
    <row r="148" spans="1:26" ht="15.75" customHeight="1">
      <c r="A148" s="472" t="str">
        <f t="shared" si="28"/>
        <v>(volumes for the test year is loss adjusted)</v>
      </c>
      <c r="B148" s="544"/>
      <c r="C148" s="536"/>
      <c r="D148" s="319"/>
      <c r="E148" s="319"/>
      <c r="F148" s="303">
        <f t="shared" si="29"/>
        <v>0</v>
      </c>
      <c r="G148" s="426"/>
      <c r="H148" s="319"/>
      <c r="I148" s="319"/>
      <c r="J148" s="303">
        <f t="shared" si="30"/>
        <v>0</v>
      </c>
      <c r="K148" s="738"/>
      <c r="L148" s="426"/>
      <c r="M148" s="426"/>
      <c r="N148" s="426"/>
      <c r="O148" s="426"/>
      <c r="P148" s="426"/>
      <c r="Q148" s="426"/>
      <c r="R148" s="426"/>
      <c r="S148" s="426"/>
      <c r="T148" s="426"/>
      <c r="U148" s="426"/>
      <c r="V148" s="426"/>
      <c r="W148" s="426"/>
      <c r="X148" s="426"/>
      <c r="Y148" s="426"/>
      <c r="Z148" s="426"/>
    </row>
    <row r="149" spans="1:26" ht="15.75" customHeight="1">
      <c r="A149" s="535" t="s">
        <v>818</v>
      </c>
      <c r="B149" s="474"/>
      <c r="C149" s="536"/>
      <c r="D149" s="552"/>
      <c r="E149" s="472"/>
      <c r="F149" s="303">
        <f>SUM(F138:F148)</f>
        <v>217220.37060991951</v>
      </c>
      <c r="G149" s="472"/>
      <c r="H149" s="472"/>
      <c r="I149" s="472"/>
      <c r="J149" s="303">
        <f>SUM(J138:J148)</f>
        <v>239975.30830183052</v>
      </c>
      <c r="K149" s="548">
        <f>F149+J149</f>
        <v>457195.67891175003</v>
      </c>
      <c r="L149" s="426"/>
      <c r="M149" s="426"/>
      <c r="N149" s="426"/>
      <c r="O149" s="426"/>
      <c r="P149" s="426"/>
      <c r="Q149" s="426"/>
      <c r="R149" s="426"/>
      <c r="S149" s="426"/>
      <c r="T149" s="426"/>
      <c r="U149" s="426"/>
      <c r="V149" s="426"/>
      <c r="W149" s="426"/>
      <c r="X149" s="426"/>
      <c r="Y149" s="426"/>
      <c r="Z149" s="426"/>
    </row>
    <row r="150" spans="1:26" ht="15.75" customHeight="1">
      <c r="A150" s="426"/>
      <c r="B150" s="426"/>
      <c r="C150" s="426"/>
      <c r="D150" s="426"/>
      <c r="E150" s="426"/>
      <c r="F150" s="426"/>
      <c r="G150" s="426"/>
      <c r="H150" s="426"/>
      <c r="I150" s="426"/>
      <c r="J150" s="426"/>
      <c r="K150" s="426"/>
      <c r="L150" s="426"/>
      <c r="M150" s="426"/>
      <c r="N150" s="426"/>
      <c r="O150" s="426"/>
      <c r="P150" s="426"/>
      <c r="Q150" s="426"/>
      <c r="R150" s="426"/>
      <c r="S150" s="426"/>
      <c r="T150" s="426"/>
      <c r="U150" s="426"/>
      <c r="V150" s="426"/>
      <c r="W150" s="426"/>
      <c r="X150" s="426"/>
      <c r="Y150" s="426"/>
      <c r="Z150" s="426"/>
    </row>
    <row r="151" spans="1:26" ht="15.75" customHeight="1">
      <c r="A151" s="531" t="s">
        <v>832</v>
      </c>
      <c r="B151" s="743"/>
      <c r="C151" s="532"/>
      <c r="D151" s="745"/>
      <c r="E151" s="743"/>
      <c r="F151" s="736"/>
      <c r="G151" s="433"/>
      <c r="H151" s="736"/>
      <c r="I151" s="743"/>
      <c r="J151" s="736" t="s">
        <v>815</v>
      </c>
      <c r="K151" s="745" t="s">
        <v>144</v>
      </c>
      <c r="L151" s="426"/>
      <c r="M151" s="426"/>
      <c r="N151" s="426"/>
      <c r="O151" s="426"/>
      <c r="P151" s="426"/>
      <c r="Q151" s="426"/>
      <c r="R151" s="426"/>
      <c r="S151" s="426"/>
      <c r="T151" s="426"/>
      <c r="U151" s="426"/>
      <c r="V151" s="426"/>
      <c r="W151" s="426"/>
      <c r="X151" s="426"/>
      <c r="Y151" s="426"/>
      <c r="Z151" s="426"/>
    </row>
    <row r="152" spans="1:26" ht="15.75" customHeight="1">
      <c r="A152" s="535" t="s">
        <v>820</v>
      </c>
      <c r="B152" s="652"/>
      <c r="C152" s="532"/>
      <c r="D152" s="654"/>
      <c r="E152" s="652"/>
      <c r="F152" s="738"/>
      <c r="G152" s="433"/>
      <c r="H152" s="738"/>
      <c r="I152" s="652"/>
      <c r="J152" s="738"/>
      <c r="K152" s="740"/>
      <c r="L152" s="545"/>
      <c r="M152" s="426"/>
      <c r="N152" s="426"/>
      <c r="O152" s="426"/>
      <c r="P152" s="426"/>
      <c r="Q152" s="426"/>
      <c r="R152" s="426"/>
      <c r="S152" s="426"/>
      <c r="T152" s="426"/>
      <c r="U152" s="426"/>
      <c r="V152" s="426"/>
      <c r="W152" s="426"/>
      <c r="X152" s="426"/>
      <c r="Y152" s="426"/>
      <c r="Z152" s="426"/>
    </row>
    <row r="153" spans="1:26" ht="15.75" customHeight="1">
      <c r="A153" s="544" t="s">
        <v>597</v>
      </c>
      <c r="B153" s="599" t="s">
        <v>833</v>
      </c>
      <c r="C153" s="536"/>
      <c r="D153" s="318">
        <v>348287</v>
      </c>
      <c r="E153" s="600">
        <v>0.42</v>
      </c>
      <c r="F153" s="303">
        <f t="shared" ref="F153:F160" si="31">D153*E153*12</f>
        <v>1755366.48</v>
      </c>
      <c r="G153" s="426"/>
      <c r="H153" s="319"/>
      <c r="I153" s="601"/>
      <c r="J153" s="303">
        <f t="shared" ref="J153:J160" si="32">H153*I153*12</f>
        <v>0</v>
      </c>
      <c r="K153" s="739"/>
      <c r="L153" s="545"/>
      <c r="M153" s="426"/>
      <c r="N153" s="426"/>
      <c r="O153" s="426"/>
      <c r="P153" s="426"/>
      <c r="Q153" s="426"/>
      <c r="R153" s="426"/>
      <c r="S153" s="426"/>
      <c r="T153" s="426"/>
      <c r="U153" s="426"/>
      <c r="V153" s="426"/>
      <c r="W153" s="426"/>
      <c r="X153" s="426"/>
      <c r="Y153" s="426"/>
      <c r="Z153" s="426"/>
    </row>
    <row r="154" spans="1:26" ht="15.75" customHeight="1">
      <c r="A154" s="546" t="s">
        <v>834</v>
      </c>
      <c r="B154" s="599" t="s">
        <v>833</v>
      </c>
      <c r="C154" s="536"/>
      <c r="D154" s="318">
        <v>26031</v>
      </c>
      <c r="E154" s="600">
        <v>0.42</v>
      </c>
      <c r="F154" s="303">
        <f t="shared" si="31"/>
        <v>131196.24</v>
      </c>
      <c r="G154" s="426"/>
      <c r="H154" s="319"/>
      <c r="I154" s="601"/>
      <c r="J154" s="303">
        <f t="shared" si="32"/>
        <v>0</v>
      </c>
      <c r="K154" s="631"/>
      <c r="L154" s="545"/>
      <c r="M154" s="426"/>
      <c r="N154" s="426"/>
      <c r="O154" s="426"/>
      <c r="P154" s="426"/>
      <c r="Q154" s="426"/>
      <c r="R154" s="426"/>
      <c r="S154" s="426"/>
      <c r="T154" s="426"/>
      <c r="U154" s="426"/>
      <c r="V154" s="426"/>
      <c r="W154" s="426"/>
      <c r="X154" s="426"/>
      <c r="Y154" s="426"/>
      <c r="Z154" s="426"/>
    </row>
    <row r="155" spans="1:26" ht="15.75" customHeight="1">
      <c r="A155" s="546"/>
      <c r="B155" s="474"/>
      <c r="C155" s="536"/>
      <c r="D155" s="319"/>
      <c r="E155" s="319"/>
      <c r="F155" s="303">
        <f t="shared" si="31"/>
        <v>0</v>
      </c>
      <c r="G155" s="426"/>
      <c r="H155" s="319"/>
      <c r="I155" s="319"/>
      <c r="J155" s="303">
        <f t="shared" si="32"/>
        <v>0</v>
      </c>
      <c r="K155" s="631"/>
      <c r="L155" s="545"/>
      <c r="M155" s="426"/>
      <c r="N155" s="426"/>
      <c r="O155" s="426"/>
      <c r="P155" s="426"/>
      <c r="Q155" s="426"/>
      <c r="R155" s="426"/>
      <c r="S155" s="426"/>
      <c r="T155" s="426"/>
      <c r="U155" s="426"/>
      <c r="V155" s="426"/>
      <c r="W155" s="426"/>
      <c r="X155" s="426"/>
      <c r="Y155" s="426"/>
      <c r="Z155" s="426"/>
    </row>
    <row r="156" spans="1:26" ht="15.75" customHeight="1">
      <c r="A156" s="546"/>
      <c r="B156" s="474"/>
      <c r="C156" s="536"/>
      <c r="D156" s="319"/>
      <c r="E156" s="319"/>
      <c r="F156" s="303">
        <f t="shared" si="31"/>
        <v>0</v>
      </c>
      <c r="G156" s="426"/>
      <c r="H156" s="319"/>
      <c r="I156" s="319"/>
      <c r="J156" s="303">
        <f t="shared" si="32"/>
        <v>0</v>
      </c>
      <c r="K156" s="631"/>
      <c r="L156" s="545"/>
      <c r="M156" s="426"/>
      <c r="N156" s="426"/>
      <c r="O156" s="426"/>
      <c r="P156" s="426"/>
      <c r="Q156" s="426"/>
      <c r="R156" s="426"/>
      <c r="S156" s="426"/>
      <c r="T156" s="426"/>
      <c r="U156" s="426"/>
      <c r="V156" s="426"/>
      <c r="W156" s="426"/>
      <c r="X156" s="426"/>
      <c r="Y156" s="426"/>
      <c r="Z156" s="426"/>
    </row>
    <row r="157" spans="1:26" ht="15.75" customHeight="1">
      <c r="A157" s="546"/>
      <c r="B157" s="474"/>
      <c r="C157" s="536"/>
      <c r="D157" s="319"/>
      <c r="E157" s="319"/>
      <c r="F157" s="303">
        <f t="shared" si="31"/>
        <v>0</v>
      </c>
      <c r="G157" s="426"/>
      <c r="H157" s="319"/>
      <c r="I157" s="319"/>
      <c r="J157" s="303">
        <f t="shared" si="32"/>
        <v>0</v>
      </c>
      <c r="K157" s="631"/>
      <c r="L157" s="545"/>
      <c r="M157" s="426"/>
      <c r="N157" s="426"/>
      <c r="O157" s="426"/>
      <c r="P157" s="426"/>
      <c r="Q157" s="426"/>
      <c r="R157" s="426"/>
      <c r="S157" s="426"/>
      <c r="T157" s="426"/>
      <c r="U157" s="426"/>
      <c r="V157" s="426"/>
      <c r="W157" s="426"/>
      <c r="X157" s="426"/>
      <c r="Y157" s="426"/>
      <c r="Z157" s="426"/>
    </row>
    <row r="158" spans="1:26" ht="15.75" customHeight="1">
      <c r="A158" s="546"/>
      <c r="B158" s="474"/>
      <c r="C158" s="536"/>
      <c r="D158" s="319"/>
      <c r="E158" s="319"/>
      <c r="F158" s="303">
        <f t="shared" si="31"/>
        <v>0</v>
      </c>
      <c r="G158" s="426"/>
      <c r="H158" s="319"/>
      <c r="I158" s="319"/>
      <c r="J158" s="303">
        <f t="shared" si="32"/>
        <v>0</v>
      </c>
      <c r="K158" s="631"/>
      <c r="L158" s="545"/>
      <c r="M158" s="426"/>
      <c r="N158" s="426"/>
      <c r="O158" s="426"/>
      <c r="P158" s="426"/>
      <c r="Q158" s="426"/>
      <c r="R158" s="426"/>
      <c r="S158" s="426"/>
      <c r="T158" s="426"/>
      <c r="U158" s="426"/>
      <c r="V158" s="426"/>
      <c r="W158" s="426"/>
      <c r="X158" s="426"/>
      <c r="Y158" s="426"/>
      <c r="Z158" s="426"/>
    </row>
    <row r="159" spans="1:26" ht="15.75" customHeight="1">
      <c r="A159" s="546"/>
      <c r="B159" s="474"/>
      <c r="C159" s="536"/>
      <c r="D159" s="319"/>
      <c r="E159" s="319"/>
      <c r="F159" s="303">
        <f t="shared" si="31"/>
        <v>0</v>
      </c>
      <c r="G159" s="426"/>
      <c r="H159" s="319"/>
      <c r="I159" s="319"/>
      <c r="J159" s="303">
        <f t="shared" si="32"/>
        <v>0</v>
      </c>
      <c r="K159" s="631"/>
      <c r="L159" s="545"/>
      <c r="M159" s="426"/>
      <c r="N159" s="426"/>
      <c r="O159" s="426"/>
      <c r="P159" s="426"/>
      <c r="Q159" s="426"/>
      <c r="R159" s="426"/>
      <c r="S159" s="426"/>
      <c r="T159" s="426"/>
      <c r="U159" s="426"/>
      <c r="V159" s="426"/>
      <c r="W159" s="426"/>
      <c r="X159" s="426"/>
      <c r="Y159" s="426"/>
      <c r="Z159" s="426"/>
    </row>
    <row r="160" spans="1:26" ht="15.75" customHeight="1">
      <c r="A160" s="546"/>
      <c r="B160" s="474"/>
      <c r="C160" s="536"/>
      <c r="D160" s="319"/>
      <c r="E160" s="319"/>
      <c r="F160" s="303">
        <f t="shared" si="31"/>
        <v>0</v>
      </c>
      <c r="G160" s="426"/>
      <c r="H160" s="319"/>
      <c r="I160" s="319"/>
      <c r="J160" s="303">
        <f t="shared" si="32"/>
        <v>0</v>
      </c>
      <c r="K160" s="602"/>
      <c r="L160" s="545"/>
      <c r="M160" s="426"/>
      <c r="N160" s="426"/>
      <c r="O160" s="426"/>
      <c r="P160" s="426"/>
      <c r="Q160" s="426"/>
      <c r="R160" s="426"/>
      <c r="S160" s="426"/>
      <c r="T160" s="426"/>
      <c r="U160" s="426"/>
      <c r="V160" s="426"/>
      <c r="W160" s="426"/>
      <c r="X160" s="426"/>
      <c r="Y160" s="426"/>
      <c r="Z160" s="426"/>
    </row>
    <row r="161" spans="1:26" ht="15.75" customHeight="1">
      <c r="A161" s="535" t="s">
        <v>818</v>
      </c>
      <c r="B161" s="474"/>
      <c r="C161" s="536"/>
      <c r="D161" s="472"/>
      <c r="E161" s="472"/>
      <c r="F161" s="303">
        <f>SUM(F153:F160)</f>
        <v>1886562.72</v>
      </c>
      <c r="G161" s="472"/>
      <c r="H161" s="472"/>
      <c r="I161" s="472"/>
      <c r="J161" s="303">
        <f>SUM(J153:J160)</f>
        <v>0</v>
      </c>
      <c r="K161" s="303">
        <f>F161+J161</f>
        <v>1886562.72</v>
      </c>
      <c r="L161" s="426"/>
      <c r="M161" s="426"/>
      <c r="N161" s="426"/>
      <c r="O161" s="426"/>
      <c r="P161" s="426"/>
      <c r="Q161" s="426"/>
      <c r="R161" s="426"/>
      <c r="S161" s="426"/>
      <c r="T161" s="426"/>
      <c r="U161" s="426"/>
      <c r="V161" s="426"/>
      <c r="W161" s="426"/>
      <c r="X161" s="426"/>
      <c r="Y161" s="426"/>
      <c r="Z161" s="426"/>
    </row>
    <row r="162" spans="1:26" ht="15.75" customHeight="1">
      <c r="A162" s="472"/>
      <c r="B162" s="472"/>
      <c r="C162" s="536"/>
      <c r="D162" s="472"/>
      <c r="E162" s="472"/>
      <c r="F162" s="472"/>
      <c r="G162" s="472"/>
      <c r="H162" s="472"/>
      <c r="I162" s="472"/>
      <c r="J162" s="472"/>
      <c r="K162" s="426"/>
      <c r="L162" s="426"/>
      <c r="M162" s="426"/>
      <c r="N162" s="426"/>
      <c r="O162" s="426"/>
      <c r="P162" s="426"/>
      <c r="Q162" s="426"/>
      <c r="R162" s="426"/>
      <c r="S162" s="426"/>
      <c r="T162" s="426"/>
      <c r="U162" s="426"/>
      <c r="V162" s="426"/>
      <c r="W162" s="426"/>
      <c r="X162" s="426"/>
      <c r="Y162" s="426"/>
      <c r="Z162" s="426"/>
    </row>
    <row r="163" spans="1:26" ht="15.75" customHeight="1">
      <c r="A163" s="535" t="s">
        <v>835</v>
      </c>
      <c r="B163" s="472"/>
      <c r="C163" s="536"/>
      <c r="D163" s="472"/>
      <c r="E163" s="472"/>
      <c r="F163" s="303">
        <f>SUM(F24+F59+F74+F89+F134+F149+F161+F119)+Q59+Q74</f>
        <v>569501868.27114987</v>
      </c>
      <c r="G163" s="472"/>
      <c r="H163" s="472"/>
      <c r="I163" s="472"/>
      <c r="J163" s="303">
        <f>J24+J44+J59+J74+J89+J104+J119+J134+J149+J161+U59+U74</f>
        <v>555878602.30833578</v>
      </c>
      <c r="K163" s="548">
        <f t="shared" ref="K163:K164" si="33">+F163+J163</f>
        <v>1125380470.5794857</v>
      </c>
      <c r="L163" s="426"/>
      <c r="M163" s="426"/>
      <c r="N163" s="426"/>
      <c r="O163" s="426"/>
      <c r="P163" s="426"/>
      <c r="Q163" s="426"/>
      <c r="R163" s="426"/>
      <c r="S163" s="426"/>
      <c r="T163" s="426"/>
      <c r="U163" s="426"/>
      <c r="V163" s="426"/>
      <c r="W163" s="426"/>
      <c r="X163" s="426"/>
      <c r="Y163" s="426"/>
      <c r="Z163" s="426"/>
    </row>
    <row r="164" spans="1:26" ht="15.75" customHeight="1">
      <c r="A164" s="535" t="s">
        <v>836</v>
      </c>
      <c r="B164" s="603">
        <v>0.23499999999999999</v>
      </c>
      <c r="C164" s="536"/>
      <c r="D164" s="319"/>
      <c r="E164" s="319"/>
      <c r="F164" s="604">
        <f>-F163*B164</f>
        <v>-133832939.04372022</v>
      </c>
      <c r="G164" s="472"/>
      <c r="H164" s="319"/>
      <c r="I164" s="319"/>
      <c r="J164" s="472">
        <v>0</v>
      </c>
      <c r="K164" s="548">
        <f t="shared" si="33"/>
        <v>-133832939.04372022</v>
      </c>
      <c r="L164" s="426"/>
      <c r="M164" s="426"/>
      <c r="N164" s="426"/>
      <c r="O164" s="426"/>
      <c r="P164" s="426"/>
      <c r="Q164" s="426"/>
      <c r="R164" s="426"/>
      <c r="S164" s="426"/>
      <c r="T164" s="426"/>
      <c r="U164" s="426"/>
      <c r="V164" s="426"/>
      <c r="W164" s="426"/>
      <c r="X164" s="426"/>
      <c r="Y164" s="426"/>
      <c r="Z164" s="426"/>
    </row>
    <row r="165" spans="1:26" ht="15.75" customHeight="1">
      <c r="A165" s="535" t="s">
        <v>620</v>
      </c>
      <c r="B165" s="605"/>
      <c r="C165" s="606"/>
      <c r="D165" s="535"/>
      <c r="E165" s="535"/>
      <c r="F165" s="607">
        <f>+F163+F164</f>
        <v>435668929.22742963</v>
      </c>
      <c r="G165" s="535"/>
      <c r="H165" s="535"/>
      <c r="I165" s="535"/>
      <c r="J165" s="607">
        <f t="shared" ref="J165:K165" si="34">+J163+J164</f>
        <v>555878602.30833578</v>
      </c>
      <c r="K165" s="607">
        <f t="shared" si="34"/>
        <v>991547531.53576541</v>
      </c>
      <c r="L165" s="426"/>
      <c r="M165" s="426"/>
      <c r="N165" s="426"/>
      <c r="O165" s="426"/>
      <c r="P165" s="426"/>
      <c r="Q165" s="426"/>
      <c r="R165" s="426"/>
      <c r="S165" s="426"/>
      <c r="T165" s="426"/>
      <c r="U165" s="426"/>
      <c r="V165" s="426"/>
      <c r="W165" s="426"/>
      <c r="X165" s="426"/>
      <c r="Y165" s="426"/>
      <c r="Z165" s="426"/>
    </row>
    <row r="166" spans="1:26" ht="15.75" customHeight="1">
      <c r="A166" s="606"/>
      <c r="B166" s="608"/>
      <c r="C166" s="529"/>
      <c r="D166" s="529"/>
      <c r="E166" s="529"/>
      <c r="F166" s="609"/>
      <c r="G166" s="529"/>
      <c r="H166" s="529"/>
      <c r="I166" s="529"/>
      <c r="J166" s="609"/>
      <c r="K166" s="609"/>
      <c r="L166" s="426"/>
      <c r="M166" s="426"/>
      <c r="N166" s="426"/>
      <c r="O166" s="426"/>
      <c r="P166" s="426"/>
      <c r="Q166" s="426"/>
      <c r="R166" s="426"/>
      <c r="S166" s="426"/>
      <c r="T166" s="426"/>
      <c r="U166" s="426"/>
      <c r="V166" s="426"/>
      <c r="W166" s="426"/>
      <c r="X166" s="426"/>
      <c r="Y166" s="426"/>
      <c r="Z166" s="426"/>
    </row>
    <row r="167" spans="1:26" ht="15.75" customHeight="1">
      <c r="A167" s="536" t="s">
        <v>837</v>
      </c>
      <c r="B167" s="426"/>
      <c r="C167" s="426"/>
      <c r="D167" s="426"/>
      <c r="E167" s="426"/>
      <c r="F167" s="426"/>
      <c r="G167" s="426"/>
      <c r="H167" s="426"/>
      <c r="I167" s="426"/>
      <c r="J167" s="426"/>
      <c r="K167" s="426"/>
      <c r="L167" s="426"/>
      <c r="M167" s="426"/>
      <c r="N167" s="426"/>
      <c r="O167" s="426"/>
      <c r="P167" s="426"/>
      <c r="Q167" s="426"/>
      <c r="R167" s="426"/>
      <c r="S167" s="426"/>
      <c r="T167" s="426"/>
      <c r="U167" s="426"/>
      <c r="V167" s="426"/>
      <c r="W167" s="426"/>
      <c r="X167" s="426"/>
      <c r="Y167" s="426"/>
      <c r="Z167" s="426"/>
    </row>
    <row r="168" spans="1:26" ht="15.75" customHeight="1">
      <c r="A168" s="536" t="s">
        <v>838</v>
      </c>
      <c r="B168" s="426"/>
      <c r="C168" s="426"/>
      <c r="D168" s="426"/>
      <c r="E168" s="426"/>
      <c r="F168" s="426"/>
      <c r="G168" s="426"/>
      <c r="H168" s="426"/>
      <c r="I168" s="426"/>
      <c r="J168" s="426"/>
      <c r="K168" s="426"/>
      <c r="L168" s="426"/>
      <c r="M168" s="426"/>
      <c r="N168" s="426"/>
      <c r="O168" s="426"/>
      <c r="P168" s="426"/>
      <c r="Q168" s="426"/>
      <c r="R168" s="426"/>
      <c r="S168" s="426"/>
      <c r="T168" s="426"/>
      <c r="U168" s="426"/>
      <c r="V168" s="426"/>
      <c r="W168" s="426"/>
      <c r="X168" s="426"/>
      <c r="Y168" s="426"/>
      <c r="Z168" s="426"/>
    </row>
    <row r="169" spans="1:26" ht="15.75" customHeight="1">
      <c r="A169" s="529"/>
      <c r="B169" s="426"/>
      <c r="C169" s="426"/>
      <c r="D169" s="426"/>
      <c r="E169" s="426"/>
      <c r="F169" s="426"/>
      <c r="G169" s="426"/>
      <c r="H169" s="426"/>
      <c r="I169" s="426"/>
      <c r="J169" s="426"/>
      <c r="K169" s="426"/>
      <c r="L169" s="426"/>
      <c r="M169" s="426"/>
      <c r="N169" s="426"/>
      <c r="O169" s="426"/>
      <c r="P169" s="426"/>
      <c r="Q169" s="426"/>
      <c r="R169" s="426"/>
      <c r="S169" s="426"/>
      <c r="T169" s="426"/>
      <c r="U169" s="426"/>
      <c r="V169" s="426"/>
      <c r="W169" s="426"/>
      <c r="X169" s="426"/>
      <c r="Y169" s="426"/>
      <c r="Z169" s="426"/>
    </row>
    <row r="170" spans="1:26" ht="15.75" customHeight="1">
      <c r="A170" s="426"/>
      <c r="B170" s="426"/>
      <c r="C170" s="426"/>
      <c r="D170" s="748" t="str">
        <f>D10 &amp; " - Cop"</f>
        <v>2026 Test Year - Cop</v>
      </c>
      <c r="E170" s="657"/>
      <c r="F170" s="426"/>
      <c r="G170" s="426"/>
      <c r="H170" s="426"/>
      <c r="I170" s="426"/>
      <c r="J170" s="426"/>
      <c r="K170" s="426"/>
      <c r="L170" s="426"/>
      <c r="M170" s="426"/>
      <c r="N170" s="426"/>
      <c r="O170" s="426"/>
      <c r="P170" s="426"/>
      <c r="Q170" s="426"/>
      <c r="R170" s="426"/>
      <c r="S170" s="426"/>
      <c r="T170" s="426"/>
      <c r="U170" s="426"/>
      <c r="V170" s="426"/>
      <c r="W170" s="426"/>
      <c r="X170" s="426"/>
      <c r="Y170" s="426"/>
      <c r="Z170" s="426"/>
    </row>
    <row r="171" spans="1:26" ht="15.75" customHeight="1">
      <c r="A171" s="426"/>
      <c r="B171" s="426"/>
      <c r="C171" s="426"/>
      <c r="D171" s="472" t="s">
        <v>839</v>
      </c>
      <c r="E171" s="610">
        <f>K24</f>
        <v>700346874.59622002</v>
      </c>
      <c r="F171" s="611"/>
      <c r="G171" s="426"/>
      <c r="H171" s="426"/>
      <c r="I171" s="426"/>
      <c r="J171" s="426"/>
      <c r="K171" s="426"/>
      <c r="L171" s="426"/>
      <c r="M171" s="426"/>
      <c r="N171" s="426"/>
      <c r="O171" s="426"/>
      <c r="P171" s="426"/>
      <c r="Q171" s="426"/>
      <c r="R171" s="426"/>
      <c r="S171" s="426"/>
      <c r="T171" s="426"/>
      <c r="U171" s="426"/>
      <c r="V171" s="426"/>
      <c r="W171" s="426"/>
      <c r="X171" s="426"/>
      <c r="Y171" s="426"/>
      <c r="Z171" s="426"/>
    </row>
    <row r="172" spans="1:26" ht="15.75" customHeight="1">
      <c r="A172" s="426"/>
      <c r="B172" s="426"/>
      <c r="C172" s="426"/>
      <c r="D172" s="472" t="s">
        <v>840</v>
      </c>
      <c r="E172" s="549">
        <f>K44</f>
        <v>230392595.40658003</v>
      </c>
      <c r="F172" s="611"/>
      <c r="G172" s="426"/>
      <c r="H172" s="426"/>
      <c r="I172" s="426"/>
      <c r="J172" s="426"/>
      <c r="K172" s="426"/>
      <c r="L172" s="426"/>
      <c r="M172" s="426"/>
      <c r="N172" s="426"/>
      <c r="O172" s="426"/>
      <c r="P172" s="426"/>
      <c r="Q172" s="426"/>
      <c r="R172" s="426"/>
      <c r="S172" s="426"/>
      <c r="T172" s="426"/>
      <c r="U172" s="426"/>
      <c r="V172" s="426"/>
      <c r="W172" s="426"/>
      <c r="X172" s="426"/>
      <c r="Y172" s="426"/>
      <c r="Z172" s="426"/>
    </row>
    <row r="173" spans="1:26" ht="15.75" customHeight="1">
      <c r="A173" s="426"/>
      <c r="B173" s="426"/>
      <c r="C173" s="426"/>
      <c r="D173" s="472" t="s">
        <v>841</v>
      </c>
      <c r="E173" s="549">
        <f>(K89+K104+K119+K134)</f>
        <v>46967969.197296999</v>
      </c>
      <c r="F173" s="611"/>
      <c r="G173" s="426"/>
      <c r="H173" s="426"/>
      <c r="I173" s="426"/>
      <c r="J173" s="426"/>
      <c r="K173" s="426"/>
      <c r="L173" s="426"/>
      <c r="M173" s="426"/>
      <c r="N173" s="426"/>
      <c r="O173" s="426"/>
      <c r="P173" s="426"/>
      <c r="Q173" s="426"/>
      <c r="R173" s="426"/>
      <c r="S173" s="426"/>
      <c r="T173" s="426"/>
      <c r="U173" s="426"/>
      <c r="V173" s="426"/>
      <c r="W173" s="426"/>
      <c r="X173" s="426"/>
      <c r="Y173" s="426"/>
      <c r="Z173" s="426"/>
    </row>
    <row r="174" spans="1:26" ht="15.75" customHeight="1">
      <c r="A174" s="426"/>
      <c r="B174" s="426"/>
      <c r="C174" s="426"/>
      <c r="D174" s="472" t="s">
        <v>842</v>
      </c>
      <c r="E174" s="549">
        <f>K59+V59</f>
        <v>92694449.822891995</v>
      </c>
      <c r="F174" s="611"/>
      <c r="G174" s="426"/>
      <c r="H174" s="426"/>
      <c r="I174" s="426"/>
      <c r="J174" s="426"/>
      <c r="K174" s="426"/>
      <c r="L174" s="426"/>
      <c r="M174" s="426"/>
      <c r="N174" s="426"/>
      <c r="O174" s="426"/>
      <c r="P174" s="426"/>
      <c r="Q174" s="426"/>
      <c r="R174" s="426"/>
      <c r="S174" s="426"/>
      <c r="T174" s="426"/>
      <c r="U174" s="426"/>
      <c r="V174" s="426"/>
      <c r="W174" s="426"/>
      <c r="X174" s="426"/>
      <c r="Y174" s="426"/>
      <c r="Z174" s="426"/>
    </row>
    <row r="175" spans="1:26" ht="15.75" customHeight="1">
      <c r="A175" s="426"/>
      <c r="B175" s="426"/>
      <c r="C175" s="426"/>
      <c r="D175" s="472" t="s">
        <v>843</v>
      </c>
      <c r="E175" s="549">
        <f>K74+V74</f>
        <v>52634823.157585002</v>
      </c>
      <c r="F175" s="611"/>
      <c r="G175" s="426"/>
      <c r="H175" s="426"/>
      <c r="I175" s="426"/>
      <c r="J175" s="426"/>
      <c r="K175" s="426"/>
      <c r="L175" s="426"/>
      <c r="M175" s="426"/>
      <c r="N175" s="426"/>
      <c r="O175" s="426"/>
      <c r="P175" s="426"/>
      <c r="Q175" s="426"/>
      <c r="R175" s="426"/>
      <c r="S175" s="426"/>
      <c r="T175" s="426"/>
      <c r="U175" s="426"/>
      <c r="V175" s="426"/>
      <c r="W175" s="426"/>
      <c r="X175" s="426"/>
      <c r="Y175" s="426"/>
      <c r="Z175" s="426"/>
    </row>
    <row r="176" spans="1:26" ht="15.75" customHeight="1">
      <c r="A176" s="426"/>
      <c r="B176" s="426"/>
      <c r="C176" s="426"/>
      <c r="D176" s="472" t="s">
        <v>844</v>
      </c>
      <c r="E176" s="549">
        <f>K149</f>
        <v>457195.67891175003</v>
      </c>
      <c r="F176" s="611"/>
      <c r="G176" s="426"/>
      <c r="H176" s="426"/>
      <c r="I176" s="426"/>
      <c r="J176" s="426"/>
      <c r="K176" s="426"/>
      <c r="L176" s="426"/>
      <c r="M176" s="426"/>
      <c r="N176" s="426"/>
      <c r="O176" s="426"/>
      <c r="P176" s="426"/>
      <c r="Q176" s="426"/>
      <c r="R176" s="426"/>
      <c r="S176" s="426"/>
      <c r="T176" s="426"/>
      <c r="U176" s="426"/>
      <c r="V176" s="426"/>
      <c r="W176" s="426"/>
      <c r="X176" s="426"/>
      <c r="Y176" s="426"/>
      <c r="Z176" s="426"/>
    </row>
    <row r="177" spans="1:26" ht="15.75" customHeight="1">
      <c r="A177" s="426"/>
      <c r="B177" s="426"/>
      <c r="C177" s="426"/>
      <c r="D177" s="472" t="s">
        <v>845</v>
      </c>
      <c r="E177" s="549">
        <f>K161</f>
        <v>1886562.72</v>
      </c>
      <c r="F177" s="611"/>
      <c r="G177" s="426"/>
      <c r="H177" s="426"/>
      <c r="I177" s="426"/>
      <c r="J177" s="426"/>
      <c r="K177" s="426"/>
      <c r="L177" s="426"/>
      <c r="M177" s="426"/>
      <c r="N177" s="426"/>
      <c r="O177" s="426"/>
      <c r="P177" s="426"/>
      <c r="Q177" s="426"/>
      <c r="R177" s="426"/>
      <c r="S177" s="426"/>
      <c r="T177" s="426"/>
      <c r="U177" s="426"/>
      <c r="V177" s="426"/>
      <c r="W177" s="426"/>
      <c r="X177" s="426"/>
      <c r="Y177" s="426"/>
      <c r="Z177" s="426"/>
    </row>
    <row r="178" spans="1:26" ht="15.75" customHeight="1">
      <c r="A178" s="426"/>
      <c r="B178" s="426"/>
      <c r="C178" s="426"/>
      <c r="D178" s="472" t="s">
        <v>846</v>
      </c>
      <c r="E178" s="549">
        <f>+K164</f>
        <v>-133832939.04372022</v>
      </c>
      <c r="F178" s="611"/>
      <c r="G178" s="426"/>
      <c r="H178" s="426"/>
      <c r="I178" s="426"/>
      <c r="J178" s="426"/>
      <c r="K178" s="426"/>
      <c r="L178" s="426"/>
      <c r="M178" s="426"/>
      <c r="N178" s="426"/>
      <c r="O178" s="426"/>
      <c r="P178" s="426"/>
      <c r="Q178" s="426"/>
      <c r="R178" s="426"/>
      <c r="S178" s="426"/>
      <c r="T178" s="426"/>
      <c r="U178" s="426"/>
      <c r="V178" s="426"/>
      <c r="W178" s="426"/>
      <c r="X178" s="426"/>
      <c r="Y178" s="426"/>
      <c r="Z178" s="426"/>
    </row>
    <row r="179" spans="1:26" ht="15.75" customHeight="1">
      <c r="A179" s="426"/>
      <c r="B179" s="426"/>
      <c r="C179" s="426"/>
      <c r="D179" s="535" t="s">
        <v>620</v>
      </c>
      <c r="E179" s="612">
        <f>SUM(E171:E178)</f>
        <v>991547531.53576541</v>
      </c>
      <c r="F179" s="611"/>
      <c r="G179" s="426"/>
      <c r="H179" s="426"/>
      <c r="I179" s="426"/>
      <c r="J179" s="426"/>
      <c r="K179" s="426"/>
      <c r="L179" s="426"/>
      <c r="M179" s="426"/>
      <c r="N179" s="426"/>
      <c r="O179" s="426"/>
      <c r="P179" s="426"/>
      <c r="Q179" s="426"/>
      <c r="R179" s="426"/>
      <c r="S179" s="426"/>
      <c r="T179" s="426"/>
      <c r="U179" s="426"/>
      <c r="V179" s="426"/>
      <c r="W179" s="426"/>
      <c r="X179" s="426"/>
      <c r="Y179" s="426"/>
      <c r="Z179" s="426"/>
    </row>
    <row r="180" spans="1:26" ht="15.75" customHeight="1">
      <c r="A180" s="426"/>
      <c r="B180" s="426"/>
      <c r="C180" s="426"/>
      <c r="D180" s="426"/>
      <c r="E180" s="524">
        <f>+E179-K165</f>
        <v>0</v>
      </c>
      <c r="F180" s="555"/>
      <c r="G180" s="426"/>
      <c r="H180" s="426"/>
      <c r="I180" s="426"/>
      <c r="J180" s="426"/>
      <c r="K180" s="426"/>
      <c r="L180" s="426"/>
      <c r="M180" s="426"/>
      <c r="N180" s="426"/>
      <c r="O180" s="426"/>
      <c r="P180" s="426"/>
      <c r="Q180" s="426"/>
      <c r="R180" s="426"/>
      <c r="S180" s="426"/>
      <c r="T180" s="426"/>
      <c r="U180" s="426"/>
      <c r="V180" s="426"/>
      <c r="W180" s="426"/>
      <c r="X180" s="426"/>
      <c r="Y180" s="426"/>
      <c r="Z180" s="426"/>
    </row>
    <row r="181" spans="1:26" ht="15.75" customHeight="1">
      <c r="A181" s="426"/>
      <c r="B181" s="426"/>
      <c r="C181" s="426"/>
      <c r="D181" s="426"/>
      <c r="E181" s="611"/>
      <c r="F181" s="426"/>
      <c r="G181" s="426"/>
      <c r="H181" s="426"/>
      <c r="I181" s="426"/>
      <c r="J181" s="426"/>
      <c r="K181" s="426"/>
      <c r="L181" s="426"/>
      <c r="M181" s="426"/>
      <c r="N181" s="426"/>
      <c r="O181" s="426"/>
      <c r="P181" s="426"/>
      <c r="Q181" s="426"/>
      <c r="R181" s="426"/>
      <c r="S181" s="426"/>
      <c r="T181" s="426"/>
      <c r="U181" s="426"/>
      <c r="V181" s="426"/>
      <c r="W181" s="426"/>
      <c r="X181" s="426"/>
      <c r="Y181" s="426"/>
      <c r="Z181" s="426"/>
    </row>
    <row r="182" spans="1:26" ht="15.75" customHeight="1">
      <c r="A182" s="426"/>
      <c r="B182" s="426"/>
      <c r="C182" s="426"/>
      <c r="D182" s="426"/>
      <c r="E182" s="426"/>
      <c r="F182" s="426"/>
      <c r="G182" s="426"/>
      <c r="H182" s="426"/>
      <c r="I182" s="426"/>
      <c r="J182" s="426"/>
      <c r="K182" s="426"/>
      <c r="L182" s="426"/>
      <c r="M182" s="426"/>
      <c r="N182" s="426"/>
      <c r="O182" s="426"/>
      <c r="P182" s="426"/>
      <c r="Q182" s="426"/>
      <c r="R182" s="426"/>
      <c r="S182" s="426"/>
      <c r="T182" s="426"/>
      <c r="U182" s="426"/>
      <c r="V182" s="426"/>
      <c r="W182" s="426"/>
      <c r="X182" s="426"/>
      <c r="Y182" s="426"/>
      <c r="Z182" s="426"/>
    </row>
    <row r="183" spans="1:26" ht="15.75" customHeight="1">
      <c r="A183" s="426"/>
      <c r="B183" s="426"/>
      <c r="C183" s="426"/>
      <c r="D183" s="426"/>
      <c r="E183" s="613"/>
      <c r="F183" s="426"/>
      <c r="G183" s="426"/>
      <c r="H183" s="426"/>
      <c r="I183" s="426"/>
      <c r="J183" s="426"/>
      <c r="K183" s="426"/>
      <c r="L183" s="426"/>
      <c r="M183" s="426"/>
      <c r="N183" s="426"/>
      <c r="O183" s="426"/>
      <c r="P183" s="426"/>
      <c r="Q183" s="426"/>
      <c r="R183" s="426"/>
      <c r="S183" s="426"/>
      <c r="T183" s="426"/>
      <c r="U183" s="426"/>
      <c r="V183" s="426"/>
      <c r="W183" s="426"/>
      <c r="X183" s="426"/>
      <c r="Y183" s="426"/>
      <c r="Z183" s="426"/>
    </row>
    <row r="184" spans="1:26" ht="15.75" customHeight="1">
      <c r="A184" s="426"/>
      <c r="B184" s="426"/>
      <c r="C184" s="426"/>
      <c r="D184" s="426"/>
      <c r="E184" s="426"/>
      <c r="F184" s="426"/>
      <c r="G184" s="426"/>
      <c r="H184" s="426"/>
      <c r="I184" s="426"/>
      <c r="J184" s="426"/>
      <c r="K184" s="426"/>
      <c r="L184" s="426"/>
      <c r="M184" s="426"/>
      <c r="N184" s="426"/>
      <c r="O184" s="426"/>
      <c r="P184" s="426"/>
      <c r="Q184" s="426"/>
      <c r="R184" s="426"/>
      <c r="S184" s="426"/>
      <c r="T184" s="426"/>
      <c r="U184" s="426"/>
      <c r="V184" s="426"/>
      <c r="W184" s="426"/>
      <c r="X184" s="426"/>
      <c r="Y184" s="426"/>
      <c r="Z184" s="426"/>
    </row>
    <row r="185" spans="1:26" ht="15.75" customHeight="1">
      <c r="A185" s="426"/>
      <c r="B185" s="426"/>
      <c r="C185" s="426"/>
      <c r="D185" s="426"/>
      <c r="E185" s="426"/>
      <c r="F185" s="426"/>
      <c r="G185" s="426"/>
      <c r="H185" s="426"/>
      <c r="I185" s="426"/>
      <c r="J185" s="426"/>
      <c r="K185" s="426"/>
      <c r="L185" s="426"/>
      <c r="M185" s="426"/>
      <c r="N185" s="426"/>
      <c r="O185" s="426"/>
      <c r="P185" s="426"/>
      <c r="Q185" s="426"/>
      <c r="R185" s="426"/>
      <c r="S185" s="426"/>
      <c r="T185" s="426"/>
      <c r="U185" s="426"/>
      <c r="V185" s="426"/>
      <c r="W185" s="426"/>
      <c r="X185" s="426"/>
      <c r="Y185" s="426"/>
      <c r="Z185" s="426"/>
    </row>
    <row r="186" spans="1:26" ht="15.75" customHeight="1">
      <c r="A186" s="426"/>
      <c r="B186" s="426"/>
      <c r="C186" s="426"/>
      <c r="D186" s="426"/>
      <c r="E186" s="426"/>
      <c r="F186" s="426"/>
      <c r="G186" s="426"/>
      <c r="H186" s="426"/>
      <c r="I186" s="426"/>
      <c r="J186" s="426"/>
      <c r="K186" s="426"/>
      <c r="L186" s="426"/>
      <c r="M186" s="426"/>
      <c r="N186" s="426"/>
      <c r="O186" s="426"/>
      <c r="P186" s="426"/>
      <c r="Q186" s="426"/>
      <c r="R186" s="426"/>
      <c r="S186" s="426"/>
      <c r="T186" s="426"/>
      <c r="U186" s="426"/>
      <c r="V186" s="426"/>
      <c r="W186" s="426"/>
      <c r="X186" s="426"/>
      <c r="Y186" s="426"/>
      <c r="Z186" s="426"/>
    </row>
    <row r="187" spans="1:26" ht="15.75" customHeight="1">
      <c r="A187" s="426"/>
      <c r="B187" s="426"/>
      <c r="C187" s="426"/>
      <c r="D187" s="426"/>
      <c r="E187" s="426"/>
      <c r="F187" s="426"/>
      <c r="G187" s="426"/>
      <c r="H187" s="426"/>
      <c r="I187" s="426"/>
      <c r="J187" s="426"/>
      <c r="K187" s="426"/>
      <c r="L187" s="426"/>
      <c r="M187" s="426"/>
      <c r="N187" s="426"/>
      <c r="O187" s="426"/>
      <c r="P187" s="426"/>
      <c r="Q187" s="426"/>
      <c r="R187" s="426"/>
      <c r="S187" s="426"/>
      <c r="T187" s="426"/>
      <c r="U187" s="426"/>
      <c r="V187" s="426"/>
      <c r="W187" s="426"/>
      <c r="X187" s="426"/>
      <c r="Y187" s="426"/>
      <c r="Z187" s="426"/>
    </row>
    <row r="188" spans="1:26" ht="15.75" customHeight="1">
      <c r="A188" s="426"/>
      <c r="B188" s="426"/>
      <c r="C188" s="426"/>
      <c r="D188" s="426"/>
      <c r="E188" s="426"/>
      <c r="F188" s="426"/>
      <c r="G188" s="426"/>
      <c r="H188" s="426"/>
      <c r="I188" s="426"/>
      <c r="J188" s="426"/>
      <c r="K188" s="426"/>
      <c r="L188" s="426"/>
      <c r="M188" s="426"/>
      <c r="N188" s="426"/>
      <c r="O188" s="426"/>
      <c r="P188" s="426"/>
      <c r="Q188" s="426"/>
      <c r="R188" s="426"/>
      <c r="S188" s="426"/>
      <c r="T188" s="426"/>
      <c r="U188" s="426"/>
      <c r="V188" s="426"/>
      <c r="W188" s="426"/>
      <c r="X188" s="426"/>
      <c r="Y188" s="426"/>
      <c r="Z188" s="426"/>
    </row>
    <row r="189" spans="1:26" ht="15.75" customHeight="1">
      <c r="A189" s="426"/>
      <c r="B189" s="426"/>
      <c r="C189" s="426"/>
      <c r="D189" s="426"/>
      <c r="E189" s="426"/>
      <c r="F189" s="426"/>
      <c r="G189" s="426"/>
      <c r="H189" s="426"/>
      <c r="I189" s="426"/>
      <c r="J189" s="426"/>
      <c r="K189" s="426"/>
      <c r="L189" s="426"/>
      <c r="M189" s="426"/>
      <c r="N189" s="426"/>
      <c r="O189" s="426"/>
      <c r="P189" s="426"/>
      <c r="Q189" s="426"/>
      <c r="R189" s="426"/>
      <c r="S189" s="426"/>
      <c r="T189" s="426"/>
      <c r="U189" s="426"/>
      <c r="V189" s="426"/>
      <c r="W189" s="426"/>
      <c r="X189" s="426"/>
      <c r="Y189" s="426"/>
      <c r="Z189" s="426"/>
    </row>
    <row r="190" spans="1:26" ht="15.75" customHeight="1">
      <c r="A190" s="426"/>
      <c r="B190" s="426"/>
      <c r="C190" s="426"/>
      <c r="D190" s="426"/>
      <c r="E190" s="426"/>
      <c r="F190" s="426"/>
      <c r="G190" s="426"/>
      <c r="H190" s="426"/>
      <c r="I190" s="426"/>
      <c r="J190" s="426"/>
      <c r="K190" s="426"/>
      <c r="L190" s="426"/>
      <c r="M190" s="426"/>
      <c r="N190" s="426"/>
      <c r="O190" s="426"/>
      <c r="P190" s="426"/>
      <c r="Q190" s="426"/>
      <c r="R190" s="426"/>
      <c r="S190" s="426"/>
      <c r="T190" s="426"/>
      <c r="U190" s="426"/>
      <c r="V190" s="426"/>
      <c r="W190" s="426"/>
      <c r="X190" s="426"/>
      <c r="Y190" s="426"/>
      <c r="Z190" s="426"/>
    </row>
    <row r="191" spans="1:26" ht="15.75" customHeight="1">
      <c r="A191" s="426"/>
      <c r="B191" s="426"/>
      <c r="C191" s="426"/>
      <c r="D191" s="426"/>
      <c r="E191" s="426"/>
      <c r="F191" s="426"/>
      <c r="G191" s="426"/>
      <c r="H191" s="426"/>
      <c r="I191" s="426"/>
      <c r="J191" s="426"/>
      <c r="K191" s="426"/>
      <c r="L191" s="426"/>
      <c r="M191" s="426"/>
      <c r="N191" s="426"/>
      <c r="O191" s="426"/>
      <c r="P191" s="426"/>
      <c r="Q191" s="426"/>
      <c r="R191" s="426"/>
      <c r="S191" s="426"/>
      <c r="T191" s="426"/>
      <c r="U191" s="426"/>
      <c r="V191" s="426"/>
      <c r="W191" s="426"/>
      <c r="X191" s="426"/>
      <c r="Y191" s="426"/>
      <c r="Z191" s="426"/>
    </row>
    <row r="192" spans="1:26" ht="15.75" customHeight="1">
      <c r="A192" s="426"/>
      <c r="B192" s="426"/>
      <c r="C192" s="426"/>
      <c r="D192" s="426"/>
      <c r="E192" s="426"/>
      <c r="F192" s="426"/>
      <c r="G192" s="426"/>
      <c r="H192" s="426"/>
      <c r="I192" s="426"/>
      <c r="J192" s="426"/>
      <c r="K192" s="426"/>
      <c r="L192" s="426"/>
      <c r="M192" s="426"/>
      <c r="N192" s="426"/>
      <c r="O192" s="426"/>
      <c r="P192" s="426"/>
      <c r="Q192" s="426"/>
      <c r="R192" s="426"/>
      <c r="S192" s="426"/>
      <c r="T192" s="426"/>
      <c r="U192" s="426"/>
      <c r="V192" s="426"/>
      <c r="W192" s="426"/>
      <c r="X192" s="426"/>
      <c r="Y192" s="426"/>
      <c r="Z192" s="426"/>
    </row>
    <row r="193" spans="1:26" ht="15.75" customHeight="1">
      <c r="A193" s="426"/>
      <c r="B193" s="426"/>
      <c r="C193" s="426"/>
      <c r="D193" s="426"/>
      <c r="E193" s="426"/>
      <c r="F193" s="426"/>
      <c r="G193" s="426"/>
      <c r="H193" s="426"/>
      <c r="I193" s="426"/>
      <c r="J193" s="426"/>
      <c r="K193" s="426"/>
      <c r="L193" s="426"/>
      <c r="M193" s="426"/>
      <c r="N193" s="426"/>
      <c r="O193" s="426"/>
      <c r="P193" s="426"/>
      <c r="Q193" s="426"/>
      <c r="R193" s="426"/>
      <c r="S193" s="426"/>
      <c r="T193" s="426"/>
      <c r="U193" s="426"/>
      <c r="V193" s="426"/>
      <c r="W193" s="426"/>
      <c r="X193" s="426"/>
      <c r="Y193" s="426"/>
      <c r="Z193" s="426"/>
    </row>
    <row r="194" spans="1:26" ht="15.75" customHeight="1">
      <c r="A194" s="426"/>
      <c r="B194" s="426"/>
      <c r="C194" s="426"/>
      <c r="D194" s="426"/>
      <c r="E194" s="426"/>
      <c r="F194" s="426"/>
      <c r="G194" s="426"/>
      <c r="H194" s="426"/>
      <c r="I194" s="426"/>
      <c r="J194" s="426"/>
      <c r="K194" s="426"/>
      <c r="L194" s="426"/>
      <c r="M194" s="426"/>
      <c r="N194" s="426"/>
      <c r="O194" s="426"/>
      <c r="P194" s="426"/>
      <c r="Q194" s="426"/>
      <c r="R194" s="426"/>
      <c r="S194" s="426"/>
      <c r="T194" s="426"/>
      <c r="U194" s="426"/>
      <c r="V194" s="426"/>
      <c r="W194" s="426"/>
      <c r="X194" s="426"/>
      <c r="Y194" s="426"/>
      <c r="Z194" s="426"/>
    </row>
    <row r="195" spans="1:26" ht="15.75" customHeight="1">
      <c r="A195" s="426"/>
      <c r="B195" s="426"/>
      <c r="C195" s="426"/>
      <c r="D195" s="426"/>
      <c r="E195" s="426"/>
      <c r="F195" s="426"/>
      <c r="G195" s="426"/>
      <c r="H195" s="426"/>
      <c r="I195" s="426"/>
      <c r="J195" s="426"/>
      <c r="K195" s="426"/>
      <c r="L195" s="426"/>
      <c r="M195" s="426"/>
      <c r="N195" s="426"/>
      <c r="O195" s="426"/>
      <c r="P195" s="426"/>
      <c r="Q195" s="426"/>
      <c r="R195" s="426"/>
      <c r="S195" s="426"/>
      <c r="T195" s="426"/>
      <c r="U195" s="426"/>
      <c r="V195" s="426"/>
      <c r="W195" s="426"/>
      <c r="X195" s="426"/>
      <c r="Y195" s="426"/>
      <c r="Z195" s="426"/>
    </row>
    <row r="196" spans="1:26" ht="15.75" customHeight="1">
      <c r="A196" s="426"/>
      <c r="B196" s="426"/>
      <c r="C196" s="426"/>
      <c r="D196" s="426"/>
      <c r="E196" s="426"/>
      <c r="F196" s="426"/>
      <c r="G196" s="426"/>
      <c r="H196" s="426"/>
      <c r="I196" s="426"/>
      <c r="J196" s="426"/>
      <c r="K196" s="426"/>
      <c r="L196" s="426"/>
      <c r="M196" s="426"/>
      <c r="N196" s="426"/>
      <c r="O196" s="426"/>
      <c r="P196" s="426"/>
      <c r="Q196" s="426"/>
      <c r="R196" s="426"/>
      <c r="S196" s="426"/>
      <c r="T196" s="426"/>
      <c r="U196" s="426"/>
      <c r="V196" s="426"/>
      <c r="W196" s="426"/>
      <c r="X196" s="426"/>
      <c r="Y196" s="426"/>
      <c r="Z196" s="426"/>
    </row>
    <row r="197" spans="1:26" ht="15.75" customHeight="1">
      <c r="A197" s="426"/>
      <c r="B197" s="426"/>
      <c r="C197" s="426"/>
      <c r="D197" s="426"/>
      <c r="E197" s="426"/>
      <c r="F197" s="426"/>
      <c r="G197" s="426"/>
      <c r="H197" s="426"/>
      <c r="I197" s="426"/>
      <c r="J197" s="426"/>
      <c r="K197" s="426"/>
      <c r="L197" s="426"/>
      <c r="M197" s="426"/>
      <c r="N197" s="426"/>
      <c r="O197" s="426"/>
      <c r="P197" s="426"/>
      <c r="Q197" s="426"/>
      <c r="R197" s="426"/>
      <c r="S197" s="426"/>
      <c r="T197" s="426"/>
      <c r="U197" s="426"/>
      <c r="V197" s="426"/>
      <c r="W197" s="426"/>
      <c r="X197" s="426"/>
      <c r="Y197" s="426"/>
      <c r="Z197" s="426"/>
    </row>
    <row r="198" spans="1:26" ht="15.75" customHeight="1">
      <c r="A198" s="426"/>
      <c r="B198" s="426"/>
      <c r="C198" s="426"/>
      <c r="D198" s="426"/>
      <c r="E198" s="426"/>
      <c r="F198" s="426"/>
      <c r="G198" s="426"/>
      <c r="H198" s="426"/>
      <c r="I198" s="426"/>
      <c r="J198" s="426"/>
      <c r="K198" s="426"/>
      <c r="L198" s="426"/>
      <c r="M198" s="426"/>
      <c r="N198" s="426"/>
      <c r="O198" s="426"/>
      <c r="P198" s="426"/>
      <c r="Q198" s="426"/>
      <c r="R198" s="426"/>
      <c r="S198" s="426"/>
      <c r="T198" s="426"/>
      <c r="U198" s="426"/>
      <c r="V198" s="426"/>
      <c r="W198" s="426"/>
      <c r="X198" s="426"/>
      <c r="Y198" s="426"/>
      <c r="Z198" s="426"/>
    </row>
    <row r="199" spans="1:26" ht="15.75" customHeight="1">
      <c r="A199" s="426"/>
      <c r="B199" s="426"/>
      <c r="C199" s="426"/>
      <c r="D199" s="426"/>
      <c r="E199" s="426"/>
      <c r="F199" s="426"/>
      <c r="G199" s="426"/>
      <c r="H199" s="426"/>
      <c r="I199" s="426"/>
      <c r="J199" s="426"/>
      <c r="K199" s="426"/>
      <c r="L199" s="426"/>
      <c r="M199" s="426"/>
      <c r="N199" s="426"/>
      <c r="O199" s="426"/>
      <c r="P199" s="426"/>
      <c r="Q199" s="426"/>
      <c r="R199" s="426"/>
      <c r="S199" s="426"/>
      <c r="T199" s="426"/>
      <c r="U199" s="426"/>
      <c r="V199" s="426"/>
      <c r="W199" s="426"/>
      <c r="X199" s="426"/>
      <c r="Y199" s="426"/>
      <c r="Z199" s="426"/>
    </row>
    <row r="200" spans="1:26" ht="15.75" customHeight="1">
      <c r="A200" s="426"/>
      <c r="B200" s="426"/>
      <c r="C200" s="426"/>
      <c r="D200" s="426"/>
      <c r="E200" s="426"/>
      <c r="F200" s="426"/>
      <c r="G200" s="426"/>
      <c r="H200" s="426"/>
      <c r="I200" s="426"/>
      <c r="J200" s="426"/>
      <c r="K200" s="426"/>
      <c r="L200" s="426"/>
      <c r="M200" s="426"/>
      <c r="N200" s="426"/>
      <c r="O200" s="426"/>
      <c r="P200" s="426"/>
      <c r="Q200" s="426"/>
      <c r="R200" s="426"/>
      <c r="S200" s="426"/>
      <c r="T200" s="426"/>
      <c r="U200" s="426"/>
      <c r="V200" s="426"/>
      <c r="W200" s="426"/>
      <c r="X200" s="426"/>
      <c r="Y200" s="426"/>
      <c r="Z200" s="426"/>
    </row>
    <row r="201" spans="1:26" ht="15.75" customHeight="1">
      <c r="A201" s="426"/>
      <c r="B201" s="426"/>
      <c r="C201" s="426"/>
      <c r="D201" s="426"/>
      <c r="E201" s="426"/>
      <c r="F201" s="426"/>
      <c r="G201" s="426"/>
      <c r="H201" s="426"/>
      <c r="I201" s="426"/>
      <c r="J201" s="426"/>
      <c r="K201" s="426"/>
      <c r="L201" s="426"/>
      <c r="M201" s="426"/>
      <c r="N201" s="426"/>
      <c r="O201" s="426"/>
      <c r="P201" s="426"/>
      <c r="Q201" s="426"/>
      <c r="R201" s="426"/>
      <c r="S201" s="426"/>
      <c r="T201" s="426"/>
      <c r="U201" s="426"/>
      <c r="V201" s="426"/>
      <c r="W201" s="426"/>
      <c r="X201" s="426"/>
      <c r="Y201" s="426"/>
      <c r="Z201" s="426"/>
    </row>
    <row r="202" spans="1:26" ht="15.75" customHeight="1">
      <c r="A202" s="426"/>
      <c r="B202" s="426"/>
      <c r="C202" s="426"/>
      <c r="D202" s="426"/>
      <c r="E202" s="426"/>
      <c r="F202" s="426"/>
      <c r="G202" s="426"/>
      <c r="H202" s="426"/>
      <c r="I202" s="426"/>
      <c r="J202" s="426"/>
      <c r="K202" s="426"/>
      <c r="L202" s="426"/>
      <c r="M202" s="426"/>
      <c r="N202" s="426"/>
      <c r="O202" s="426"/>
      <c r="P202" s="426"/>
      <c r="Q202" s="426"/>
      <c r="R202" s="426"/>
      <c r="S202" s="426"/>
      <c r="T202" s="426"/>
      <c r="U202" s="426"/>
      <c r="V202" s="426"/>
      <c r="W202" s="426"/>
      <c r="X202" s="426"/>
      <c r="Y202" s="426"/>
      <c r="Z202" s="426"/>
    </row>
    <row r="203" spans="1:26" ht="15.75" customHeight="1">
      <c r="A203" s="426"/>
      <c r="B203" s="426"/>
      <c r="C203" s="426"/>
      <c r="D203" s="426"/>
      <c r="E203" s="426"/>
      <c r="F203" s="426"/>
      <c r="G203" s="426"/>
      <c r="H203" s="426"/>
      <c r="I203" s="426"/>
      <c r="J203" s="426"/>
      <c r="K203" s="426"/>
      <c r="L203" s="426"/>
      <c r="M203" s="426"/>
      <c r="N203" s="426"/>
      <c r="O203" s="426"/>
      <c r="P203" s="426"/>
      <c r="Q203" s="426"/>
      <c r="R203" s="426"/>
      <c r="S203" s="426"/>
      <c r="T203" s="426"/>
      <c r="U203" s="426"/>
      <c r="V203" s="426"/>
      <c r="W203" s="426"/>
      <c r="X203" s="426"/>
      <c r="Y203" s="426"/>
      <c r="Z203" s="426"/>
    </row>
    <row r="204" spans="1:26" ht="15.75" customHeight="1">
      <c r="A204" s="426"/>
      <c r="B204" s="426"/>
      <c r="C204" s="426"/>
      <c r="D204" s="426"/>
      <c r="E204" s="426"/>
      <c r="F204" s="426"/>
      <c r="G204" s="426"/>
      <c r="H204" s="426"/>
      <c r="I204" s="426"/>
      <c r="J204" s="426"/>
      <c r="K204" s="426"/>
      <c r="L204" s="426"/>
      <c r="M204" s="426"/>
      <c r="N204" s="426"/>
      <c r="O204" s="426"/>
      <c r="P204" s="426"/>
      <c r="Q204" s="426"/>
      <c r="R204" s="426"/>
      <c r="S204" s="426"/>
      <c r="T204" s="426"/>
      <c r="U204" s="426"/>
      <c r="V204" s="426"/>
      <c r="W204" s="426"/>
      <c r="X204" s="426"/>
      <c r="Y204" s="426"/>
      <c r="Z204" s="426"/>
    </row>
    <row r="205" spans="1:26" ht="15.75" customHeight="1">
      <c r="A205" s="426"/>
      <c r="B205" s="426"/>
      <c r="C205" s="426"/>
      <c r="D205" s="426"/>
      <c r="E205" s="426"/>
      <c r="F205" s="426"/>
      <c r="G205" s="426"/>
      <c r="H205" s="426"/>
      <c r="I205" s="426"/>
      <c r="J205" s="426"/>
      <c r="K205" s="426"/>
      <c r="L205" s="426"/>
      <c r="M205" s="426"/>
      <c r="N205" s="426"/>
      <c r="O205" s="426"/>
      <c r="P205" s="426"/>
      <c r="Q205" s="426"/>
      <c r="R205" s="426"/>
      <c r="S205" s="426"/>
      <c r="T205" s="426"/>
      <c r="U205" s="426"/>
      <c r="V205" s="426"/>
      <c r="W205" s="426"/>
      <c r="X205" s="426"/>
      <c r="Y205" s="426"/>
      <c r="Z205" s="426"/>
    </row>
    <row r="206" spans="1:26" ht="15.75" customHeight="1">
      <c r="A206" s="426"/>
      <c r="B206" s="426"/>
      <c r="C206" s="426"/>
      <c r="D206" s="426"/>
      <c r="E206" s="426"/>
      <c r="F206" s="426"/>
      <c r="G206" s="426"/>
      <c r="H206" s="426"/>
      <c r="I206" s="426"/>
      <c r="J206" s="426"/>
      <c r="K206" s="426"/>
      <c r="L206" s="426"/>
      <c r="M206" s="426"/>
      <c r="N206" s="426"/>
      <c r="O206" s="426"/>
      <c r="P206" s="426"/>
      <c r="Q206" s="426"/>
      <c r="R206" s="426"/>
      <c r="S206" s="426"/>
      <c r="T206" s="426"/>
      <c r="U206" s="426"/>
      <c r="V206" s="426"/>
      <c r="W206" s="426"/>
      <c r="X206" s="426"/>
      <c r="Y206" s="426"/>
      <c r="Z206" s="426"/>
    </row>
    <row r="207" spans="1:26" ht="15.75" customHeight="1">
      <c r="A207" s="426"/>
      <c r="B207" s="426"/>
      <c r="C207" s="426"/>
      <c r="D207" s="426"/>
      <c r="E207" s="426"/>
      <c r="F207" s="426"/>
      <c r="G207" s="426"/>
      <c r="H207" s="426"/>
      <c r="I207" s="426"/>
      <c r="J207" s="426"/>
      <c r="K207" s="426"/>
      <c r="L207" s="426"/>
      <c r="M207" s="426"/>
      <c r="N207" s="426"/>
      <c r="O207" s="426"/>
      <c r="P207" s="426"/>
      <c r="Q207" s="426"/>
      <c r="R207" s="426"/>
      <c r="S207" s="426"/>
      <c r="T207" s="426"/>
      <c r="U207" s="426"/>
      <c r="V207" s="426"/>
      <c r="W207" s="426"/>
      <c r="X207" s="426"/>
      <c r="Y207" s="426"/>
      <c r="Z207" s="426"/>
    </row>
    <row r="208" spans="1:26" ht="15.75" customHeight="1">
      <c r="A208" s="426"/>
      <c r="B208" s="426"/>
      <c r="C208" s="426"/>
      <c r="D208" s="426"/>
      <c r="E208" s="426"/>
      <c r="F208" s="426"/>
      <c r="G208" s="426"/>
      <c r="H208" s="426"/>
      <c r="I208" s="426"/>
      <c r="J208" s="426"/>
      <c r="K208" s="426"/>
      <c r="L208" s="426"/>
      <c r="M208" s="426"/>
      <c r="N208" s="426"/>
      <c r="O208" s="426"/>
      <c r="P208" s="426"/>
      <c r="Q208" s="426"/>
      <c r="R208" s="426"/>
      <c r="S208" s="426"/>
      <c r="T208" s="426"/>
      <c r="U208" s="426"/>
      <c r="V208" s="426"/>
      <c r="W208" s="426"/>
      <c r="X208" s="426"/>
      <c r="Y208" s="426"/>
      <c r="Z208" s="426"/>
    </row>
    <row r="209" spans="1:26" ht="15.75" customHeight="1">
      <c r="A209" s="426"/>
      <c r="B209" s="426"/>
      <c r="C209" s="426"/>
      <c r="D209" s="426"/>
      <c r="E209" s="426"/>
      <c r="F209" s="426"/>
      <c r="G209" s="426"/>
      <c r="H209" s="426"/>
      <c r="I209" s="426"/>
      <c r="J209" s="426"/>
      <c r="K209" s="426"/>
      <c r="L209" s="426"/>
      <c r="M209" s="426"/>
      <c r="N209" s="426"/>
      <c r="O209" s="426"/>
      <c r="P209" s="426"/>
      <c r="Q209" s="426"/>
      <c r="R209" s="426"/>
      <c r="S209" s="426"/>
      <c r="T209" s="426"/>
      <c r="U209" s="426"/>
      <c r="V209" s="426"/>
      <c r="W209" s="426"/>
      <c r="X209" s="426"/>
      <c r="Y209" s="426"/>
      <c r="Z209" s="426"/>
    </row>
    <row r="210" spans="1:26" ht="15.75" customHeight="1">
      <c r="A210" s="426"/>
      <c r="B210" s="426"/>
      <c r="C210" s="426"/>
      <c r="D210" s="426"/>
      <c r="E210" s="426"/>
      <c r="F210" s="426"/>
      <c r="G210" s="426"/>
      <c r="H210" s="426"/>
      <c r="I210" s="426"/>
      <c r="J210" s="426"/>
      <c r="K210" s="426"/>
      <c r="L210" s="426"/>
      <c r="M210" s="426"/>
      <c r="N210" s="426"/>
      <c r="O210" s="426"/>
      <c r="P210" s="426"/>
      <c r="Q210" s="426"/>
      <c r="R210" s="426"/>
      <c r="S210" s="426"/>
      <c r="T210" s="426"/>
      <c r="U210" s="426"/>
      <c r="V210" s="426"/>
      <c r="W210" s="426"/>
      <c r="X210" s="426"/>
      <c r="Y210" s="426"/>
      <c r="Z210" s="426"/>
    </row>
    <row r="211" spans="1:26" ht="15.75" customHeight="1">
      <c r="A211" s="426"/>
      <c r="B211" s="426"/>
      <c r="C211" s="426"/>
      <c r="D211" s="426"/>
      <c r="E211" s="426"/>
      <c r="F211" s="426"/>
      <c r="G211" s="426"/>
      <c r="H211" s="426"/>
      <c r="I211" s="426"/>
      <c r="J211" s="426"/>
      <c r="K211" s="426"/>
      <c r="L211" s="426"/>
      <c r="M211" s="426"/>
      <c r="N211" s="426"/>
      <c r="O211" s="426"/>
      <c r="P211" s="426"/>
      <c r="Q211" s="426"/>
      <c r="R211" s="426"/>
      <c r="S211" s="426"/>
      <c r="T211" s="426"/>
      <c r="U211" s="426"/>
      <c r="V211" s="426"/>
      <c r="W211" s="426"/>
      <c r="X211" s="426"/>
      <c r="Y211" s="426"/>
      <c r="Z211" s="426"/>
    </row>
    <row r="212" spans="1:26" ht="15.75" customHeight="1">
      <c r="A212" s="426"/>
      <c r="B212" s="426"/>
      <c r="C212" s="426"/>
      <c r="D212" s="426"/>
      <c r="E212" s="426"/>
      <c r="F212" s="426"/>
      <c r="G212" s="426"/>
      <c r="H212" s="426"/>
      <c r="I212" s="426"/>
      <c r="J212" s="426"/>
      <c r="K212" s="426"/>
      <c r="L212" s="426"/>
      <c r="M212" s="426"/>
      <c r="N212" s="426"/>
      <c r="O212" s="426"/>
      <c r="P212" s="426"/>
      <c r="Q212" s="426"/>
      <c r="R212" s="426"/>
      <c r="S212" s="426"/>
      <c r="T212" s="426"/>
      <c r="U212" s="426"/>
      <c r="V212" s="426"/>
      <c r="W212" s="426"/>
      <c r="X212" s="426"/>
      <c r="Y212" s="426"/>
      <c r="Z212" s="426"/>
    </row>
    <row r="213" spans="1:26" ht="15.75" customHeight="1">
      <c r="A213" s="426"/>
      <c r="B213" s="426"/>
      <c r="C213" s="426"/>
      <c r="D213" s="426"/>
      <c r="E213" s="426"/>
      <c r="F213" s="426"/>
      <c r="G213" s="426"/>
      <c r="H213" s="426"/>
      <c r="I213" s="426"/>
      <c r="J213" s="426"/>
      <c r="K213" s="426"/>
      <c r="L213" s="426"/>
      <c r="M213" s="426"/>
      <c r="N213" s="426"/>
      <c r="O213" s="426"/>
      <c r="P213" s="426"/>
      <c r="Q213" s="426"/>
      <c r="R213" s="426"/>
      <c r="S213" s="426"/>
      <c r="T213" s="426"/>
      <c r="U213" s="426"/>
      <c r="V213" s="426"/>
      <c r="W213" s="426"/>
      <c r="X213" s="426"/>
      <c r="Y213" s="426"/>
      <c r="Z213" s="426"/>
    </row>
    <row r="214" spans="1:26" ht="15.75" customHeight="1">
      <c r="A214" s="426"/>
      <c r="B214" s="426"/>
      <c r="C214" s="426"/>
      <c r="D214" s="426"/>
      <c r="E214" s="426"/>
      <c r="F214" s="426"/>
      <c r="G214" s="426"/>
      <c r="H214" s="426"/>
      <c r="I214" s="426"/>
      <c r="J214" s="426"/>
      <c r="K214" s="426"/>
      <c r="L214" s="426"/>
      <c r="M214" s="426"/>
      <c r="N214" s="426"/>
      <c r="O214" s="426"/>
      <c r="P214" s="426"/>
      <c r="Q214" s="426"/>
      <c r="R214" s="426"/>
      <c r="S214" s="426"/>
      <c r="T214" s="426"/>
      <c r="U214" s="426"/>
      <c r="V214" s="426"/>
      <c r="W214" s="426"/>
      <c r="X214" s="426"/>
      <c r="Y214" s="426"/>
      <c r="Z214" s="426"/>
    </row>
    <row r="215" spans="1:26" ht="15.75" customHeight="1">
      <c r="A215" s="426"/>
      <c r="B215" s="426"/>
      <c r="C215" s="426"/>
      <c r="D215" s="426"/>
      <c r="E215" s="426"/>
      <c r="F215" s="426"/>
      <c r="G215" s="426"/>
      <c r="H215" s="426"/>
      <c r="I215" s="426"/>
      <c r="J215" s="426"/>
      <c r="K215" s="426"/>
      <c r="L215" s="426"/>
      <c r="M215" s="426"/>
      <c r="N215" s="426"/>
      <c r="O215" s="426"/>
      <c r="P215" s="426"/>
      <c r="Q215" s="426"/>
      <c r="R215" s="426"/>
      <c r="S215" s="426"/>
      <c r="T215" s="426"/>
      <c r="U215" s="426"/>
      <c r="V215" s="426"/>
      <c r="W215" s="426"/>
      <c r="X215" s="426"/>
      <c r="Y215" s="426"/>
      <c r="Z215" s="426"/>
    </row>
    <row r="216" spans="1:26" ht="15.75" customHeight="1">
      <c r="A216" s="426"/>
      <c r="B216" s="426"/>
      <c r="C216" s="426"/>
      <c r="D216" s="426"/>
      <c r="E216" s="426"/>
      <c r="F216" s="426"/>
      <c r="G216" s="426"/>
      <c r="H216" s="426"/>
      <c r="I216" s="426"/>
      <c r="J216" s="426"/>
      <c r="K216" s="426"/>
      <c r="L216" s="426"/>
      <c r="M216" s="426"/>
      <c r="N216" s="426"/>
      <c r="O216" s="426"/>
      <c r="P216" s="426"/>
      <c r="Q216" s="426"/>
      <c r="R216" s="426"/>
      <c r="S216" s="426"/>
      <c r="T216" s="426"/>
      <c r="U216" s="426"/>
      <c r="V216" s="426"/>
      <c r="W216" s="426"/>
      <c r="X216" s="426"/>
      <c r="Y216" s="426"/>
      <c r="Z216" s="426"/>
    </row>
    <row r="217" spans="1:26" ht="15.75" customHeight="1">
      <c r="A217" s="426"/>
      <c r="B217" s="426"/>
      <c r="C217" s="426"/>
      <c r="D217" s="426"/>
      <c r="E217" s="426"/>
      <c r="F217" s="426"/>
      <c r="G217" s="426"/>
      <c r="H217" s="426"/>
      <c r="I217" s="426"/>
      <c r="J217" s="426"/>
      <c r="K217" s="426"/>
      <c r="L217" s="426"/>
      <c r="M217" s="426"/>
      <c r="N217" s="426"/>
      <c r="O217" s="426"/>
      <c r="P217" s="426"/>
      <c r="Q217" s="426"/>
      <c r="R217" s="426"/>
      <c r="S217" s="426"/>
      <c r="T217" s="426"/>
      <c r="U217" s="426"/>
      <c r="V217" s="426"/>
      <c r="W217" s="426"/>
      <c r="X217" s="426"/>
      <c r="Y217" s="426"/>
      <c r="Z217" s="426"/>
    </row>
    <row r="218" spans="1:26" ht="15.75" customHeight="1">
      <c r="A218" s="426"/>
      <c r="B218" s="426"/>
      <c r="C218" s="426"/>
      <c r="D218" s="426"/>
      <c r="E218" s="426"/>
      <c r="F218" s="426"/>
      <c r="G218" s="426"/>
      <c r="H218" s="426"/>
      <c r="I218" s="426"/>
      <c r="J218" s="426"/>
      <c r="K218" s="426"/>
      <c r="L218" s="426"/>
      <c r="M218" s="426"/>
      <c r="N218" s="426"/>
      <c r="O218" s="426"/>
      <c r="P218" s="426"/>
      <c r="Q218" s="426"/>
      <c r="R218" s="426"/>
      <c r="S218" s="426"/>
      <c r="T218" s="426"/>
      <c r="U218" s="426"/>
      <c r="V218" s="426"/>
      <c r="W218" s="426"/>
      <c r="X218" s="426"/>
      <c r="Y218" s="426"/>
      <c r="Z218" s="426"/>
    </row>
    <row r="219" spans="1:26" ht="15.75" customHeight="1">
      <c r="A219" s="426"/>
      <c r="B219" s="426"/>
      <c r="C219" s="426"/>
      <c r="D219" s="426"/>
      <c r="E219" s="426"/>
      <c r="F219" s="426"/>
      <c r="G219" s="426"/>
      <c r="H219" s="426"/>
      <c r="I219" s="426"/>
      <c r="J219" s="426"/>
      <c r="K219" s="426"/>
      <c r="L219" s="426"/>
      <c r="M219" s="426"/>
      <c r="N219" s="426"/>
      <c r="O219" s="426"/>
      <c r="P219" s="426"/>
      <c r="Q219" s="426"/>
      <c r="R219" s="426"/>
      <c r="S219" s="426"/>
      <c r="T219" s="426"/>
      <c r="U219" s="426"/>
      <c r="V219" s="426"/>
      <c r="W219" s="426"/>
      <c r="X219" s="426"/>
      <c r="Y219" s="426"/>
      <c r="Z219" s="426"/>
    </row>
    <row r="220" spans="1:26" ht="15.75" customHeight="1">
      <c r="A220" s="426"/>
      <c r="B220" s="426"/>
      <c r="C220" s="426"/>
      <c r="D220" s="426"/>
      <c r="E220" s="426"/>
      <c r="F220" s="426"/>
      <c r="G220" s="426"/>
      <c r="H220" s="426"/>
      <c r="I220" s="426"/>
      <c r="J220" s="426"/>
      <c r="K220" s="426"/>
      <c r="L220" s="426"/>
      <c r="M220" s="426"/>
      <c r="N220" s="426"/>
      <c r="O220" s="426"/>
      <c r="P220" s="426"/>
      <c r="Q220" s="426"/>
      <c r="R220" s="426"/>
      <c r="S220" s="426"/>
      <c r="T220" s="426"/>
      <c r="U220" s="426"/>
      <c r="V220" s="426"/>
      <c r="W220" s="426"/>
      <c r="X220" s="426"/>
      <c r="Y220" s="426"/>
      <c r="Z220" s="426"/>
    </row>
    <row r="221" spans="1:26" ht="15.75" customHeight="1">
      <c r="A221" s="426"/>
      <c r="B221" s="426"/>
      <c r="C221" s="426"/>
      <c r="D221" s="426"/>
      <c r="E221" s="426"/>
      <c r="F221" s="426"/>
      <c r="G221" s="426"/>
      <c r="H221" s="426"/>
      <c r="I221" s="426"/>
      <c r="J221" s="426"/>
      <c r="K221" s="426"/>
      <c r="L221" s="426"/>
      <c r="M221" s="426"/>
      <c r="N221" s="426"/>
      <c r="O221" s="426"/>
      <c r="P221" s="426"/>
      <c r="Q221" s="426"/>
      <c r="R221" s="426"/>
      <c r="S221" s="426"/>
      <c r="T221" s="426"/>
      <c r="U221" s="426"/>
      <c r="V221" s="426"/>
      <c r="W221" s="426"/>
      <c r="X221" s="426"/>
      <c r="Y221" s="426"/>
      <c r="Z221" s="426"/>
    </row>
    <row r="222" spans="1:26" ht="15.75" customHeight="1">
      <c r="A222" s="426"/>
      <c r="B222" s="426"/>
      <c r="C222" s="426"/>
      <c r="D222" s="426"/>
      <c r="E222" s="426"/>
      <c r="F222" s="426"/>
      <c r="G222" s="426"/>
      <c r="H222" s="426"/>
      <c r="I222" s="426"/>
      <c r="J222" s="426"/>
      <c r="K222" s="426"/>
      <c r="L222" s="426"/>
      <c r="M222" s="426"/>
      <c r="N222" s="426"/>
      <c r="O222" s="426"/>
      <c r="P222" s="426"/>
      <c r="Q222" s="426"/>
      <c r="R222" s="426"/>
      <c r="S222" s="426"/>
      <c r="T222" s="426"/>
      <c r="U222" s="426"/>
      <c r="V222" s="426"/>
      <c r="W222" s="426"/>
      <c r="X222" s="426"/>
      <c r="Y222" s="426"/>
      <c r="Z222" s="426"/>
    </row>
    <row r="223" spans="1:26" ht="15.75" customHeight="1">
      <c r="A223" s="426"/>
      <c r="B223" s="426"/>
      <c r="C223" s="426"/>
      <c r="D223" s="426"/>
      <c r="E223" s="426"/>
      <c r="F223" s="426"/>
      <c r="G223" s="426"/>
      <c r="H223" s="426"/>
      <c r="I223" s="426"/>
      <c r="J223" s="426"/>
      <c r="K223" s="426"/>
      <c r="L223" s="426"/>
      <c r="M223" s="426"/>
      <c r="N223" s="426"/>
      <c r="O223" s="426"/>
      <c r="P223" s="426"/>
      <c r="Q223" s="426"/>
      <c r="R223" s="426"/>
      <c r="S223" s="426"/>
      <c r="T223" s="426"/>
      <c r="U223" s="426"/>
      <c r="V223" s="426"/>
      <c r="W223" s="426"/>
      <c r="X223" s="426"/>
      <c r="Y223" s="426"/>
      <c r="Z223" s="426"/>
    </row>
    <row r="224" spans="1:26" ht="15.75" customHeight="1">
      <c r="A224" s="426"/>
      <c r="B224" s="426"/>
      <c r="C224" s="426"/>
      <c r="D224" s="426"/>
      <c r="E224" s="426"/>
      <c r="F224" s="426"/>
      <c r="G224" s="426"/>
      <c r="H224" s="426"/>
      <c r="I224" s="426"/>
      <c r="J224" s="426"/>
      <c r="K224" s="426"/>
      <c r="L224" s="426"/>
      <c r="M224" s="426"/>
      <c r="N224" s="426"/>
      <c r="O224" s="426"/>
      <c r="P224" s="426"/>
      <c r="Q224" s="426"/>
      <c r="R224" s="426"/>
      <c r="S224" s="426"/>
      <c r="T224" s="426"/>
      <c r="U224" s="426"/>
      <c r="V224" s="426"/>
      <c r="W224" s="426"/>
      <c r="X224" s="426"/>
      <c r="Y224" s="426"/>
      <c r="Z224" s="426"/>
    </row>
    <row r="225" spans="1:26" ht="15.75" customHeight="1">
      <c r="A225" s="426"/>
      <c r="B225" s="426"/>
      <c r="C225" s="426"/>
      <c r="D225" s="426"/>
      <c r="E225" s="426"/>
      <c r="F225" s="426"/>
      <c r="G225" s="426"/>
      <c r="H225" s="426"/>
      <c r="I225" s="426"/>
      <c r="J225" s="426"/>
      <c r="K225" s="426"/>
      <c r="L225" s="426"/>
      <c r="M225" s="426"/>
      <c r="N225" s="426"/>
      <c r="O225" s="426"/>
      <c r="P225" s="426"/>
      <c r="Q225" s="426"/>
      <c r="R225" s="426"/>
      <c r="S225" s="426"/>
      <c r="T225" s="426"/>
      <c r="U225" s="426"/>
      <c r="V225" s="426"/>
      <c r="W225" s="426"/>
      <c r="X225" s="426"/>
      <c r="Y225" s="426"/>
      <c r="Z225" s="426"/>
    </row>
    <row r="226" spans="1:26" ht="15.75" customHeight="1">
      <c r="A226" s="426"/>
      <c r="B226" s="426"/>
      <c r="C226" s="426"/>
      <c r="D226" s="426"/>
      <c r="E226" s="426"/>
      <c r="F226" s="426"/>
      <c r="G226" s="426"/>
      <c r="H226" s="426"/>
      <c r="I226" s="426"/>
      <c r="J226" s="426"/>
      <c r="K226" s="426"/>
      <c r="L226" s="426"/>
      <c r="M226" s="426"/>
      <c r="N226" s="426"/>
      <c r="O226" s="426"/>
      <c r="P226" s="426"/>
      <c r="Q226" s="426"/>
      <c r="R226" s="426"/>
      <c r="S226" s="426"/>
      <c r="T226" s="426"/>
      <c r="U226" s="426"/>
      <c r="V226" s="426"/>
      <c r="W226" s="426"/>
      <c r="X226" s="426"/>
      <c r="Y226" s="426"/>
      <c r="Z226" s="426"/>
    </row>
    <row r="227" spans="1:26" ht="15.75" customHeight="1">
      <c r="A227" s="426"/>
      <c r="B227" s="426"/>
      <c r="C227" s="426"/>
      <c r="D227" s="426"/>
      <c r="E227" s="426"/>
      <c r="F227" s="426"/>
      <c r="G227" s="426"/>
      <c r="H227" s="426"/>
      <c r="I227" s="426"/>
      <c r="J227" s="426"/>
      <c r="K227" s="426"/>
      <c r="L227" s="426"/>
      <c r="M227" s="426"/>
      <c r="N227" s="426"/>
      <c r="O227" s="426"/>
      <c r="P227" s="426"/>
      <c r="Q227" s="426"/>
      <c r="R227" s="426"/>
      <c r="S227" s="426"/>
      <c r="T227" s="426"/>
      <c r="U227" s="426"/>
      <c r="V227" s="426"/>
      <c r="W227" s="426"/>
      <c r="X227" s="426"/>
      <c r="Y227" s="426"/>
      <c r="Z227" s="426"/>
    </row>
    <row r="228" spans="1:26" ht="15.75" customHeight="1">
      <c r="A228" s="426"/>
      <c r="B228" s="426"/>
      <c r="C228" s="426"/>
      <c r="D228" s="426"/>
      <c r="E228" s="426"/>
      <c r="F228" s="426"/>
      <c r="G228" s="426"/>
      <c r="H228" s="426"/>
      <c r="I228" s="426"/>
      <c r="J228" s="426"/>
      <c r="K228" s="426"/>
      <c r="L228" s="426"/>
      <c r="M228" s="426"/>
      <c r="N228" s="426"/>
      <c r="O228" s="426"/>
      <c r="P228" s="426"/>
      <c r="Q228" s="426"/>
      <c r="R228" s="426"/>
      <c r="S228" s="426"/>
      <c r="T228" s="426"/>
      <c r="U228" s="426"/>
      <c r="V228" s="426"/>
      <c r="W228" s="426"/>
      <c r="X228" s="426"/>
      <c r="Y228" s="426"/>
      <c r="Z228" s="426"/>
    </row>
    <row r="229" spans="1:26" ht="15.75" customHeight="1">
      <c r="A229" s="426"/>
      <c r="B229" s="426"/>
      <c r="C229" s="426"/>
      <c r="D229" s="426"/>
      <c r="E229" s="426"/>
      <c r="F229" s="426"/>
      <c r="G229" s="426"/>
      <c r="H229" s="426"/>
      <c r="I229" s="426"/>
      <c r="J229" s="426"/>
      <c r="K229" s="426"/>
      <c r="L229" s="426"/>
      <c r="M229" s="426"/>
      <c r="N229" s="426"/>
      <c r="O229" s="426"/>
      <c r="P229" s="426"/>
      <c r="Q229" s="426"/>
      <c r="R229" s="426"/>
      <c r="S229" s="426"/>
      <c r="T229" s="426"/>
      <c r="U229" s="426"/>
      <c r="V229" s="426"/>
      <c r="W229" s="426"/>
      <c r="X229" s="426"/>
      <c r="Y229" s="426"/>
      <c r="Z229" s="426"/>
    </row>
    <row r="230" spans="1:26" ht="15.75" customHeight="1">
      <c r="A230" s="426"/>
      <c r="B230" s="426"/>
      <c r="C230" s="426"/>
      <c r="D230" s="426"/>
      <c r="E230" s="426"/>
      <c r="F230" s="426"/>
      <c r="G230" s="426"/>
      <c r="H230" s="426"/>
      <c r="I230" s="426"/>
      <c r="J230" s="426"/>
      <c r="K230" s="426"/>
      <c r="L230" s="426"/>
      <c r="M230" s="426"/>
      <c r="N230" s="426"/>
      <c r="O230" s="426"/>
      <c r="P230" s="426"/>
      <c r="Q230" s="426"/>
      <c r="R230" s="426"/>
      <c r="S230" s="426"/>
      <c r="T230" s="426"/>
      <c r="U230" s="426"/>
      <c r="V230" s="426"/>
      <c r="W230" s="426"/>
      <c r="X230" s="426"/>
      <c r="Y230" s="426"/>
      <c r="Z230" s="426"/>
    </row>
    <row r="231" spans="1:26" ht="15.75" customHeight="1">
      <c r="A231" s="426"/>
      <c r="B231" s="426"/>
      <c r="C231" s="426"/>
      <c r="D231" s="426"/>
      <c r="E231" s="426"/>
      <c r="F231" s="426"/>
      <c r="G231" s="426"/>
      <c r="H231" s="426"/>
      <c r="I231" s="426"/>
      <c r="J231" s="426"/>
      <c r="K231" s="426"/>
      <c r="L231" s="426"/>
      <c r="M231" s="426"/>
      <c r="N231" s="426"/>
      <c r="O231" s="426"/>
      <c r="P231" s="426"/>
      <c r="Q231" s="426"/>
      <c r="R231" s="426"/>
      <c r="S231" s="426"/>
      <c r="T231" s="426"/>
      <c r="U231" s="426"/>
      <c r="V231" s="426"/>
      <c r="W231" s="426"/>
      <c r="X231" s="426"/>
      <c r="Y231" s="426"/>
      <c r="Z231" s="426"/>
    </row>
    <row r="232" spans="1:26" ht="15.75" customHeight="1">
      <c r="A232" s="426"/>
      <c r="B232" s="426"/>
      <c r="C232" s="426"/>
      <c r="D232" s="426"/>
      <c r="E232" s="426"/>
      <c r="F232" s="426"/>
      <c r="G232" s="426"/>
      <c r="H232" s="426"/>
      <c r="I232" s="426"/>
      <c r="J232" s="426"/>
      <c r="K232" s="426"/>
      <c r="L232" s="426"/>
      <c r="M232" s="426"/>
      <c r="N232" s="426"/>
      <c r="O232" s="426"/>
      <c r="P232" s="426"/>
      <c r="Q232" s="426"/>
      <c r="R232" s="426"/>
      <c r="S232" s="426"/>
      <c r="T232" s="426"/>
      <c r="U232" s="426"/>
      <c r="V232" s="426"/>
      <c r="W232" s="426"/>
      <c r="X232" s="426"/>
      <c r="Y232" s="426"/>
      <c r="Z232" s="426"/>
    </row>
    <row r="233" spans="1:26" ht="15.75" customHeight="1">
      <c r="A233" s="426"/>
      <c r="B233" s="426"/>
      <c r="C233" s="426"/>
      <c r="D233" s="426"/>
      <c r="E233" s="426"/>
      <c r="F233" s="426"/>
      <c r="G233" s="426"/>
      <c r="H233" s="426"/>
      <c r="I233" s="426"/>
      <c r="J233" s="426"/>
      <c r="K233" s="426"/>
      <c r="L233" s="426"/>
      <c r="M233" s="426"/>
      <c r="N233" s="426"/>
      <c r="O233" s="426"/>
      <c r="P233" s="426"/>
      <c r="Q233" s="426"/>
      <c r="R233" s="426"/>
      <c r="S233" s="426"/>
      <c r="T233" s="426"/>
      <c r="U233" s="426"/>
      <c r="V233" s="426"/>
      <c r="W233" s="426"/>
      <c r="X233" s="426"/>
      <c r="Y233" s="426"/>
      <c r="Z233" s="426"/>
    </row>
    <row r="234" spans="1:26" ht="15.75" customHeight="1">
      <c r="A234" s="426"/>
      <c r="B234" s="426"/>
      <c r="C234" s="426"/>
      <c r="D234" s="426"/>
      <c r="E234" s="426"/>
      <c r="F234" s="426"/>
      <c r="G234" s="426"/>
      <c r="H234" s="426"/>
      <c r="I234" s="426"/>
      <c r="J234" s="426"/>
      <c r="K234" s="426"/>
      <c r="L234" s="426"/>
      <c r="M234" s="426"/>
      <c r="N234" s="426"/>
      <c r="O234" s="426"/>
      <c r="P234" s="426"/>
      <c r="Q234" s="426"/>
      <c r="R234" s="426"/>
      <c r="S234" s="426"/>
      <c r="T234" s="426"/>
      <c r="U234" s="426"/>
      <c r="V234" s="426"/>
      <c r="W234" s="426"/>
      <c r="X234" s="426"/>
      <c r="Y234" s="426"/>
      <c r="Z234" s="426"/>
    </row>
    <row r="235" spans="1:26" ht="15.75" customHeight="1">
      <c r="A235" s="426"/>
      <c r="B235" s="426"/>
      <c r="C235" s="426"/>
      <c r="D235" s="426"/>
      <c r="E235" s="426"/>
      <c r="F235" s="426"/>
      <c r="G235" s="426"/>
      <c r="H235" s="426"/>
      <c r="I235" s="426"/>
      <c r="J235" s="426"/>
      <c r="K235" s="426"/>
      <c r="L235" s="426"/>
      <c r="M235" s="426"/>
      <c r="N235" s="426"/>
      <c r="O235" s="426"/>
      <c r="P235" s="426"/>
      <c r="Q235" s="426"/>
      <c r="R235" s="426"/>
      <c r="S235" s="426"/>
      <c r="T235" s="426"/>
      <c r="U235" s="426"/>
      <c r="V235" s="426"/>
      <c r="W235" s="426"/>
      <c r="X235" s="426"/>
      <c r="Y235" s="426"/>
      <c r="Z235" s="426"/>
    </row>
    <row r="236" spans="1:26" ht="15.75" customHeight="1">
      <c r="A236" s="426"/>
      <c r="B236" s="426"/>
      <c r="C236" s="426"/>
      <c r="D236" s="426"/>
      <c r="E236" s="426"/>
      <c r="F236" s="426"/>
      <c r="G236" s="426"/>
      <c r="H236" s="426"/>
      <c r="I236" s="426"/>
      <c r="J236" s="426"/>
      <c r="K236" s="426"/>
      <c r="L236" s="426"/>
      <c r="M236" s="426"/>
      <c r="N236" s="426"/>
      <c r="O236" s="426"/>
      <c r="P236" s="426"/>
      <c r="Q236" s="426"/>
      <c r="R236" s="426"/>
      <c r="S236" s="426"/>
      <c r="T236" s="426"/>
      <c r="U236" s="426"/>
      <c r="V236" s="426"/>
      <c r="W236" s="426"/>
      <c r="X236" s="426"/>
      <c r="Y236" s="426"/>
      <c r="Z236" s="426"/>
    </row>
    <row r="237" spans="1:26" ht="15.75" customHeight="1">
      <c r="A237" s="426"/>
      <c r="B237" s="426"/>
      <c r="C237" s="426"/>
      <c r="D237" s="426"/>
      <c r="E237" s="426"/>
      <c r="F237" s="426"/>
      <c r="G237" s="426"/>
      <c r="H237" s="426"/>
      <c r="I237" s="426"/>
      <c r="J237" s="426"/>
      <c r="K237" s="426"/>
      <c r="L237" s="426"/>
      <c r="M237" s="426"/>
      <c r="N237" s="426"/>
      <c r="O237" s="426"/>
      <c r="P237" s="426"/>
      <c r="Q237" s="426"/>
      <c r="R237" s="426"/>
      <c r="S237" s="426"/>
      <c r="T237" s="426"/>
      <c r="U237" s="426"/>
      <c r="V237" s="426"/>
      <c r="W237" s="426"/>
      <c r="X237" s="426"/>
      <c r="Y237" s="426"/>
      <c r="Z237" s="426"/>
    </row>
    <row r="238" spans="1:26" ht="15.75" customHeight="1">
      <c r="A238" s="426"/>
      <c r="B238" s="426"/>
      <c r="C238" s="426"/>
      <c r="D238" s="426"/>
      <c r="E238" s="426"/>
      <c r="F238" s="426"/>
      <c r="G238" s="426"/>
      <c r="H238" s="426"/>
      <c r="I238" s="426"/>
      <c r="J238" s="426"/>
      <c r="K238" s="426"/>
      <c r="L238" s="426"/>
      <c r="M238" s="426"/>
      <c r="N238" s="426"/>
      <c r="O238" s="426"/>
      <c r="P238" s="426"/>
      <c r="Q238" s="426"/>
      <c r="R238" s="426"/>
      <c r="S238" s="426"/>
      <c r="T238" s="426"/>
      <c r="U238" s="426"/>
      <c r="V238" s="426"/>
      <c r="W238" s="426"/>
      <c r="X238" s="426"/>
      <c r="Y238" s="426"/>
      <c r="Z238" s="426"/>
    </row>
    <row r="239" spans="1:26" ht="15.75" customHeight="1">
      <c r="A239" s="426"/>
      <c r="B239" s="426"/>
      <c r="C239" s="426"/>
      <c r="D239" s="426"/>
      <c r="E239" s="426"/>
      <c r="F239" s="426"/>
      <c r="G239" s="426"/>
      <c r="H239" s="426"/>
      <c r="I239" s="426"/>
      <c r="J239" s="426"/>
      <c r="K239" s="426"/>
      <c r="L239" s="426"/>
      <c r="M239" s="426"/>
      <c r="N239" s="426"/>
      <c r="O239" s="426"/>
      <c r="P239" s="426"/>
      <c r="Q239" s="426"/>
      <c r="R239" s="426"/>
      <c r="S239" s="426"/>
      <c r="T239" s="426"/>
      <c r="U239" s="426"/>
      <c r="V239" s="426"/>
      <c r="W239" s="426"/>
      <c r="X239" s="426"/>
      <c r="Y239" s="426"/>
      <c r="Z239" s="426"/>
    </row>
    <row r="240" spans="1:26" ht="15.75" customHeight="1">
      <c r="A240" s="426"/>
      <c r="B240" s="426"/>
      <c r="C240" s="426"/>
      <c r="D240" s="426"/>
      <c r="E240" s="426"/>
      <c r="F240" s="426"/>
      <c r="G240" s="426"/>
      <c r="H240" s="426"/>
      <c r="I240" s="426"/>
      <c r="J240" s="426"/>
      <c r="K240" s="426"/>
      <c r="L240" s="426"/>
      <c r="M240" s="426"/>
      <c r="N240" s="426"/>
      <c r="O240" s="426"/>
      <c r="P240" s="426"/>
      <c r="Q240" s="426"/>
      <c r="R240" s="426"/>
      <c r="S240" s="426"/>
      <c r="T240" s="426"/>
      <c r="U240" s="426"/>
      <c r="V240" s="426"/>
      <c r="W240" s="426"/>
      <c r="X240" s="426"/>
      <c r="Y240" s="426"/>
      <c r="Z240" s="426"/>
    </row>
    <row r="241" spans="1:26" ht="15.75" customHeight="1">
      <c r="A241" s="426"/>
      <c r="B241" s="426"/>
      <c r="C241" s="426"/>
      <c r="D241" s="426"/>
      <c r="E241" s="426"/>
      <c r="F241" s="426"/>
      <c r="G241" s="426"/>
      <c r="H241" s="426"/>
      <c r="I241" s="426"/>
      <c r="J241" s="426"/>
      <c r="K241" s="426"/>
      <c r="L241" s="426"/>
      <c r="M241" s="426"/>
      <c r="N241" s="426"/>
      <c r="O241" s="426"/>
      <c r="P241" s="426"/>
      <c r="Q241" s="426"/>
      <c r="R241" s="426"/>
      <c r="S241" s="426"/>
      <c r="T241" s="426"/>
      <c r="U241" s="426"/>
      <c r="V241" s="426"/>
      <c r="W241" s="426"/>
      <c r="X241" s="426"/>
      <c r="Y241" s="426"/>
      <c r="Z241" s="426"/>
    </row>
    <row r="242" spans="1:26" ht="15.75" customHeight="1">
      <c r="A242" s="426"/>
      <c r="B242" s="426"/>
      <c r="C242" s="426"/>
      <c r="D242" s="426"/>
      <c r="E242" s="426"/>
      <c r="F242" s="426"/>
      <c r="G242" s="426"/>
      <c r="H242" s="426"/>
      <c r="I242" s="426"/>
      <c r="J242" s="426"/>
      <c r="K242" s="426"/>
      <c r="L242" s="426"/>
      <c r="M242" s="426"/>
      <c r="N242" s="426"/>
      <c r="O242" s="426"/>
      <c r="P242" s="426"/>
      <c r="Q242" s="426"/>
      <c r="R242" s="426"/>
      <c r="S242" s="426"/>
      <c r="T242" s="426"/>
      <c r="U242" s="426"/>
      <c r="V242" s="426"/>
      <c r="W242" s="426"/>
      <c r="X242" s="426"/>
      <c r="Y242" s="426"/>
      <c r="Z242" s="426"/>
    </row>
    <row r="243" spans="1:26" ht="15.75" customHeight="1">
      <c r="A243" s="426"/>
      <c r="B243" s="426"/>
      <c r="C243" s="426"/>
      <c r="D243" s="426"/>
      <c r="E243" s="426"/>
      <c r="F243" s="426"/>
      <c r="G243" s="426"/>
      <c r="H243" s="426"/>
      <c r="I243" s="426"/>
      <c r="J243" s="426"/>
      <c r="K243" s="426"/>
      <c r="L243" s="426"/>
      <c r="M243" s="426"/>
      <c r="N243" s="426"/>
      <c r="O243" s="426"/>
      <c r="P243" s="426"/>
      <c r="Q243" s="426"/>
      <c r="R243" s="426"/>
      <c r="S243" s="426"/>
      <c r="T243" s="426"/>
      <c r="U243" s="426"/>
      <c r="V243" s="426"/>
      <c r="W243" s="426"/>
      <c r="X243" s="426"/>
      <c r="Y243" s="426"/>
      <c r="Z243" s="426"/>
    </row>
    <row r="244" spans="1:26" ht="15.75" customHeight="1">
      <c r="A244" s="426"/>
      <c r="B244" s="426"/>
      <c r="C244" s="426"/>
      <c r="D244" s="426"/>
      <c r="E244" s="426"/>
      <c r="F244" s="426"/>
      <c r="G244" s="426"/>
      <c r="H244" s="426"/>
      <c r="I244" s="426"/>
      <c r="J244" s="426"/>
      <c r="K244" s="426"/>
      <c r="L244" s="426"/>
      <c r="M244" s="426"/>
      <c r="N244" s="426"/>
      <c r="O244" s="426"/>
      <c r="P244" s="426"/>
      <c r="Q244" s="426"/>
      <c r="R244" s="426"/>
      <c r="S244" s="426"/>
      <c r="T244" s="426"/>
      <c r="U244" s="426"/>
      <c r="V244" s="426"/>
      <c r="W244" s="426"/>
      <c r="X244" s="426"/>
      <c r="Y244" s="426"/>
      <c r="Z244" s="426"/>
    </row>
    <row r="245" spans="1:26" ht="15.75" customHeight="1">
      <c r="A245" s="426"/>
      <c r="B245" s="426"/>
      <c r="C245" s="426"/>
      <c r="D245" s="426"/>
      <c r="E245" s="426"/>
      <c r="F245" s="426"/>
      <c r="G245" s="426"/>
      <c r="H245" s="426"/>
      <c r="I245" s="426"/>
      <c r="J245" s="426"/>
      <c r="K245" s="426"/>
      <c r="L245" s="426"/>
      <c r="M245" s="426"/>
      <c r="N245" s="426"/>
      <c r="O245" s="426"/>
      <c r="P245" s="426"/>
      <c r="Q245" s="426"/>
      <c r="R245" s="426"/>
      <c r="S245" s="426"/>
      <c r="T245" s="426"/>
      <c r="U245" s="426"/>
      <c r="V245" s="426"/>
      <c r="W245" s="426"/>
      <c r="X245" s="426"/>
      <c r="Y245" s="426"/>
      <c r="Z245" s="426"/>
    </row>
    <row r="246" spans="1:26" ht="15.75" customHeight="1">
      <c r="A246" s="426"/>
      <c r="B246" s="426"/>
      <c r="C246" s="426"/>
      <c r="D246" s="426"/>
      <c r="E246" s="426"/>
      <c r="F246" s="426"/>
      <c r="G246" s="426"/>
      <c r="H246" s="426"/>
      <c r="I246" s="426"/>
      <c r="J246" s="426"/>
      <c r="K246" s="426"/>
      <c r="L246" s="426"/>
      <c r="M246" s="426"/>
      <c r="N246" s="426"/>
      <c r="O246" s="426"/>
      <c r="P246" s="426"/>
      <c r="Q246" s="426"/>
      <c r="R246" s="426"/>
      <c r="S246" s="426"/>
      <c r="T246" s="426"/>
      <c r="U246" s="426"/>
      <c r="V246" s="426"/>
      <c r="W246" s="426"/>
      <c r="X246" s="426"/>
      <c r="Y246" s="426"/>
      <c r="Z246" s="426"/>
    </row>
    <row r="247" spans="1:26" ht="15.75" customHeight="1">
      <c r="A247" s="426"/>
      <c r="B247" s="426"/>
      <c r="C247" s="426"/>
      <c r="D247" s="426"/>
      <c r="E247" s="426"/>
      <c r="F247" s="426"/>
      <c r="G247" s="426"/>
      <c r="H247" s="426"/>
      <c r="I247" s="426"/>
      <c r="J247" s="426"/>
      <c r="K247" s="426"/>
      <c r="L247" s="426"/>
      <c r="M247" s="426"/>
      <c r="N247" s="426"/>
      <c r="O247" s="426"/>
      <c r="P247" s="426"/>
      <c r="Q247" s="426"/>
      <c r="R247" s="426"/>
      <c r="S247" s="426"/>
      <c r="T247" s="426"/>
      <c r="U247" s="426"/>
      <c r="V247" s="426"/>
      <c r="W247" s="426"/>
      <c r="X247" s="426"/>
      <c r="Y247" s="426"/>
      <c r="Z247" s="426"/>
    </row>
    <row r="248" spans="1:26" ht="15.75" customHeight="1">
      <c r="A248" s="426"/>
      <c r="B248" s="426"/>
      <c r="C248" s="426"/>
      <c r="D248" s="426"/>
      <c r="E248" s="426"/>
      <c r="F248" s="426"/>
      <c r="G248" s="426"/>
      <c r="H248" s="426"/>
      <c r="I248" s="426"/>
      <c r="J248" s="426"/>
      <c r="K248" s="426"/>
      <c r="L248" s="426"/>
      <c r="M248" s="426"/>
      <c r="N248" s="426"/>
      <c r="O248" s="426"/>
      <c r="P248" s="426"/>
      <c r="Q248" s="426"/>
      <c r="R248" s="426"/>
      <c r="S248" s="426"/>
      <c r="T248" s="426"/>
      <c r="U248" s="426"/>
      <c r="V248" s="426"/>
      <c r="W248" s="426"/>
      <c r="X248" s="426"/>
      <c r="Y248" s="426"/>
      <c r="Z248" s="426"/>
    </row>
    <row r="249" spans="1:26" ht="15.75" customHeight="1">
      <c r="A249" s="426"/>
      <c r="B249" s="426"/>
      <c r="C249" s="426"/>
      <c r="D249" s="426"/>
      <c r="E249" s="426"/>
      <c r="F249" s="426"/>
      <c r="G249" s="426"/>
      <c r="H249" s="426"/>
      <c r="I249" s="426"/>
      <c r="J249" s="426"/>
      <c r="K249" s="426"/>
      <c r="L249" s="426"/>
      <c r="M249" s="426"/>
      <c r="N249" s="426"/>
      <c r="O249" s="426"/>
      <c r="P249" s="426"/>
      <c r="Q249" s="426"/>
      <c r="R249" s="426"/>
      <c r="S249" s="426"/>
      <c r="T249" s="426"/>
      <c r="U249" s="426"/>
      <c r="V249" s="426"/>
      <c r="W249" s="426"/>
      <c r="X249" s="426"/>
      <c r="Y249" s="426"/>
      <c r="Z249" s="426"/>
    </row>
    <row r="250" spans="1:26" ht="15.75" customHeight="1">
      <c r="A250" s="426"/>
      <c r="B250" s="426"/>
      <c r="C250" s="426"/>
      <c r="D250" s="426"/>
      <c r="E250" s="426"/>
      <c r="F250" s="426"/>
      <c r="G250" s="426"/>
      <c r="H250" s="426"/>
      <c r="I250" s="426"/>
      <c r="J250" s="426"/>
      <c r="K250" s="426"/>
      <c r="L250" s="426"/>
      <c r="M250" s="426"/>
      <c r="N250" s="426"/>
      <c r="O250" s="426"/>
      <c r="P250" s="426"/>
      <c r="Q250" s="426"/>
      <c r="R250" s="426"/>
      <c r="S250" s="426"/>
      <c r="T250" s="426"/>
      <c r="U250" s="426"/>
      <c r="V250" s="426"/>
      <c r="W250" s="426"/>
      <c r="X250" s="426"/>
      <c r="Y250" s="426"/>
      <c r="Z250" s="426"/>
    </row>
    <row r="251" spans="1:26" ht="15.75" customHeight="1">
      <c r="A251" s="426"/>
      <c r="B251" s="426"/>
      <c r="C251" s="426"/>
      <c r="D251" s="426"/>
      <c r="E251" s="426"/>
      <c r="F251" s="426"/>
      <c r="G251" s="426"/>
      <c r="H251" s="426"/>
      <c r="I251" s="426"/>
      <c r="J251" s="426"/>
      <c r="K251" s="426"/>
      <c r="L251" s="426"/>
      <c r="M251" s="426"/>
      <c r="N251" s="426"/>
      <c r="O251" s="426"/>
      <c r="P251" s="426"/>
      <c r="Q251" s="426"/>
      <c r="R251" s="426"/>
      <c r="S251" s="426"/>
      <c r="T251" s="426"/>
      <c r="U251" s="426"/>
      <c r="V251" s="426"/>
      <c r="W251" s="426"/>
      <c r="X251" s="426"/>
      <c r="Y251" s="426"/>
      <c r="Z251" s="426"/>
    </row>
    <row r="252" spans="1:26" ht="15.75" customHeight="1">
      <c r="A252" s="426"/>
      <c r="B252" s="426"/>
      <c r="C252" s="426"/>
      <c r="D252" s="426"/>
      <c r="E252" s="426"/>
      <c r="F252" s="426"/>
      <c r="G252" s="426"/>
      <c r="H252" s="426"/>
      <c r="I252" s="426"/>
      <c r="J252" s="426"/>
      <c r="K252" s="426"/>
      <c r="L252" s="426"/>
      <c r="M252" s="426"/>
      <c r="N252" s="426"/>
      <c r="O252" s="426"/>
      <c r="P252" s="426"/>
      <c r="Q252" s="426"/>
      <c r="R252" s="426"/>
      <c r="S252" s="426"/>
      <c r="T252" s="426"/>
      <c r="U252" s="426"/>
      <c r="V252" s="426"/>
      <c r="W252" s="426"/>
      <c r="X252" s="426"/>
      <c r="Y252" s="426"/>
      <c r="Z252" s="426"/>
    </row>
    <row r="253" spans="1:26" ht="15.75" customHeight="1">
      <c r="A253" s="426"/>
      <c r="B253" s="426"/>
      <c r="C253" s="426"/>
      <c r="D253" s="426"/>
      <c r="E253" s="426"/>
      <c r="F253" s="426"/>
      <c r="G253" s="426"/>
      <c r="H253" s="426"/>
      <c r="I253" s="426"/>
      <c r="J253" s="426"/>
      <c r="K253" s="426"/>
      <c r="L253" s="426"/>
      <c r="M253" s="426"/>
      <c r="N253" s="426"/>
      <c r="O253" s="426"/>
      <c r="P253" s="426"/>
      <c r="Q253" s="426"/>
      <c r="R253" s="426"/>
      <c r="S253" s="426"/>
      <c r="T253" s="426"/>
      <c r="U253" s="426"/>
      <c r="V253" s="426"/>
      <c r="W253" s="426"/>
      <c r="X253" s="426"/>
      <c r="Y253" s="426"/>
      <c r="Z253" s="426"/>
    </row>
    <row r="254" spans="1:26" ht="15.75" customHeight="1">
      <c r="A254" s="426"/>
      <c r="B254" s="426"/>
      <c r="C254" s="426"/>
      <c r="D254" s="426"/>
      <c r="E254" s="426"/>
      <c r="F254" s="426"/>
      <c r="G254" s="426"/>
      <c r="H254" s="426"/>
      <c r="I254" s="426"/>
      <c r="J254" s="426"/>
      <c r="K254" s="426"/>
      <c r="L254" s="426"/>
      <c r="M254" s="426"/>
      <c r="N254" s="426"/>
      <c r="O254" s="426"/>
      <c r="P254" s="426"/>
      <c r="Q254" s="426"/>
      <c r="R254" s="426"/>
      <c r="S254" s="426"/>
      <c r="T254" s="426"/>
      <c r="U254" s="426"/>
      <c r="V254" s="426"/>
      <c r="W254" s="426"/>
      <c r="X254" s="426"/>
      <c r="Y254" s="426"/>
      <c r="Z254" s="426"/>
    </row>
    <row r="255" spans="1:26" ht="15.75" customHeight="1">
      <c r="A255" s="426"/>
      <c r="B255" s="426"/>
      <c r="C255" s="426"/>
      <c r="D255" s="426"/>
      <c r="E255" s="426"/>
      <c r="F255" s="426"/>
      <c r="G255" s="426"/>
      <c r="H255" s="426"/>
      <c r="I255" s="426"/>
      <c r="J255" s="426"/>
      <c r="K255" s="426"/>
      <c r="L255" s="426"/>
      <c r="M255" s="426"/>
      <c r="N255" s="426"/>
      <c r="O255" s="426"/>
      <c r="P255" s="426"/>
      <c r="Q255" s="426"/>
      <c r="R255" s="426"/>
      <c r="S255" s="426"/>
      <c r="T255" s="426"/>
      <c r="U255" s="426"/>
      <c r="V255" s="426"/>
      <c r="W255" s="426"/>
      <c r="X255" s="426"/>
      <c r="Y255" s="426"/>
      <c r="Z255" s="426"/>
    </row>
    <row r="256" spans="1:26" ht="15.75" customHeight="1">
      <c r="A256" s="426"/>
      <c r="B256" s="426"/>
      <c r="C256" s="426"/>
      <c r="D256" s="426"/>
      <c r="E256" s="426"/>
      <c r="F256" s="426"/>
      <c r="G256" s="426"/>
      <c r="H256" s="426"/>
      <c r="I256" s="426"/>
      <c r="J256" s="426"/>
      <c r="K256" s="426"/>
      <c r="L256" s="426"/>
      <c r="M256" s="426"/>
      <c r="N256" s="426"/>
      <c r="O256" s="426"/>
      <c r="P256" s="426"/>
      <c r="Q256" s="426"/>
      <c r="R256" s="426"/>
      <c r="S256" s="426"/>
      <c r="T256" s="426"/>
      <c r="U256" s="426"/>
      <c r="V256" s="426"/>
      <c r="W256" s="426"/>
      <c r="X256" s="426"/>
      <c r="Y256" s="426"/>
      <c r="Z256" s="426"/>
    </row>
    <row r="257" spans="1:26" ht="15.75" customHeight="1">
      <c r="A257" s="426"/>
      <c r="B257" s="426"/>
      <c r="C257" s="426"/>
      <c r="D257" s="426"/>
      <c r="E257" s="426"/>
      <c r="F257" s="426"/>
      <c r="G257" s="426"/>
      <c r="H257" s="426"/>
      <c r="I257" s="426"/>
      <c r="J257" s="426"/>
      <c r="K257" s="426"/>
      <c r="L257" s="426"/>
      <c r="M257" s="426"/>
      <c r="N257" s="426"/>
      <c r="O257" s="426"/>
      <c r="P257" s="426"/>
      <c r="Q257" s="426"/>
      <c r="R257" s="426"/>
      <c r="S257" s="426"/>
      <c r="T257" s="426"/>
      <c r="U257" s="426"/>
      <c r="V257" s="426"/>
      <c r="W257" s="426"/>
      <c r="X257" s="426"/>
      <c r="Y257" s="426"/>
      <c r="Z257" s="426"/>
    </row>
    <row r="258" spans="1:26" ht="15.75" customHeight="1">
      <c r="A258" s="426"/>
      <c r="B258" s="426"/>
      <c r="C258" s="426"/>
      <c r="D258" s="426"/>
      <c r="E258" s="426"/>
      <c r="F258" s="426"/>
      <c r="G258" s="426"/>
      <c r="H258" s="426"/>
      <c r="I258" s="426"/>
      <c r="J258" s="426"/>
      <c r="K258" s="426"/>
      <c r="L258" s="426"/>
      <c r="M258" s="426"/>
      <c r="N258" s="426"/>
      <c r="O258" s="426"/>
      <c r="P258" s="426"/>
      <c r="Q258" s="426"/>
      <c r="R258" s="426"/>
      <c r="S258" s="426"/>
      <c r="T258" s="426"/>
      <c r="U258" s="426"/>
      <c r="V258" s="426"/>
      <c r="W258" s="426"/>
      <c r="X258" s="426"/>
      <c r="Y258" s="426"/>
      <c r="Z258" s="426"/>
    </row>
    <row r="259" spans="1:26" ht="15.75" customHeight="1">
      <c r="A259" s="426"/>
      <c r="B259" s="426"/>
      <c r="C259" s="426"/>
      <c r="D259" s="426"/>
      <c r="E259" s="426"/>
      <c r="F259" s="426"/>
      <c r="G259" s="426"/>
      <c r="H259" s="426"/>
      <c r="I259" s="426"/>
      <c r="J259" s="426"/>
      <c r="K259" s="426"/>
      <c r="L259" s="426"/>
      <c r="M259" s="426"/>
      <c r="N259" s="426"/>
      <c r="O259" s="426"/>
      <c r="P259" s="426"/>
      <c r="Q259" s="426"/>
      <c r="R259" s="426"/>
      <c r="S259" s="426"/>
      <c r="T259" s="426"/>
      <c r="U259" s="426"/>
      <c r="V259" s="426"/>
      <c r="W259" s="426"/>
      <c r="X259" s="426"/>
      <c r="Y259" s="426"/>
      <c r="Z259" s="426"/>
    </row>
    <row r="260" spans="1:26" ht="15.75" customHeight="1">
      <c r="A260" s="426"/>
      <c r="B260" s="426"/>
      <c r="C260" s="426"/>
      <c r="D260" s="426"/>
      <c r="E260" s="426"/>
      <c r="F260" s="426"/>
      <c r="G260" s="426"/>
      <c r="H260" s="426"/>
      <c r="I260" s="426"/>
      <c r="J260" s="426"/>
      <c r="K260" s="426"/>
      <c r="L260" s="426"/>
      <c r="M260" s="426"/>
      <c r="N260" s="426"/>
      <c r="O260" s="426"/>
      <c r="P260" s="426"/>
      <c r="Q260" s="426"/>
      <c r="R260" s="426"/>
      <c r="S260" s="426"/>
      <c r="T260" s="426"/>
      <c r="U260" s="426"/>
      <c r="V260" s="426"/>
      <c r="W260" s="426"/>
      <c r="X260" s="426"/>
      <c r="Y260" s="426"/>
      <c r="Z260" s="426"/>
    </row>
    <row r="261" spans="1:26" ht="15.75" customHeight="1">
      <c r="A261" s="426"/>
      <c r="B261" s="426"/>
      <c r="C261" s="426"/>
      <c r="D261" s="426"/>
      <c r="E261" s="426"/>
      <c r="F261" s="426"/>
      <c r="G261" s="426"/>
      <c r="H261" s="426"/>
      <c r="I261" s="426"/>
      <c r="J261" s="426"/>
      <c r="K261" s="426"/>
      <c r="L261" s="426"/>
      <c r="M261" s="426"/>
      <c r="N261" s="426"/>
      <c r="O261" s="426"/>
      <c r="P261" s="426"/>
      <c r="Q261" s="426"/>
      <c r="R261" s="426"/>
      <c r="S261" s="426"/>
      <c r="T261" s="426"/>
      <c r="U261" s="426"/>
      <c r="V261" s="426"/>
      <c r="W261" s="426"/>
      <c r="X261" s="426"/>
      <c r="Y261" s="426"/>
      <c r="Z261" s="426"/>
    </row>
    <row r="262" spans="1:26" ht="15.75" customHeight="1">
      <c r="A262" s="426"/>
      <c r="B262" s="426"/>
      <c r="C262" s="426"/>
      <c r="D262" s="426"/>
      <c r="E262" s="426"/>
      <c r="F262" s="426"/>
      <c r="G262" s="426"/>
      <c r="H262" s="426"/>
      <c r="I262" s="426"/>
      <c r="J262" s="426"/>
      <c r="K262" s="426"/>
      <c r="L262" s="426"/>
      <c r="M262" s="426"/>
      <c r="N262" s="426"/>
      <c r="O262" s="426"/>
      <c r="P262" s="426"/>
      <c r="Q262" s="426"/>
      <c r="R262" s="426"/>
      <c r="S262" s="426"/>
      <c r="T262" s="426"/>
      <c r="U262" s="426"/>
      <c r="V262" s="426"/>
      <c r="W262" s="426"/>
      <c r="X262" s="426"/>
      <c r="Y262" s="426"/>
      <c r="Z262" s="426"/>
    </row>
    <row r="263" spans="1:26" ht="15.75" customHeight="1">
      <c r="A263" s="426"/>
      <c r="B263" s="426"/>
      <c r="C263" s="426"/>
      <c r="D263" s="426"/>
      <c r="E263" s="426"/>
      <c r="F263" s="426"/>
      <c r="G263" s="426"/>
      <c r="H263" s="426"/>
      <c r="I263" s="426"/>
      <c r="J263" s="426"/>
      <c r="K263" s="426"/>
      <c r="L263" s="426"/>
      <c r="M263" s="426"/>
      <c r="N263" s="426"/>
      <c r="O263" s="426"/>
      <c r="P263" s="426"/>
      <c r="Q263" s="426"/>
      <c r="R263" s="426"/>
      <c r="S263" s="426"/>
      <c r="T263" s="426"/>
      <c r="U263" s="426"/>
      <c r="V263" s="426"/>
      <c r="W263" s="426"/>
      <c r="X263" s="426"/>
      <c r="Y263" s="426"/>
      <c r="Z263" s="426"/>
    </row>
    <row r="264" spans="1:26" ht="15.75" customHeight="1">
      <c r="A264" s="426"/>
      <c r="B264" s="426"/>
      <c r="C264" s="426"/>
      <c r="D264" s="426"/>
      <c r="E264" s="426"/>
      <c r="F264" s="426"/>
      <c r="G264" s="426"/>
      <c r="H264" s="426"/>
      <c r="I264" s="426"/>
      <c r="J264" s="426"/>
      <c r="K264" s="426"/>
      <c r="L264" s="426"/>
      <c r="M264" s="426"/>
      <c r="N264" s="426"/>
      <c r="O264" s="426"/>
      <c r="P264" s="426"/>
      <c r="Q264" s="426"/>
      <c r="R264" s="426"/>
      <c r="S264" s="426"/>
      <c r="T264" s="426"/>
      <c r="U264" s="426"/>
      <c r="V264" s="426"/>
      <c r="W264" s="426"/>
      <c r="X264" s="426"/>
      <c r="Y264" s="426"/>
      <c r="Z264" s="426"/>
    </row>
    <row r="265" spans="1:26" ht="15.75" customHeight="1">
      <c r="A265" s="426"/>
      <c r="B265" s="426"/>
      <c r="C265" s="426"/>
      <c r="D265" s="426"/>
      <c r="E265" s="426"/>
      <c r="F265" s="426"/>
      <c r="G265" s="426"/>
      <c r="H265" s="426"/>
      <c r="I265" s="426"/>
      <c r="J265" s="426"/>
      <c r="K265" s="426"/>
      <c r="L265" s="426"/>
      <c r="M265" s="426"/>
      <c r="N265" s="426"/>
      <c r="O265" s="426"/>
      <c r="P265" s="426"/>
      <c r="Q265" s="426"/>
      <c r="R265" s="426"/>
      <c r="S265" s="426"/>
      <c r="T265" s="426"/>
      <c r="U265" s="426"/>
      <c r="V265" s="426"/>
      <c r="W265" s="426"/>
      <c r="X265" s="426"/>
      <c r="Y265" s="426"/>
      <c r="Z265" s="426"/>
    </row>
    <row r="266" spans="1:26" ht="15.75" customHeight="1">
      <c r="A266" s="426"/>
      <c r="B266" s="426"/>
      <c r="C266" s="426"/>
      <c r="D266" s="426"/>
      <c r="E266" s="426"/>
      <c r="F266" s="426"/>
      <c r="G266" s="426"/>
      <c r="H266" s="426"/>
      <c r="I266" s="426"/>
      <c r="J266" s="426"/>
      <c r="K266" s="426"/>
      <c r="L266" s="426"/>
      <c r="M266" s="426"/>
      <c r="N266" s="426"/>
      <c r="O266" s="426"/>
      <c r="P266" s="426"/>
      <c r="Q266" s="426"/>
      <c r="R266" s="426"/>
      <c r="S266" s="426"/>
      <c r="T266" s="426"/>
      <c r="U266" s="426"/>
      <c r="V266" s="426"/>
      <c r="W266" s="426"/>
      <c r="X266" s="426"/>
      <c r="Y266" s="426"/>
      <c r="Z266" s="426"/>
    </row>
    <row r="267" spans="1:26" ht="15.75" customHeight="1">
      <c r="A267" s="426"/>
      <c r="B267" s="426"/>
      <c r="C267" s="426"/>
      <c r="D267" s="426"/>
      <c r="E267" s="426"/>
      <c r="F267" s="426"/>
      <c r="G267" s="426"/>
      <c r="H267" s="426"/>
      <c r="I267" s="426"/>
      <c r="J267" s="426"/>
      <c r="K267" s="426"/>
      <c r="L267" s="426"/>
      <c r="M267" s="426"/>
      <c r="N267" s="426"/>
      <c r="O267" s="426"/>
      <c r="P267" s="426"/>
      <c r="Q267" s="426"/>
      <c r="R267" s="426"/>
      <c r="S267" s="426"/>
      <c r="T267" s="426"/>
      <c r="U267" s="426"/>
      <c r="V267" s="426"/>
      <c r="W267" s="426"/>
      <c r="X267" s="426"/>
      <c r="Y267" s="426"/>
      <c r="Z267" s="426"/>
    </row>
    <row r="268" spans="1:26" ht="15.75" customHeight="1">
      <c r="A268" s="426"/>
      <c r="B268" s="426"/>
      <c r="C268" s="426"/>
      <c r="D268" s="426"/>
      <c r="E268" s="426"/>
      <c r="F268" s="426"/>
      <c r="G268" s="426"/>
      <c r="H268" s="426"/>
      <c r="I268" s="426"/>
      <c r="J268" s="426"/>
      <c r="K268" s="426"/>
      <c r="L268" s="426"/>
      <c r="M268" s="426"/>
      <c r="N268" s="426"/>
      <c r="O268" s="426"/>
      <c r="P268" s="426"/>
      <c r="Q268" s="426"/>
      <c r="R268" s="426"/>
      <c r="S268" s="426"/>
      <c r="T268" s="426"/>
      <c r="U268" s="426"/>
      <c r="V268" s="426"/>
      <c r="W268" s="426"/>
      <c r="X268" s="426"/>
      <c r="Y268" s="426"/>
      <c r="Z268" s="426"/>
    </row>
    <row r="269" spans="1:26" ht="15.75" customHeight="1">
      <c r="A269" s="426"/>
      <c r="B269" s="426"/>
      <c r="C269" s="426"/>
      <c r="D269" s="426"/>
      <c r="E269" s="426"/>
      <c r="F269" s="426"/>
      <c r="G269" s="426"/>
      <c r="H269" s="426"/>
      <c r="I269" s="426"/>
      <c r="J269" s="426"/>
      <c r="K269" s="426"/>
      <c r="L269" s="426"/>
      <c r="M269" s="426"/>
      <c r="N269" s="426"/>
      <c r="O269" s="426"/>
      <c r="P269" s="426"/>
      <c r="Q269" s="426"/>
      <c r="R269" s="426"/>
      <c r="S269" s="426"/>
      <c r="T269" s="426"/>
      <c r="U269" s="426"/>
      <c r="V269" s="426"/>
      <c r="W269" s="426"/>
      <c r="X269" s="426"/>
      <c r="Y269" s="426"/>
      <c r="Z269" s="426"/>
    </row>
    <row r="270" spans="1:26" ht="15.75" customHeight="1">
      <c r="A270" s="426"/>
      <c r="B270" s="426"/>
      <c r="C270" s="426"/>
      <c r="D270" s="426"/>
      <c r="E270" s="426"/>
      <c r="F270" s="426"/>
      <c r="G270" s="426"/>
      <c r="H270" s="426"/>
      <c r="I270" s="426"/>
      <c r="J270" s="426"/>
      <c r="K270" s="426"/>
      <c r="L270" s="426"/>
      <c r="M270" s="426"/>
      <c r="N270" s="426"/>
      <c r="O270" s="426"/>
      <c r="P270" s="426"/>
      <c r="Q270" s="426"/>
      <c r="R270" s="426"/>
      <c r="S270" s="426"/>
      <c r="T270" s="426"/>
      <c r="U270" s="426"/>
      <c r="V270" s="426"/>
      <c r="W270" s="426"/>
      <c r="X270" s="426"/>
      <c r="Y270" s="426"/>
      <c r="Z270" s="426"/>
    </row>
    <row r="271" spans="1:26" ht="15.75" customHeight="1">
      <c r="A271" s="426"/>
      <c r="B271" s="426"/>
      <c r="C271" s="426"/>
      <c r="D271" s="426"/>
      <c r="E271" s="426"/>
      <c r="F271" s="426"/>
      <c r="G271" s="426"/>
      <c r="H271" s="426"/>
      <c r="I271" s="426"/>
      <c r="J271" s="426"/>
      <c r="K271" s="426"/>
      <c r="L271" s="426"/>
      <c r="M271" s="426"/>
      <c r="N271" s="426"/>
      <c r="O271" s="426"/>
      <c r="P271" s="426"/>
      <c r="Q271" s="426"/>
      <c r="R271" s="426"/>
      <c r="S271" s="426"/>
      <c r="T271" s="426"/>
      <c r="U271" s="426"/>
      <c r="V271" s="426"/>
      <c r="W271" s="426"/>
      <c r="X271" s="426"/>
      <c r="Y271" s="426"/>
      <c r="Z271" s="426"/>
    </row>
    <row r="272" spans="1:26" ht="15.75" customHeight="1">
      <c r="A272" s="426"/>
      <c r="B272" s="426"/>
      <c r="C272" s="426"/>
      <c r="D272" s="426"/>
      <c r="E272" s="426"/>
      <c r="F272" s="426"/>
      <c r="G272" s="426"/>
      <c r="H272" s="426"/>
      <c r="I272" s="426"/>
      <c r="J272" s="426"/>
      <c r="K272" s="426"/>
      <c r="L272" s="426"/>
      <c r="M272" s="426"/>
      <c r="N272" s="426"/>
      <c r="O272" s="426"/>
      <c r="P272" s="426"/>
      <c r="Q272" s="426"/>
      <c r="R272" s="426"/>
      <c r="S272" s="426"/>
      <c r="T272" s="426"/>
      <c r="U272" s="426"/>
      <c r="V272" s="426"/>
      <c r="W272" s="426"/>
      <c r="X272" s="426"/>
      <c r="Y272" s="426"/>
      <c r="Z272" s="426"/>
    </row>
    <row r="273" spans="1:26" ht="15.75" customHeight="1">
      <c r="A273" s="426"/>
      <c r="B273" s="426"/>
      <c r="C273" s="426"/>
      <c r="D273" s="426"/>
      <c r="E273" s="426"/>
      <c r="F273" s="426"/>
      <c r="G273" s="426"/>
      <c r="H273" s="426"/>
      <c r="I273" s="426"/>
      <c r="J273" s="426"/>
      <c r="K273" s="426"/>
      <c r="L273" s="426"/>
      <c r="M273" s="426"/>
      <c r="N273" s="426"/>
      <c r="O273" s="426"/>
      <c r="P273" s="426"/>
      <c r="Q273" s="426"/>
      <c r="R273" s="426"/>
      <c r="S273" s="426"/>
      <c r="T273" s="426"/>
      <c r="U273" s="426"/>
      <c r="V273" s="426"/>
      <c r="W273" s="426"/>
      <c r="X273" s="426"/>
      <c r="Y273" s="426"/>
      <c r="Z273" s="426"/>
    </row>
    <row r="274" spans="1:26" ht="15.75" customHeight="1">
      <c r="A274" s="426"/>
      <c r="B274" s="426"/>
      <c r="C274" s="426"/>
      <c r="D274" s="426"/>
      <c r="E274" s="426"/>
      <c r="F274" s="426"/>
      <c r="G274" s="426"/>
      <c r="H274" s="426"/>
      <c r="I274" s="426"/>
      <c r="J274" s="426"/>
      <c r="K274" s="426"/>
      <c r="L274" s="426"/>
      <c r="M274" s="426"/>
      <c r="N274" s="426"/>
      <c r="O274" s="426"/>
      <c r="P274" s="426"/>
      <c r="Q274" s="426"/>
      <c r="R274" s="426"/>
      <c r="S274" s="426"/>
      <c r="T274" s="426"/>
      <c r="U274" s="426"/>
      <c r="V274" s="426"/>
      <c r="W274" s="426"/>
      <c r="X274" s="426"/>
      <c r="Y274" s="426"/>
      <c r="Z274" s="426"/>
    </row>
    <row r="275" spans="1:26" ht="15.75" customHeight="1">
      <c r="A275" s="426"/>
      <c r="B275" s="426"/>
      <c r="C275" s="426"/>
      <c r="D275" s="426"/>
      <c r="E275" s="426"/>
      <c r="F275" s="426"/>
      <c r="G275" s="426"/>
      <c r="H275" s="426"/>
      <c r="I275" s="426"/>
      <c r="J275" s="426"/>
      <c r="K275" s="426"/>
      <c r="L275" s="426"/>
      <c r="M275" s="426"/>
      <c r="N275" s="426"/>
      <c r="O275" s="426"/>
      <c r="P275" s="426"/>
      <c r="Q275" s="426"/>
      <c r="R275" s="426"/>
      <c r="S275" s="426"/>
      <c r="T275" s="426"/>
      <c r="U275" s="426"/>
      <c r="V275" s="426"/>
      <c r="W275" s="426"/>
      <c r="X275" s="426"/>
      <c r="Y275" s="426"/>
      <c r="Z275" s="426"/>
    </row>
    <row r="276" spans="1:26" ht="15.75" customHeight="1">
      <c r="A276" s="426"/>
      <c r="B276" s="426"/>
      <c r="C276" s="426"/>
      <c r="D276" s="426"/>
      <c r="E276" s="426"/>
      <c r="F276" s="426"/>
      <c r="G276" s="426"/>
      <c r="H276" s="426"/>
      <c r="I276" s="426"/>
      <c r="J276" s="426"/>
      <c r="K276" s="426"/>
      <c r="L276" s="426"/>
      <c r="M276" s="426"/>
      <c r="N276" s="426"/>
      <c r="O276" s="426"/>
      <c r="P276" s="426"/>
      <c r="Q276" s="426"/>
      <c r="R276" s="426"/>
      <c r="S276" s="426"/>
      <c r="T276" s="426"/>
      <c r="U276" s="426"/>
      <c r="V276" s="426"/>
      <c r="W276" s="426"/>
      <c r="X276" s="426"/>
      <c r="Y276" s="426"/>
      <c r="Z276" s="426"/>
    </row>
    <row r="277" spans="1:26" ht="15.75" customHeight="1">
      <c r="A277" s="426"/>
      <c r="B277" s="426"/>
      <c r="C277" s="426"/>
      <c r="D277" s="426"/>
      <c r="E277" s="426"/>
      <c r="F277" s="426"/>
      <c r="G277" s="426"/>
      <c r="H277" s="426"/>
      <c r="I277" s="426"/>
      <c r="J277" s="426"/>
      <c r="K277" s="426"/>
      <c r="L277" s="426"/>
      <c r="M277" s="426"/>
      <c r="N277" s="426"/>
      <c r="O277" s="426"/>
      <c r="P277" s="426"/>
      <c r="Q277" s="426"/>
      <c r="R277" s="426"/>
      <c r="S277" s="426"/>
      <c r="T277" s="426"/>
      <c r="U277" s="426"/>
      <c r="V277" s="426"/>
      <c r="W277" s="426"/>
      <c r="X277" s="426"/>
      <c r="Y277" s="426"/>
      <c r="Z277" s="426"/>
    </row>
    <row r="278" spans="1:26" ht="15.75" customHeight="1">
      <c r="A278" s="426"/>
      <c r="B278" s="426"/>
      <c r="C278" s="426"/>
      <c r="D278" s="426"/>
      <c r="E278" s="426"/>
      <c r="F278" s="426"/>
      <c r="G278" s="426"/>
      <c r="H278" s="426"/>
      <c r="I278" s="426"/>
      <c r="J278" s="426"/>
      <c r="K278" s="426"/>
      <c r="L278" s="426"/>
      <c r="M278" s="426"/>
      <c r="N278" s="426"/>
      <c r="O278" s="426"/>
      <c r="P278" s="426"/>
      <c r="Q278" s="426"/>
      <c r="R278" s="426"/>
      <c r="S278" s="426"/>
      <c r="T278" s="426"/>
      <c r="U278" s="426"/>
      <c r="V278" s="426"/>
      <c r="W278" s="426"/>
      <c r="X278" s="426"/>
      <c r="Y278" s="426"/>
      <c r="Z278" s="426"/>
    </row>
    <row r="279" spans="1:26" ht="15.75" customHeight="1">
      <c r="A279" s="426"/>
      <c r="B279" s="426"/>
      <c r="C279" s="426"/>
      <c r="D279" s="426"/>
      <c r="E279" s="426"/>
      <c r="F279" s="426"/>
      <c r="G279" s="426"/>
      <c r="H279" s="426"/>
      <c r="I279" s="426"/>
      <c r="J279" s="426"/>
      <c r="K279" s="426"/>
      <c r="L279" s="426"/>
      <c r="M279" s="426"/>
      <c r="N279" s="426"/>
      <c r="O279" s="426"/>
      <c r="P279" s="426"/>
      <c r="Q279" s="426"/>
      <c r="R279" s="426"/>
      <c r="S279" s="426"/>
      <c r="T279" s="426"/>
      <c r="U279" s="426"/>
      <c r="V279" s="426"/>
      <c r="W279" s="426"/>
      <c r="X279" s="426"/>
      <c r="Y279" s="426"/>
      <c r="Z279" s="426"/>
    </row>
    <row r="280" spans="1:26" ht="15.75" customHeight="1">
      <c r="A280" s="426"/>
      <c r="B280" s="426"/>
      <c r="C280" s="426"/>
      <c r="D280" s="426"/>
      <c r="E280" s="426"/>
      <c r="F280" s="426"/>
      <c r="G280" s="426"/>
      <c r="H280" s="426"/>
      <c r="I280" s="426"/>
      <c r="J280" s="426"/>
      <c r="K280" s="426"/>
      <c r="L280" s="426"/>
      <c r="M280" s="426"/>
      <c r="N280" s="426"/>
      <c r="O280" s="426"/>
      <c r="P280" s="426"/>
      <c r="Q280" s="426"/>
      <c r="R280" s="426"/>
      <c r="S280" s="426"/>
      <c r="T280" s="426"/>
      <c r="U280" s="426"/>
      <c r="V280" s="426"/>
      <c r="W280" s="426"/>
      <c r="X280" s="426"/>
      <c r="Y280" s="426"/>
      <c r="Z280" s="426"/>
    </row>
    <row r="281" spans="1:26" ht="15.75" customHeight="1">
      <c r="A281" s="426"/>
      <c r="B281" s="426"/>
      <c r="C281" s="426"/>
      <c r="D281" s="426"/>
      <c r="E281" s="426"/>
      <c r="F281" s="426"/>
      <c r="G281" s="426"/>
      <c r="H281" s="426"/>
      <c r="I281" s="426"/>
      <c r="J281" s="426"/>
      <c r="K281" s="426"/>
      <c r="L281" s="426"/>
      <c r="M281" s="426"/>
      <c r="N281" s="426"/>
      <c r="O281" s="426"/>
      <c r="P281" s="426"/>
      <c r="Q281" s="426"/>
      <c r="R281" s="426"/>
      <c r="S281" s="426"/>
      <c r="T281" s="426"/>
      <c r="U281" s="426"/>
      <c r="V281" s="426"/>
      <c r="W281" s="426"/>
      <c r="X281" s="426"/>
      <c r="Y281" s="426"/>
      <c r="Z281" s="426"/>
    </row>
    <row r="282" spans="1:26" ht="15.75" customHeight="1">
      <c r="A282" s="426"/>
      <c r="B282" s="426"/>
      <c r="C282" s="426"/>
      <c r="D282" s="426"/>
      <c r="E282" s="426"/>
      <c r="F282" s="426"/>
      <c r="G282" s="426"/>
      <c r="H282" s="426"/>
      <c r="I282" s="426"/>
      <c r="J282" s="426"/>
      <c r="K282" s="426"/>
      <c r="L282" s="426"/>
      <c r="M282" s="426"/>
      <c r="N282" s="426"/>
      <c r="O282" s="426"/>
      <c r="P282" s="426"/>
      <c r="Q282" s="426"/>
      <c r="R282" s="426"/>
      <c r="S282" s="426"/>
      <c r="T282" s="426"/>
      <c r="U282" s="426"/>
      <c r="V282" s="426"/>
      <c r="W282" s="426"/>
      <c r="X282" s="426"/>
      <c r="Y282" s="426"/>
      <c r="Z282" s="426"/>
    </row>
    <row r="283" spans="1:26" ht="15.75" customHeight="1">
      <c r="A283" s="426"/>
      <c r="B283" s="426"/>
      <c r="C283" s="426"/>
      <c r="D283" s="426"/>
      <c r="E283" s="426"/>
      <c r="F283" s="426"/>
      <c r="G283" s="426"/>
      <c r="H283" s="426"/>
      <c r="I283" s="426"/>
      <c r="J283" s="426"/>
      <c r="K283" s="426"/>
      <c r="L283" s="426"/>
      <c r="M283" s="426"/>
      <c r="N283" s="426"/>
      <c r="O283" s="426"/>
      <c r="P283" s="426"/>
      <c r="Q283" s="426"/>
      <c r="R283" s="426"/>
      <c r="S283" s="426"/>
      <c r="T283" s="426"/>
      <c r="U283" s="426"/>
      <c r="V283" s="426"/>
      <c r="W283" s="426"/>
      <c r="X283" s="426"/>
      <c r="Y283" s="426"/>
      <c r="Z283" s="426"/>
    </row>
    <row r="284" spans="1:26" ht="15.75" customHeight="1">
      <c r="A284" s="426"/>
      <c r="B284" s="426"/>
      <c r="C284" s="426"/>
      <c r="D284" s="426"/>
      <c r="E284" s="426"/>
      <c r="F284" s="426"/>
      <c r="G284" s="426"/>
      <c r="H284" s="426"/>
      <c r="I284" s="426"/>
      <c r="J284" s="426"/>
      <c r="K284" s="426"/>
      <c r="L284" s="426"/>
      <c r="M284" s="426"/>
      <c r="N284" s="426"/>
      <c r="O284" s="426"/>
      <c r="P284" s="426"/>
      <c r="Q284" s="426"/>
      <c r="R284" s="426"/>
      <c r="S284" s="426"/>
      <c r="T284" s="426"/>
      <c r="U284" s="426"/>
      <c r="V284" s="426"/>
      <c r="W284" s="426"/>
      <c r="X284" s="426"/>
      <c r="Y284" s="426"/>
      <c r="Z284" s="426"/>
    </row>
    <row r="285" spans="1:26" ht="15.75" customHeight="1">
      <c r="A285" s="426"/>
      <c r="B285" s="426"/>
      <c r="C285" s="426"/>
      <c r="D285" s="426"/>
      <c r="E285" s="426"/>
      <c r="F285" s="426"/>
      <c r="G285" s="426"/>
      <c r="H285" s="426"/>
      <c r="I285" s="426"/>
      <c r="J285" s="426"/>
      <c r="K285" s="426"/>
      <c r="L285" s="426"/>
      <c r="M285" s="426"/>
      <c r="N285" s="426"/>
      <c r="O285" s="426"/>
      <c r="P285" s="426"/>
      <c r="Q285" s="426"/>
      <c r="R285" s="426"/>
      <c r="S285" s="426"/>
      <c r="T285" s="426"/>
      <c r="U285" s="426"/>
      <c r="V285" s="426"/>
      <c r="W285" s="426"/>
      <c r="X285" s="426"/>
      <c r="Y285" s="426"/>
      <c r="Z285" s="426"/>
    </row>
    <row r="286" spans="1:26" ht="15.75" customHeight="1">
      <c r="A286" s="426"/>
      <c r="B286" s="426"/>
      <c r="C286" s="426"/>
      <c r="D286" s="426"/>
      <c r="E286" s="426"/>
      <c r="F286" s="426"/>
      <c r="G286" s="426"/>
      <c r="H286" s="426"/>
      <c r="I286" s="426"/>
      <c r="J286" s="426"/>
      <c r="K286" s="426"/>
      <c r="L286" s="426"/>
      <c r="M286" s="426"/>
      <c r="N286" s="426"/>
      <c r="O286" s="426"/>
      <c r="P286" s="426"/>
      <c r="Q286" s="426"/>
      <c r="R286" s="426"/>
      <c r="S286" s="426"/>
      <c r="T286" s="426"/>
      <c r="U286" s="426"/>
      <c r="V286" s="426"/>
      <c r="W286" s="426"/>
      <c r="X286" s="426"/>
      <c r="Y286" s="426"/>
      <c r="Z286" s="426"/>
    </row>
    <row r="287" spans="1:26" ht="15.75" customHeight="1">
      <c r="A287" s="426"/>
      <c r="B287" s="426"/>
      <c r="C287" s="426"/>
      <c r="D287" s="426"/>
      <c r="E287" s="426"/>
      <c r="F287" s="426"/>
      <c r="G287" s="426"/>
      <c r="H287" s="426"/>
      <c r="I287" s="426"/>
      <c r="J287" s="426"/>
      <c r="K287" s="426"/>
      <c r="L287" s="426"/>
      <c r="M287" s="426"/>
      <c r="N287" s="426"/>
      <c r="O287" s="426"/>
      <c r="P287" s="426"/>
      <c r="Q287" s="426"/>
      <c r="R287" s="426"/>
      <c r="S287" s="426"/>
      <c r="T287" s="426"/>
      <c r="U287" s="426"/>
      <c r="V287" s="426"/>
      <c r="W287" s="426"/>
      <c r="X287" s="426"/>
      <c r="Y287" s="426"/>
      <c r="Z287" s="426"/>
    </row>
    <row r="288" spans="1:26" ht="15.75" customHeight="1">
      <c r="A288" s="426"/>
      <c r="B288" s="426"/>
      <c r="C288" s="426"/>
      <c r="D288" s="426"/>
      <c r="E288" s="426"/>
      <c r="F288" s="426"/>
      <c r="G288" s="426"/>
      <c r="H288" s="426"/>
      <c r="I288" s="426"/>
      <c r="J288" s="426"/>
      <c r="K288" s="426"/>
      <c r="L288" s="426"/>
      <c r="M288" s="426"/>
      <c r="N288" s="426"/>
      <c r="O288" s="426"/>
      <c r="P288" s="426"/>
      <c r="Q288" s="426"/>
      <c r="R288" s="426"/>
      <c r="S288" s="426"/>
      <c r="T288" s="426"/>
      <c r="U288" s="426"/>
      <c r="V288" s="426"/>
      <c r="W288" s="426"/>
      <c r="X288" s="426"/>
      <c r="Y288" s="426"/>
      <c r="Z288" s="426"/>
    </row>
    <row r="289" spans="1:26" ht="15.75" customHeight="1">
      <c r="A289" s="426"/>
      <c r="B289" s="426"/>
      <c r="C289" s="426"/>
      <c r="D289" s="426"/>
      <c r="E289" s="426"/>
      <c r="F289" s="426"/>
      <c r="G289" s="426"/>
      <c r="H289" s="426"/>
      <c r="I289" s="426"/>
      <c r="J289" s="426"/>
      <c r="K289" s="426"/>
      <c r="L289" s="426"/>
      <c r="M289" s="426"/>
      <c r="N289" s="426"/>
      <c r="O289" s="426"/>
      <c r="P289" s="426"/>
      <c r="Q289" s="426"/>
      <c r="R289" s="426"/>
      <c r="S289" s="426"/>
      <c r="T289" s="426"/>
      <c r="U289" s="426"/>
      <c r="V289" s="426"/>
      <c r="W289" s="426"/>
      <c r="X289" s="426"/>
      <c r="Y289" s="426"/>
      <c r="Z289" s="426"/>
    </row>
    <row r="290" spans="1:26" ht="15.75" customHeight="1">
      <c r="A290" s="426"/>
      <c r="B290" s="426"/>
      <c r="C290" s="426"/>
      <c r="D290" s="426"/>
      <c r="E290" s="426"/>
      <c r="F290" s="426"/>
      <c r="G290" s="426"/>
      <c r="H290" s="426"/>
      <c r="I290" s="426"/>
      <c r="J290" s="426"/>
      <c r="K290" s="426"/>
      <c r="L290" s="426"/>
      <c r="M290" s="426"/>
      <c r="N290" s="426"/>
      <c r="O290" s="426"/>
      <c r="P290" s="426"/>
      <c r="Q290" s="426"/>
      <c r="R290" s="426"/>
      <c r="S290" s="426"/>
      <c r="T290" s="426"/>
      <c r="U290" s="426"/>
      <c r="V290" s="426"/>
      <c r="W290" s="426"/>
      <c r="X290" s="426"/>
      <c r="Y290" s="426"/>
      <c r="Z290" s="426"/>
    </row>
    <row r="291" spans="1:26" ht="15.75" customHeight="1">
      <c r="A291" s="426"/>
      <c r="B291" s="426"/>
      <c r="C291" s="426"/>
      <c r="D291" s="426"/>
      <c r="E291" s="426"/>
      <c r="F291" s="426"/>
      <c r="G291" s="426"/>
      <c r="H291" s="426"/>
      <c r="I291" s="426"/>
      <c r="J291" s="426"/>
      <c r="K291" s="426"/>
      <c r="L291" s="426"/>
      <c r="M291" s="426"/>
      <c r="N291" s="426"/>
      <c r="O291" s="426"/>
      <c r="P291" s="426"/>
      <c r="Q291" s="426"/>
      <c r="R291" s="426"/>
      <c r="S291" s="426"/>
      <c r="T291" s="426"/>
      <c r="U291" s="426"/>
      <c r="V291" s="426"/>
      <c r="W291" s="426"/>
      <c r="X291" s="426"/>
      <c r="Y291" s="426"/>
      <c r="Z291" s="426"/>
    </row>
    <row r="292" spans="1:26" ht="15.75" customHeight="1">
      <c r="A292" s="426"/>
      <c r="B292" s="426"/>
      <c r="C292" s="426"/>
      <c r="D292" s="426"/>
      <c r="E292" s="426"/>
      <c r="F292" s="426"/>
      <c r="G292" s="426"/>
      <c r="H292" s="426"/>
      <c r="I292" s="426"/>
      <c r="J292" s="426"/>
      <c r="K292" s="426"/>
      <c r="L292" s="426"/>
      <c r="M292" s="426"/>
      <c r="N292" s="426"/>
      <c r="O292" s="426"/>
      <c r="P292" s="426"/>
      <c r="Q292" s="426"/>
      <c r="R292" s="426"/>
      <c r="S292" s="426"/>
      <c r="T292" s="426"/>
      <c r="U292" s="426"/>
      <c r="V292" s="426"/>
      <c r="W292" s="426"/>
      <c r="X292" s="426"/>
      <c r="Y292" s="426"/>
      <c r="Z292" s="426"/>
    </row>
    <row r="293" spans="1:26" ht="15.75" customHeight="1">
      <c r="A293" s="426"/>
      <c r="B293" s="426"/>
      <c r="C293" s="426"/>
      <c r="D293" s="426"/>
      <c r="E293" s="426"/>
      <c r="F293" s="426"/>
      <c r="G293" s="426"/>
      <c r="H293" s="426"/>
      <c r="I293" s="426"/>
      <c r="J293" s="426"/>
      <c r="K293" s="426"/>
      <c r="L293" s="426"/>
      <c r="M293" s="426"/>
      <c r="N293" s="426"/>
      <c r="O293" s="426"/>
      <c r="P293" s="426"/>
      <c r="Q293" s="426"/>
      <c r="R293" s="426"/>
      <c r="S293" s="426"/>
      <c r="T293" s="426"/>
      <c r="U293" s="426"/>
      <c r="V293" s="426"/>
      <c r="W293" s="426"/>
      <c r="X293" s="426"/>
      <c r="Y293" s="426"/>
      <c r="Z293" s="426"/>
    </row>
    <row r="294" spans="1:26" ht="15.75" customHeight="1">
      <c r="A294" s="426"/>
      <c r="B294" s="426"/>
      <c r="C294" s="426"/>
      <c r="D294" s="426"/>
      <c r="E294" s="426"/>
      <c r="F294" s="426"/>
      <c r="G294" s="426"/>
      <c r="H294" s="426"/>
      <c r="I294" s="426"/>
      <c r="J294" s="426"/>
      <c r="K294" s="426"/>
      <c r="L294" s="426"/>
      <c r="M294" s="426"/>
      <c r="N294" s="426"/>
      <c r="O294" s="426"/>
      <c r="P294" s="426"/>
      <c r="Q294" s="426"/>
      <c r="R294" s="426"/>
      <c r="S294" s="426"/>
      <c r="T294" s="426"/>
      <c r="U294" s="426"/>
      <c r="V294" s="426"/>
      <c r="W294" s="426"/>
      <c r="X294" s="426"/>
      <c r="Y294" s="426"/>
      <c r="Z294" s="426"/>
    </row>
    <row r="295" spans="1:26" ht="15.75" customHeight="1">
      <c r="A295" s="426"/>
      <c r="B295" s="426"/>
      <c r="C295" s="426"/>
      <c r="D295" s="426"/>
      <c r="E295" s="426"/>
      <c r="F295" s="426"/>
      <c r="G295" s="426"/>
      <c r="H295" s="426"/>
      <c r="I295" s="426"/>
      <c r="J295" s="426"/>
      <c r="K295" s="426"/>
      <c r="L295" s="426"/>
      <c r="M295" s="426"/>
      <c r="N295" s="426"/>
      <c r="O295" s="426"/>
      <c r="P295" s="426"/>
      <c r="Q295" s="426"/>
      <c r="R295" s="426"/>
      <c r="S295" s="426"/>
      <c r="T295" s="426"/>
      <c r="U295" s="426"/>
      <c r="V295" s="426"/>
      <c r="W295" s="426"/>
      <c r="X295" s="426"/>
      <c r="Y295" s="426"/>
      <c r="Z295" s="426"/>
    </row>
    <row r="296" spans="1:26" ht="15.75" customHeight="1">
      <c r="A296" s="426"/>
      <c r="B296" s="426"/>
      <c r="C296" s="426"/>
      <c r="D296" s="426"/>
      <c r="E296" s="426"/>
      <c r="F296" s="426"/>
      <c r="G296" s="426"/>
      <c r="H296" s="426"/>
      <c r="I296" s="426"/>
      <c r="J296" s="426"/>
      <c r="K296" s="426"/>
      <c r="L296" s="426"/>
      <c r="M296" s="426"/>
      <c r="N296" s="426"/>
      <c r="O296" s="426"/>
      <c r="P296" s="426"/>
      <c r="Q296" s="426"/>
      <c r="R296" s="426"/>
      <c r="S296" s="426"/>
      <c r="T296" s="426"/>
      <c r="U296" s="426"/>
      <c r="V296" s="426"/>
      <c r="W296" s="426"/>
      <c r="X296" s="426"/>
      <c r="Y296" s="426"/>
      <c r="Z296" s="426"/>
    </row>
    <row r="297" spans="1:26" ht="15.75" customHeight="1">
      <c r="A297" s="426"/>
      <c r="B297" s="426"/>
      <c r="C297" s="426"/>
      <c r="D297" s="426"/>
      <c r="E297" s="426"/>
      <c r="F297" s="426"/>
      <c r="G297" s="426"/>
      <c r="H297" s="426"/>
      <c r="I297" s="426"/>
      <c r="J297" s="426"/>
      <c r="K297" s="426"/>
      <c r="L297" s="426"/>
      <c r="M297" s="426"/>
      <c r="N297" s="426"/>
      <c r="O297" s="426"/>
      <c r="P297" s="426"/>
      <c r="Q297" s="426"/>
      <c r="R297" s="426"/>
      <c r="S297" s="426"/>
      <c r="T297" s="426"/>
      <c r="U297" s="426"/>
      <c r="V297" s="426"/>
      <c r="W297" s="426"/>
      <c r="X297" s="426"/>
      <c r="Y297" s="426"/>
      <c r="Z297" s="426"/>
    </row>
    <row r="298" spans="1:26" ht="15.75" customHeight="1">
      <c r="A298" s="426"/>
      <c r="B298" s="426"/>
      <c r="C298" s="426"/>
      <c r="D298" s="426"/>
      <c r="E298" s="426"/>
      <c r="F298" s="426"/>
      <c r="G298" s="426"/>
      <c r="H298" s="426"/>
      <c r="I298" s="426"/>
      <c r="J298" s="426"/>
      <c r="K298" s="426"/>
      <c r="L298" s="426"/>
      <c r="M298" s="426"/>
      <c r="N298" s="426"/>
      <c r="O298" s="426"/>
      <c r="P298" s="426"/>
      <c r="Q298" s="426"/>
      <c r="R298" s="426"/>
      <c r="S298" s="426"/>
      <c r="T298" s="426"/>
      <c r="U298" s="426"/>
      <c r="V298" s="426"/>
      <c r="W298" s="426"/>
      <c r="X298" s="426"/>
      <c r="Y298" s="426"/>
      <c r="Z298" s="426"/>
    </row>
    <row r="299" spans="1:26" ht="15.75" customHeight="1">
      <c r="A299" s="426"/>
      <c r="B299" s="426"/>
      <c r="C299" s="426"/>
      <c r="D299" s="426"/>
      <c r="E299" s="426"/>
      <c r="F299" s="426"/>
      <c r="G299" s="426"/>
      <c r="H299" s="426"/>
      <c r="I299" s="426"/>
      <c r="J299" s="426"/>
      <c r="K299" s="426"/>
      <c r="L299" s="426"/>
      <c r="M299" s="426"/>
      <c r="N299" s="426"/>
      <c r="O299" s="426"/>
      <c r="P299" s="426"/>
      <c r="Q299" s="426"/>
      <c r="R299" s="426"/>
      <c r="S299" s="426"/>
      <c r="T299" s="426"/>
      <c r="U299" s="426"/>
      <c r="V299" s="426"/>
      <c r="W299" s="426"/>
      <c r="X299" s="426"/>
      <c r="Y299" s="426"/>
      <c r="Z299" s="426"/>
    </row>
    <row r="300" spans="1:26" ht="15.75" customHeight="1">
      <c r="A300" s="426"/>
      <c r="B300" s="426"/>
      <c r="C300" s="426"/>
      <c r="D300" s="426"/>
      <c r="E300" s="426"/>
      <c r="F300" s="426"/>
      <c r="G300" s="426"/>
      <c r="H300" s="426"/>
      <c r="I300" s="426"/>
      <c r="J300" s="426"/>
      <c r="K300" s="426"/>
      <c r="L300" s="426"/>
      <c r="M300" s="426"/>
      <c r="N300" s="426"/>
      <c r="O300" s="426"/>
      <c r="P300" s="426"/>
      <c r="Q300" s="426"/>
      <c r="R300" s="426"/>
      <c r="S300" s="426"/>
      <c r="T300" s="426"/>
      <c r="U300" s="426"/>
      <c r="V300" s="426"/>
      <c r="W300" s="426"/>
      <c r="X300" s="426"/>
      <c r="Y300" s="426"/>
      <c r="Z300" s="426"/>
    </row>
    <row r="301" spans="1:26" ht="15.75" customHeight="1">
      <c r="A301" s="426"/>
      <c r="B301" s="426"/>
      <c r="C301" s="426"/>
      <c r="D301" s="426"/>
      <c r="E301" s="426"/>
      <c r="F301" s="426"/>
      <c r="G301" s="426"/>
      <c r="H301" s="426"/>
      <c r="I301" s="426"/>
      <c r="J301" s="426"/>
      <c r="K301" s="426"/>
      <c r="L301" s="426"/>
      <c r="M301" s="426"/>
      <c r="N301" s="426"/>
      <c r="O301" s="426"/>
      <c r="P301" s="426"/>
      <c r="Q301" s="426"/>
      <c r="R301" s="426"/>
      <c r="S301" s="426"/>
      <c r="T301" s="426"/>
      <c r="U301" s="426"/>
      <c r="V301" s="426"/>
      <c r="W301" s="426"/>
      <c r="X301" s="426"/>
      <c r="Y301" s="426"/>
      <c r="Z301" s="426"/>
    </row>
    <row r="302" spans="1:26" ht="15.75" customHeight="1">
      <c r="A302" s="426"/>
      <c r="B302" s="426"/>
      <c r="C302" s="426"/>
      <c r="D302" s="426"/>
      <c r="E302" s="426"/>
      <c r="F302" s="426"/>
      <c r="G302" s="426"/>
      <c r="H302" s="426"/>
      <c r="I302" s="426"/>
      <c r="J302" s="426"/>
      <c r="K302" s="426"/>
      <c r="L302" s="426"/>
      <c r="M302" s="426"/>
      <c r="N302" s="426"/>
      <c r="O302" s="426"/>
      <c r="P302" s="426"/>
      <c r="Q302" s="426"/>
      <c r="R302" s="426"/>
      <c r="S302" s="426"/>
      <c r="T302" s="426"/>
      <c r="U302" s="426"/>
      <c r="V302" s="426"/>
      <c r="W302" s="426"/>
      <c r="X302" s="426"/>
      <c r="Y302" s="426"/>
      <c r="Z302" s="426"/>
    </row>
    <row r="303" spans="1:26" ht="15.75" customHeight="1">
      <c r="A303" s="426"/>
      <c r="B303" s="426"/>
      <c r="C303" s="426"/>
      <c r="D303" s="426"/>
      <c r="E303" s="426"/>
      <c r="F303" s="426"/>
      <c r="G303" s="426"/>
      <c r="H303" s="426"/>
      <c r="I303" s="426"/>
      <c r="J303" s="426"/>
      <c r="K303" s="426"/>
      <c r="L303" s="426"/>
      <c r="M303" s="426"/>
      <c r="N303" s="426"/>
      <c r="O303" s="426"/>
      <c r="P303" s="426"/>
      <c r="Q303" s="426"/>
      <c r="R303" s="426"/>
      <c r="S303" s="426"/>
      <c r="T303" s="426"/>
      <c r="U303" s="426"/>
      <c r="V303" s="426"/>
      <c r="W303" s="426"/>
      <c r="X303" s="426"/>
      <c r="Y303" s="426"/>
      <c r="Z303" s="426"/>
    </row>
    <row r="304" spans="1:26" ht="15.75" customHeight="1">
      <c r="A304" s="426"/>
      <c r="B304" s="426"/>
      <c r="C304" s="426"/>
      <c r="D304" s="426"/>
      <c r="E304" s="426"/>
      <c r="F304" s="426"/>
      <c r="G304" s="426"/>
      <c r="H304" s="426"/>
      <c r="I304" s="426"/>
      <c r="J304" s="426"/>
      <c r="K304" s="426"/>
      <c r="L304" s="426"/>
      <c r="M304" s="426"/>
      <c r="N304" s="426"/>
      <c r="O304" s="426"/>
      <c r="P304" s="426"/>
      <c r="Q304" s="426"/>
      <c r="R304" s="426"/>
      <c r="S304" s="426"/>
      <c r="T304" s="426"/>
      <c r="U304" s="426"/>
      <c r="V304" s="426"/>
      <c r="W304" s="426"/>
      <c r="X304" s="426"/>
      <c r="Y304" s="426"/>
      <c r="Z304" s="426"/>
    </row>
    <row r="305" spans="1:26" ht="15.75" customHeight="1">
      <c r="A305" s="426"/>
      <c r="B305" s="426"/>
      <c r="C305" s="426"/>
      <c r="D305" s="426"/>
      <c r="E305" s="426"/>
      <c r="F305" s="426"/>
      <c r="G305" s="426"/>
      <c r="H305" s="426"/>
      <c r="I305" s="426"/>
      <c r="J305" s="426"/>
      <c r="K305" s="426"/>
      <c r="L305" s="426"/>
      <c r="M305" s="426"/>
      <c r="N305" s="426"/>
      <c r="O305" s="426"/>
      <c r="P305" s="426"/>
      <c r="Q305" s="426"/>
      <c r="R305" s="426"/>
      <c r="S305" s="426"/>
      <c r="T305" s="426"/>
      <c r="U305" s="426"/>
      <c r="V305" s="426"/>
      <c r="W305" s="426"/>
      <c r="X305" s="426"/>
      <c r="Y305" s="426"/>
      <c r="Z305" s="426"/>
    </row>
    <row r="306" spans="1:26" ht="15.75" customHeight="1">
      <c r="A306" s="426"/>
      <c r="B306" s="426"/>
      <c r="C306" s="426"/>
      <c r="D306" s="426"/>
      <c r="E306" s="426"/>
      <c r="F306" s="426"/>
      <c r="G306" s="426"/>
      <c r="H306" s="426"/>
      <c r="I306" s="426"/>
      <c r="J306" s="426"/>
      <c r="K306" s="426"/>
      <c r="L306" s="426"/>
      <c r="M306" s="426"/>
      <c r="N306" s="426"/>
      <c r="O306" s="426"/>
      <c r="P306" s="426"/>
      <c r="Q306" s="426"/>
      <c r="R306" s="426"/>
      <c r="S306" s="426"/>
      <c r="T306" s="426"/>
      <c r="U306" s="426"/>
      <c r="V306" s="426"/>
      <c r="W306" s="426"/>
      <c r="X306" s="426"/>
      <c r="Y306" s="426"/>
      <c r="Z306" s="426"/>
    </row>
    <row r="307" spans="1:26" ht="15.75" customHeight="1">
      <c r="A307" s="426"/>
      <c r="B307" s="426"/>
      <c r="C307" s="426"/>
      <c r="D307" s="426"/>
      <c r="E307" s="426"/>
      <c r="F307" s="426"/>
      <c r="G307" s="426"/>
      <c r="H307" s="426"/>
      <c r="I307" s="426"/>
      <c r="J307" s="426"/>
      <c r="K307" s="426"/>
      <c r="L307" s="426"/>
      <c r="M307" s="426"/>
      <c r="N307" s="426"/>
      <c r="O307" s="426"/>
      <c r="P307" s="426"/>
      <c r="Q307" s="426"/>
      <c r="R307" s="426"/>
      <c r="S307" s="426"/>
      <c r="T307" s="426"/>
      <c r="U307" s="426"/>
      <c r="V307" s="426"/>
      <c r="W307" s="426"/>
      <c r="X307" s="426"/>
      <c r="Y307" s="426"/>
      <c r="Z307" s="426"/>
    </row>
    <row r="308" spans="1:26" ht="15.75" customHeight="1">
      <c r="A308" s="426"/>
      <c r="B308" s="426"/>
      <c r="C308" s="426"/>
      <c r="D308" s="426"/>
      <c r="E308" s="426"/>
      <c r="F308" s="426"/>
      <c r="G308" s="426"/>
      <c r="H308" s="426"/>
      <c r="I308" s="426"/>
      <c r="J308" s="426"/>
      <c r="K308" s="426"/>
      <c r="L308" s="426"/>
      <c r="M308" s="426"/>
      <c r="N308" s="426"/>
      <c r="O308" s="426"/>
      <c r="P308" s="426"/>
      <c r="Q308" s="426"/>
      <c r="R308" s="426"/>
      <c r="S308" s="426"/>
      <c r="T308" s="426"/>
      <c r="U308" s="426"/>
      <c r="V308" s="426"/>
      <c r="W308" s="426"/>
      <c r="X308" s="426"/>
      <c r="Y308" s="426"/>
      <c r="Z308" s="426"/>
    </row>
    <row r="309" spans="1:26" ht="15.75" customHeight="1">
      <c r="A309" s="426"/>
      <c r="B309" s="426"/>
      <c r="C309" s="426"/>
      <c r="D309" s="426"/>
      <c r="E309" s="426"/>
      <c r="F309" s="426"/>
      <c r="G309" s="426"/>
      <c r="H309" s="426"/>
      <c r="I309" s="426"/>
      <c r="J309" s="426"/>
      <c r="K309" s="426"/>
      <c r="L309" s="426"/>
      <c r="M309" s="426"/>
      <c r="N309" s="426"/>
      <c r="O309" s="426"/>
      <c r="P309" s="426"/>
      <c r="Q309" s="426"/>
      <c r="R309" s="426"/>
      <c r="S309" s="426"/>
      <c r="T309" s="426"/>
      <c r="U309" s="426"/>
      <c r="V309" s="426"/>
      <c r="W309" s="426"/>
      <c r="X309" s="426"/>
      <c r="Y309" s="426"/>
      <c r="Z309" s="426"/>
    </row>
    <row r="310" spans="1:26" ht="15.75" customHeight="1">
      <c r="A310" s="426"/>
      <c r="B310" s="426"/>
      <c r="C310" s="426"/>
      <c r="D310" s="426"/>
      <c r="E310" s="426"/>
      <c r="F310" s="426"/>
      <c r="G310" s="426"/>
      <c r="H310" s="426"/>
      <c r="I310" s="426"/>
      <c r="J310" s="426"/>
      <c r="K310" s="426"/>
      <c r="L310" s="426"/>
      <c r="M310" s="426"/>
      <c r="N310" s="426"/>
      <c r="O310" s="426"/>
      <c r="P310" s="426"/>
      <c r="Q310" s="426"/>
      <c r="R310" s="426"/>
      <c r="S310" s="426"/>
      <c r="T310" s="426"/>
      <c r="U310" s="426"/>
      <c r="V310" s="426"/>
      <c r="W310" s="426"/>
      <c r="X310" s="426"/>
      <c r="Y310" s="426"/>
      <c r="Z310" s="426"/>
    </row>
    <row r="311" spans="1:26" ht="15.75" customHeight="1">
      <c r="A311" s="426"/>
      <c r="B311" s="426"/>
      <c r="C311" s="426"/>
      <c r="D311" s="426"/>
      <c r="E311" s="426"/>
      <c r="F311" s="426"/>
      <c r="G311" s="426"/>
      <c r="H311" s="426"/>
      <c r="I311" s="426"/>
      <c r="J311" s="426"/>
      <c r="K311" s="426"/>
      <c r="L311" s="426"/>
      <c r="M311" s="426"/>
      <c r="N311" s="426"/>
      <c r="O311" s="426"/>
      <c r="P311" s="426"/>
      <c r="Q311" s="426"/>
      <c r="R311" s="426"/>
      <c r="S311" s="426"/>
      <c r="T311" s="426"/>
      <c r="U311" s="426"/>
      <c r="V311" s="426"/>
      <c r="W311" s="426"/>
      <c r="X311" s="426"/>
      <c r="Y311" s="426"/>
      <c r="Z311" s="426"/>
    </row>
    <row r="312" spans="1:26" ht="15.75" customHeight="1">
      <c r="A312" s="426"/>
      <c r="B312" s="426"/>
      <c r="C312" s="426"/>
      <c r="D312" s="426"/>
      <c r="E312" s="426"/>
      <c r="F312" s="426"/>
      <c r="G312" s="426"/>
      <c r="H312" s="426"/>
      <c r="I312" s="426"/>
      <c r="J312" s="426"/>
      <c r="K312" s="426"/>
      <c r="L312" s="426"/>
      <c r="M312" s="426"/>
      <c r="N312" s="426"/>
      <c r="O312" s="426"/>
      <c r="P312" s="426"/>
      <c r="Q312" s="426"/>
      <c r="R312" s="426"/>
      <c r="S312" s="426"/>
      <c r="T312" s="426"/>
      <c r="U312" s="426"/>
      <c r="V312" s="426"/>
      <c r="W312" s="426"/>
      <c r="X312" s="426"/>
      <c r="Y312" s="426"/>
      <c r="Z312" s="426"/>
    </row>
    <row r="313" spans="1:26" ht="15.75" customHeight="1">
      <c r="A313" s="426"/>
      <c r="B313" s="426"/>
      <c r="C313" s="426"/>
      <c r="D313" s="426"/>
      <c r="E313" s="426"/>
      <c r="F313" s="426"/>
      <c r="G313" s="426"/>
      <c r="H313" s="426"/>
      <c r="I313" s="426"/>
      <c r="J313" s="426"/>
      <c r="K313" s="426"/>
      <c r="L313" s="426"/>
      <c r="M313" s="426"/>
      <c r="N313" s="426"/>
      <c r="O313" s="426"/>
      <c r="P313" s="426"/>
      <c r="Q313" s="426"/>
      <c r="R313" s="426"/>
      <c r="S313" s="426"/>
      <c r="T313" s="426"/>
      <c r="U313" s="426"/>
      <c r="V313" s="426"/>
      <c r="W313" s="426"/>
      <c r="X313" s="426"/>
      <c r="Y313" s="426"/>
      <c r="Z313" s="426"/>
    </row>
    <row r="314" spans="1:26" ht="15.75" customHeight="1">
      <c r="A314" s="426"/>
      <c r="B314" s="426"/>
      <c r="C314" s="426"/>
      <c r="D314" s="426"/>
      <c r="E314" s="426"/>
      <c r="F314" s="426"/>
      <c r="G314" s="426"/>
      <c r="H314" s="426"/>
      <c r="I314" s="426"/>
      <c r="J314" s="426"/>
      <c r="K314" s="426"/>
      <c r="L314" s="426"/>
      <c r="M314" s="426"/>
      <c r="N314" s="426"/>
      <c r="O314" s="426"/>
      <c r="P314" s="426"/>
      <c r="Q314" s="426"/>
      <c r="R314" s="426"/>
      <c r="S314" s="426"/>
      <c r="T314" s="426"/>
      <c r="U314" s="426"/>
      <c r="V314" s="426"/>
      <c r="W314" s="426"/>
      <c r="X314" s="426"/>
      <c r="Y314" s="426"/>
      <c r="Z314" s="426"/>
    </row>
    <row r="315" spans="1:26" ht="15.75" customHeight="1">
      <c r="A315" s="426"/>
      <c r="B315" s="426"/>
      <c r="C315" s="426"/>
      <c r="D315" s="426"/>
      <c r="E315" s="426"/>
      <c r="F315" s="426"/>
      <c r="G315" s="426"/>
      <c r="H315" s="426"/>
      <c r="I315" s="426"/>
      <c r="J315" s="426"/>
      <c r="K315" s="426"/>
      <c r="L315" s="426"/>
      <c r="M315" s="426"/>
      <c r="N315" s="426"/>
      <c r="O315" s="426"/>
      <c r="P315" s="426"/>
      <c r="Q315" s="426"/>
      <c r="R315" s="426"/>
      <c r="S315" s="426"/>
      <c r="T315" s="426"/>
      <c r="U315" s="426"/>
      <c r="V315" s="426"/>
      <c r="W315" s="426"/>
      <c r="X315" s="426"/>
      <c r="Y315" s="426"/>
      <c r="Z315" s="426"/>
    </row>
    <row r="316" spans="1:26" ht="15.75" customHeight="1">
      <c r="A316" s="426"/>
      <c r="B316" s="426"/>
      <c r="C316" s="426"/>
      <c r="D316" s="426"/>
      <c r="E316" s="426"/>
      <c r="F316" s="426"/>
      <c r="G316" s="426"/>
      <c r="H316" s="426"/>
      <c r="I316" s="426"/>
      <c r="J316" s="426"/>
      <c r="K316" s="426"/>
      <c r="L316" s="426"/>
      <c r="M316" s="426"/>
      <c r="N316" s="426"/>
      <c r="O316" s="426"/>
      <c r="P316" s="426"/>
      <c r="Q316" s="426"/>
      <c r="R316" s="426"/>
      <c r="S316" s="426"/>
      <c r="T316" s="426"/>
      <c r="U316" s="426"/>
      <c r="V316" s="426"/>
      <c r="W316" s="426"/>
      <c r="X316" s="426"/>
      <c r="Y316" s="426"/>
      <c r="Z316" s="426"/>
    </row>
    <row r="317" spans="1:26" ht="15.75" customHeight="1">
      <c r="A317" s="426"/>
      <c r="B317" s="426"/>
      <c r="C317" s="426"/>
      <c r="D317" s="426"/>
      <c r="E317" s="426"/>
      <c r="F317" s="426"/>
      <c r="G317" s="426"/>
      <c r="H317" s="426"/>
      <c r="I317" s="426"/>
      <c r="J317" s="426"/>
      <c r="K317" s="426"/>
      <c r="L317" s="426"/>
      <c r="M317" s="426"/>
      <c r="N317" s="426"/>
      <c r="O317" s="426"/>
      <c r="P317" s="426"/>
      <c r="Q317" s="426"/>
      <c r="R317" s="426"/>
      <c r="S317" s="426"/>
      <c r="T317" s="426"/>
      <c r="U317" s="426"/>
      <c r="V317" s="426"/>
      <c r="W317" s="426"/>
      <c r="X317" s="426"/>
      <c r="Y317" s="426"/>
      <c r="Z317" s="426"/>
    </row>
    <row r="318" spans="1:26" ht="15.75" customHeight="1">
      <c r="A318" s="426"/>
      <c r="B318" s="426"/>
      <c r="C318" s="426"/>
      <c r="D318" s="426"/>
      <c r="E318" s="426"/>
      <c r="F318" s="426"/>
      <c r="G318" s="426"/>
      <c r="H318" s="426"/>
      <c r="I318" s="426"/>
      <c r="J318" s="426"/>
      <c r="K318" s="426"/>
      <c r="L318" s="426"/>
      <c r="M318" s="426"/>
      <c r="N318" s="426"/>
      <c r="O318" s="426"/>
      <c r="P318" s="426"/>
      <c r="Q318" s="426"/>
      <c r="R318" s="426"/>
      <c r="S318" s="426"/>
      <c r="T318" s="426"/>
      <c r="U318" s="426"/>
      <c r="V318" s="426"/>
      <c r="W318" s="426"/>
      <c r="X318" s="426"/>
      <c r="Y318" s="426"/>
      <c r="Z318" s="426"/>
    </row>
    <row r="319" spans="1:26" ht="15.75" customHeight="1">
      <c r="A319" s="426"/>
      <c r="B319" s="426"/>
      <c r="C319" s="426"/>
      <c r="D319" s="426"/>
      <c r="E319" s="426"/>
      <c r="F319" s="426"/>
      <c r="G319" s="426"/>
      <c r="H319" s="426"/>
      <c r="I319" s="426"/>
      <c r="J319" s="426"/>
      <c r="K319" s="426"/>
      <c r="L319" s="426"/>
      <c r="M319" s="426"/>
      <c r="N319" s="426"/>
      <c r="O319" s="426"/>
      <c r="P319" s="426"/>
      <c r="Q319" s="426"/>
      <c r="R319" s="426"/>
      <c r="S319" s="426"/>
      <c r="T319" s="426"/>
      <c r="U319" s="426"/>
      <c r="V319" s="426"/>
      <c r="W319" s="426"/>
      <c r="X319" s="426"/>
      <c r="Y319" s="426"/>
      <c r="Z319" s="426"/>
    </row>
    <row r="320" spans="1:26" ht="15.75" customHeight="1">
      <c r="A320" s="426"/>
      <c r="B320" s="426"/>
      <c r="C320" s="426"/>
      <c r="D320" s="426"/>
      <c r="E320" s="426"/>
      <c r="F320" s="426"/>
      <c r="G320" s="426"/>
      <c r="H320" s="426"/>
      <c r="I320" s="426"/>
      <c r="J320" s="426"/>
      <c r="K320" s="426"/>
      <c r="L320" s="426"/>
      <c r="M320" s="426"/>
      <c r="N320" s="426"/>
      <c r="O320" s="426"/>
      <c r="P320" s="426"/>
      <c r="Q320" s="426"/>
      <c r="R320" s="426"/>
      <c r="S320" s="426"/>
      <c r="T320" s="426"/>
      <c r="U320" s="426"/>
      <c r="V320" s="426"/>
      <c r="W320" s="426"/>
      <c r="X320" s="426"/>
      <c r="Y320" s="426"/>
      <c r="Z320" s="426"/>
    </row>
    <row r="321" spans="1:26" ht="15.75" customHeight="1">
      <c r="A321" s="426"/>
      <c r="B321" s="426"/>
      <c r="C321" s="426"/>
      <c r="D321" s="426"/>
      <c r="E321" s="426"/>
      <c r="F321" s="426"/>
      <c r="G321" s="426"/>
      <c r="H321" s="426"/>
      <c r="I321" s="426"/>
      <c r="J321" s="426"/>
      <c r="K321" s="426"/>
      <c r="L321" s="426"/>
      <c r="M321" s="426"/>
      <c r="N321" s="426"/>
      <c r="O321" s="426"/>
      <c r="P321" s="426"/>
      <c r="Q321" s="426"/>
      <c r="R321" s="426"/>
      <c r="S321" s="426"/>
      <c r="T321" s="426"/>
      <c r="U321" s="426"/>
      <c r="V321" s="426"/>
      <c r="W321" s="426"/>
      <c r="X321" s="426"/>
      <c r="Y321" s="426"/>
      <c r="Z321" s="426"/>
    </row>
    <row r="322" spans="1:26" ht="15.75" customHeight="1">
      <c r="A322" s="426"/>
      <c r="B322" s="426"/>
      <c r="C322" s="426"/>
      <c r="D322" s="426"/>
      <c r="E322" s="426"/>
      <c r="F322" s="426"/>
      <c r="G322" s="426"/>
      <c r="H322" s="426"/>
      <c r="I322" s="426"/>
      <c r="J322" s="426"/>
      <c r="K322" s="426"/>
      <c r="L322" s="426"/>
      <c r="M322" s="426"/>
      <c r="N322" s="426"/>
      <c r="O322" s="426"/>
      <c r="P322" s="426"/>
      <c r="Q322" s="426"/>
      <c r="R322" s="426"/>
      <c r="S322" s="426"/>
      <c r="T322" s="426"/>
      <c r="U322" s="426"/>
      <c r="V322" s="426"/>
      <c r="W322" s="426"/>
      <c r="X322" s="426"/>
      <c r="Y322" s="426"/>
      <c r="Z322" s="426"/>
    </row>
    <row r="323" spans="1:26" ht="15.75" customHeight="1">
      <c r="A323" s="426"/>
      <c r="B323" s="426"/>
      <c r="C323" s="426"/>
      <c r="D323" s="426"/>
      <c r="E323" s="426"/>
      <c r="F323" s="426"/>
      <c r="G323" s="426"/>
      <c r="H323" s="426"/>
      <c r="I323" s="426"/>
      <c r="J323" s="426"/>
      <c r="K323" s="426"/>
      <c r="L323" s="426"/>
      <c r="M323" s="426"/>
      <c r="N323" s="426"/>
      <c r="O323" s="426"/>
      <c r="P323" s="426"/>
      <c r="Q323" s="426"/>
      <c r="R323" s="426"/>
      <c r="S323" s="426"/>
      <c r="T323" s="426"/>
      <c r="U323" s="426"/>
      <c r="V323" s="426"/>
      <c r="W323" s="426"/>
      <c r="X323" s="426"/>
      <c r="Y323" s="426"/>
      <c r="Z323" s="426"/>
    </row>
    <row r="324" spans="1:26" ht="15.75" customHeight="1">
      <c r="A324" s="426"/>
      <c r="B324" s="426"/>
      <c r="C324" s="426"/>
      <c r="D324" s="426"/>
      <c r="E324" s="426"/>
      <c r="F324" s="426"/>
      <c r="G324" s="426"/>
      <c r="H324" s="426"/>
      <c r="I324" s="426"/>
      <c r="J324" s="426"/>
      <c r="K324" s="426"/>
      <c r="L324" s="426"/>
      <c r="M324" s="426"/>
      <c r="N324" s="426"/>
      <c r="O324" s="426"/>
      <c r="P324" s="426"/>
      <c r="Q324" s="426"/>
      <c r="R324" s="426"/>
      <c r="S324" s="426"/>
      <c r="T324" s="426"/>
      <c r="U324" s="426"/>
      <c r="V324" s="426"/>
      <c r="W324" s="426"/>
      <c r="X324" s="426"/>
      <c r="Y324" s="426"/>
      <c r="Z324" s="426"/>
    </row>
    <row r="325" spans="1:26" ht="15.75" customHeight="1">
      <c r="A325" s="426"/>
      <c r="B325" s="426"/>
      <c r="C325" s="426"/>
      <c r="D325" s="426"/>
      <c r="E325" s="426"/>
      <c r="F325" s="426"/>
      <c r="G325" s="426"/>
      <c r="H325" s="426"/>
      <c r="I325" s="426"/>
      <c r="J325" s="426"/>
      <c r="K325" s="426"/>
      <c r="L325" s="426"/>
      <c r="M325" s="426"/>
      <c r="N325" s="426"/>
      <c r="O325" s="426"/>
      <c r="P325" s="426"/>
      <c r="Q325" s="426"/>
      <c r="R325" s="426"/>
      <c r="S325" s="426"/>
      <c r="T325" s="426"/>
      <c r="U325" s="426"/>
      <c r="V325" s="426"/>
      <c r="W325" s="426"/>
      <c r="X325" s="426"/>
      <c r="Y325" s="426"/>
      <c r="Z325" s="426"/>
    </row>
    <row r="326" spans="1:26" ht="15.75" customHeight="1">
      <c r="A326" s="426"/>
      <c r="B326" s="426"/>
      <c r="C326" s="426"/>
      <c r="D326" s="426"/>
      <c r="E326" s="426"/>
      <c r="F326" s="426"/>
      <c r="G326" s="426"/>
      <c r="H326" s="426"/>
      <c r="I326" s="426"/>
      <c r="J326" s="426"/>
      <c r="K326" s="426"/>
      <c r="L326" s="426"/>
      <c r="M326" s="426"/>
      <c r="N326" s="426"/>
      <c r="O326" s="426"/>
      <c r="P326" s="426"/>
      <c r="Q326" s="426"/>
      <c r="R326" s="426"/>
      <c r="S326" s="426"/>
      <c r="T326" s="426"/>
      <c r="U326" s="426"/>
      <c r="V326" s="426"/>
      <c r="W326" s="426"/>
      <c r="X326" s="426"/>
      <c r="Y326" s="426"/>
      <c r="Z326" s="426"/>
    </row>
    <row r="327" spans="1:26" ht="15.75" customHeight="1">
      <c r="A327" s="426"/>
      <c r="B327" s="426"/>
      <c r="C327" s="426"/>
      <c r="D327" s="426"/>
      <c r="E327" s="426"/>
      <c r="F327" s="426"/>
      <c r="G327" s="426"/>
      <c r="H327" s="426"/>
      <c r="I327" s="426"/>
      <c r="J327" s="426"/>
      <c r="K327" s="426"/>
      <c r="L327" s="426"/>
      <c r="M327" s="426"/>
      <c r="N327" s="426"/>
      <c r="O327" s="426"/>
      <c r="P327" s="426"/>
      <c r="Q327" s="426"/>
      <c r="R327" s="426"/>
      <c r="S327" s="426"/>
      <c r="T327" s="426"/>
      <c r="U327" s="426"/>
      <c r="V327" s="426"/>
      <c r="W327" s="426"/>
      <c r="X327" s="426"/>
      <c r="Y327" s="426"/>
      <c r="Z327" s="426"/>
    </row>
    <row r="328" spans="1:26" ht="15.75" customHeight="1">
      <c r="A328" s="426"/>
      <c r="B328" s="426"/>
      <c r="C328" s="426"/>
      <c r="D328" s="426"/>
      <c r="E328" s="426"/>
      <c r="F328" s="426"/>
      <c r="G328" s="426"/>
      <c r="H328" s="426"/>
      <c r="I328" s="426"/>
      <c r="J328" s="426"/>
      <c r="K328" s="426"/>
      <c r="L328" s="426"/>
      <c r="M328" s="426"/>
      <c r="N328" s="426"/>
      <c r="O328" s="426"/>
      <c r="P328" s="426"/>
      <c r="Q328" s="426"/>
      <c r="R328" s="426"/>
      <c r="S328" s="426"/>
      <c r="T328" s="426"/>
      <c r="U328" s="426"/>
      <c r="V328" s="426"/>
      <c r="W328" s="426"/>
      <c r="X328" s="426"/>
      <c r="Y328" s="426"/>
      <c r="Z328" s="426"/>
    </row>
    <row r="329" spans="1:26" ht="15.75" customHeight="1">
      <c r="A329" s="426"/>
      <c r="B329" s="426"/>
      <c r="C329" s="426"/>
      <c r="D329" s="426"/>
      <c r="E329" s="426"/>
      <c r="F329" s="426"/>
      <c r="G329" s="426"/>
      <c r="H329" s="426"/>
      <c r="I329" s="426"/>
      <c r="J329" s="426"/>
      <c r="K329" s="426"/>
      <c r="L329" s="426"/>
      <c r="M329" s="426"/>
      <c r="N329" s="426"/>
      <c r="O329" s="426"/>
      <c r="P329" s="426"/>
      <c r="Q329" s="426"/>
      <c r="R329" s="426"/>
      <c r="S329" s="426"/>
      <c r="T329" s="426"/>
      <c r="U329" s="426"/>
      <c r="V329" s="426"/>
      <c r="W329" s="426"/>
      <c r="X329" s="426"/>
      <c r="Y329" s="426"/>
      <c r="Z329" s="426"/>
    </row>
    <row r="330" spans="1:26" ht="15.75" customHeight="1">
      <c r="A330" s="426"/>
      <c r="B330" s="426"/>
      <c r="C330" s="426"/>
      <c r="D330" s="426"/>
      <c r="E330" s="426"/>
      <c r="F330" s="426"/>
      <c r="G330" s="426"/>
      <c r="H330" s="426"/>
      <c r="I330" s="426"/>
      <c r="J330" s="426"/>
      <c r="K330" s="426"/>
      <c r="L330" s="426"/>
      <c r="M330" s="426"/>
      <c r="N330" s="426"/>
      <c r="O330" s="426"/>
      <c r="P330" s="426"/>
      <c r="Q330" s="426"/>
      <c r="R330" s="426"/>
      <c r="S330" s="426"/>
      <c r="T330" s="426"/>
      <c r="U330" s="426"/>
      <c r="V330" s="426"/>
      <c r="W330" s="426"/>
      <c r="X330" s="426"/>
      <c r="Y330" s="426"/>
      <c r="Z330" s="426"/>
    </row>
    <row r="331" spans="1:26" ht="15.75" customHeight="1">
      <c r="A331" s="426"/>
      <c r="B331" s="426"/>
      <c r="C331" s="426"/>
      <c r="D331" s="426"/>
      <c r="E331" s="426"/>
      <c r="F331" s="426"/>
      <c r="G331" s="426"/>
      <c r="H331" s="426"/>
      <c r="I331" s="426"/>
      <c r="J331" s="426"/>
      <c r="K331" s="426"/>
      <c r="L331" s="426"/>
      <c r="M331" s="426"/>
      <c r="N331" s="426"/>
      <c r="O331" s="426"/>
      <c r="P331" s="426"/>
      <c r="Q331" s="426"/>
      <c r="R331" s="426"/>
      <c r="S331" s="426"/>
      <c r="T331" s="426"/>
      <c r="U331" s="426"/>
      <c r="V331" s="426"/>
      <c r="W331" s="426"/>
      <c r="X331" s="426"/>
      <c r="Y331" s="426"/>
      <c r="Z331" s="426"/>
    </row>
    <row r="332" spans="1:26" ht="15.75" customHeight="1">
      <c r="A332" s="426"/>
      <c r="B332" s="426"/>
      <c r="C332" s="426"/>
      <c r="D332" s="426"/>
      <c r="E332" s="426"/>
      <c r="F332" s="426"/>
      <c r="G332" s="426"/>
      <c r="H332" s="426"/>
      <c r="I332" s="426"/>
      <c r="J332" s="426"/>
      <c r="K332" s="426"/>
      <c r="L332" s="426"/>
      <c r="M332" s="426"/>
      <c r="N332" s="426"/>
      <c r="O332" s="426"/>
      <c r="P332" s="426"/>
      <c r="Q332" s="426"/>
      <c r="R332" s="426"/>
      <c r="S332" s="426"/>
      <c r="T332" s="426"/>
      <c r="U332" s="426"/>
      <c r="V332" s="426"/>
      <c r="W332" s="426"/>
      <c r="X332" s="426"/>
      <c r="Y332" s="426"/>
      <c r="Z332" s="426"/>
    </row>
    <row r="333" spans="1:26" ht="15.75" customHeight="1">
      <c r="A333" s="426"/>
      <c r="B333" s="426"/>
      <c r="C333" s="426"/>
      <c r="D333" s="426"/>
      <c r="E333" s="426"/>
      <c r="F333" s="426"/>
      <c r="G333" s="426"/>
      <c r="H333" s="426"/>
      <c r="I333" s="426"/>
      <c r="J333" s="426"/>
      <c r="K333" s="426"/>
      <c r="L333" s="426"/>
      <c r="M333" s="426"/>
      <c r="N333" s="426"/>
      <c r="O333" s="426"/>
      <c r="P333" s="426"/>
      <c r="Q333" s="426"/>
      <c r="R333" s="426"/>
      <c r="S333" s="426"/>
      <c r="T333" s="426"/>
      <c r="U333" s="426"/>
      <c r="V333" s="426"/>
      <c r="W333" s="426"/>
      <c r="X333" s="426"/>
      <c r="Y333" s="426"/>
      <c r="Z333" s="426"/>
    </row>
    <row r="334" spans="1:26" ht="15.75" customHeight="1">
      <c r="A334" s="426"/>
      <c r="B334" s="426"/>
      <c r="C334" s="426"/>
      <c r="D334" s="426"/>
      <c r="E334" s="426"/>
      <c r="F334" s="426"/>
      <c r="G334" s="426"/>
      <c r="H334" s="426"/>
      <c r="I334" s="426"/>
      <c r="J334" s="426"/>
      <c r="K334" s="426"/>
      <c r="L334" s="426"/>
      <c r="M334" s="426"/>
      <c r="N334" s="426"/>
      <c r="O334" s="426"/>
      <c r="P334" s="426"/>
      <c r="Q334" s="426"/>
      <c r="R334" s="426"/>
      <c r="S334" s="426"/>
      <c r="T334" s="426"/>
      <c r="U334" s="426"/>
      <c r="V334" s="426"/>
      <c r="W334" s="426"/>
      <c r="X334" s="426"/>
      <c r="Y334" s="426"/>
      <c r="Z334" s="426"/>
    </row>
    <row r="335" spans="1:26" ht="15.75" customHeight="1">
      <c r="A335" s="426"/>
      <c r="B335" s="426"/>
      <c r="C335" s="426"/>
      <c r="D335" s="426"/>
      <c r="E335" s="426"/>
      <c r="F335" s="426"/>
      <c r="G335" s="426"/>
      <c r="H335" s="426"/>
      <c r="I335" s="426"/>
      <c r="J335" s="426"/>
      <c r="K335" s="426"/>
      <c r="L335" s="426"/>
      <c r="M335" s="426"/>
      <c r="N335" s="426"/>
      <c r="O335" s="426"/>
      <c r="P335" s="426"/>
      <c r="Q335" s="426"/>
      <c r="R335" s="426"/>
      <c r="S335" s="426"/>
      <c r="T335" s="426"/>
      <c r="U335" s="426"/>
      <c r="V335" s="426"/>
      <c r="W335" s="426"/>
      <c r="X335" s="426"/>
      <c r="Y335" s="426"/>
      <c r="Z335" s="426"/>
    </row>
    <row r="336" spans="1:26" ht="15.75" customHeight="1">
      <c r="A336" s="426"/>
      <c r="B336" s="426"/>
      <c r="C336" s="426"/>
      <c r="D336" s="426"/>
      <c r="E336" s="426"/>
      <c r="F336" s="426"/>
      <c r="G336" s="426"/>
      <c r="H336" s="426"/>
      <c r="I336" s="426"/>
      <c r="J336" s="426"/>
      <c r="K336" s="426"/>
      <c r="L336" s="426"/>
      <c r="M336" s="426"/>
      <c r="N336" s="426"/>
      <c r="O336" s="426"/>
      <c r="P336" s="426"/>
      <c r="Q336" s="426"/>
      <c r="R336" s="426"/>
      <c r="S336" s="426"/>
      <c r="T336" s="426"/>
      <c r="U336" s="426"/>
      <c r="V336" s="426"/>
      <c r="W336" s="426"/>
      <c r="X336" s="426"/>
      <c r="Y336" s="426"/>
      <c r="Z336" s="426"/>
    </row>
    <row r="337" spans="1:26" ht="15.75" customHeight="1">
      <c r="A337" s="426"/>
      <c r="B337" s="426"/>
      <c r="C337" s="426"/>
      <c r="D337" s="426"/>
      <c r="E337" s="426"/>
      <c r="F337" s="426"/>
      <c r="G337" s="426"/>
      <c r="H337" s="426"/>
      <c r="I337" s="426"/>
      <c r="J337" s="426"/>
      <c r="K337" s="426"/>
      <c r="L337" s="426"/>
      <c r="M337" s="426"/>
      <c r="N337" s="426"/>
      <c r="O337" s="426"/>
      <c r="P337" s="426"/>
      <c r="Q337" s="426"/>
      <c r="R337" s="426"/>
      <c r="S337" s="426"/>
      <c r="T337" s="426"/>
      <c r="U337" s="426"/>
      <c r="V337" s="426"/>
      <c r="W337" s="426"/>
      <c r="X337" s="426"/>
      <c r="Y337" s="426"/>
      <c r="Z337" s="426"/>
    </row>
    <row r="338" spans="1:26" ht="15.75" customHeight="1">
      <c r="A338" s="426"/>
      <c r="B338" s="426"/>
      <c r="C338" s="426"/>
      <c r="D338" s="426"/>
      <c r="E338" s="426"/>
      <c r="F338" s="426"/>
      <c r="G338" s="426"/>
      <c r="H338" s="426"/>
      <c r="I338" s="426"/>
      <c r="J338" s="426"/>
      <c r="K338" s="426"/>
      <c r="L338" s="426"/>
      <c r="M338" s="426"/>
      <c r="N338" s="426"/>
      <c r="O338" s="426"/>
      <c r="P338" s="426"/>
      <c r="Q338" s="426"/>
      <c r="R338" s="426"/>
      <c r="S338" s="426"/>
      <c r="T338" s="426"/>
      <c r="U338" s="426"/>
      <c r="V338" s="426"/>
      <c r="W338" s="426"/>
      <c r="X338" s="426"/>
      <c r="Y338" s="426"/>
      <c r="Z338" s="426"/>
    </row>
    <row r="339" spans="1:26" ht="15.75" customHeight="1">
      <c r="A339" s="426"/>
      <c r="B339" s="426"/>
      <c r="C339" s="426"/>
      <c r="D339" s="426"/>
      <c r="E339" s="426"/>
      <c r="F339" s="426"/>
      <c r="G339" s="426"/>
      <c r="H339" s="426"/>
      <c r="I339" s="426"/>
      <c r="J339" s="426"/>
      <c r="K339" s="426"/>
      <c r="L339" s="426"/>
      <c r="M339" s="426"/>
      <c r="N339" s="426"/>
      <c r="O339" s="426"/>
      <c r="P339" s="426"/>
      <c r="Q339" s="426"/>
      <c r="R339" s="426"/>
      <c r="S339" s="426"/>
      <c r="T339" s="426"/>
      <c r="U339" s="426"/>
      <c r="V339" s="426"/>
      <c r="W339" s="426"/>
      <c r="X339" s="426"/>
      <c r="Y339" s="426"/>
      <c r="Z339" s="426"/>
    </row>
    <row r="340" spans="1:26" ht="15.75" customHeight="1">
      <c r="A340" s="426"/>
      <c r="B340" s="426"/>
      <c r="C340" s="426"/>
      <c r="D340" s="426"/>
      <c r="E340" s="426"/>
      <c r="F340" s="426"/>
      <c r="G340" s="426"/>
      <c r="H340" s="426"/>
      <c r="I340" s="426"/>
      <c r="J340" s="426"/>
      <c r="K340" s="426"/>
      <c r="L340" s="426"/>
      <c r="M340" s="426"/>
      <c r="N340" s="426"/>
      <c r="O340" s="426"/>
      <c r="P340" s="426"/>
      <c r="Q340" s="426"/>
      <c r="R340" s="426"/>
      <c r="S340" s="426"/>
      <c r="T340" s="426"/>
      <c r="U340" s="426"/>
      <c r="V340" s="426"/>
      <c r="W340" s="426"/>
      <c r="X340" s="426"/>
      <c r="Y340" s="426"/>
      <c r="Z340" s="426"/>
    </row>
    <row r="341" spans="1:26" ht="15.75" customHeight="1">
      <c r="A341" s="426"/>
      <c r="B341" s="426"/>
      <c r="C341" s="426"/>
      <c r="D341" s="426"/>
      <c r="E341" s="426"/>
      <c r="F341" s="426"/>
      <c r="G341" s="426"/>
      <c r="H341" s="426"/>
      <c r="I341" s="426"/>
      <c r="J341" s="426"/>
      <c r="K341" s="426"/>
      <c r="L341" s="426"/>
      <c r="M341" s="426"/>
      <c r="N341" s="426"/>
      <c r="O341" s="426"/>
      <c r="P341" s="426"/>
      <c r="Q341" s="426"/>
      <c r="R341" s="426"/>
      <c r="S341" s="426"/>
      <c r="T341" s="426"/>
      <c r="U341" s="426"/>
      <c r="V341" s="426"/>
      <c r="W341" s="426"/>
      <c r="X341" s="426"/>
      <c r="Y341" s="426"/>
      <c r="Z341" s="426"/>
    </row>
    <row r="342" spans="1:26" ht="15.75" customHeight="1">
      <c r="A342" s="426"/>
      <c r="B342" s="426"/>
      <c r="C342" s="426"/>
      <c r="D342" s="426"/>
      <c r="E342" s="426"/>
      <c r="F342" s="426"/>
      <c r="G342" s="426"/>
      <c r="H342" s="426"/>
      <c r="I342" s="426"/>
      <c r="J342" s="426"/>
      <c r="K342" s="426"/>
      <c r="L342" s="426"/>
      <c r="M342" s="426"/>
      <c r="N342" s="426"/>
      <c r="O342" s="426"/>
      <c r="P342" s="426"/>
      <c r="Q342" s="426"/>
      <c r="R342" s="426"/>
      <c r="S342" s="426"/>
      <c r="T342" s="426"/>
      <c r="U342" s="426"/>
      <c r="V342" s="426"/>
      <c r="W342" s="426"/>
      <c r="X342" s="426"/>
      <c r="Y342" s="426"/>
      <c r="Z342" s="426"/>
    </row>
    <row r="343" spans="1:26" ht="15.75" customHeight="1">
      <c r="A343" s="426"/>
      <c r="B343" s="426"/>
      <c r="C343" s="426"/>
      <c r="D343" s="426"/>
      <c r="E343" s="426"/>
      <c r="F343" s="426"/>
      <c r="G343" s="426"/>
      <c r="H343" s="426"/>
      <c r="I343" s="426"/>
      <c r="J343" s="426"/>
      <c r="K343" s="426"/>
      <c r="L343" s="426"/>
      <c r="M343" s="426"/>
      <c r="N343" s="426"/>
      <c r="O343" s="426"/>
      <c r="P343" s="426"/>
      <c r="Q343" s="426"/>
      <c r="R343" s="426"/>
      <c r="S343" s="426"/>
      <c r="T343" s="426"/>
      <c r="U343" s="426"/>
      <c r="V343" s="426"/>
      <c r="W343" s="426"/>
      <c r="X343" s="426"/>
      <c r="Y343" s="426"/>
      <c r="Z343" s="426"/>
    </row>
    <row r="344" spans="1:26" ht="15.75" customHeight="1">
      <c r="A344" s="426"/>
      <c r="B344" s="426"/>
      <c r="C344" s="426"/>
      <c r="D344" s="426"/>
      <c r="E344" s="426"/>
      <c r="F344" s="426"/>
      <c r="G344" s="426"/>
      <c r="H344" s="426"/>
      <c r="I344" s="426"/>
      <c r="J344" s="426"/>
      <c r="K344" s="426"/>
      <c r="L344" s="426"/>
      <c r="M344" s="426"/>
      <c r="N344" s="426"/>
      <c r="O344" s="426"/>
      <c r="P344" s="426"/>
      <c r="Q344" s="426"/>
      <c r="R344" s="426"/>
      <c r="S344" s="426"/>
      <c r="T344" s="426"/>
      <c r="U344" s="426"/>
      <c r="V344" s="426"/>
      <c r="W344" s="426"/>
      <c r="X344" s="426"/>
      <c r="Y344" s="426"/>
      <c r="Z344" s="426"/>
    </row>
    <row r="345" spans="1:26" ht="15.75" customHeight="1">
      <c r="A345" s="426"/>
      <c r="B345" s="426"/>
      <c r="C345" s="426"/>
      <c r="D345" s="426"/>
      <c r="E345" s="426"/>
      <c r="F345" s="426"/>
      <c r="G345" s="426"/>
      <c r="H345" s="426"/>
      <c r="I345" s="426"/>
      <c r="J345" s="426"/>
      <c r="K345" s="426"/>
      <c r="L345" s="426"/>
      <c r="M345" s="426"/>
      <c r="N345" s="426"/>
      <c r="O345" s="426"/>
      <c r="P345" s="426"/>
      <c r="Q345" s="426"/>
      <c r="R345" s="426"/>
      <c r="S345" s="426"/>
      <c r="T345" s="426"/>
      <c r="U345" s="426"/>
      <c r="V345" s="426"/>
      <c r="W345" s="426"/>
      <c r="X345" s="426"/>
      <c r="Y345" s="426"/>
      <c r="Z345" s="426"/>
    </row>
    <row r="346" spans="1:26" ht="15.75" customHeight="1">
      <c r="A346" s="426"/>
      <c r="B346" s="426"/>
      <c r="C346" s="426"/>
      <c r="D346" s="426"/>
      <c r="E346" s="426"/>
      <c r="F346" s="426"/>
      <c r="G346" s="426"/>
      <c r="H346" s="426"/>
      <c r="I346" s="426"/>
      <c r="J346" s="426"/>
      <c r="K346" s="426"/>
      <c r="L346" s="426"/>
      <c r="M346" s="426"/>
      <c r="N346" s="426"/>
      <c r="O346" s="426"/>
      <c r="P346" s="426"/>
      <c r="Q346" s="426"/>
      <c r="R346" s="426"/>
      <c r="S346" s="426"/>
      <c r="T346" s="426"/>
      <c r="U346" s="426"/>
      <c r="V346" s="426"/>
      <c r="W346" s="426"/>
      <c r="X346" s="426"/>
      <c r="Y346" s="426"/>
      <c r="Z346" s="426"/>
    </row>
    <row r="347" spans="1:26" ht="15.75" customHeight="1">
      <c r="A347" s="426"/>
      <c r="B347" s="426"/>
      <c r="C347" s="426"/>
      <c r="D347" s="426"/>
      <c r="E347" s="426"/>
      <c r="F347" s="426"/>
      <c r="G347" s="426"/>
      <c r="H347" s="426"/>
      <c r="I347" s="426"/>
      <c r="J347" s="426"/>
      <c r="K347" s="426"/>
      <c r="L347" s="426"/>
      <c r="M347" s="426"/>
      <c r="N347" s="426"/>
      <c r="O347" s="426"/>
      <c r="P347" s="426"/>
      <c r="Q347" s="426"/>
      <c r="R347" s="426"/>
      <c r="S347" s="426"/>
      <c r="T347" s="426"/>
      <c r="U347" s="426"/>
      <c r="V347" s="426"/>
      <c r="W347" s="426"/>
      <c r="X347" s="426"/>
      <c r="Y347" s="426"/>
      <c r="Z347" s="426"/>
    </row>
    <row r="348" spans="1:26" ht="15.75" customHeight="1">
      <c r="A348" s="426"/>
      <c r="B348" s="426"/>
      <c r="C348" s="426"/>
      <c r="D348" s="426"/>
      <c r="E348" s="426"/>
      <c r="F348" s="426"/>
      <c r="G348" s="426"/>
      <c r="H348" s="426"/>
      <c r="I348" s="426"/>
      <c r="J348" s="426"/>
      <c r="K348" s="426"/>
      <c r="L348" s="426"/>
      <c r="M348" s="426"/>
      <c r="N348" s="426"/>
      <c r="O348" s="426"/>
      <c r="P348" s="426"/>
      <c r="Q348" s="426"/>
      <c r="R348" s="426"/>
      <c r="S348" s="426"/>
      <c r="T348" s="426"/>
      <c r="U348" s="426"/>
      <c r="V348" s="426"/>
      <c r="W348" s="426"/>
      <c r="X348" s="426"/>
      <c r="Y348" s="426"/>
      <c r="Z348" s="426"/>
    </row>
    <row r="349" spans="1:26" ht="15.75" customHeight="1">
      <c r="A349" s="426"/>
      <c r="B349" s="426"/>
      <c r="C349" s="426"/>
      <c r="D349" s="426"/>
      <c r="E349" s="426"/>
      <c r="F349" s="426"/>
      <c r="G349" s="426"/>
      <c r="H349" s="426"/>
      <c r="I349" s="426"/>
      <c r="J349" s="426"/>
      <c r="K349" s="426"/>
      <c r="L349" s="426"/>
      <c r="M349" s="426"/>
      <c r="N349" s="426"/>
      <c r="O349" s="426"/>
      <c r="P349" s="426"/>
      <c r="Q349" s="426"/>
      <c r="R349" s="426"/>
      <c r="S349" s="426"/>
      <c r="T349" s="426"/>
      <c r="U349" s="426"/>
      <c r="V349" s="426"/>
      <c r="W349" s="426"/>
      <c r="X349" s="426"/>
      <c r="Y349" s="426"/>
      <c r="Z349" s="426"/>
    </row>
    <row r="350" spans="1:26" ht="15.75" customHeight="1">
      <c r="A350" s="426"/>
      <c r="B350" s="426"/>
      <c r="C350" s="426"/>
      <c r="D350" s="426"/>
      <c r="E350" s="426"/>
      <c r="F350" s="426"/>
      <c r="G350" s="426"/>
      <c r="H350" s="426"/>
      <c r="I350" s="426"/>
      <c r="J350" s="426"/>
      <c r="K350" s="426"/>
      <c r="L350" s="426"/>
      <c r="M350" s="426"/>
      <c r="N350" s="426"/>
      <c r="O350" s="426"/>
      <c r="P350" s="426"/>
      <c r="Q350" s="426"/>
      <c r="R350" s="426"/>
      <c r="S350" s="426"/>
      <c r="T350" s="426"/>
      <c r="U350" s="426"/>
      <c r="V350" s="426"/>
      <c r="W350" s="426"/>
      <c r="X350" s="426"/>
      <c r="Y350" s="426"/>
      <c r="Z350" s="426"/>
    </row>
    <row r="351" spans="1:26" ht="15.75" customHeight="1">
      <c r="A351" s="426"/>
      <c r="B351" s="426"/>
      <c r="C351" s="426"/>
      <c r="D351" s="426"/>
      <c r="E351" s="426"/>
      <c r="F351" s="426"/>
      <c r="G351" s="426"/>
      <c r="H351" s="426"/>
      <c r="I351" s="426"/>
      <c r="J351" s="426"/>
      <c r="K351" s="426"/>
      <c r="L351" s="426"/>
      <c r="M351" s="426"/>
      <c r="N351" s="426"/>
      <c r="O351" s="426"/>
      <c r="P351" s="426"/>
      <c r="Q351" s="426"/>
      <c r="R351" s="426"/>
      <c r="S351" s="426"/>
      <c r="T351" s="426"/>
      <c r="U351" s="426"/>
      <c r="V351" s="426"/>
      <c r="W351" s="426"/>
      <c r="X351" s="426"/>
      <c r="Y351" s="426"/>
      <c r="Z351" s="426"/>
    </row>
    <row r="352" spans="1:26" ht="15.75" customHeight="1">
      <c r="A352" s="426"/>
      <c r="B352" s="426"/>
      <c r="C352" s="426"/>
      <c r="D352" s="426"/>
      <c r="E352" s="426"/>
      <c r="F352" s="426"/>
      <c r="G352" s="426"/>
      <c r="H352" s="426"/>
      <c r="I352" s="426"/>
      <c r="J352" s="426"/>
      <c r="K352" s="426"/>
      <c r="L352" s="426"/>
      <c r="M352" s="426"/>
      <c r="N352" s="426"/>
      <c r="O352" s="426"/>
      <c r="P352" s="426"/>
      <c r="Q352" s="426"/>
      <c r="R352" s="426"/>
      <c r="S352" s="426"/>
      <c r="T352" s="426"/>
      <c r="U352" s="426"/>
      <c r="V352" s="426"/>
      <c r="W352" s="426"/>
      <c r="X352" s="426"/>
      <c r="Y352" s="426"/>
      <c r="Z352" s="426"/>
    </row>
    <row r="353" spans="1:26" ht="15.75" customHeight="1">
      <c r="A353" s="426"/>
      <c r="B353" s="426"/>
      <c r="C353" s="426"/>
      <c r="D353" s="426"/>
      <c r="E353" s="426"/>
      <c r="F353" s="426"/>
      <c r="G353" s="426"/>
      <c r="H353" s="426"/>
      <c r="I353" s="426"/>
      <c r="J353" s="426"/>
      <c r="K353" s="426"/>
      <c r="L353" s="426"/>
      <c r="M353" s="426"/>
      <c r="N353" s="426"/>
      <c r="O353" s="426"/>
      <c r="P353" s="426"/>
      <c r="Q353" s="426"/>
      <c r="R353" s="426"/>
      <c r="S353" s="426"/>
      <c r="T353" s="426"/>
      <c r="U353" s="426"/>
      <c r="V353" s="426"/>
      <c r="W353" s="426"/>
      <c r="X353" s="426"/>
      <c r="Y353" s="426"/>
      <c r="Z353" s="426"/>
    </row>
    <row r="354" spans="1:26" ht="15.75" customHeight="1">
      <c r="A354" s="426"/>
      <c r="B354" s="426"/>
      <c r="C354" s="426"/>
      <c r="D354" s="426"/>
      <c r="E354" s="426"/>
      <c r="F354" s="426"/>
      <c r="G354" s="426"/>
      <c r="H354" s="426"/>
      <c r="I354" s="426"/>
      <c r="J354" s="426"/>
      <c r="K354" s="426"/>
      <c r="L354" s="426"/>
      <c r="M354" s="426"/>
      <c r="N354" s="426"/>
      <c r="O354" s="426"/>
      <c r="P354" s="426"/>
      <c r="Q354" s="426"/>
      <c r="R354" s="426"/>
      <c r="S354" s="426"/>
      <c r="T354" s="426"/>
      <c r="U354" s="426"/>
      <c r="V354" s="426"/>
      <c r="W354" s="426"/>
      <c r="X354" s="426"/>
      <c r="Y354" s="426"/>
      <c r="Z354" s="426"/>
    </row>
    <row r="355" spans="1:26" ht="15.75" customHeight="1">
      <c r="A355" s="426"/>
      <c r="B355" s="426"/>
      <c r="C355" s="426"/>
      <c r="D355" s="426"/>
      <c r="E355" s="426"/>
      <c r="F355" s="426"/>
      <c r="G355" s="426"/>
      <c r="H355" s="426"/>
      <c r="I355" s="426"/>
      <c r="J355" s="426"/>
      <c r="K355" s="426"/>
      <c r="L355" s="426"/>
      <c r="M355" s="426"/>
      <c r="N355" s="426"/>
      <c r="O355" s="426"/>
      <c r="P355" s="426"/>
      <c r="Q355" s="426"/>
      <c r="R355" s="426"/>
      <c r="S355" s="426"/>
      <c r="T355" s="426"/>
      <c r="U355" s="426"/>
      <c r="V355" s="426"/>
      <c r="W355" s="426"/>
      <c r="X355" s="426"/>
      <c r="Y355" s="426"/>
      <c r="Z355" s="426"/>
    </row>
    <row r="356" spans="1:26" ht="15.75" customHeight="1">
      <c r="A356" s="426"/>
      <c r="B356" s="426"/>
      <c r="C356" s="426"/>
      <c r="D356" s="426"/>
      <c r="E356" s="426"/>
      <c r="F356" s="426"/>
      <c r="G356" s="426"/>
      <c r="H356" s="426"/>
      <c r="I356" s="426"/>
      <c r="J356" s="426"/>
      <c r="K356" s="426"/>
      <c r="L356" s="426"/>
      <c r="M356" s="426"/>
      <c r="N356" s="426"/>
      <c r="O356" s="426"/>
      <c r="P356" s="426"/>
      <c r="Q356" s="426"/>
      <c r="R356" s="426"/>
      <c r="S356" s="426"/>
      <c r="T356" s="426"/>
      <c r="U356" s="426"/>
      <c r="V356" s="426"/>
      <c r="W356" s="426"/>
      <c r="X356" s="426"/>
      <c r="Y356" s="426"/>
      <c r="Z356" s="426"/>
    </row>
    <row r="357" spans="1:26" ht="15.75" customHeight="1">
      <c r="A357" s="426"/>
      <c r="B357" s="426"/>
      <c r="C357" s="426"/>
      <c r="D357" s="426"/>
      <c r="E357" s="426"/>
      <c r="F357" s="426"/>
      <c r="G357" s="426"/>
      <c r="H357" s="426"/>
      <c r="I357" s="426"/>
      <c r="J357" s="426"/>
      <c r="K357" s="426"/>
      <c r="L357" s="426"/>
      <c r="M357" s="426"/>
      <c r="N357" s="426"/>
      <c r="O357" s="426"/>
      <c r="P357" s="426"/>
      <c r="Q357" s="426"/>
      <c r="R357" s="426"/>
      <c r="S357" s="426"/>
      <c r="T357" s="426"/>
      <c r="U357" s="426"/>
      <c r="V357" s="426"/>
      <c r="W357" s="426"/>
      <c r="X357" s="426"/>
      <c r="Y357" s="426"/>
      <c r="Z357" s="426"/>
    </row>
    <row r="358" spans="1:26" ht="15.75" customHeight="1">
      <c r="A358" s="426"/>
      <c r="B358" s="426"/>
      <c r="C358" s="426"/>
      <c r="D358" s="426"/>
      <c r="E358" s="426"/>
      <c r="F358" s="426"/>
      <c r="G358" s="426"/>
      <c r="H358" s="426"/>
      <c r="I358" s="426"/>
      <c r="J358" s="426"/>
      <c r="K358" s="426"/>
      <c r="L358" s="426"/>
      <c r="M358" s="426"/>
      <c r="N358" s="426"/>
      <c r="O358" s="426"/>
      <c r="P358" s="426"/>
      <c r="Q358" s="426"/>
      <c r="R358" s="426"/>
      <c r="S358" s="426"/>
      <c r="T358" s="426"/>
      <c r="U358" s="426"/>
      <c r="V358" s="426"/>
      <c r="W358" s="426"/>
      <c r="X358" s="426"/>
      <c r="Y358" s="426"/>
      <c r="Z358" s="426"/>
    </row>
    <row r="359" spans="1:26" ht="15.75" customHeight="1">
      <c r="A359" s="426"/>
      <c r="B359" s="426"/>
      <c r="C359" s="426"/>
      <c r="D359" s="426"/>
      <c r="E359" s="426"/>
      <c r="F359" s="426"/>
      <c r="G359" s="426"/>
      <c r="H359" s="426"/>
      <c r="I359" s="426"/>
      <c r="J359" s="426"/>
      <c r="K359" s="426"/>
      <c r="L359" s="426"/>
      <c r="M359" s="426"/>
      <c r="N359" s="426"/>
      <c r="O359" s="426"/>
      <c r="P359" s="426"/>
      <c r="Q359" s="426"/>
      <c r="R359" s="426"/>
      <c r="S359" s="426"/>
      <c r="T359" s="426"/>
      <c r="U359" s="426"/>
      <c r="V359" s="426"/>
      <c r="W359" s="426"/>
      <c r="X359" s="426"/>
      <c r="Y359" s="426"/>
      <c r="Z359" s="426"/>
    </row>
    <row r="360" spans="1:26" ht="15.75" customHeight="1">
      <c r="A360" s="426"/>
      <c r="B360" s="426"/>
      <c r="C360" s="426"/>
      <c r="D360" s="426"/>
      <c r="E360" s="426"/>
      <c r="F360" s="426"/>
      <c r="G360" s="426"/>
      <c r="H360" s="426"/>
      <c r="I360" s="426"/>
      <c r="J360" s="426"/>
      <c r="K360" s="426"/>
      <c r="L360" s="426"/>
      <c r="M360" s="426"/>
      <c r="N360" s="426"/>
      <c r="O360" s="426"/>
      <c r="P360" s="426"/>
      <c r="Q360" s="426"/>
      <c r="R360" s="426"/>
      <c r="S360" s="426"/>
      <c r="T360" s="426"/>
      <c r="U360" s="426"/>
      <c r="V360" s="426"/>
      <c r="W360" s="426"/>
      <c r="X360" s="426"/>
      <c r="Y360" s="426"/>
      <c r="Z360" s="426"/>
    </row>
    <row r="361" spans="1:26" ht="15.75" customHeight="1">
      <c r="A361" s="426"/>
      <c r="B361" s="426"/>
      <c r="C361" s="426"/>
      <c r="D361" s="426"/>
      <c r="E361" s="426"/>
      <c r="F361" s="426"/>
      <c r="G361" s="426"/>
      <c r="H361" s="426"/>
      <c r="I361" s="426"/>
      <c r="J361" s="426"/>
      <c r="K361" s="426"/>
      <c r="L361" s="426"/>
      <c r="M361" s="426"/>
      <c r="N361" s="426"/>
      <c r="O361" s="426"/>
      <c r="P361" s="426"/>
      <c r="Q361" s="426"/>
      <c r="R361" s="426"/>
      <c r="S361" s="426"/>
      <c r="T361" s="426"/>
      <c r="U361" s="426"/>
      <c r="V361" s="426"/>
      <c r="W361" s="426"/>
      <c r="X361" s="426"/>
      <c r="Y361" s="426"/>
      <c r="Z361" s="426"/>
    </row>
    <row r="362" spans="1:26" ht="15.75" customHeight="1">
      <c r="A362" s="426"/>
      <c r="B362" s="426"/>
      <c r="C362" s="426"/>
      <c r="D362" s="426"/>
      <c r="E362" s="426"/>
      <c r="F362" s="426"/>
      <c r="G362" s="426"/>
      <c r="H362" s="426"/>
      <c r="I362" s="426"/>
      <c r="J362" s="426"/>
      <c r="K362" s="426"/>
      <c r="L362" s="426"/>
      <c r="M362" s="426"/>
      <c r="N362" s="426"/>
      <c r="O362" s="426"/>
      <c r="P362" s="426"/>
      <c r="Q362" s="426"/>
      <c r="R362" s="426"/>
      <c r="S362" s="426"/>
      <c r="T362" s="426"/>
      <c r="U362" s="426"/>
      <c r="V362" s="426"/>
      <c r="W362" s="426"/>
      <c r="X362" s="426"/>
      <c r="Y362" s="426"/>
      <c r="Z362" s="426"/>
    </row>
    <row r="363" spans="1:26" ht="15.75" customHeight="1">
      <c r="A363" s="426"/>
      <c r="B363" s="426"/>
      <c r="C363" s="426"/>
      <c r="D363" s="426"/>
      <c r="E363" s="426"/>
      <c r="F363" s="426"/>
      <c r="G363" s="426"/>
      <c r="H363" s="426"/>
      <c r="I363" s="426"/>
      <c r="J363" s="426"/>
      <c r="K363" s="426"/>
      <c r="L363" s="426"/>
      <c r="M363" s="426"/>
      <c r="N363" s="426"/>
      <c r="O363" s="426"/>
      <c r="P363" s="426"/>
      <c r="Q363" s="426"/>
      <c r="R363" s="426"/>
      <c r="S363" s="426"/>
      <c r="T363" s="426"/>
      <c r="U363" s="426"/>
      <c r="V363" s="426"/>
      <c r="W363" s="426"/>
      <c r="X363" s="426"/>
      <c r="Y363" s="426"/>
      <c r="Z363" s="426"/>
    </row>
    <row r="364" spans="1:26" ht="15.75" customHeight="1">
      <c r="A364" s="426"/>
      <c r="B364" s="426"/>
      <c r="C364" s="426"/>
      <c r="D364" s="426"/>
      <c r="E364" s="426"/>
      <c r="F364" s="426"/>
      <c r="G364" s="426"/>
      <c r="H364" s="426"/>
      <c r="I364" s="426"/>
      <c r="J364" s="426"/>
      <c r="K364" s="426"/>
      <c r="L364" s="426"/>
      <c r="M364" s="426"/>
      <c r="N364" s="426"/>
      <c r="O364" s="426"/>
      <c r="P364" s="426"/>
      <c r="Q364" s="426"/>
      <c r="R364" s="426"/>
      <c r="S364" s="426"/>
      <c r="T364" s="426"/>
      <c r="U364" s="426"/>
      <c r="V364" s="426"/>
      <c r="W364" s="426"/>
      <c r="X364" s="426"/>
      <c r="Y364" s="426"/>
      <c r="Z364" s="426"/>
    </row>
    <row r="365" spans="1:26" ht="15.75" customHeight="1">
      <c r="A365" s="426"/>
      <c r="B365" s="426"/>
      <c r="C365" s="426"/>
      <c r="D365" s="426"/>
      <c r="E365" s="426"/>
      <c r="F365" s="426"/>
      <c r="G365" s="426"/>
      <c r="H365" s="426"/>
      <c r="I365" s="426"/>
      <c r="J365" s="426"/>
      <c r="K365" s="426"/>
      <c r="L365" s="426"/>
      <c r="M365" s="426"/>
      <c r="N365" s="426"/>
      <c r="O365" s="426"/>
      <c r="P365" s="426"/>
      <c r="Q365" s="426"/>
      <c r="R365" s="426"/>
      <c r="S365" s="426"/>
      <c r="T365" s="426"/>
      <c r="U365" s="426"/>
      <c r="V365" s="426"/>
      <c r="W365" s="426"/>
      <c r="X365" s="426"/>
      <c r="Y365" s="426"/>
      <c r="Z365" s="426"/>
    </row>
    <row r="366" spans="1:26" ht="15.75" customHeight="1">
      <c r="A366" s="426"/>
      <c r="B366" s="426"/>
      <c r="C366" s="426"/>
      <c r="D366" s="426"/>
      <c r="E366" s="426"/>
      <c r="F366" s="426"/>
      <c r="G366" s="426"/>
      <c r="H366" s="426"/>
      <c r="I366" s="426"/>
      <c r="J366" s="426"/>
      <c r="K366" s="426"/>
      <c r="L366" s="426"/>
      <c r="M366" s="426"/>
      <c r="N366" s="426"/>
      <c r="O366" s="426"/>
      <c r="P366" s="426"/>
      <c r="Q366" s="426"/>
      <c r="R366" s="426"/>
      <c r="S366" s="426"/>
      <c r="T366" s="426"/>
      <c r="U366" s="426"/>
      <c r="V366" s="426"/>
      <c r="W366" s="426"/>
      <c r="X366" s="426"/>
      <c r="Y366" s="426"/>
      <c r="Z366" s="426"/>
    </row>
    <row r="367" spans="1:26" ht="15.75" customHeight="1">
      <c r="A367" s="426"/>
      <c r="B367" s="426"/>
      <c r="C367" s="426"/>
      <c r="D367" s="426"/>
      <c r="E367" s="426"/>
      <c r="F367" s="426"/>
      <c r="G367" s="426"/>
      <c r="H367" s="426"/>
      <c r="I367" s="426"/>
      <c r="J367" s="426"/>
      <c r="K367" s="426"/>
      <c r="L367" s="426"/>
      <c r="M367" s="426"/>
      <c r="N367" s="426"/>
      <c r="O367" s="426"/>
      <c r="P367" s="426"/>
      <c r="Q367" s="426"/>
      <c r="R367" s="426"/>
      <c r="S367" s="426"/>
      <c r="T367" s="426"/>
      <c r="U367" s="426"/>
      <c r="V367" s="426"/>
      <c r="W367" s="426"/>
      <c r="X367" s="426"/>
      <c r="Y367" s="426"/>
      <c r="Z367" s="426"/>
    </row>
    <row r="368" spans="1:26" ht="15.75" customHeight="1">
      <c r="A368" s="426"/>
      <c r="B368" s="426"/>
      <c r="C368" s="426"/>
      <c r="D368" s="426"/>
      <c r="E368" s="426"/>
      <c r="F368" s="426"/>
      <c r="G368" s="426"/>
      <c r="H368" s="426"/>
      <c r="I368" s="426"/>
      <c r="J368" s="426"/>
      <c r="K368" s="426"/>
      <c r="L368" s="426"/>
      <c r="M368" s="426"/>
      <c r="N368" s="426"/>
      <c r="O368" s="426"/>
      <c r="P368" s="426"/>
      <c r="Q368" s="426"/>
      <c r="R368" s="426"/>
      <c r="S368" s="426"/>
      <c r="T368" s="426"/>
      <c r="U368" s="426"/>
      <c r="V368" s="426"/>
      <c r="W368" s="426"/>
      <c r="X368" s="426"/>
      <c r="Y368" s="426"/>
      <c r="Z368" s="426"/>
    </row>
    <row r="369" spans="1:26" ht="15.75" customHeight="1">
      <c r="A369" s="426"/>
      <c r="B369" s="426"/>
      <c r="C369" s="426"/>
      <c r="D369" s="426"/>
      <c r="E369" s="426"/>
      <c r="F369" s="426"/>
      <c r="G369" s="426"/>
      <c r="H369" s="426"/>
      <c r="I369" s="426"/>
      <c r="J369" s="426"/>
      <c r="K369" s="426"/>
      <c r="L369" s="426"/>
      <c r="M369" s="426"/>
      <c r="N369" s="426"/>
      <c r="O369" s="426"/>
      <c r="P369" s="426"/>
      <c r="Q369" s="426"/>
      <c r="R369" s="426"/>
      <c r="S369" s="426"/>
      <c r="T369" s="426"/>
      <c r="U369" s="426"/>
      <c r="V369" s="426"/>
      <c r="W369" s="426"/>
      <c r="X369" s="426"/>
      <c r="Y369" s="426"/>
      <c r="Z369" s="426"/>
    </row>
    <row r="370" spans="1:26" ht="15.75" customHeight="1">
      <c r="A370" s="426"/>
      <c r="B370" s="426"/>
      <c r="C370" s="426"/>
      <c r="D370" s="426"/>
      <c r="E370" s="426"/>
      <c r="F370" s="426"/>
      <c r="G370" s="426"/>
      <c r="H370" s="426"/>
      <c r="I370" s="426"/>
      <c r="J370" s="426"/>
      <c r="K370" s="426"/>
      <c r="L370" s="426"/>
      <c r="M370" s="426"/>
      <c r="N370" s="426"/>
      <c r="O370" s="426"/>
      <c r="P370" s="426"/>
      <c r="Q370" s="426"/>
      <c r="R370" s="426"/>
      <c r="S370" s="426"/>
      <c r="T370" s="426"/>
      <c r="U370" s="426"/>
      <c r="V370" s="426"/>
      <c r="W370" s="426"/>
      <c r="X370" s="426"/>
      <c r="Y370" s="426"/>
      <c r="Z370" s="426"/>
    </row>
    <row r="371" spans="1:26" ht="15.75" customHeight="1">
      <c r="A371" s="426"/>
      <c r="B371" s="426"/>
      <c r="C371" s="426"/>
      <c r="D371" s="426"/>
      <c r="E371" s="426"/>
      <c r="F371" s="426"/>
      <c r="G371" s="426"/>
      <c r="H371" s="426"/>
      <c r="I371" s="426"/>
      <c r="J371" s="426"/>
      <c r="K371" s="426"/>
      <c r="L371" s="426"/>
      <c r="M371" s="426"/>
      <c r="N371" s="426"/>
      <c r="O371" s="426"/>
      <c r="P371" s="426"/>
      <c r="Q371" s="426"/>
      <c r="R371" s="426"/>
      <c r="S371" s="426"/>
      <c r="T371" s="426"/>
      <c r="U371" s="426"/>
      <c r="V371" s="426"/>
      <c r="W371" s="426"/>
      <c r="X371" s="426"/>
      <c r="Y371" s="426"/>
      <c r="Z371" s="426"/>
    </row>
    <row r="372" spans="1:26" ht="15.75" customHeight="1">
      <c r="A372" s="426"/>
      <c r="B372" s="426"/>
      <c r="C372" s="426"/>
      <c r="D372" s="426"/>
      <c r="E372" s="426"/>
      <c r="F372" s="426"/>
      <c r="G372" s="426"/>
      <c r="H372" s="426"/>
      <c r="I372" s="426"/>
      <c r="J372" s="426"/>
      <c r="K372" s="426"/>
      <c r="L372" s="426"/>
      <c r="M372" s="426"/>
      <c r="N372" s="426"/>
      <c r="O372" s="426"/>
      <c r="P372" s="426"/>
      <c r="Q372" s="426"/>
      <c r="R372" s="426"/>
      <c r="S372" s="426"/>
      <c r="T372" s="426"/>
      <c r="U372" s="426"/>
      <c r="V372" s="426"/>
      <c r="W372" s="426"/>
      <c r="X372" s="426"/>
      <c r="Y372" s="426"/>
      <c r="Z372" s="426"/>
    </row>
    <row r="373" spans="1:26" ht="15.75" customHeight="1">
      <c r="A373" s="426"/>
      <c r="B373" s="426"/>
      <c r="C373" s="426"/>
      <c r="D373" s="426"/>
      <c r="E373" s="426"/>
      <c r="F373" s="426"/>
      <c r="G373" s="426"/>
      <c r="H373" s="426"/>
      <c r="I373" s="426"/>
      <c r="J373" s="426"/>
      <c r="K373" s="426"/>
      <c r="L373" s="426"/>
      <c r="M373" s="426"/>
      <c r="N373" s="426"/>
      <c r="O373" s="426"/>
      <c r="P373" s="426"/>
      <c r="Q373" s="426"/>
      <c r="R373" s="426"/>
      <c r="S373" s="426"/>
      <c r="T373" s="426"/>
      <c r="U373" s="426"/>
      <c r="V373" s="426"/>
      <c r="W373" s="426"/>
      <c r="X373" s="426"/>
      <c r="Y373" s="426"/>
      <c r="Z373" s="426"/>
    </row>
    <row r="374" spans="1:26" ht="15.75" customHeight="1">
      <c r="A374" s="426"/>
      <c r="B374" s="426"/>
      <c r="C374" s="426"/>
      <c r="D374" s="426"/>
      <c r="E374" s="426"/>
      <c r="F374" s="426"/>
      <c r="G374" s="426"/>
      <c r="H374" s="426"/>
      <c r="I374" s="426"/>
      <c r="J374" s="426"/>
      <c r="K374" s="426"/>
      <c r="L374" s="426"/>
      <c r="M374" s="426"/>
      <c r="N374" s="426"/>
      <c r="O374" s="426"/>
      <c r="P374" s="426"/>
      <c r="Q374" s="426"/>
      <c r="R374" s="426"/>
      <c r="S374" s="426"/>
      <c r="T374" s="426"/>
      <c r="U374" s="426"/>
      <c r="V374" s="426"/>
      <c r="W374" s="426"/>
      <c r="X374" s="426"/>
      <c r="Y374" s="426"/>
      <c r="Z374" s="426"/>
    </row>
    <row r="375" spans="1:26" ht="15.75" customHeight="1">
      <c r="A375" s="426"/>
      <c r="B375" s="426"/>
      <c r="C375" s="426"/>
      <c r="D375" s="426"/>
      <c r="E375" s="426"/>
      <c r="F375" s="426"/>
      <c r="G375" s="426"/>
      <c r="H375" s="426"/>
      <c r="I375" s="426"/>
      <c r="J375" s="426"/>
      <c r="K375" s="426"/>
      <c r="L375" s="426"/>
      <c r="M375" s="426"/>
      <c r="N375" s="426"/>
      <c r="O375" s="426"/>
      <c r="P375" s="426"/>
      <c r="Q375" s="426"/>
      <c r="R375" s="426"/>
      <c r="S375" s="426"/>
      <c r="T375" s="426"/>
      <c r="U375" s="426"/>
      <c r="V375" s="426"/>
      <c r="W375" s="426"/>
      <c r="X375" s="426"/>
      <c r="Y375" s="426"/>
      <c r="Z375" s="426"/>
    </row>
    <row r="376" spans="1:26" ht="15.75" customHeight="1">
      <c r="A376" s="426"/>
      <c r="B376" s="426"/>
      <c r="C376" s="426"/>
      <c r="D376" s="426"/>
      <c r="E376" s="426"/>
      <c r="F376" s="426"/>
      <c r="G376" s="426"/>
      <c r="H376" s="426"/>
      <c r="I376" s="426"/>
      <c r="J376" s="426"/>
      <c r="K376" s="426"/>
      <c r="L376" s="426"/>
      <c r="M376" s="426"/>
      <c r="N376" s="426"/>
      <c r="O376" s="426"/>
      <c r="P376" s="426"/>
      <c r="Q376" s="426"/>
      <c r="R376" s="426"/>
      <c r="S376" s="426"/>
      <c r="T376" s="426"/>
      <c r="U376" s="426"/>
      <c r="V376" s="426"/>
      <c r="W376" s="426"/>
      <c r="X376" s="426"/>
      <c r="Y376" s="426"/>
      <c r="Z376" s="426"/>
    </row>
    <row r="377" spans="1:26" ht="15.75" customHeight="1">
      <c r="A377" s="426"/>
      <c r="B377" s="426"/>
      <c r="C377" s="426"/>
      <c r="D377" s="426"/>
      <c r="E377" s="426"/>
      <c r="F377" s="426"/>
      <c r="G377" s="426"/>
      <c r="H377" s="426"/>
      <c r="I377" s="426"/>
      <c r="J377" s="426"/>
      <c r="K377" s="426"/>
      <c r="L377" s="426"/>
      <c r="M377" s="426"/>
      <c r="N377" s="426"/>
      <c r="O377" s="426"/>
      <c r="P377" s="426"/>
      <c r="Q377" s="426"/>
      <c r="R377" s="426"/>
      <c r="S377" s="426"/>
      <c r="T377" s="426"/>
      <c r="U377" s="426"/>
      <c r="V377" s="426"/>
      <c r="W377" s="426"/>
      <c r="X377" s="426"/>
      <c r="Y377" s="426"/>
      <c r="Z377" s="426"/>
    </row>
    <row r="378" spans="1:26" ht="15.75" customHeight="1">
      <c r="A378" s="426"/>
      <c r="B378" s="426"/>
      <c r="C378" s="426"/>
      <c r="D378" s="426"/>
      <c r="E378" s="426"/>
      <c r="F378" s="426"/>
      <c r="G378" s="426"/>
      <c r="H378" s="426"/>
      <c r="I378" s="426"/>
      <c r="J378" s="426"/>
      <c r="K378" s="426"/>
      <c r="L378" s="426"/>
      <c r="M378" s="426"/>
      <c r="N378" s="426"/>
      <c r="O378" s="426"/>
      <c r="P378" s="426"/>
      <c r="Q378" s="426"/>
      <c r="R378" s="426"/>
      <c r="S378" s="426"/>
      <c r="T378" s="426"/>
      <c r="U378" s="426"/>
      <c r="V378" s="426"/>
      <c r="W378" s="426"/>
      <c r="X378" s="426"/>
      <c r="Y378" s="426"/>
      <c r="Z378" s="426"/>
    </row>
    <row r="379" spans="1:26" ht="15.75" customHeight="1">
      <c r="A379" s="426"/>
      <c r="B379" s="426"/>
      <c r="C379" s="426"/>
      <c r="D379" s="426"/>
      <c r="E379" s="426"/>
      <c r="F379" s="426"/>
      <c r="G379" s="426"/>
      <c r="H379" s="426"/>
      <c r="I379" s="426"/>
      <c r="J379" s="426"/>
      <c r="K379" s="426"/>
      <c r="L379" s="426"/>
      <c r="M379" s="426"/>
      <c r="N379" s="426"/>
      <c r="O379" s="426"/>
      <c r="P379" s="426"/>
      <c r="Q379" s="426"/>
      <c r="R379" s="426"/>
      <c r="S379" s="426"/>
      <c r="T379" s="426"/>
      <c r="U379" s="426"/>
      <c r="V379" s="426"/>
      <c r="W379" s="426"/>
      <c r="X379" s="426"/>
      <c r="Y379" s="426"/>
      <c r="Z379" s="426"/>
    </row>
    <row r="380" spans="1:26" ht="15.75" customHeight="1">
      <c r="A380" s="426"/>
      <c r="B380" s="426"/>
      <c r="C380" s="426"/>
      <c r="D380" s="426"/>
      <c r="E380" s="426"/>
      <c r="F380" s="426"/>
      <c r="G380" s="426"/>
      <c r="H380" s="426"/>
      <c r="I380" s="426"/>
      <c r="J380" s="426"/>
      <c r="K380" s="426"/>
      <c r="L380" s="426"/>
      <c r="M380" s="426"/>
      <c r="N380" s="426"/>
      <c r="O380" s="426"/>
      <c r="P380" s="426"/>
      <c r="Q380" s="426"/>
      <c r="R380" s="426"/>
      <c r="S380" s="426"/>
      <c r="T380" s="426"/>
      <c r="U380" s="426"/>
      <c r="V380" s="426"/>
      <c r="W380" s="426"/>
      <c r="X380" s="426"/>
      <c r="Y380" s="426"/>
      <c r="Z380" s="426"/>
    </row>
    <row r="381" spans="1:26" ht="15.75" customHeight="1">
      <c r="A381" s="426"/>
      <c r="B381" s="426"/>
      <c r="C381" s="426"/>
      <c r="D381" s="426"/>
      <c r="E381" s="426"/>
      <c r="F381" s="426"/>
      <c r="G381" s="426"/>
      <c r="H381" s="426"/>
      <c r="I381" s="426"/>
      <c r="J381" s="426"/>
      <c r="K381" s="426"/>
      <c r="L381" s="426"/>
      <c r="M381" s="426"/>
      <c r="N381" s="426"/>
      <c r="O381" s="426"/>
      <c r="P381" s="426"/>
      <c r="Q381" s="426"/>
      <c r="R381" s="426"/>
      <c r="S381" s="426"/>
      <c r="T381" s="426"/>
      <c r="U381" s="426"/>
      <c r="V381" s="426"/>
      <c r="W381" s="426"/>
      <c r="X381" s="426"/>
      <c r="Y381" s="426"/>
      <c r="Z381" s="426"/>
    </row>
    <row r="382" spans="1:26" ht="15.75" customHeight="1">
      <c r="A382" s="426"/>
      <c r="B382" s="426"/>
      <c r="C382" s="426"/>
      <c r="D382" s="426"/>
      <c r="E382" s="426"/>
      <c r="F382" s="426"/>
      <c r="G382" s="426"/>
      <c r="H382" s="426"/>
      <c r="I382" s="426"/>
      <c r="J382" s="426"/>
      <c r="K382" s="426"/>
      <c r="L382" s="426"/>
      <c r="M382" s="426"/>
      <c r="N382" s="426"/>
      <c r="O382" s="426"/>
      <c r="P382" s="426"/>
      <c r="Q382" s="426"/>
      <c r="R382" s="426"/>
      <c r="S382" s="426"/>
      <c r="T382" s="426"/>
      <c r="U382" s="426"/>
      <c r="V382" s="426"/>
      <c r="W382" s="426"/>
      <c r="X382" s="426"/>
      <c r="Y382" s="426"/>
      <c r="Z382" s="426"/>
    </row>
    <row r="383" spans="1:26" ht="15.75" customHeight="1">
      <c r="A383" s="426"/>
      <c r="B383" s="426"/>
      <c r="C383" s="426"/>
      <c r="D383" s="426"/>
      <c r="E383" s="426"/>
      <c r="F383" s="426"/>
      <c r="G383" s="426"/>
      <c r="H383" s="426"/>
      <c r="I383" s="426"/>
      <c r="J383" s="426"/>
      <c r="K383" s="426"/>
      <c r="L383" s="426"/>
      <c r="M383" s="426"/>
      <c r="N383" s="426"/>
      <c r="O383" s="426"/>
      <c r="P383" s="426"/>
      <c r="Q383" s="426"/>
      <c r="R383" s="426"/>
      <c r="S383" s="426"/>
      <c r="T383" s="426"/>
      <c r="U383" s="426"/>
      <c r="V383" s="426"/>
      <c r="W383" s="426"/>
      <c r="X383" s="426"/>
      <c r="Y383" s="426"/>
      <c r="Z383" s="426"/>
    </row>
    <row r="384" spans="1:26" ht="15.75" customHeight="1">
      <c r="A384" s="426"/>
      <c r="B384" s="426"/>
      <c r="C384" s="426"/>
      <c r="D384" s="426"/>
      <c r="E384" s="426"/>
      <c r="F384" s="426"/>
      <c r="G384" s="426"/>
      <c r="H384" s="426"/>
      <c r="I384" s="426"/>
      <c r="J384" s="426"/>
      <c r="K384" s="426"/>
      <c r="L384" s="426"/>
      <c r="M384" s="426"/>
      <c r="N384" s="426"/>
      <c r="O384" s="426"/>
      <c r="P384" s="426"/>
      <c r="Q384" s="426"/>
      <c r="R384" s="426"/>
      <c r="S384" s="426"/>
      <c r="T384" s="426"/>
      <c r="U384" s="426"/>
      <c r="V384" s="426"/>
      <c r="W384" s="426"/>
      <c r="X384" s="426"/>
      <c r="Y384" s="426"/>
      <c r="Z384" s="426"/>
    </row>
    <row r="385" spans="1:26" ht="15.75" customHeight="1">
      <c r="A385" s="426"/>
      <c r="B385" s="426"/>
      <c r="C385" s="426"/>
      <c r="D385" s="426"/>
      <c r="E385" s="426"/>
      <c r="F385" s="426"/>
      <c r="G385" s="426"/>
      <c r="H385" s="426"/>
      <c r="I385" s="426"/>
      <c r="J385" s="426"/>
      <c r="K385" s="426"/>
      <c r="L385" s="426"/>
      <c r="M385" s="426"/>
      <c r="N385" s="426"/>
      <c r="O385" s="426"/>
      <c r="P385" s="426"/>
      <c r="Q385" s="426"/>
      <c r="R385" s="426"/>
      <c r="S385" s="426"/>
      <c r="T385" s="426"/>
      <c r="U385" s="426"/>
      <c r="V385" s="426"/>
      <c r="W385" s="426"/>
      <c r="X385" s="426"/>
      <c r="Y385" s="426"/>
      <c r="Z385" s="426"/>
    </row>
    <row r="386" spans="1:26" ht="15.75" customHeight="1">
      <c r="A386" s="426"/>
      <c r="B386" s="426"/>
      <c r="C386" s="426"/>
      <c r="D386" s="426"/>
      <c r="E386" s="426"/>
      <c r="F386" s="426"/>
      <c r="G386" s="426"/>
      <c r="H386" s="426"/>
      <c r="I386" s="426"/>
      <c r="J386" s="426"/>
      <c r="K386" s="426"/>
      <c r="L386" s="426"/>
      <c r="M386" s="426"/>
      <c r="N386" s="426"/>
      <c r="O386" s="426"/>
      <c r="P386" s="426"/>
      <c r="Q386" s="426"/>
      <c r="R386" s="426"/>
      <c r="S386" s="426"/>
      <c r="T386" s="426"/>
      <c r="U386" s="426"/>
      <c r="V386" s="426"/>
      <c r="W386" s="426"/>
      <c r="X386" s="426"/>
      <c r="Y386" s="426"/>
      <c r="Z386" s="426"/>
    </row>
    <row r="387" spans="1:26" ht="15.75" customHeight="1">
      <c r="A387" s="426"/>
      <c r="B387" s="426"/>
      <c r="C387" s="426"/>
      <c r="D387" s="426"/>
      <c r="E387" s="426"/>
      <c r="F387" s="426"/>
      <c r="G387" s="426"/>
      <c r="H387" s="426"/>
      <c r="I387" s="426"/>
      <c r="J387" s="426"/>
      <c r="K387" s="426"/>
      <c r="L387" s="426"/>
      <c r="M387" s="426"/>
      <c r="N387" s="426"/>
      <c r="O387" s="426"/>
      <c r="P387" s="426"/>
      <c r="Q387" s="426"/>
      <c r="R387" s="426"/>
      <c r="S387" s="426"/>
      <c r="T387" s="426"/>
      <c r="U387" s="426"/>
      <c r="V387" s="426"/>
      <c r="W387" s="426"/>
      <c r="X387" s="426"/>
      <c r="Y387" s="426"/>
      <c r="Z387" s="426"/>
    </row>
    <row r="388" spans="1:26" ht="15.75" customHeight="1">
      <c r="A388" s="426"/>
      <c r="B388" s="426"/>
      <c r="C388" s="426"/>
      <c r="D388" s="426"/>
      <c r="E388" s="426"/>
      <c r="F388" s="426"/>
      <c r="G388" s="426"/>
      <c r="H388" s="426"/>
      <c r="I388" s="426"/>
      <c r="J388" s="426"/>
      <c r="K388" s="426"/>
      <c r="L388" s="426"/>
      <c r="M388" s="426"/>
      <c r="N388" s="426"/>
      <c r="O388" s="426"/>
      <c r="P388" s="426"/>
      <c r="Q388" s="426"/>
      <c r="R388" s="426"/>
      <c r="S388" s="426"/>
      <c r="T388" s="426"/>
      <c r="U388" s="426"/>
      <c r="V388" s="426"/>
      <c r="W388" s="426"/>
      <c r="X388" s="426"/>
      <c r="Y388" s="426"/>
      <c r="Z388" s="426"/>
    </row>
    <row r="389" spans="1:26" ht="15.75" customHeight="1">
      <c r="A389" s="426"/>
      <c r="B389" s="426"/>
      <c r="C389" s="426"/>
      <c r="D389" s="426"/>
      <c r="E389" s="426"/>
      <c r="F389" s="426"/>
      <c r="G389" s="426"/>
      <c r="H389" s="426"/>
      <c r="I389" s="426"/>
      <c r="J389" s="426"/>
      <c r="K389" s="426"/>
      <c r="L389" s="426"/>
      <c r="M389" s="426"/>
      <c r="N389" s="426"/>
      <c r="O389" s="426"/>
      <c r="P389" s="426"/>
      <c r="Q389" s="426"/>
      <c r="R389" s="426"/>
      <c r="S389" s="426"/>
      <c r="T389" s="426"/>
      <c r="U389" s="426"/>
      <c r="V389" s="426"/>
      <c r="W389" s="426"/>
      <c r="X389" s="426"/>
      <c r="Y389" s="426"/>
      <c r="Z389" s="426"/>
    </row>
    <row r="390" spans="1:26" ht="15.75" customHeight="1">
      <c r="A390" s="426"/>
      <c r="B390" s="426"/>
      <c r="C390" s="426"/>
      <c r="D390" s="426"/>
      <c r="E390" s="426"/>
      <c r="F390" s="426"/>
      <c r="G390" s="426"/>
      <c r="H390" s="426"/>
      <c r="I390" s="426"/>
      <c r="J390" s="426"/>
      <c r="K390" s="426"/>
      <c r="L390" s="426"/>
      <c r="M390" s="426"/>
      <c r="N390" s="426"/>
      <c r="O390" s="426"/>
      <c r="P390" s="426"/>
      <c r="Q390" s="426"/>
      <c r="R390" s="426"/>
      <c r="S390" s="426"/>
      <c r="T390" s="426"/>
      <c r="U390" s="426"/>
      <c r="V390" s="426"/>
      <c r="W390" s="426"/>
      <c r="X390" s="426"/>
      <c r="Y390" s="426"/>
      <c r="Z390" s="426"/>
    </row>
    <row r="391" spans="1:26" ht="15.75" customHeight="1">
      <c r="A391" s="426"/>
      <c r="B391" s="426"/>
      <c r="C391" s="426"/>
      <c r="D391" s="426"/>
      <c r="E391" s="426"/>
      <c r="F391" s="426"/>
      <c r="G391" s="426"/>
      <c r="H391" s="426"/>
      <c r="I391" s="426"/>
      <c r="J391" s="426"/>
      <c r="K391" s="426"/>
      <c r="L391" s="426"/>
      <c r="M391" s="426"/>
      <c r="N391" s="426"/>
      <c r="O391" s="426"/>
      <c r="P391" s="426"/>
      <c r="Q391" s="426"/>
      <c r="R391" s="426"/>
      <c r="S391" s="426"/>
      <c r="T391" s="426"/>
      <c r="U391" s="426"/>
      <c r="V391" s="426"/>
      <c r="W391" s="426"/>
      <c r="X391" s="426"/>
      <c r="Y391" s="426"/>
      <c r="Z391" s="426"/>
    </row>
    <row r="392" spans="1:26" ht="15.75" customHeight="1">
      <c r="A392" s="426"/>
      <c r="B392" s="426"/>
      <c r="C392" s="426"/>
      <c r="D392" s="426"/>
      <c r="E392" s="426"/>
      <c r="F392" s="426"/>
      <c r="G392" s="426"/>
      <c r="H392" s="426"/>
      <c r="I392" s="426"/>
      <c r="J392" s="426"/>
      <c r="K392" s="426"/>
      <c r="L392" s="426"/>
      <c r="M392" s="426"/>
      <c r="N392" s="426"/>
      <c r="O392" s="426"/>
      <c r="P392" s="426"/>
      <c r="Q392" s="426"/>
      <c r="R392" s="426"/>
      <c r="S392" s="426"/>
      <c r="T392" s="426"/>
      <c r="U392" s="426"/>
      <c r="V392" s="426"/>
      <c r="W392" s="426"/>
      <c r="X392" s="426"/>
      <c r="Y392" s="426"/>
      <c r="Z392" s="426"/>
    </row>
    <row r="393" spans="1:26" ht="15.75" customHeight="1">
      <c r="A393" s="426"/>
      <c r="B393" s="426"/>
      <c r="C393" s="426"/>
      <c r="D393" s="426"/>
      <c r="E393" s="426"/>
      <c r="F393" s="426"/>
      <c r="G393" s="426"/>
      <c r="H393" s="426"/>
      <c r="I393" s="426"/>
      <c r="J393" s="426"/>
      <c r="K393" s="426"/>
      <c r="L393" s="426"/>
      <c r="M393" s="426"/>
      <c r="N393" s="426"/>
      <c r="O393" s="426"/>
      <c r="P393" s="426"/>
      <c r="Q393" s="426"/>
      <c r="R393" s="426"/>
      <c r="S393" s="426"/>
      <c r="T393" s="426"/>
      <c r="U393" s="426"/>
      <c r="V393" s="426"/>
      <c r="W393" s="426"/>
      <c r="X393" s="426"/>
      <c r="Y393" s="426"/>
      <c r="Z393" s="426"/>
    </row>
    <row r="394" spans="1:26" ht="15.75" customHeight="1">
      <c r="A394" s="426"/>
      <c r="B394" s="426"/>
      <c r="C394" s="426"/>
      <c r="D394" s="426"/>
      <c r="E394" s="426"/>
      <c r="F394" s="426"/>
      <c r="G394" s="426"/>
      <c r="H394" s="426"/>
      <c r="I394" s="426"/>
      <c r="J394" s="426"/>
      <c r="K394" s="426"/>
      <c r="L394" s="426"/>
      <c r="M394" s="426"/>
      <c r="N394" s="426"/>
      <c r="O394" s="426"/>
      <c r="P394" s="426"/>
      <c r="Q394" s="426"/>
      <c r="R394" s="426"/>
      <c r="S394" s="426"/>
      <c r="T394" s="426"/>
      <c r="U394" s="426"/>
      <c r="V394" s="426"/>
      <c r="W394" s="426"/>
      <c r="X394" s="426"/>
      <c r="Y394" s="426"/>
      <c r="Z394" s="426"/>
    </row>
    <row r="395" spans="1:26" ht="15.75" customHeight="1">
      <c r="A395" s="426"/>
      <c r="B395" s="426"/>
      <c r="C395" s="426"/>
      <c r="D395" s="426"/>
      <c r="E395" s="426"/>
      <c r="F395" s="426"/>
      <c r="G395" s="426"/>
      <c r="H395" s="426"/>
      <c r="I395" s="426"/>
      <c r="J395" s="426"/>
      <c r="K395" s="426"/>
      <c r="L395" s="426"/>
      <c r="M395" s="426"/>
      <c r="N395" s="426"/>
      <c r="O395" s="426"/>
      <c r="P395" s="426"/>
      <c r="Q395" s="426"/>
      <c r="R395" s="426"/>
      <c r="S395" s="426"/>
      <c r="T395" s="426"/>
      <c r="U395" s="426"/>
      <c r="V395" s="426"/>
      <c r="W395" s="426"/>
      <c r="X395" s="426"/>
      <c r="Y395" s="426"/>
      <c r="Z395" s="426"/>
    </row>
    <row r="396" spans="1:26" ht="15.75" customHeight="1">
      <c r="A396" s="426"/>
      <c r="B396" s="426"/>
      <c r="C396" s="426"/>
      <c r="D396" s="426"/>
      <c r="E396" s="426"/>
      <c r="F396" s="426"/>
      <c r="G396" s="426"/>
      <c r="H396" s="426"/>
      <c r="I396" s="426"/>
      <c r="J396" s="426"/>
      <c r="K396" s="426"/>
      <c r="L396" s="426"/>
      <c r="M396" s="426"/>
      <c r="N396" s="426"/>
      <c r="O396" s="426"/>
      <c r="P396" s="426"/>
      <c r="Q396" s="426"/>
      <c r="R396" s="426"/>
      <c r="S396" s="426"/>
      <c r="T396" s="426"/>
      <c r="U396" s="426"/>
      <c r="V396" s="426"/>
      <c r="W396" s="426"/>
      <c r="X396" s="426"/>
      <c r="Y396" s="426"/>
      <c r="Z396" s="426"/>
    </row>
    <row r="397" spans="1:26" ht="15.75" customHeight="1">
      <c r="A397" s="426"/>
      <c r="B397" s="426"/>
      <c r="C397" s="426"/>
      <c r="D397" s="426"/>
      <c r="E397" s="426"/>
      <c r="F397" s="426"/>
      <c r="G397" s="426"/>
      <c r="H397" s="426"/>
      <c r="I397" s="426"/>
      <c r="J397" s="426"/>
      <c r="K397" s="426"/>
      <c r="L397" s="426"/>
      <c r="M397" s="426"/>
      <c r="N397" s="426"/>
      <c r="O397" s="426"/>
      <c r="P397" s="426"/>
      <c r="Q397" s="426"/>
      <c r="R397" s="426"/>
      <c r="S397" s="426"/>
      <c r="T397" s="426"/>
      <c r="U397" s="426"/>
      <c r="V397" s="426"/>
      <c r="W397" s="426"/>
      <c r="X397" s="426"/>
      <c r="Y397" s="426"/>
      <c r="Z397" s="426"/>
    </row>
    <row r="398" spans="1:26" ht="15.75" customHeight="1">
      <c r="A398" s="426"/>
      <c r="B398" s="426"/>
      <c r="C398" s="426"/>
      <c r="D398" s="426"/>
      <c r="E398" s="426"/>
      <c r="F398" s="426"/>
      <c r="G398" s="426"/>
      <c r="H398" s="426"/>
      <c r="I398" s="426"/>
      <c r="J398" s="426"/>
      <c r="K398" s="426"/>
      <c r="L398" s="426"/>
      <c r="M398" s="426"/>
      <c r="N398" s="426"/>
      <c r="O398" s="426"/>
      <c r="P398" s="426"/>
      <c r="Q398" s="426"/>
      <c r="R398" s="426"/>
      <c r="S398" s="426"/>
      <c r="T398" s="426"/>
      <c r="U398" s="426"/>
      <c r="V398" s="426"/>
      <c r="W398" s="426"/>
      <c r="X398" s="426"/>
      <c r="Y398" s="426"/>
      <c r="Z398" s="426"/>
    </row>
    <row r="399" spans="1:26" ht="15.75" customHeight="1">
      <c r="A399" s="426"/>
      <c r="B399" s="426"/>
      <c r="C399" s="426"/>
      <c r="D399" s="426"/>
      <c r="E399" s="426"/>
      <c r="F399" s="426"/>
      <c r="G399" s="426"/>
      <c r="H399" s="426"/>
      <c r="I399" s="426"/>
      <c r="J399" s="426"/>
      <c r="K399" s="426"/>
      <c r="L399" s="426"/>
      <c r="M399" s="426"/>
      <c r="N399" s="426"/>
      <c r="O399" s="426"/>
      <c r="P399" s="426"/>
      <c r="Q399" s="426"/>
      <c r="R399" s="426"/>
      <c r="S399" s="426"/>
      <c r="T399" s="426"/>
      <c r="U399" s="426"/>
      <c r="V399" s="426"/>
      <c r="W399" s="426"/>
      <c r="X399" s="426"/>
      <c r="Y399" s="426"/>
      <c r="Z399" s="426"/>
    </row>
    <row r="400" spans="1:26" ht="15.75" customHeight="1">
      <c r="A400" s="426"/>
      <c r="B400" s="426"/>
      <c r="C400" s="426"/>
      <c r="D400" s="426"/>
      <c r="E400" s="426"/>
      <c r="F400" s="426"/>
      <c r="G400" s="426"/>
      <c r="H400" s="426"/>
      <c r="I400" s="426"/>
      <c r="J400" s="426"/>
      <c r="K400" s="426"/>
      <c r="L400" s="426"/>
      <c r="M400" s="426"/>
      <c r="N400" s="426"/>
      <c r="O400" s="426"/>
      <c r="P400" s="426"/>
      <c r="Q400" s="426"/>
      <c r="R400" s="426"/>
      <c r="S400" s="426"/>
      <c r="T400" s="426"/>
      <c r="U400" s="426"/>
      <c r="V400" s="426"/>
      <c r="W400" s="426"/>
      <c r="X400" s="426"/>
      <c r="Y400" s="426"/>
      <c r="Z400" s="426"/>
    </row>
    <row r="401" spans="1:26" ht="15.75" customHeight="1">
      <c r="A401" s="426"/>
      <c r="B401" s="426"/>
      <c r="C401" s="426"/>
      <c r="D401" s="426"/>
      <c r="E401" s="426"/>
      <c r="F401" s="426"/>
      <c r="G401" s="426"/>
      <c r="H401" s="426"/>
      <c r="I401" s="426"/>
      <c r="J401" s="426"/>
      <c r="K401" s="426"/>
      <c r="L401" s="426"/>
      <c r="M401" s="426"/>
      <c r="N401" s="426"/>
      <c r="O401" s="426"/>
      <c r="P401" s="426"/>
      <c r="Q401" s="426"/>
      <c r="R401" s="426"/>
      <c r="S401" s="426"/>
      <c r="T401" s="426"/>
      <c r="U401" s="426"/>
      <c r="V401" s="426"/>
      <c r="W401" s="426"/>
      <c r="X401" s="426"/>
      <c r="Y401" s="426"/>
      <c r="Z401" s="426"/>
    </row>
    <row r="402" spans="1:26" ht="15.75" customHeight="1">
      <c r="A402" s="426"/>
      <c r="B402" s="426"/>
      <c r="C402" s="426"/>
      <c r="D402" s="426"/>
      <c r="E402" s="426"/>
      <c r="F402" s="426"/>
      <c r="G402" s="426"/>
      <c r="H402" s="426"/>
      <c r="I402" s="426"/>
      <c r="J402" s="426"/>
      <c r="K402" s="426"/>
      <c r="L402" s="426"/>
      <c r="M402" s="426"/>
      <c r="N402" s="426"/>
      <c r="O402" s="426"/>
      <c r="P402" s="426"/>
      <c r="Q402" s="426"/>
      <c r="R402" s="426"/>
      <c r="S402" s="426"/>
      <c r="T402" s="426"/>
      <c r="U402" s="426"/>
      <c r="V402" s="426"/>
      <c r="W402" s="426"/>
      <c r="X402" s="426"/>
      <c r="Y402" s="426"/>
      <c r="Z402" s="426"/>
    </row>
    <row r="403" spans="1:26" ht="15.75" customHeight="1">
      <c r="A403" s="426"/>
      <c r="B403" s="426"/>
      <c r="C403" s="426"/>
      <c r="D403" s="426"/>
      <c r="E403" s="426"/>
      <c r="F403" s="426"/>
      <c r="G403" s="426"/>
      <c r="H403" s="426"/>
      <c r="I403" s="426"/>
      <c r="J403" s="426"/>
      <c r="K403" s="426"/>
      <c r="L403" s="426"/>
      <c r="M403" s="426"/>
      <c r="N403" s="426"/>
      <c r="O403" s="426"/>
      <c r="P403" s="426"/>
      <c r="Q403" s="426"/>
      <c r="R403" s="426"/>
      <c r="S403" s="426"/>
      <c r="T403" s="426"/>
      <c r="U403" s="426"/>
      <c r="V403" s="426"/>
      <c r="W403" s="426"/>
      <c r="X403" s="426"/>
      <c r="Y403" s="426"/>
      <c r="Z403" s="426"/>
    </row>
    <row r="404" spans="1:26" ht="15.75" customHeight="1">
      <c r="A404" s="426"/>
      <c r="B404" s="426"/>
      <c r="C404" s="426"/>
      <c r="D404" s="426"/>
      <c r="E404" s="426"/>
      <c r="F404" s="426"/>
      <c r="G404" s="426"/>
      <c r="H404" s="426"/>
      <c r="I404" s="426"/>
      <c r="J404" s="426"/>
      <c r="K404" s="426"/>
      <c r="L404" s="426"/>
      <c r="M404" s="426"/>
      <c r="N404" s="426"/>
      <c r="O404" s="426"/>
      <c r="P404" s="426"/>
      <c r="Q404" s="426"/>
      <c r="R404" s="426"/>
      <c r="S404" s="426"/>
      <c r="T404" s="426"/>
      <c r="U404" s="426"/>
      <c r="V404" s="426"/>
      <c r="W404" s="426"/>
      <c r="X404" s="426"/>
      <c r="Y404" s="426"/>
      <c r="Z404" s="426"/>
    </row>
    <row r="405" spans="1:26" ht="15.75" customHeight="1">
      <c r="A405" s="426"/>
      <c r="B405" s="426"/>
      <c r="C405" s="426"/>
      <c r="D405" s="426"/>
      <c r="E405" s="426"/>
      <c r="F405" s="426"/>
      <c r="G405" s="426"/>
      <c r="H405" s="426"/>
      <c r="I405" s="426"/>
      <c r="J405" s="426"/>
      <c r="K405" s="426"/>
      <c r="L405" s="426"/>
      <c r="M405" s="426"/>
      <c r="N405" s="426"/>
      <c r="O405" s="426"/>
      <c r="P405" s="426"/>
      <c r="Q405" s="426"/>
      <c r="R405" s="426"/>
      <c r="S405" s="426"/>
      <c r="T405" s="426"/>
      <c r="U405" s="426"/>
      <c r="V405" s="426"/>
      <c r="W405" s="426"/>
      <c r="X405" s="426"/>
      <c r="Y405" s="426"/>
      <c r="Z405" s="426"/>
    </row>
    <row r="406" spans="1:26" ht="15.75" customHeight="1">
      <c r="A406" s="426"/>
      <c r="B406" s="426"/>
      <c r="C406" s="426"/>
      <c r="D406" s="426"/>
      <c r="E406" s="426"/>
      <c r="F406" s="426"/>
      <c r="G406" s="426"/>
      <c r="H406" s="426"/>
      <c r="I406" s="426"/>
      <c r="J406" s="426"/>
      <c r="K406" s="426"/>
      <c r="L406" s="426"/>
      <c r="M406" s="426"/>
      <c r="N406" s="426"/>
      <c r="O406" s="426"/>
      <c r="P406" s="426"/>
      <c r="Q406" s="426"/>
      <c r="R406" s="426"/>
      <c r="S406" s="426"/>
      <c r="T406" s="426"/>
      <c r="U406" s="426"/>
      <c r="V406" s="426"/>
      <c r="W406" s="426"/>
      <c r="X406" s="426"/>
      <c r="Y406" s="426"/>
      <c r="Z406" s="426"/>
    </row>
    <row r="407" spans="1:26" ht="15.75" customHeight="1">
      <c r="A407" s="426"/>
      <c r="B407" s="426"/>
      <c r="C407" s="426"/>
      <c r="D407" s="426"/>
      <c r="E407" s="426"/>
      <c r="F407" s="426"/>
      <c r="G407" s="426"/>
      <c r="H407" s="426"/>
      <c r="I407" s="426"/>
      <c r="J407" s="426"/>
      <c r="K407" s="426"/>
      <c r="L407" s="426"/>
      <c r="M407" s="426"/>
      <c r="N407" s="426"/>
      <c r="O407" s="426"/>
      <c r="P407" s="426"/>
      <c r="Q407" s="426"/>
      <c r="R407" s="426"/>
      <c r="S407" s="426"/>
      <c r="T407" s="426"/>
      <c r="U407" s="426"/>
      <c r="V407" s="426"/>
      <c r="W407" s="426"/>
      <c r="X407" s="426"/>
      <c r="Y407" s="426"/>
      <c r="Z407" s="426"/>
    </row>
    <row r="408" spans="1:26" ht="15.75" customHeight="1">
      <c r="A408" s="426"/>
      <c r="B408" s="426"/>
      <c r="C408" s="426"/>
      <c r="D408" s="426"/>
      <c r="E408" s="426"/>
      <c r="F408" s="426"/>
      <c r="G408" s="426"/>
      <c r="H408" s="426"/>
      <c r="I408" s="426"/>
      <c r="J408" s="426"/>
      <c r="K408" s="426"/>
      <c r="L408" s="426"/>
      <c r="M408" s="426"/>
      <c r="N408" s="426"/>
      <c r="O408" s="426"/>
      <c r="P408" s="426"/>
      <c r="Q408" s="426"/>
      <c r="R408" s="426"/>
      <c r="S408" s="426"/>
      <c r="T408" s="426"/>
      <c r="U408" s="426"/>
      <c r="V408" s="426"/>
      <c r="W408" s="426"/>
      <c r="X408" s="426"/>
      <c r="Y408" s="426"/>
      <c r="Z408" s="426"/>
    </row>
    <row r="409" spans="1:26" ht="15.75" customHeight="1">
      <c r="A409" s="426"/>
      <c r="B409" s="426"/>
      <c r="C409" s="426"/>
      <c r="D409" s="426"/>
      <c r="E409" s="426"/>
      <c r="F409" s="426"/>
      <c r="G409" s="426"/>
      <c r="H409" s="426"/>
      <c r="I409" s="426"/>
      <c r="J409" s="426"/>
      <c r="K409" s="426"/>
      <c r="L409" s="426"/>
      <c r="M409" s="426"/>
      <c r="N409" s="426"/>
      <c r="O409" s="426"/>
      <c r="P409" s="426"/>
      <c r="Q409" s="426"/>
      <c r="R409" s="426"/>
      <c r="S409" s="426"/>
      <c r="T409" s="426"/>
      <c r="U409" s="426"/>
      <c r="V409" s="426"/>
      <c r="W409" s="426"/>
      <c r="X409" s="426"/>
      <c r="Y409" s="426"/>
      <c r="Z409" s="426"/>
    </row>
    <row r="410" spans="1:26" ht="15.75" customHeight="1">
      <c r="A410" s="426"/>
      <c r="B410" s="426"/>
      <c r="C410" s="426"/>
      <c r="D410" s="426"/>
      <c r="E410" s="426"/>
      <c r="F410" s="426"/>
      <c r="G410" s="426"/>
      <c r="H410" s="426"/>
      <c r="I410" s="426"/>
      <c r="J410" s="426"/>
      <c r="K410" s="426"/>
      <c r="L410" s="426"/>
      <c r="M410" s="426"/>
      <c r="N410" s="426"/>
      <c r="O410" s="426"/>
      <c r="P410" s="426"/>
      <c r="Q410" s="426"/>
      <c r="R410" s="426"/>
      <c r="S410" s="426"/>
      <c r="T410" s="426"/>
      <c r="U410" s="426"/>
      <c r="V410" s="426"/>
      <c r="W410" s="426"/>
      <c r="X410" s="426"/>
      <c r="Y410" s="426"/>
      <c r="Z410" s="426"/>
    </row>
    <row r="411" spans="1:26" ht="15.75" customHeight="1">
      <c r="A411" s="426"/>
      <c r="B411" s="426"/>
      <c r="C411" s="426"/>
      <c r="D411" s="426"/>
      <c r="E411" s="426"/>
      <c r="F411" s="426"/>
      <c r="G411" s="426"/>
      <c r="H411" s="426"/>
      <c r="I411" s="426"/>
      <c r="J411" s="426"/>
      <c r="K411" s="426"/>
      <c r="L411" s="426"/>
      <c r="M411" s="426"/>
      <c r="N411" s="426"/>
      <c r="O411" s="426"/>
      <c r="P411" s="426"/>
      <c r="Q411" s="426"/>
      <c r="R411" s="426"/>
      <c r="S411" s="426"/>
      <c r="T411" s="426"/>
      <c r="U411" s="426"/>
      <c r="V411" s="426"/>
      <c r="W411" s="426"/>
      <c r="X411" s="426"/>
      <c r="Y411" s="426"/>
      <c r="Z411" s="426"/>
    </row>
    <row r="412" spans="1:26" ht="15.75" customHeight="1">
      <c r="A412" s="426"/>
      <c r="B412" s="426"/>
      <c r="C412" s="426"/>
      <c r="D412" s="426"/>
      <c r="E412" s="426"/>
      <c r="F412" s="426"/>
      <c r="G412" s="426"/>
      <c r="H412" s="426"/>
      <c r="I412" s="426"/>
      <c r="J412" s="426"/>
      <c r="K412" s="426"/>
      <c r="L412" s="426"/>
      <c r="M412" s="426"/>
      <c r="N412" s="426"/>
      <c r="O412" s="426"/>
      <c r="P412" s="426"/>
      <c r="Q412" s="426"/>
      <c r="R412" s="426"/>
      <c r="S412" s="426"/>
      <c r="T412" s="426"/>
      <c r="U412" s="426"/>
      <c r="V412" s="426"/>
      <c r="W412" s="426"/>
      <c r="X412" s="426"/>
      <c r="Y412" s="426"/>
      <c r="Z412" s="426"/>
    </row>
    <row r="413" spans="1:26" ht="15.75" customHeight="1">
      <c r="A413" s="426"/>
      <c r="B413" s="426"/>
      <c r="C413" s="426"/>
      <c r="D413" s="426"/>
      <c r="E413" s="426"/>
      <c r="F413" s="426"/>
      <c r="G413" s="426"/>
      <c r="H413" s="426"/>
      <c r="I413" s="426"/>
      <c r="J413" s="426"/>
      <c r="K413" s="426"/>
      <c r="L413" s="426"/>
      <c r="M413" s="426"/>
      <c r="N413" s="426"/>
      <c r="O413" s="426"/>
      <c r="P413" s="426"/>
      <c r="Q413" s="426"/>
      <c r="R413" s="426"/>
      <c r="S413" s="426"/>
      <c r="T413" s="426"/>
      <c r="U413" s="426"/>
      <c r="V413" s="426"/>
      <c r="W413" s="426"/>
      <c r="X413" s="426"/>
      <c r="Y413" s="426"/>
      <c r="Z413" s="426"/>
    </row>
    <row r="414" spans="1:26" ht="15.75" customHeight="1">
      <c r="A414" s="426"/>
      <c r="B414" s="426"/>
      <c r="C414" s="426"/>
      <c r="D414" s="426"/>
      <c r="E414" s="426"/>
      <c r="F414" s="426"/>
      <c r="G414" s="426"/>
      <c r="H414" s="426"/>
      <c r="I414" s="426"/>
      <c r="J414" s="426"/>
      <c r="K414" s="426"/>
      <c r="L414" s="426"/>
      <c r="M414" s="426"/>
      <c r="N414" s="426"/>
      <c r="O414" s="426"/>
      <c r="P414" s="426"/>
      <c r="Q414" s="426"/>
      <c r="R414" s="426"/>
      <c r="S414" s="426"/>
      <c r="T414" s="426"/>
      <c r="U414" s="426"/>
      <c r="V414" s="426"/>
      <c r="W414" s="426"/>
      <c r="X414" s="426"/>
      <c r="Y414" s="426"/>
      <c r="Z414" s="426"/>
    </row>
    <row r="415" spans="1:26" ht="15.75" customHeight="1">
      <c r="A415" s="426"/>
      <c r="B415" s="426"/>
      <c r="C415" s="426"/>
      <c r="D415" s="426"/>
      <c r="E415" s="426"/>
      <c r="F415" s="426"/>
      <c r="G415" s="426"/>
      <c r="H415" s="426"/>
      <c r="I415" s="426"/>
      <c r="J415" s="426"/>
      <c r="K415" s="426"/>
      <c r="L415" s="426"/>
      <c r="M415" s="426"/>
      <c r="N415" s="426"/>
      <c r="O415" s="426"/>
      <c r="P415" s="426"/>
      <c r="Q415" s="426"/>
      <c r="R415" s="426"/>
      <c r="S415" s="426"/>
      <c r="T415" s="426"/>
      <c r="U415" s="426"/>
      <c r="V415" s="426"/>
      <c r="W415" s="426"/>
      <c r="X415" s="426"/>
      <c r="Y415" s="426"/>
      <c r="Z415" s="426"/>
    </row>
    <row r="416" spans="1:26" ht="15.75" customHeight="1">
      <c r="A416" s="426"/>
      <c r="B416" s="426"/>
      <c r="C416" s="426"/>
      <c r="D416" s="426"/>
      <c r="E416" s="426"/>
      <c r="F416" s="426"/>
      <c r="G416" s="426"/>
      <c r="H416" s="426"/>
      <c r="I416" s="426"/>
      <c r="J416" s="426"/>
      <c r="K416" s="426"/>
      <c r="L416" s="426"/>
      <c r="M416" s="426"/>
      <c r="N416" s="426"/>
      <c r="O416" s="426"/>
      <c r="P416" s="426"/>
      <c r="Q416" s="426"/>
      <c r="R416" s="426"/>
      <c r="S416" s="426"/>
      <c r="T416" s="426"/>
      <c r="U416" s="426"/>
      <c r="V416" s="426"/>
      <c r="W416" s="426"/>
      <c r="X416" s="426"/>
      <c r="Y416" s="426"/>
      <c r="Z416" s="426"/>
    </row>
    <row r="417" spans="1:26" ht="15.75" customHeight="1">
      <c r="A417" s="426"/>
      <c r="B417" s="426"/>
      <c r="C417" s="426"/>
      <c r="D417" s="426"/>
      <c r="E417" s="426"/>
      <c r="F417" s="426"/>
      <c r="G417" s="426"/>
      <c r="H417" s="426"/>
      <c r="I417" s="426"/>
      <c r="J417" s="426"/>
      <c r="K417" s="426"/>
      <c r="L417" s="426"/>
      <c r="M417" s="426"/>
      <c r="N417" s="426"/>
      <c r="O417" s="426"/>
      <c r="P417" s="426"/>
      <c r="Q417" s="426"/>
      <c r="R417" s="426"/>
      <c r="S417" s="426"/>
      <c r="T417" s="426"/>
      <c r="U417" s="426"/>
      <c r="V417" s="426"/>
      <c r="W417" s="426"/>
      <c r="X417" s="426"/>
      <c r="Y417" s="426"/>
      <c r="Z417" s="426"/>
    </row>
    <row r="418" spans="1:26" ht="15.75" customHeight="1">
      <c r="A418" s="426"/>
      <c r="B418" s="426"/>
      <c r="C418" s="426"/>
      <c r="D418" s="426"/>
      <c r="E418" s="426"/>
      <c r="F418" s="426"/>
      <c r="G418" s="426"/>
      <c r="H418" s="426"/>
      <c r="I418" s="426"/>
      <c r="J418" s="426"/>
      <c r="K418" s="426"/>
      <c r="L418" s="426"/>
      <c r="M418" s="426"/>
      <c r="N418" s="426"/>
      <c r="O418" s="426"/>
      <c r="P418" s="426"/>
      <c r="Q418" s="426"/>
      <c r="R418" s="426"/>
      <c r="S418" s="426"/>
      <c r="T418" s="426"/>
      <c r="U418" s="426"/>
      <c r="V418" s="426"/>
      <c r="W418" s="426"/>
      <c r="X418" s="426"/>
      <c r="Y418" s="426"/>
      <c r="Z418" s="426"/>
    </row>
    <row r="419" spans="1:26" ht="15.75" customHeight="1">
      <c r="A419" s="426"/>
      <c r="B419" s="426"/>
      <c r="C419" s="426"/>
      <c r="D419" s="426"/>
      <c r="E419" s="426"/>
      <c r="F419" s="426"/>
      <c r="G419" s="426"/>
      <c r="H419" s="426"/>
      <c r="I419" s="426"/>
      <c r="J419" s="426"/>
      <c r="K419" s="426"/>
      <c r="L419" s="426"/>
      <c r="M419" s="426"/>
      <c r="N419" s="426"/>
      <c r="O419" s="426"/>
      <c r="P419" s="426"/>
      <c r="Q419" s="426"/>
      <c r="R419" s="426"/>
      <c r="S419" s="426"/>
      <c r="T419" s="426"/>
      <c r="U419" s="426"/>
      <c r="V419" s="426"/>
      <c r="W419" s="426"/>
      <c r="X419" s="426"/>
      <c r="Y419" s="426"/>
      <c r="Z419" s="426"/>
    </row>
    <row r="420" spans="1:26" ht="15.75" customHeight="1">
      <c r="A420" s="426"/>
      <c r="B420" s="426"/>
      <c r="C420" s="426"/>
      <c r="D420" s="426"/>
      <c r="E420" s="426"/>
      <c r="F420" s="426"/>
      <c r="G420" s="426"/>
      <c r="H420" s="426"/>
      <c r="I420" s="426"/>
      <c r="J420" s="426"/>
      <c r="K420" s="426"/>
      <c r="L420" s="426"/>
      <c r="M420" s="426"/>
      <c r="N420" s="426"/>
      <c r="O420" s="426"/>
      <c r="P420" s="426"/>
      <c r="Q420" s="426"/>
      <c r="R420" s="426"/>
      <c r="S420" s="426"/>
      <c r="T420" s="426"/>
      <c r="U420" s="426"/>
      <c r="V420" s="426"/>
      <c r="W420" s="426"/>
      <c r="X420" s="426"/>
      <c r="Y420" s="426"/>
      <c r="Z420" s="426"/>
    </row>
    <row r="421" spans="1:26" ht="15.75" customHeight="1">
      <c r="A421" s="426"/>
      <c r="B421" s="426"/>
      <c r="C421" s="426"/>
      <c r="D421" s="426"/>
      <c r="E421" s="426"/>
      <c r="F421" s="426"/>
      <c r="G421" s="426"/>
      <c r="H421" s="426"/>
      <c r="I421" s="426"/>
      <c r="J421" s="426"/>
      <c r="K421" s="426"/>
      <c r="L421" s="426"/>
      <c r="M421" s="426"/>
      <c r="N421" s="426"/>
      <c r="O421" s="426"/>
      <c r="P421" s="426"/>
      <c r="Q421" s="426"/>
      <c r="R421" s="426"/>
      <c r="S421" s="426"/>
      <c r="T421" s="426"/>
      <c r="U421" s="426"/>
      <c r="V421" s="426"/>
      <c r="W421" s="426"/>
      <c r="X421" s="426"/>
      <c r="Y421" s="426"/>
      <c r="Z421" s="426"/>
    </row>
    <row r="422" spans="1:26" ht="15.75" customHeight="1">
      <c r="A422" s="426"/>
      <c r="B422" s="426"/>
      <c r="C422" s="426"/>
      <c r="D422" s="426"/>
      <c r="E422" s="426"/>
      <c r="F422" s="426"/>
      <c r="G422" s="426"/>
      <c r="H422" s="426"/>
      <c r="I422" s="426"/>
      <c r="J422" s="426"/>
      <c r="K422" s="426"/>
      <c r="L422" s="426"/>
      <c r="M422" s="426"/>
      <c r="N422" s="426"/>
      <c r="O422" s="426"/>
      <c r="P422" s="426"/>
      <c r="Q422" s="426"/>
      <c r="R422" s="426"/>
      <c r="S422" s="426"/>
      <c r="T422" s="426"/>
      <c r="U422" s="426"/>
      <c r="V422" s="426"/>
      <c r="W422" s="426"/>
      <c r="X422" s="426"/>
      <c r="Y422" s="426"/>
      <c r="Z422" s="426"/>
    </row>
    <row r="423" spans="1:26" ht="15.75" customHeight="1">
      <c r="A423" s="426"/>
      <c r="B423" s="426"/>
      <c r="C423" s="426"/>
      <c r="D423" s="426"/>
      <c r="E423" s="426"/>
      <c r="F423" s="426"/>
      <c r="G423" s="426"/>
      <c r="H423" s="426"/>
      <c r="I423" s="426"/>
      <c r="J423" s="426"/>
      <c r="K423" s="426"/>
      <c r="L423" s="426"/>
      <c r="M423" s="426"/>
      <c r="N423" s="426"/>
      <c r="O423" s="426"/>
      <c r="P423" s="426"/>
      <c r="Q423" s="426"/>
      <c r="R423" s="426"/>
      <c r="S423" s="426"/>
      <c r="T423" s="426"/>
      <c r="U423" s="426"/>
      <c r="V423" s="426"/>
      <c r="W423" s="426"/>
      <c r="X423" s="426"/>
      <c r="Y423" s="426"/>
      <c r="Z423" s="426"/>
    </row>
    <row r="424" spans="1:26" ht="15.75" customHeight="1">
      <c r="A424" s="426"/>
      <c r="B424" s="426"/>
      <c r="C424" s="426"/>
      <c r="D424" s="426"/>
      <c r="E424" s="426"/>
      <c r="F424" s="426"/>
      <c r="G424" s="426"/>
      <c r="H424" s="426"/>
      <c r="I424" s="426"/>
      <c r="J424" s="426"/>
      <c r="K424" s="426"/>
      <c r="L424" s="426"/>
      <c r="M424" s="426"/>
      <c r="N424" s="426"/>
      <c r="O424" s="426"/>
      <c r="P424" s="426"/>
      <c r="Q424" s="426"/>
      <c r="R424" s="426"/>
      <c r="S424" s="426"/>
      <c r="T424" s="426"/>
      <c r="U424" s="426"/>
      <c r="V424" s="426"/>
      <c r="W424" s="426"/>
      <c r="X424" s="426"/>
      <c r="Y424" s="426"/>
      <c r="Z424" s="426"/>
    </row>
    <row r="425" spans="1:26" ht="15.75" customHeight="1">
      <c r="A425" s="426"/>
      <c r="B425" s="426"/>
      <c r="C425" s="426"/>
      <c r="D425" s="426"/>
      <c r="E425" s="426"/>
      <c r="F425" s="426"/>
      <c r="G425" s="426"/>
      <c r="H425" s="426"/>
      <c r="I425" s="426"/>
      <c r="J425" s="426"/>
      <c r="K425" s="426"/>
      <c r="L425" s="426"/>
      <c r="M425" s="426"/>
      <c r="N425" s="426"/>
      <c r="O425" s="426"/>
      <c r="P425" s="426"/>
      <c r="Q425" s="426"/>
      <c r="R425" s="426"/>
      <c r="S425" s="426"/>
      <c r="T425" s="426"/>
      <c r="U425" s="426"/>
      <c r="V425" s="426"/>
      <c r="W425" s="426"/>
      <c r="X425" s="426"/>
      <c r="Y425" s="426"/>
      <c r="Z425" s="426"/>
    </row>
    <row r="426" spans="1:26" ht="15.75" customHeight="1">
      <c r="A426" s="426"/>
      <c r="B426" s="426"/>
      <c r="C426" s="426"/>
      <c r="D426" s="426"/>
      <c r="E426" s="426"/>
      <c r="F426" s="426"/>
      <c r="G426" s="426"/>
      <c r="H426" s="426"/>
      <c r="I426" s="426"/>
      <c r="J426" s="426"/>
      <c r="K426" s="426"/>
      <c r="L426" s="426"/>
      <c r="M426" s="426"/>
      <c r="N426" s="426"/>
      <c r="O426" s="426"/>
      <c r="P426" s="426"/>
      <c r="Q426" s="426"/>
      <c r="R426" s="426"/>
      <c r="S426" s="426"/>
      <c r="T426" s="426"/>
      <c r="U426" s="426"/>
      <c r="V426" s="426"/>
      <c r="W426" s="426"/>
      <c r="X426" s="426"/>
      <c r="Y426" s="426"/>
      <c r="Z426" s="426"/>
    </row>
    <row r="427" spans="1:26" ht="15.75" customHeight="1">
      <c r="A427" s="426"/>
      <c r="B427" s="426"/>
      <c r="C427" s="426"/>
      <c r="D427" s="426"/>
      <c r="E427" s="426"/>
      <c r="F427" s="426"/>
      <c r="G427" s="426"/>
      <c r="H427" s="426"/>
      <c r="I427" s="426"/>
      <c r="J427" s="426"/>
      <c r="K427" s="426"/>
      <c r="L427" s="426"/>
      <c r="M427" s="426"/>
      <c r="N427" s="426"/>
      <c r="O427" s="426"/>
      <c r="P427" s="426"/>
      <c r="Q427" s="426"/>
      <c r="R427" s="426"/>
      <c r="S427" s="426"/>
      <c r="T427" s="426"/>
      <c r="U427" s="426"/>
      <c r="V427" s="426"/>
      <c r="W427" s="426"/>
      <c r="X427" s="426"/>
      <c r="Y427" s="426"/>
      <c r="Z427" s="426"/>
    </row>
    <row r="428" spans="1:26" ht="15.75" customHeight="1">
      <c r="A428" s="426"/>
      <c r="B428" s="426"/>
      <c r="C428" s="426"/>
      <c r="D428" s="426"/>
      <c r="E428" s="426"/>
      <c r="F428" s="426"/>
      <c r="G428" s="426"/>
      <c r="H428" s="426"/>
      <c r="I428" s="426"/>
      <c r="J428" s="426"/>
      <c r="K428" s="426"/>
      <c r="L428" s="426"/>
      <c r="M428" s="426"/>
      <c r="N428" s="426"/>
      <c r="O428" s="426"/>
      <c r="P428" s="426"/>
      <c r="Q428" s="426"/>
      <c r="R428" s="426"/>
      <c r="S428" s="426"/>
      <c r="T428" s="426"/>
      <c r="U428" s="426"/>
      <c r="V428" s="426"/>
      <c r="W428" s="426"/>
      <c r="X428" s="426"/>
      <c r="Y428" s="426"/>
      <c r="Z428" s="426"/>
    </row>
    <row r="429" spans="1:26" ht="15.75" customHeight="1">
      <c r="A429" s="426"/>
      <c r="B429" s="426"/>
      <c r="C429" s="426"/>
      <c r="D429" s="426"/>
      <c r="E429" s="426"/>
      <c r="F429" s="426"/>
      <c r="G429" s="426"/>
      <c r="H429" s="426"/>
      <c r="I429" s="426"/>
      <c r="J429" s="426"/>
      <c r="K429" s="426"/>
      <c r="L429" s="426"/>
      <c r="M429" s="426"/>
      <c r="N429" s="426"/>
      <c r="O429" s="426"/>
      <c r="P429" s="426"/>
      <c r="Q429" s="426"/>
      <c r="R429" s="426"/>
      <c r="S429" s="426"/>
      <c r="T429" s="426"/>
      <c r="U429" s="426"/>
      <c r="V429" s="426"/>
      <c r="W429" s="426"/>
      <c r="X429" s="426"/>
      <c r="Y429" s="426"/>
      <c r="Z429" s="426"/>
    </row>
    <row r="430" spans="1:26" ht="15.75" customHeight="1">
      <c r="A430" s="426"/>
      <c r="B430" s="426"/>
      <c r="C430" s="426"/>
      <c r="D430" s="426"/>
      <c r="E430" s="426"/>
      <c r="F430" s="426"/>
      <c r="G430" s="426"/>
      <c r="H430" s="426"/>
      <c r="I430" s="426"/>
      <c r="J430" s="426"/>
      <c r="K430" s="426"/>
      <c r="L430" s="426"/>
      <c r="M430" s="426"/>
      <c r="N430" s="426"/>
      <c r="O430" s="426"/>
      <c r="P430" s="426"/>
      <c r="Q430" s="426"/>
      <c r="R430" s="426"/>
      <c r="S430" s="426"/>
      <c r="T430" s="426"/>
      <c r="U430" s="426"/>
      <c r="V430" s="426"/>
      <c r="W430" s="426"/>
      <c r="X430" s="426"/>
      <c r="Y430" s="426"/>
      <c r="Z430" s="426"/>
    </row>
    <row r="431" spans="1:26" ht="15.75" customHeight="1">
      <c r="A431" s="426"/>
      <c r="B431" s="426"/>
      <c r="C431" s="426"/>
      <c r="D431" s="426"/>
      <c r="E431" s="426"/>
      <c r="F431" s="426"/>
      <c r="G431" s="426"/>
      <c r="H431" s="426"/>
      <c r="I431" s="426"/>
      <c r="J431" s="426"/>
      <c r="K431" s="426"/>
      <c r="L431" s="426"/>
      <c r="M431" s="426"/>
      <c r="N431" s="426"/>
      <c r="O431" s="426"/>
      <c r="P431" s="426"/>
      <c r="Q431" s="426"/>
      <c r="R431" s="426"/>
      <c r="S431" s="426"/>
      <c r="T431" s="426"/>
      <c r="U431" s="426"/>
      <c r="V431" s="426"/>
      <c r="W431" s="426"/>
      <c r="X431" s="426"/>
      <c r="Y431" s="426"/>
      <c r="Z431" s="426"/>
    </row>
    <row r="432" spans="1:26" ht="15.75" customHeight="1">
      <c r="A432" s="426"/>
      <c r="B432" s="426"/>
      <c r="C432" s="426"/>
      <c r="D432" s="426"/>
      <c r="E432" s="426"/>
      <c r="F432" s="426"/>
      <c r="G432" s="426"/>
      <c r="H432" s="426"/>
      <c r="I432" s="426"/>
      <c r="J432" s="426"/>
      <c r="K432" s="426"/>
      <c r="L432" s="426"/>
      <c r="M432" s="426"/>
      <c r="N432" s="426"/>
      <c r="O432" s="426"/>
      <c r="P432" s="426"/>
      <c r="Q432" s="426"/>
      <c r="R432" s="426"/>
      <c r="S432" s="426"/>
      <c r="T432" s="426"/>
      <c r="U432" s="426"/>
      <c r="V432" s="426"/>
      <c r="W432" s="426"/>
      <c r="X432" s="426"/>
      <c r="Y432" s="426"/>
      <c r="Z432" s="426"/>
    </row>
    <row r="433" spans="1:26" ht="15.75" customHeight="1">
      <c r="A433" s="426"/>
      <c r="B433" s="426"/>
      <c r="C433" s="426"/>
      <c r="D433" s="426"/>
      <c r="E433" s="426"/>
      <c r="F433" s="426"/>
      <c r="G433" s="426"/>
      <c r="H433" s="426"/>
      <c r="I433" s="426"/>
      <c r="J433" s="426"/>
      <c r="K433" s="426"/>
      <c r="L433" s="426"/>
      <c r="M433" s="426"/>
      <c r="N433" s="426"/>
      <c r="O433" s="426"/>
      <c r="P433" s="426"/>
      <c r="Q433" s="426"/>
      <c r="R433" s="426"/>
      <c r="S433" s="426"/>
      <c r="T433" s="426"/>
      <c r="U433" s="426"/>
      <c r="V433" s="426"/>
      <c r="W433" s="426"/>
      <c r="X433" s="426"/>
      <c r="Y433" s="426"/>
      <c r="Z433" s="426"/>
    </row>
    <row r="434" spans="1:26" ht="15.75" customHeight="1">
      <c r="A434" s="426"/>
      <c r="B434" s="426"/>
      <c r="C434" s="426"/>
      <c r="D434" s="426"/>
      <c r="E434" s="426"/>
      <c r="F434" s="426"/>
      <c r="G434" s="426"/>
      <c r="H434" s="426"/>
      <c r="I434" s="426"/>
      <c r="J434" s="426"/>
      <c r="K434" s="426"/>
      <c r="L434" s="426"/>
      <c r="M434" s="426"/>
      <c r="N434" s="426"/>
      <c r="O434" s="426"/>
      <c r="P434" s="426"/>
      <c r="Q434" s="426"/>
      <c r="R434" s="426"/>
      <c r="S434" s="426"/>
      <c r="T434" s="426"/>
      <c r="U434" s="426"/>
      <c r="V434" s="426"/>
      <c r="W434" s="426"/>
      <c r="X434" s="426"/>
      <c r="Y434" s="426"/>
      <c r="Z434" s="426"/>
    </row>
    <row r="435" spans="1:26" ht="15.75" customHeight="1">
      <c r="A435" s="426"/>
      <c r="B435" s="426"/>
      <c r="C435" s="426"/>
      <c r="D435" s="426"/>
      <c r="E435" s="426"/>
      <c r="F435" s="426"/>
      <c r="G435" s="426"/>
      <c r="H435" s="426"/>
      <c r="I435" s="426"/>
      <c r="J435" s="426"/>
      <c r="K435" s="426"/>
      <c r="L435" s="426"/>
      <c r="M435" s="426"/>
      <c r="N435" s="426"/>
      <c r="O435" s="426"/>
      <c r="P435" s="426"/>
      <c r="Q435" s="426"/>
      <c r="R435" s="426"/>
      <c r="S435" s="426"/>
      <c r="T435" s="426"/>
      <c r="U435" s="426"/>
      <c r="V435" s="426"/>
      <c r="W435" s="426"/>
      <c r="X435" s="426"/>
      <c r="Y435" s="426"/>
      <c r="Z435" s="426"/>
    </row>
    <row r="436" spans="1:26" ht="15.75" customHeight="1">
      <c r="A436" s="426"/>
      <c r="B436" s="426"/>
      <c r="C436" s="426"/>
      <c r="D436" s="426"/>
      <c r="E436" s="426"/>
      <c r="F436" s="426"/>
      <c r="G436" s="426"/>
      <c r="H436" s="426"/>
      <c r="I436" s="426"/>
      <c r="J436" s="426"/>
      <c r="K436" s="426"/>
      <c r="L436" s="426"/>
      <c r="M436" s="426"/>
      <c r="N436" s="426"/>
      <c r="O436" s="426"/>
      <c r="P436" s="426"/>
      <c r="Q436" s="426"/>
      <c r="R436" s="426"/>
      <c r="S436" s="426"/>
      <c r="T436" s="426"/>
      <c r="U436" s="426"/>
      <c r="V436" s="426"/>
      <c r="W436" s="426"/>
      <c r="X436" s="426"/>
      <c r="Y436" s="426"/>
      <c r="Z436" s="426"/>
    </row>
    <row r="437" spans="1:26" ht="15.75" customHeight="1">
      <c r="A437" s="426"/>
      <c r="B437" s="426"/>
      <c r="C437" s="426"/>
      <c r="D437" s="426"/>
      <c r="E437" s="426"/>
      <c r="F437" s="426"/>
      <c r="G437" s="426"/>
      <c r="H437" s="426"/>
      <c r="I437" s="426"/>
      <c r="J437" s="426"/>
      <c r="K437" s="426"/>
      <c r="L437" s="426"/>
      <c r="M437" s="426"/>
      <c r="N437" s="426"/>
      <c r="O437" s="426"/>
      <c r="P437" s="426"/>
      <c r="Q437" s="426"/>
      <c r="R437" s="426"/>
      <c r="S437" s="426"/>
      <c r="T437" s="426"/>
      <c r="U437" s="426"/>
      <c r="V437" s="426"/>
      <c r="W437" s="426"/>
      <c r="X437" s="426"/>
      <c r="Y437" s="426"/>
      <c r="Z437" s="426"/>
    </row>
    <row r="438" spans="1:26" ht="15.75" customHeight="1">
      <c r="A438" s="426"/>
      <c r="B438" s="426"/>
      <c r="C438" s="426"/>
      <c r="D438" s="426"/>
      <c r="E438" s="426"/>
      <c r="F438" s="426"/>
      <c r="G438" s="426"/>
      <c r="H438" s="426"/>
      <c r="I438" s="426"/>
      <c r="J438" s="426"/>
      <c r="K438" s="426"/>
      <c r="L438" s="426"/>
      <c r="M438" s="426"/>
      <c r="N438" s="426"/>
      <c r="O438" s="426"/>
      <c r="P438" s="426"/>
      <c r="Q438" s="426"/>
      <c r="R438" s="426"/>
      <c r="S438" s="426"/>
      <c r="T438" s="426"/>
      <c r="U438" s="426"/>
      <c r="V438" s="426"/>
      <c r="W438" s="426"/>
      <c r="X438" s="426"/>
      <c r="Y438" s="426"/>
      <c r="Z438" s="426"/>
    </row>
    <row r="439" spans="1:26" ht="15.75" customHeight="1">
      <c r="A439" s="426"/>
      <c r="B439" s="426"/>
      <c r="C439" s="426"/>
      <c r="D439" s="426"/>
      <c r="E439" s="426"/>
      <c r="F439" s="426"/>
      <c r="G439" s="426"/>
      <c r="H439" s="426"/>
      <c r="I439" s="426"/>
      <c r="J439" s="426"/>
      <c r="K439" s="426"/>
      <c r="L439" s="426"/>
      <c r="M439" s="426"/>
      <c r="N439" s="426"/>
      <c r="O439" s="426"/>
      <c r="P439" s="426"/>
      <c r="Q439" s="426"/>
      <c r="R439" s="426"/>
      <c r="S439" s="426"/>
      <c r="T439" s="426"/>
      <c r="U439" s="426"/>
      <c r="V439" s="426"/>
      <c r="W439" s="426"/>
      <c r="X439" s="426"/>
      <c r="Y439" s="426"/>
      <c r="Z439" s="426"/>
    </row>
    <row r="440" spans="1:26" ht="15.75" customHeight="1">
      <c r="A440" s="426"/>
      <c r="B440" s="426"/>
      <c r="C440" s="426"/>
      <c r="D440" s="426"/>
      <c r="E440" s="426"/>
      <c r="F440" s="426"/>
      <c r="G440" s="426"/>
      <c r="H440" s="426"/>
      <c r="I440" s="426"/>
      <c r="J440" s="426"/>
      <c r="K440" s="426"/>
      <c r="L440" s="426"/>
      <c r="M440" s="426"/>
      <c r="N440" s="426"/>
      <c r="O440" s="426"/>
      <c r="P440" s="426"/>
      <c r="Q440" s="426"/>
      <c r="R440" s="426"/>
      <c r="S440" s="426"/>
      <c r="T440" s="426"/>
      <c r="U440" s="426"/>
      <c r="V440" s="426"/>
      <c r="W440" s="426"/>
      <c r="X440" s="426"/>
      <c r="Y440" s="426"/>
      <c r="Z440" s="426"/>
    </row>
    <row r="441" spans="1:26" ht="15.75" customHeight="1">
      <c r="A441" s="426"/>
      <c r="B441" s="426"/>
      <c r="C441" s="426"/>
      <c r="D441" s="426"/>
      <c r="E441" s="426"/>
      <c r="F441" s="426"/>
      <c r="G441" s="426"/>
      <c r="H441" s="426"/>
      <c r="I441" s="426"/>
      <c r="J441" s="426"/>
      <c r="K441" s="426"/>
      <c r="L441" s="426"/>
      <c r="M441" s="426"/>
      <c r="N441" s="426"/>
      <c r="O441" s="426"/>
      <c r="P441" s="426"/>
      <c r="Q441" s="426"/>
      <c r="R441" s="426"/>
      <c r="S441" s="426"/>
      <c r="T441" s="426"/>
      <c r="U441" s="426"/>
      <c r="V441" s="426"/>
      <c r="W441" s="426"/>
      <c r="X441" s="426"/>
      <c r="Y441" s="426"/>
      <c r="Z441" s="426"/>
    </row>
    <row r="442" spans="1:26" ht="15.75" customHeight="1">
      <c r="A442" s="426"/>
      <c r="B442" s="426"/>
      <c r="C442" s="426"/>
      <c r="D442" s="426"/>
      <c r="E442" s="426"/>
      <c r="F442" s="426"/>
      <c r="G442" s="426"/>
      <c r="H442" s="426"/>
      <c r="I442" s="426"/>
      <c r="J442" s="426"/>
      <c r="K442" s="426"/>
      <c r="L442" s="426"/>
      <c r="M442" s="426"/>
      <c r="N442" s="426"/>
      <c r="O442" s="426"/>
      <c r="P442" s="426"/>
      <c r="Q442" s="426"/>
      <c r="R442" s="426"/>
      <c r="S442" s="426"/>
      <c r="T442" s="426"/>
      <c r="U442" s="426"/>
      <c r="V442" s="426"/>
      <c r="W442" s="426"/>
      <c r="X442" s="426"/>
      <c r="Y442" s="426"/>
      <c r="Z442" s="426"/>
    </row>
    <row r="443" spans="1:26" ht="15.75" customHeight="1">
      <c r="A443" s="426"/>
      <c r="B443" s="426"/>
      <c r="C443" s="426"/>
      <c r="D443" s="426"/>
      <c r="E443" s="426"/>
      <c r="F443" s="426"/>
      <c r="G443" s="426"/>
      <c r="H443" s="426"/>
      <c r="I443" s="426"/>
      <c r="J443" s="426"/>
      <c r="K443" s="426"/>
      <c r="L443" s="426"/>
      <c r="M443" s="426"/>
      <c r="N443" s="426"/>
      <c r="O443" s="426"/>
      <c r="P443" s="426"/>
      <c r="Q443" s="426"/>
      <c r="R443" s="426"/>
      <c r="S443" s="426"/>
      <c r="T443" s="426"/>
      <c r="U443" s="426"/>
      <c r="V443" s="426"/>
      <c r="W443" s="426"/>
      <c r="X443" s="426"/>
      <c r="Y443" s="426"/>
      <c r="Z443" s="426"/>
    </row>
    <row r="444" spans="1:26" ht="15.75" customHeight="1">
      <c r="A444" s="426"/>
      <c r="B444" s="426"/>
      <c r="C444" s="426"/>
      <c r="D444" s="426"/>
      <c r="E444" s="426"/>
      <c r="F444" s="426"/>
      <c r="G444" s="426"/>
      <c r="H444" s="426"/>
      <c r="I444" s="426"/>
      <c r="J444" s="426"/>
      <c r="K444" s="426"/>
      <c r="L444" s="426"/>
      <c r="M444" s="426"/>
      <c r="N444" s="426"/>
      <c r="O444" s="426"/>
      <c r="P444" s="426"/>
      <c r="Q444" s="426"/>
      <c r="R444" s="426"/>
      <c r="S444" s="426"/>
      <c r="T444" s="426"/>
      <c r="U444" s="426"/>
      <c r="V444" s="426"/>
      <c r="W444" s="426"/>
      <c r="X444" s="426"/>
      <c r="Y444" s="426"/>
      <c r="Z444" s="426"/>
    </row>
    <row r="445" spans="1:26" ht="15.75" customHeight="1">
      <c r="A445" s="426"/>
      <c r="B445" s="426"/>
      <c r="C445" s="426"/>
      <c r="D445" s="426"/>
      <c r="E445" s="426"/>
      <c r="F445" s="426"/>
      <c r="G445" s="426"/>
      <c r="H445" s="426"/>
      <c r="I445" s="426"/>
      <c r="J445" s="426"/>
      <c r="K445" s="426"/>
      <c r="L445" s="426"/>
      <c r="M445" s="426"/>
      <c r="N445" s="426"/>
      <c r="O445" s="426"/>
      <c r="P445" s="426"/>
      <c r="Q445" s="426"/>
      <c r="R445" s="426"/>
      <c r="S445" s="426"/>
      <c r="T445" s="426"/>
      <c r="U445" s="426"/>
      <c r="V445" s="426"/>
      <c r="W445" s="426"/>
      <c r="X445" s="426"/>
      <c r="Y445" s="426"/>
      <c r="Z445" s="426"/>
    </row>
    <row r="446" spans="1:26" ht="15.75" customHeight="1">
      <c r="A446" s="426"/>
      <c r="B446" s="426"/>
      <c r="C446" s="426"/>
      <c r="D446" s="426"/>
      <c r="E446" s="426"/>
      <c r="F446" s="426"/>
      <c r="G446" s="426"/>
      <c r="H446" s="426"/>
      <c r="I446" s="426"/>
      <c r="J446" s="426"/>
      <c r="K446" s="426"/>
      <c r="L446" s="426"/>
      <c r="M446" s="426"/>
      <c r="N446" s="426"/>
      <c r="O446" s="426"/>
      <c r="P446" s="426"/>
      <c r="Q446" s="426"/>
      <c r="R446" s="426"/>
      <c r="S446" s="426"/>
      <c r="T446" s="426"/>
      <c r="U446" s="426"/>
      <c r="V446" s="426"/>
      <c r="W446" s="426"/>
      <c r="X446" s="426"/>
      <c r="Y446" s="426"/>
      <c r="Z446" s="426"/>
    </row>
    <row r="447" spans="1:26" ht="15.75" customHeight="1">
      <c r="A447" s="426"/>
      <c r="B447" s="426"/>
      <c r="C447" s="426"/>
      <c r="D447" s="426"/>
      <c r="E447" s="426"/>
      <c r="F447" s="426"/>
      <c r="G447" s="426"/>
      <c r="H447" s="426"/>
      <c r="I447" s="426"/>
      <c r="J447" s="426"/>
      <c r="K447" s="426"/>
      <c r="L447" s="426"/>
      <c r="M447" s="426"/>
      <c r="N447" s="426"/>
      <c r="O447" s="426"/>
      <c r="P447" s="426"/>
      <c r="Q447" s="426"/>
      <c r="R447" s="426"/>
      <c r="S447" s="426"/>
      <c r="T447" s="426"/>
      <c r="U447" s="426"/>
      <c r="V447" s="426"/>
      <c r="W447" s="426"/>
      <c r="X447" s="426"/>
      <c r="Y447" s="426"/>
      <c r="Z447" s="426"/>
    </row>
    <row r="448" spans="1:26" ht="15.75" customHeight="1">
      <c r="A448" s="426"/>
      <c r="B448" s="426"/>
      <c r="C448" s="426"/>
      <c r="D448" s="426"/>
      <c r="E448" s="426"/>
      <c r="F448" s="426"/>
      <c r="G448" s="426"/>
      <c r="H448" s="426"/>
      <c r="I448" s="426"/>
      <c r="J448" s="426"/>
      <c r="K448" s="426"/>
      <c r="L448" s="426"/>
      <c r="M448" s="426"/>
      <c r="N448" s="426"/>
      <c r="O448" s="426"/>
      <c r="P448" s="426"/>
      <c r="Q448" s="426"/>
      <c r="R448" s="426"/>
      <c r="S448" s="426"/>
      <c r="T448" s="426"/>
      <c r="U448" s="426"/>
      <c r="V448" s="426"/>
      <c r="W448" s="426"/>
      <c r="X448" s="426"/>
      <c r="Y448" s="426"/>
      <c r="Z448" s="426"/>
    </row>
    <row r="449" spans="1:26" ht="15.75" customHeight="1">
      <c r="A449" s="426"/>
      <c r="B449" s="426"/>
      <c r="C449" s="426"/>
      <c r="D449" s="426"/>
      <c r="E449" s="426"/>
      <c r="F449" s="426"/>
      <c r="G449" s="426"/>
      <c r="H449" s="426"/>
      <c r="I449" s="426"/>
      <c r="J449" s="426"/>
      <c r="K449" s="426"/>
      <c r="L449" s="426"/>
      <c r="M449" s="426"/>
      <c r="N449" s="426"/>
      <c r="O449" s="426"/>
      <c r="P449" s="426"/>
      <c r="Q449" s="426"/>
      <c r="R449" s="426"/>
      <c r="S449" s="426"/>
      <c r="T449" s="426"/>
      <c r="U449" s="426"/>
      <c r="V449" s="426"/>
      <c r="W449" s="426"/>
      <c r="X449" s="426"/>
      <c r="Y449" s="426"/>
      <c r="Z449" s="426"/>
    </row>
    <row r="450" spans="1:26" ht="15.75" customHeight="1">
      <c r="A450" s="426"/>
      <c r="B450" s="426"/>
      <c r="C450" s="426"/>
      <c r="D450" s="426"/>
      <c r="E450" s="426"/>
      <c r="F450" s="426"/>
      <c r="G450" s="426"/>
      <c r="H450" s="426"/>
      <c r="I450" s="426"/>
      <c r="J450" s="426"/>
      <c r="K450" s="426"/>
      <c r="L450" s="426"/>
      <c r="M450" s="426"/>
      <c r="N450" s="426"/>
      <c r="O450" s="426"/>
      <c r="P450" s="426"/>
      <c r="Q450" s="426"/>
      <c r="R450" s="426"/>
      <c r="S450" s="426"/>
      <c r="T450" s="426"/>
      <c r="U450" s="426"/>
      <c r="V450" s="426"/>
      <c r="W450" s="426"/>
      <c r="X450" s="426"/>
      <c r="Y450" s="426"/>
      <c r="Z450" s="426"/>
    </row>
    <row r="451" spans="1:26" ht="15.75" customHeight="1">
      <c r="A451" s="426"/>
      <c r="B451" s="426"/>
      <c r="C451" s="426"/>
      <c r="D451" s="426"/>
      <c r="E451" s="426"/>
      <c r="F451" s="426"/>
      <c r="G451" s="426"/>
      <c r="H451" s="426"/>
      <c r="I451" s="426"/>
      <c r="J451" s="426"/>
      <c r="K451" s="426"/>
      <c r="L451" s="426"/>
      <c r="M451" s="426"/>
      <c r="N451" s="426"/>
      <c r="O451" s="426"/>
      <c r="P451" s="426"/>
      <c r="Q451" s="426"/>
      <c r="R451" s="426"/>
      <c r="S451" s="426"/>
      <c r="T451" s="426"/>
      <c r="U451" s="426"/>
      <c r="V451" s="426"/>
      <c r="W451" s="426"/>
      <c r="X451" s="426"/>
      <c r="Y451" s="426"/>
      <c r="Z451" s="426"/>
    </row>
    <row r="452" spans="1:26" ht="15.75" customHeight="1">
      <c r="A452" s="426"/>
      <c r="B452" s="426"/>
      <c r="C452" s="426"/>
      <c r="D452" s="426"/>
      <c r="E452" s="426"/>
      <c r="F452" s="426"/>
      <c r="G452" s="426"/>
      <c r="H452" s="426"/>
      <c r="I452" s="426"/>
      <c r="J452" s="426"/>
      <c r="K452" s="426"/>
      <c r="L452" s="426"/>
      <c r="M452" s="426"/>
      <c r="N452" s="426"/>
      <c r="O452" s="426"/>
      <c r="P452" s="426"/>
      <c r="Q452" s="426"/>
      <c r="R452" s="426"/>
      <c r="S452" s="426"/>
      <c r="T452" s="426"/>
      <c r="U452" s="426"/>
      <c r="V452" s="426"/>
      <c r="W452" s="426"/>
      <c r="X452" s="426"/>
      <c r="Y452" s="426"/>
      <c r="Z452" s="426"/>
    </row>
    <row r="453" spans="1:26" ht="15.75" customHeight="1">
      <c r="A453" s="426"/>
      <c r="B453" s="426"/>
      <c r="C453" s="426"/>
      <c r="D453" s="426"/>
      <c r="E453" s="426"/>
      <c r="F453" s="426"/>
      <c r="G453" s="426"/>
      <c r="H453" s="426"/>
      <c r="I453" s="426"/>
      <c r="J453" s="426"/>
      <c r="K453" s="426"/>
      <c r="L453" s="426"/>
      <c r="M453" s="426"/>
      <c r="N453" s="426"/>
      <c r="O453" s="426"/>
      <c r="P453" s="426"/>
      <c r="Q453" s="426"/>
      <c r="R453" s="426"/>
      <c r="S453" s="426"/>
      <c r="T453" s="426"/>
      <c r="U453" s="426"/>
      <c r="V453" s="426"/>
      <c r="W453" s="426"/>
      <c r="X453" s="426"/>
      <c r="Y453" s="426"/>
      <c r="Z453" s="426"/>
    </row>
    <row r="454" spans="1:26" ht="15.75" customHeight="1">
      <c r="A454" s="426"/>
      <c r="B454" s="426"/>
      <c r="C454" s="426"/>
      <c r="D454" s="426"/>
      <c r="E454" s="426"/>
      <c r="F454" s="426"/>
      <c r="G454" s="426"/>
      <c r="H454" s="426"/>
      <c r="I454" s="426"/>
      <c r="J454" s="426"/>
      <c r="K454" s="426"/>
      <c r="L454" s="426"/>
      <c r="M454" s="426"/>
      <c r="N454" s="426"/>
      <c r="O454" s="426"/>
      <c r="P454" s="426"/>
      <c r="Q454" s="426"/>
      <c r="R454" s="426"/>
      <c r="S454" s="426"/>
      <c r="T454" s="426"/>
      <c r="U454" s="426"/>
      <c r="V454" s="426"/>
      <c r="W454" s="426"/>
      <c r="X454" s="426"/>
      <c r="Y454" s="426"/>
      <c r="Z454" s="426"/>
    </row>
    <row r="455" spans="1:26" ht="15.75" customHeight="1">
      <c r="A455" s="426"/>
      <c r="B455" s="426"/>
      <c r="C455" s="426"/>
      <c r="D455" s="426"/>
      <c r="E455" s="426"/>
      <c r="F455" s="426"/>
      <c r="G455" s="426"/>
      <c r="H455" s="426"/>
      <c r="I455" s="426"/>
      <c r="J455" s="426"/>
      <c r="K455" s="426"/>
      <c r="L455" s="426"/>
      <c r="M455" s="426"/>
      <c r="N455" s="426"/>
      <c r="O455" s="426"/>
      <c r="P455" s="426"/>
      <c r="Q455" s="426"/>
      <c r="R455" s="426"/>
      <c r="S455" s="426"/>
      <c r="T455" s="426"/>
      <c r="U455" s="426"/>
      <c r="V455" s="426"/>
      <c r="W455" s="426"/>
      <c r="X455" s="426"/>
      <c r="Y455" s="426"/>
      <c r="Z455" s="426"/>
    </row>
    <row r="456" spans="1:26" ht="15.75" customHeight="1">
      <c r="A456" s="426"/>
      <c r="B456" s="426"/>
      <c r="C456" s="426"/>
      <c r="D456" s="426"/>
      <c r="E456" s="426"/>
      <c r="F456" s="426"/>
      <c r="G456" s="426"/>
      <c r="H456" s="426"/>
      <c r="I456" s="426"/>
      <c r="J456" s="426"/>
      <c r="K456" s="426"/>
      <c r="L456" s="426"/>
      <c r="M456" s="426"/>
      <c r="N456" s="426"/>
      <c r="O456" s="426"/>
      <c r="P456" s="426"/>
      <c r="Q456" s="426"/>
      <c r="R456" s="426"/>
      <c r="S456" s="426"/>
      <c r="T456" s="426"/>
      <c r="U456" s="426"/>
      <c r="V456" s="426"/>
      <c r="W456" s="426"/>
      <c r="X456" s="426"/>
      <c r="Y456" s="426"/>
      <c r="Z456" s="426"/>
    </row>
    <row r="457" spans="1:26" ht="15.75" customHeight="1">
      <c r="A457" s="426"/>
      <c r="B457" s="426"/>
      <c r="C457" s="426"/>
      <c r="D457" s="426"/>
      <c r="E457" s="426"/>
      <c r="F457" s="426"/>
      <c r="G457" s="426"/>
      <c r="H457" s="426"/>
      <c r="I457" s="426"/>
      <c r="J457" s="426"/>
      <c r="K457" s="426"/>
      <c r="L457" s="426"/>
      <c r="M457" s="426"/>
      <c r="N457" s="426"/>
      <c r="O457" s="426"/>
      <c r="P457" s="426"/>
      <c r="Q457" s="426"/>
      <c r="R457" s="426"/>
      <c r="S457" s="426"/>
      <c r="T457" s="426"/>
      <c r="U457" s="426"/>
      <c r="V457" s="426"/>
      <c r="W457" s="426"/>
      <c r="X457" s="426"/>
      <c r="Y457" s="426"/>
      <c r="Z457" s="426"/>
    </row>
    <row r="458" spans="1:26" ht="15.75" customHeight="1">
      <c r="A458" s="426"/>
      <c r="B458" s="426"/>
      <c r="C458" s="426"/>
      <c r="D458" s="426"/>
      <c r="E458" s="426"/>
      <c r="F458" s="426"/>
      <c r="G458" s="426"/>
      <c r="H458" s="426"/>
      <c r="I458" s="426"/>
      <c r="J458" s="426"/>
      <c r="K458" s="426"/>
      <c r="L458" s="426"/>
      <c r="M458" s="426"/>
      <c r="N458" s="426"/>
      <c r="O458" s="426"/>
      <c r="P458" s="426"/>
      <c r="Q458" s="426"/>
      <c r="R458" s="426"/>
      <c r="S458" s="426"/>
      <c r="T458" s="426"/>
      <c r="U458" s="426"/>
      <c r="V458" s="426"/>
      <c r="W458" s="426"/>
      <c r="X458" s="426"/>
      <c r="Y458" s="426"/>
      <c r="Z458" s="426"/>
    </row>
    <row r="459" spans="1:26" ht="15.75" customHeight="1">
      <c r="A459" s="426"/>
      <c r="B459" s="426"/>
      <c r="C459" s="426"/>
      <c r="D459" s="426"/>
      <c r="E459" s="426"/>
      <c r="F459" s="426"/>
      <c r="G459" s="426"/>
      <c r="H459" s="426"/>
      <c r="I459" s="426"/>
      <c r="J459" s="426"/>
      <c r="K459" s="426"/>
      <c r="L459" s="426"/>
      <c r="M459" s="426"/>
      <c r="N459" s="426"/>
      <c r="O459" s="426"/>
      <c r="P459" s="426"/>
      <c r="Q459" s="426"/>
      <c r="R459" s="426"/>
      <c r="S459" s="426"/>
      <c r="T459" s="426"/>
      <c r="U459" s="426"/>
      <c r="V459" s="426"/>
      <c r="W459" s="426"/>
      <c r="X459" s="426"/>
      <c r="Y459" s="426"/>
      <c r="Z459" s="426"/>
    </row>
    <row r="460" spans="1:26" ht="15.75" customHeight="1">
      <c r="A460" s="426"/>
      <c r="B460" s="426"/>
      <c r="C460" s="426"/>
      <c r="D460" s="426"/>
      <c r="E460" s="426"/>
      <c r="F460" s="426"/>
      <c r="G460" s="426"/>
      <c r="H460" s="426"/>
      <c r="I460" s="426"/>
      <c r="J460" s="426"/>
      <c r="K460" s="426"/>
      <c r="L460" s="426"/>
      <c r="M460" s="426"/>
      <c r="N460" s="426"/>
      <c r="O460" s="426"/>
      <c r="P460" s="426"/>
      <c r="Q460" s="426"/>
      <c r="R460" s="426"/>
      <c r="S460" s="426"/>
      <c r="T460" s="426"/>
      <c r="U460" s="426"/>
      <c r="V460" s="426"/>
      <c r="W460" s="426"/>
      <c r="X460" s="426"/>
      <c r="Y460" s="426"/>
      <c r="Z460" s="426"/>
    </row>
    <row r="461" spans="1:26" ht="15.75" customHeight="1">
      <c r="A461" s="426"/>
      <c r="B461" s="426"/>
      <c r="C461" s="426"/>
      <c r="D461" s="426"/>
      <c r="E461" s="426"/>
      <c r="F461" s="426"/>
      <c r="G461" s="426"/>
      <c r="H461" s="426"/>
      <c r="I461" s="426"/>
      <c r="J461" s="426"/>
      <c r="K461" s="426"/>
      <c r="L461" s="426"/>
      <c r="M461" s="426"/>
      <c r="N461" s="426"/>
      <c r="O461" s="426"/>
      <c r="P461" s="426"/>
      <c r="Q461" s="426"/>
      <c r="R461" s="426"/>
      <c r="S461" s="426"/>
      <c r="T461" s="426"/>
      <c r="U461" s="426"/>
      <c r="V461" s="426"/>
      <c r="W461" s="426"/>
      <c r="X461" s="426"/>
      <c r="Y461" s="426"/>
      <c r="Z461" s="426"/>
    </row>
    <row r="462" spans="1:26" ht="15.75" customHeight="1">
      <c r="A462" s="426"/>
      <c r="B462" s="426"/>
      <c r="C462" s="426"/>
      <c r="D462" s="426"/>
      <c r="E462" s="426"/>
      <c r="F462" s="426"/>
      <c r="G462" s="426"/>
      <c r="H462" s="426"/>
      <c r="I462" s="426"/>
      <c r="J462" s="426"/>
      <c r="K462" s="426"/>
      <c r="L462" s="426"/>
      <c r="M462" s="426"/>
      <c r="N462" s="426"/>
      <c r="O462" s="426"/>
      <c r="P462" s="426"/>
      <c r="Q462" s="426"/>
      <c r="R462" s="426"/>
      <c r="S462" s="426"/>
      <c r="T462" s="426"/>
      <c r="U462" s="426"/>
      <c r="V462" s="426"/>
      <c r="W462" s="426"/>
      <c r="X462" s="426"/>
      <c r="Y462" s="426"/>
      <c r="Z462" s="426"/>
    </row>
    <row r="463" spans="1:26" ht="15.75" customHeight="1">
      <c r="A463" s="426"/>
      <c r="B463" s="426"/>
      <c r="C463" s="426"/>
      <c r="D463" s="426"/>
      <c r="E463" s="426"/>
      <c r="F463" s="426"/>
      <c r="G463" s="426"/>
      <c r="H463" s="426"/>
      <c r="I463" s="426"/>
      <c r="J463" s="426"/>
      <c r="K463" s="426"/>
      <c r="L463" s="426"/>
      <c r="M463" s="426"/>
      <c r="N463" s="426"/>
      <c r="O463" s="426"/>
      <c r="P463" s="426"/>
      <c r="Q463" s="426"/>
      <c r="R463" s="426"/>
      <c r="S463" s="426"/>
      <c r="T463" s="426"/>
      <c r="U463" s="426"/>
      <c r="V463" s="426"/>
      <c r="W463" s="426"/>
      <c r="X463" s="426"/>
      <c r="Y463" s="426"/>
      <c r="Z463" s="426"/>
    </row>
    <row r="464" spans="1:26" ht="15.75" customHeight="1">
      <c r="A464" s="426"/>
      <c r="B464" s="426"/>
      <c r="C464" s="426"/>
      <c r="D464" s="426"/>
      <c r="E464" s="426"/>
      <c r="F464" s="426"/>
      <c r="G464" s="426"/>
      <c r="H464" s="426"/>
      <c r="I464" s="426"/>
      <c r="J464" s="426"/>
      <c r="K464" s="426"/>
      <c r="L464" s="426"/>
      <c r="M464" s="426"/>
      <c r="N464" s="426"/>
      <c r="O464" s="426"/>
      <c r="P464" s="426"/>
      <c r="Q464" s="426"/>
      <c r="R464" s="426"/>
      <c r="S464" s="426"/>
      <c r="T464" s="426"/>
      <c r="U464" s="426"/>
      <c r="V464" s="426"/>
      <c r="W464" s="426"/>
      <c r="X464" s="426"/>
      <c r="Y464" s="426"/>
      <c r="Z464" s="426"/>
    </row>
    <row r="465" spans="1:26" ht="15.75" customHeight="1">
      <c r="A465" s="426"/>
      <c r="B465" s="426"/>
      <c r="C465" s="426"/>
      <c r="D465" s="426"/>
      <c r="E465" s="426"/>
      <c r="F465" s="426"/>
      <c r="G465" s="426"/>
      <c r="H465" s="426"/>
      <c r="I465" s="426"/>
      <c r="J465" s="426"/>
      <c r="K465" s="426"/>
      <c r="L465" s="426"/>
      <c r="M465" s="426"/>
      <c r="N465" s="426"/>
      <c r="O465" s="426"/>
      <c r="P465" s="426"/>
      <c r="Q465" s="426"/>
      <c r="R465" s="426"/>
      <c r="S465" s="426"/>
      <c r="T465" s="426"/>
      <c r="U465" s="426"/>
      <c r="V465" s="426"/>
      <c r="W465" s="426"/>
      <c r="X465" s="426"/>
      <c r="Y465" s="426"/>
      <c r="Z465" s="426"/>
    </row>
    <row r="466" spans="1:26" ht="15.75" customHeight="1">
      <c r="A466" s="426"/>
      <c r="B466" s="426"/>
      <c r="C466" s="426"/>
      <c r="D466" s="426"/>
      <c r="E466" s="426"/>
      <c r="F466" s="426"/>
      <c r="G466" s="426"/>
      <c r="H466" s="426"/>
      <c r="I466" s="426"/>
      <c r="J466" s="426"/>
      <c r="K466" s="426"/>
      <c r="L466" s="426"/>
      <c r="M466" s="426"/>
      <c r="N466" s="426"/>
      <c r="O466" s="426"/>
      <c r="P466" s="426"/>
      <c r="Q466" s="426"/>
      <c r="R466" s="426"/>
      <c r="S466" s="426"/>
      <c r="T466" s="426"/>
      <c r="U466" s="426"/>
      <c r="V466" s="426"/>
      <c r="W466" s="426"/>
      <c r="X466" s="426"/>
      <c r="Y466" s="426"/>
      <c r="Z466" s="426"/>
    </row>
    <row r="467" spans="1:26" ht="15.75" customHeight="1">
      <c r="A467" s="426"/>
      <c r="B467" s="426"/>
      <c r="C467" s="426"/>
      <c r="D467" s="426"/>
      <c r="E467" s="426"/>
      <c r="F467" s="426"/>
      <c r="G467" s="426"/>
      <c r="H467" s="426"/>
      <c r="I467" s="426"/>
      <c r="J467" s="426"/>
      <c r="K467" s="426"/>
      <c r="L467" s="426"/>
      <c r="M467" s="426"/>
      <c r="N467" s="426"/>
      <c r="O467" s="426"/>
      <c r="P467" s="426"/>
      <c r="Q467" s="426"/>
      <c r="R467" s="426"/>
      <c r="S467" s="426"/>
      <c r="T467" s="426"/>
      <c r="U467" s="426"/>
      <c r="V467" s="426"/>
      <c r="W467" s="426"/>
      <c r="X467" s="426"/>
      <c r="Y467" s="426"/>
      <c r="Z467" s="426"/>
    </row>
    <row r="468" spans="1:26" ht="15.75" customHeight="1">
      <c r="A468" s="426"/>
      <c r="B468" s="426"/>
      <c r="C468" s="426"/>
      <c r="D468" s="426"/>
      <c r="E468" s="426"/>
      <c r="F468" s="426"/>
      <c r="G468" s="426"/>
      <c r="H468" s="426"/>
      <c r="I468" s="426"/>
      <c r="J468" s="426"/>
      <c r="K468" s="426"/>
      <c r="L468" s="426"/>
      <c r="M468" s="426"/>
      <c r="N468" s="426"/>
      <c r="O468" s="426"/>
      <c r="P468" s="426"/>
      <c r="Q468" s="426"/>
      <c r="R468" s="426"/>
      <c r="S468" s="426"/>
      <c r="T468" s="426"/>
      <c r="U468" s="426"/>
      <c r="V468" s="426"/>
      <c r="W468" s="426"/>
      <c r="X468" s="426"/>
      <c r="Y468" s="426"/>
      <c r="Z468" s="426"/>
    </row>
    <row r="469" spans="1:26" ht="15.75" customHeight="1">
      <c r="A469" s="426"/>
      <c r="B469" s="426"/>
      <c r="C469" s="426"/>
      <c r="D469" s="426"/>
      <c r="E469" s="426"/>
      <c r="F469" s="426"/>
      <c r="G469" s="426"/>
      <c r="H469" s="426"/>
      <c r="I469" s="426"/>
      <c r="J469" s="426"/>
      <c r="K469" s="426"/>
      <c r="L469" s="426"/>
      <c r="M469" s="426"/>
      <c r="N469" s="426"/>
      <c r="O469" s="426"/>
      <c r="P469" s="426"/>
      <c r="Q469" s="426"/>
      <c r="R469" s="426"/>
      <c r="S469" s="426"/>
      <c r="T469" s="426"/>
      <c r="U469" s="426"/>
      <c r="V469" s="426"/>
      <c r="W469" s="426"/>
      <c r="X469" s="426"/>
      <c r="Y469" s="426"/>
      <c r="Z469" s="426"/>
    </row>
    <row r="470" spans="1:26" ht="15.75" customHeight="1">
      <c r="A470" s="426"/>
      <c r="B470" s="426"/>
      <c r="C470" s="426"/>
      <c r="D470" s="426"/>
      <c r="E470" s="426"/>
      <c r="F470" s="426"/>
      <c r="G470" s="426"/>
      <c r="H470" s="426"/>
      <c r="I470" s="426"/>
      <c r="J470" s="426"/>
      <c r="K470" s="426"/>
      <c r="L470" s="426"/>
      <c r="M470" s="426"/>
      <c r="N470" s="426"/>
      <c r="O470" s="426"/>
      <c r="P470" s="426"/>
      <c r="Q470" s="426"/>
      <c r="R470" s="426"/>
      <c r="S470" s="426"/>
      <c r="T470" s="426"/>
      <c r="U470" s="426"/>
      <c r="V470" s="426"/>
      <c r="W470" s="426"/>
      <c r="X470" s="426"/>
      <c r="Y470" s="426"/>
      <c r="Z470" s="426"/>
    </row>
    <row r="471" spans="1:26" ht="15.75" customHeight="1">
      <c r="A471" s="426"/>
      <c r="B471" s="426"/>
      <c r="C471" s="426"/>
      <c r="D471" s="426"/>
      <c r="E471" s="426"/>
      <c r="F471" s="426"/>
      <c r="G471" s="426"/>
      <c r="H471" s="426"/>
      <c r="I471" s="426"/>
      <c r="J471" s="426"/>
      <c r="K471" s="426"/>
      <c r="L471" s="426"/>
      <c r="M471" s="426"/>
      <c r="N471" s="426"/>
      <c r="O471" s="426"/>
      <c r="P471" s="426"/>
      <c r="Q471" s="426"/>
      <c r="R471" s="426"/>
      <c r="S471" s="426"/>
      <c r="T471" s="426"/>
      <c r="U471" s="426"/>
      <c r="V471" s="426"/>
      <c r="W471" s="426"/>
      <c r="X471" s="426"/>
      <c r="Y471" s="426"/>
      <c r="Z471" s="426"/>
    </row>
    <row r="472" spans="1:26" ht="15.75" customHeight="1">
      <c r="A472" s="426"/>
      <c r="B472" s="426"/>
      <c r="C472" s="426"/>
      <c r="D472" s="426"/>
      <c r="E472" s="426"/>
      <c r="F472" s="426"/>
      <c r="G472" s="426"/>
      <c r="H472" s="426"/>
      <c r="I472" s="426"/>
      <c r="J472" s="426"/>
      <c r="K472" s="426"/>
      <c r="L472" s="426"/>
      <c r="M472" s="426"/>
      <c r="N472" s="426"/>
      <c r="O472" s="426"/>
      <c r="P472" s="426"/>
      <c r="Q472" s="426"/>
      <c r="R472" s="426"/>
      <c r="S472" s="426"/>
      <c r="T472" s="426"/>
      <c r="U472" s="426"/>
      <c r="V472" s="426"/>
      <c r="W472" s="426"/>
      <c r="X472" s="426"/>
      <c r="Y472" s="426"/>
      <c r="Z472" s="426"/>
    </row>
    <row r="473" spans="1:26" ht="15.75" customHeight="1">
      <c r="A473" s="426"/>
      <c r="B473" s="426"/>
      <c r="C473" s="426"/>
      <c r="D473" s="426"/>
      <c r="E473" s="426"/>
      <c r="F473" s="426"/>
      <c r="G473" s="426"/>
      <c r="H473" s="426"/>
      <c r="I473" s="426"/>
      <c r="J473" s="426"/>
      <c r="K473" s="426"/>
      <c r="L473" s="426"/>
      <c r="M473" s="426"/>
      <c r="N473" s="426"/>
      <c r="O473" s="426"/>
      <c r="P473" s="426"/>
      <c r="Q473" s="426"/>
      <c r="R473" s="426"/>
      <c r="S473" s="426"/>
      <c r="T473" s="426"/>
      <c r="U473" s="426"/>
      <c r="V473" s="426"/>
      <c r="W473" s="426"/>
      <c r="X473" s="426"/>
      <c r="Y473" s="426"/>
      <c r="Z473" s="426"/>
    </row>
    <row r="474" spans="1:26" ht="15.75" customHeight="1">
      <c r="A474" s="426"/>
      <c r="B474" s="426"/>
      <c r="C474" s="426"/>
      <c r="D474" s="426"/>
      <c r="E474" s="426"/>
      <c r="F474" s="426"/>
      <c r="G474" s="426"/>
      <c r="H474" s="426"/>
      <c r="I474" s="426"/>
      <c r="J474" s="426"/>
      <c r="K474" s="426"/>
      <c r="L474" s="426"/>
      <c r="M474" s="426"/>
      <c r="N474" s="426"/>
      <c r="O474" s="426"/>
      <c r="P474" s="426"/>
      <c r="Q474" s="426"/>
      <c r="R474" s="426"/>
      <c r="S474" s="426"/>
      <c r="T474" s="426"/>
      <c r="U474" s="426"/>
      <c r="V474" s="426"/>
      <c r="W474" s="426"/>
      <c r="X474" s="426"/>
      <c r="Y474" s="426"/>
      <c r="Z474" s="426"/>
    </row>
    <row r="475" spans="1:26" ht="15.75" customHeight="1">
      <c r="A475" s="426"/>
      <c r="B475" s="426"/>
      <c r="C475" s="426"/>
      <c r="D475" s="426"/>
      <c r="E475" s="426"/>
      <c r="F475" s="426"/>
      <c r="G475" s="426"/>
      <c r="H475" s="426"/>
      <c r="I475" s="426"/>
      <c r="J475" s="426"/>
      <c r="K475" s="426"/>
      <c r="L475" s="426"/>
      <c r="M475" s="426"/>
      <c r="N475" s="426"/>
      <c r="O475" s="426"/>
      <c r="P475" s="426"/>
      <c r="Q475" s="426"/>
      <c r="R475" s="426"/>
      <c r="S475" s="426"/>
      <c r="T475" s="426"/>
      <c r="U475" s="426"/>
      <c r="V475" s="426"/>
      <c r="W475" s="426"/>
      <c r="X475" s="426"/>
      <c r="Y475" s="426"/>
      <c r="Z475" s="426"/>
    </row>
    <row r="476" spans="1:26" ht="15.75" customHeight="1">
      <c r="A476" s="426"/>
      <c r="B476" s="426"/>
      <c r="C476" s="426"/>
      <c r="D476" s="426"/>
      <c r="E476" s="426"/>
      <c r="F476" s="426"/>
      <c r="G476" s="426"/>
      <c r="H476" s="426"/>
      <c r="I476" s="426"/>
      <c r="J476" s="426"/>
      <c r="K476" s="426"/>
      <c r="L476" s="426"/>
      <c r="M476" s="426"/>
      <c r="N476" s="426"/>
      <c r="O476" s="426"/>
      <c r="P476" s="426"/>
      <c r="Q476" s="426"/>
      <c r="R476" s="426"/>
      <c r="S476" s="426"/>
      <c r="T476" s="426"/>
      <c r="U476" s="426"/>
      <c r="V476" s="426"/>
      <c r="W476" s="426"/>
      <c r="X476" s="426"/>
      <c r="Y476" s="426"/>
      <c r="Z476" s="426"/>
    </row>
    <row r="477" spans="1:26" ht="15.75" customHeight="1">
      <c r="A477" s="426"/>
      <c r="B477" s="426"/>
      <c r="C477" s="426"/>
      <c r="D477" s="426"/>
      <c r="E477" s="426"/>
      <c r="F477" s="426"/>
      <c r="G477" s="426"/>
      <c r="H477" s="426"/>
      <c r="I477" s="426"/>
      <c r="J477" s="426"/>
      <c r="K477" s="426"/>
      <c r="L477" s="426"/>
      <c r="M477" s="426"/>
      <c r="N477" s="426"/>
      <c r="O477" s="426"/>
      <c r="P477" s="426"/>
      <c r="Q477" s="426"/>
      <c r="R477" s="426"/>
      <c r="S477" s="426"/>
      <c r="T477" s="426"/>
      <c r="U477" s="426"/>
      <c r="V477" s="426"/>
      <c r="W477" s="426"/>
      <c r="X477" s="426"/>
      <c r="Y477" s="426"/>
      <c r="Z477" s="426"/>
    </row>
    <row r="478" spans="1:26" ht="15.75" customHeight="1">
      <c r="A478" s="426"/>
      <c r="B478" s="426"/>
      <c r="C478" s="426"/>
      <c r="D478" s="426"/>
      <c r="E478" s="426"/>
      <c r="F478" s="426"/>
      <c r="G478" s="426"/>
      <c r="H478" s="426"/>
      <c r="I478" s="426"/>
      <c r="J478" s="426"/>
      <c r="K478" s="426"/>
      <c r="L478" s="426"/>
      <c r="M478" s="426"/>
      <c r="N478" s="426"/>
      <c r="O478" s="426"/>
      <c r="P478" s="426"/>
      <c r="Q478" s="426"/>
      <c r="R478" s="426"/>
      <c r="S478" s="426"/>
      <c r="T478" s="426"/>
      <c r="U478" s="426"/>
      <c r="V478" s="426"/>
      <c r="W478" s="426"/>
      <c r="X478" s="426"/>
      <c r="Y478" s="426"/>
      <c r="Z478" s="426"/>
    </row>
    <row r="479" spans="1:26" ht="15.75" customHeight="1">
      <c r="A479" s="426"/>
      <c r="B479" s="426"/>
      <c r="C479" s="426"/>
      <c r="D479" s="426"/>
      <c r="E479" s="426"/>
      <c r="F479" s="426"/>
      <c r="G479" s="426"/>
      <c r="H479" s="426"/>
      <c r="I479" s="426"/>
      <c r="J479" s="426"/>
      <c r="K479" s="426"/>
      <c r="L479" s="426"/>
      <c r="M479" s="426"/>
      <c r="N479" s="426"/>
      <c r="O479" s="426"/>
      <c r="P479" s="426"/>
      <c r="Q479" s="426"/>
      <c r="R479" s="426"/>
      <c r="S479" s="426"/>
      <c r="T479" s="426"/>
      <c r="U479" s="426"/>
      <c r="V479" s="426"/>
      <c r="W479" s="426"/>
      <c r="X479" s="426"/>
      <c r="Y479" s="426"/>
      <c r="Z479" s="426"/>
    </row>
    <row r="480" spans="1:26" ht="15.75" customHeight="1">
      <c r="A480" s="426"/>
      <c r="B480" s="426"/>
      <c r="C480" s="426"/>
      <c r="D480" s="426"/>
      <c r="E480" s="426"/>
      <c r="F480" s="426"/>
      <c r="G480" s="426"/>
      <c r="H480" s="426"/>
      <c r="I480" s="426"/>
      <c r="J480" s="426"/>
      <c r="K480" s="426"/>
      <c r="L480" s="426"/>
      <c r="M480" s="426"/>
      <c r="N480" s="426"/>
      <c r="O480" s="426"/>
      <c r="P480" s="426"/>
      <c r="Q480" s="426"/>
      <c r="R480" s="426"/>
      <c r="S480" s="426"/>
      <c r="T480" s="426"/>
      <c r="U480" s="426"/>
      <c r="V480" s="426"/>
      <c r="W480" s="426"/>
      <c r="X480" s="426"/>
      <c r="Y480" s="426"/>
      <c r="Z480" s="426"/>
    </row>
    <row r="481" spans="1:26" ht="15.75" customHeight="1">
      <c r="A481" s="426"/>
      <c r="B481" s="426"/>
      <c r="C481" s="426"/>
      <c r="D481" s="426"/>
      <c r="E481" s="426"/>
      <c r="F481" s="426"/>
      <c r="G481" s="426"/>
      <c r="H481" s="426"/>
      <c r="I481" s="426"/>
      <c r="J481" s="426"/>
      <c r="K481" s="426"/>
      <c r="L481" s="426"/>
      <c r="M481" s="426"/>
      <c r="N481" s="426"/>
      <c r="O481" s="426"/>
      <c r="P481" s="426"/>
      <c r="Q481" s="426"/>
      <c r="R481" s="426"/>
      <c r="S481" s="426"/>
      <c r="T481" s="426"/>
      <c r="U481" s="426"/>
      <c r="V481" s="426"/>
      <c r="W481" s="426"/>
      <c r="X481" s="426"/>
      <c r="Y481" s="426"/>
      <c r="Z481" s="426"/>
    </row>
    <row r="482" spans="1:26" ht="15.75" customHeight="1">
      <c r="A482" s="426"/>
      <c r="B482" s="426"/>
      <c r="C482" s="426"/>
      <c r="D482" s="426"/>
      <c r="E482" s="426"/>
      <c r="F482" s="426"/>
      <c r="G482" s="426"/>
      <c r="H482" s="426"/>
      <c r="I482" s="426"/>
      <c r="J482" s="426"/>
      <c r="K482" s="426"/>
      <c r="L482" s="426"/>
      <c r="M482" s="426"/>
      <c r="N482" s="426"/>
      <c r="O482" s="426"/>
      <c r="P482" s="426"/>
      <c r="Q482" s="426"/>
      <c r="R482" s="426"/>
      <c r="S482" s="426"/>
      <c r="T482" s="426"/>
      <c r="U482" s="426"/>
      <c r="V482" s="426"/>
      <c r="W482" s="426"/>
      <c r="X482" s="426"/>
      <c r="Y482" s="426"/>
      <c r="Z482" s="426"/>
    </row>
    <row r="483" spans="1:26" ht="15.75" customHeight="1">
      <c r="A483" s="426"/>
      <c r="B483" s="426"/>
      <c r="C483" s="426"/>
      <c r="D483" s="426"/>
      <c r="E483" s="426"/>
      <c r="F483" s="426"/>
      <c r="G483" s="426"/>
      <c r="H483" s="426"/>
      <c r="I483" s="426"/>
      <c r="J483" s="426"/>
      <c r="K483" s="426"/>
      <c r="L483" s="426"/>
      <c r="M483" s="426"/>
      <c r="N483" s="426"/>
      <c r="O483" s="426"/>
      <c r="P483" s="426"/>
      <c r="Q483" s="426"/>
      <c r="R483" s="426"/>
      <c r="S483" s="426"/>
      <c r="T483" s="426"/>
      <c r="U483" s="426"/>
      <c r="V483" s="426"/>
      <c r="W483" s="426"/>
      <c r="X483" s="426"/>
      <c r="Y483" s="426"/>
      <c r="Z483" s="426"/>
    </row>
    <row r="484" spans="1:26" ht="15.75" customHeight="1">
      <c r="A484" s="426"/>
      <c r="B484" s="426"/>
      <c r="C484" s="426"/>
      <c r="D484" s="426"/>
      <c r="E484" s="426"/>
      <c r="F484" s="426"/>
      <c r="G484" s="426"/>
      <c r="H484" s="426"/>
      <c r="I484" s="426"/>
      <c r="J484" s="426"/>
      <c r="K484" s="426"/>
      <c r="L484" s="426"/>
      <c r="M484" s="426"/>
      <c r="N484" s="426"/>
      <c r="O484" s="426"/>
      <c r="P484" s="426"/>
      <c r="Q484" s="426"/>
      <c r="R484" s="426"/>
      <c r="S484" s="426"/>
      <c r="T484" s="426"/>
      <c r="U484" s="426"/>
      <c r="V484" s="426"/>
      <c r="W484" s="426"/>
      <c r="X484" s="426"/>
      <c r="Y484" s="426"/>
      <c r="Z484" s="426"/>
    </row>
    <row r="485" spans="1:26" ht="15.75" customHeight="1">
      <c r="A485" s="426"/>
      <c r="B485" s="426"/>
      <c r="C485" s="426"/>
      <c r="D485" s="426"/>
      <c r="E485" s="426"/>
      <c r="F485" s="426"/>
      <c r="G485" s="426"/>
      <c r="H485" s="426"/>
      <c r="I485" s="426"/>
      <c r="J485" s="426"/>
      <c r="K485" s="426"/>
      <c r="L485" s="426"/>
      <c r="M485" s="426"/>
      <c r="N485" s="426"/>
      <c r="O485" s="426"/>
      <c r="P485" s="426"/>
      <c r="Q485" s="426"/>
      <c r="R485" s="426"/>
      <c r="S485" s="426"/>
      <c r="T485" s="426"/>
      <c r="U485" s="426"/>
      <c r="V485" s="426"/>
      <c r="W485" s="426"/>
      <c r="X485" s="426"/>
      <c r="Y485" s="426"/>
      <c r="Z485" s="426"/>
    </row>
    <row r="486" spans="1:26" ht="15.75" customHeight="1">
      <c r="A486" s="426"/>
      <c r="B486" s="426"/>
      <c r="C486" s="426"/>
      <c r="D486" s="426"/>
      <c r="E486" s="426"/>
      <c r="F486" s="426"/>
      <c r="G486" s="426"/>
      <c r="H486" s="426"/>
      <c r="I486" s="426"/>
      <c r="J486" s="426"/>
      <c r="K486" s="426"/>
      <c r="L486" s="426"/>
      <c r="M486" s="426"/>
      <c r="N486" s="426"/>
      <c r="O486" s="426"/>
      <c r="P486" s="426"/>
      <c r="Q486" s="426"/>
      <c r="R486" s="426"/>
      <c r="S486" s="426"/>
      <c r="T486" s="426"/>
      <c r="U486" s="426"/>
      <c r="V486" s="426"/>
      <c r="W486" s="426"/>
      <c r="X486" s="426"/>
      <c r="Y486" s="426"/>
      <c r="Z486" s="426"/>
    </row>
    <row r="487" spans="1:26" ht="15.75" customHeight="1">
      <c r="A487" s="426"/>
      <c r="B487" s="426"/>
      <c r="C487" s="426"/>
      <c r="D487" s="426"/>
      <c r="E487" s="426"/>
      <c r="F487" s="426"/>
      <c r="G487" s="426"/>
      <c r="H487" s="426"/>
      <c r="I487" s="426"/>
      <c r="J487" s="426"/>
      <c r="K487" s="426"/>
      <c r="L487" s="426"/>
      <c r="M487" s="426"/>
      <c r="N487" s="426"/>
      <c r="O487" s="426"/>
      <c r="P487" s="426"/>
      <c r="Q487" s="426"/>
      <c r="R487" s="426"/>
      <c r="S487" s="426"/>
      <c r="T487" s="426"/>
      <c r="U487" s="426"/>
      <c r="V487" s="426"/>
      <c r="W487" s="426"/>
      <c r="X487" s="426"/>
      <c r="Y487" s="426"/>
      <c r="Z487" s="426"/>
    </row>
    <row r="488" spans="1:26" ht="15.75" customHeight="1">
      <c r="A488" s="426"/>
      <c r="B488" s="426"/>
      <c r="C488" s="426"/>
      <c r="D488" s="426"/>
      <c r="E488" s="426"/>
      <c r="F488" s="426"/>
      <c r="G488" s="426"/>
      <c r="H488" s="426"/>
      <c r="I488" s="426"/>
      <c r="J488" s="426"/>
      <c r="K488" s="426"/>
      <c r="L488" s="426"/>
      <c r="M488" s="426"/>
      <c r="N488" s="426"/>
      <c r="O488" s="426"/>
      <c r="P488" s="426"/>
      <c r="Q488" s="426"/>
      <c r="R488" s="426"/>
      <c r="S488" s="426"/>
      <c r="T488" s="426"/>
      <c r="U488" s="426"/>
      <c r="V488" s="426"/>
      <c r="W488" s="426"/>
      <c r="X488" s="426"/>
      <c r="Y488" s="426"/>
      <c r="Z488" s="426"/>
    </row>
    <row r="489" spans="1:26" ht="15.75" customHeight="1">
      <c r="A489" s="426"/>
      <c r="B489" s="426"/>
      <c r="C489" s="426"/>
      <c r="D489" s="426"/>
      <c r="E489" s="426"/>
      <c r="F489" s="426"/>
      <c r="G489" s="426"/>
      <c r="H489" s="426"/>
      <c r="I489" s="426"/>
      <c r="J489" s="426"/>
      <c r="K489" s="426"/>
      <c r="L489" s="426"/>
      <c r="M489" s="426"/>
      <c r="N489" s="426"/>
      <c r="O489" s="426"/>
      <c r="P489" s="426"/>
      <c r="Q489" s="426"/>
      <c r="R489" s="426"/>
      <c r="S489" s="426"/>
      <c r="T489" s="426"/>
      <c r="U489" s="426"/>
      <c r="V489" s="426"/>
      <c r="W489" s="426"/>
      <c r="X489" s="426"/>
      <c r="Y489" s="426"/>
      <c r="Z489" s="426"/>
    </row>
    <row r="490" spans="1:26" ht="15.75" customHeight="1">
      <c r="A490" s="426"/>
      <c r="B490" s="426"/>
      <c r="C490" s="426"/>
      <c r="D490" s="426"/>
      <c r="E490" s="426"/>
      <c r="F490" s="426"/>
      <c r="G490" s="426"/>
      <c r="H490" s="426"/>
      <c r="I490" s="426"/>
      <c r="J490" s="426"/>
      <c r="K490" s="426"/>
      <c r="L490" s="426"/>
      <c r="M490" s="426"/>
      <c r="N490" s="426"/>
      <c r="O490" s="426"/>
      <c r="P490" s="426"/>
      <c r="Q490" s="426"/>
      <c r="R490" s="426"/>
      <c r="S490" s="426"/>
      <c r="T490" s="426"/>
      <c r="U490" s="426"/>
      <c r="V490" s="426"/>
      <c r="W490" s="426"/>
      <c r="X490" s="426"/>
      <c r="Y490" s="426"/>
      <c r="Z490" s="426"/>
    </row>
    <row r="491" spans="1:26" ht="15.75" customHeight="1">
      <c r="A491" s="426"/>
      <c r="B491" s="426"/>
      <c r="C491" s="426"/>
      <c r="D491" s="426"/>
      <c r="E491" s="426"/>
      <c r="F491" s="426"/>
      <c r="G491" s="426"/>
      <c r="H491" s="426"/>
      <c r="I491" s="426"/>
      <c r="J491" s="426"/>
      <c r="K491" s="426"/>
      <c r="L491" s="426"/>
      <c r="M491" s="426"/>
      <c r="N491" s="426"/>
      <c r="O491" s="426"/>
      <c r="P491" s="426"/>
      <c r="Q491" s="426"/>
      <c r="R491" s="426"/>
      <c r="S491" s="426"/>
      <c r="T491" s="426"/>
      <c r="U491" s="426"/>
      <c r="V491" s="426"/>
      <c r="W491" s="426"/>
      <c r="X491" s="426"/>
      <c r="Y491" s="426"/>
      <c r="Z491" s="426"/>
    </row>
    <row r="492" spans="1:26" ht="15.75" customHeight="1">
      <c r="A492" s="426"/>
      <c r="B492" s="426"/>
      <c r="C492" s="426"/>
      <c r="D492" s="426"/>
      <c r="E492" s="426"/>
      <c r="F492" s="426"/>
      <c r="G492" s="426"/>
      <c r="H492" s="426"/>
      <c r="I492" s="426"/>
      <c r="J492" s="426"/>
      <c r="K492" s="426"/>
      <c r="L492" s="426"/>
      <c r="M492" s="426"/>
      <c r="N492" s="426"/>
      <c r="O492" s="426"/>
      <c r="P492" s="426"/>
      <c r="Q492" s="426"/>
      <c r="R492" s="426"/>
      <c r="S492" s="426"/>
      <c r="T492" s="426"/>
      <c r="U492" s="426"/>
      <c r="V492" s="426"/>
      <c r="W492" s="426"/>
      <c r="X492" s="426"/>
      <c r="Y492" s="426"/>
      <c r="Z492" s="426"/>
    </row>
    <row r="493" spans="1:26" ht="15.75" customHeight="1">
      <c r="A493" s="426"/>
      <c r="B493" s="426"/>
      <c r="C493" s="426"/>
      <c r="D493" s="426"/>
      <c r="E493" s="426"/>
      <c r="F493" s="426"/>
      <c r="G493" s="426"/>
      <c r="H493" s="426"/>
      <c r="I493" s="426"/>
      <c r="J493" s="426"/>
      <c r="K493" s="426"/>
      <c r="L493" s="426"/>
      <c r="M493" s="426"/>
      <c r="N493" s="426"/>
      <c r="O493" s="426"/>
      <c r="P493" s="426"/>
      <c r="Q493" s="426"/>
      <c r="R493" s="426"/>
      <c r="S493" s="426"/>
      <c r="T493" s="426"/>
      <c r="U493" s="426"/>
      <c r="V493" s="426"/>
      <c r="W493" s="426"/>
      <c r="X493" s="426"/>
      <c r="Y493" s="426"/>
      <c r="Z493" s="426"/>
    </row>
    <row r="494" spans="1:26" ht="15.75" customHeight="1">
      <c r="A494" s="426"/>
      <c r="B494" s="426"/>
      <c r="C494" s="426"/>
      <c r="D494" s="426"/>
      <c r="E494" s="426"/>
      <c r="F494" s="426"/>
      <c r="G494" s="426"/>
      <c r="H494" s="426"/>
      <c r="I494" s="426"/>
      <c r="J494" s="426"/>
      <c r="K494" s="426"/>
      <c r="L494" s="426"/>
      <c r="M494" s="426"/>
      <c r="N494" s="426"/>
      <c r="O494" s="426"/>
      <c r="P494" s="426"/>
      <c r="Q494" s="426"/>
      <c r="R494" s="426"/>
      <c r="S494" s="426"/>
      <c r="T494" s="426"/>
      <c r="U494" s="426"/>
      <c r="V494" s="426"/>
      <c r="W494" s="426"/>
      <c r="X494" s="426"/>
      <c r="Y494" s="426"/>
      <c r="Z494" s="426"/>
    </row>
    <row r="495" spans="1:26" ht="15.75" customHeight="1">
      <c r="A495" s="426"/>
      <c r="B495" s="426"/>
      <c r="C495" s="426"/>
      <c r="D495" s="426"/>
      <c r="E495" s="426"/>
      <c r="F495" s="426"/>
      <c r="G495" s="426"/>
      <c r="H495" s="426"/>
      <c r="I495" s="426"/>
      <c r="J495" s="426"/>
      <c r="K495" s="426"/>
      <c r="L495" s="426"/>
      <c r="M495" s="426"/>
      <c r="N495" s="426"/>
      <c r="O495" s="426"/>
      <c r="P495" s="426"/>
      <c r="Q495" s="426"/>
      <c r="R495" s="426"/>
      <c r="S495" s="426"/>
      <c r="T495" s="426"/>
      <c r="U495" s="426"/>
      <c r="V495" s="426"/>
      <c r="W495" s="426"/>
      <c r="X495" s="426"/>
      <c r="Y495" s="426"/>
      <c r="Z495" s="426"/>
    </row>
    <row r="496" spans="1:26" ht="15.75" customHeight="1">
      <c r="A496" s="426"/>
      <c r="B496" s="426"/>
      <c r="C496" s="426"/>
      <c r="D496" s="426"/>
      <c r="E496" s="426"/>
      <c r="F496" s="426"/>
      <c r="G496" s="426"/>
      <c r="H496" s="426"/>
      <c r="I496" s="426"/>
      <c r="J496" s="426"/>
      <c r="K496" s="426"/>
      <c r="L496" s="426"/>
      <c r="M496" s="426"/>
      <c r="N496" s="426"/>
      <c r="O496" s="426"/>
      <c r="P496" s="426"/>
      <c r="Q496" s="426"/>
      <c r="R496" s="426"/>
      <c r="S496" s="426"/>
      <c r="T496" s="426"/>
      <c r="U496" s="426"/>
      <c r="V496" s="426"/>
      <c r="W496" s="426"/>
      <c r="X496" s="426"/>
      <c r="Y496" s="426"/>
      <c r="Z496" s="426"/>
    </row>
    <row r="497" spans="1:26" ht="15.75" customHeight="1">
      <c r="A497" s="426"/>
      <c r="B497" s="426"/>
      <c r="C497" s="426"/>
      <c r="D497" s="426"/>
      <c r="E497" s="426"/>
      <c r="F497" s="426"/>
      <c r="G497" s="426"/>
      <c r="H497" s="426"/>
      <c r="I497" s="426"/>
      <c r="J497" s="426"/>
      <c r="K497" s="426"/>
      <c r="L497" s="426"/>
      <c r="M497" s="426"/>
      <c r="N497" s="426"/>
      <c r="O497" s="426"/>
      <c r="P497" s="426"/>
      <c r="Q497" s="426"/>
      <c r="R497" s="426"/>
      <c r="S497" s="426"/>
      <c r="T497" s="426"/>
      <c r="U497" s="426"/>
      <c r="V497" s="426"/>
      <c r="W497" s="426"/>
      <c r="X497" s="426"/>
      <c r="Y497" s="426"/>
      <c r="Z497" s="426"/>
    </row>
    <row r="498" spans="1:26" ht="15.75" customHeight="1">
      <c r="A498" s="426"/>
      <c r="B498" s="426"/>
      <c r="C498" s="426"/>
      <c r="D498" s="426"/>
      <c r="E498" s="426"/>
      <c r="F498" s="426"/>
      <c r="G498" s="426"/>
      <c r="H498" s="426"/>
      <c r="I498" s="426"/>
      <c r="J498" s="426"/>
      <c r="K498" s="426"/>
      <c r="L498" s="426"/>
      <c r="M498" s="426"/>
      <c r="N498" s="426"/>
      <c r="O498" s="426"/>
      <c r="P498" s="426"/>
      <c r="Q498" s="426"/>
      <c r="R498" s="426"/>
      <c r="S498" s="426"/>
      <c r="T498" s="426"/>
      <c r="U498" s="426"/>
      <c r="V498" s="426"/>
      <c r="W498" s="426"/>
      <c r="X498" s="426"/>
      <c r="Y498" s="426"/>
      <c r="Z498" s="426"/>
    </row>
    <row r="499" spans="1:26" ht="15.75" customHeight="1">
      <c r="A499" s="426"/>
      <c r="B499" s="426"/>
      <c r="C499" s="426"/>
      <c r="D499" s="426"/>
      <c r="E499" s="426"/>
      <c r="F499" s="426"/>
      <c r="G499" s="426"/>
      <c r="H499" s="426"/>
      <c r="I499" s="426"/>
      <c r="J499" s="426"/>
      <c r="K499" s="426"/>
      <c r="L499" s="426"/>
      <c r="M499" s="426"/>
      <c r="N499" s="426"/>
      <c r="O499" s="426"/>
      <c r="P499" s="426"/>
      <c r="Q499" s="426"/>
      <c r="R499" s="426"/>
      <c r="S499" s="426"/>
      <c r="T499" s="426"/>
      <c r="U499" s="426"/>
      <c r="V499" s="426"/>
      <c r="W499" s="426"/>
      <c r="X499" s="426"/>
      <c r="Y499" s="426"/>
      <c r="Z499" s="426"/>
    </row>
    <row r="500" spans="1:26" ht="15.75" customHeight="1">
      <c r="A500" s="426"/>
      <c r="B500" s="426"/>
      <c r="C500" s="426"/>
      <c r="D500" s="426"/>
      <c r="E500" s="426"/>
      <c r="F500" s="426"/>
      <c r="G500" s="426"/>
      <c r="H500" s="426"/>
      <c r="I500" s="426"/>
      <c r="J500" s="426"/>
      <c r="K500" s="426"/>
      <c r="L500" s="426"/>
      <c r="M500" s="426"/>
      <c r="N500" s="426"/>
      <c r="O500" s="426"/>
      <c r="P500" s="426"/>
      <c r="Q500" s="426"/>
      <c r="R500" s="426"/>
      <c r="S500" s="426"/>
      <c r="T500" s="426"/>
      <c r="U500" s="426"/>
      <c r="V500" s="426"/>
      <c r="W500" s="426"/>
      <c r="X500" s="426"/>
      <c r="Y500" s="426"/>
      <c r="Z500" s="426"/>
    </row>
    <row r="501" spans="1:26" ht="15.75" customHeight="1">
      <c r="A501" s="426"/>
      <c r="B501" s="426"/>
      <c r="C501" s="426"/>
      <c r="D501" s="426"/>
      <c r="E501" s="426"/>
      <c r="F501" s="426"/>
      <c r="G501" s="426"/>
      <c r="H501" s="426"/>
      <c r="I501" s="426"/>
      <c r="J501" s="426"/>
      <c r="K501" s="426"/>
      <c r="L501" s="426"/>
      <c r="M501" s="426"/>
      <c r="N501" s="426"/>
      <c r="O501" s="426"/>
      <c r="P501" s="426"/>
      <c r="Q501" s="426"/>
      <c r="R501" s="426"/>
      <c r="S501" s="426"/>
      <c r="T501" s="426"/>
      <c r="U501" s="426"/>
      <c r="V501" s="426"/>
      <c r="W501" s="426"/>
      <c r="X501" s="426"/>
      <c r="Y501" s="426"/>
      <c r="Z501" s="426"/>
    </row>
    <row r="502" spans="1:26" ht="15.75" customHeight="1">
      <c r="A502" s="426"/>
      <c r="B502" s="426"/>
      <c r="C502" s="426"/>
      <c r="D502" s="426"/>
      <c r="E502" s="426"/>
      <c r="F502" s="426"/>
      <c r="G502" s="426"/>
      <c r="H502" s="426"/>
      <c r="I502" s="426"/>
      <c r="J502" s="426"/>
      <c r="K502" s="426"/>
      <c r="L502" s="426"/>
      <c r="M502" s="426"/>
      <c r="N502" s="426"/>
      <c r="O502" s="426"/>
      <c r="P502" s="426"/>
      <c r="Q502" s="426"/>
      <c r="R502" s="426"/>
      <c r="S502" s="426"/>
      <c r="T502" s="426"/>
      <c r="U502" s="426"/>
      <c r="V502" s="426"/>
      <c r="W502" s="426"/>
      <c r="X502" s="426"/>
      <c r="Y502" s="426"/>
      <c r="Z502" s="426"/>
    </row>
    <row r="503" spans="1:26" ht="15.75" customHeight="1">
      <c r="A503" s="426"/>
      <c r="B503" s="426"/>
      <c r="C503" s="426"/>
      <c r="D503" s="426"/>
      <c r="E503" s="426"/>
      <c r="F503" s="426"/>
      <c r="G503" s="426"/>
      <c r="H503" s="426"/>
      <c r="I503" s="426"/>
      <c r="J503" s="426"/>
      <c r="K503" s="426"/>
      <c r="L503" s="426"/>
      <c r="M503" s="426"/>
      <c r="N503" s="426"/>
      <c r="O503" s="426"/>
      <c r="P503" s="426"/>
      <c r="Q503" s="426"/>
      <c r="R503" s="426"/>
      <c r="S503" s="426"/>
      <c r="T503" s="426"/>
      <c r="U503" s="426"/>
      <c r="V503" s="426"/>
      <c r="W503" s="426"/>
      <c r="X503" s="426"/>
      <c r="Y503" s="426"/>
      <c r="Z503" s="426"/>
    </row>
    <row r="504" spans="1:26" ht="15.75" customHeight="1">
      <c r="A504" s="426"/>
      <c r="B504" s="426"/>
      <c r="C504" s="426"/>
      <c r="D504" s="426"/>
      <c r="E504" s="426"/>
      <c r="F504" s="426"/>
      <c r="G504" s="426"/>
      <c r="H504" s="426"/>
      <c r="I504" s="426"/>
      <c r="J504" s="426"/>
      <c r="K504" s="426"/>
      <c r="L504" s="426"/>
      <c r="M504" s="426"/>
      <c r="N504" s="426"/>
      <c r="O504" s="426"/>
      <c r="P504" s="426"/>
      <c r="Q504" s="426"/>
      <c r="R504" s="426"/>
      <c r="S504" s="426"/>
      <c r="T504" s="426"/>
      <c r="U504" s="426"/>
      <c r="V504" s="426"/>
      <c r="W504" s="426"/>
      <c r="X504" s="426"/>
      <c r="Y504" s="426"/>
      <c r="Z504" s="426"/>
    </row>
    <row r="505" spans="1:26" ht="15.75" customHeight="1">
      <c r="A505" s="426"/>
      <c r="B505" s="426"/>
      <c r="C505" s="426"/>
      <c r="D505" s="426"/>
      <c r="E505" s="426"/>
      <c r="F505" s="426"/>
      <c r="G505" s="426"/>
      <c r="H505" s="426"/>
      <c r="I505" s="426"/>
      <c r="J505" s="426"/>
      <c r="K505" s="426"/>
      <c r="L505" s="426"/>
      <c r="M505" s="426"/>
      <c r="N505" s="426"/>
      <c r="O505" s="426"/>
      <c r="P505" s="426"/>
      <c r="Q505" s="426"/>
      <c r="R505" s="426"/>
      <c r="S505" s="426"/>
      <c r="T505" s="426"/>
      <c r="U505" s="426"/>
      <c r="V505" s="426"/>
      <c r="W505" s="426"/>
      <c r="X505" s="426"/>
      <c r="Y505" s="426"/>
      <c r="Z505" s="426"/>
    </row>
    <row r="506" spans="1:26" ht="15.75" customHeight="1">
      <c r="A506" s="426"/>
      <c r="B506" s="426"/>
      <c r="C506" s="426"/>
      <c r="D506" s="426"/>
      <c r="E506" s="426"/>
      <c r="F506" s="426"/>
      <c r="G506" s="426"/>
      <c r="H506" s="426"/>
      <c r="I506" s="426"/>
      <c r="J506" s="426"/>
      <c r="K506" s="426"/>
      <c r="L506" s="426"/>
      <c r="M506" s="426"/>
      <c r="N506" s="426"/>
      <c r="O506" s="426"/>
      <c r="P506" s="426"/>
      <c r="Q506" s="426"/>
      <c r="R506" s="426"/>
      <c r="S506" s="426"/>
      <c r="T506" s="426"/>
      <c r="U506" s="426"/>
      <c r="V506" s="426"/>
      <c r="W506" s="426"/>
      <c r="X506" s="426"/>
      <c r="Y506" s="426"/>
      <c r="Z506" s="426"/>
    </row>
    <row r="507" spans="1:26" ht="15.75" customHeight="1">
      <c r="A507" s="426"/>
      <c r="B507" s="426"/>
      <c r="C507" s="426"/>
      <c r="D507" s="426"/>
      <c r="E507" s="426"/>
      <c r="F507" s="426"/>
      <c r="G507" s="426"/>
      <c r="H507" s="426"/>
      <c r="I507" s="426"/>
      <c r="J507" s="426"/>
      <c r="K507" s="426"/>
      <c r="L507" s="426"/>
      <c r="M507" s="426"/>
      <c r="N507" s="426"/>
      <c r="O507" s="426"/>
      <c r="P507" s="426"/>
      <c r="Q507" s="426"/>
      <c r="R507" s="426"/>
      <c r="S507" s="426"/>
      <c r="T507" s="426"/>
      <c r="U507" s="426"/>
      <c r="V507" s="426"/>
      <c r="W507" s="426"/>
      <c r="X507" s="426"/>
      <c r="Y507" s="426"/>
      <c r="Z507" s="426"/>
    </row>
    <row r="508" spans="1:26" ht="15.75" customHeight="1">
      <c r="A508" s="426"/>
      <c r="B508" s="426"/>
      <c r="C508" s="426"/>
      <c r="D508" s="426"/>
      <c r="E508" s="426"/>
      <c r="F508" s="426"/>
      <c r="G508" s="426"/>
      <c r="H508" s="426"/>
      <c r="I508" s="426"/>
      <c r="J508" s="426"/>
      <c r="K508" s="426"/>
      <c r="L508" s="426"/>
      <c r="M508" s="426"/>
      <c r="N508" s="426"/>
      <c r="O508" s="426"/>
      <c r="P508" s="426"/>
      <c r="Q508" s="426"/>
      <c r="R508" s="426"/>
      <c r="S508" s="426"/>
      <c r="T508" s="426"/>
      <c r="U508" s="426"/>
      <c r="V508" s="426"/>
      <c r="W508" s="426"/>
      <c r="X508" s="426"/>
      <c r="Y508" s="426"/>
      <c r="Z508" s="426"/>
    </row>
    <row r="509" spans="1:26" ht="15.75" customHeight="1">
      <c r="A509" s="426"/>
      <c r="B509" s="426"/>
      <c r="C509" s="426"/>
      <c r="D509" s="426"/>
      <c r="E509" s="426"/>
      <c r="F509" s="426"/>
      <c r="G509" s="426"/>
      <c r="H509" s="426"/>
      <c r="I509" s="426"/>
      <c r="J509" s="426"/>
      <c r="K509" s="426"/>
      <c r="L509" s="426"/>
      <c r="M509" s="426"/>
      <c r="N509" s="426"/>
      <c r="O509" s="426"/>
      <c r="P509" s="426"/>
      <c r="Q509" s="426"/>
      <c r="R509" s="426"/>
      <c r="S509" s="426"/>
      <c r="T509" s="426"/>
      <c r="U509" s="426"/>
      <c r="V509" s="426"/>
      <c r="W509" s="426"/>
      <c r="X509" s="426"/>
      <c r="Y509" s="426"/>
      <c r="Z509" s="426"/>
    </row>
    <row r="510" spans="1:26" ht="15.75" customHeight="1">
      <c r="A510" s="426"/>
      <c r="B510" s="426"/>
      <c r="C510" s="426"/>
      <c r="D510" s="426"/>
      <c r="E510" s="426"/>
      <c r="F510" s="426"/>
      <c r="G510" s="426"/>
      <c r="H510" s="426"/>
      <c r="I510" s="426"/>
      <c r="J510" s="426"/>
      <c r="K510" s="426"/>
      <c r="L510" s="426"/>
      <c r="M510" s="426"/>
      <c r="N510" s="426"/>
      <c r="O510" s="426"/>
      <c r="P510" s="426"/>
      <c r="Q510" s="426"/>
      <c r="R510" s="426"/>
      <c r="S510" s="426"/>
      <c r="T510" s="426"/>
      <c r="U510" s="426"/>
      <c r="V510" s="426"/>
      <c r="W510" s="426"/>
      <c r="X510" s="426"/>
      <c r="Y510" s="426"/>
      <c r="Z510" s="426"/>
    </row>
    <row r="511" spans="1:26" ht="15.75" customHeight="1">
      <c r="A511" s="426"/>
      <c r="B511" s="426"/>
      <c r="C511" s="426"/>
      <c r="D511" s="426"/>
      <c r="E511" s="426"/>
      <c r="F511" s="426"/>
      <c r="G511" s="426"/>
      <c r="H511" s="426"/>
      <c r="I511" s="426"/>
      <c r="J511" s="426"/>
      <c r="K511" s="426"/>
      <c r="L511" s="426"/>
      <c r="M511" s="426"/>
      <c r="N511" s="426"/>
      <c r="O511" s="426"/>
      <c r="P511" s="426"/>
      <c r="Q511" s="426"/>
      <c r="R511" s="426"/>
      <c r="S511" s="426"/>
      <c r="T511" s="426"/>
      <c r="U511" s="426"/>
      <c r="V511" s="426"/>
      <c r="W511" s="426"/>
      <c r="X511" s="426"/>
      <c r="Y511" s="426"/>
      <c r="Z511" s="426"/>
    </row>
    <row r="512" spans="1:26" ht="15.75" customHeight="1">
      <c r="A512" s="426"/>
      <c r="B512" s="426"/>
      <c r="C512" s="426"/>
      <c r="D512" s="426"/>
      <c r="E512" s="426"/>
      <c r="F512" s="426"/>
      <c r="G512" s="426"/>
      <c r="H512" s="426"/>
      <c r="I512" s="426"/>
      <c r="J512" s="426"/>
      <c r="K512" s="426"/>
      <c r="L512" s="426"/>
      <c r="M512" s="426"/>
      <c r="N512" s="426"/>
      <c r="O512" s="426"/>
      <c r="P512" s="426"/>
      <c r="Q512" s="426"/>
      <c r="R512" s="426"/>
      <c r="S512" s="426"/>
      <c r="T512" s="426"/>
      <c r="U512" s="426"/>
      <c r="V512" s="426"/>
      <c r="W512" s="426"/>
      <c r="X512" s="426"/>
      <c r="Y512" s="426"/>
      <c r="Z512" s="426"/>
    </row>
    <row r="513" spans="1:26" ht="15.75" customHeight="1">
      <c r="A513" s="426"/>
      <c r="B513" s="426"/>
      <c r="C513" s="426"/>
      <c r="D513" s="426"/>
      <c r="E513" s="426"/>
      <c r="F513" s="426"/>
      <c r="G513" s="426"/>
      <c r="H513" s="426"/>
      <c r="I513" s="426"/>
      <c r="J513" s="426"/>
      <c r="K513" s="426"/>
      <c r="L513" s="426"/>
      <c r="M513" s="426"/>
      <c r="N513" s="426"/>
      <c r="O513" s="426"/>
      <c r="P513" s="426"/>
      <c r="Q513" s="426"/>
      <c r="R513" s="426"/>
      <c r="S513" s="426"/>
      <c r="T513" s="426"/>
      <c r="U513" s="426"/>
      <c r="V513" s="426"/>
      <c r="W513" s="426"/>
      <c r="X513" s="426"/>
      <c r="Y513" s="426"/>
      <c r="Z513" s="426"/>
    </row>
    <row r="514" spans="1:26" ht="15.75" customHeight="1">
      <c r="A514" s="426"/>
      <c r="B514" s="426"/>
      <c r="C514" s="426"/>
      <c r="D514" s="426"/>
      <c r="E514" s="426"/>
      <c r="F514" s="426"/>
      <c r="G514" s="426"/>
      <c r="H514" s="426"/>
      <c r="I514" s="426"/>
      <c r="J514" s="426"/>
      <c r="K514" s="426"/>
      <c r="L514" s="426"/>
      <c r="M514" s="426"/>
      <c r="N514" s="426"/>
      <c r="O514" s="426"/>
      <c r="P514" s="426"/>
      <c r="Q514" s="426"/>
      <c r="R514" s="426"/>
      <c r="S514" s="426"/>
      <c r="T514" s="426"/>
      <c r="U514" s="426"/>
      <c r="V514" s="426"/>
      <c r="W514" s="426"/>
      <c r="X514" s="426"/>
      <c r="Y514" s="426"/>
      <c r="Z514" s="426"/>
    </row>
    <row r="515" spans="1:26" ht="15.75" customHeight="1">
      <c r="A515" s="426"/>
      <c r="B515" s="426"/>
      <c r="C515" s="426"/>
      <c r="D515" s="426"/>
      <c r="E515" s="426"/>
      <c r="F515" s="426"/>
      <c r="G515" s="426"/>
      <c r="H515" s="426"/>
      <c r="I515" s="426"/>
      <c r="J515" s="426"/>
      <c r="K515" s="426"/>
      <c r="L515" s="426"/>
      <c r="M515" s="426"/>
      <c r="N515" s="426"/>
      <c r="O515" s="426"/>
      <c r="P515" s="426"/>
      <c r="Q515" s="426"/>
      <c r="R515" s="426"/>
      <c r="S515" s="426"/>
      <c r="T515" s="426"/>
      <c r="U515" s="426"/>
      <c r="V515" s="426"/>
      <c r="W515" s="426"/>
      <c r="X515" s="426"/>
      <c r="Y515" s="426"/>
      <c r="Z515" s="426"/>
    </row>
    <row r="516" spans="1:26" ht="15.75" customHeight="1">
      <c r="A516" s="426"/>
      <c r="B516" s="426"/>
      <c r="C516" s="426"/>
      <c r="D516" s="426"/>
      <c r="E516" s="426"/>
      <c r="F516" s="426"/>
      <c r="G516" s="426"/>
      <c r="H516" s="426"/>
      <c r="I516" s="426"/>
      <c r="J516" s="426"/>
      <c r="K516" s="426"/>
      <c r="L516" s="426"/>
      <c r="M516" s="426"/>
      <c r="N516" s="426"/>
      <c r="O516" s="426"/>
      <c r="P516" s="426"/>
      <c r="Q516" s="426"/>
      <c r="R516" s="426"/>
      <c r="S516" s="426"/>
      <c r="T516" s="426"/>
      <c r="U516" s="426"/>
      <c r="V516" s="426"/>
      <c r="W516" s="426"/>
      <c r="X516" s="426"/>
      <c r="Y516" s="426"/>
      <c r="Z516" s="426"/>
    </row>
    <row r="517" spans="1:26" ht="15.75" customHeight="1">
      <c r="A517" s="426"/>
      <c r="B517" s="426"/>
      <c r="C517" s="426"/>
      <c r="D517" s="426"/>
      <c r="E517" s="426"/>
      <c r="F517" s="426"/>
      <c r="G517" s="426"/>
      <c r="H517" s="426"/>
      <c r="I517" s="426"/>
      <c r="J517" s="426"/>
      <c r="K517" s="426"/>
      <c r="L517" s="426"/>
      <c r="M517" s="426"/>
      <c r="N517" s="426"/>
      <c r="O517" s="426"/>
      <c r="P517" s="426"/>
      <c r="Q517" s="426"/>
      <c r="R517" s="426"/>
      <c r="S517" s="426"/>
      <c r="T517" s="426"/>
      <c r="U517" s="426"/>
      <c r="V517" s="426"/>
      <c r="W517" s="426"/>
      <c r="X517" s="426"/>
      <c r="Y517" s="426"/>
      <c r="Z517" s="426"/>
    </row>
    <row r="518" spans="1:26" ht="15.75" customHeight="1">
      <c r="A518" s="426"/>
      <c r="B518" s="426"/>
      <c r="C518" s="426"/>
      <c r="D518" s="426"/>
      <c r="E518" s="426"/>
      <c r="F518" s="426"/>
      <c r="G518" s="426"/>
      <c r="H518" s="426"/>
      <c r="I518" s="426"/>
      <c r="J518" s="426"/>
      <c r="K518" s="426"/>
      <c r="L518" s="426"/>
      <c r="M518" s="426"/>
      <c r="N518" s="426"/>
      <c r="O518" s="426"/>
      <c r="P518" s="426"/>
      <c r="Q518" s="426"/>
      <c r="R518" s="426"/>
      <c r="S518" s="426"/>
      <c r="T518" s="426"/>
      <c r="U518" s="426"/>
      <c r="V518" s="426"/>
      <c r="W518" s="426"/>
      <c r="X518" s="426"/>
      <c r="Y518" s="426"/>
      <c r="Z518" s="426"/>
    </row>
    <row r="519" spans="1:26" ht="15.75" customHeight="1">
      <c r="A519" s="426"/>
      <c r="B519" s="426"/>
      <c r="C519" s="426"/>
      <c r="D519" s="426"/>
      <c r="E519" s="426"/>
      <c r="F519" s="426"/>
      <c r="G519" s="426"/>
      <c r="H519" s="426"/>
      <c r="I519" s="426"/>
      <c r="J519" s="426"/>
      <c r="K519" s="426"/>
      <c r="L519" s="426"/>
      <c r="M519" s="426"/>
      <c r="N519" s="426"/>
      <c r="O519" s="426"/>
      <c r="P519" s="426"/>
      <c r="Q519" s="426"/>
      <c r="R519" s="426"/>
      <c r="S519" s="426"/>
      <c r="T519" s="426"/>
      <c r="U519" s="426"/>
      <c r="V519" s="426"/>
      <c r="W519" s="426"/>
      <c r="X519" s="426"/>
      <c r="Y519" s="426"/>
      <c r="Z519" s="426"/>
    </row>
    <row r="520" spans="1:26" ht="15.75" customHeight="1">
      <c r="A520" s="426"/>
      <c r="B520" s="426"/>
      <c r="C520" s="426"/>
      <c r="D520" s="426"/>
      <c r="E520" s="426"/>
      <c r="F520" s="426"/>
      <c r="G520" s="426"/>
      <c r="H520" s="426"/>
      <c r="I520" s="426"/>
      <c r="J520" s="426"/>
      <c r="K520" s="426"/>
      <c r="L520" s="426"/>
      <c r="M520" s="426"/>
      <c r="N520" s="426"/>
      <c r="O520" s="426"/>
      <c r="P520" s="426"/>
      <c r="Q520" s="426"/>
      <c r="R520" s="426"/>
      <c r="S520" s="426"/>
      <c r="T520" s="426"/>
      <c r="U520" s="426"/>
      <c r="V520" s="426"/>
      <c r="W520" s="426"/>
      <c r="X520" s="426"/>
      <c r="Y520" s="426"/>
      <c r="Z520" s="426"/>
    </row>
    <row r="521" spans="1:26" ht="15.75" customHeight="1">
      <c r="A521" s="426"/>
      <c r="B521" s="426"/>
      <c r="C521" s="426"/>
      <c r="D521" s="426"/>
      <c r="E521" s="426"/>
      <c r="F521" s="426"/>
      <c r="G521" s="426"/>
      <c r="H521" s="426"/>
      <c r="I521" s="426"/>
      <c r="J521" s="426"/>
      <c r="K521" s="426"/>
      <c r="L521" s="426"/>
      <c r="M521" s="426"/>
      <c r="N521" s="426"/>
      <c r="O521" s="426"/>
      <c r="P521" s="426"/>
      <c r="Q521" s="426"/>
      <c r="R521" s="426"/>
      <c r="S521" s="426"/>
      <c r="T521" s="426"/>
      <c r="U521" s="426"/>
      <c r="V521" s="426"/>
      <c r="W521" s="426"/>
      <c r="X521" s="426"/>
      <c r="Y521" s="426"/>
      <c r="Z521" s="426"/>
    </row>
    <row r="522" spans="1:26" ht="15.75" customHeight="1">
      <c r="A522" s="426"/>
      <c r="B522" s="426"/>
      <c r="C522" s="426"/>
      <c r="D522" s="426"/>
      <c r="E522" s="426"/>
      <c r="F522" s="426"/>
      <c r="G522" s="426"/>
      <c r="H522" s="426"/>
      <c r="I522" s="426"/>
      <c r="J522" s="426"/>
      <c r="K522" s="426"/>
      <c r="L522" s="426"/>
      <c r="M522" s="426"/>
      <c r="N522" s="426"/>
      <c r="O522" s="426"/>
      <c r="P522" s="426"/>
      <c r="Q522" s="426"/>
      <c r="R522" s="426"/>
      <c r="S522" s="426"/>
      <c r="T522" s="426"/>
      <c r="U522" s="426"/>
      <c r="V522" s="426"/>
      <c r="W522" s="426"/>
      <c r="X522" s="426"/>
      <c r="Y522" s="426"/>
      <c r="Z522" s="426"/>
    </row>
    <row r="523" spans="1:26" ht="15.75" customHeight="1">
      <c r="A523" s="426"/>
      <c r="B523" s="426"/>
      <c r="C523" s="426"/>
      <c r="D523" s="426"/>
      <c r="E523" s="426"/>
      <c r="F523" s="426"/>
      <c r="G523" s="426"/>
      <c r="H523" s="426"/>
      <c r="I523" s="426"/>
      <c r="J523" s="426"/>
      <c r="K523" s="426"/>
      <c r="L523" s="426"/>
      <c r="M523" s="426"/>
      <c r="N523" s="426"/>
      <c r="O523" s="426"/>
      <c r="P523" s="426"/>
      <c r="Q523" s="426"/>
      <c r="R523" s="426"/>
      <c r="S523" s="426"/>
      <c r="T523" s="426"/>
      <c r="U523" s="426"/>
      <c r="V523" s="426"/>
      <c r="W523" s="426"/>
      <c r="X523" s="426"/>
      <c r="Y523" s="426"/>
      <c r="Z523" s="426"/>
    </row>
    <row r="524" spans="1:26" ht="15.75" customHeight="1">
      <c r="A524" s="426"/>
      <c r="B524" s="426"/>
      <c r="C524" s="426"/>
      <c r="D524" s="426"/>
      <c r="E524" s="426"/>
      <c r="F524" s="426"/>
      <c r="G524" s="426"/>
      <c r="H524" s="426"/>
      <c r="I524" s="426"/>
      <c r="J524" s="426"/>
      <c r="K524" s="426"/>
      <c r="L524" s="426"/>
      <c r="M524" s="426"/>
      <c r="N524" s="426"/>
      <c r="O524" s="426"/>
      <c r="P524" s="426"/>
      <c r="Q524" s="426"/>
      <c r="R524" s="426"/>
      <c r="S524" s="426"/>
      <c r="T524" s="426"/>
      <c r="U524" s="426"/>
      <c r="V524" s="426"/>
      <c r="W524" s="426"/>
      <c r="X524" s="426"/>
      <c r="Y524" s="426"/>
      <c r="Z524" s="426"/>
    </row>
    <row r="525" spans="1:26" ht="15.75" customHeight="1">
      <c r="A525" s="426"/>
      <c r="B525" s="426"/>
      <c r="C525" s="426"/>
      <c r="D525" s="426"/>
      <c r="E525" s="426"/>
      <c r="F525" s="426"/>
      <c r="G525" s="426"/>
      <c r="H525" s="426"/>
      <c r="I525" s="426"/>
      <c r="J525" s="426"/>
      <c r="K525" s="426"/>
      <c r="L525" s="426"/>
      <c r="M525" s="426"/>
      <c r="N525" s="426"/>
      <c r="O525" s="426"/>
      <c r="P525" s="426"/>
      <c r="Q525" s="426"/>
      <c r="R525" s="426"/>
      <c r="S525" s="426"/>
      <c r="T525" s="426"/>
      <c r="U525" s="426"/>
      <c r="V525" s="426"/>
      <c r="W525" s="426"/>
      <c r="X525" s="426"/>
      <c r="Y525" s="426"/>
      <c r="Z525" s="426"/>
    </row>
    <row r="526" spans="1:26" ht="15.75" customHeight="1">
      <c r="A526" s="426"/>
      <c r="B526" s="426"/>
      <c r="C526" s="426"/>
      <c r="D526" s="426"/>
      <c r="E526" s="426"/>
      <c r="F526" s="426"/>
      <c r="G526" s="426"/>
      <c r="H526" s="426"/>
      <c r="I526" s="426"/>
      <c r="J526" s="426"/>
      <c r="K526" s="426"/>
      <c r="L526" s="426"/>
      <c r="M526" s="426"/>
      <c r="N526" s="426"/>
      <c r="O526" s="426"/>
      <c r="P526" s="426"/>
      <c r="Q526" s="426"/>
      <c r="R526" s="426"/>
      <c r="S526" s="426"/>
      <c r="T526" s="426"/>
      <c r="U526" s="426"/>
      <c r="V526" s="426"/>
      <c r="W526" s="426"/>
      <c r="X526" s="426"/>
      <c r="Y526" s="426"/>
      <c r="Z526" s="426"/>
    </row>
    <row r="527" spans="1:26" ht="15.75" customHeight="1">
      <c r="A527" s="426"/>
      <c r="B527" s="426"/>
      <c r="C527" s="426"/>
      <c r="D527" s="426"/>
      <c r="E527" s="426"/>
      <c r="F527" s="426"/>
      <c r="G527" s="426"/>
      <c r="H527" s="426"/>
      <c r="I527" s="426"/>
      <c r="J527" s="426"/>
      <c r="K527" s="426"/>
      <c r="L527" s="426"/>
      <c r="M527" s="426"/>
      <c r="N527" s="426"/>
      <c r="O527" s="426"/>
      <c r="P527" s="426"/>
      <c r="Q527" s="426"/>
      <c r="R527" s="426"/>
      <c r="S527" s="426"/>
      <c r="T527" s="426"/>
      <c r="U527" s="426"/>
      <c r="V527" s="426"/>
      <c r="W527" s="426"/>
      <c r="X527" s="426"/>
      <c r="Y527" s="426"/>
      <c r="Z527" s="426"/>
    </row>
    <row r="528" spans="1:26" ht="15.75" customHeight="1">
      <c r="A528" s="426"/>
      <c r="B528" s="426"/>
      <c r="C528" s="426"/>
      <c r="D528" s="426"/>
      <c r="E528" s="426"/>
      <c r="F528" s="426"/>
      <c r="G528" s="426"/>
      <c r="H528" s="426"/>
      <c r="I528" s="426"/>
      <c r="J528" s="426"/>
      <c r="K528" s="426"/>
      <c r="L528" s="426"/>
      <c r="M528" s="426"/>
      <c r="N528" s="426"/>
      <c r="O528" s="426"/>
      <c r="P528" s="426"/>
      <c r="Q528" s="426"/>
      <c r="R528" s="426"/>
      <c r="S528" s="426"/>
      <c r="T528" s="426"/>
      <c r="U528" s="426"/>
      <c r="V528" s="426"/>
      <c r="W528" s="426"/>
      <c r="X528" s="426"/>
      <c r="Y528" s="426"/>
      <c r="Z528" s="426"/>
    </row>
    <row r="529" spans="1:26" ht="15.75" customHeight="1">
      <c r="A529" s="426"/>
      <c r="B529" s="426"/>
      <c r="C529" s="426"/>
      <c r="D529" s="426"/>
      <c r="E529" s="426"/>
      <c r="F529" s="426"/>
      <c r="G529" s="426"/>
      <c r="H529" s="426"/>
      <c r="I529" s="426"/>
      <c r="J529" s="426"/>
      <c r="K529" s="426"/>
      <c r="L529" s="426"/>
      <c r="M529" s="426"/>
      <c r="N529" s="426"/>
      <c r="O529" s="426"/>
      <c r="P529" s="426"/>
      <c r="Q529" s="426"/>
      <c r="R529" s="426"/>
      <c r="S529" s="426"/>
      <c r="T529" s="426"/>
      <c r="U529" s="426"/>
      <c r="V529" s="426"/>
      <c r="W529" s="426"/>
      <c r="X529" s="426"/>
      <c r="Y529" s="426"/>
      <c r="Z529" s="426"/>
    </row>
    <row r="530" spans="1:26" ht="15.75" customHeight="1">
      <c r="A530" s="426"/>
      <c r="B530" s="426"/>
      <c r="C530" s="426"/>
      <c r="D530" s="426"/>
      <c r="E530" s="426"/>
      <c r="F530" s="426"/>
      <c r="G530" s="426"/>
      <c r="H530" s="426"/>
      <c r="I530" s="426"/>
      <c r="J530" s="426"/>
      <c r="K530" s="426"/>
      <c r="L530" s="426"/>
      <c r="M530" s="426"/>
      <c r="N530" s="426"/>
      <c r="O530" s="426"/>
      <c r="P530" s="426"/>
      <c r="Q530" s="426"/>
      <c r="R530" s="426"/>
      <c r="S530" s="426"/>
      <c r="T530" s="426"/>
      <c r="U530" s="426"/>
      <c r="V530" s="426"/>
      <c r="W530" s="426"/>
      <c r="X530" s="426"/>
      <c r="Y530" s="426"/>
      <c r="Z530" s="426"/>
    </row>
    <row r="531" spans="1:26" ht="15.75" customHeight="1">
      <c r="A531" s="426"/>
      <c r="B531" s="426"/>
      <c r="C531" s="426"/>
      <c r="D531" s="426"/>
      <c r="E531" s="426"/>
      <c r="F531" s="426"/>
      <c r="G531" s="426"/>
      <c r="H531" s="426"/>
      <c r="I531" s="426"/>
      <c r="J531" s="426"/>
      <c r="K531" s="426"/>
      <c r="L531" s="426"/>
      <c r="M531" s="426"/>
      <c r="N531" s="426"/>
      <c r="O531" s="426"/>
      <c r="P531" s="426"/>
      <c r="Q531" s="426"/>
      <c r="R531" s="426"/>
      <c r="S531" s="426"/>
      <c r="T531" s="426"/>
      <c r="U531" s="426"/>
      <c r="V531" s="426"/>
      <c r="W531" s="426"/>
      <c r="X531" s="426"/>
      <c r="Y531" s="426"/>
      <c r="Z531" s="426"/>
    </row>
    <row r="532" spans="1:26" ht="15.75" customHeight="1">
      <c r="A532" s="426"/>
      <c r="B532" s="426"/>
      <c r="C532" s="426"/>
      <c r="D532" s="426"/>
      <c r="E532" s="426"/>
      <c r="F532" s="426"/>
      <c r="G532" s="426"/>
      <c r="H532" s="426"/>
      <c r="I532" s="426"/>
      <c r="J532" s="426"/>
      <c r="K532" s="426"/>
      <c r="L532" s="426"/>
      <c r="M532" s="426"/>
      <c r="N532" s="426"/>
      <c r="O532" s="426"/>
      <c r="P532" s="426"/>
      <c r="Q532" s="426"/>
      <c r="R532" s="426"/>
      <c r="S532" s="426"/>
      <c r="T532" s="426"/>
      <c r="U532" s="426"/>
      <c r="V532" s="426"/>
      <c r="W532" s="426"/>
      <c r="X532" s="426"/>
      <c r="Y532" s="426"/>
      <c r="Z532" s="426"/>
    </row>
    <row r="533" spans="1:26" ht="15.75" customHeight="1">
      <c r="A533" s="426"/>
      <c r="B533" s="426"/>
      <c r="C533" s="426"/>
      <c r="D533" s="426"/>
      <c r="E533" s="426"/>
      <c r="F533" s="426"/>
      <c r="G533" s="426"/>
      <c r="H533" s="426"/>
      <c r="I533" s="426"/>
      <c r="J533" s="426"/>
      <c r="K533" s="426"/>
      <c r="L533" s="426"/>
      <c r="M533" s="426"/>
      <c r="N533" s="426"/>
      <c r="O533" s="426"/>
      <c r="P533" s="426"/>
      <c r="Q533" s="426"/>
      <c r="R533" s="426"/>
      <c r="S533" s="426"/>
      <c r="T533" s="426"/>
      <c r="U533" s="426"/>
      <c r="V533" s="426"/>
      <c r="W533" s="426"/>
      <c r="X533" s="426"/>
      <c r="Y533" s="426"/>
      <c r="Z533" s="426"/>
    </row>
    <row r="534" spans="1:26" ht="15.75" customHeight="1">
      <c r="A534" s="426"/>
      <c r="B534" s="426"/>
      <c r="C534" s="426"/>
      <c r="D534" s="426"/>
      <c r="E534" s="426"/>
      <c r="F534" s="426"/>
      <c r="G534" s="426"/>
      <c r="H534" s="426"/>
      <c r="I534" s="426"/>
      <c r="J534" s="426"/>
      <c r="K534" s="426"/>
      <c r="L534" s="426"/>
      <c r="M534" s="426"/>
      <c r="N534" s="426"/>
      <c r="O534" s="426"/>
      <c r="P534" s="426"/>
      <c r="Q534" s="426"/>
      <c r="R534" s="426"/>
      <c r="S534" s="426"/>
      <c r="T534" s="426"/>
      <c r="U534" s="426"/>
      <c r="V534" s="426"/>
      <c r="W534" s="426"/>
      <c r="X534" s="426"/>
      <c r="Y534" s="426"/>
      <c r="Z534" s="426"/>
    </row>
    <row r="535" spans="1:26" ht="15.75" customHeight="1">
      <c r="A535" s="426"/>
      <c r="B535" s="426"/>
      <c r="C535" s="426"/>
      <c r="D535" s="426"/>
      <c r="E535" s="426"/>
      <c r="F535" s="426"/>
      <c r="G535" s="426"/>
      <c r="H535" s="426"/>
      <c r="I535" s="426"/>
      <c r="J535" s="426"/>
      <c r="K535" s="426"/>
      <c r="L535" s="426"/>
      <c r="M535" s="426"/>
      <c r="N535" s="426"/>
      <c r="O535" s="426"/>
      <c r="P535" s="426"/>
      <c r="Q535" s="426"/>
      <c r="R535" s="426"/>
      <c r="S535" s="426"/>
      <c r="T535" s="426"/>
      <c r="U535" s="426"/>
      <c r="V535" s="426"/>
      <c r="W535" s="426"/>
      <c r="X535" s="426"/>
      <c r="Y535" s="426"/>
      <c r="Z535" s="426"/>
    </row>
    <row r="536" spans="1:26" ht="15.75" customHeight="1">
      <c r="A536" s="426"/>
      <c r="B536" s="426"/>
      <c r="C536" s="426"/>
      <c r="D536" s="426"/>
      <c r="E536" s="426"/>
      <c r="F536" s="426"/>
      <c r="G536" s="426"/>
      <c r="H536" s="426"/>
      <c r="I536" s="426"/>
      <c r="J536" s="426"/>
      <c r="K536" s="426"/>
      <c r="L536" s="426"/>
      <c r="M536" s="426"/>
      <c r="N536" s="426"/>
      <c r="O536" s="426"/>
      <c r="P536" s="426"/>
      <c r="Q536" s="426"/>
      <c r="R536" s="426"/>
      <c r="S536" s="426"/>
      <c r="T536" s="426"/>
      <c r="U536" s="426"/>
      <c r="V536" s="426"/>
      <c r="W536" s="426"/>
      <c r="X536" s="426"/>
      <c r="Y536" s="426"/>
      <c r="Z536" s="426"/>
    </row>
    <row r="537" spans="1:26" ht="15.75" customHeight="1">
      <c r="A537" s="426"/>
      <c r="B537" s="426"/>
      <c r="C537" s="426"/>
      <c r="D537" s="426"/>
      <c r="E537" s="426"/>
      <c r="F537" s="426"/>
      <c r="G537" s="426"/>
      <c r="H537" s="426"/>
      <c r="I537" s="426"/>
      <c r="J537" s="426"/>
      <c r="K537" s="426"/>
      <c r="L537" s="426"/>
      <c r="M537" s="426"/>
      <c r="N537" s="426"/>
      <c r="O537" s="426"/>
      <c r="P537" s="426"/>
      <c r="Q537" s="426"/>
      <c r="R537" s="426"/>
      <c r="S537" s="426"/>
      <c r="T537" s="426"/>
      <c r="U537" s="426"/>
      <c r="V537" s="426"/>
      <c r="W537" s="426"/>
      <c r="X537" s="426"/>
      <c r="Y537" s="426"/>
      <c r="Z537" s="426"/>
    </row>
    <row r="538" spans="1:26" ht="15.75" customHeight="1">
      <c r="A538" s="426"/>
      <c r="B538" s="426"/>
      <c r="C538" s="426"/>
      <c r="D538" s="426"/>
      <c r="E538" s="426"/>
      <c r="F538" s="426"/>
      <c r="G538" s="426"/>
      <c r="H538" s="426"/>
      <c r="I538" s="426"/>
      <c r="J538" s="426"/>
      <c r="K538" s="426"/>
      <c r="L538" s="426"/>
      <c r="M538" s="426"/>
      <c r="N538" s="426"/>
      <c r="O538" s="426"/>
      <c r="P538" s="426"/>
      <c r="Q538" s="426"/>
      <c r="R538" s="426"/>
      <c r="S538" s="426"/>
      <c r="T538" s="426"/>
      <c r="U538" s="426"/>
      <c r="V538" s="426"/>
      <c r="W538" s="426"/>
      <c r="X538" s="426"/>
      <c r="Y538" s="426"/>
      <c r="Z538" s="426"/>
    </row>
    <row r="539" spans="1:26" ht="15.75" customHeight="1">
      <c r="A539" s="426"/>
      <c r="B539" s="426"/>
      <c r="C539" s="426"/>
      <c r="D539" s="426"/>
      <c r="E539" s="426"/>
      <c r="F539" s="426"/>
      <c r="G539" s="426"/>
      <c r="H539" s="426"/>
      <c r="I539" s="426"/>
      <c r="J539" s="426"/>
      <c r="K539" s="426"/>
      <c r="L539" s="426"/>
      <c r="M539" s="426"/>
      <c r="N539" s="426"/>
      <c r="O539" s="426"/>
      <c r="P539" s="426"/>
      <c r="Q539" s="426"/>
      <c r="R539" s="426"/>
      <c r="S539" s="426"/>
      <c r="T539" s="426"/>
      <c r="U539" s="426"/>
      <c r="V539" s="426"/>
      <c r="W539" s="426"/>
      <c r="X539" s="426"/>
      <c r="Y539" s="426"/>
      <c r="Z539" s="426"/>
    </row>
    <row r="540" spans="1:26" ht="15.75" customHeight="1">
      <c r="A540" s="426"/>
      <c r="B540" s="426"/>
      <c r="C540" s="426"/>
      <c r="D540" s="426"/>
      <c r="E540" s="426"/>
      <c r="F540" s="426"/>
      <c r="G540" s="426"/>
      <c r="H540" s="426"/>
      <c r="I540" s="426"/>
      <c r="J540" s="426"/>
      <c r="K540" s="426"/>
      <c r="L540" s="426"/>
      <c r="M540" s="426"/>
      <c r="N540" s="426"/>
      <c r="O540" s="426"/>
      <c r="P540" s="426"/>
      <c r="Q540" s="426"/>
      <c r="R540" s="426"/>
      <c r="S540" s="426"/>
      <c r="T540" s="426"/>
      <c r="U540" s="426"/>
      <c r="V540" s="426"/>
      <c r="W540" s="426"/>
      <c r="X540" s="426"/>
      <c r="Y540" s="426"/>
      <c r="Z540" s="426"/>
    </row>
    <row r="541" spans="1:26" ht="15.75" customHeight="1">
      <c r="A541" s="426"/>
      <c r="B541" s="426"/>
      <c r="C541" s="426"/>
      <c r="D541" s="426"/>
      <c r="E541" s="426"/>
      <c r="F541" s="426"/>
      <c r="G541" s="426"/>
      <c r="H541" s="426"/>
      <c r="I541" s="426"/>
      <c r="J541" s="426"/>
      <c r="K541" s="426"/>
      <c r="L541" s="426"/>
      <c r="M541" s="426"/>
      <c r="N541" s="426"/>
      <c r="O541" s="426"/>
      <c r="P541" s="426"/>
      <c r="Q541" s="426"/>
      <c r="R541" s="426"/>
      <c r="S541" s="426"/>
      <c r="T541" s="426"/>
      <c r="U541" s="426"/>
      <c r="V541" s="426"/>
      <c r="W541" s="426"/>
      <c r="X541" s="426"/>
      <c r="Y541" s="426"/>
      <c r="Z541" s="426"/>
    </row>
    <row r="542" spans="1:26" ht="15.75" customHeight="1">
      <c r="A542" s="426"/>
      <c r="B542" s="426"/>
      <c r="C542" s="426"/>
      <c r="D542" s="426"/>
      <c r="E542" s="426"/>
      <c r="F542" s="426"/>
      <c r="G542" s="426"/>
      <c r="H542" s="426"/>
      <c r="I542" s="426"/>
      <c r="J542" s="426"/>
      <c r="K542" s="426"/>
      <c r="L542" s="426"/>
      <c r="M542" s="426"/>
      <c r="N542" s="426"/>
      <c r="O542" s="426"/>
      <c r="P542" s="426"/>
      <c r="Q542" s="426"/>
      <c r="R542" s="426"/>
      <c r="S542" s="426"/>
      <c r="T542" s="426"/>
      <c r="U542" s="426"/>
      <c r="V542" s="426"/>
      <c r="W542" s="426"/>
      <c r="X542" s="426"/>
      <c r="Y542" s="426"/>
      <c r="Z542" s="426"/>
    </row>
    <row r="543" spans="1:26" ht="15.75" customHeight="1">
      <c r="A543" s="426"/>
      <c r="B543" s="426"/>
      <c r="C543" s="426"/>
      <c r="D543" s="426"/>
      <c r="E543" s="426"/>
      <c r="F543" s="426"/>
      <c r="G543" s="426"/>
      <c r="H543" s="426"/>
      <c r="I543" s="426"/>
      <c r="J543" s="426"/>
      <c r="K543" s="426"/>
      <c r="L543" s="426"/>
      <c r="M543" s="426"/>
      <c r="N543" s="426"/>
      <c r="O543" s="426"/>
      <c r="P543" s="426"/>
      <c r="Q543" s="426"/>
      <c r="R543" s="426"/>
      <c r="S543" s="426"/>
      <c r="T543" s="426"/>
      <c r="U543" s="426"/>
      <c r="V543" s="426"/>
      <c r="W543" s="426"/>
      <c r="X543" s="426"/>
      <c r="Y543" s="426"/>
      <c r="Z543" s="426"/>
    </row>
    <row r="544" spans="1:26" ht="15.75" customHeight="1">
      <c r="A544" s="426"/>
      <c r="B544" s="426"/>
      <c r="C544" s="426"/>
      <c r="D544" s="426"/>
      <c r="E544" s="426"/>
      <c r="F544" s="426"/>
      <c r="G544" s="426"/>
      <c r="H544" s="426"/>
      <c r="I544" s="426"/>
      <c r="J544" s="426"/>
      <c r="K544" s="426"/>
      <c r="L544" s="426"/>
      <c r="M544" s="426"/>
      <c r="N544" s="426"/>
      <c r="O544" s="426"/>
      <c r="P544" s="426"/>
      <c r="Q544" s="426"/>
      <c r="R544" s="426"/>
      <c r="S544" s="426"/>
      <c r="T544" s="426"/>
      <c r="U544" s="426"/>
      <c r="V544" s="426"/>
      <c r="W544" s="426"/>
      <c r="X544" s="426"/>
      <c r="Y544" s="426"/>
      <c r="Z544" s="426"/>
    </row>
    <row r="545" spans="1:26" ht="15.75" customHeight="1">
      <c r="A545" s="426"/>
      <c r="B545" s="426"/>
      <c r="C545" s="426"/>
      <c r="D545" s="426"/>
      <c r="E545" s="426"/>
      <c r="F545" s="426"/>
      <c r="G545" s="426"/>
      <c r="H545" s="426"/>
      <c r="I545" s="426"/>
      <c r="J545" s="426"/>
      <c r="K545" s="426"/>
      <c r="L545" s="426"/>
      <c r="M545" s="426"/>
      <c r="N545" s="426"/>
      <c r="O545" s="426"/>
      <c r="P545" s="426"/>
      <c r="Q545" s="426"/>
      <c r="R545" s="426"/>
      <c r="S545" s="426"/>
      <c r="T545" s="426"/>
      <c r="U545" s="426"/>
      <c r="V545" s="426"/>
      <c r="W545" s="426"/>
      <c r="X545" s="426"/>
      <c r="Y545" s="426"/>
      <c r="Z545" s="426"/>
    </row>
    <row r="546" spans="1:26" ht="15.75" customHeight="1">
      <c r="A546" s="426"/>
      <c r="B546" s="426"/>
      <c r="C546" s="426"/>
      <c r="D546" s="426"/>
      <c r="E546" s="426"/>
      <c r="F546" s="426"/>
      <c r="G546" s="426"/>
      <c r="H546" s="426"/>
      <c r="I546" s="426"/>
      <c r="J546" s="426"/>
      <c r="K546" s="426"/>
      <c r="L546" s="426"/>
      <c r="M546" s="426"/>
      <c r="N546" s="426"/>
      <c r="O546" s="426"/>
      <c r="P546" s="426"/>
      <c r="Q546" s="426"/>
      <c r="R546" s="426"/>
      <c r="S546" s="426"/>
      <c r="T546" s="426"/>
      <c r="U546" s="426"/>
      <c r="V546" s="426"/>
      <c r="W546" s="426"/>
      <c r="X546" s="426"/>
      <c r="Y546" s="426"/>
      <c r="Z546" s="426"/>
    </row>
    <row r="547" spans="1:26" ht="15.75" customHeight="1">
      <c r="A547" s="426"/>
      <c r="B547" s="426"/>
      <c r="C547" s="426"/>
      <c r="D547" s="426"/>
      <c r="E547" s="426"/>
      <c r="F547" s="426"/>
      <c r="G547" s="426"/>
      <c r="H547" s="426"/>
      <c r="I547" s="426"/>
      <c r="J547" s="426"/>
      <c r="K547" s="426"/>
      <c r="L547" s="426"/>
      <c r="M547" s="426"/>
      <c r="N547" s="426"/>
      <c r="O547" s="426"/>
      <c r="P547" s="426"/>
      <c r="Q547" s="426"/>
      <c r="R547" s="426"/>
      <c r="S547" s="426"/>
      <c r="T547" s="426"/>
      <c r="U547" s="426"/>
      <c r="V547" s="426"/>
      <c r="W547" s="426"/>
      <c r="X547" s="426"/>
      <c r="Y547" s="426"/>
      <c r="Z547" s="426"/>
    </row>
    <row r="548" spans="1:26" ht="15.75" customHeight="1">
      <c r="A548" s="426"/>
      <c r="B548" s="426"/>
      <c r="C548" s="426"/>
      <c r="D548" s="426"/>
      <c r="E548" s="426"/>
      <c r="F548" s="426"/>
      <c r="G548" s="426"/>
      <c r="H548" s="426"/>
      <c r="I548" s="426"/>
      <c r="J548" s="426"/>
      <c r="K548" s="426"/>
      <c r="L548" s="426"/>
      <c r="M548" s="426"/>
      <c r="N548" s="426"/>
      <c r="O548" s="426"/>
      <c r="P548" s="426"/>
      <c r="Q548" s="426"/>
      <c r="R548" s="426"/>
      <c r="S548" s="426"/>
      <c r="T548" s="426"/>
      <c r="U548" s="426"/>
      <c r="V548" s="426"/>
      <c r="W548" s="426"/>
      <c r="X548" s="426"/>
      <c r="Y548" s="426"/>
      <c r="Z548" s="426"/>
    </row>
    <row r="549" spans="1:26" ht="15.75" customHeight="1">
      <c r="A549" s="426"/>
      <c r="B549" s="426"/>
      <c r="C549" s="426"/>
      <c r="D549" s="426"/>
      <c r="E549" s="426"/>
      <c r="F549" s="426"/>
      <c r="G549" s="426"/>
      <c r="H549" s="426"/>
      <c r="I549" s="426"/>
      <c r="J549" s="426"/>
      <c r="K549" s="426"/>
      <c r="L549" s="426"/>
      <c r="M549" s="426"/>
      <c r="N549" s="426"/>
      <c r="O549" s="426"/>
      <c r="P549" s="426"/>
      <c r="Q549" s="426"/>
      <c r="R549" s="426"/>
      <c r="S549" s="426"/>
      <c r="T549" s="426"/>
      <c r="U549" s="426"/>
      <c r="V549" s="426"/>
      <c r="W549" s="426"/>
      <c r="X549" s="426"/>
      <c r="Y549" s="426"/>
      <c r="Z549" s="426"/>
    </row>
    <row r="550" spans="1:26" ht="15.75" customHeight="1">
      <c r="A550" s="426"/>
      <c r="B550" s="426"/>
      <c r="C550" s="426"/>
      <c r="D550" s="426"/>
      <c r="E550" s="426"/>
      <c r="F550" s="426"/>
      <c r="G550" s="426"/>
      <c r="H550" s="426"/>
      <c r="I550" s="426"/>
      <c r="J550" s="426"/>
      <c r="K550" s="426"/>
      <c r="L550" s="426"/>
      <c r="M550" s="426"/>
      <c r="N550" s="426"/>
      <c r="O550" s="426"/>
      <c r="P550" s="426"/>
      <c r="Q550" s="426"/>
      <c r="R550" s="426"/>
      <c r="S550" s="426"/>
      <c r="T550" s="426"/>
      <c r="U550" s="426"/>
      <c r="V550" s="426"/>
      <c r="W550" s="426"/>
      <c r="X550" s="426"/>
      <c r="Y550" s="426"/>
      <c r="Z550" s="426"/>
    </row>
    <row r="551" spans="1:26" ht="15.75" customHeight="1">
      <c r="A551" s="426"/>
      <c r="B551" s="426"/>
      <c r="C551" s="426"/>
      <c r="D551" s="426"/>
      <c r="E551" s="426"/>
      <c r="F551" s="426"/>
      <c r="G551" s="426"/>
      <c r="H551" s="426"/>
      <c r="I551" s="426"/>
      <c r="J551" s="426"/>
      <c r="K551" s="426"/>
      <c r="L551" s="426"/>
      <c r="M551" s="426"/>
      <c r="N551" s="426"/>
      <c r="O551" s="426"/>
      <c r="P551" s="426"/>
      <c r="Q551" s="426"/>
      <c r="R551" s="426"/>
      <c r="S551" s="426"/>
      <c r="T551" s="426"/>
      <c r="U551" s="426"/>
      <c r="V551" s="426"/>
      <c r="W551" s="426"/>
      <c r="X551" s="426"/>
      <c r="Y551" s="426"/>
      <c r="Z551" s="426"/>
    </row>
    <row r="552" spans="1:26" ht="15.75" customHeight="1">
      <c r="A552" s="426"/>
      <c r="B552" s="426"/>
      <c r="C552" s="426"/>
      <c r="D552" s="426"/>
      <c r="E552" s="426"/>
      <c r="F552" s="426"/>
      <c r="G552" s="426"/>
      <c r="H552" s="426"/>
      <c r="I552" s="426"/>
      <c r="J552" s="426"/>
      <c r="K552" s="426"/>
      <c r="L552" s="426"/>
      <c r="M552" s="426"/>
      <c r="N552" s="426"/>
      <c r="O552" s="426"/>
      <c r="P552" s="426"/>
      <c r="Q552" s="426"/>
      <c r="R552" s="426"/>
      <c r="S552" s="426"/>
      <c r="T552" s="426"/>
      <c r="U552" s="426"/>
      <c r="V552" s="426"/>
      <c r="W552" s="426"/>
      <c r="X552" s="426"/>
      <c r="Y552" s="426"/>
      <c r="Z552" s="426"/>
    </row>
    <row r="553" spans="1:26" ht="15.75" customHeight="1">
      <c r="A553" s="426"/>
      <c r="B553" s="426"/>
      <c r="C553" s="426"/>
      <c r="D553" s="426"/>
      <c r="E553" s="426"/>
      <c r="F553" s="426"/>
      <c r="G553" s="426"/>
      <c r="H553" s="426"/>
      <c r="I553" s="426"/>
      <c r="J553" s="426"/>
      <c r="K553" s="426"/>
      <c r="L553" s="426"/>
      <c r="M553" s="426"/>
      <c r="N553" s="426"/>
      <c r="O553" s="426"/>
      <c r="P553" s="426"/>
      <c r="Q553" s="426"/>
      <c r="R553" s="426"/>
      <c r="S553" s="426"/>
      <c r="T553" s="426"/>
      <c r="U553" s="426"/>
      <c r="V553" s="426"/>
      <c r="W553" s="426"/>
      <c r="X553" s="426"/>
      <c r="Y553" s="426"/>
      <c r="Z553" s="426"/>
    </row>
    <row r="554" spans="1:26" ht="15.75" customHeight="1">
      <c r="A554" s="426"/>
      <c r="B554" s="426"/>
      <c r="C554" s="426"/>
      <c r="D554" s="426"/>
      <c r="E554" s="426"/>
      <c r="F554" s="426"/>
      <c r="G554" s="426"/>
      <c r="H554" s="426"/>
      <c r="I554" s="426"/>
      <c r="J554" s="426"/>
      <c r="K554" s="426"/>
      <c r="L554" s="426"/>
      <c r="M554" s="426"/>
      <c r="N554" s="426"/>
      <c r="O554" s="426"/>
      <c r="P554" s="426"/>
      <c r="Q554" s="426"/>
      <c r="R554" s="426"/>
      <c r="S554" s="426"/>
      <c r="T554" s="426"/>
      <c r="U554" s="426"/>
      <c r="V554" s="426"/>
      <c r="W554" s="426"/>
      <c r="X554" s="426"/>
      <c r="Y554" s="426"/>
      <c r="Z554" s="426"/>
    </row>
    <row r="555" spans="1:26" ht="15.75" customHeight="1">
      <c r="A555" s="426"/>
      <c r="B555" s="426"/>
      <c r="C555" s="426"/>
      <c r="D555" s="426"/>
      <c r="E555" s="426"/>
      <c r="F555" s="426"/>
      <c r="G555" s="426"/>
      <c r="H555" s="426"/>
      <c r="I555" s="426"/>
      <c r="J555" s="426"/>
      <c r="K555" s="426"/>
      <c r="L555" s="426"/>
      <c r="M555" s="426"/>
      <c r="N555" s="426"/>
      <c r="O555" s="426"/>
      <c r="P555" s="426"/>
      <c r="Q555" s="426"/>
      <c r="R555" s="426"/>
      <c r="S555" s="426"/>
      <c r="T555" s="426"/>
      <c r="U555" s="426"/>
      <c r="V555" s="426"/>
      <c r="W555" s="426"/>
      <c r="X555" s="426"/>
      <c r="Y555" s="426"/>
      <c r="Z555" s="426"/>
    </row>
    <row r="556" spans="1:26" ht="15.75" customHeight="1">
      <c r="A556" s="426"/>
      <c r="B556" s="426"/>
      <c r="C556" s="426"/>
      <c r="D556" s="426"/>
      <c r="E556" s="426"/>
      <c r="F556" s="426"/>
      <c r="G556" s="426"/>
      <c r="H556" s="426"/>
      <c r="I556" s="426"/>
      <c r="J556" s="426"/>
      <c r="K556" s="426"/>
      <c r="L556" s="426"/>
      <c r="M556" s="426"/>
      <c r="N556" s="426"/>
      <c r="O556" s="426"/>
      <c r="P556" s="426"/>
      <c r="Q556" s="426"/>
      <c r="R556" s="426"/>
      <c r="S556" s="426"/>
      <c r="T556" s="426"/>
      <c r="U556" s="426"/>
      <c r="V556" s="426"/>
      <c r="W556" s="426"/>
      <c r="X556" s="426"/>
      <c r="Y556" s="426"/>
      <c r="Z556" s="426"/>
    </row>
    <row r="557" spans="1:26" ht="15.75" customHeight="1">
      <c r="A557" s="426"/>
      <c r="B557" s="426"/>
      <c r="C557" s="426"/>
      <c r="D557" s="426"/>
      <c r="E557" s="426"/>
      <c r="F557" s="426"/>
      <c r="G557" s="426"/>
      <c r="H557" s="426"/>
      <c r="I557" s="426"/>
      <c r="J557" s="426"/>
      <c r="K557" s="426"/>
      <c r="L557" s="426"/>
      <c r="M557" s="426"/>
      <c r="N557" s="426"/>
      <c r="O557" s="426"/>
      <c r="P557" s="426"/>
      <c r="Q557" s="426"/>
      <c r="R557" s="426"/>
      <c r="S557" s="426"/>
      <c r="T557" s="426"/>
      <c r="U557" s="426"/>
      <c r="V557" s="426"/>
      <c r="W557" s="426"/>
      <c r="X557" s="426"/>
      <c r="Y557" s="426"/>
      <c r="Z557" s="426"/>
    </row>
    <row r="558" spans="1:26" ht="15.75" customHeight="1">
      <c r="A558" s="426"/>
      <c r="B558" s="426"/>
      <c r="C558" s="426"/>
      <c r="D558" s="426"/>
      <c r="E558" s="426"/>
      <c r="F558" s="426"/>
      <c r="G558" s="426"/>
      <c r="H558" s="426"/>
      <c r="I558" s="426"/>
      <c r="J558" s="426"/>
      <c r="K558" s="426"/>
      <c r="L558" s="426"/>
      <c r="M558" s="426"/>
      <c r="N558" s="426"/>
      <c r="O558" s="426"/>
      <c r="P558" s="426"/>
      <c r="Q558" s="426"/>
      <c r="R558" s="426"/>
      <c r="S558" s="426"/>
      <c r="T558" s="426"/>
      <c r="U558" s="426"/>
      <c r="V558" s="426"/>
      <c r="W558" s="426"/>
      <c r="X558" s="426"/>
      <c r="Y558" s="426"/>
      <c r="Z558" s="426"/>
    </row>
    <row r="559" spans="1:26" ht="15.75" customHeight="1">
      <c r="A559" s="426"/>
      <c r="B559" s="426"/>
      <c r="C559" s="426"/>
      <c r="D559" s="426"/>
      <c r="E559" s="426"/>
      <c r="F559" s="426"/>
      <c r="G559" s="426"/>
      <c r="H559" s="426"/>
      <c r="I559" s="426"/>
      <c r="J559" s="426"/>
      <c r="K559" s="426"/>
      <c r="L559" s="426"/>
      <c r="M559" s="426"/>
      <c r="N559" s="426"/>
      <c r="O559" s="426"/>
      <c r="P559" s="426"/>
      <c r="Q559" s="426"/>
      <c r="R559" s="426"/>
      <c r="S559" s="426"/>
      <c r="T559" s="426"/>
      <c r="U559" s="426"/>
      <c r="V559" s="426"/>
      <c r="W559" s="426"/>
      <c r="X559" s="426"/>
      <c r="Y559" s="426"/>
      <c r="Z559" s="426"/>
    </row>
    <row r="560" spans="1:26" ht="15.75" customHeight="1">
      <c r="A560" s="426"/>
      <c r="B560" s="426"/>
      <c r="C560" s="426"/>
      <c r="D560" s="426"/>
      <c r="E560" s="426"/>
      <c r="F560" s="426"/>
      <c r="G560" s="426"/>
      <c r="H560" s="426"/>
      <c r="I560" s="426"/>
      <c r="J560" s="426"/>
      <c r="K560" s="426"/>
      <c r="L560" s="426"/>
      <c r="M560" s="426"/>
      <c r="N560" s="426"/>
      <c r="O560" s="426"/>
      <c r="P560" s="426"/>
      <c r="Q560" s="426"/>
      <c r="R560" s="426"/>
      <c r="S560" s="426"/>
      <c r="T560" s="426"/>
      <c r="U560" s="426"/>
      <c r="V560" s="426"/>
      <c r="W560" s="426"/>
      <c r="X560" s="426"/>
      <c r="Y560" s="426"/>
      <c r="Z560" s="426"/>
    </row>
    <row r="561" spans="1:26" ht="15.75" customHeight="1">
      <c r="A561" s="426"/>
      <c r="B561" s="426"/>
      <c r="C561" s="426"/>
      <c r="D561" s="426"/>
      <c r="E561" s="426"/>
      <c r="F561" s="426"/>
      <c r="G561" s="426"/>
      <c r="H561" s="426"/>
      <c r="I561" s="426"/>
      <c r="J561" s="426"/>
      <c r="K561" s="426"/>
      <c r="L561" s="426"/>
      <c r="M561" s="426"/>
      <c r="N561" s="426"/>
      <c r="O561" s="426"/>
      <c r="P561" s="426"/>
      <c r="Q561" s="426"/>
      <c r="R561" s="426"/>
      <c r="S561" s="426"/>
      <c r="T561" s="426"/>
      <c r="U561" s="426"/>
      <c r="V561" s="426"/>
      <c r="W561" s="426"/>
      <c r="X561" s="426"/>
      <c r="Y561" s="426"/>
      <c r="Z561" s="426"/>
    </row>
    <row r="562" spans="1:26" ht="15.75" customHeight="1">
      <c r="A562" s="426"/>
      <c r="B562" s="426"/>
      <c r="C562" s="426"/>
      <c r="D562" s="426"/>
      <c r="E562" s="426"/>
      <c r="F562" s="426"/>
      <c r="G562" s="426"/>
      <c r="H562" s="426"/>
      <c r="I562" s="426"/>
      <c r="J562" s="426"/>
      <c r="K562" s="426"/>
      <c r="L562" s="426"/>
      <c r="M562" s="426"/>
      <c r="N562" s="426"/>
      <c r="O562" s="426"/>
      <c r="P562" s="426"/>
      <c r="Q562" s="426"/>
      <c r="R562" s="426"/>
      <c r="S562" s="426"/>
      <c r="T562" s="426"/>
      <c r="U562" s="426"/>
      <c r="V562" s="426"/>
      <c r="W562" s="426"/>
      <c r="X562" s="426"/>
      <c r="Y562" s="426"/>
      <c r="Z562" s="426"/>
    </row>
    <row r="563" spans="1:26" ht="15.75" customHeight="1">
      <c r="A563" s="426"/>
      <c r="B563" s="426"/>
      <c r="C563" s="426"/>
      <c r="D563" s="426"/>
      <c r="E563" s="426"/>
      <c r="F563" s="426"/>
      <c r="G563" s="426"/>
      <c r="H563" s="426"/>
      <c r="I563" s="426"/>
      <c r="J563" s="426"/>
      <c r="K563" s="426"/>
      <c r="L563" s="426"/>
      <c r="M563" s="426"/>
      <c r="N563" s="426"/>
      <c r="O563" s="426"/>
      <c r="P563" s="426"/>
      <c r="Q563" s="426"/>
      <c r="R563" s="426"/>
      <c r="S563" s="426"/>
      <c r="T563" s="426"/>
      <c r="U563" s="426"/>
      <c r="V563" s="426"/>
      <c r="W563" s="426"/>
      <c r="X563" s="426"/>
      <c r="Y563" s="426"/>
      <c r="Z563" s="426"/>
    </row>
    <row r="564" spans="1:26" ht="15.75" customHeight="1">
      <c r="A564" s="426"/>
      <c r="B564" s="426"/>
      <c r="C564" s="426"/>
      <c r="D564" s="426"/>
      <c r="E564" s="426"/>
      <c r="F564" s="426"/>
      <c r="G564" s="426"/>
      <c r="H564" s="426"/>
      <c r="I564" s="426"/>
      <c r="J564" s="426"/>
      <c r="K564" s="426"/>
      <c r="L564" s="426"/>
      <c r="M564" s="426"/>
      <c r="N564" s="426"/>
      <c r="O564" s="426"/>
      <c r="P564" s="426"/>
      <c r="Q564" s="426"/>
      <c r="R564" s="426"/>
      <c r="S564" s="426"/>
      <c r="T564" s="426"/>
      <c r="U564" s="426"/>
      <c r="V564" s="426"/>
      <c r="W564" s="426"/>
      <c r="X564" s="426"/>
      <c r="Y564" s="426"/>
      <c r="Z564" s="426"/>
    </row>
    <row r="565" spans="1:26" ht="15.75" customHeight="1">
      <c r="A565" s="426"/>
      <c r="B565" s="426"/>
      <c r="C565" s="426"/>
      <c r="D565" s="426"/>
      <c r="E565" s="426"/>
      <c r="F565" s="426"/>
      <c r="G565" s="426"/>
      <c r="H565" s="426"/>
      <c r="I565" s="426"/>
      <c r="J565" s="426"/>
      <c r="K565" s="426"/>
      <c r="L565" s="426"/>
      <c r="M565" s="426"/>
      <c r="N565" s="426"/>
      <c r="O565" s="426"/>
      <c r="P565" s="426"/>
      <c r="Q565" s="426"/>
      <c r="R565" s="426"/>
      <c r="S565" s="426"/>
      <c r="T565" s="426"/>
      <c r="U565" s="426"/>
      <c r="V565" s="426"/>
      <c r="W565" s="426"/>
      <c r="X565" s="426"/>
      <c r="Y565" s="426"/>
      <c r="Z565" s="426"/>
    </row>
    <row r="566" spans="1:26" ht="15.75" customHeight="1">
      <c r="A566" s="426"/>
      <c r="B566" s="426"/>
      <c r="C566" s="426"/>
      <c r="D566" s="426"/>
      <c r="E566" s="426"/>
      <c r="F566" s="426"/>
      <c r="G566" s="426"/>
      <c r="H566" s="426"/>
      <c r="I566" s="426"/>
      <c r="J566" s="426"/>
      <c r="K566" s="426"/>
      <c r="L566" s="426"/>
      <c r="M566" s="426"/>
      <c r="N566" s="426"/>
      <c r="O566" s="426"/>
      <c r="P566" s="426"/>
      <c r="Q566" s="426"/>
      <c r="R566" s="426"/>
      <c r="S566" s="426"/>
      <c r="T566" s="426"/>
      <c r="U566" s="426"/>
      <c r="V566" s="426"/>
      <c r="W566" s="426"/>
      <c r="X566" s="426"/>
      <c r="Y566" s="426"/>
      <c r="Z566" s="426"/>
    </row>
    <row r="567" spans="1:26" ht="15.75" customHeight="1">
      <c r="A567" s="426"/>
      <c r="B567" s="426"/>
      <c r="C567" s="426"/>
      <c r="D567" s="426"/>
      <c r="E567" s="426"/>
      <c r="F567" s="426"/>
      <c r="G567" s="426"/>
      <c r="H567" s="426"/>
      <c r="I567" s="426"/>
      <c r="J567" s="426"/>
      <c r="K567" s="426"/>
      <c r="L567" s="426"/>
      <c r="M567" s="426"/>
      <c r="N567" s="426"/>
      <c r="O567" s="426"/>
      <c r="P567" s="426"/>
      <c r="Q567" s="426"/>
      <c r="R567" s="426"/>
      <c r="S567" s="426"/>
      <c r="T567" s="426"/>
      <c r="U567" s="426"/>
      <c r="V567" s="426"/>
      <c r="W567" s="426"/>
      <c r="X567" s="426"/>
      <c r="Y567" s="426"/>
      <c r="Z567" s="426"/>
    </row>
    <row r="568" spans="1:26" ht="15.75" customHeight="1">
      <c r="A568" s="426"/>
      <c r="B568" s="426"/>
      <c r="C568" s="426"/>
      <c r="D568" s="426"/>
      <c r="E568" s="426"/>
      <c r="F568" s="426"/>
      <c r="G568" s="426"/>
      <c r="H568" s="426"/>
      <c r="I568" s="426"/>
      <c r="J568" s="426"/>
      <c r="K568" s="426"/>
      <c r="L568" s="426"/>
      <c r="M568" s="426"/>
      <c r="N568" s="426"/>
      <c r="O568" s="426"/>
      <c r="P568" s="426"/>
      <c r="Q568" s="426"/>
      <c r="R568" s="426"/>
      <c r="S568" s="426"/>
      <c r="T568" s="426"/>
      <c r="U568" s="426"/>
      <c r="V568" s="426"/>
      <c r="W568" s="426"/>
      <c r="X568" s="426"/>
      <c r="Y568" s="426"/>
      <c r="Z568" s="426"/>
    </row>
    <row r="569" spans="1:26" ht="15.75" customHeight="1">
      <c r="A569" s="426"/>
      <c r="B569" s="426"/>
      <c r="C569" s="426"/>
      <c r="D569" s="426"/>
      <c r="E569" s="426"/>
      <c r="F569" s="426"/>
      <c r="G569" s="426"/>
      <c r="H569" s="426"/>
      <c r="I569" s="426"/>
      <c r="J569" s="426"/>
      <c r="K569" s="426"/>
      <c r="L569" s="426"/>
      <c r="M569" s="426"/>
      <c r="N569" s="426"/>
      <c r="O569" s="426"/>
      <c r="P569" s="426"/>
      <c r="Q569" s="426"/>
      <c r="R569" s="426"/>
      <c r="S569" s="426"/>
      <c r="T569" s="426"/>
      <c r="U569" s="426"/>
      <c r="V569" s="426"/>
      <c r="W569" s="426"/>
      <c r="X569" s="426"/>
      <c r="Y569" s="426"/>
      <c r="Z569" s="426"/>
    </row>
    <row r="570" spans="1:26" ht="15.75" customHeight="1">
      <c r="A570" s="426"/>
      <c r="B570" s="426"/>
      <c r="C570" s="426"/>
      <c r="D570" s="426"/>
      <c r="E570" s="426"/>
      <c r="F570" s="426"/>
      <c r="G570" s="426"/>
      <c r="H570" s="426"/>
      <c r="I570" s="426"/>
      <c r="J570" s="426"/>
      <c r="K570" s="426"/>
      <c r="L570" s="426"/>
      <c r="M570" s="426"/>
      <c r="N570" s="426"/>
      <c r="O570" s="426"/>
      <c r="P570" s="426"/>
      <c r="Q570" s="426"/>
      <c r="R570" s="426"/>
      <c r="S570" s="426"/>
      <c r="T570" s="426"/>
      <c r="U570" s="426"/>
      <c r="V570" s="426"/>
      <c r="W570" s="426"/>
      <c r="X570" s="426"/>
      <c r="Y570" s="426"/>
      <c r="Z570" s="426"/>
    </row>
    <row r="571" spans="1:26" ht="15.75" customHeight="1">
      <c r="A571" s="426"/>
      <c r="B571" s="426"/>
      <c r="C571" s="426"/>
      <c r="D571" s="426"/>
      <c r="E571" s="426"/>
      <c r="F571" s="426"/>
      <c r="G571" s="426"/>
      <c r="H571" s="426"/>
      <c r="I571" s="426"/>
      <c r="J571" s="426"/>
      <c r="K571" s="426"/>
      <c r="L571" s="426"/>
      <c r="M571" s="426"/>
      <c r="N571" s="426"/>
      <c r="O571" s="426"/>
      <c r="P571" s="426"/>
      <c r="Q571" s="426"/>
      <c r="R571" s="426"/>
      <c r="S571" s="426"/>
      <c r="T571" s="426"/>
      <c r="U571" s="426"/>
      <c r="V571" s="426"/>
      <c r="W571" s="426"/>
      <c r="X571" s="426"/>
      <c r="Y571" s="426"/>
      <c r="Z571" s="426"/>
    </row>
    <row r="572" spans="1:26" ht="15.75" customHeight="1">
      <c r="A572" s="426"/>
      <c r="B572" s="426"/>
      <c r="C572" s="426"/>
      <c r="D572" s="426"/>
      <c r="E572" s="426"/>
      <c r="F572" s="426"/>
      <c r="G572" s="426"/>
      <c r="H572" s="426"/>
      <c r="I572" s="426"/>
      <c r="J572" s="426"/>
      <c r="K572" s="426"/>
      <c r="L572" s="426"/>
      <c r="M572" s="426"/>
      <c r="N572" s="426"/>
      <c r="O572" s="426"/>
      <c r="P572" s="426"/>
      <c r="Q572" s="426"/>
      <c r="R572" s="426"/>
      <c r="S572" s="426"/>
      <c r="T572" s="426"/>
      <c r="U572" s="426"/>
      <c r="V572" s="426"/>
      <c r="W572" s="426"/>
      <c r="X572" s="426"/>
      <c r="Y572" s="426"/>
      <c r="Z572" s="426"/>
    </row>
    <row r="573" spans="1:26" ht="15.75" customHeight="1">
      <c r="A573" s="426"/>
      <c r="B573" s="426"/>
      <c r="C573" s="426"/>
      <c r="D573" s="426"/>
      <c r="E573" s="426"/>
      <c r="F573" s="426"/>
      <c r="G573" s="426"/>
      <c r="H573" s="426"/>
      <c r="I573" s="426"/>
      <c r="J573" s="426"/>
      <c r="K573" s="426"/>
      <c r="L573" s="426"/>
      <c r="M573" s="426"/>
      <c r="N573" s="426"/>
      <c r="O573" s="426"/>
      <c r="P573" s="426"/>
      <c r="Q573" s="426"/>
      <c r="R573" s="426"/>
      <c r="S573" s="426"/>
      <c r="T573" s="426"/>
      <c r="U573" s="426"/>
      <c r="V573" s="426"/>
      <c r="W573" s="426"/>
      <c r="X573" s="426"/>
      <c r="Y573" s="426"/>
      <c r="Z573" s="426"/>
    </row>
    <row r="574" spans="1:26" ht="15.75" customHeight="1">
      <c r="A574" s="426"/>
      <c r="B574" s="426"/>
      <c r="C574" s="426"/>
      <c r="D574" s="426"/>
      <c r="E574" s="426"/>
      <c r="F574" s="426"/>
      <c r="G574" s="426"/>
      <c r="H574" s="426"/>
      <c r="I574" s="426"/>
      <c r="J574" s="426"/>
      <c r="K574" s="426"/>
      <c r="L574" s="426"/>
      <c r="M574" s="426"/>
      <c r="N574" s="426"/>
      <c r="O574" s="426"/>
      <c r="P574" s="426"/>
      <c r="Q574" s="426"/>
      <c r="R574" s="426"/>
      <c r="S574" s="426"/>
      <c r="T574" s="426"/>
      <c r="U574" s="426"/>
      <c r="V574" s="426"/>
      <c r="W574" s="426"/>
      <c r="X574" s="426"/>
      <c r="Y574" s="426"/>
      <c r="Z574" s="426"/>
    </row>
    <row r="575" spans="1:26" ht="15.75" customHeight="1">
      <c r="A575" s="426"/>
      <c r="B575" s="426"/>
      <c r="C575" s="426"/>
      <c r="D575" s="426"/>
      <c r="E575" s="426"/>
      <c r="F575" s="426"/>
      <c r="G575" s="426"/>
      <c r="H575" s="426"/>
      <c r="I575" s="426"/>
      <c r="J575" s="426"/>
      <c r="K575" s="426"/>
      <c r="L575" s="426"/>
      <c r="M575" s="426"/>
      <c r="N575" s="426"/>
      <c r="O575" s="426"/>
      <c r="P575" s="426"/>
      <c r="Q575" s="426"/>
      <c r="R575" s="426"/>
      <c r="S575" s="426"/>
      <c r="T575" s="426"/>
      <c r="U575" s="426"/>
      <c r="V575" s="426"/>
      <c r="W575" s="426"/>
      <c r="X575" s="426"/>
      <c r="Y575" s="426"/>
      <c r="Z575" s="426"/>
    </row>
    <row r="576" spans="1:26" ht="15.75" customHeight="1">
      <c r="A576" s="426"/>
      <c r="B576" s="426"/>
      <c r="C576" s="426"/>
      <c r="D576" s="426"/>
      <c r="E576" s="426"/>
      <c r="F576" s="426"/>
      <c r="G576" s="426"/>
      <c r="H576" s="426"/>
      <c r="I576" s="426"/>
      <c r="J576" s="426"/>
      <c r="K576" s="426"/>
      <c r="L576" s="426"/>
      <c r="M576" s="426"/>
      <c r="N576" s="426"/>
      <c r="O576" s="426"/>
      <c r="P576" s="426"/>
      <c r="Q576" s="426"/>
      <c r="R576" s="426"/>
      <c r="S576" s="426"/>
      <c r="T576" s="426"/>
      <c r="U576" s="426"/>
      <c r="V576" s="426"/>
      <c r="W576" s="426"/>
      <c r="X576" s="426"/>
      <c r="Y576" s="426"/>
      <c r="Z576" s="426"/>
    </row>
    <row r="577" spans="1:26" ht="15.75" customHeight="1">
      <c r="A577" s="426"/>
      <c r="B577" s="426"/>
      <c r="C577" s="426"/>
      <c r="D577" s="426"/>
      <c r="E577" s="426"/>
      <c r="F577" s="426"/>
      <c r="G577" s="426"/>
      <c r="H577" s="426"/>
      <c r="I577" s="426"/>
      <c r="J577" s="426"/>
      <c r="K577" s="426"/>
      <c r="L577" s="426"/>
      <c r="M577" s="426"/>
      <c r="N577" s="426"/>
      <c r="O577" s="426"/>
      <c r="P577" s="426"/>
      <c r="Q577" s="426"/>
      <c r="R577" s="426"/>
      <c r="S577" s="426"/>
      <c r="T577" s="426"/>
      <c r="U577" s="426"/>
      <c r="V577" s="426"/>
      <c r="W577" s="426"/>
      <c r="X577" s="426"/>
      <c r="Y577" s="426"/>
      <c r="Z577" s="426"/>
    </row>
    <row r="578" spans="1:26" ht="15.75" customHeight="1">
      <c r="A578" s="426"/>
      <c r="B578" s="426"/>
      <c r="C578" s="426"/>
      <c r="D578" s="426"/>
      <c r="E578" s="426"/>
      <c r="F578" s="426"/>
      <c r="G578" s="426"/>
      <c r="H578" s="426"/>
      <c r="I578" s="426"/>
      <c r="J578" s="426"/>
      <c r="K578" s="426"/>
      <c r="L578" s="426"/>
      <c r="M578" s="426"/>
      <c r="N578" s="426"/>
      <c r="O578" s="426"/>
      <c r="P578" s="426"/>
      <c r="Q578" s="426"/>
      <c r="R578" s="426"/>
      <c r="S578" s="426"/>
      <c r="T578" s="426"/>
      <c r="U578" s="426"/>
      <c r="V578" s="426"/>
      <c r="W578" s="426"/>
      <c r="X578" s="426"/>
      <c r="Y578" s="426"/>
      <c r="Z578" s="426"/>
    </row>
    <row r="579" spans="1:26" ht="15.75" customHeight="1">
      <c r="A579" s="426"/>
      <c r="B579" s="426"/>
      <c r="C579" s="426"/>
      <c r="D579" s="426"/>
      <c r="E579" s="426"/>
      <c r="F579" s="426"/>
      <c r="G579" s="426"/>
      <c r="H579" s="426"/>
      <c r="I579" s="426"/>
      <c r="J579" s="426"/>
      <c r="K579" s="426"/>
      <c r="L579" s="426"/>
      <c r="M579" s="426"/>
      <c r="N579" s="426"/>
      <c r="O579" s="426"/>
      <c r="P579" s="426"/>
      <c r="Q579" s="426"/>
      <c r="R579" s="426"/>
      <c r="S579" s="426"/>
      <c r="T579" s="426"/>
      <c r="U579" s="426"/>
      <c r="V579" s="426"/>
      <c r="W579" s="426"/>
      <c r="X579" s="426"/>
      <c r="Y579" s="426"/>
      <c r="Z579" s="426"/>
    </row>
    <row r="580" spans="1:26" ht="15.75" customHeight="1">
      <c r="A580" s="426"/>
      <c r="B580" s="426"/>
      <c r="C580" s="426"/>
      <c r="D580" s="426"/>
      <c r="E580" s="426"/>
      <c r="F580" s="426"/>
      <c r="G580" s="426"/>
      <c r="H580" s="426"/>
      <c r="I580" s="426"/>
      <c r="J580" s="426"/>
      <c r="K580" s="426"/>
      <c r="L580" s="426"/>
      <c r="M580" s="426"/>
      <c r="N580" s="426"/>
      <c r="O580" s="426"/>
      <c r="P580" s="426"/>
      <c r="Q580" s="426"/>
      <c r="R580" s="426"/>
      <c r="S580" s="426"/>
      <c r="T580" s="426"/>
      <c r="U580" s="426"/>
      <c r="V580" s="426"/>
      <c r="W580" s="426"/>
      <c r="X580" s="426"/>
      <c r="Y580" s="426"/>
      <c r="Z580" s="426"/>
    </row>
    <row r="581" spans="1:26" ht="15.75" customHeight="1">
      <c r="A581" s="426"/>
      <c r="B581" s="426"/>
      <c r="C581" s="426"/>
      <c r="D581" s="426"/>
      <c r="E581" s="426"/>
      <c r="F581" s="426"/>
      <c r="G581" s="426"/>
      <c r="H581" s="426"/>
      <c r="I581" s="426"/>
      <c r="J581" s="426"/>
      <c r="K581" s="426"/>
      <c r="L581" s="426"/>
      <c r="M581" s="426"/>
      <c r="N581" s="426"/>
      <c r="O581" s="426"/>
      <c r="P581" s="426"/>
      <c r="Q581" s="426"/>
      <c r="R581" s="426"/>
      <c r="S581" s="426"/>
      <c r="T581" s="426"/>
      <c r="U581" s="426"/>
      <c r="V581" s="426"/>
      <c r="W581" s="426"/>
      <c r="X581" s="426"/>
      <c r="Y581" s="426"/>
      <c r="Z581" s="426"/>
    </row>
    <row r="582" spans="1:26" ht="15.75" customHeight="1">
      <c r="A582" s="426"/>
      <c r="B582" s="426"/>
      <c r="C582" s="426"/>
      <c r="D582" s="426"/>
      <c r="E582" s="426"/>
      <c r="F582" s="426"/>
      <c r="G582" s="426"/>
      <c r="H582" s="426"/>
      <c r="I582" s="426"/>
      <c r="J582" s="426"/>
      <c r="K582" s="426"/>
      <c r="L582" s="426"/>
      <c r="M582" s="426"/>
      <c r="N582" s="426"/>
      <c r="O582" s="426"/>
      <c r="P582" s="426"/>
      <c r="Q582" s="426"/>
      <c r="R582" s="426"/>
      <c r="S582" s="426"/>
      <c r="T582" s="426"/>
      <c r="U582" s="426"/>
      <c r="V582" s="426"/>
      <c r="W582" s="426"/>
      <c r="X582" s="426"/>
      <c r="Y582" s="426"/>
      <c r="Z582" s="426"/>
    </row>
    <row r="583" spans="1:26" ht="15.75" customHeight="1">
      <c r="A583" s="426"/>
      <c r="B583" s="426"/>
      <c r="C583" s="426"/>
      <c r="D583" s="426"/>
      <c r="E583" s="426"/>
      <c r="F583" s="426"/>
      <c r="G583" s="426"/>
      <c r="H583" s="426"/>
      <c r="I583" s="426"/>
      <c r="J583" s="426"/>
      <c r="K583" s="426"/>
      <c r="L583" s="426"/>
      <c r="M583" s="426"/>
      <c r="N583" s="426"/>
      <c r="O583" s="426"/>
      <c r="P583" s="426"/>
      <c r="Q583" s="426"/>
      <c r="R583" s="426"/>
      <c r="S583" s="426"/>
      <c r="T583" s="426"/>
      <c r="U583" s="426"/>
      <c r="V583" s="426"/>
      <c r="W583" s="426"/>
      <c r="X583" s="426"/>
      <c r="Y583" s="426"/>
      <c r="Z583" s="426"/>
    </row>
    <row r="584" spans="1:26" ht="15.75" customHeight="1">
      <c r="A584" s="426"/>
      <c r="B584" s="426"/>
      <c r="C584" s="426"/>
      <c r="D584" s="426"/>
      <c r="E584" s="426"/>
      <c r="F584" s="426"/>
      <c r="G584" s="426"/>
      <c r="H584" s="426"/>
      <c r="I584" s="426"/>
      <c r="J584" s="426"/>
      <c r="K584" s="426"/>
      <c r="L584" s="426"/>
      <c r="M584" s="426"/>
      <c r="N584" s="426"/>
      <c r="O584" s="426"/>
      <c r="P584" s="426"/>
      <c r="Q584" s="426"/>
      <c r="R584" s="426"/>
      <c r="S584" s="426"/>
      <c r="T584" s="426"/>
      <c r="U584" s="426"/>
      <c r="V584" s="426"/>
      <c r="W584" s="426"/>
      <c r="X584" s="426"/>
      <c r="Y584" s="426"/>
      <c r="Z584" s="426"/>
    </row>
    <row r="585" spans="1:26" ht="15.75" customHeight="1">
      <c r="A585" s="426"/>
      <c r="B585" s="426"/>
      <c r="C585" s="426"/>
      <c r="D585" s="426"/>
      <c r="E585" s="426"/>
      <c r="F585" s="426"/>
      <c r="G585" s="426"/>
      <c r="H585" s="426"/>
      <c r="I585" s="426"/>
      <c r="J585" s="426"/>
      <c r="K585" s="426"/>
      <c r="L585" s="426"/>
      <c r="M585" s="426"/>
      <c r="N585" s="426"/>
      <c r="O585" s="426"/>
      <c r="P585" s="426"/>
      <c r="Q585" s="426"/>
      <c r="R585" s="426"/>
      <c r="S585" s="426"/>
      <c r="T585" s="426"/>
      <c r="U585" s="426"/>
      <c r="V585" s="426"/>
      <c r="W585" s="426"/>
      <c r="X585" s="426"/>
      <c r="Y585" s="426"/>
      <c r="Z585" s="426"/>
    </row>
    <row r="586" spans="1:26" ht="15.75" customHeight="1">
      <c r="A586" s="426"/>
      <c r="B586" s="426"/>
      <c r="C586" s="426"/>
      <c r="D586" s="426"/>
      <c r="E586" s="426"/>
      <c r="F586" s="426"/>
      <c r="G586" s="426"/>
      <c r="H586" s="426"/>
      <c r="I586" s="426"/>
      <c r="J586" s="426"/>
      <c r="K586" s="426"/>
      <c r="L586" s="426"/>
      <c r="M586" s="426"/>
      <c r="N586" s="426"/>
      <c r="O586" s="426"/>
      <c r="P586" s="426"/>
      <c r="Q586" s="426"/>
      <c r="R586" s="426"/>
      <c r="S586" s="426"/>
      <c r="T586" s="426"/>
      <c r="U586" s="426"/>
      <c r="V586" s="426"/>
      <c r="W586" s="426"/>
      <c r="X586" s="426"/>
      <c r="Y586" s="426"/>
      <c r="Z586" s="426"/>
    </row>
    <row r="587" spans="1:26" ht="15.75" customHeight="1">
      <c r="A587" s="426"/>
      <c r="B587" s="426"/>
      <c r="C587" s="426"/>
      <c r="D587" s="426"/>
      <c r="E587" s="426"/>
      <c r="F587" s="426"/>
      <c r="G587" s="426"/>
      <c r="H587" s="426"/>
      <c r="I587" s="426"/>
      <c r="J587" s="426"/>
      <c r="K587" s="426"/>
      <c r="L587" s="426"/>
      <c r="M587" s="426"/>
      <c r="N587" s="426"/>
      <c r="O587" s="426"/>
      <c r="P587" s="426"/>
      <c r="Q587" s="426"/>
      <c r="R587" s="426"/>
      <c r="S587" s="426"/>
      <c r="T587" s="426"/>
      <c r="U587" s="426"/>
      <c r="V587" s="426"/>
      <c r="W587" s="426"/>
      <c r="X587" s="426"/>
      <c r="Y587" s="426"/>
      <c r="Z587" s="426"/>
    </row>
    <row r="588" spans="1:26" ht="15.75" customHeight="1">
      <c r="A588" s="426"/>
      <c r="B588" s="426"/>
      <c r="C588" s="426"/>
      <c r="D588" s="426"/>
      <c r="E588" s="426"/>
      <c r="F588" s="426"/>
      <c r="G588" s="426"/>
      <c r="H588" s="426"/>
      <c r="I588" s="426"/>
      <c r="J588" s="426"/>
      <c r="K588" s="426"/>
      <c r="L588" s="426"/>
      <c r="M588" s="426"/>
      <c r="N588" s="426"/>
      <c r="O588" s="426"/>
      <c r="P588" s="426"/>
      <c r="Q588" s="426"/>
      <c r="R588" s="426"/>
      <c r="S588" s="426"/>
      <c r="T588" s="426"/>
      <c r="U588" s="426"/>
      <c r="V588" s="426"/>
      <c r="W588" s="426"/>
      <c r="X588" s="426"/>
      <c r="Y588" s="426"/>
      <c r="Z588" s="426"/>
    </row>
    <row r="589" spans="1:26" ht="15.75" customHeight="1">
      <c r="A589" s="426"/>
      <c r="B589" s="426"/>
      <c r="C589" s="426"/>
      <c r="D589" s="426"/>
      <c r="E589" s="426"/>
      <c r="F589" s="426"/>
      <c r="G589" s="426"/>
      <c r="H589" s="426"/>
      <c r="I589" s="426"/>
      <c r="J589" s="426"/>
      <c r="K589" s="426"/>
      <c r="L589" s="426"/>
      <c r="M589" s="426"/>
      <c r="N589" s="426"/>
      <c r="O589" s="426"/>
      <c r="P589" s="426"/>
      <c r="Q589" s="426"/>
      <c r="R589" s="426"/>
      <c r="S589" s="426"/>
      <c r="T589" s="426"/>
      <c r="U589" s="426"/>
      <c r="V589" s="426"/>
      <c r="W589" s="426"/>
      <c r="X589" s="426"/>
      <c r="Y589" s="426"/>
      <c r="Z589" s="426"/>
    </row>
    <row r="590" spans="1:26" ht="15.75" customHeight="1">
      <c r="A590" s="426"/>
      <c r="B590" s="426"/>
      <c r="C590" s="426"/>
      <c r="D590" s="426"/>
      <c r="E590" s="426"/>
      <c r="F590" s="426"/>
      <c r="G590" s="426"/>
      <c r="H590" s="426"/>
      <c r="I590" s="426"/>
      <c r="J590" s="426"/>
      <c r="K590" s="426"/>
      <c r="L590" s="426"/>
      <c r="M590" s="426"/>
      <c r="N590" s="426"/>
      <c r="O590" s="426"/>
      <c r="P590" s="426"/>
      <c r="Q590" s="426"/>
      <c r="R590" s="426"/>
      <c r="S590" s="426"/>
      <c r="T590" s="426"/>
      <c r="U590" s="426"/>
      <c r="V590" s="426"/>
      <c r="W590" s="426"/>
      <c r="X590" s="426"/>
      <c r="Y590" s="426"/>
      <c r="Z590" s="426"/>
    </row>
    <row r="591" spans="1:26" ht="15.75" customHeight="1">
      <c r="A591" s="426"/>
      <c r="B591" s="426"/>
      <c r="C591" s="426"/>
      <c r="D591" s="426"/>
      <c r="E591" s="426"/>
      <c r="F591" s="426"/>
      <c r="G591" s="426"/>
      <c r="H591" s="426"/>
      <c r="I591" s="426"/>
      <c r="J591" s="426"/>
      <c r="K591" s="426"/>
      <c r="L591" s="426"/>
      <c r="M591" s="426"/>
      <c r="N591" s="426"/>
      <c r="O591" s="426"/>
      <c r="P591" s="426"/>
      <c r="Q591" s="426"/>
      <c r="R591" s="426"/>
      <c r="S591" s="426"/>
      <c r="T591" s="426"/>
      <c r="U591" s="426"/>
      <c r="V591" s="426"/>
      <c r="W591" s="426"/>
      <c r="X591" s="426"/>
      <c r="Y591" s="426"/>
      <c r="Z591" s="426"/>
    </row>
    <row r="592" spans="1:26" ht="15.75" customHeight="1">
      <c r="A592" s="426"/>
      <c r="B592" s="426"/>
      <c r="C592" s="426"/>
      <c r="D592" s="426"/>
      <c r="E592" s="426"/>
      <c r="F592" s="426"/>
      <c r="G592" s="426"/>
      <c r="H592" s="426"/>
      <c r="I592" s="426"/>
      <c r="J592" s="426"/>
      <c r="K592" s="426"/>
      <c r="L592" s="426"/>
      <c r="M592" s="426"/>
      <c r="N592" s="426"/>
      <c r="O592" s="426"/>
      <c r="P592" s="426"/>
      <c r="Q592" s="426"/>
      <c r="R592" s="426"/>
      <c r="S592" s="426"/>
      <c r="T592" s="426"/>
      <c r="U592" s="426"/>
      <c r="V592" s="426"/>
      <c r="W592" s="426"/>
      <c r="X592" s="426"/>
      <c r="Y592" s="426"/>
      <c r="Z592" s="426"/>
    </row>
    <row r="593" spans="1:26" ht="15.75" customHeight="1">
      <c r="A593" s="426"/>
      <c r="B593" s="426"/>
      <c r="C593" s="426"/>
      <c r="D593" s="426"/>
      <c r="E593" s="426"/>
      <c r="F593" s="426"/>
      <c r="G593" s="426"/>
      <c r="H593" s="426"/>
      <c r="I593" s="426"/>
      <c r="J593" s="426"/>
      <c r="K593" s="426"/>
      <c r="L593" s="426"/>
      <c r="M593" s="426"/>
      <c r="N593" s="426"/>
      <c r="O593" s="426"/>
      <c r="P593" s="426"/>
      <c r="Q593" s="426"/>
      <c r="R593" s="426"/>
      <c r="S593" s="426"/>
      <c r="T593" s="426"/>
      <c r="U593" s="426"/>
      <c r="V593" s="426"/>
      <c r="W593" s="426"/>
      <c r="X593" s="426"/>
      <c r="Y593" s="426"/>
      <c r="Z593" s="426"/>
    </row>
    <row r="594" spans="1:26" ht="15.75" customHeight="1">
      <c r="A594" s="426"/>
      <c r="B594" s="426"/>
      <c r="C594" s="426"/>
      <c r="D594" s="426"/>
      <c r="E594" s="426"/>
      <c r="F594" s="426"/>
      <c r="G594" s="426"/>
      <c r="H594" s="426"/>
      <c r="I594" s="426"/>
      <c r="J594" s="426"/>
      <c r="K594" s="426"/>
      <c r="L594" s="426"/>
      <c r="M594" s="426"/>
      <c r="N594" s="426"/>
      <c r="O594" s="426"/>
      <c r="P594" s="426"/>
      <c r="Q594" s="426"/>
      <c r="R594" s="426"/>
      <c r="S594" s="426"/>
      <c r="T594" s="426"/>
      <c r="U594" s="426"/>
      <c r="V594" s="426"/>
      <c r="W594" s="426"/>
      <c r="X594" s="426"/>
      <c r="Y594" s="426"/>
      <c r="Z594" s="426"/>
    </row>
    <row r="595" spans="1:26" ht="15.75" customHeight="1">
      <c r="A595" s="426"/>
      <c r="B595" s="426"/>
      <c r="C595" s="426"/>
      <c r="D595" s="426"/>
      <c r="E595" s="426"/>
      <c r="F595" s="426"/>
      <c r="G595" s="426"/>
      <c r="H595" s="426"/>
      <c r="I595" s="426"/>
      <c r="J595" s="426"/>
      <c r="K595" s="426"/>
      <c r="L595" s="426"/>
      <c r="M595" s="426"/>
      <c r="N595" s="426"/>
      <c r="O595" s="426"/>
      <c r="P595" s="426"/>
      <c r="Q595" s="426"/>
      <c r="R595" s="426"/>
      <c r="S595" s="426"/>
      <c r="T595" s="426"/>
      <c r="U595" s="426"/>
      <c r="V595" s="426"/>
      <c r="W595" s="426"/>
      <c r="X595" s="426"/>
      <c r="Y595" s="426"/>
      <c r="Z595" s="426"/>
    </row>
    <row r="596" spans="1:26" ht="15.75" customHeight="1">
      <c r="A596" s="426"/>
      <c r="B596" s="426"/>
      <c r="C596" s="426"/>
      <c r="D596" s="426"/>
      <c r="E596" s="426"/>
      <c r="F596" s="426"/>
      <c r="G596" s="426"/>
      <c r="H596" s="426"/>
      <c r="I596" s="426"/>
      <c r="J596" s="426"/>
      <c r="K596" s="426"/>
      <c r="L596" s="426"/>
      <c r="M596" s="426"/>
      <c r="N596" s="426"/>
      <c r="O596" s="426"/>
      <c r="P596" s="426"/>
      <c r="Q596" s="426"/>
      <c r="R596" s="426"/>
      <c r="S596" s="426"/>
      <c r="T596" s="426"/>
      <c r="U596" s="426"/>
      <c r="V596" s="426"/>
      <c r="W596" s="426"/>
      <c r="X596" s="426"/>
      <c r="Y596" s="426"/>
      <c r="Z596" s="426"/>
    </row>
    <row r="597" spans="1:26" ht="15.75" customHeight="1">
      <c r="A597" s="426"/>
      <c r="B597" s="426"/>
      <c r="C597" s="426"/>
      <c r="D597" s="426"/>
      <c r="E597" s="426"/>
      <c r="F597" s="426"/>
      <c r="G597" s="426"/>
      <c r="H597" s="426"/>
      <c r="I597" s="426"/>
      <c r="J597" s="426"/>
      <c r="K597" s="426"/>
      <c r="L597" s="426"/>
      <c r="M597" s="426"/>
      <c r="N597" s="426"/>
      <c r="O597" s="426"/>
      <c r="P597" s="426"/>
      <c r="Q597" s="426"/>
      <c r="R597" s="426"/>
      <c r="S597" s="426"/>
      <c r="T597" s="426"/>
      <c r="U597" s="426"/>
      <c r="V597" s="426"/>
      <c r="W597" s="426"/>
      <c r="X597" s="426"/>
      <c r="Y597" s="426"/>
      <c r="Z597" s="426"/>
    </row>
    <row r="598" spans="1:26" ht="15.75" customHeight="1">
      <c r="A598" s="426"/>
      <c r="B598" s="426"/>
      <c r="C598" s="426"/>
      <c r="D598" s="426"/>
      <c r="E598" s="426"/>
      <c r="F598" s="426"/>
      <c r="G598" s="426"/>
      <c r="H598" s="426"/>
      <c r="I598" s="426"/>
      <c r="J598" s="426"/>
      <c r="K598" s="426"/>
      <c r="L598" s="426"/>
      <c r="M598" s="426"/>
      <c r="N598" s="426"/>
      <c r="O598" s="426"/>
      <c r="P598" s="426"/>
      <c r="Q598" s="426"/>
      <c r="R598" s="426"/>
      <c r="S598" s="426"/>
      <c r="T598" s="426"/>
      <c r="U598" s="426"/>
      <c r="V598" s="426"/>
      <c r="W598" s="426"/>
      <c r="X598" s="426"/>
      <c r="Y598" s="426"/>
      <c r="Z598" s="426"/>
    </row>
    <row r="599" spans="1:26" ht="15.75" customHeight="1">
      <c r="A599" s="426"/>
      <c r="B599" s="426"/>
      <c r="C599" s="426"/>
      <c r="D599" s="426"/>
      <c r="E599" s="426"/>
      <c r="F599" s="426"/>
      <c r="G599" s="426"/>
      <c r="H599" s="426"/>
      <c r="I599" s="426"/>
      <c r="J599" s="426"/>
      <c r="K599" s="426"/>
      <c r="L599" s="426"/>
      <c r="M599" s="426"/>
      <c r="N599" s="426"/>
      <c r="O599" s="426"/>
      <c r="P599" s="426"/>
      <c r="Q599" s="426"/>
      <c r="R599" s="426"/>
      <c r="S599" s="426"/>
      <c r="T599" s="426"/>
      <c r="U599" s="426"/>
      <c r="V599" s="426"/>
      <c r="W599" s="426"/>
      <c r="X599" s="426"/>
      <c r="Y599" s="426"/>
      <c r="Z599" s="426"/>
    </row>
    <row r="600" spans="1:26" ht="15.75" customHeight="1">
      <c r="A600" s="426"/>
      <c r="B600" s="426"/>
      <c r="C600" s="426"/>
      <c r="D600" s="426"/>
      <c r="E600" s="426"/>
      <c r="F600" s="426"/>
      <c r="G600" s="426"/>
      <c r="H600" s="426"/>
      <c r="I600" s="426"/>
      <c r="J600" s="426"/>
      <c r="K600" s="426"/>
      <c r="L600" s="426"/>
      <c r="M600" s="426"/>
      <c r="N600" s="426"/>
      <c r="O600" s="426"/>
      <c r="P600" s="426"/>
      <c r="Q600" s="426"/>
      <c r="R600" s="426"/>
      <c r="S600" s="426"/>
      <c r="T600" s="426"/>
      <c r="U600" s="426"/>
      <c r="V600" s="426"/>
      <c r="W600" s="426"/>
      <c r="X600" s="426"/>
      <c r="Y600" s="426"/>
      <c r="Z600" s="426"/>
    </row>
    <row r="601" spans="1:26" ht="15.75" customHeight="1">
      <c r="A601" s="426"/>
      <c r="B601" s="426"/>
      <c r="C601" s="426"/>
      <c r="D601" s="426"/>
      <c r="E601" s="426"/>
      <c r="F601" s="426"/>
      <c r="G601" s="426"/>
      <c r="H601" s="426"/>
      <c r="I601" s="426"/>
      <c r="J601" s="426"/>
      <c r="K601" s="426"/>
      <c r="L601" s="426"/>
      <c r="M601" s="426"/>
      <c r="N601" s="426"/>
      <c r="O601" s="426"/>
      <c r="P601" s="426"/>
      <c r="Q601" s="426"/>
      <c r="R601" s="426"/>
      <c r="S601" s="426"/>
      <c r="T601" s="426"/>
      <c r="U601" s="426"/>
      <c r="V601" s="426"/>
      <c r="W601" s="426"/>
      <c r="X601" s="426"/>
      <c r="Y601" s="426"/>
      <c r="Z601" s="426"/>
    </row>
    <row r="602" spans="1:26" ht="15.75" customHeight="1">
      <c r="A602" s="426"/>
      <c r="B602" s="426"/>
      <c r="C602" s="426"/>
      <c r="D602" s="426"/>
      <c r="E602" s="426"/>
      <c r="F602" s="426"/>
      <c r="G602" s="426"/>
      <c r="H602" s="426"/>
      <c r="I602" s="426"/>
      <c r="J602" s="426"/>
      <c r="K602" s="426"/>
      <c r="L602" s="426"/>
      <c r="M602" s="426"/>
      <c r="N602" s="426"/>
      <c r="O602" s="426"/>
      <c r="P602" s="426"/>
      <c r="Q602" s="426"/>
      <c r="R602" s="426"/>
      <c r="S602" s="426"/>
      <c r="T602" s="426"/>
      <c r="U602" s="426"/>
      <c r="V602" s="426"/>
      <c r="W602" s="426"/>
      <c r="X602" s="426"/>
      <c r="Y602" s="426"/>
      <c r="Z602" s="426"/>
    </row>
    <row r="603" spans="1:26" ht="15.75" customHeight="1">
      <c r="A603" s="426"/>
      <c r="B603" s="426"/>
      <c r="C603" s="426"/>
      <c r="D603" s="426"/>
      <c r="E603" s="426"/>
      <c r="F603" s="426"/>
      <c r="G603" s="426"/>
      <c r="H603" s="426"/>
      <c r="I603" s="426"/>
      <c r="J603" s="426"/>
      <c r="K603" s="426"/>
      <c r="L603" s="426"/>
      <c r="M603" s="426"/>
      <c r="N603" s="426"/>
      <c r="O603" s="426"/>
      <c r="P603" s="426"/>
      <c r="Q603" s="426"/>
      <c r="R603" s="426"/>
      <c r="S603" s="426"/>
      <c r="T603" s="426"/>
      <c r="U603" s="426"/>
      <c r="V603" s="426"/>
      <c r="W603" s="426"/>
      <c r="X603" s="426"/>
      <c r="Y603" s="426"/>
      <c r="Z603" s="426"/>
    </row>
    <row r="604" spans="1:26" ht="15.75" customHeight="1">
      <c r="A604" s="426"/>
      <c r="B604" s="426"/>
      <c r="C604" s="426"/>
      <c r="D604" s="426"/>
      <c r="E604" s="426"/>
      <c r="F604" s="426"/>
      <c r="G604" s="426"/>
      <c r="H604" s="426"/>
      <c r="I604" s="426"/>
      <c r="J604" s="426"/>
      <c r="K604" s="426"/>
      <c r="L604" s="426"/>
      <c r="M604" s="426"/>
      <c r="N604" s="426"/>
      <c r="O604" s="426"/>
      <c r="P604" s="426"/>
      <c r="Q604" s="426"/>
      <c r="R604" s="426"/>
      <c r="S604" s="426"/>
      <c r="T604" s="426"/>
      <c r="U604" s="426"/>
      <c r="V604" s="426"/>
      <c r="W604" s="426"/>
      <c r="X604" s="426"/>
      <c r="Y604" s="426"/>
      <c r="Z604" s="426"/>
    </row>
    <row r="605" spans="1:26" ht="15.75" customHeight="1">
      <c r="A605" s="426"/>
      <c r="B605" s="426"/>
      <c r="C605" s="426"/>
      <c r="D605" s="426"/>
      <c r="E605" s="426"/>
      <c r="F605" s="426"/>
      <c r="G605" s="426"/>
      <c r="H605" s="426"/>
      <c r="I605" s="426"/>
      <c r="J605" s="426"/>
      <c r="K605" s="426"/>
      <c r="L605" s="426"/>
      <c r="M605" s="426"/>
      <c r="N605" s="426"/>
      <c r="O605" s="426"/>
      <c r="P605" s="426"/>
      <c r="Q605" s="426"/>
      <c r="R605" s="426"/>
      <c r="S605" s="426"/>
      <c r="T605" s="426"/>
      <c r="U605" s="426"/>
      <c r="V605" s="426"/>
      <c r="W605" s="426"/>
      <c r="X605" s="426"/>
      <c r="Y605" s="426"/>
      <c r="Z605" s="426"/>
    </row>
    <row r="606" spans="1:26" ht="15.75" customHeight="1">
      <c r="A606" s="426"/>
      <c r="B606" s="426"/>
      <c r="C606" s="426"/>
      <c r="D606" s="426"/>
      <c r="E606" s="426"/>
      <c r="F606" s="426"/>
      <c r="G606" s="426"/>
      <c r="H606" s="426"/>
      <c r="I606" s="426"/>
      <c r="J606" s="426"/>
      <c r="K606" s="426"/>
      <c r="L606" s="426"/>
      <c r="M606" s="426"/>
      <c r="N606" s="426"/>
      <c r="O606" s="426"/>
      <c r="P606" s="426"/>
      <c r="Q606" s="426"/>
      <c r="R606" s="426"/>
      <c r="S606" s="426"/>
      <c r="T606" s="426"/>
      <c r="U606" s="426"/>
      <c r="V606" s="426"/>
      <c r="W606" s="426"/>
      <c r="X606" s="426"/>
      <c r="Y606" s="426"/>
      <c r="Z606" s="426"/>
    </row>
    <row r="607" spans="1:26" ht="15.75" customHeight="1">
      <c r="A607" s="426"/>
      <c r="B607" s="426"/>
      <c r="C607" s="426"/>
      <c r="D607" s="426"/>
      <c r="E607" s="426"/>
      <c r="F607" s="426"/>
      <c r="G607" s="426"/>
      <c r="H607" s="426"/>
      <c r="I607" s="426"/>
      <c r="J607" s="426"/>
      <c r="K607" s="426"/>
      <c r="L607" s="426"/>
      <c r="M607" s="426"/>
      <c r="N607" s="426"/>
      <c r="O607" s="426"/>
      <c r="P607" s="426"/>
      <c r="Q607" s="426"/>
      <c r="R607" s="426"/>
      <c r="S607" s="426"/>
      <c r="T607" s="426"/>
      <c r="U607" s="426"/>
      <c r="V607" s="426"/>
      <c r="W607" s="426"/>
      <c r="X607" s="426"/>
      <c r="Y607" s="426"/>
      <c r="Z607" s="426"/>
    </row>
    <row r="608" spans="1:26" ht="15.75" customHeight="1">
      <c r="A608" s="426"/>
      <c r="B608" s="426"/>
      <c r="C608" s="426"/>
      <c r="D608" s="426"/>
      <c r="E608" s="426"/>
      <c r="F608" s="426"/>
      <c r="G608" s="426"/>
      <c r="H608" s="426"/>
      <c r="I608" s="426"/>
      <c r="J608" s="426"/>
      <c r="K608" s="426"/>
      <c r="L608" s="426"/>
      <c r="M608" s="426"/>
      <c r="N608" s="426"/>
      <c r="O608" s="426"/>
      <c r="P608" s="426"/>
      <c r="Q608" s="426"/>
      <c r="R608" s="426"/>
      <c r="S608" s="426"/>
      <c r="T608" s="426"/>
      <c r="U608" s="426"/>
      <c r="V608" s="426"/>
      <c r="W608" s="426"/>
      <c r="X608" s="426"/>
      <c r="Y608" s="426"/>
      <c r="Z608" s="426"/>
    </row>
    <row r="609" spans="1:26" ht="15.75" customHeight="1">
      <c r="A609" s="426"/>
      <c r="B609" s="426"/>
      <c r="C609" s="426"/>
      <c r="D609" s="426"/>
      <c r="E609" s="426"/>
      <c r="F609" s="426"/>
      <c r="G609" s="426"/>
      <c r="H609" s="426"/>
      <c r="I609" s="426"/>
      <c r="J609" s="426"/>
      <c r="K609" s="426"/>
      <c r="L609" s="426"/>
      <c r="M609" s="426"/>
      <c r="N609" s="426"/>
      <c r="O609" s="426"/>
      <c r="P609" s="426"/>
      <c r="Q609" s="426"/>
      <c r="R609" s="426"/>
      <c r="S609" s="426"/>
      <c r="T609" s="426"/>
      <c r="U609" s="426"/>
      <c r="V609" s="426"/>
      <c r="W609" s="426"/>
      <c r="X609" s="426"/>
      <c r="Y609" s="426"/>
      <c r="Z609" s="426"/>
    </row>
    <row r="610" spans="1:26" ht="15.75" customHeight="1">
      <c r="A610" s="426"/>
      <c r="B610" s="426"/>
      <c r="C610" s="426"/>
      <c r="D610" s="426"/>
      <c r="E610" s="426"/>
      <c r="F610" s="426"/>
      <c r="G610" s="426"/>
      <c r="H610" s="426"/>
      <c r="I610" s="426"/>
      <c r="J610" s="426"/>
      <c r="K610" s="426"/>
      <c r="L610" s="426"/>
      <c r="M610" s="426"/>
      <c r="N610" s="426"/>
      <c r="O610" s="426"/>
      <c r="P610" s="426"/>
      <c r="Q610" s="426"/>
      <c r="R610" s="426"/>
      <c r="S610" s="426"/>
      <c r="T610" s="426"/>
      <c r="U610" s="426"/>
      <c r="V610" s="426"/>
      <c r="W610" s="426"/>
      <c r="X610" s="426"/>
      <c r="Y610" s="426"/>
      <c r="Z610" s="426"/>
    </row>
    <row r="611" spans="1:26" ht="15.75" customHeight="1">
      <c r="A611" s="426"/>
      <c r="B611" s="426"/>
      <c r="C611" s="426"/>
      <c r="D611" s="426"/>
      <c r="E611" s="426"/>
      <c r="F611" s="426"/>
      <c r="G611" s="426"/>
      <c r="H611" s="426"/>
      <c r="I611" s="426"/>
      <c r="J611" s="426"/>
      <c r="K611" s="426"/>
      <c r="L611" s="426"/>
      <c r="M611" s="426"/>
      <c r="N611" s="426"/>
      <c r="O611" s="426"/>
      <c r="P611" s="426"/>
      <c r="Q611" s="426"/>
      <c r="R611" s="426"/>
      <c r="S611" s="426"/>
      <c r="T611" s="426"/>
      <c r="U611" s="426"/>
      <c r="V611" s="426"/>
      <c r="W611" s="426"/>
      <c r="X611" s="426"/>
      <c r="Y611" s="426"/>
      <c r="Z611" s="426"/>
    </row>
    <row r="612" spans="1:26" ht="15.75" customHeight="1">
      <c r="A612" s="426"/>
      <c r="B612" s="426"/>
      <c r="C612" s="426"/>
      <c r="D612" s="426"/>
      <c r="E612" s="426"/>
      <c r="F612" s="426"/>
      <c r="G612" s="426"/>
      <c r="H612" s="426"/>
      <c r="I612" s="426"/>
      <c r="J612" s="426"/>
      <c r="K612" s="426"/>
      <c r="L612" s="426"/>
      <c r="M612" s="426"/>
      <c r="N612" s="426"/>
      <c r="O612" s="426"/>
      <c r="P612" s="426"/>
      <c r="Q612" s="426"/>
      <c r="R612" s="426"/>
      <c r="S612" s="426"/>
      <c r="T612" s="426"/>
      <c r="U612" s="426"/>
      <c r="V612" s="426"/>
      <c r="W612" s="426"/>
      <c r="X612" s="426"/>
      <c r="Y612" s="426"/>
      <c r="Z612" s="426"/>
    </row>
    <row r="613" spans="1:26" ht="15.75" customHeight="1">
      <c r="A613" s="426"/>
      <c r="B613" s="426"/>
      <c r="C613" s="426"/>
      <c r="D613" s="426"/>
      <c r="E613" s="426"/>
      <c r="F613" s="426"/>
      <c r="G613" s="426"/>
      <c r="H613" s="426"/>
      <c r="I613" s="426"/>
      <c r="J613" s="426"/>
      <c r="K613" s="426"/>
      <c r="L613" s="426"/>
      <c r="M613" s="426"/>
      <c r="N613" s="426"/>
      <c r="O613" s="426"/>
      <c r="P613" s="426"/>
      <c r="Q613" s="426"/>
      <c r="R613" s="426"/>
      <c r="S613" s="426"/>
      <c r="T613" s="426"/>
      <c r="U613" s="426"/>
      <c r="V613" s="426"/>
      <c r="W613" s="426"/>
      <c r="X613" s="426"/>
      <c r="Y613" s="426"/>
      <c r="Z613" s="426"/>
    </row>
    <row r="614" spans="1:26" ht="15.75" customHeight="1">
      <c r="A614" s="426"/>
      <c r="B614" s="426"/>
      <c r="C614" s="426"/>
      <c r="D614" s="426"/>
      <c r="E614" s="426"/>
      <c r="F614" s="426"/>
      <c r="G614" s="426"/>
      <c r="H614" s="426"/>
      <c r="I614" s="426"/>
      <c r="J614" s="426"/>
      <c r="K614" s="426"/>
      <c r="L614" s="426"/>
      <c r="M614" s="426"/>
      <c r="N614" s="426"/>
      <c r="O614" s="426"/>
      <c r="P614" s="426"/>
      <c r="Q614" s="426"/>
      <c r="R614" s="426"/>
      <c r="S614" s="426"/>
      <c r="T614" s="426"/>
      <c r="U614" s="426"/>
      <c r="V614" s="426"/>
      <c r="W614" s="426"/>
      <c r="X614" s="426"/>
      <c r="Y614" s="426"/>
      <c r="Z614" s="426"/>
    </row>
    <row r="615" spans="1:26" ht="15.75" customHeight="1">
      <c r="A615" s="426"/>
      <c r="B615" s="426"/>
      <c r="C615" s="426"/>
      <c r="D615" s="426"/>
      <c r="E615" s="426"/>
      <c r="F615" s="426"/>
      <c r="G615" s="426"/>
      <c r="H615" s="426"/>
      <c r="I615" s="426"/>
      <c r="J615" s="426"/>
      <c r="K615" s="426"/>
      <c r="L615" s="426"/>
      <c r="M615" s="426"/>
      <c r="N615" s="426"/>
      <c r="O615" s="426"/>
      <c r="P615" s="426"/>
      <c r="Q615" s="426"/>
      <c r="R615" s="426"/>
      <c r="S615" s="426"/>
      <c r="T615" s="426"/>
      <c r="U615" s="426"/>
      <c r="V615" s="426"/>
      <c r="W615" s="426"/>
      <c r="X615" s="426"/>
      <c r="Y615" s="426"/>
      <c r="Z615" s="426"/>
    </row>
    <row r="616" spans="1:26" ht="15.75" customHeight="1">
      <c r="A616" s="426"/>
      <c r="B616" s="426"/>
      <c r="C616" s="426"/>
      <c r="D616" s="426"/>
      <c r="E616" s="426"/>
      <c r="F616" s="426"/>
      <c r="G616" s="426"/>
      <c r="H616" s="426"/>
      <c r="I616" s="426"/>
      <c r="J616" s="426"/>
      <c r="K616" s="426"/>
      <c r="L616" s="426"/>
      <c r="M616" s="426"/>
      <c r="N616" s="426"/>
      <c r="O616" s="426"/>
      <c r="P616" s="426"/>
      <c r="Q616" s="426"/>
      <c r="R616" s="426"/>
      <c r="S616" s="426"/>
      <c r="T616" s="426"/>
      <c r="U616" s="426"/>
      <c r="V616" s="426"/>
      <c r="W616" s="426"/>
      <c r="X616" s="426"/>
      <c r="Y616" s="426"/>
      <c r="Z616" s="426"/>
    </row>
    <row r="617" spans="1:26" ht="15.75" customHeight="1">
      <c r="A617" s="426"/>
      <c r="B617" s="426"/>
      <c r="C617" s="426"/>
      <c r="D617" s="426"/>
      <c r="E617" s="426"/>
      <c r="F617" s="426"/>
      <c r="G617" s="426"/>
      <c r="H617" s="426"/>
      <c r="I617" s="426"/>
      <c r="J617" s="426"/>
      <c r="K617" s="426"/>
      <c r="L617" s="426"/>
      <c r="M617" s="426"/>
      <c r="N617" s="426"/>
      <c r="O617" s="426"/>
      <c r="P617" s="426"/>
      <c r="Q617" s="426"/>
      <c r="R617" s="426"/>
      <c r="S617" s="426"/>
      <c r="T617" s="426"/>
      <c r="U617" s="426"/>
      <c r="V617" s="426"/>
      <c r="W617" s="426"/>
      <c r="X617" s="426"/>
      <c r="Y617" s="426"/>
      <c r="Z617" s="426"/>
    </row>
    <row r="618" spans="1:26" ht="15.75" customHeight="1">
      <c r="A618" s="426"/>
      <c r="B618" s="426"/>
      <c r="C618" s="426"/>
      <c r="D618" s="426"/>
      <c r="E618" s="426"/>
      <c r="F618" s="426"/>
      <c r="G618" s="426"/>
      <c r="H618" s="426"/>
      <c r="I618" s="426"/>
      <c r="J618" s="426"/>
      <c r="K618" s="426"/>
      <c r="L618" s="426"/>
      <c r="M618" s="426"/>
      <c r="N618" s="426"/>
      <c r="O618" s="426"/>
      <c r="P618" s="426"/>
      <c r="Q618" s="426"/>
      <c r="R618" s="426"/>
      <c r="S618" s="426"/>
      <c r="T618" s="426"/>
      <c r="U618" s="426"/>
      <c r="V618" s="426"/>
      <c r="W618" s="426"/>
      <c r="X618" s="426"/>
      <c r="Y618" s="426"/>
      <c r="Z618" s="426"/>
    </row>
    <row r="619" spans="1:26" ht="15.75" customHeight="1">
      <c r="A619" s="426"/>
      <c r="B619" s="426"/>
      <c r="C619" s="426"/>
      <c r="D619" s="426"/>
      <c r="E619" s="426"/>
      <c r="F619" s="426"/>
      <c r="G619" s="426"/>
      <c r="H619" s="426"/>
      <c r="I619" s="426"/>
      <c r="J619" s="426"/>
      <c r="K619" s="426"/>
      <c r="L619" s="426"/>
      <c r="M619" s="426"/>
      <c r="N619" s="426"/>
      <c r="O619" s="426"/>
      <c r="P619" s="426"/>
      <c r="Q619" s="426"/>
      <c r="R619" s="426"/>
      <c r="S619" s="426"/>
      <c r="T619" s="426"/>
      <c r="U619" s="426"/>
      <c r="V619" s="426"/>
      <c r="W619" s="426"/>
      <c r="X619" s="426"/>
      <c r="Y619" s="426"/>
      <c r="Z619" s="426"/>
    </row>
    <row r="620" spans="1:26" ht="15.75" customHeight="1">
      <c r="A620" s="426"/>
      <c r="B620" s="426"/>
      <c r="C620" s="426"/>
      <c r="D620" s="426"/>
      <c r="E620" s="426"/>
      <c r="F620" s="426"/>
      <c r="G620" s="426"/>
      <c r="H620" s="426"/>
      <c r="I620" s="426"/>
      <c r="J620" s="426"/>
      <c r="K620" s="426"/>
      <c r="L620" s="426"/>
      <c r="M620" s="426"/>
      <c r="N620" s="426"/>
      <c r="O620" s="426"/>
      <c r="P620" s="426"/>
      <c r="Q620" s="426"/>
      <c r="R620" s="426"/>
      <c r="S620" s="426"/>
      <c r="T620" s="426"/>
      <c r="U620" s="426"/>
      <c r="V620" s="426"/>
      <c r="W620" s="426"/>
      <c r="X620" s="426"/>
      <c r="Y620" s="426"/>
      <c r="Z620" s="426"/>
    </row>
    <row r="621" spans="1:26" ht="15.75" customHeight="1">
      <c r="A621" s="426"/>
      <c r="B621" s="426"/>
      <c r="C621" s="426"/>
      <c r="D621" s="426"/>
      <c r="E621" s="426"/>
      <c r="F621" s="426"/>
      <c r="G621" s="426"/>
      <c r="H621" s="426"/>
      <c r="I621" s="426"/>
      <c r="J621" s="426"/>
      <c r="K621" s="426"/>
      <c r="L621" s="426"/>
      <c r="M621" s="426"/>
      <c r="N621" s="426"/>
      <c r="O621" s="426"/>
      <c r="P621" s="426"/>
      <c r="Q621" s="426"/>
      <c r="R621" s="426"/>
      <c r="S621" s="426"/>
      <c r="T621" s="426"/>
      <c r="U621" s="426"/>
      <c r="V621" s="426"/>
      <c r="W621" s="426"/>
      <c r="X621" s="426"/>
      <c r="Y621" s="426"/>
      <c r="Z621" s="426"/>
    </row>
    <row r="622" spans="1:26" ht="15.75" customHeight="1">
      <c r="A622" s="426"/>
      <c r="B622" s="426"/>
      <c r="C622" s="426"/>
      <c r="D622" s="426"/>
      <c r="E622" s="426"/>
      <c r="F622" s="426"/>
      <c r="G622" s="426"/>
      <c r="H622" s="426"/>
      <c r="I622" s="426"/>
      <c r="J622" s="426"/>
      <c r="K622" s="426"/>
      <c r="L622" s="426"/>
      <c r="M622" s="426"/>
      <c r="N622" s="426"/>
      <c r="O622" s="426"/>
      <c r="P622" s="426"/>
      <c r="Q622" s="426"/>
      <c r="R622" s="426"/>
      <c r="S622" s="426"/>
      <c r="T622" s="426"/>
      <c r="U622" s="426"/>
      <c r="V622" s="426"/>
      <c r="W622" s="426"/>
      <c r="X622" s="426"/>
      <c r="Y622" s="426"/>
      <c r="Z622" s="426"/>
    </row>
    <row r="623" spans="1:26" ht="15.75" customHeight="1">
      <c r="A623" s="426"/>
      <c r="B623" s="426"/>
      <c r="C623" s="426"/>
      <c r="D623" s="426"/>
      <c r="E623" s="426"/>
      <c r="F623" s="426"/>
      <c r="G623" s="426"/>
      <c r="H623" s="426"/>
      <c r="I623" s="426"/>
      <c r="J623" s="426"/>
      <c r="K623" s="426"/>
      <c r="L623" s="426"/>
      <c r="M623" s="426"/>
      <c r="N623" s="426"/>
      <c r="O623" s="426"/>
      <c r="P623" s="426"/>
      <c r="Q623" s="426"/>
      <c r="R623" s="426"/>
      <c r="S623" s="426"/>
      <c r="T623" s="426"/>
      <c r="U623" s="426"/>
      <c r="V623" s="426"/>
      <c r="W623" s="426"/>
      <c r="X623" s="426"/>
      <c r="Y623" s="426"/>
      <c r="Z623" s="426"/>
    </row>
    <row r="624" spans="1:26" ht="15.75" customHeight="1">
      <c r="A624" s="426"/>
      <c r="B624" s="426"/>
      <c r="C624" s="426"/>
      <c r="D624" s="426"/>
      <c r="E624" s="426"/>
      <c r="F624" s="426"/>
      <c r="G624" s="426"/>
      <c r="H624" s="426"/>
      <c r="I624" s="426"/>
      <c r="J624" s="426"/>
      <c r="K624" s="426"/>
      <c r="L624" s="426"/>
      <c r="M624" s="426"/>
      <c r="N624" s="426"/>
      <c r="O624" s="426"/>
      <c r="P624" s="426"/>
      <c r="Q624" s="426"/>
      <c r="R624" s="426"/>
      <c r="S624" s="426"/>
      <c r="T624" s="426"/>
      <c r="U624" s="426"/>
      <c r="V624" s="426"/>
      <c r="W624" s="426"/>
      <c r="X624" s="426"/>
      <c r="Y624" s="426"/>
      <c r="Z624" s="426"/>
    </row>
    <row r="625" spans="1:26" ht="15.75" customHeight="1">
      <c r="A625" s="426"/>
      <c r="B625" s="426"/>
      <c r="C625" s="426"/>
      <c r="D625" s="426"/>
      <c r="E625" s="426"/>
      <c r="F625" s="426"/>
      <c r="G625" s="426"/>
      <c r="H625" s="426"/>
      <c r="I625" s="426"/>
      <c r="J625" s="426"/>
      <c r="K625" s="426"/>
      <c r="L625" s="426"/>
      <c r="M625" s="426"/>
      <c r="N625" s="426"/>
      <c r="O625" s="426"/>
      <c r="P625" s="426"/>
      <c r="Q625" s="426"/>
      <c r="R625" s="426"/>
      <c r="S625" s="426"/>
      <c r="T625" s="426"/>
      <c r="U625" s="426"/>
      <c r="V625" s="426"/>
      <c r="W625" s="426"/>
      <c r="X625" s="426"/>
      <c r="Y625" s="426"/>
      <c r="Z625" s="426"/>
    </row>
    <row r="626" spans="1:26" ht="15.75" customHeight="1">
      <c r="A626" s="426"/>
      <c r="B626" s="426"/>
      <c r="C626" s="426"/>
      <c r="D626" s="426"/>
      <c r="E626" s="426"/>
      <c r="F626" s="426"/>
      <c r="G626" s="426"/>
      <c r="H626" s="426"/>
      <c r="I626" s="426"/>
      <c r="J626" s="426"/>
      <c r="K626" s="426"/>
      <c r="L626" s="426"/>
      <c r="M626" s="426"/>
      <c r="N626" s="426"/>
      <c r="O626" s="426"/>
      <c r="P626" s="426"/>
      <c r="Q626" s="426"/>
      <c r="R626" s="426"/>
      <c r="S626" s="426"/>
      <c r="T626" s="426"/>
      <c r="U626" s="426"/>
      <c r="V626" s="426"/>
      <c r="W626" s="426"/>
      <c r="X626" s="426"/>
      <c r="Y626" s="426"/>
      <c r="Z626" s="426"/>
    </row>
    <row r="627" spans="1:26" ht="15.75" customHeight="1">
      <c r="A627" s="426"/>
      <c r="B627" s="426"/>
      <c r="C627" s="426"/>
      <c r="D627" s="426"/>
      <c r="E627" s="426"/>
      <c r="F627" s="426"/>
      <c r="G627" s="426"/>
      <c r="H627" s="426"/>
      <c r="I627" s="426"/>
      <c r="J627" s="426"/>
      <c r="K627" s="426"/>
      <c r="L627" s="426"/>
      <c r="M627" s="426"/>
      <c r="N627" s="426"/>
      <c r="O627" s="426"/>
      <c r="P627" s="426"/>
      <c r="Q627" s="426"/>
      <c r="R627" s="426"/>
      <c r="S627" s="426"/>
      <c r="T627" s="426"/>
      <c r="U627" s="426"/>
      <c r="V627" s="426"/>
      <c r="W627" s="426"/>
      <c r="X627" s="426"/>
      <c r="Y627" s="426"/>
      <c r="Z627" s="426"/>
    </row>
    <row r="628" spans="1:26" ht="15.75" customHeight="1">
      <c r="A628" s="426"/>
      <c r="B628" s="426"/>
      <c r="C628" s="426"/>
      <c r="D628" s="426"/>
      <c r="E628" s="426"/>
      <c r="F628" s="426"/>
      <c r="G628" s="426"/>
      <c r="H628" s="426"/>
      <c r="I628" s="426"/>
      <c r="J628" s="426"/>
      <c r="K628" s="426"/>
      <c r="L628" s="426"/>
      <c r="M628" s="426"/>
      <c r="N628" s="426"/>
      <c r="O628" s="426"/>
      <c r="P628" s="426"/>
      <c r="Q628" s="426"/>
      <c r="R628" s="426"/>
      <c r="S628" s="426"/>
      <c r="T628" s="426"/>
      <c r="U628" s="426"/>
      <c r="V628" s="426"/>
      <c r="W628" s="426"/>
      <c r="X628" s="426"/>
      <c r="Y628" s="426"/>
      <c r="Z628" s="426"/>
    </row>
    <row r="629" spans="1:26" ht="15.75" customHeight="1">
      <c r="A629" s="426"/>
      <c r="B629" s="426"/>
      <c r="C629" s="426"/>
      <c r="D629" s="426"/>
      <c r="E629" s="426"/>
      <c r="F629" s="426"/>
      <c r="G629" s="426"/>
      <c r="H629" s="426"/>
      <c r="I629" s="426"/>
      <c r="J629" s="426"/>
      <c r="K629" s="426"/>
      <c r="L629" s="426"/>
      <c r="M629" s="426"/>
      <c r="N629" s="426"/>
      <c r="O629" s="426"/>
      <c r="P629" s="426"/>
      <c r="Q629" s="426"/>
      <c r="R629" s="426"/>
      <c r="S629" s="426"/>
      <c r="T629" s="426"/>
      <c r="U629" s="426"/>
      <c r="V629" s="426"/>
      <c r="W629" s="426"/>
      <c r="X629" s="426"/>
      <c r="Y629" s="426"/>
      <c r="Z629" s="426"/>
    </row>
    <row r="630" spans="1:26" ht="15.75" customHeight="1">
      <c r="A630" s="426"/>
      <c r="B630" s="426"/>
      <c r="C630" s="426"/>
      <c r="D630" s="426"/>
      <c r="E630" s="426"/>
      <c r="F630" s="426"/>
      <c r="G630" s="426"/>
      <c r="H630" s="426"/>
      <c r="I630" s="426"/>
      <c r="J630" s="426"/>
      <c r="K630" s="426"/>
      <c r="L630" s="426"/>
      <c r="M630" s="426"/>
      <c r="N630" s="426"/>
      <c r="O630" s="426"/>
      <c r="P630" s="426"/>
      <c r="Q630" s="426"/>
      <c r="R630" s="426"/>
      <c r="S630" s="426"/>
      <c r="T630" s="426"/>
      <c r="U630" s="426"/>
      <c r="V630" s="426"/>
      <c r="W630" s="426"/>
      <c r="X630" s="426"/>
      <c r="Y630" s="426"/>
      <c r="Z630" s="426"/>
    </row>
    <row r="631" spans="1:26" ht="15.75" customHeight="1">
      <c r="A631" s="426"/>
      <c r="B631" s="426"/>
      <c r="C631" s="426"/>
      <c r="D631" s="426"/>
      <c r="E631" s="426"/>
      <c r="F631" s="426"/>
      <c r="G631" s="426"/>
      <c r="H631" s="426"/>
      <c r="I631" s="426"/>
      <c r="J631" s="426"/>
      <c r="K631" s="426"/>
      <c r="L631" s="426"/>
      <c r="M631" s="426"/>
      <c r="N631" s="426"/>
      <c r="O631" s="426"/>
      <c r="P631" s="426"/>
      <c r="Q631" s="426"/>
      <c r="R631" s="426"/>
      <c r="S631" s="426"/>
      <c r="T631" s="426"/>
      <c r="U631" s="426"/>
      <c r="V631" s="426"/>
      <c r="W631" s="426"/>
      <c r="X631" s="426"/>
      <c r="Y631" s="426"/>
      <c r="Z631" s="426"/>
    </row>
    <row r="632" spans="1:26" ht="15.75" customHeight="1">
      <c r="A632" s="426"/>
      <c r="B632" s="426"/>
      <c r="C632" s="426"/>
      <c r="D632" s="426"/>
      <c r="E632" s="426"/>
      <c r="F632" s="426"/>
      <c r="G632" s="426"/>
      <c r="H632" s="426"/>
      <c r="I632" s="426"/>
      <c r="J632" s="426"/>
      <c r="K632" s="426"/>
      <c r="L632" s="426"/>
      <c r="M632" s="426"/>
      <c r="N632" s="426"/>
      <c r="O632" s="426"/>
      <c r="P632" s="426"/>
      <c r="Q632" s="426"/>
      <c r="R632" s="426"/>
      <c r="S632" s="426"/>
      <c r="T632" s="426"/>
      <c r="U632" s="426"/>
      <c r="V632" s="426"/>
      <c r="W632" s="426"/>
      <c r="X632" s="426"/>
      <c r="Y632" s="426"/>
      <c r="Z632" s="426"/>
    </row>
    <row r="633" spans="1:26" ht="15.75" customHeight="1">
      <c r="A633" s="426"/>
      <c r="B633" s="426"/>
      <c r="C633" s="426"/>
      <c r="D633" s="426"/>
      <c r="E633" s="426"/>
      <c r="F633" s="426"/>
      <c r="G633" s="426"/>
      <c r="H633" s="426"/>
      <c r="I633" s="426"/>
      <c r="J633" s="426"/>
      <c r="K633" s="426"/>
      <c r="L633" s="426"/>
      <c r="M633" s="426"/>
      <c r="N633" s="426"/>
      <c r="O633" s="426"/>
      <c r="P633" s="426"/>
      <c r="Q633" s="426"/>
      <c r="R633" s="426"/>
      <c r="S633" s="426"/>
      <c r="T633" s="426"/>
      <c r="U633" s="426"/>
      <c r="V633" s="426"/>
      <c r="W633" s="426"/>
      <c r="X633" s="426"/>
      <c r="Y633" s="426"/>
      <c r="Z633" s="426"/>
    </row>
    <row r="634" spans="1:26" ht="15.75" customHeight="1">
      <c r="A634" s="426"/>
      <c r="B634" s="426"/>
      <c r="C634" s="426"/>
      <c r="D634" s="426"/>
      <c r="E634" s="426"/>
      <c r="F634" s="426"/>
      <c r="G634" s="426"/>
      <c r="H634" s="426"/>
      <c r="I634" s="426"/>
      <c r="J634" s="426"/>
      <c r="K634" s="426"/>
      <c r="L634" s="426"/>
      <c r="M634" s="426"/>
      <c r="N634" s="426"/>
      <c r="O634" s="426"/>
      <c r="P634" s="426"/>
      <c r="Q634" s="426"/>
      <c r="R634" s="426"/>
      <c r="S634" s="426"/>
      <c r="T634" s="426"/>
      <c r="U634" s="426"/>
      <c r="V634" s="426"/>
      <c r="W634" s="426"/>
      <c r="X634" s="426"/>
      <c r="Y634" s="426"/>
      <c r="Z634" s="426"/>
    </row>
    <row r="635" spans="1:26" ht="15.75" customHeight="1">
      <c r="A635" s="426"/>
      <c r="B635" s="426"/>
      <c r="C635" s="426"/>
      <c r="D635" s="426"/>
      <c r="E635" s="426"/>
      <c r="F635" s="426"/>
      <c r="G635" s="426"/>
      <c r="H635" s="426"/>
      <c r="I635" s="426"/>
      <c r="J635" s="426"/>
      <c r="K635" s="426"/>
      <c r="L635" s="426"/>
      <c r="M635" s="426"/>
      <c r="N635" s="426"/>
      <c r="O635" s="426"/>
      <c r="P635" s="426"/>
      <c r="Q635" s="426"/>
      <c r="R635" s="426"/>
      <c r="S635" s="426"/>
      <c r="T635" s="426"/>
      <c r="U635" s="426"/>
      <c r="V635" s="426"/>
      <c r="W635" s="426"/>
      <c r="X635" s="426"/>
      <c r="Y635" s="426"/>
      <c r="Z635" s="426"/>
    </row>
    <row r="636" spans="1:26" ht="15.75" customHeight="1">
      <c r="A636" s="426"/>
      <c r="B636" s="426"/>
      <c r="C636" s="426"/>
      <c r="D636" s="426"/>
      <c r="E636" s="426"/>
      <c r="F636" s="426"/>
      <c r="G636" s="426"/>
      <c r="H636" s="426"/>
      <c r="I636" s="426"/>
      <c r="J636" s="426"/>
      <c r="K636" s="426"/>
      <c r="L636" s="426"/>
      <c r="M636" s="426"/>
      <c r="N636" s="426"/>
      <c r="O636" s="426"/>
      <c r="P636" s="426"/>
      <c r="Q636" s="426"/>
      <c r="R636" s="426"/>
      <c r="S636" s="426"/>
      <c r="T636" s="426"/>
      <c r="U636" s="426"/>
      <c r="V636" s="426"/>
      <c r="W636" s="426"/>
      <c r="X636" s="426"/>
      <c r="Y636" s="426"/>
      <c r="Z636" s="426"/>
    </row>
    <row r="637" spans="1:26" ht="15.75" customHeight="1">
      <c r="A637" s="426"/>
      <c r="B637" s="426"/>
      <c r="C637" s="426"/>
      <c r="D637" s="426"/>
      <c r="E637" s="426"/>
      <c r="F637" s="426"/>
      <c r="G637" s="426"/>
      <c r="H637" s="426"/>
      <c r="I637" s="426"/>
      <c r="J637" s="426"/>
      <c r="K637" s="426"/>
      <c r="L637" s="426"/>
      <c r="M637" s="426"/>
      <c r="N637" s="426"/>
      <c r="O637" s="426"/>
      <c r="P637" s="426"/>
      <c r="Q637" s="426"/>
      <c r="R637" s="426"/>
      <c r="S637" s="426"/>
      <c r="T637" s="426"/>
      <c r="U637" s="426"/>
      <c r="V637" s="426"/>
      <c r="W637" s="426"/>
      <c r="X637" s="426"/>
      <c r="Y637" s="426"/>
      <c r="Z637" s="426"/>
    </row>
    <row r="638" spans="1:26" ht="15.75" customHeight="1">
      <c r="A638" s="426"/>
      <c r="B638" s="426"/>
      <c r="C638" s="426"/>
      <c r="D638" s="426"/>
      <c r="E638" s="426"/>
      <c r="F638" s="426"/>
      <c r="G638" s="426"/>
      <c r="H638" s="426"/>
      <c r="I638" s="426"/>
      <c r="J638" s="426"/>
      <c r="K638" s="426"/>
      <c r="L638" s="426"/>
      <c r="M638" s="426"/>
      <c r="N638" s="426"/>
      <c r="O638" s="426"/>
      <c r="P638" s="426"/>
      <c r="Q638" s="426"/>
      <c r="R638" s="426"/>
      <c r="S638" s="426"/>
      <c r="T638" s="426"/>
      <c r="U638" s="426"/>
      <c r="V638" s="426"/>
      <c r="W638" s="426"/>
      <c r="X638" s="426"/>
      <c r="Y638" s="426"/>
      <c r="Z638" s="426"/>
    </row>
    <row r="639" spans="1:26" ht="15.75" customHeight="1">
      <c r="A639" s="426"/>
      <c r="B639" s="426"/>
      <c r="C639" s="426"/>
      <c r="D639" s="426"/>
      <c r="E639" s="426"/>
      <c r="F639" s="426"/>
      <c r="G639" s="426"/>
      <c r="H639" s="426"/>
      <c r="I639" s="426"/>
      <c r="J639" s="426"/>
      <c r="K639" s="426"/>
      <c r="L639" s="426"/>
      <c r="M639" s="426"/>
      <c r="N639" s="426"/>
      <c r="O639" s="426"/>
      <c r="P639" s="426"/>
      <c r="Q639" s="426"/>
      <c r="R639" s="426"/>
      <c r="S639" s="426"/>
      <c r="T639" s="426"/>
      <c r="U639" s="426"/>
      <c r="V639" s="426"/>
      <c r="W639" s="426"/>
      <c r="X639" s="426"/>
      <c r="Y639" s="426"/>
      <c r="Z639" s="426"/>
    </row>
    <row r="640" spans="1:26" ht="15.75" customHeight="1">
      <c r="A640" s="426"/>
      <c r="B640" s="426"/>
      <c r="C640" s="426"/>
      <c r="D640" s="426"/>
      <c r="E640" s="426"/>
      <c r="F640" s="426"/>
      <c r="G640" s="426"/>
      <c r="H640" s="426"/>
      <c r="I640" s="426"/>
      <c r="J640" s="426"/>
      <c r="K640" s="426"/>
      <c r="L640" s="426"/>
      <c r="M640" s="426"/>
      <c r="N640" s="426"/>
      <c r="O640" s="426"/>
      <c r="P640" s="426"/>
      <c r="Q640" s="426"/>
      <c r="R640" s="426"/>
      <c r="S640" s="426"/>
      <c r="T640" s="426"/>
      <c r="U640" s="426"/>
      <c r="V640" s="426"/>
      <c r="W640" s="426"/>
      <c r="X640" s="426"/>
      <c r="Y640" s="426"/>
      <c r="Z640" s="426"/>
    </row>
    <row r="641" spans="1:26" ht="15.75" customHeight="1">
      <c r="A641" s="426"/>
      <c r="B641" s="426"/>
      <c r="C641" s="426"/>
      <c r="D641" s="426"/>
      <c r="E641" s="426"/>
      <c r="F641" s="426"/>
      <c r="G641" s="426"/>
      <c r="H641" s="426"/>
      <c r="I641" s="426"/>
      <c r="J641" s="426"/>
      <c r="K641" s="426"/>
      <c r="L641" s="426"/>
      <c r="M641" s="426"/>
      <c r="N641" s="426"/>
      <c r="O641" s="426"/>
      <c r="P641" s="426"/>
      <c r="Q641" s="426"/>
      <c r="R641" s="426"/>
      <c r="S641" s="426"/>
      <c r="T641" s="426"/>
      <c r="U641" s="426"/>
      <c r="V641" s="426"/>
      <c r="W641" s="426"/>
      <c r="X641" s="426"/>
      <c r="Y641" s="426"/>
      <c r="Z641" s="426"/>
    </row>
    <row r="642" spans="1:26" ht="15.75" customHeight="1">
      <c r="A642" s="426"/>
      <c r="B642" s="426"/>
      <c r="C642" s="426"/>
      <c r="D642" s="426"/>
      <c r="E642" s="426"/>
      <c r="F642" s="426"/>
      <c r="G642" s="426"/>
      <c r="H642" s="426"/>
      <c r="I642" s="426"/>
      <c r="J642" s="426"/>
      <c r="K642" s="426"/>
      <c r="L642" s="426"/>
      <c r="M642" s="426"/>
      <c r="N642" s="426"/>
      <c r="O642" s="426"/>
      <c r="P642" s="426"/>
      <c r="Q642" s="426"/>
      <c r="R642" s="426"/>
      <c r="S642" s="426"/>
      <c r="T642" s="426"/>
      <c r="U642" s="426"/>
      <c r="V642" s="426"/>
      <c r="W642" s="426"/>
      <c r="X642" s="426"/>
      <c r="Y642" s="426"/>
      <c r="Z642" s="426"/>
    </row>
    <row r="643" spans="1:26" ht="15.75" customHeight="1">
      <c r="A643" s="426"/>
      <c r="B643" s="426"/>
      <c r="C643" s="426"/>
      <c r="D643" s="426"/>
      <c r="E643" s="426"/>
      <c r="F643" s="426"/>
      <c r="G643" s="426"/>
      <c r="H643" s="426"/>
      <c r="I643" s="426"/>
      <c r="J643" s="426"/>
      <c r="K643" s="426"/>
      <c r="L643" s="426"/>
      <c r="M643" s="426"/>
      <c r="N643" s="426"/>
      <c r="O643" s="426"/>
      <c r="P643" s="426"/>
      <c r="Q643" s="426"/>
      <c r="R643" s="426"/>
      <c r="S643" s="426"/>
      <c r="T643" s="426"/>
      <c r="U643" s="426"/>
      <c r="V643" s="426"/>
      <c r="W643" s="426"/>
      <c r="X643" s="426"/>
      <c r="Y643" s="426"/>
      <c r="Z643" s="426"/>
    </row>
    <row r="644" spans="1:26" ht="15.75" customHeight="1">
      <c r="A644" s="426"/>
      <c r="B644" s="426"/>
      <c r="C644" s="426"/>
      <c r="D644" s="426"/>
      <c r="E644" s="426"/>
      <c r="F644" s="426"/>
      <c r="G644" s="426"/>
      <c r="H644" s="426"/>
      <c r="I644" s="426"/>
      <c r="J644" s="426"/>
      <c r="K644" s="426"/>
      <c r="L644" s="426"/>
      <c r="M644" s="426"/>
      <c r="N644" s="426"/>
      <c r="O644" s="426"/>
      <c r="P644" s="426"/>
      <c r="Q644" s="426"/>
      <c r="R644" s="426"/>
      <c r="S644" s="426"/>
      <c r="T644" s="426"/>
      <c r="U644" s="426"/>
      <c r="V644" s="426"/>
      <c r="W644" s="426"/>
      <c r="X644" s="426"/>
      <c r="Y644" s="426"/>
      <c r="Z644" s="426"/>
    </row>
    <row r="645" spans="1:26" ht="15.75" customHeight="1">
      <c r="A645" s="426"/>
      <c r="B645" s="426"/>
      <c r="C645" s="426"/>
      <c r="D645" s="426"/>
      <c r="E645" s="426"/>
      <c r="F645" s="426"/>
      <c r="G645" s="426"/>
      <c r="H645" s="426"/>
      <c r="I645" s="426"/>
      <c r="J645" s="426"/>
      <c r="K645" s="426"/>
      <c r="L645" s="426"/>
      <c r="M645" s="426"/>
      <c r="N645" s="426"/>
      <c r="O645" s="426"/>
      <c r="P645" s="426"/>
      <c r="Q645" s="426"/>
      <c r="R645" s="426"/>
      <c r="S645" s="426"/>
      <c r="T645" s="426"/>
      <c r="U645" s="426"/>
      <c r="V645" s="426"/>
      <c r="W645" s="426"/>
      <c r="X645" s="426"/>
      <c r="Y645" s="426"/>
      <c r="Z645" s="426"/>
    </row>
    <row r="646" spans="1:26" ht="15.75" customHeight="1">
      <c r="A646" s="426"/>
      <c r="B646" s="426"/>
      <c r="C646" s="426"/>
      <c r="D646" s="426"/>
      <c r="E646" s="426"/>
      <c r="F646" s="426"/>
      <c r="G646" s="426"/>
      <c r="H646" s="426"/>
      <c r="I646" s="426"/>
      <c r="J646" s="426"/>
      <c r="K646" s="426"/>
      <c r="L646" s="426"/>
      <c r="M646" s="426"/>
      <c r="N646" s="426"/>
      <c r="O646" s="426"/>
      <c r="P646" s="426"/>
      <c r="Q646" s="426"/>
      <c r="R646" s="426"/>
      <c r="S646" s="426"/>
      <c r="T646" s="426"/>
      <c r="U646" s="426"/>
      <c r="V646" s="426"/>
      <c r="W646" s="426"/>
      <c r="X646" s="426"/>
      <c r="Y646" s="426"/>
      <c r="Z646" s="426"/>
    </row>
    <row r="647" spans="1:26" ht="15.75" customHeight="1">
      <c r="A647" s="426"/>
      <c r="B647" s="426"/>
      <c r="C647" s="426"/>
      <c r="D647" s="426"/>
      <c r="E647" s="426"/>
      <c r="F647" s="426"/>
      <c r="G647" s="426"/>
      <c r="H647" s="426"/>
      <c r="I647" s="426"/>
      <c r="J647" s="426"/>
      <c r="K647" s="426"/>
      <c r="L647" s="426"/>
      <c r="M647" s="426"/>
      <c r="N647" s="426"/>
      <c r="O647" s="426"/>
      <c r="P647" s="426"/>
      <c r="Q647" s="426"/>
      <c r="R647" s="426"/>
      <c r="S647" s="426"/>
      <c r="T647" s="426"/>
      <c r="U647" s="426"/>
      <c r="V647" s="426"/>
      <c r="W647" s="426"/>
      <c r="X647" s="426"/>
      <c r="Y647" s="426"/>
      <c r="Z647" s="426"/>
    </row>
    <row r="648" spans="1:26" ht="15.75" customHeight="1">
      <c r="A648" s="426"/>
      <c r="B648" s="426"/>
      <c r="C648" s="426"/>
      <c r="D648" s="426"/>
      <c r="E648" s="426"/>
      <c r="F648" s="426"/>
      <c r="G648" s="426"/>
      <c r="H648" s="426"/>
      <c r="I648" s="426"/>
      <c r="J648" s="426"/>
      <c r="K648" s="426"/>
      <c r="L648" s="426"/>
      <c r="M648" s="426"/>
      <c r="N648" s="426"/>
      <c r="O648" s="426"/>
      <c r="P648" s="426"/>
      <c r="Q648" s="426"/>
      <c r="R648" s="426"/>
      <c r="S648" s="426"/>
      <c r="T648" s="426"/>
      <c r="U648" s="426"/>
      <c r="V648" s="426"/>
      <c r="W648" s="426"/>
      <c r="X648" s="426"/>
      <c r="Y648" s="426"/>
      <c r="Z648" s="426"/>
    </row>
    <row r="649" spans="1:26" ht="15.75" customHeight="1">
      <c r="A649" s="426"/>
      <c r="B649" s="426"/>
      <c r="C649" s="426"/>
      <c r="D649" s="426"/>
      <c r="E649" s="426"/>
      <c r="F649" s="426"/>
      <c r="G649" s="426"/>
      <c r="H649" s="426"/>
      <c r="I649" s="426"/>
      <c r="J649" s="426"/>
      <c r="K649" s="426"/>
      <c r="L649" s="426"/>
      <c r="M649" s="426"/>
      <c r="N649" s="426"/>
      <c r="O649" s="426"/>
      <c r="P649" s="426"/>
      <c r="Q649" s="426"/>
      <c r="R649" s="426"/>
      <c r="S649" s="426"/>
      <c r="T649" s="426"/>
      <c r="U649" s="426"/>
      <c r="V649" s="426"/>
      <c r="W649" s="426"/>
      <c r="X649" s="426"/>
      <c r="Y649" s="426"/>
      <c r="Z649" s="426"/>
    </row>
    <row r="650" spans="1:26" ht="15.75" customHeight="1">
      <c r="A650" s="426"/>
      <c r="B650" s="426"/>
      <c r="C650" s="426"/>
      <c r="D650" s="426"/>
      <c r="E650" s="426"/>
      <c r="F650" s="426"/>
      <c r="G650" s="426"/>
      <c r="H650" s="426"/>
      <c r="I650" s="426"/>
      <c r="J650" s="426"/>
      <c r="K650" s="426"/>
      <c r="L650" s="426"/>
      <c r="M650" s="426"/>
      <c r="N650" s="426"/>
      <c r="O650" s="426"/>
      <c r="P650" s="426"/>
      <c r="Q650" s="426"/>
      <c r="R650" s="426"/>
      <c r="S650" s="426"/>
      <c r="T650" s="426"/>
      <c r="U650" s="426"/>
      <c r="V650" s="426"/>
      <c r="W650" s="426"/>
      <c r="X650" s="426"/>
      <c r="Y650" s="426"/>
      <c r="Z650" s="426"/>
    </row>
    <row r="651" spans="1:26" ht="15.75" customHeight="1">
      <c r="A651" s="426"/>
      <c r="B651" s="426"/>
      <c r="C651" s="426"/>
      <c r="D651" s="426"/>
      <c r="E651" s="426"/>
      <c r="F651" s="426"/>
      <c r="G651" s="426"/>
      <c r="H651" s="426"/>
      <c r="I651" s="426"/>
      <c r="J651" s="426"/>
      <c r="K651" s="426"/>
      <c r="L651" s="426"/>
      <c r="M651" s="426"/>
      <c r="N651" s="426"/>
      <c r="O651" s="426"/>
      <c r="P651" s="426"/>
      <c r="Q651" s="426"/>
      <c r="R651" s="426"/>
      <c r="S651" s="426"/>
      <c r="T651" s="426"/>
      <c r="U651" s="426"/>
      <c r="V651" s="426"/>
      <c r="W651" s="426"/>
      <c r="X651" s="426"/>
      <c r="Y651" s="426"/>
      <c r="Z651" s="426"/>
    </row>
    <row r="652" spans="1:26" ht="15.75" customHeight="1">
      <c r="A652" s="426"/>
      <c r="B652" s="426"/>
      <c r="C652" s="426"/>
      <c r="D652" s="426"/>
      <c r="E652" s="426"/>
      <c r="F652" s="426"/>
      <c r="G652" s="426"/>
      <c r="H652" s="426"/>
      <c r="I652" s="426"/>
      <c r="J652" s="426"/>
      <c r="K652" s="426"/>
      <c r="L652" s="426"/>
      <c r="M652" s="426"/>
      <c r="N652" s="426"/>
      <c r="O652" s="426"/>
      <c r="P652" s="426"/>
      <c r="Q652" s="426"/>
      <c r="R652" s="426"/>
      <c r="S652" s="426"/>
      <c r="T652" s="426"/>
      <c r="U652" s="426"/>
      <c r="V652" s="426"/>
      <c r="W652" s="426"/>
      <c r="X652" s="426"/>
      <c r="Y652" s="426"/>
      <c r="Z652" s="426"/>
    </row>
    <row r="653" spans="1:26" ht="15.75" customHeight="1">
      <c r="A653" s="426"/>
      <c r="B653" s="426"/>
      <c r="C653" s="426"/>
      <c r="D653" s="426"/>
      <c r="E653" s="426"/>
      <c r="F653" s="426"/>
      <c r="G653" s="426"/>
      <c r="H653" s="426"/>
      <c r="I653" s="426"/>
      <c r="J653" s="426"/>
      <c r="K653" s="426"/>
      <c r="L653" s="426"/>
      <c r="M653" s="426"/>
      <c r="N653" s="426"/>
      <c r="O653" s="426"/>
      <c r="P653" s="426"/>
      <c r="Q653" s="426"/>
      <c r="R653" s="426"/>
      <c r="S653" s="426"/>
      <c r="T653" s="426"/>
      <c r="U653" s="426"/>
      <c r="V653" s="426"/>
      <c r="W653" s="426"/>
      <c r="X653" s="426"/>
      <c r="Y653" s="426"/>
      <c r="Z653" s="426"/>
    </row>
    <row r="654" spans="1:26" ht="15.75" customHeight="1">
      <c r="A654" s="426"/>
      <c r="B654" s="426"/>
      <c r="C654" s="426"/>
      <c r="D654" s="426"/>
      <c r="E654" s="426"/>
      <c r="F654" s="426"/>
      <c r="G654" s="426"/>
      <c r="H654" s="426"/>
      <c r="I654" s="426"/>
      <c r="J654" s="426"/>
      <c r="K654" s="426"/>
      <c r="L654" s="426"/>
      <c r="M654" s="426"/>
      <c r="N654" s="426"/>
      <c r="O654" s="426"/>
      <c r="P654" s="426"/>
      <c r="Q654" s="426"/>
      <c r="R654" s="426"/>
      <c r="S654" s="426"/>
      <c r="T654" s="426"/>
      <c r="U654" s="426"/>
      <c r="V654" s="426"/>
      <c r="W654" s="426"/>
      <c r="X654" s="426"/>
      <c r="Y654" s="426"/>
      <c r="Z654" s="426"/>
    </row>
    <row r="655" spans="1:26" ht="15.75" customHeight="1">
      <c r="A655" s="426"/>
      <c r="B655" s="426"/>
      <c r="C655" s="426"/>
      <c r="D655" s="426"/>
      <c r="E655" s="426"/>
      <c r="F655" s="426"/>
      <c r="G655" s="426"/>
      <c r="H655" s="426"/>
      <c r="I655" s="426"/>
      <c r="J655" s="426"/>
      <c r="K655" s="426"/>
      <c r="L655" s="426"/>
      <c r="M655" s="426"/>
      <c r="N655" s="426"/>
      <c r="O655" s="426"/>
      <c r="P655" s="426"/>
      <c r="Q655" s="426"/>
      <c r="R655" s="426"/>
      <c r="S655" s="426"/>
      <c r="T655" s="426"/>
      <c r="U655" s="426"/>
      <c r="V655" s="426"/>
      <c r="W655" s="426"/>
      <c r="X655" s="426"/>
      <c r="Y655" s="426"/>
      <c r="Z655" s="426"/>
    </row>
    <row r="656" spans="1:26" ht="15.75" customHeight="1">
      <c r="A656" s="426"/>
      <c r="B656" s="426"/>
      <c r="C656" s="426"/>
      <c r="D656" s="426"/>
      <c r="E656" s="426"/>
      <c r="F656" s="426"/>
      <c r="G656" s="426"/>
      <c r="H656" s="426"/>
      <c r="I656" s="426"/>
      <c r="J656" s="426"/>
      <c r="K656" s="426"/>
      <c r="L656" s="426"/>
      <c r="M656" s="426"/>
      <c r="N656" s="426"/>
      <c r="O656" s="426"/>
      <c r="P656" s="426"/>
      <c r="Q656" s="426"/>
      <c r="R656" s="426"/>
      <c r="S656" s="426"/>
      <c r="T656" s="426"/>
      <c r="U656" s="426"/>
      <c r="V656" s="426"/>
      <c r="W656" s="426"/>
      <c r="X656" s="426"/>
      <c r="Y656" s="426"/>
      <c r="Z656" s="426"/>
    </row>
    <row r="657" spans="1:26" ht="15.75" customHeight="1">
      <c r="A657" s="426"/>
      <c r="B657" s="426"/>
      <c r="C657" s="426"/>
      <c r="D657" s="426"/>
      <c r="E657" s="426"/>
      <c r="F657" s="426"/>
      <c r="G657" s="426"/>
      <c r="H657" s="426"/>
      <c r="I657" s="426"/>
      <c r="J657" s="426"/>
      <c r="K657" s="426"/>
      <c r="L657" s="426"/>
      <c r="M657" s="426"/>
      <c r="N657" s="426"/>
      <c r="O657" s="426"/>
      <c r="P657" s="426"/>
      <c r="Q657" s="426"/>
      <c r="R657" s="426"/>
      <c r="S657" s="426"/>
      <c r="T657" s="426"/>
      <c r="U657" s="426"/>
      <c r="V657" s="426"/>
      <c r="W657" s="426"/>
      <c r="X657" s="426"/>
      <c r="Y657" s="426"/>
      <c r="Z657" s="426"/>
    </row>
    <row r="658" spans="1:26" ht="15.75" customHeight="1">
      <c r="A658" s="426"/>
      <c r="B658" s="426"/>
      <c r="C658" s="426"/>
      <c r="D658" s="426"/>
      <c r="E658" s="426"/>
      <c r="F658" s="426"/>
      <c r="G658" s="426"/>
      <c r="H658" s="426"/>
      <c r="I658" s="426"/>
      <c r="J658" s="426"/>
      <c r="K658" s="426"/>
      <c r="L658" s="426"/>
      <c r="M658" s="426"/>
      <c r="N658" s="426"/>
      <c r="O658" s="426"/>
      <c r="P658" s="426"/>
      <c r="Q658" s="426"/>
      <c r="R658" s="426"/>
      <c r="S658" s="426"/>
      <c r="T658" s="426"/>
      <c r="U658" s="426"/>
      <c r="V658" s="426"/>
      <c r="W658" s="426"/>
      <c r="X658" s="426"/>
      <c r="Y658" s="426"/>
      <c r="Z658" s="426"/>
    </row>
    <row r="659" spans="1:26" ht="15.75" customHeight="1">
      <c r="A659" s="426"/>
      <c r="B659" s="426"/>
      <c r="C659" s="426"/>
      <c r="D659" s="426"/>
      <c r="E659" s="426"/>
      <c r="F659" s="426"/>
      <c r="G659" s="426"/>
      <c r="H659" s="426"/>
      <c r="I659" s="426"/>
      <c r="J659" s="426"/>
      <c r="K659" s="426"/>
      <c r="L659" s="426"/>
      <c r="M659" s="426"/>
      <c r="N659" s="426"/>
      <c r="O659" s="426"/>
      <c r="P659" s="426"/>
      <c r="Q659" s="426"/>
      <c r="R659" s="426"/>
      <c r="S659" s="426"/>
      <c r="T659" s="426"/>
      <c r="U659" s="426"/>
      <c r="V659" s="426"/>
      <c r="W659" s="426"/>
      <c r="X659" s="426"/>
      <c r="Y659" s="426"/>
      <c r="Z659" s="426"/>
    </row>
    <row r="660" spans="1:26" ht="15.75" customHeight="1">
      <c r="A660" s="426"/>
      <c r="B660" s="426"/>
      <c r="C660" s="426"/>
      <c r="D660" s="426"/>
      <c r="E660" s="426"/>
      <c r="F660" s="426"/>
      <c r="G660" s="426"/>
      <c r="H660" s="426"/>
      <c r="I660" s="426"/>
      <c r="J660" s="426"/>
      <c r="K660" s="426"/>
      <c r="L660" s="426"/>
      <c r="M660" s="426"/>
      <c r="N660" s="426"/>
      <c r="O660" s="426"/>
      <c r="P660" s="426"/>
      <c r="Q660" s="426"/>
      <c r="R660" s="426"/>
      <c r="S660" s="426"/>
      <c r="T660" s="426"/>
      <c r="U660" s="426"/>
      <c r="V660" s="426"/>
      <c r="W660" s="426"/>
      <c r="X660" s="426"/>
      <c r="Y660" s="426"/>
      <c r="Z660" s="426"/>
    </row>
    <row r="661" spans="1:26" ht="15.75" customHeight="1">
      <c r="A661" s="426"/>
      <c r="B661" s="426"/>
      <c r="C661" s="426"/>
      <c r="D661" s="426"/>
      <c r="E661" s="426"/>
      <c r="F661" s="426"/>
      <c r="G661" s="426"/>
      <c r="H661" s="426"/>
      <c r="I661" s="426"/>
      <c r="J661" s="426"/>
      <c r="K661" s="426"/>
      <c r="L661" s="426"/>
      <c r="M661" s="426"/>
      <c r="N661" s="426"/>
      <c r="O661" s="426"/>
      <c r="P661" s="426"/>
      <c r="Q661" s="426"/>
      <c r="R661" s="426"/>
      <c r="S661" s="426"/>
      <c r="T661" s="426"/>
      <c r="U661" s="426"/>
      <c r="V661" s="426"/>
      <c r="W661" s="426"/>
      <c r="X661" s="426"/>
      <c r="Y661" s="426"/>
      <c r="Z661" s="426"/>
    </row>
    <row r="662" spans="1:26" ht="15.75" customHeight="1">
      <c r="A662" s="426"/>
      <c r="B662" s="426"/>
      <c r="C662" s="426"/>
      <c r="D662" s="426"/>
      <c r="E662" s="426"/>
      <c r="F662" s="426"/>
      <c r="G662" s="426"/>
      <c r="H662" s="426"/>
      <c r="I662" s="426"/>
      <c r="J662" s="426"/>
      <c r="K662" s="426"/>
      <c r="L662" s="426"/>
      <c r="M662" s="426"/>
      <c r="N662" s="426"/>
      <c r="O662" s="426"/>
      <c r="P662" s="426"/>
      <c r="Q662" s="426"/>
      <c r="R662" s="426"/>
      <c r="S662" s="426"/>
      <c r="T662" s="426"/>
      <c r="U662" s="426"/>
      <c r="V662" s="426"/>
      <c r="W662" s="426"/>
      <c r="X662" s="426"/>
      <c r="Y662" s="426"/>
      <c r="Z662" s="426"/>
    </row>
    <row r="663" spans="1:26" ht="15.75" customHeight="1">
      <c r="A663" s="426"/>
      <c r="B663" s="426"/>
      <c r="C663" s="426"/>
      <c r="D663" s="426"/>
      <c r="E663" s="426"/>
      <c r="F663" s="426"/>
      <c r="G663" s="426"/>
      <c r="H663" s="426"/>
      <c r="I663" s="426"/>
      <c r="J663" s="426"/>
      <c r="K663" s="426"/>
      <c r="L663" s="426"/>
      <c r="M663" s="426"/>
      <c r="N663" s="426"/>
      <c r="O663" s="426"/>
      <c r="P663" s="426"/>
      <c r="Q663" s="426"/>
      <c r="R663" s="426"/>
      <c r="S663" s="426"/>
      <c r="T663" s="426"/>
      <c r="U663" s="426"/>
      <c r="V663" s="426"/>
      <c r="W663" s="426"/>
      <c r="X663" s="426"/>
      <c r="Y663" s="426"/>
      <c r="Z663" s="426"/>
    </row>
    <row r="664" spans="1:26" ht="15.75" customHeight="1">
      <c r="A664" s="426"/>
      <c r="B664" s="426"/>
      <c r="C664" s="426"/>
      <c r="D664" s="426"/>
      <c r="E664" s="426"/>
      <c r="F664" s="426"/>
      <c r="G664" s="426"/>
      <c r="H664" s="426"/>
      <c r="I664" s="426"/>
      <c r="J664" s="426"/>
      <c r="K664" s="426"/>
      <c r="L664" s="426"/>
      <c r="M664" s="426"/>
      <c r="N664" s="426"/>
      <c r="O664" s="426"/>
      <c r="P664" s="426"/>
      <c r="Q664" s="426"/>
      <c r="R664" s="426"/>
      <c r="S664" s="426"/>
      <c r="T664" s="426"/>
      <c r="U664" s="426"/>
      <c r="V664" s="426"/>
      <c r="W664" s="426"/>
      <c r="X664" s="426"/>
      <c r="Y664" s="426"/>
      <c r="Z664" s="426"/>
    </row>
    <row r="665" spans="1:26" ht="15.75" customHeight="1">
      <c r="A665" s="426"/>
      <c r="B665" s="426"/>
      <c r="C665" s="426"/>
      <c r="D665" s="426"/>
      <c r="E665" s="426"/>
      <c r="F665" s="426"/>
      <c r="G665" s="426"/>
      <c r="H665" s="426"/>
      <c r="I665" s="426"/>
      <c r="J665" s="426"/>
      <c r="K665" s="426"/>
      <c r="L665" s="426"/>
      <c r="M665" s="426"/>
      <c r="N665" s="426"/>
      <c r="O665" s="426"/>
      <c r="P665" s="426"/>
      <c r="Q665" s="426"/>
      <c r="R665" s="426"/>
      <c r="S665" s="426"/>
      <c r="T665" s="426"/>
      <c r="U665" s="426"/>
      <c r="V665" s="426"/>
      <c r="W665" s="426"/>
      <c r="X665" s="426"/>
      <c r="Y665" s="426"/>
      <c r="Z665" s="426"/>
    </row>
    <row r="666" spans="1:26" ht="15.75" customHeight="1">
      <c r="A666" s="426"/>
      <c r="B666" s="426"/>
      <c r="C666" s="426"/>
      <c r="D666" s="426"/>
      <c r="E666" s="426"/>
      <c r="F666" s="426"/>
      <c r="G666" s="426"/>
      <c r="H666" s="426"/>
      <c r="I666" s="426"/>
      <c r="J666" s="426"/>
      <c r="K666" s="426"/>
      <c r="L666" s="426"/>
      <c r="M666" s="426"/>
      <c r="N666" s="426"/>
      <c r="O666" s="426"/>
      <c r="P666" s="426"/>
      <c r="Q666" s="426"/>
      <c r="R666" s="426"/>
      <c r="S666" s="426"/>
      <c r="T666" s="426"/>
      <c r="U666" s="426"/>
      <c r="V666" s="426"/>
      <c r="W666" s="426"/>
      <c r="X666" s="426"/>
      <c r="Y666" s="426"/>
      <c r="Z666" s="426"/>
    </row>
    <row r="667" spans="1:26" ht="15.75" customHeight="1">
      <c r="A667" s="426"/>
      <c r="B667" s="426"/>
      <c r="C667" s="426"/>
      <c r="D667" s="426"/>
      <c r="E667" s="426"/>
      <c r="F667" s="426"/>
      <c r="G667" s="426"/>
      <c r="H667" s="426"/>
      <c r="I667" s="426"/>
      <c r="J667" s="426"/>
      <c r="K667" s="426"/>
      <c r="L667" s="426"/>
      <c r="M667" s="426"/>
      <c r="N667" s="426"/>
      <c r="O667" s="426"/>
      <c r="P667" s="426"/>
      <c r="Q667" s="426"/>
      <c r="R667" s="426"/>
      <c r="S667" s="426"/>
      <c r="T667" s="426"/>
      <c r="U667" s="426"/>
      <c r="V667" s="426"/>
      <c r="W667" s="426"/>
      <c r="X667" s="426"/>
      <c r="Y667" s="426"/>
      <c r="Z667" s="426"/>
    </row>
    <row r="668" spans="1:26" ht="15.75" customHeight="1">
      <c r="A668" s="426"/>
      <c r="B668" s="426"/>
      <c r="C668" s="426"/>
      <c r="D668" s="426"/>
      <c r="E668" s="426"/>
      <c r="F668" s="426"/>
      <c r="G668" s="426"/>
      <c r="H668" s="426"/>
      <c r="I668" s="426"/>
      <c r="J668" s="426"/>
      <c r="K668" s="426"/>
      <c r="L668" s="426"/>
      <c r="M668" s="426"/>
      <c r="N668" s="426"/>
      <c r="O668" s="426"/>
      <c r="P668" s="426"/>
      <c r="Q668" s="426"/>
      <c r="R668" s="426"/>
      <c r="S668" s="426"/>
      <c r="T668" s="426"/>
      <c r="U668" s="426"/>
      <c r="V668" s="426"/>
      <c r="W668" s="426"/>
      <c r="X668" s="426"/>
      <c r="Y668" s="426"/>
      <c r="Z668" s="426"/>
    </row>
    <row r="669" spans="1:26" ht="15.75" customHeight="1">
      <c r="A669" s="426"/>
      <c r="B669" s="426"/>
      <c r="C669" s="426"/>
      <c r="D669" s="426"/>
      <c r="E669" s="426"/>
      <c r="F669" s="426"/>
      <c r="G669" s="426"/>
      <c r="H669" s="426"/>
      <c r="I669" s="426"/>
      <c r="J669" s="426"/>
      <c r="K669" s="426"/>
      <c r="L669" s="426"/>
      <c r="M669" s="426"/>
      <c r="N669" s="426"/>
      <c r="O669" s="426"/>
      <c r="P669" s="426"/>
      <c r="Q669" s="426"/>
      <c r="R669" s="426"/>
      <c r="S669" s="426"/>
      <c r="T669" s="426"/>
      <c r="U669" s="426"/>
      <c r="V669" s="426"/>
      <c r="W669" s="426"/>
      <c r="X669" s="426"/>
      <c r="Y669" s="426"/>
      <c r="Z669" s="426"/>
    </row>
    <row r="670" spans="1:26" ht="15.75" customHeight="1">
      <c r="A670" s="426"/>
      <c r="B670" s="426"/>
      <c r="C670" s="426"/>
      <c r="D670" s="426"/>
      <c r="E670" s="426"/>
      <c r="F670" s="426"/>
      <c r="G670" s="426"/>
      <c r="H670" s="426"/>
      <c r="I670" s="426"/>
      <c r="J670" s="426"/>
      <c r="K670" s="426"/>
      <c r="L670" s="426"/>
      <c r="M670" s="426"/>
      <c r="N670" s="426"/>
      <c r="O670" s="426"/>
      <c r="P670" s="426"/>
      <c r="Q670" s="426"/>
      <c r="R670" s="426"/>
      <c r="S670" s="426"/>
      <c r="T670" s="426"/>
      <c r="U670" s="426"/>
      <c r="V670" s="426"/>
      <c r="W670" s="426"/>
      <c r="X670" s="426"/>
      <c r="Y670" s="426"/>
      <c r="Z670" s="426"/>
    </row>
    <row r="671" spans="1:26" ht="15.75" customHeight="1">
      <c r="A671" s="426"/>
      <c r="B671" s="426"/>
      <c r="C671" s="426"/>
      <c r="D671" s="426"/>
      <c r="E671" s="426"/>
      <c r="F671" s="426"/>
      <c r="G671" s="426"/>
      <c r="H671" s="426"/>
      <c r="I671" s="426"/>
      <c r="J671" s="426"/>
      <c r="K671" s="426"/>
      <c r="L671" s="426"/>
      <c r="M671" s="426"/>
      <c r="N671" s="426"/>
      <c r="O671" s="426"/>
      <c r="P671" s="426"/>
      <c r="Q671" s="426"/>
      <c r="R671" s="426"/>
      <c r="S671" s="426"/>
      <c r="T671" s="426"/>
      <c r="U671" s="426"/>
      <c r="V671" s="426"/>
      <c r="W671" s="426"/>
      <c r="X671" s="426"/>
      <c r="Y671" s="426"/>
      <c r="Z671" s="426"/>
    </row>
    <row r="672" spans="1:26" ht="15.75" customHeight="1">
      <c r="A672" s="426"/>
      <c r="B672" s="426"/>
      <c r="C672" s="426"/>
      <c r="D672" s="426"/>
      <c r="E672" s="426"/>
      <c r="F672" s="426"/>
      <c r="G672" s="426"/>
      <c r="H672" s="426"/>
      <c r="I672" s="426"/>
      <c r="J672" s="426"/>
      <c r="K672" s="426"/>
      <c r="L672" s="426"/>
      <c r="M672" s="426"/>
      <c r="N672" s="426"/>
      <c r="O672" s="426"/>
      <c r="P672" s="426"/>
      <c r="Q672" s="426"/>
      <c r="R672" s="426"/>
      <c r="S672" s="426"/>
      <c r="T672" s="426"/>
      <c r="U672" s="426"/>
      <c r="V672" s="426"/>
      <c r="W672" s="426"/>
      <c r="X672" s="426"/>
      <c r="Y672" s="426"/>
      <c r="Z672" s="426"/>
    </row>
    <row r="673" spans="1:26" ht="15.75" customHeight="1">
      <c r="A673" s="426"/>
      <c r="B673" s="426"/>
      <c r="C673" s="426"/>
      <c r="D673" s="426"/>
      <c r="E673" s="426"/>
      <c r="F673" s="426"/>
      <c r="G673" s="426"/>
      <c r="H673" s="426"/>
      <c r="I673" s="426"/>
      <c r="J673" s="426"/>
      <c r="K673" s="426"/>
      <c r="L673" s="426"/>
      <c r="M673" s="426"/>
      <c r="N673" s="426"/>
      <c r="O673" s="426"/>
      <c r="P673" s="426"/>
      <c r="Q673" s="426"/>
      <c r="R673" s="426"/>
      <c r="S673" s="426"/>
      <c r="T673" s="426"/>
      <c r="U673" s="426"/>
      <c r="V673" s="426"/>
      <c r="W673" s="426"/>
      <c r="X673" s="426"/>
      <c r="Y673" s="426"/>
      <c r="Z673" s="426"/>
    </row>
    <row r="674" spans="1:26" ht="15.75" customHeight="1">
      <c r="A674" s="426"/>
      <c r="B674" s="426"/>
      <c r="C674" s="426"/>
      <c r="D674" s="426"/>
      <c r="E674" s="426"/>
      <c r="F674" s="426"/>
      <c r="G674" s="426"/>
      <c r="H674" s="426"/>
      <c r="I674" s="426"/>
      <c r="J674" s="426"/>
      <c r="K674" s="426"/>
      <c r="L674" s="426"/>
      <c r="M674" s="426"/>
      <c r="N674" s="426"/>
      <c r="O674" s="426"/>
      <c r="P674" s="426"/>
      <c r="Q674" s="426"/>
      <c r="R674" s="426"/>
      <c r="S674" s="426"/>
      <c r="T674" s="426"/>
      <c r="U674" s="426"/>
      <c r="V674" s="426"/>
      <c r="W674" s="426"/>
      <c r="X674" s="426"/>
      <c r="Y674" s="426"/>
      <c r="Z674" s="426"/>
    </row>
    <row r="675" spans="1:26" ht="15.75" customHeight="1">
      <c r="A675" s="426"/>
      <c r="B675" s="426"/>
      <c r="C675" s="426"/>
      <c r="D675" s="426"/>
      <c r="E675" s="426"/>
      <c r="F675" s="426"/>
      <c r="G675" s="426"/>
      <c r="H675" s="426"/>
      <c r="I675" s="426"/>
      <c r="J675" s="426"/>
      <c r="K675" s="426"/>
      <c r="L675" s="426"/>
      <c r="M675" s="426"/>
      <c r="N675" s="426"/>
      <c r="O675" s="426"/>
      <c r="P675" s="426"/>
      <c r="Q675" s="426"/>
      <c r="R675" s="426"/>
      <c r="S675" s="426"/>
      <c r="T675" s="426"/>
      <c r="U675" s="426"/>
      <c r="V675" s="426"/>
      <c r="W675" s="426"/>
      <c r="X675" s="426"/>
      <c r="Y675" s="426"/>
      <c r="Z675" s="426"/>
    </row>
    <row r="676" spans="1:26" ht="15.75" customHeight="1">
      <c r="A676" s="426"/>
      <c r="B676" s="426"/>
      <c r="C676" s="426"/>
      <c r="D676" s="426"/>
      <c r="E676" s="426"/>
      <c r="F676" s="426"/>
      <c r="G676" s="426"/>
      <c r="H676" s="426"/>
      <c r="I676" s="426"/>
      <c r="J676" s="426"/>
      <c r="K676" s="426"/>
      <c r="L676" s="426"/>
      <c r="M676" s="426"/>
      <c r="N676" s="426"/>
      <c r="O676" s="426"/>
      <c r="P676" s="426"/>
      <c r="Q676" s="426"/>
      <c r="R676" s="426"/>
      <c r="S676" s="426"/>
      <c r="T676" s="426"/>
      <c r="U676" s="426"/>
      <c r="V676" s="426"/>
      <c r="W676" s="426"/>
      <c r="X676" s="426"/>
      <c r="Y676" s="426"/>
      <c r="Z676" s="426"/>
    </row>
    <row r="677" spans="1:26" ht="15.75" customHeight="1">
      <c r="A677" s="426"/>
      <c r="B677" s="426"/>
      <c r="C677" s="426"/>
      <c r="D677" s="426"/>
      <c r="E677" s="426"/>
      <c r="F677" s="426"/>
      <c r="G677" s="426"/>
      <c r="H677" s="426"/>
      <c r="I677" s="426"/>
      <c r="J677" s="426"/>
      <c r="K677" s="426"/>
      <c r="L677" s="426"/>
      <c r="M677" s="426"/>
      <c r="N677" s="426"/>
      <c r="O677" s="426"/>
      <c r="P677" s="426"/>
      <c r="Q677" s="426"/>
      <c r="R677" s="426"/>
      <c r="S677" s="426"/>
      <c r="T677" s="426"/>
      <c r="U677" s="426"/>
      <c r="V677" s="426"/>
      <c r="W677" s="426"/>
      <c r="X677" s="426"/>
      <c r="Y677" s="426"/>
      <c r="Z677" s="426"/>
    </row>
    <row r="678" spans="1:26" ht="15.75" customHeight="1">
      <c r="A678" s="426"/>
      <c r="B678" s="426"/>
      <c r="C678" s="426"/>
      <c r="D678" s="426"/>
      <c r="E678" s="426"/>
      <c r="F678" s="426"/>
      <c r="G678" s="426"/>
      <c r="H678" s="426"/>
      <c r="I678" s="426"/>
      <c r="J678" s="426"/>
      <c r="K678" s="426"/>
      <c r="L678" s="426"/>
      <c r="M678" s="426"/>
      <c r="N678" s="426"/>
      <c r="O678" s="426"/>
      <c r="P678" s="426"/>
      <c r="Q678" s="426"/>
      <c r="R678" s="426"/>
      <c r="S678" s="426"/>
      <c r="T678" s="426"/>
      <c r="U678" s="426"/>
      <c r="V678" s="426"/>
      <c r="W678" s="426"/>
      <c r="X678" s="426"/>
      <c r="Y678" s="426"/>
      <c r="Z678" s="426"/>
    </row>
    <row r="679" spans="1:26" ht="15.75" customHeight="1">
      <c r="A679" s="426"/>
      <c r="B679" s="426"/>
      <c r="C679" s="426"/>
      <c r="D679" s="426"/>
      <c r="E679" s="426"/>
      <c r="F679" s="426"/>
      <c r="G679" s="426"/>
      <c r="H679" s="426"/>
      <c r="I679" s="426"/>
      <c r="J679" s="426"/>
      <c r="K679" s="426"/>
      <c r="L679" s="426"/>
      <c r="M679" s="426"/>
      <c r="N679" s="426"/>
      <c r="O679" s="426"/>
      <c r="P679" s="426"/>
      <c r="Q679" s="426"/>
      <c r="R679" s="426"/>
      <c r="S679" s="426"/>
      <c r="T679" s="426"/>
      <c r="U679" s="426"/>
      <c r="V679" s="426"/>
      <c r="W679" s="426"/>
      <c r="X679" s="426"/>
      <c r="Y679" s="426"/>
      <c r="Z679" s="426"/>
    </row>
    <row r="680" spans="1:26" ht="15.75" customHeight="1">
      <c r="A680" s="426"/>
      <c r="B680" s="426"/>
      <c r="C680" s="426"/>
      <c r="D680" s="426"/>
      <c r="E680" s="426"/>
      <c r="F680" s="426"/>
      <c r="G680" s="426"/>
      <c r="H680" s="426"/>
      <c r="I680" s="426"/>
      <c r="J680" s="426"/>
      <c r="K680" s="426"/>
      <c r="L680" s="426"/>
      <c r="M680" s="426"/>
      <c r="N680" s="426"/>
      <c r="O680" s="426"/>
      <c r="P680" s="426"/>
      <c r="Q680" s="426"/>
      <c r="R680" s="426"/>
      <c r="S680" s="426"/>
      <c r="T680" s="426"/>
      <c r="U680" s="426"/>
      <c r="V680" s="426"/>
      <c r="W680" s="426"/>
      <c r="X680" s="426"/>
      <c r="Y680" s="426"/>
      <c r="Z680" s="426"/>
    </row>
    <row r="681" spans="1:26" ht="15.75" customHeight="1">
      <c r="A681" s="426"/>
      <c r="B681" s="426"/>
      <c r="C681" s="426"/>
      <c r="D681" s="426"/>
      <c r="E681" s="426"/>
      <c r="F681" s="426"/>
      <c r="G681" s="426"/>
      <c r="H681" s="426"/>
      <c r="I681" s="426"/>
      <c r="J681" s="426"/>
      <c r="K681" s="426"/>
      <c r="L681" s="426"/>
      <c r="M681" s="426"/>
      <c r="N681" s="426"/>
      <c r="O681" s="426"/>
      <c r="P681" s="426"/>
      <c r="Q681" s="426"/>
      <c r="R681" s="426"/>
      <c r="S681" s="426"/>
      <c r="T681" s="426"/>
      <c r="U681" s="426"/>
      <c r="V681" s="426"/>
      <c r="W681" s="426"/>
      <c r="X681" s="426"/>
      <c r="Y681" s="426"/>
      <c r="Z681" s="426"/>
    </row>
    <row r="682" spans="1:26" ht="15.75" customHeight="1">
      <c r="A682" s="426"/>
      <c r="B682" s="426"/>
      <c r="C682" s="426"/>
      <c r="D682" s="426"/>
      <c r="E682" s="426"/>
      <c r="F682" s="426"/>
      <c r="G682" s="426"/>
      <c r="H682" s="426"/>
      <c r="I682" s="426"/>
      <c r="J682" s="426"/>
      <c r="K682" s="426"/>
      <c r="L682" s="426"/>
      <c r="M682" s="426"/>
      <c r="N682" s="426"/>
      <c r="O682" s="426"/>
      <c r="P682" s="426"/>
      <c r="Q682" s="426"/>
      <c r="R682" s="426"/>
      <c r="S682" s="426"/>
      <c r="T682" s="426"/>
      <c r="U682" s="426"/>
      <c r="V682" s="426"/>
      <c r="W682" s="426"/>
      <c r="X682" s="426"/>
      <c r="Y682" s="426"/>
      <c r="Z682" s="426"/>
    </row>
    <row r="683" spans="1:26" ht="15.75" customHeight="1">
      <c r="A683" s="426"/>
      <c r="B683" s="426"/>
      <c r="C683" s="426"/>
      <c r="D683" s="426"/>
      <c r="E683" s="426"/>
      <c r="F683" s="426"/>
      <c r="G683" s="426"/>
      <c r="H683" s="426"/>
      <c r="I683" s="426"/>
      <c r="J683" s="426"/>
      <c r="K683" s="426"/>
      <c r="L683" s="426"/>
      <c r="M683" s="426"/>
      <c r="N683" s="426"/>
      <c r="O683" s="426"/>
      <c r="P683" s="426"/>
      <c r="Q683" s="426"/>
      <c r="R683" s="426"/>
      <c r="S683" s="426"/>
      <c r="T683" s="426"/>
      <c r="U683" s="426"/>
      <c r="V683" s="426"/>
      <c r="W683" s="426"/>
      <c r="X683" s="426"/>
      <c r="Y683" s="426"/>
      <c r="Z683" s="426"/>
    </row>
    <row r="684" spans="1:26" ht="15.75" customHeight="1">
      <c r="A684" s="426"/>
      <c r="B684" s="426"/>
      <c r="C684" s="426"/>
      <c r="D684" s="426"/>
      <c r="E684" s="426"/>
      <c r="F684" s="426"/>
      <c r="G684" s="426"/>
      <c r="H684" s="426"/>
      <c r="I684" s="426"/>
      <c r="J684" s="426"/>
      <c r="K684" s="426"/>
      <c r="L684" s="426"/>
      <c r="M684" s="426"/>
      <c r="N684" s="426"/>
      <c r="O684" s="426"/>
      <c r="P684" s="426"/>
      <c r="Q684" s="426"/>
      <c r="R684" s="426"/>
      <c r="S684" s="426"/>
      <c r="T684" s="426"/>
      <c r="U684" s="426"/>
      <c r="V684" s="426"/>
      <c r="W684" s="426"/>
      <c r="X684" s="426"/>
      <c r="Y684" s="426"/>
      <c r="Z684" s="426"/>
    </row>
    <row r="685" spans="1:26" ht="15.75" customHeight="1">
      <c r="A685" s="426"/>
      <c r="B685" s="426"/>
      <c r="C685" s="426"/>
      <c r="D685" s="426"/>
      <c r="E685" s="426"/>
      <c r="F685" s="426"/>
      <c r="G685" s="426"/>
      <c r="H685" s="426"/>
      <c r="I685" s="426"/>
      <c r="J685" s="426"/>
      <c r="K685" s="426"/>
      <c r="L685" s="426"/>
      <c r="M685" s="426"/>
      <c r="N685" s="426"/>
      <c r="O685" s="426"/>
      <c r="P685" s="426"/>
      <c r="Q685" s="426"/>
      <c r="R685" s="426"/>
      <c r="S685" s="426"/>
      <c r="T685" s="426"/>
      <c r="U685" s="426"/>
      <c r="V685" s="426"/>
      <c r="W685" s="426"/>
      <c r="X685" s="426"/>
      <c r="Y685" s="426"/>
      <c r="Z685" s="426"/>
    </row>
    <row r="686" spans="1:26" ht="15.75" customHeight="1">
      <c r="A686" s="426"/>
      <c r="B686" s="426"/>
      <c r="C686" s="426"/>
      <c r="D686" s="426"/>
      <c r="E686" s="426"/>
      <c r="F686" s="426"/>
      <c r="G686" s="426"/>
      <c r="H686" s="426"/>
      <c r="I686" s="426"/>
      <c r="J686" s="426"/>
      <c r="K686" s="426"/>
      <c r="L686" s="426"/>
      <c r="M686" s="426"/>
      <c r="N686" s="426"/>
      <c r="O686" s="426"/>
      <c r="P686" s="426"/>
      <c r="Q686" s="426"/>
      <c r="R686" s="426"/>
      <c r="S686" s="426"/>
      <c r="T686" s="426"/>
      <c r="U686" s="426"/>
      <c r="V686" s="426"/>
      <c r="W686" s="426"/>
      <c r="X686" s="426"/>
      <c r="Y686" s="426"/>
      <c r="Z686" s="426"/>
    </row>
    <row r="687" spans="1:26" ht="15.75" customHeight="1">
      <c r="A687" s="426"/>
      <c r="B687" s="426"/>
      <c r="C687" s="426"/>
      <c r="D687" s="426"/>
      <c r="E687" s="426"/>
      <c r="F687" s="426"/>
      <c r="G687" s="426"/>
      <c r="H687" s="426"/>
      <c r="I687" s="426"/>
      <c r="J687" s="426"/>
      <c r="K687" s="426"/>
      <c r="L687" s="426"/>
      <c r="M687" s="426"/>
      <c r="N687" s="426"/>
      <c r="O687" s="426"/>
      <c r="P687" s="426"/>
      <c r="Q687" s="426"/>
      <c r="R687" s="426"/>
      <c r="S687" s="426"/>
      <c r="T687" s="426"/>
      <c r="U687" s="426"/>
      <c r="V687" s="426"/>
      <c r="W687" s="426"/>
      <c r="X687" s="426"/>
      <c r="Y687" s="426"/>
      <c r="Z687" s="426"/>
    </row>
    <row r="688" spans="1:26" ht="15.75" customHeight="1">
      <c r="A688" s="426"/>
      <c r="B688" s="426"/>
      <c r="C688" s="426"/>
      <c r="D688" s="426"/>
      <c r="E688" s="426"/>
      <c r="F688" s="426"/>
      <c r="G688" s="426"/>
      <c r="H688" s="426"/>
      <c r="I688" s="426"/>
      <c r="J688" s="426"/>
      <c r="K688" s="426"/>
      <c r="L688" s="426"/>
      <c r="M688" s="426"/>
      <c r="N688" s="426"/>
      <c r="O688" s="426"/>
      <c r="P688" s="426"/>
      <c r="Q688" s="426"/>
      <c r="R688" s="426"/>
      <c r="S688" s="426"/>
      <c r="T688" s="426"/>
      <c r="U688" s="426"/>
      <c r="V688" s="426"/>
      <c r="W688" s="426"/>
      <c r="X688" s="426"/>
      <c r="Y688" s="426"/>
      <c r="Z688" s="426"/>
    </row>
    <row r="689" spans="1:26" ht="15.75" customHeight="1">
      <c r="A689" s="426"/>
      <c r="B689" s="426"/>
      <c r="C689" s="426"/>
      <c r="D689" s="426"/>
      <c r="E689" s="426"/>
      <c r="F689" s="426"/>
      <c r="G689" s="426"/>
      <c r="H689" s="426"/>
      <c r="I689" s="426"/>
      <c r="J689" s="426"/>
      <c r="K689" s="426"/>
      <c r="L689" s="426"/>
      <c r="M689" s="426"/>
      <c r="N689" s="426"/>
      <c r="O689" s="426"/>
      <c r="P689" s="426"/>
      <c r="Q689" s="426"/>
      <c r="R689" s="426"/>
      <c r="S689" s="426"/>
      <c r="T689" s="426"/>
      <c r="U689" s="426"/>
      <c r="V689" s="426"/>
      <c r="W689" s="426"/>
      <c r="X689" s="426"/>
      <c r="Y689" s="426"/>
      <c r="Z689" s="426"/>
    </row>
    <row r="690" spans="1:26" ht="15.75" customHeight="1">
      <c r="A690" s="426"/>
      <c r="B690" s="426"/>
      <c r="C690" s="426"/>
      <c r="D690" s="426"/>
      <c r="E690" s="426"/>
      <c r="F690" s="426"/>
      <c r="G690" s="426"/>
      <c r="H690" s="426"/>
      <c r="I690" s="426"/>
      <c r="J690" s="426"/>
      <c r="K690" s="426"/>
      <c r="L690" s="426"/>
      <c r="M690" s="426"/>
      <c r="N690" s="426"/>
      <c r="O690" s="426"/>
      <c r="P690" s="426"/>
      <c r="Q690" s="426"/>
      <c r="R690" s="426"/>
      <c r="S690" s="426"/>
      <c r="T690" s="426"/>
      <c r="U690" s="426"/>
      <c r="V690" s="426"/>
      <c r="W690" s="426"/>
      <c r="X690" s="426"/>
      <c r="Y690" s="426"/>
      <c r="Z690" s="426"/>
    </row>
    <row r="691" spans="1:26" ht="15.75" customHeight="1">
      <c r="A691" s="426"/>
      <c r="B691" s="426"/>
      <c r="C691" s="426"/>
      <c r="D691" s="426"/>
      <c r="E691" s="426"/>
      <c r="F691" s="426"/>
      <c r="G691" s="426"/>
      <c r="H691" s="426"/>
      <c r="I691" s="426"/>
      <c r="J691" s="426"/>
      <c r="K691" s="426"/>
      <c r="L691" s="426"/>
      <c r="M691" s="426"/>
      <c r="N691" s="426"/>
      <c r="O691" s="426"/>
      <c r="P691" s="426"/>
      <c r="Q691" s="426"/>
      <c r="R691" s="426"/>
      <c r="S691" s="426"/>
      <c r="T691" s="426"/>
      <c r="U691" s="426"/>
      <c r="V691" s="426"/>
      <c r="W691" s="426"/>
      <c r="X691" s="426"/>
      <c r="Y691" s="426"/>
      <c r="Z691" s="426"/>
    </row>
    <row r="692" spans="1:26" ht="15.75" customHeight="1">
      <c r="A692" s="426"/>
      <c r="B692" s="426"/>
      <c r="C692" s="426"/>
      <c r="D692" s="426"/>
      <c r="E692" s="426"/>
      <c r="F692" s="426"/>
      <c r="G692" s="426"/>
      <c r="H692" s="426"/>
      <c r="I692" s="426"/>
      <c r="J692" s="426"/>
      <c r="K692" s="426"/>
      <c r="L692" s="426"/>
      <c r="M692" s="426"/>
      <c r="N692" s="426"/>
      <c r="O692" s="426"/>
      <c r="P692" s="426"/>
      <c r="Q692" s="426"/>
      <c r="R692" s="426"/>
      <c r="S692" s="426"/>
      <c r="T692" s="426"/>
      <c r="U692" s="426"/>
      <c r="V692" s="426"/>
      <c r="W692" s="426"/>
      <c r="X692" s="426"/>
      <c r="Y692" s="426"/>
      <c r="Z692" s="426"/>
    </row>
    <row r="693" spans="1:26" ht="15.75" customHeight="1">
      <c r="A693" s="426"/>
      <c r="B693" s="426"/>
      <c r="C693" s="426"/>
      <c r="D693" s="426"/>
      <c r="E693" s="426"/>
      <c r="F693" s="426"/>
      <c r="G693" s="426"/>
      <c r="H693" s="426"/>
      <c r="I693" s="426"/>
      <c r="J693" s="426"/>
      <c r="K693" s="426"/>
      <c r="L693" s="426"/>
      <c r="M693" s="426"/>
      <c r="N693" s="426"/>
      <c r="O693" s="426"/>
      <c r="P693" s="426"/>
      <c r="Q693" s="426"/>
      <c r="R693" s="426"/>
      <c r="S693" s="426"/>
      <c r="T693" s="426"/>
      <c r="U693" s="426"/>
      <c r="V693" s="426"/>
      <c r="W693" s="426"/>
      <c r="X693" s="426"/>
      <c r="Y693" s="426"/>
      <c r="Z693" s="426"/>
    </row>
    <row r="694" spans="1:26" ht="15.75" customHeight="1">
      <c r="A694" s="426"/>
      <c r="B694" s="426"/>
      <c r="C694" s="426"/>
      <c r="D694" s="426"/>
      <c r="E694" s="426"/>
      <c r="F694" s="426"/>
      <c r="G694" s="426"/>
      <c r="H694" s="426"/>
      <c r="I694" s="426"/>
      <c r="J694" s="426"/>
      <c r="K694" s="426"/>
      <c r="L694" s="426"/>
      <c r="M694" s="426"/>
      <c r="N694" s="426"/>
      <c r="O694" s="426"/>
      <c r="P694" s="426"/>
      <c r="Q694" s="426"/>
      <c r="R694" s="426"/>
      <c r="S694" s="426"/>
      <c r="T694" s="426"/>
      <c r="U694" s="426"/>
      <c r="V694" s="426"/>
      <c r="W694" s="426"/>
      <c r="X694" s="426"/>
      <c r="Y694" s="426"/>
      <c r="Z694" s="426"/>
    </row>
    <row r="695" spans="1:26" ht="15.75" customHeight="1">
      <c r="A695" s="426"/>
      <c r="B695" s="426"/>
      <c r="C695" s="426"/>
      <c r="D695" s="426"/>
      <c r="E695" s="426"/>
      <c r="F695" s="426"/>
      <c r="G695" s="426"/>
      <c r="H695" s="426"/>
      <c r="I695" s="426"/>
      <c r="J695" s="426"/>
      <c r="K695" s="426"/>
      <c r="L695" s="426"/>
      <c r="M695" s="426"/>
      <c r="N695" s="426"/>
      <c r="O695" s="426"/>
      <c r="P695" s="426"/>
      <c r="Q695" s="426"/>
      <c r="R695" s="426"/>
      <c r="S695" s="426"/>
      <c r="T695" s="426"/>
      <c r="U695" s="426"/>
      <c r="V695" s="426"/>
      <c r="W695" s="426"/>
      <c r="X695" s="426"/>
      <c r="Y695" s="426"/>
      <c r="Z695" s="426"/>
    </row>
    <row r="696" spans="1:26" ht="15.75" customHeight="1">
      <c r="A696" s="426"/>
      <c r="B696" s="426"/>
      <c r="C696" s="426"/>
      <c r="D696" s="426"/>
      <c r="E696" s="426"/>
      <c r="F696" s="426"/>
      <c r="G696" s="426"/>
      <c r="H696" s="426"/>
      <c r="I696" s="426"/>
      <c r="J696" s="426"/>
      <c r="K696" s="426"/>
      <c r="L696" s="426"/>
      <c r="M696" s="426"/>
      <c r="N696" s="426"/>
      <c r="O696" s="426"/>
      <c r="P696" s="426"/>
      <c r="Q696" s="426"/>
      <c r="R696" s="426"/>
      <c r="S696" s="426"/>
      <c r="T696" s="426"/>
      <c r="U696" s="426"/>
      <c r="V696" s="426"/>
      <c r="W696" s="426"/>
      <c r="X696" s="426"/>
      <c r="Y696" s="426"/>
      <c r="Z696" s="426"/>
    </row>
    <row r="697" spans="1:26" ht="15.75" customHeight="1">
      <c r="A697" s="426"/>
      <c r="B697" s="426"/>
      <c r="C697" s="426"/>
      <c r="D697" s="426"/>
      <c r="E697" s="426"/>
      <c r="F697" s="426"/>
      <c r="G697" s="426"/>
      <c r="H697" s="426"/>
      <c r="I697" s="426"/>
      <c r="J697" s="426"/>
      <c r="K697" s="426"/>
      <c r="L697" s="426"/>
      <c r="M697" s="426"/>
      <c r="N697" s="426"/>
      <c r="O697" s="426"/>
      <c r="P697" s="426"/>
      <c r="Q697" s="426"/>
      <c r="R697" s="426"/>
      <c r="S697" s="426"/>
      <c r="T697" s="426"/>
      <c r="U697" s="426"/>
      <c r="V697" s="426"/>
      <c r="W697" s="426"/>
      <c r="X697" s="426"/>
      <c r="Y697" s="426"/>
      <c r="Z697" s="426"/>
    </row>
    <row r="698" spans="1:26" ht="15.75" customHeight="1">
      <c r="A698" s="426"/>
      <c r="B698" s="426"/>
      <c r="C698" s="426"/>
      <c r="D698" s="426"/>
      <c r="E698" s="426"/>
      <c r="F698" s="426"/>
      <c r="G698" s="426"/>
      <c r="H698" s="426"/>
      <c r="I698" s="426"/>
      <c r="J698" s="426"/>
      <c r="K698" s="426"/>
      <c r="L698" s="426"/>
      <c r="M698" s="426"/>
      <c r="N698" s="426"/>
      <c r="O698" s="426"/>
      <c r="P698" s="426"/>
      <c r="Q698" s="426"/>
      <c r="R698" s="426"/>
      <c r="S698" s="426"/>
      <c r="T698" s="426"/>
      <c r="U698" s="426"/>
      <c r="V698" s="426"/>
      <c r="W698" s="426"/>
      <c r="X698" s="426"/>
      <c r="Y698" s="426"/>
      <c r="Z698" s="426"/>
    </row>
    <row r="699" spans="1:26" ht="15.75" customHeight="1">
      <c r="A699" s="426"/>
      <c r="B699" s="426"/>
      <c r="C699" s="426"/>
      <c r="D699" s="426"/>
      <c r="E699" s="426"/>
      <c r="F699" s="426"/>
      <c r="G699" s="426"/>
      <c r="H699" s="426"/>
      <c r="I699" s="426"/>
      <c r="J699" s="426"/>
      <c r="K699" s="426"/>
      <c r="L699" s="426"/>
      <c r="M699" s="426"/>
      <c r="N699" s="426"/>
      <c r="O699" s="426"/>
      <c r="P699" s="426"/>
      <c r="Q699" s="426"/>
      <c r="R699" s="426"/>
      <c r="S699" s="426"/>
      <c r="T699" s="426"/>
      <c r="U699" s="426"/>
      <c r="V699" s="426"/>
      <c r="W699" s="426"/>
      <c r="X699" s="426"/>
      <c r="Y699" s="426"/>
      <c r="Z699" s="426"/>
    </row>
    <row r="700" spans="1:26" ht="15.75" customHeight="1">
      <c r="A700" s="426"/>
      <c r="B700" s="426"/>
      <c r="C700" s="426"/>
      <c r="D700" s="426"/>
      <c r="E700" s="426"/>
      <c r="F700" s="426"/>
      <c r="G700" s="426"/>
      <c r="H700" s="426"/>
      <c r="I700" s="426"/>
      <c r="J700" s="426"/>
      <c r="K700" s="426"/>
      <c r="L700" s="426"/>
      <c r="M700" s="426"/>
      <c r="N700" s="426"/>
      <c r="O700" s="426"/>
      <c r="P700" s="426"/>
      <c r="Q700" s="426"/>
      <c r="R700" s="426"/>
      <c r="S700" s="426"/>
      <c r="T700" s="426"/>
      <c r="U700" s="426"/>
      <c r="V700" s="426"/>
      <c r="W700" s="426"/>
      <c r="X700" s="426"/>
      <c r="Y700" s="426"/>
      <c r="Z700" s="426"/>
    </row>
    <row r="701" spans="1:26" ht="15.75" customHeight="1">
      <c r="A701" s="426"/>
      <c r="B701" s="426"/>
      <c r="C701" s="426"/>
      <c r="D701" s="426"/>
      <c r="E701" s="426"/>
      <c r="F701" s="426"/>
      <c r="G701" s="426"/>
      <c r="H701" s="426"/>
      <c r="I701" s="426"/>
      <c r="J701" s="426"/>
      <c r="K701" s="426"/>
      <c r="L701" s="426"/>
      <c r="M701" s="426"/>
      <c r="N701" s="426"/>
      <c r="O701" s="426"/>
      <c r="P701" s="426"/>
      <c r="Q701" s="426"/>
      <c r="R701" s="426"/>
      <c r="S701" s="426"/>
      <c r="T701" s="426"/>
      <c r="U701" s="426"/>
      <c r="V701" s="426"/>
      <c r="W701" s="426"/>
      <c r="X701" s="426"/>
      <c r="Y701" s="426"/>
      <c r="Z701" s="426"/>
    </row>
    <row r="702" spans="1:26" ht="15.75" customHeight="1">
      <c r="A702" s="426"/>
      <c r="B702" s="426"/>
      <c r="C702" s="426"/>
      <c r="D702" s="426"/>
      <c r="E702" s="426"/>
      <c r="F702" s="426"/>
      <c r="G702" s="426"/>
      <c r="H702" s="426"/>
      <c r="I702" s="426"/>
      <c r="J702" s="426"/>
      <c r="K702" s="426"/>
      <c r="L702" s="426"/>
      <c r="M702" s="426"/>
      <c r="N702" s="426"/>
      <c r="O702" s="426"/>
      <c r="P702" s="426"/>
      <c r="Q702" s="426"/>
      <c r="R702" s="426"/>
      <c r="S702" s="426"/>
      <c r="T702" s="426"/>
      <c r="U702" s="426"/>
      <c r="V702" s="426"/>
      <c r="W702" s="426"/>
      <c r="X702" s="426"/>
      <c r="Y702" s="426"/>
      <c r="Z702" s="426"/>
    </row>
    <row r="703" spans="1:26" ht="15.75" customHeight="1">
      <c r="A703" s="426"/>
      <c r="B703" s="426"/>
      <c r="C703" s="426"/>
      <c r="D703" s="426"/>
      <c r="E703" s="426"/>
      <c r="F703" s="426"/>
      <c r="G703" s="426"/>
      <c r="H703" s="426"/>
      <c r="I703" s="426"/>
      <c r="J703" s="426"/>
      <c r="K703" s="426"/>
      <c r="L703" s="426"/>
      <c r="M703" s="426"/>
      <c r="N703" s="426"/>
      <c r="O703" s="426"/>
      <c r="P703" s="426"/>
      <c r="Q703" s="426"/>
      <c r="R703" s="426"/>
      <c r="S703" s="426"/>
      <c r="T703" s="426"/>
      <c r="U703" s="426"/>
      <c r="V703" s="426"/>
      <c r="W703" s="426"/>
      <c r="X703" s="426"/>
      <c r="Y703" s="426"/>
      <c r="Z703" s="426"/>
    </row>
    <row r="704" spans="1:26" ht="15.75" customHeight="1">
      <c r="A704" s="426"/>
      <c r="B704" s="426"/>
      <c r="C704" s="426"/>
      <c r="D704" s="426"/>
      <c r="E704" s="426"/>
      <c r="F704" s="426"/>
      <c r="G704" s="426"/>
      <c r="H704" s="426"/>
      <c r="I704" s="426"/>
      <c r="J704" s="426"/>
      <c r="K704" s="426"/>
      <c r="L704" s="426"/>
      <c r="M704" s="426"/>
      <c r="N704" s="426"/>
      <c r="O704" s="426"/>
      <c r="P704" s="426"/>
      <c r="Q704" s="426"/>
      <c r="R704" s="426"/>
      <c r="S704" s="426"/>
      <c r="T704" s="426"/>
      <c r="U704" s="426"/>
      <c r="V704" s="426"/>
      <c r="W704" s="426"/>
      <c r="X704" s="426"/>
      <c r="Y704" s="426"/>
      <c r="Z704" s="426"/>
    </row>
    <row r="705" spans="1:26" ht="15.75" customHeight="1">
      <c r="A705" s="426"/>
      <c r="B705" s="426"/>
      <c r="C705" s="426"/>
      <c r="D705" s="426"/>
      <c r="E705" s="426"/>
      <c r="F705" s="426"/>
      <c r="G705" s="426"/>
      <c r="H705" s="426"/>
      <c r="I705" s="426"/>
      <c r="J705" s="426"/>
      <c r="K705" s="426"/>
      <c r="L705" s="426"/>
      <c r="M705" s="426"/>
      <c r="N705" s="426"/>
      <c r="O705" s="426"/>
      <c r="P705" s="426"/>
      <c r="Q705" s="426"/>
      <c r="R705" s="426"/>
      <c r="S705" s="426"/>
      <c r="T705" s="426"/>
      <c r="U705" s="426"/>
      <c r="V705" s="426"/>
      <c r="W705" s="426"/>
      <c r="X705" s="426"/>
      <c r="Y705" s="426"/>
      <c r="Z705" s="426"/>
    </row>
    <row r="706" spans="1:26" ht="15.75" customHeight="1">
      <c r="A706" s="426"/>
      <c r="B706" s="426"/>
      <c r="C706" s="426"/>
      <c r="D706" s="426"/>
      <c r="E706" s="426"/>
      <c r="F706" s="426"/>
      <c r="G706" s="426"/>
      <c r="H706" s="426"/>
      <c r="I706" s="426"/>
      <c r="J706" s="426"/>
      <c r="K706" s="426"/>
      <c r="L706" s="426"/>
      <c r="M706" s="426"/>
      <c r="N706" s="426"/>
      <c r="O706" s="426"/>
      <c r="P706" s="426"/>
      <c r="Q706" s="426"/>
      <c r="R706" s="426"/>
      <c r="S706" s="426"/>
      <c r="T706" s="426"/>
      <c r="U706" s="426"/>
      <c r="V706" s="426"/>
      <c r="W706" s="426"/>
      <c r="X706" s="426"/>
      <c r="Y706" s="426"/>
      <c r="Z706" s="426"/>
    </row>
    <row r="707" spans="1:26" ht="15.75" customHeight="1">
      <c r="A707" s="426"/>
      <c r="B707" s="426"/>
      <c r="C707" s="426"/>
      <c r="D707" s="426"/>
      <c r="E707" s="426"/>
      <c r="F707" s="426"/>
      <c r="G707" s="426"/>
      <c r="H707" s="426"/>
      <c r="I707" s="426"/>
      <c r="J707" s="426"/>
      <c r="K707" s="426"/>
      <c r="L707" s="426"/>
      <c r="M707" s="426"/>
      <c r="N707" s="426"/>
      <c r="O707" s="426"/>
      <c r="P707" s="426"/>
      <c r="Q707" s="426"/>
      <c r="R707" s="426"/>
      <c r="S707" s="426"/>
      <c r="T707" s="426"/>
      <c r="U707" s="426"/>
      <c r="V707" s="426"/>
      <c r="W707" s="426"/>
      <c r="X707" s="426"/>
      <c r="Y707" s="426"/>
      <c r="Z707" s="426"/>
    </row>
    <row r="708" spans="1:26" ht="15.75" customHeight="1">
      <c r="A708" s="426"/>
      <c r="B708" s="426"/>
      <c r="C708" s="426"/>
      <c r="D708" s="426"/>
      <c r="E708" s="426"/>
      <c r="F708" s="426"/>
      <c r="G708" s="426"/>
      <c r="H708" s="426"/>
      <c r="I708" s="426"/>
      <c r="J708" s="426"/>
      <c r="K708" s="426"/>
      <c r="L708" s="426"/>
      <c r="M708" s="426"/>
      <c r="N708" s="426"/>
      <c r="O708" s="426"/>
      <c r="P708" s="426"/>
      <c r="Q708" s="426"/>
      <c r="R708" s="426"/>
      <c r="S708" s="426"/>
      <c r="T708" s="426"/>
      <c r="U708" s="426"/>
      <c r="V708" s="426"/>
      <c r="W708" s="426"/>
      <c r="X708" s="426"/>
      <c r="Y708" s="426"/>
      <c r="Z708" s="426"/>
    </row>
    <row r="709" spans="1:26" ht="15.75" customHeight="1">
      <c r="A709" s="426"/>
      <c r="B709" s="426"/>
      <c r="C709" s="426"/>
      <c r="D709" s="426"/>
      <c r="E709" s="426"/>
      <c r="F709" s="426"/>
      <c r="G709" s="426"/>
      <c r="H709" s="426"/>
      <c r="I709" s="426"/>
      <c r="J709" s="426"/>
      <c r="K709" s="426"/>
      <c r="L709" s="426"/>
      <c r="M709" s="426"/>
      <c r="N709" s="426"/>
      <c r="O709" s="426"/>
      <c r="P709" s="426"/>
      <c r="Q709" s="426"/>
      <c r="R709" s="426"/>
      <c r="S709" s="426"/>
      <c r="T709" s="426"/>
      <c r="U709" s="426"/>
      <c r="V709" s="426"/>
      <c r="W709" s="426"/>
      <c r="X709" s="426"/>
      <c r="Y709" s="426"/>
      <c r="Z709" s="426"/>
    </row>
    <row r="710" spans="1:26" ht="15.75" customHeight="1">
      <c r="A710" s="426"/>
      <c r="B710" s="426"/>
      <c r="C710" s="426"/>
      <c r="D710" s="426"/>
      <c r="E710" s="426"/>
      <c r="F710" s="426"/>
      <c r="G710" s="426"/>
      <c r="H710" s="426"/>
      <c r="I710" s="426"/>
      <c r="J710" s="426"/>
      <c r="K710" s="426"/>
      <c r="L710" s="426"/>
      <c r="M710" s="426"/>
      <c r="N710" s="426"/>
      <c r="O710" s="426"/>
      <c r="P710" s="426"/>
      <c r="Q710" s="426"/>
      <c r="R710" s="426"/>
      <c r="S710" s="426"/>
      <c r="T710" s="426"/>
      <c r="U710" s="426"/>
      <c r="V710" s="426"/>
      <c r="W710" s="426"/>
      <c r="X710" s="426"/>
      <c r="Y710" s="426"/>
      <c r="Z710" s="426"/>
    </row>
    <row r="711" spans="1:26" ht="15.75" customHeight="1">
      <c r="A711" s="426"/>
      <c r="B711" s="426"/>
      <c r="C711" s="426"/>
      <c r="D711" s="426"/>
      <c r="E711" s="426"/>
      <c r="F711" s="426"/>
      <c r="G711" s="426"/>
      <c r="H711" s="426"/>
      <c r="I711" s="426"/>
      <c r="J711" s="426"/>
      <c r="K711" s="426"/>
      <c r="L711" s="426"/>
      <c r="M711" s="426"/>
      <c r="N711" s="426"/>
      <c r="O711" s="426"/>
      <c r="P711" s="426"/>
      <c r="Q711" s="426"/>
      <c r="R711" s="426"/>
      <c r="S711" s="426"/>
      <c r="T711" s="426"/>
      <c r="U711" s="426"/>
      <c r="V711" s="426"/>
      <c r="W711" s="426"/>
      <c r="X711" s="426"/>
      <c r="Y711" s="426"/>
      <c r="Z711" s="426"/>
    </row>
    <row r="712" spans="1:26" ht="15.75" customHeight="1">
      <c r="A712" s="426"/>
      <c r="B712" s="426"/>
      <c r="C712" s="426"/>
      <c r="D712" s="426"/>
      <c r="E712" s="426"/>
      <c r="F712" s="426"/>
      <c r="G712" s="426"/>
      <c r="H712" s="426"/>
      <c r="I712" s="426"/>
      <c r="J712" s="426"/>
      <c r="K712" s="426"/>
      <c r="L712" s="426"/>
      <c r="M712" s="426"/>
      <c r="N712" s="426"/>
      <c r="O712" s="426"/>
      <c r="P712" s="426"/>
      <c r="Q712" s="426"/>
      <c r="R712" s="426"/>
      <c r="S712" s="426"/>
      <c r="T712" s="426"/>
      <c r="U712" s="426"/>
      <c r="V712" s="426"/>
      <c r="W712" s="426"/>
      <c r="X712" s="426"/>
      <c r="Y712" s="426"/>
      <c r="Z712" s="426"/>
    </row>
    <row r="713" spans="1:26" ht="15.75" customHeight="1">
      <c r="A713" s="426"/>
      <c r="B713" s="426"/>
      <c r="C713" s="426"/>
      <c r="D713" s="426"/>
      <c r="E713" s="426"/>
      <c r="F713" s="426"/>
      <c r="G713" s="426"/>
      <c r="H713" s="426"/>
      <c r="I713" s="426"/>
      <c r="J713" s="426"/>
      <c r="K713" s="426"/>
      <c r="L713" s="426"/>
      <c r="M713" s="426"/>
      <c r="N713" s="426"/>
      <c r="O713" s="426"/>
      <c r="P713" s="426"/>
      <c r="Q713" s="426"/>
      <c r="R713" s="426"/>
      <c r="S713" s="426"/>
      <c r="T713" s="426"/>
      <c r="U713" s="426"/>
      <c r="V713" s="426"/>
      <c r="W713" s="426"/>
      <c r="X713" s="426"/>
      <c r="Y713" s="426"/>
      <c r="Z713" s="426"/>
    </row>
    <row r="714" spans="1:26" ht="15.75" customHeight="1">
      <c r="A714" s="426"/>
      <c r="B714" s="426"/>
      <c r="C714" s="426"/>
      <c r="D714" s="426"/>
      <c r="E714" s="426"/>
      <c r="F714" s="426"/>
      <c r="G714" s="426"/>
      <c r="H714" s="426"/>
      <c r="I714" s="426"/>
      <c r="J714" s="426"/>
      <c r="K714" s="426"/>
      <c r="L714" s="426"/>
      <c r="M714" s="426"/>
      <c r="N714" s="426"/>
      <c r="O714" s="426"/>
      <c r="P714" s="426"/>
      <c r="Q714" s="426"/>
      <c r="R714" s="426"/>
      <c r="S714" s="426"/>
      <c r="T714" s="426"/>
      <c r="U714" s="426"/>
      <c r="V714" s="426"/>
      <c r="W714" s="426"/>
      <c r="X714" s="426"/>
      <c r="Y714" s="426"/>
      <c r="Z714" s="426"/>
    </row>
    <row r="715" spans="1:26" ht="15.75" customHeight="1">
      <c r="A715" s="426"/>
      <c r="B715" s="426"/>
      <c r="C715" s="426"/>
      <c r="D715" s="426"/>
      <c r="E715" s="426"/>
      <c r="F715" s="426"/>
      <c r="G715" s="426"/>
      <c r="H715" s="426"/>
      <c r="I715" s="426"/>
      <c r="J715" s="426"/>
      <c r="K715" s="426"/>
      <c r="L715" s="426"/>
      <c r="M715" s="426"/>
      <c r="N715" s="426"/>
      <c r="O715" s="426"/>
      <c r="P715" s="426"/>
      <c r="Q715" s="426"/>
      <c r="R715" s="426"/>
      <c r="S715" s="426"/>
      <c r="T715" s="426"/>
      <c r="U715" s="426"/>
      <c r="V715" s="426"/>
      <c r="W715" s="426"/>
      <c r="X715" s="426"/>
      <c r="Y715" s="426"/>
      <c r="Z715" s="426"/>
    </row>
    <row r="716" spans="1:26" ht="15.75" customHeight="1">
      <c r="A716" s="426"/>
      <c r="B716" s="426"/>
      <c r="C716" s="426"/>
      <c r="D716" s="426"/>
      <c r="E716" s="426"/>
      <c r="F716" s="426"/>
      <c r="G716" s="426"/>
      <c r="H716" s="426"/>
      <c r="I716" s="426"/>
      <c r="J716" s="426"/>
      <c r="K716" s="426"/>
      <c r="L716" s="426"/>
      <c r="M716" s="426"/>
      <c r="N716" s="426"/>
      <c r="O716" s="426"/>
      <c r="P716" s="426"/>
      <c r="Q716" s="426"/>
      <c r="R716" s="426"/>
      <c r="S716" s="426"/>
      <c r="T716" s="426"/>
      <c r="U716" s="426"/>
      <c r="V716" s="426"/>
      <c r="W716" s="426"/>
      <c r="X716" s="426"/>
      <c r="Y716" s="426"/>
      <c r="Z716" s="426"/>
    </row>
    <row r="717" spans="1:26" ht="15.75" customHeight="1">
      <c r="A717" s="426"/>
      <c r="B717" s="426"/>
      <c r="C717" s="426"/>
      <c r="D717" s="426"/>
      <c r="E717" s="426"/>
      <c r="F717" s="426"/>
      <c r="G717" s="426"/>
      <c r="H717" s="426"/>
      <c r="I717" s="426"/>
      <c r="J717" s="426"/>
      <c r="K717" s="426"/>
      <c r="L717" s="426"/>
      <c r="M717" s="426"/>
      <c r="N717" s="426"/>
      <c r="O717" s="426"/>
      <c r="P717" s="426"/>
      <c r="Q717" s="426"/>
      <c r="R717" s="426"/>
      <c r="S717" s="426"/>
      <c r="T717" s="426"/>
      <c r="U717" s="426"/>
      <c r="V717" s="426"/>
      <c r="W717" s="426"/>
      <c r="X717" s="426"/>
      <c r="Y717" s="426"/>
      <c r="Z717" s="426"/>
    </row>
    <row r="718" spans="1:26" ht="15.75" customHeight="1">
      <c r="A718" s="426"/>
      <c r="B718" s="426"/>
      <c r="C718" s="426"/>
      <c r="D718" s="426"/>
      <c r="E718" s="426"/>
      <c r="F718" s="426"/>
      <c r="G718" s="426"/>
      <c r="H718" s="426"/>
      <c r="I718" s="426"/>
      <c r="J718" s="426"/>
      <c r="K718" s="426"/>
      <c r="L718" s="426"/>
      <c r="M718" s="426"/>
      <c r="N718" s="426"/>
      <c r="O718" s="426"/>
      <c r="P718" s="426"/>
      <c r="Q718" s="426"/>
      <c r="R718" s="426"/>
      <c r="S718" s="426"/>
      <c r="T718" s="426"/>
      <c r="U718" s="426"/>
      <c r="V718" s="426"/>
      <c r="W718" s="426"/>
      <c r="X718" s="426"/>
      <c r="Y718" s="426"/>
      <c r="Z718" s="426"/>
    </row>
    <row r="719" spans="1:26" ht="15.75" customHeight="1">
      <c r="A719" s="426"/>
      <c r="B719" s="426"/>
      <c r="C719" s="426"/>
      <c r="D719" s="426"/>
      <c r="E719" s="426"/>
      <c r="F719" s="426"/>
      <c r="G719" s="426"/>
      <c r="H719" s="426"/>
      <c r="I719" s="426"/>
      <c r="J719" s="426"/>
      <c r="K719" s="426"/>
      <c r="L719" s="426"/>
      <c r="M719" s="426"/>
      <c r="N719" s="426"/>
      <c r="O719" s="426"/>
      <c r="P719" s="426"/>
      <c r="Q719" s="426"/>
      <c r="R719" s="426"/>
      <c r="S719" s="426"/>
      <c r="T719" s="426"/>
      <c r="U719" s="426"/>
      <c r="V719" s="426"/>
      <c r="W719" s="426"/>
      <c r="X719" s="426"/>
      <c r="Y719" s="426"/>
      <c r="Z719" s="426"/>
    </row>
    <row r="720" spans="1:26" ht="15.75" customHeight="1">
      <c r="A720" s="426"/>
      <c r="B720" s="426"/>
      <c r="C720" s="426"/>
      <c r="D720" s="426"/>
      <c r="E720" s="426"/>
      <c r="F720" s="426"/>
      <c r="G720" s="426"/>
      <c r="H720" s="426"/>
      <c r="I720" s="426"/>
      <c r="J720" s="426"/>
      <c r="K720" s="426"/>
      <c r="L720" s="426"/>
      <c r="M720" s="426"/>
      <c r="N720" s="426"/>
      <c r="O720" s="426"/>
      <c r="P720" s="426"/>
      <c r="Q720" s="426"/>
      <c r="R720" s="426"/>
      <c r="S720" s="426"/>
      <c r="T720" s="426"/>
      <c r="U720" s="426"/>
      <c r="V720" s="426"/>
      <c r="W720" s="426"/>
      <c r="X720" s="426"/>
      <c r="Y720" s="426"/>
      <c r="Z720" s="426"/>
    </row>
    <row r="721" spans="1:26" ht="15.75" customHeight="1">
      <c r="A721" s="426"/>
      <c r="B721" s="426"/>
      <c r="C721" s="426"/>
      <c r="D721" s="426"/>
      <c r="E721" s="426"/>
      <c r="F721" s="426"/>
      <c r="G721" s="426"/>
      <c r="H721" s="426"/>
      <c r="I721" s="426"/>
      <c r="J721" s="426"/>
      <c r="K721" s="426"/>
      <c r="L721" s="426"/>
      <c r="M721" s="426"/>
      <c r="N721" s="426"/>
      <c r="O721" s="426"/>
      <c r="P721" s="426"/>
      <c r="Q721" s="426"/>
      <c r="R721" s="426"/>
      <c r="S721" s="426"/>
      <c r="T721" s="426"/>
      <c r="U721" s="426"/>
      <c r="V721" s="426"/>
      <c r="W721" s="426"/>
      <c r="X721" s="426"/>
      <c r="Y721" s="426"/>
      <c r="Z721" s="426"/>
    </row>
    <row r="722" spans="1:26" ht="15.75" customHeight="1">
      <c r="A722" s="426"/>
      <c r="B722" s="426"/>
      <c r="C722" s="426"/>
      <c r="D722" s="426"/>
      <c r="E722" s="426"/>
      <c r="F722" s="426"/>
      <c r="G722" s="426"/>
      <c r="H722" s="426"/>
      <c r="I722" s="426"/>
      <c r="J722" s="426"/>
      <c r="K722" s="426"/>
      <c r="L722" s="426"/>
      <c r="M722" s="426"/>
      <c r="N722" s="426"/>
      <c r="O722" s="426"/>
      <c r="P722" s="426"/>
      <c r="Q722" s="426"/>
      <c r="R722" s="426"/>
      <c r="S722" s="426"/>
      <c r="T722" s="426"/>
      <c r="U722" s="426"/>
      <c r="V722" s="426"/>
      <c r="W722" s="426"/>
      <c r="X722" s="426"/>
      <c r="Y722" s="426"/>
      <c r="Z722" s="426"/>
    </row>
    <row r="723" spans="1:26" ht="15.75" customHeight="1">
      <c r="A723" s="426"/>
      <c r="B723" s="426"/>
      <c r="C723" s="426"/>
      <c r="D723" s="426"/>
      <c r="E723" s="426"/>
      <c r="F723" s="426"/>
      <c r="G723" s="426"/>
      <c r="H723" s="426"/>
      <c r="I723" s="426"/>
      <c r="J723" s="426"/>
      <c r="K723" s="426"/>
      <c r="L723" s="426"/>
      <c r="M723" s="426"/>
      <c r="N723" s="426"/>
      <c r="O723" s="426"/>
      <c r="P723" s="426"/>
      <c r="Q723" s="426"/>
      <c r="R723" s="426"/>
      <c r="S723" s="426"/>
      <c r="T723" s="426"/>
      <c r="U723" s="426"/>
      <c r="V723" s="426"/>
      <c r="W723" s="426"/>
      <c r="X723" s="426"/>
      <c r="Y723" s="426"/>
      <c r="Z723" s="426"/>
    </row>
    <row r="724" spans="1:26" ht="15.75" customHeight="1">
      <c r="A724" s="426"/>
      <c r="B724" s="426"/>
      <c r="C724" s="426"/>
      <c r="D724" s="426"/>
      <c r="E724" s="426"/>
      <c r="F724" s="426"/>
      <c r="G724" s="426"/>
      <c r="H724" s="426"/>
      <c r="I724" s="426"/>
      <c r="J724" s="426"/>
      <c r="K724" s="426"/>
      <c r="L724" s="426"/>
      <c r="M724" s="426"/>
      <c r="N724" s="426"/>
      <c r="O724" s="426"/>
      <c r="P724" s="426"/>
      <c r="Q724" s="426"/>
      <c r="R724" s="426"/>
      <c r="S724" s="426"/>
      <c r="T724" s="426"/>
      <c r="U724" s="426"/>
      <c r="V724" s="426"/>
      <c r="W724" s="426"/>
      <c r="X724" s="426"/>
      <c r="Y724" s="426"/>
      <c r="Z724" s="426"/>
    </row>
    <row r="725" spans="1:26" ht="15.75" customHeight="1">
      <c r="A725" s="426"/>
      <c r="B725" s="426"/>
      <c r="C725" s="426"/>
      <c r="D725" s="426"/>
      <c r="E725" s="426"/>
      <c r="F725" s="426"/>
      <c r="G725" s="426"/>
      <c r="H725" s="426"/>
      <c r="I725" s="426"/>
      <c r="J725" s="426"/>
      <c r="K725" s="426"/>
      <c r="L725" s="426"/>
      <c r="M725" s="426"/>
      <c r="N725" s="426"/>
      <c r="O725" s="426"/>
      <c r="P725" s="426"/>
      <c r="Q725" s="426"/>
      <c r="R725" s="426"/>
      <c r="S725" s="426"/>
      <c r="T725" s="426"/>
      <c r="U725" s="426"/>
      <c r="V725" s="426"/>
      <c r="W725" s="426"/>
      <c r="X725" s="426"/>
      <c r="Y725" s="426"/>
      <c r="Z725" s="426"/>
    </row>
    <row r="726" spans="1:26" ht="15.75" customHeight="1">
      <c r="A726" s="426"/>
      <c r="B726" s="426"/>
      <c r="C726" s="426"/>
      <c r="D726" s="426"/>
      <c r="E726" s="426"/>
      <c r="F726" s="426"/>
      <c r="G726" s="426"/>
      <c r="H726" s="426"/>
      <c r="I726" s="426"/>
      <c r="J726" s="426"/>
      <c r="K726" s="426"/>
      <c r="L726" s="426"/>
      <c r="M726" s="426"/>
      <c r="N726" s="426"/>
      <c r="O726" s="426"/>
      <c r="P726" s="426"/>
      <c r="Q726" s="426"/>
      <c r="R726" s="426"/>
      <c r="S726" s="426"/>
      <c r="T726" s="426"/>
      <c r="U726" s="426"/>
      <c r="V726" s="426"/>
      <c r="W726" s="426"/>
      <c r="X726" s="426"/>
      <c r="Y726" s="426"/>
      <c r="Z726" s="426"/>
    </row>
    <row r="727" spans="1:26" ht="15.75" customHeight="1">
      <c r="A727" s="426"/>
      <c r="B727" s="426"/>
      <c r="C727" s="426"/>
      <c r="D727" s="426"/>
      <c r="E727" s="426"/>
      <c r="F727" s="426"/>
      <c r="G727" s="426"/>
      <c r="H727" s="426"/>
      <c r="I727" s="426"/>
      <c r="J727" s="426"/>
      <c r="K727" s="426"/>
      <c r="L727" s="426"/>
      <c r="M727" s="426"/>
      <c r="N727" s="426"/>
      <c r="O727" s="426"/>
      <c r="P727" s="426"/>
      <c r="Q727" s="426"/>
      <c r="R727" s="426"/>
      <c r="S727" s="426"/>
      <c r="T727" s="426"/>
      <c r="U727" s="426"/>
      <c r="V727" s="426"/>
      <c r="W727" s="426"/>
      <c r="X727" s="426"/>
      <c r="Y727" s="426"/>
      <c r="Z727" s="426"/>
    </row>
    <row r="728" spans="1:26" ht="15.75" customHeight="1">
      <c r="A728" s="426"/>
      <c r="B728" s="426"/>
      <c r="C728" s="426"/>
      <c r="D728" s="426"/>
      <c r="E728" s="426"/>
      <c r="F728" s="426"/>
      <c r="G728" s="426"/>
      <c r="H728" s="426"/>
      <c r="I728" s="426"/>
      <c r="J728" s="426"/>
      <c r="K728" s="426"/>
      <c r="L728" s="426"/>
      <c r="M728" s="426"/>
      <c r="N728" s="426"/>
      <c r="O728" s="426"/>
      <c r="P728" s="426"/>
      <c r="Q728" s="426"/>
      <c r="R728" s="426"/>
      <c r="S728" s="426"/>
      <c r="T728" s="426"/>
      <c r="U728" s="426"/>
      <c r="V728" s="426"/>
      <c r="W728" s="426"/>
      <c r="X728" s="426"/>
      <c r="Y728" s="426"/>
      <c r="Z728" s="426"/>
    </row>
    <row r="729" spans="1:26" ht="15.75" customHeight="1">
      <c r="A729" s="426"/>
      <c r="B729" s="426"/>
      <c r="C729" s="426"/>
      <c r="D729" s="426"/>
      <c r="E729" s="426"/>
      <c r="F729" s="426"/>
      <c r="G729" s="426"/>
      <c r="H729" s="426"/>
      <c r="I729" s="426"/>
      <c r="J729" s="426"/>
      <c r="K729" s="426"/>
      <c r="L729" s="426"/>
      <c r="M729" s="426"/>
      <c r="N729" s="426"/>
      <c r="O729" s="426"/>
      <c r="P729" s="426"/>
      <c r="Q729" s="426"/>
      <c r="R729" s="426"/>
      <c r="S729" s="426"/>
      <c r="T729" s="426"/>
      <c r="U729" s="426"/>
      <c r="V729" s="426"/>
      <c r="W729" s="426"/>
      <c r="X729" s="426"/>
      <c r="Y729" s="426"/>
      <c r="Z729" s="426"/>
    </row>
    <row r="730" spans="1:26" ht="15.75" customHeight="1">
      <c r="A730" s="426"/>
      <c r="B730" s="426"/>
      <c r="C730" s="426"/>
      <c r="D730" s="426"/>
      <c r="E730" s="426"/>
      <c r="F730" s="426"/>
      <c r="G730" s="426"/>
      <c r="H730" s="426"/>
      <c r="I730" s="426"/>
      <c r="J730" s="426"/>
      <c r="K730" s="426"/>
      <c r="L730" s="426"/>
      <c r="M730" s="426"/>
      <c r="N730" s="426"/>
      <c r="O730" s="426"/>
      <c r="P730" s="426"/>
      <c r="Q730" s="426"/>
      <c r="R730" s="426"/>
      <c r="S730" s="426"/>
      <c r="T730" s="426"/>
      <c r="U730" s="426"/>
      <c r="V730" s="426"/>
      <c r="W730" s="426"/>
      <c r="X730" s="426"/>
      <c r="Y730" s="426"/>
      <c r="Z730" s="426"/>
    </row>
    <row r="731" spans="1:26" ht="15.75" customHeight="1">
      <c r="A731" s="426"/>
      <c r="B731" s="426"/>
      <c r="C731" s="426"/>
      <c r="D731" s="426"/>
      <c r="E731" s="426"/>
      <c r="F731" s="426"/>
      <c r="G731" s="426"/>
      <c r="H731" s="426"/>
      <c r="I731" s="426"/>
      <c r="J731" s="426"/>
      <c r="K731" s="426"/>
      <c r="L731" s="426"/>
      <c r="M731" s="426"/>
      <c r="N731" s="426"/>
      <c r="O731" s="426"/>
      <c r="P731" s="426"/>
      <c r="Q731" s="426"/>
      <c r="R731" s="426"/>
      <c r="S731" s="426"/>
      <c r="T731" s="426"/>
      <c r="U731" s="426"/>
      <c r="V731" s="426"/>
      <c r="W731" s="426"/>
      <c r="X731" s="426"/>
      <c r="Y731" s="426"/>
      <c r="Z731" s="426"/>
    </row>
    <row r="732" spans="1:26" ht="15.75" customHeight="1">
      <c r="A732" s="426"/>
      <c r="B732" s="426"/>
      <c r="C732" s="426"/>
      <c r="D732" s="426"/>
      <c r="E732" s="426"/>
      <c r="F732" s="426"/>
      <c r="G732" s="426"/>
      <c r="H732" s="426"/>
      <c r="I732" s="426"/>
      <c r="J732" s="426"/>
      <c r="K732" s="426"/>
      <c r="L732" s="426"/>
      <c r="M732" s="426"/>
      <c r="N732" s="426"/>
      <c r="O732" s="426"/>
      <c r="P732" s="426"/>
      <c r="Q732" s="426"/>
      <c r="R732" s="426"/>
      <c r="S732" s="426"/>
      <c r="T732" s="426"/>
      <c r="U732" s="426"/>
      <c r="V732" s="426"/>
      <c r="W732" s="426"/>
      <c r="X732" s="426"/>
      <c r="Y732" s="426"/>
      <c r="Z732" s="426"/>
    </row>
    <row r="733" spans="1:26" ht="15.75" customHeight="1">
      <c r="A733" s="426"/>
      <c r="B733" s="426"/>
      <c r="C733" s="426"/>
      <c r="D733" s="426"/>
      <c r="E733" s="426"/>
      <c r="F733" s="426"/>
      <c r="G733" s="426"/>
      <c r="H733" s="426"/>
      <c r="I733" s="426"/>
      <c r="J733" s="426"/>
      <c r="K733" s="426"/>
      <c r="L733" s="426"/>
      <c r="M733" s="426"/>
      <c r="N733" s="426"/>
      <c r="O733" s="426"/>
      <c r="P733" s="426"/>
      <c r="Q733" s="426"/>
      <c r="R733" s="426"/>
      <c r="S733" s="426"/>
      <c r="T733" s="426"/>
      <c r="U733" s="426"/>
      <c r="V733" s="426"/>
      <c r="W733" s="426"/>
      <c r="X733" s="426"/>
      <c r="Y733" s="426"/>
      <c r="Z733" s="426"/>
    </row>
    <row r="734" spans="1:26" ht="15.75" customHeight="1">
      <c r="A734" s="426"/>
      <c r="B734" s="426"/>
      <c r="C734" s="426"/>
      <c r="D734" s="426"/>
      <c r="E734" s="426"/>
      <c r="F734" s="426"/>
      <c r="G734" s="426"/>
      <c r="H734" s="426"/>
      <c r="I734" s="426"/>
      <c r="J734" s="426"/>
      <c r="K734" s="426"/>
      <c r="L734" s="426"/>
      <c r="M734" s="426"/>
      <c r="N734" s="426"/>
      <c r="O734" s="426"/>
      <c r="P734" s="426"/>
      <c r="Q734" s="426"/>
      <c r="R734" s="426"/>
      <c r="S734" s="426"/>
      <c r="T734" s="426"/>
      <c r="U734" s="426"/>
      <c r="V734" s="426"/>
      <c r="W734" s="426"/>
      <c r="X734" s="426"/>
      <c r="Y734" s="426"/>
      <c r="Z734" s="426"/>
    </row>
    <row r="735" spans="1:26" ht="15.75" customHeight="1">
      <c r="A735" s="426"/>
      <c r="B735" s="426"/>
      <c r="C735" s="426"/>
      <c r="D735" s="426"/>
      <c r="E735" s="426"/>
      <c r="F735" s="426"/>
      <c r="G735" s="426"/>
      <c r="H735" s="426"/>
      <c r="I735" s="426"/>
      <c r="J735" s="426"/>
      <c r="K735" s="426"/>
      <c r="L735" s="426"/>
      <c r="M735" s="426"/>
      <c r="N735" s="426"/>
      <c r="O735" s="426"/>
      <c r="P735" s="426"/>
      <c r="Q735" s="426"/>
      <c r="R735" s="426"/>
      <c r="S735" s="426"/>
      <c r="T735" s="426"/>
      <c r="U735" s="426"/>
      <c r="V735" s="426"/>
      <c r="W735" s="426"/>
      <c r="X735" s="426"/>
      <c r="Y735" s="426"/>
      <c r="Z735" s="426"/>
    </row>
    <row r="736" spans="1:26" ht="15.75" customHeight="1">
      <c r="A736" s="426"/>
      <c r="B736" s="426"/>
      <c r="C736" s="426"/>
      <c r="D736" s="426"/>
      <c r="E736" s="426"/>
      <c r="F736" s="426"/>
      <c r="G736" s="426"/>
      <c r="H736" s="426"/>
      <c r="I736" s="426"/>
      <c r="J736" s="426"/>
      <c r="K736" s="426"/>
      <c r="L736" s="426"/>
      <c r="M736" s="426"/>
      <c r="N736" s="426"/>
      <c r="O736" s="426"/>
      <c r="P736" s="426"/>
      <c r="Q736" s="426"/>
      <c r="R736" s="426"/>
      <c r="S736" s="426"/>
      <c r="T736" s="426"/>
      <c r="U736" s="426"/>
      <c r="V736" s="426"/>
      <c r="W736" s="426"/>
      <c r="X736" s="426"/>
      <c r="Y736" s="426"/>
      <c r="Z736" s="426"/>
    </row>
    <row r="737" spans="1:26" ht="15.75" customHeight="1">
      <c r="A737" s="426"/>
      <c r="B737" s="426"/>
      <c r="C737" s="426"/>
      <c r="D737" s="426"/>
      <c r="E737" s="426"/>
      <c r="F737" s="426"/>
      <c r="G737" s="426"/>
      <c r="H737" s="426"/>
      <c r="I737" s="426"/>
      <c r="J737" s="426"/>
      <c r="K737" s="426"/>
      <c r="L737" s="426"/>
      <c r="M737" s="426"/>
      <c r="N737" s="426"/>
      <c r="O737" s="426"/>
      <c r="P737" s="426"/>
      <c r="Q737" s="426"/>
      <c r="R737" s="426"/>
      <c r="S737" s="426"/>
      <c r="T737" s="426"/>
      <c r="U737" s="426"/>
      <c r="V737" s="426"/>
      <c r="W737" s="426"/>
      <c r="X737" s="426"/>
      <c r="Y737" s="426"/>
      <c r="Z737" s="426"/>
    </row>
    <row r="738" spans="1:26" ht="15.75" customHeight="1">
      <c r="A738" s="426"/>
      <c r="B738" s="426"/>
      <c r="C738" s="426"/>
      <c r="D738" s="426"/>
      <c r="E738" s="426"/>
      <c r="F738" s="426"/>
      <c r="G738" s="426"/>
      <c r="H738" s="426"/>
      <c r="I738" s="426"/>
      <c r="J738" s="426"/>
      <c r="K738" s="426"/>
      <c r="L738" s="426"/>
      <c r="M738" s="426"/>
      <c r="N738" s="426"/>
      <c r="O738" s="426"/>
      <c r="P738" s="426"/>
      <c r="Q738" s="426"/>
      <c r="R738" s="426"/>
      <c r="S738" s="426"/>
      <c r="T738" s="426"/>
      <c r="U738" s="426"/>
      <c r="V738" s="426"/>
      <c r="W738" s="426"/>
      <c r="X738" s="426"/>
      <c r="Y738" s="426"/>
      <c r="Z738" s="426"/>
    </row>
    <row r="739" spans="1:26" ht="15.75" customHeight="1">
      <c r="A739" s="426"/>
      <c r="B739" s="426"/>
      <c r="C739" s="426"/>
      <c r="D739" s="426"/>
      <c r="E739" s="426"/>
      <c r="F739" s="426"/>
      <c r="G739" s="426"/>
      <c r="H739" s="426"/>
      <c r="I739" s="426"/>
      <c r="J739" s="426"/>
      <c r="K739" s="426"/>
      <c r="L739" s="426"/>
      <c r="M739" s="426"/>
      <c r="N739" s="426"/>
      <c r="O739" s="426"/>
      <c r="P739" s="426"/>
      <c r="Q739" s="426"/>
      <c r="R739" s="426"/>
      <c r="S739" s="426"/>
      <c r="T739" s="426"/>
      <c r="U739" s="426"/>
      <c r="V739" s="426"/>
      <c r="W739" s="426"/>
      <c r="X739" s="426"/>
      <c r="Y739" s="426"/>
      <c r="Z739" s="426"/>
    </row>
    <row r="740" spans="1:26" ht="15.75" customHeight="1">
      <c r="A740" s="426"/>
      <c r="B740" s="426"/>
      <c r="C740" s="426"/>
      <c r="D740" s="426"/>
      <c r="E740" s="426"/>
      <c r="F740" s="426"/>
      <c r="G740" s="426"/>
      <c r="H740" s="426"/>
      <c r="I740" s="426"/>
      <c r="J740" s="426"/>
      <c r="K740" s="426"/>
      <c r="L740" s="426"/>
      <c r="M740" s="426"/>
      <c r="N740" s="426"/>
      <c r="O740" s="426"/>
      <c r="P740" s="426"/>
      <c r="Q740" s="426"/>
      <c r="R740" s="426"/>
      <c r="S740" s="426"/>
      <c r="T740" s="426"/>
      <c r="U740" s="426"/>
      <c r="V740" s="426"/>
      <c r="W740" s="426"/>
      <c r="X740" s="426"/>
      <c r="Y740" s="426"/>
      <c r="Z740" s="426"/>
    </row>
    <row r="741" spans="1:26" ht="15.75" customHeight="1">
      <c r="A741" s="426"/>
      <c r="B741" s="426"/>
      <c r="C741" s="426"/>
      <c r="D741" s="426"/>
      <c r="E741" s="426"/>
      <c r="F741" s="426"/>
      <c r="G741" s="426"/>
      <c r="H741" s="426"/>
      <c r="I741" s="426"/>
      <c r="J741" s="426"/>
      <c r="K741" s="426"/>
      <c r="L741" s="426"/>
      <c r="M741" s="426"/>
      <c r="N741" s="426"/>
      <c r="O741" s="426"/>
      <c r="P741" s="426"/>
      <c r="Q741" s="426"/>
      <c r="R741" s="426"/>
      <c r="S741" s="426"/>
      <c r="T741" s="426"/>
      <c r="U741" s="426"/>
      <c r="V741" s="426"/>
      <c r="W741" s="426"/>
      <c r="X741" s="426"/>
      <c r="Y741" s="426"/>
      <c r="Z741" s="426"/>
    </row>
    <row r="742" spans="1:26" ht="15.75" customHeight="1">
      <c r="A742" s="426"/>
      <c r="B742" s="426"/>
      <c r="C742" s="426"/>
      <c r="D742" s="426"/>
      <c r="E742" s="426"/>
      <c r="F742" s="426"/>
      <c r="G742" s="426"/>
      <c r="H742" s="426"/>
      <c r="I742" s="426"/>
      <c r="J742" s="426"/>
      <c r="K742" s="426"/>
      <c r="L742" s="426"/>
      <c r="M742" s="426"/>
      <c r="N742" s="426"/>
      <c r="O742" s="426"/>
      <c r="P742" s="426"/>
      <c r="Q742" s="426"/>
      <c r="R742" s="426"/>
      <c r="S742" s="426"/>
      <c r="T742" s="426"/>
      <c r="U742" s="426"/>
      <c r="V742" s="426"/>
      <c r="W742" s="426"/>
      <c r="X742" s="426"/>
      <c r="Y742" s="426"/>
      <c r="Z742" s="426"/>
    </row>
    <row r="743" spans="1:26" ht="15.75" customHeight="1">
      <c r="A743" s="426"/>
      <c r="B743" s="426"/>
      <c r="C743" s="426"/>
      <c r="D743" s="426"/>
      <c r="E743" s="426"/>
      <c r="F743" s="426"/>
      <c r="G743" s="426"/>
      <c r="H743" s="426"/>
      <c r="I743" s="426"/>
      <c r="J743" s="426"/>
      <c r="K743" s="426"/>
      <c r="L743" s="426"/>
      <c r="M743" s="426"/>
      <c r="N743" s="426"/>
      <c r="O743" s="426"/>
      <c r="P743" s="426"/>
      <c r="Q743" s="426"/>
      <c r="R743" s="426"/>
      <c r="S743" s="426"/>
      <c r="T743" s="426"/>
      <c r="U743" s="426"/>
      <c r="V743" s="426"/>
      <c r="W743" s="426"/>
      <c r="X743" s="426"/>
      <c r="Y743" s="426"/>
      <c r="Z743" s="426"/>
    </row>
    <row r="744" spans="1:26" ht="15.75" customHeight="1">
      <c r="A744" s="426"/>
      <c r="B744" s="426"/>
      <c r="C744" s="426"/>
      <c r="D744" s="426"/>
      <c r="E744" s="426"/>
      <c r="F744" s="426"/>
      <c r="G744" s="426"/>
      <c r="H744" s="426"/>
      <c r="I744" s="426"/>
      <c r="J744" s="426"/>
      <c r="K744" s="426"/>
      <c r="L744" s="426"/>
      <c r="M744" s="426"/>
      <c r="N744" s="426"/>
      <c r="O744" s="426"/>
      <c r="P744" s="426"/>
      <c r="Q744" s="426"/>
      <c r="R744" s="426"/>
      <c r="S744" s="426"/>
      <c r="T744" s="426"/>
      <c r="U744" s="426"/>
      <c r="V744" s="426"/>
      <c r="W744" s="426"/>
      <c r="X744" s="426"/>
      <c r="Y744" s="426"/>
      <c r="Z744" s="426"/>
    </row>
    <row r="745" spans="1:26" ht="15.75" customHeight="1">
      <c r="A745" s="426"/>
      <c r="B745" s="426"/>
      <c r="C745" s="426"/>
      <c r="D745" s="426"/>
      <c r="E745" s="426"/>
      <c r="F745" s="426"/>
      <c r="G745" s="426"/>
      <c r="H745" s="426"/>
      <c r="I745" s="426"/>
      <c r="J745" s="426"/>
      <c r="K745" s="426"/>
      <c r="L745" s="426"/>
      <c r="M745" s="426"/>
      <c r="N745" s="426"/>
      <c r="O745" s="426"/>
      <c r="P745" s="426"/>
      <c r="Q745" s="426"/>
      <c r="R745" s="426"/>
      <c r="S745" s="426"/>
      <c r="T745" s="426"/>
      <c r="U745" s="426"/>
      <c r="V745" s="426"/>
      <c r="W745" s="426"/>
      <c r="X745" s="426"/>
      <c r="Y745" s="426"/>
      <c r="Z745" s="426"/>
    </row>
    <row r="746" spans="1:26" ht="15.75" customHeight="1">
      <c r="A746" s="426"/>
      <c r="B746" s="426"/>
      <c r="C746" s="426"/>
      <c r="D746" s="426"/>
      <c r="E746" s="426"/>
      <c r="F746" s="426"/>
      <c r="G746" s="426"/>
      <c r="H746" s="426"/>
      <c r="I746" s="426"/>
      <c r="J746" s="426"/>
      <c r="K746" s="426"/>
      <c r="L746" s="426"/>
      <c r="M746" s="426"/>
      <c r="N746" s="426"/>
      <c r="O746" s="426"/>
      <c r="P746" s="426"/>
      <c r="Q746" s="426"/>
      <c r="R746" s="426"/>
      <c r="S746" s="426"/>
      <c r="T746" s="426"/>
      <c r="U746" s="426"/>
      <c r="V746" s="426"/>
      <c r="W746" s="426"/>
      <c r="X746" s="426"/>
      <c r="Y746" s="426"/>
      <c r="Z746" s="426"/>
    </row>
    <row r="747" spans="1:26" ht="15.75" customHeight="1">
      <c r="A747" s="426"/>
      <c r="B747" s="426"/>
      <c r="C747" s="426"/>
      <c r="D747" s="426"/>
      <c r="E747" s="426"/>
      <c r="F747" s="426"/>
      <c r="G747" s="426"/>
      <c r="H747" s="426"/>
      <c r="I747" s="426"/>
      <c r="J747" s="426"/>
      <c r="K747" s="426"/>
      <c r="L747" s="426"/>
      <c r="M747" s="426"/>
      <c r="N747" s="426"/>
      <c r="O747" s="426"/>
      <c r="P747" s="426"/>
      <c r="Q747" s="426"/>
      <c r="R747" s="426"/>
      <c r="S747" s="426"/>
      <c r="T747" s="426"/>
      <c r="U747" s="426"/>
      <c r="V747" s="426"/>
      <c r="W747" s="426"/>
      <c r="X747" s="426"/>
      <c r="Y747" s="426"/>
      <c r="Z747" s="426"/>
    </row>
    <row r="748" spans="1:26" ht="15.75" customHeight="1">
      <c r="A748" s="426"/>
      <c r="B748" s="426"/>
      <c r="C748" s="426"/>
      <c r="D748" s="426"/>
      <c r="E748" s="426"/>
      <c r="F748" s="426"/>
      <c r="G748" s="426"/>
      <c r="H748" s="426"/>
      <c r="I748" s="426"/>
      <c r="J748" s="426"/>
      <c r="K748" s="426"/>
      <c r="L748" s="426"/>
      <c r="M748" s="426"/>
      <c r="N748" s="426"/>
      <c r="O748" s="426"/>
      <c r="P748" s="426"/>
      <c r="Q748" s="426"/>
      <c r="R748" s="426"/>
      <c r="S748" s="426"/>
      <c r="T748" s="426"/>
      <c r="U748" s="426"/>
      <c r="V748" s="426"/>
      <c r="W748" s="426"/>
      <c r="X748" s="426"/>
      <c r="Y748" s="426"/>
      <c r="Z748" s="426"/>
    </row>
    <row r="749" spans="1:26" ht="15.75" customHeight="1">
      <c r="A749" s="426"/>
      <c r="B749" s="426"/>
      <c r="C749" s="426"/>
      <c r="D749" s="426"/>
      <c r="E749" s="426"/>
      <c r="F749" s="426"/>
      <c r="G749" s="426"/>
      <c r="H749" s="426"/>
      <c r="I749" s="426"/>
      <c r="J749" s="426"/>
      <c r="K749" s="426"/>
      <c r="L749" s="426"/>
      <c r="M749" s="426"/>
      <c r="N749" s="426"/>
      <c r="O749" s="426"/>
      <c r="P749" s="426"/>
      <c r="Q749" s="426"/>
      <c r="R749" s="426"/>
      <c r="S749" s="426"/>
      <c r="T749" s="426"/>
      <c r="U749" s="426"/>
      <c r="V749" s="426"/>
      <c r="W749" s="426"/>
      <c r="X749" s="426"/>
      <c r="Y749" s="426"/>
      <c r="Z749" s="426"/>
    </row>
    <row r="750" spans="1:26" ht="15.75" customHeight="1">
      <c r="A750" s="426"/>
      <c r="B750" s="426"/>
      <c r="C750" s="426"/>
      <c r="D750" s="426"/>
      <c r="E750" s="426"/>
      <c r="F750" s="426"/>
      <c r="G750" s="426"/>
      <c r="H750" s="426"/>
      <c r="I750" s="426"/>
      <c r="J750" s="426"/>
      <c r="K750" s="426"/>
      <c r="L750" s="426"/>
      <c r="M750" s="426"/>
      <c r="N750" s="426"/>
      <c r="O750" s="426"/>
      <c r="P750" s="426"/>
      <c r="Q750" s="426"/>
      <c r="R750" s="426"/>
      <c r="S750" s="426"/>
      <c r="T750" s="426"/>
      <c r="U750" s="426"/>
      <c r="V750" s="426"/>
      <c r="W750" s="426"/>
      <c r="X750" s="426"/>
      <c r="Y750" s="426"/>
      <c r="Z750" s="426"/>
    </row>
    <row r="751" spans="1:26" ht="15.75" customHeight="1">
      <c r="A751" s="426"/>
      <c r="B751" s="426"/>
      <c r="C751" s="426"/>
      <c r="D751" s="426"/>
      <c r="E751" s="426"/>
      <c r="F751" s="426"/>
      <c r="G751" s="426"/>
      <c r="H751" s="426"/>
      <c r="I751" s="426"/>
      <c r="J751" s="426"/>
      <c r="K751" s="426"/>
      <c r="L751" s="426"/>
      <c r="M751" s="426"/>
      <c r="N751" s="426"/>
      <c r="O751" s="426"/>
      <c r="P751" s="426"/>
      <c r="Q751" s="426"/>
      <c r="R751" s="426"/>
      <c r="S751" s="426"/>
      <c r="T751" s="426"/>
      <c r="U751" s="426"/>
      <c r="V751" s="426"/>
      <c r="W751" s="426"/>
      <c r="X751" s="426"/>
      <c r="Y751" s="426"/>
      <c r="Z751" s="426"/>
    </row>
    <row r="752" spans="1:26" ht="15.75" customHeight="1">
      <c r="A752" s="426"/>
      <c r="B752" s="426"/>
      <c r="C752" s="426"/>
      <c r="D752" s="426"/>
      <c r="E752" s="426"/>
      <c r="F752" s="426"/>
      <c r="G752" s="426"/>
      <c r="H752" s="426"/>
      <c r="I752" s="426"/>
      <c r="J752" s="426"/>
      <c r="K752" s="426"/>
      <c r="L752" s="426"/>
      <c r="M752" s="426"/>
      <c r="N752" s="426"/>
      <c r="O752" s="426"/>
      <c r="P752" s="426"/>
      <c r="Q752" s="426"/>
      <c r="R752" s="426"/>
      <c r="S752" s="426"/>
      <c r="T752" s="426"/>
      <c r="U752" s="426"/>
      <c r="V752" s="426"/>
      <c r="W752" s="426"/>
      <c r="X752" s="426"/>
      <c r="Y752" s="426"/>
      <c r="Z752" s="426"/>
    </row>
    <row r="753" spans="1:26" ht="15.75" customHeight="1">
      <c r="A753" s="426"/>
      <c r="B753" s="426"/>
      <c r="C753" s="426"/>
      <c r="D753" s="426"/>
      <c r="E753" s="426"/>
      <c r="F753" s="426"/>
      <c r="G753" s="426"/>
      <c r="H753" s="426"/>
      <c r="I753" s="426"/>
      <c r="J753" s="426"/>
      <c r="K753" s="426"/>
      <c r="L753" s="426"/>
      <c r="M753" s="426"/>
      <c r="N753" s="426"/>
      <c r="O753" s="426"/>
      <c r="P753" s="426"/>
      <c r="Q753" s="426"/>
      <c r="R753" s="426"/>
      <c r="S753" s="426"/>
      <c r="T753" s="426"/>
      <c r="U753" s="426"/>
      <c r="V753" s="426"/>
      <c r="W753" s="426"/>
      <c r="X753" s="426"/>
      <c r="Y753" s="426"/>
      <c r="Z753" s="426"/>
    </row>
    <row r="754" spans="1:26" ht="15.75" customHeight="1">
      <c r="A754" s="426"/>
      <c r="B754" s="426"/>
      <c r="C754" s="426"/>
      <c r="D754" s="426"/>
      <c r="E754" s="426"/>
      <c r="F754" s="426"/>
      <c r="G754" s="426"/>
      <c r="H754" s="426"/>
      <c r="I754" s="426"/>
      <c r="J754" s="426"/>
      <c r="K754" s="426"/>
      <c r="L754" s="426"/>
      <c r="M754" s="426"/>
      <c r="N754" s="426"/>
      <c r="O754" s="426"/>
      <c r="P754" s="426"/>
      <c r="Q754" s="426"/>
      <c r="R754" s="426"/>
      <c r="S754" s="426"/>
      <c r="T754" s="426"/>
      <c r="U754" s="426"/>
      <c r="V754" s="426"/>
      <c r="W754" s="426"/>
      <c r="X754" s="426"/>
      <c r="Y754" s="426"/>
      <c r="Z754" s="426"/>
    </row>
    <row r="755" spans="1:26" ht="15.75" customHeight="1">
      <c r="A755" s="426"/>
      <c r="B755" s="426"/>
      <c r="C755" s="426"/>
      <c r="D755" s="426"/>
      <c r="E755" s="426"/>
      <c r="F755" s="426"/>
      <c r="G755" s="426"/>
      <c r="H755" s="426"/>
      <c r="I755" s="426"/>
      <c r="J755" s="426"/>
      <c r="K755" s="426"/>
      <c r="L755" s="426"/>
      <c r="M755" s="426"/>
      <c r="N755" s="426"/>
      <c r="O755" s="426"/>
      <c r="P755" s="426"/>
      <c r="Q755" s="426"/>
      <c r="R755" s="426"/>
      <c r="S755" s="426"/>
      <c r="T755" s="426"/>
      <c r="U755" s="426"/>
      <c r="V755" s="426"/>
      <c r="W755" s="426"/>
      <c r="X755" s="426"/>
      <c r="Y755" s="426"/>
      <c r="Z755" s="426"/>
    </row>
    <row r="756" spans="1:26" ht="15.75" customHeight="1">
      <c r="A756" s="426"/>
      <c r="B756" s="426"/>
      <c r="C756" s="426"/>
      <c r="D756" s="426"/>
      <c r="E756" s="426"/>
      <c r="F756" s="426"/>
      <c r="G756" s="426"/>
      <c r="H756" s="426"/>
      <c r="I756" s="426"/>
      <c r="J756" s="426"/>
      <c r="K756" s="426"/>
      <c r="L756" s="426"/>
      <c r="M756" s="426"/>
      <c r="N756" s="426"/>
      <c r="O756" s="426"/>
      <c r="P756" s="426"/>
      <c r="Q756" s="426"/>
      <c r="R756" s="426"/>
      <c r="S756" s="426"/>
      <c r="T756" s="426"/>
      <c r="U756" s="426"/>
      <c r="V756" s="426"/>
      <c r="W756" s="426"/>
      <c r="X756" s="426"/>
      <c r="Y756" s="426"/>
      <c r="Z756" s="426"/>
    </row>
    <row r="757" spans="1:26" ht="15.75" customHeight="1">
      <c r="A757" s="426"/>
      <c r="B757" s="426"/>
      <c r="C757" s="426"/>
      <c r="D757" s="426"/>
      <c r="E757" s="426"/>
      <c r="F757" s="426"/>
      <c r="G757" s="426"/>
      <c r="H757" s="426"/>
      <c r="I757" s="426"/>
      <c r="J757" s="426"/>
      <c r="K757" s="426"/>
      <c r="L757" s="426"/>
      <c r="M757" s="426"/>
      <c r="N757" s="426"/>
      <c r="O757" s="426"/>
      <c r="P757" s="426"/>
      <c r="Q757" s="426"/>
      <c r="R757" s="426"/>
      <c r="S757" s="426"/>
      <c r="T757" s="426"/>
      <c r="U757" s="426"/>
      <c r="V757" s="426"/>
      <c r="W757" s="426"/>
      <c r="X757" s="426"/>
      <c r="Y757" s="426"/>
      <c r="Z757" s="426"/>
    </row>
    <row r="758" spans="1:26" ht="15.75" customHeight="1">
      <c r="A758" s="426"/>
      <c r="B758" s="426"/>
      <c r="C758" s="426"/>
      <c r="D758" s="426"/>
      <c r="E758" s="426"/>
      <c r="F758" s="426"/>
      <c r="G758" s="426"/>
      <c r="H758" s="426"/>
      <c r="I758" s="426"/>
      <c r="J758" s="426"/>
      <c r="K758" s="426"/>
      <c r="L758" s="426"/>
      <c r="M758" s="426"/>
      <c r="N758" s="426"/>
      <c r="O758" s="426"/>
      <c r="P758" s="426"/>
      <c r="Q758" s="426"/>
      <c r="R758" s="426"/>
      <c r="S758" s="426"/>
      <c r="T758" s="426"/>
      <c r="U758" s="426"/>
      <c r="V758" s="426"/>
      <c r="W758" s="426"/>
      <c r="X758" s="426"/>
      <c r="Y758" s="426"/>
      <c r="Z758" s="426"/>
    </row>
    <row r="759" spans="1:26" ht="15.75" customHeight="1">
      <c r="A759" s="426"/>
      <c r="B759" s="426"/>
      <c r="C759" s="426"/>
      <c r="D759" s="426"/>
      <c r="E759" s="426"/>
      <c r="F759" s="426"/>
      <c r="G759" s="426"/>
      <c r="H759" s="426"/>
      <c r="I759" s="426"/>
      <c r="J759" s="426"/>
      <c r="K759" s="426"/>
      <c r="L759" s="426"/>
      <c r="M759" s="426"/>
      <c r="N759" s="426"/>
      <c r="O759" s="426"/>
      <c r="P759" s="426"/>
      <c r="Q759" s="426"/>
      <c r="R759" s="426"/>
      <c r="S759" s="426"/>
      <c r="T759" s="426"/>
      <c r="U759" s="426"/>
      <c r="V759" s="426"/>
      <c r="W759" s="426"/>
      <c r="X759" s="426"/>
      <c r="Y759" s="426"/>
      <c r="Z759" s="426"/>
    </row>
    <row r="760" spans="1:26" ht="15.75" customHeight="1">
      <c r="A760" s="426"/>
      <c r="B760" s="426"/>
      <c r="C760" s="426"/>
      <c r="D760" s="426"/>
      <c r="E760" s="426"/>
      <c r="F760" s="426"/>
      <c r="G760" s="426"/>
      <c r="H760" s="426"/>
      <c r="I760" s="426"/>
      <c r="J760" s="426"/>
      <c r="K760" s="426"/>
      <c r="L760" s="426"/>
      <c r="M760" s="426"/>
      <c r="N760" s="426"/>
      <c r="O760" s="426"/>
      <c r="P760" s="426"/>
      <c r="Q760" s="426"/>
      <c r="R760" s="426"/>
      <c r="S760" s="426"/>
      <c r="T760" s="426"/>
      <c r="U760" s="426"/>
      <c r="V760" s="426"/>
      <c r="W760" s="426"/>
      <c r="X760" s="426"/>
      <c r="Y760" s="426"/>
      <c r="Z760" s="426"/>
    </row>
    <row r="761" spans="1:26" ht="15.75" customHeight="1">
      <c r="A761" s="426"/>
      <c r="B761" s="426"/>
      <c r="C761" s="426"/>
      <c r="D761" s="426"/>
      <c r="E761" s="426"/>
      <c r="F761" s="426"/>
      <c r="G761" s="426"/>
      <c r="H761" s="426"/>
      <c r="I761" s="426"/>
      <c r="J761" s="426"/>
      <c r="K761" s="426"/>
      <c r="L761" s="426"/>
      <c r="M761" s="426"/>
      <c r="N761" s="426"/>
      <c r="O761" s="426"/>
      <c r="P761" s="426"/>
      <c r="Q761" s="426"/>
      <c r="R761" s="426"/>
      <c r="S761" s="426"/>
      <c r="T761" s="426"/>
      <c r="U761" s="426"/>
      <c r="V761" s="426"/>
      <c r="W761" s="426"/>
      <c r="X761" s="426"/>
      <c r="Y761" s="426"/>
      <c r="Z761" s="426"/>
    </row>
    <row r="762" spans="1:26" ht="15.75" customHeight="1">
      <c r="A762" s="426"/>
      <c r="B762" s="426"/>
      <c r="C762" s="426"/>
      <c r="D762" s="426"/>
      <c r="E762" s="426"/>
      <c r="F762" s="426"/>
      <c r="G762" s="426"/>
      <c r="H762" s="426"/>
      <c r="I762" s="426"/>
      <c r="J762" s="426"/>
      <c r="K762" s="426"/>
      <c r="L762" s="426"/>
      <c r="M762" s="426"/>
      <c r="N762" s="426"/>
      <c r="O762" s="426"/>
      <c r="P762" s="426"/>
      <c r="Q762" s="426"/>
      <c r="R762" s="426"/>
      <c r="S762" s="426"/>
      <c r="T762" s="426"/>
      <c r="U762" s="426"/>
      <c r="V762" s="426"/>
      <c r="W762" s="426"/>
      <c r="X762" s="426"/>
      <c r="Y762" s="426"/>
      <c r="Z762" s="426"/>
    </row>
    <row r="763" spans="1:26" ht="15.75" customHeight="1">
      <c r="A763" s="426"/>
      <c r="B763" s="426"/>
      <c r="C763" s="426"/>
      <c r="D763" s="426"/>
      <c r="E763" s="426"/>
      <c r="F763" s="426"/>
      <c r="G763" s="426"/>
      <c r="H763" s="426"/>
      <c r="I763" s="426"/>
      <c r="J763" s="426"/>
      <c r="K763" s="426"/>
      <c r="L763" s="426"/>
      <c r="M763" s="426"/>
      <c r="N763" s="426"/>
      <c r="O763" s="426"/>
      <c r="P763" s="426"/>
      <c r="Q763" s="426"/>
      <c r="R763" s="426"/>
      <c r="S763" s="426"/>
      <c r="T763" s="426"/>
      <c r="U763" s="426"/>
      <c r="V763" s="426"/>
      <c r="W763" s="426"/>
      <c r="X763" s="426"/>
      <c r="Y763" s="426"/>
      <c r="Z763" s="426"/>
    </row>
    <row r="764" spans="1:26" ht="15.75" customHeight="1">
      <c r="A764" s="426"/>
      <c r="B764" s="426"/>
      <c r="C764" s="426"/>
      <c r="D764" s="426"/>
      <c r="E764" s="426"/>
      <c r="F764" s="426"/>
      <c r="G764" s="426"/>
      <c r="H764" s="426"/>
      <c r="I764" s="426"/>
      <c r="J764" s="426"/>
      <c r="K764" s="426"/>
      <c r="L764" s="426"/>
      <c r="M764" s="426"/>
      <c r="N764" s="426"/>
      <c r="O764" s="426"/>
      <c r="P764" s="426"/>
      <c r="Q764" s="426"/>
      <c r="R764" s="426"/>
      <c r="S764" s="426"/>
      <c r="T764" s="426"/>
      <c r="U764" s="426"/>
      <c r="V764" s="426"/>
      <c r="W764" s="426"/>
      <c r="X764" s="426"/>
      <c r="Y764" s="426"/>
      <c r="Z764" s="426"/>
    </row>
    <row r="765" spans="1:26" ht="15.75" customHeight="1">
      <c r="A765" s="426"/>
      <c r="B765" s="426"/>
      <c r="C765" s="426"/>
      <c r="D765" s="426"/>
      <c r="E765" s="426"/>
      <c r="F765" s="426"/>
      <c r="G765" s="426"/>
      <c r="H765" s="426"/>
      <c r="I765" s="426"/>
      <c r="J765" s="426"/>
      <c r="K765" s="426"/>
      <c r="L765" s="426"/>
      <c r="M765" s="426"/>
      <c r="N765" s="426"/>
      <c r="O765" s="426"/>
      <c r="P765" s="426"/>
      <c r="Q765" s="426"/>
      <c r="R765" s="426"/>
      <c r="S765" s="426"/>
      <c r="T765" s="426"/>
      <c r="U765" s="426"/>
      <c r="V765" s="426"/>
      <c r="W765" s="426"/>
      <c r="X765" s="426"/>
      <c r="Y765" s="426"/>
      <c r="Z765" s="426"/>
    </row>
    <row r="766" spans="1:26" ht="15.75" customHeight="1">
      <c r="A766" s="426"/>
      <c r="B766" s="426"/>
      <c r="C766" s="426"/>
      <c r="D766" s="426"/>
      <c r="E766" s="426"/>
      <c r="F766" s="426"/>
      <c r="G766" s="426"/>
      <c r="H766" s="426"/>
      <c r="I766" s="426"/>
      <c r="J766" s="426"/>
      <c r="K766" s="426"/>
      <c r="L766" s="426"/>
      <c r="M766" s="426"/>
      <c r="N766" s="426"/>
      <c r="O766" s="426"/>
      <c r="P766" s="426"/>
      <c r="Q766" s="426"/>
      <c r="R766" s="426"/>
      <c r="S766" s="426"/>
      <c r="T766" s="426"/>
      <c r="U766" s="426"/>
      <c r="V766" s="426"/>
      <c r="W766" s="426"/>
      <c r="X766" s="426"/>
      <c r="Y766" s="426"/>
      <c r="Z766" s="426"/>
    </row>
    <row r="767" spans="1:26" ht="15.75" customHeight="1">
      <c r="A767" s="426"/>
      <c r="B767" s="426"/>
      <c r="C767" s="426"/>
      <c r="D767" s="426"/>
      <c r="E767" s="426"/>
      <c r="F767" s="426"/>
      <c r="G767" s="426"/>
      <c r="H767" s="426"/>
      <c r="I767" s="426"/>
      <c r="J767" s="426"/>
      <c r="K767" s="426"/>
      <c r="L767" s="426"/>
      <c r="M767" s="426"/>
      <c r="N767" s="426"/>
      <c r="O767" s="426"/>
      <c r="P767" s="426"/>
      <c r="Q767" s="426"/>
      <c r="R767" s="426"/>
      <c r="S767" s="426"/>
      <c r="T767" s="426"/>
      <c r="U767" s="426"/>
      <c r="V767" s="426"/>
      <c r="W767" s="426"/>
      <c r="X767" s="426"/>
      <c r="Y767" s="426"/>
      <c r="Z767" s="426"/>
    </row>
    <row r="768" spans="1:26" ht="15.75" customHeight="1">
      <c r="A768" s="426"/>
      <c r="B768" s="426"/>
      <c r="C768" s="426"/>
      <c r="D768" s="426"/>
      <c r="E768" s="426"/>
      <c r="F768" s="426"/>
      <c r="G768" s="426"/>
      <c r="H768" s="426"/>
      <c r="I768" s="426"/>
      <c r="J768" s="426"/>
      <c r="K768" s="426"/>
      <c r="L768" s="426"/>
      <c r="M768" s="426"/>
      <c r="N768" s="426"/>
      <c r="O768" s="426"/>
      <c r="P768" s="426"/>
      <c r="Q768" s="426"/>
      <c r="R768" s="426"/>
      <c r="S768" s="426"/>
      <c r="T768" s="426"/>
      <c r="U768" s="426"/>
      <c r="V768" s="426"/>
      <c r="W768" s="426"/>
      <c r="X768" s="426"/>
      <c r="Y768" s="426"/>
      <c r="Z768" s="426"/>
    </row>
    <row r="769" spans="1:26" ht="15.75" customHeight="1">
      <c r="A769" s="426"/>
      <c r="B769" s="426"/>
      <c r="C769" s="426"/>
      <c r="D769" s="426"/>
      <c r="E769" s="426"/>
      <c r="F769" s="426"/>
      <c r="G769" s="426"/>
      <c r="H769" s="426"/>
      <c r="I769" s="426"/>
      <c r="J769" s="426"/>
      <c r="K769" s="426"/>
      <c r="L769" s="426"/>
      <c r="M769" s="426"/>
      <c r="N769" s="426"/>
      <c r="O769" s="426"/>
      <c r="P769" s="426"/>
      <c r="Q769" s="426"/>
      <c r="R769" s="426"/>
      <c r="S769" s="426"/>
      <c r="T769" s="426"/>
      <c r="U769" s="426"/>
      <c r="V769" s="426"/>
      <c r="W769" s="426"/>
      <c r="X769" s="426"/>
      <c r="Y769" s="426"/>
      <c r="Z769" s="426"/>
    </row>
    <row r="770" spans="1:26" ht="15.75" customHeight="1">
      <c r="A770" s="426"/>
      <c r="B770" s="426"/>
      <c r="C770" s="426"/>
      <c r="D770" s="426"/>
      <c r="E770" s="426"/>
      <c r="F770" s="426"/>
      <c r="G770" s="426"/>
      <c r="H770" s="426"/>
      <c r="I770" s="426"/>
      <c r="J770" s="426"/>
      <c r="K770" s="426"/>
      <c r="L770" s="426"/>
      <c r="M770" s="426"/>
      <c r="N770" s="426"/>
      <c r="O770" s="426"/>
      <c r="P770" s="426"/>
      <c r="Q770" s="426"/>
      <c r="R770" s="426"/>
      <c r="S770" s="426"/>
      <c r="T770" s="426"/>
      <c r="U770" s="426"/>
      <c r="V770" s="426"/>
      <c r="W770" s="426"/>
      <c r="X770" s="426"/>
      <c r="Y770" s="426"/>
      <c r="Z770" s="426"/>
    </row>
    <row r="771" spans="1:26" ht="15.75" customHeight="1">
      <c r="A771" s="426"/>
      <c r="B771" s="426"/>
      <c r="C771" s="426"/>
      <c r="D771" s="426"/>
      <c r="E771" s="426"/>
      <c r="F771" s="426"/>
      <c r="G771" s="426"/>
      <c r="H771" s="426"/>
      <c r="I771" s="426"/>
      <c r="J771" s="426"/>
      <c r="K771" s="426"/>
      <c r="L771" s="426"/>
      <c r="M771" s="426"/>
      <c r="N771" s="426"/>
      <c r="O771" s="426"/>
      <c r="P771" s="426"/>
      <c r="Q771" s="426"/>
      <c r="R771" s="426"/>
      <c r="S771" s="426"/>
      <c r="T771" s="426"/>
      <c r="U771" s="426"/>
      <c r="V771" s="426"/>
      <c r="W771" s="426"/>
      <c r="X771" s="426"/>
      <c r="Y771" s="426"/>
      <c r="Z771" s="426"/>
    </row>
    <row r="772" spans="1:26" ht="15.75" customHeight="1">
      <c r="A772" s="426"/>
      <c r="B772" s="426"/>
      <c r="C772" s="426"/>
      <c r="D772" s="426"/>
      <c r="E772" s="426"/>
      <c r="F772" s="426"/>
      <c r="G772" s="426"/>
      <c r="H772" s="426"/>
      <c r="I772" s="426"/>
      <c r="J772" s="426"/>
      <c r="K772" s="426"/>
      <c r="L772" s="426"/>
      <c r="M772" s="426"/>
      <c r="N772" s="426"/>
      <c r="O772" s="426"/>
      <c r="P772" s="426"/>
      <c r="Q772" s="426"/>
      <c r="R772" s="426"/>
      <c r="S772" s="426"/>
      <c r="T772" s="426"/>
      <c r="U772" s="426"/>
      <c r="V772" s="426"/>
      <c r="W772" s="426"/>
      <c r="X772" s="426"/>
      <c r="Y772" s="426"/>
      <c r="Z772" s="426"/>
    </row>
    <row r="773" spans="1:26" ht="15.75" customHeight="1">
      <c r="A773" s="426"/>
      <c r="B773" s="426"/>
      <c r="C773" s="426"/>
      <c r="D773" s="426"/>
      <c r="E773" s="426"/>
      <c r="F773" s="426"/>
      <c r="G773" s="426"/>
      <c r="H773" s="426"/>
      <c r="I773" s="426"/>
      <c r="J773" s="426"/>
      <c r="K773" s="426"/>
      <c r="L773" s="426"/>
      <c r="M773" s="426"/>
      <c r="N773" s="426"/>
      <c r="O773" s="426"/>
      <c r="P773" s="426"/>
      <c r="Q773" s="426"/>
      <c r="R773" s="426"/>
      <c r="S773" s="426"/>
      <c r="T773" s="426"/>
      <c r="U773" s="426"/>
      <c r="V773" s="426"/>
      <c r="W773" s="426"/>
      <c r="X773" s="426"/>
      <c r="Y773" s="426"/>
      <c r="Z773" s="426"/>
    </row>
    <row r="774" spans="1:26" ht="15.75" customHeight="1">
      <c r="A774" s="426"/>
      <c r="B774" s="426"/>
      <c r="C774" s="426"/>
      <c r="D774" s="426"/>
      <c r="E774" s="426"/>
      <c r="F774" s="426"/>
      <c r="G774" s="426"/>
      <c r="H774" s="426"/>
      <c r="I774" s="426"/>
      <c r="J774" s="426"/>
      <c r="K774" s="426"/>
      <c r="L774" s="426"/>
      <c r="M774" s="426"/>
      <c r="N774" s="426"/>
      <c r="O774" s="426"/>
      <c r="P774" s="426"/>
      <c r="Q774" s="426"/>
      <c r="R774" s="426"/>
      <c r="S774" s="426"/>
      <c r="T774" s="426"/>
      <c r="U774" s="426"/>
      <c r="V774" s="426"/>
      <c r="W774" s="426"/>
      <c r="X774" s="426"/>
      <c r="Y774" s="426"/>
      <c r="Z774" s="426"/>
    </row>
    <row r="775" spans="1:26" ht="15.75" customHeight="1">
      <c r="A775" s="426"/>
      <c r="B775" s="426"/>
      <c r="C775" s="426"/>
      <c r="D775" s="426"/>
      <c r="E775" s="426"/>
      <c r="F775" s="426"/>
      <c r="G775" s="426"/>
      <c r="H775" s="426"/>
      <c r="I775" s="426"/>
      <c r="J775" s="426"/>
      <c r="K775" s="426"/>
      <c r="L775" s="426"/>
      <c r="M775" s="426"/>
      <c r="N775" s="426"/>
      <c r="O775" s="426"/>
      <c r="P775" s="426"/>
      <c r="Q775" s="426"/>
      <c r="R775" s="426"/>
      <c r="S775" s="426"/>
      <c r="T775" s="426"/>
      <c r="U775" s="426"/>
      <c r="V775" s="426"/>
      <c r="W775" s="426"/>
      <c r="X775" s="426"/>
      <c r="Y775" s="426"/>
      <c r="Z775" s="426"/>
    </row>
    <row r="776" spans="1:26" ht="15.75" customHeight="1">
      <c r="A776" s="426"/>
      <c r="B776" s="426"/>
      <c r="C776" s="426"/>
      <c r="D776" s="426"/>
      <c r="E776" s="426"/>
      <c r="F776" s="426"/>
      <c r="G776" s="426"/>
      <c r="H776" s="426"/>
      <c r="I776" s="426"/>
      <c r="J776" s="426"/>
      <c r="K776" s="426"/>
      <c r="L776" s="426"/>
      <c r="M776" s="426"/>
      <c r="N776" s="426"/>
      <c r="O776" s="426"/>
      <c r="P776" s="426"/>
      <c r="Q776" s="426"/>
      <c r="R776" s="426"/>
      <c r="S776" s="426"/>
      <c r="T776" s="426"/>
      <c r="U776" s="426"/>
      <c r="V776" s="426"/>
      <c r="W776" s="426"/>
      <c r="X776" s="426"/>
      <c r="Y776" s="426"/>
      <c r="Z776" s="426"/>
    </row>
    <row r="777" spans="1:26" ht="15.75" customHeight="1">
      <c r="A777" s="426"/>
      <c r="B777" s="426"/>
      <c r="C777" s="426"/>
      <c r="D777" s="426"/>
      <c r="E777" s="426"/>
      <c r="F777" s="426"/>
      <c r="G777" s="426"/>
      <c r="H777" s="426"/>
      <c r="I777" s="426"/>
      <c r="J777" s="426"/>
      <c r="K777" s="426"/>
      <c r="L777" s="426"/>
      <c r="M777" s="426"/>
      <c r="N777" s="426"/>
      <c r="O777" s="426"/>
      <c r="P777" s="426"/>
      <c r="Q777" s="426"/>
      <c r="R777" s="426"/>
      <c r="S777" s="426"/>
      <c r="T777" s="426"/>
      <c r="U777" s="426"/>
      <c r="V777" s="426"/>
      <c r="W777" s="426"/>
      <c r="X777" s="426"/>
      <c r="Y777" s="426"/>
      <c r="Z777" s="426"/>
    </row>
    <row r="778" spans="1:26" ht="15.75" customHeight="1">
      <c r="A778" s="426"/>
      <c r="B778" s="426"/>
      <c r="C778" s="426"/>
      <c r="D778" s="426"/>
      <c r="E778" s="426"/>
      <c r="F778" s="426"/>
      <c r="G778" s="426"/>
      <c r="H778" s="426"/>
      <c r="I778" s="426"/>
      <c r="J778" s="426"/>
      <c r="K778" s="426"/>
      <c r="L778" s="426"/>
      <c r="M778" s="426"/>
      <c r="N778" s="426"/>
      <c r="O778" s="426"/>
      <c r="P778" s="426"/>
      <c r="Q778" s="426"/>
      <c r="R778" s="426"/>
      <c r="S778" s="426"/>
      <c r="T778" s="426"/>
      <c r="U778" s="426"/>
      <c r="V778" s="426"/>
      <c r="W778" s="426"/>
      <c r="X778" s="426"/>
      <c r="Y778" s="426"/>
      <c r="Z778" s="426"/>
    </row>
    <row r="779" spans="1:26" ht="15.75" customHeight="1">
      <c r="A779" s="426"/>
      <c r="B779" s="426"/>
      <c r="C779" s="426"/>
      <c r="D779" s="426"/>
      <c r="E779" s="426"/>
      <c r="F779" s="426"/>
      <c r="G779" s="426"/>
      <c r="H779" s="426"/>
      <c r="I779" s="426"/>
      <c r="J779" s="426"/>
      <c r="K779" s="426"/>
      <c r="L779" s="426"/>
      <c r="M779" s="426"/>
      <c r="N779" s="426"/>
      <c r="O779" s="426"/>
      <c r="P779" s="426"/>
      <c r="Q779" s="426"/>
      <c r="R779" s="426"/>
      <c r="S779" s="426"/>
      <c r="T779" s="426"/>
      <c r="U779" s="426"/>
      <c r="V779" s="426"/>
      <c r="W779" s="426"/>
      <c r="X779" s="426"/>
      <c r="Y779" s="426"/>
      <c r="Z779" s="426"/>
    </row>
    <row r="780" spans="1:26" ht="15.75" customHeight="1">
      <c r="A780" s="426"/>
      <c r="B780" s="426"/>
      <c r="C780" s="426"/>
      <c r="D780" s="426"/>
      <c r="E780" s="426"/>
      <c r="F780" s="426"/>
      <c r="G780" s="426"/>
      <c r="H780" s="426"/>
      <c r="I780" s="426"/>
      <c r="J780" s="426"/>
      <c r="K780" s="426"/>
      <c r="L780" s="426"/>
      <c r="M780" s="426"/>
      <c r="N780" s="426"/>
      <c r="O780" s="426"/>
      <c r="P780" s="426"/>
      <c r="Q780" s="426"/>
      <c r="R780" s="426"/>
      <c r="S780" s="426"/>
      <c r="T780" s="426"/>
      <c r="U780" s="426"/>
      <c r="V780" s="426"/>
      <c r="W780" s="426"/>
      <c r="X780" s="426"/>
      <c r="Y780" s="426"/>
      <c r="Z780" s="426"/>
    </row>
    <row r="781" spans="1:26" ht="15.75" customHeight="1">
      <c r="A781" s="426"/>
      <c r="B781" s="426"/>
      <c r="C781" s="426"/>
      <c r="D781" s="426"/>
      <c r="E781" s="426"/>
      <c r="F781" s="426"/>
      <c r="G781" s="426"/>
      <c r="H781" s="426"/>
      <c r="I781" s="426"/>
      <c r="J781" s="426"/>
      <c r="K781" s="426"/>
      <c r="L781" s="426"/>
      <c r="M781" s="426"/>
      <c r="N781" s="426"/>
      <c r="O781" s="426"/>
      <c r="P781" s="426"/>
      <c r="Q781" s="426"/>
      <c r="R781" s="426"/>
      <c r="S781" s="426"/>
      <c r="T781" s="426"/>
      <c r="U781" s="426"/>
      <c r="V781" s="426"/>
      <c r="W781" s="426"/>
      <c r="X781" s="426"/>
      <c r="Y781" s="426"/>
      <c r="Z781" s="426"/>
    </row>
    <row r="782" spans="1:26" ht="15.75" customHeight="1">
      <c r="A782" s="426"/>
      <c r="B782" s="426"/>
      <c r="C782" s="426"/>
      <c r="D782" s="426"/>
      <c r="E782" s="426"/>
      <c r="F782" s="426"/>
      <c r="G782" s="426"/>
      <c r="H782" s="426"/>
      <c r="I782" s="426"/>
      <c r="J782" s="426"/>
      <c r="K782" s="426"/>
      <c r="L782" s="426"/>
      <c r="M782" s="426"/>
      <c r="N782" s="426"/>
      <c r="O782" s="426"/>
      <c r="P782" s="426"/>
      <c r="Q782" s="426"/>
      <c r="R782" s="426"/>
      <c r="S782" s="426"/>
      <c r="T782" s="426"/>
      <c r="U782" s="426"/>
      <c r="V782" s="426"/>
      <c r="W782" s="426"/>
      <c r="X782" s="426"/>
      <c r="Y782" s="426"/>
      <c r="Z782" s="426"/>
    </row>
    <row r="783" spans="1:26" ht="15.75" customHeight="1">
      <c r="A783" s="426"/>
      <c r="B783" s="426"/>
      <c r="C783" s="426"/>
      <c r="D783" s="426"/>
      <c r="E783" s="426"/>
      <c r="F783" s="426"/>
      <c r="G783" s="426"/>
      <c r="H783" s="426"/>
      <c r="I783" s="426"/>
      <c r="J783" s="426"/>
      <c r="K783" s="426"/>
      <c r="L783" s="426"/>
      <c r="M783" s="426"/>
      <c r="N783" s="426"/>
      <c r="O783" s="426"/>
      <c r="P783" s="426"/>
      <c r="Q783" s="426"/>
      <c r="R783" s="426"/>
      <c r="S783" s="426"/>
      <c r="T783" s="426"/>
      <c r="U783" s="426"/>
      <c r="V783" s="426"/>
      <c r="W783" s="426"/>
      <c r="X783" s="426"/>
      <c r="Y783" s="426"/>
      <c r="Z783" s="426"/>
    </row>
    <row r="784" spans="1:26" ht="15.75" customHeight="1">
      <c r="A784" s="426"/>
      <c r="B784" s="426"/>
      <c r="C784" s="426"/>
      <c r="D784" s="426"/>
      <c r="E784" s="426"/>
      <c r="F784" s="426"/>
      <c r="G784" s="426"/>
      <c r="H784" s="426"/>
      <c r="I784" s="426"/>
      <c r="J784" s="426"/>
      <c r="K784" s="426"/>
      <c r="L784" s="426"/>
      <c r="M784" s="426"/>
      <c r="N784" s="426"/>
      <c r="O784" s="426"/>
      <c r="P784" s="426"/>
      <c r="Q784" s="426"/>
      <c r="R784" s="426"/>
      <c r="S784" s="426"/>
      <c r="T784" s="426"/>
      <c r="U784" s="426"/>
      <c r="V784" s="426"/>
      <c r="W784" s="426"/>
      <c r="X784" s="426"/>
      <c r="Y784" s="426"/>
      <c r="Z784" s="426"/>
    </row>
    <row r="785" spans="1:26" ht="15.75" customHeight="1">
      <c r="A785" s="426"/>
      <c r="B785" s="426"/>
      <c r="C785" s="426"/>
      <c r="D785" s="426"/>
      <c r="E785" s="426"/>
      <c r="F785" s="426"/>
      <c r="G785" s="426"/>
      <c r="H785" s="426"/>
      <c r="I785" s="426"/>
      <c r="J785" s="426"/>
      <c r="K785" s="426"/>
      <c r="L785" s="426"/>
      <c r="M785" s="426"/>
      <c r="N785" s="426"/>
      <c r="O785" s="426"/>
      <c r="P785" s="426"/>
      <c r="Q785" s="426"/>
      <c r="R785" s="426"/>
      <c r="S785" s="426"/>
      <c r="T785" s="426"/>
      <c r="U785" s="426"/>
      <c r="V785" s="426"/>
      <c r="W785" s="426"/>
      <c r="X785" s="426"/>
      <c r="Y785" s="426"/>
      <c r="Z785" s="426"/>
    </row>
    <row r="786" spans="1:26" ht="15.75" customHeight="1">
      <c r="A786" s="426"/>
      <c r="B786" s="426"/>
      <c r="C786" s="426"/>
      <c r="D786" s="426"/>
      <c r="E786" s="426"/>
      <c r="F786" s="426"/>
      <c r="G786" s="426"/>
      <c r="H786" s="426"/>
      <c r="I786" s="426"/>
      <c r="J786" s="426"/>
      <c r="K786" s="426"/>
      <c r="L786" s="426"/>
      <c r="M786" s="426"/>
      <c r="N786" s="426"/>
      <c r="O786" s="426"/>
      <c r="P786" s="426"/>
      <c r="Q786" s="426"/>
      <c r="R786" s="426"/>
      <c r="S786" s="426"/>
      <c r="T786" s="426"/>
      <c r="U786" s="426"/>
      <c r="V786" s="426"/>
      <c r="W786" s="426"/>
      <c r="X786" s="426"/>
      <c r="Y786" s="426"/>
      <c r="Z786" s="426"/>
    </row>
    <row r="787" spans="1:26" ht="15.75" customHeight="1">
      <c r="A787" s="426"/>
      <c r="B787" s="426"/>
      <c r="C787" s="426"/>
      <c r="D787" s="426"/>
      <c r="E787" s="426"/>
      <c r="F787" s="426"/>
      <c r="G787" s="426"/>
      <c r="H787" s="426"/>
      <c r="I787" s="426"/>
      <c r="J787" s="426"/>
      <c r="K787" s="426"/>
      <c r="L787" s="426"/>
      <c r="M787" s="426"/>
      <c r="N787" s="426"/>
      <c r="O787" s="426"/>
      <c r="P787" s="426"/>
      <c r="Q787" s="426"/>
      <c r="R787" s="426"/>
      <c r="S787" s="426"/>
      <c r="T787" s="426"/>
      <c r="U787" s="426"/>
      <c r="V787" s="426"/>
      <c r="W787" s="426"/>
      <c r="X787" s="426"/>
      <c r="Y787" s="426"/>
      <c r="Z787" s="426"/>
    </row>
    <row r="788" spans="1:26" ht="15.75" customHeight="1">
      <c r="A788" s="426"/>
      <c r="B788" s="426"/>
      <c r="C788" s="426"/>
      <c r="D788" s="426"/>
      <c r="E788" s="426"/>
      <c r="F788" s="426"/>
      <c r="G788" s="426"/>
      <c r="H788" s="426"/>
      <c r="I788" s="426"/>
      <c r="J788" s="426"/>
      <c r="K788" s="426"/>
      <c r="L788" s="426"/>
      <c r="M788" s="426"/>
      <c r="N788" s="426"/>
      <c r="O788" s="426"/>
      <c r="P788" s="426"/>
      <c r="Q788" s="426"/>
      <c r="R788" s="426"/>
      <c r="S788" s="426"/>
      <c r="T788" s="426"/>
      <c r="U788" s="426"/>
      <c r="V788" s="426"/>
      <c r="W788" s="426"/>
      <c r="X788" s="426"/>
      <c r="Y788" s="426"/>
      <c r="Z788" s="426"/>
    </row>
    <row r="789" spans="1:26" ht="15.75" customHeight="1">
      <c r="A789" s="426"/>
      <c r="B789" s="426"/>
      <c r="C789" s="426"/>
      <c r="D789" s="426"/>
      <c r="E789" s="426"/>
      <c r="F789" s="426"/>
      <c r="G789" s="426"/>
      <c r="H789" s="426"/>
      <c r="I789" s="426"/>
      <c r="J789" s="426"/>
      <c r="K789" s="426"/>
      <c r="L789" s="426"/>
      <c r="M789" s="426"/>
      <c r="N789" s="426"/>
      <c r="O789" s="426"/>
      <c r="P789" s="426"/>
      <c r="Q789" s="426"/>
      <c r="R789" s="426"/>
      <c r="S789" s="426"/>
      <c r="T789" s="426"/>
      <c r="U789" s="426"/>
      <c r="V789" s="426"/>
      <c r="W789" s="426"/>
      <c r="X789" s="426"/>
      <c r="Y789" s="426"/>
      <c r="Z789" s="426"/>
    </row>
    <row r="790" spans="1:26" ht="15.75" customHeight="1">
      <c r="A790" s="426"/>
      <c r="B790" s="426"/>
      <c r="C790" s="426"/>
      <c r="D790" s="426"/>
      <c r="E790" s="426"/>
      <c r="F790" s="426"/>
      <c r="G790" s="426"/>
      <c r="H790" s="426"/>
      <c r="I790" s="426"/>
      <c r="J790" s="426"/>
      <c r="K790" s="426"/>
      <c r="L790" s="426"/>
      <c r="M790" s="426"/>
      <c r="N790" s="426"/>
      <c r="O790" s="426"/>
      <c r="P790" s="426"/>
      <c r="Q790" s="426"/>
      <c r="R790" s="426"/>
      <c r="S790" s="426"/>
      <c r="T790" s="426"/>
      <c r="U790" s="426"/>
      <c r="V790" s="426"/>
      <c r="W790" s="426"/>
      <c r="X790" s="426"/>
      <c r="Y790" s="426"/>
      <c r="Z790" s="426"/>
    </row>
    <row r="791" spans="1:26" ht="15.75" customHeight="1">
      <c r="A791" s="426"/>
      <c r="B791" s="426"/>
      <c r="C791" s="426"/>
      <c r="D791" s="426"/>
      <c r="E791" s="426"/>
      <c r="F791" s="426"/>
      <c r="G791" s="426"/>
      <c r="H791" s="426"/>
      <c r="I791" s="426"/>
      <c r="J791" s="426"/>
      <c r="K791" s="426"/>
      <c r="L791" s="426"/>
      <c r="M791" s="426"/>
      <c r="N791" s="426"/>
      <c r="O791" s="426"/>
      <c r="P791" s="426"/>
      <c r="Q791" s="426"/>
      <c r="R791" s="426"/>
      <c r="S791" s="426"/>
      <c r="T791" s="426"/>
      <c r="U791" s="426"/>
      <c r="V791" s="426"/>
      <c r="W791" s="426"/>
      <c r="X791" s="426"/>
      <c r="Y791" s="426"/>
      <c r="Z791" s="426"/>
    </row>
    <row r="792" spans="1:26" ht="15.75" customHeight="1">
      <c r="A792" s="426"/>
      <c r="B792" s="426"/>
      <c r="C792" s="426"/>
      <c r="D792" s="426"/>
      <c r="E792" s="426"/>
      <c r="F792" s="426"/>
      <c r="G792" s="426"/>
      <c r="H792" s="426"/>
      <c r="I792" s="426"/>
      <c r="J792" s="426"/>
      <c r="K792" s="426"/>
      <c r="L792" s="426"/>
      <c r="M792" s="426"/>
      <c r="N792" s="426"/>
      <c r="O792" s="426"/>
      <c r="P792" s="426"/>
      <c r="Q792" s="426"/>
      <c r="R792" s="426"/>
      <c r="S792" s="426"/>
      <c r="T792" s="426"/>
      <c r="U792" s="426"/>
      <c r="V792" s="426"/>
      <c r="W792" s="426"/>
      <c r="X792" s="426"/>
      <c r="Y792" s="426"/>
      <c r="Z792" s="426"/>
    </row>
    <row r="793" spans="1:26" ht="15.75" customHeight="1">
      <c r="A793" s="426"/>
      <c r="B793" s="426"/>
      <c r="C793" s="426"/>
      <c r="D793" s="426"/>
      <c r="E793" s="426"/>
      <c r="F793" s="426"/>
      <c r="G793" s="426"/>
      <c r="H793" s="426"/>
      <c r="I793" s="426"/>
      <c r="J793" s="426"/>
      <c r="K793" s="426"/>
      <c r="L793" s="426"/>
      <c r="M793" s="426"/>
      <c r="N793" s="426"/>
      <c r="O793" s="426"/>
      <c r="P793" s="426"/>
      <c r="Q793" s="426"/>
      <c r="R793" s="426"/>
      <c r="S793" s="426"/>
      <c r="T793" s="426"/>
      <c r="U793" s="426"/>
      <c r="V793" s="426"/>
      <c r="W793" s="426"/>
      <c r="X793" s="426"/>
      <c r="Y793" s="426"/>
      <c r="Z793" s="426"/>
    </row>
    <row r="794" spans="1:26" ht="15.75" customHeight="1">
      <c r="A794" s="426"/>
      <c r="B794" s="426"/>
      <c r="C794" s="426"/>
      <c r="D794" s="426"/>
      <c r="E794" s="426"/>
      <c r="F794" s="426"/>
      <c r="G794" s="426"/>
      <c r="H794" s="426"/>
      <c r="I794" s="426"/>
      <c r="J794" s="426"/>
      <c r="K794" s="426"/>
      <c r="L794" s="426"/>
      <c r="M794" s="426"/>
      <c r="N794" s="426"/>
      <c r="O794" s="426"/>
      <c r="P794" s="426"/>
      <c r="Q794" s="426"/>
      <c r="R794" s="426"/>
      <c r="S794" s="426"/>
      <c r="T794" s="426"/>
      <c r="U794" s="426"/>
      <c r="V794" s="426"/>
      <c r="W794" s="426"/>
      <c r="X794" s="426"/>
      <c r="Y794" s="426"/>
      <c r="Z794" s="426"/>
    </row>
    <row r="795" spans="1:26" ht="15.75" customHeight="1">
      <c r="A795" s="426"/>
      <c r="B795" s="426"/>
      <c r="C795" s="426"/>
      <c r="D795" s="426"/>
      <c r="E795" s="426"/>
      <c r="F795" s="426"/>
      <c r="G795" s="426"/>
      <c r="H795" s="426"/>
      <c r="I795" s="426"/>
      <c r="J795" s="426"/>
      <c r="K795" s="426"/>
      <c r="L795" s="426"/>
      <c r="M795" s="426"/>
      <c r="N795" s="426"/>
      <c r="O795" s="426"/>
      <c r="P795" s="426"/>
      <c r="Q795" s="426"/>
      <c r="R795" s="426"/>
      <c r="S795" s="426"/>
      <c r="T795" s="426"/>
      <c r="U795" s="426"/>
      <c r="V795" s="426"/>
      <c r="W795" s="426"/>
      <c r="X795" s="426"/>
      <c r="Y795" s="426"/>
      <c r="Z795" s="426"/>
    </row>
    <row r="796" spans="1:26" ht="15.75" customHeight="1">
      <c r="A796" s="426"/>
      <c r="B796" s="426"/>
      <c r="C796" s="426"/>
      <c r="D796" s="426"/>
      <c r="E796" s="426"/>
      <c r="F796" s="426"/>
      <c r="G796" s="426"/>
      <c r="H796" s="426"/>
      <c r="I796" s="426"/>
      <c r="J796" s="426"/>
      <c r="K796" s="426"/>
      <c r="L796" s="426"/>
      <c r="M796" s="426"/>
      <c r="N796" s="426"/>
      <c r="O796" s="426"/>
      <c r="P796" s="426"/>
      <c r="Q796" s="426"/>
      <c r="R796" s="426"/>
      <c r="S796" s="426"/>
      <c r="T796" s="426"/>
      <c r="U796" s="426"/>
      <c r="V796" s="426"/>
      <c r="W796" s="426"/>
      <c r="X796" s="426"/>
      <c r="Y796" s="426"/>
      <c r="Z796" s="426"/>
    </row>
    <row r="797" spans="1:26" ht="15.75" customHeight="1">
      <c r="A797" s="426"/>
      <c r="B797" s="426"/>
      <c r="C797" s="426"/>
      <c r="D797" s="426"/>
      <c r="E797" s="426"/>
      <c r="F797" s="426"/>
      <c r="G797" s="426"/>
      <c r="H797" s="426"/>
      <c r="I797" s="426"/>
      <c r="J797" s="426"/>
      <c r="K797" s="426"/>
      <c r="L797" s="426"/>
      <c r="M797" s="426"/>
      <c r="N797" s="426"/>
      <c r="O797" s="426"/>
      <c r="P797" s="426"/>
      <c r="Q797" s="426"/>
      <c r="R797" s="426"/>
      <c r="S797" s="426"/>
      <c r="T797" s="426"/>
      <c r="U797" s="426"/>
      <c r="V797" s="426"/>
      <c r="W797" s="426"/>
      <c r="X797" s="426"/>
      <c r="Y797" s="426"/>
      <c r="Z797" s="426"/>
    </row>
    <row r="798" spans="1:26" ht="15.75" customHeight="1">
      <c r="A798" s="426"/>
      <c r="B798" s="426"/>
      <c r="C798" s="426"/>
      <c r="D798" s="426"/>
      <c r="E798" s="426"/>
      <c r="F798" s="426"/>
      <c r="G798" s="426"/>
      <c r="H798" s="426"/>
      <c r="I798" s="426"/>
      <c r="J798" s="426"/>
      <c r="K798" s="426"/>
      <c r="L798" s="426"/>
      <c r="M798" s="426"/>
      <c r="N798" s="426"/>
      <c r="O798" s="426"/>
      <c r="P798" s="426"/>
      <c r="Q798" s="426"/>
      <c r="R798" s="426"/>
      <c r="S798" s="426"/>
      <c r="T798" s="426"/>
      <c r="U798" s="426"/>
      <c r="V798" s="426"/>
      <c r="W798" s="426"/>
      <c r="X798" s="426"/>
      <c r="Y798" s="426"/>
      <c r="Z798" s="426"/>
    </row>
    <row r="799" spans="1:26" ht="15.75" customHeight="1">
      <c r="A799" s="426"/>
      <c r="B799" s="426"/>
      <c r="C799" s="426"/>
      <c r="D799" s="426"/>
      <c r="E799" s="426"/>
      <c r="F799" s="426"/>
      <c r="G799" s="426"/>
      <c r="H799" s="426"/>
      <c r="I799" s="426"/>
      <c r="J799" s="426"/>
      <c r="K799" s="426"/>
      <c r="L799" s="426"/>
      <c r="M799" s="426"/>
      <c r="N799" s="426"/>
      <c r="O799" s="426"/>
      <c r="P799" s="426"/>
      <c r="Q799" s="426"/>
      <c r="R799" s="426"/>
      <c r="S799" s="426"/>
      <c r="T799" s="426"/>
      <c r="U799" s="426"/>
      <c r="V799" s="426"/>
      <c r="W799" s="426"/>
      <c r="X799" s="426"/>
      <c r="Y799" s="426"/>
      <c r="Z799" s="426"/>
    </row>
    <row r="800" spans="1:26" ht="15.75" customHeight="1">
      <c r="A800" s="426"/>
      <c r="B800" s="426"/>
      <c r="C800" s="426"/>
      <c r="D800" s="426"/>
      <c r="E800" s="426"/>
      <c r="F800" s="426"/>
      <c r="G800" s="426"/>
      <c r="H800" s="426"/>
      <c r="I800" s="426"/>
      <c r="J800" s="426"/>
      <c r="K800" s="426"/>
      <c r="L800" s="426"/>
      <c r="M800" s="426"/>
      <c r="N800" s="426"/>
      <c r="O800" s="426"/>
      <c r="P800" s="426"/>
      <c r="Q800" s="426"/>
      <c r="R800" s="426"/>
      <c r="S800" s="426"/>
      <c r="T800" s="426"/>
      <c r="U800" s="426"/>
      <c r="V800" s="426"/>
      <c r="W800" s="426"/>
      <c r="X800" s="426"/>
      <c r="Y800" s="426"/>
      <c r="Z800" s="426"/>
    </row>
    <row r="801" spans="1:26" ht="15.75" customHeight="1">
      <c r="A801" s="426"/>
      <c r="B801" s="426"/>
      <c r="C801" s="426"/>
      <c r="D801" s="426"/>
      <c r="E801" s="426"/>
      <c r="F801" s="426"/>
      <c r="G801" s="426"/>
      <c r="H801" s="426"/>
      <c r="I801" s="426"/>
      <c r="J801" s="426"/>
      <c r="K801" s="426"/>
      <c r="L801" s="426"/>
      <c r="M801" s="426"/>
      <c r="N801" s="426"/>
      <c r="O801" s="426"/>
      <c r="P801" s="426"/>
      <c r="Q801" s="426"/>
      <c r="R801" s="426"/>
      <c r="S801" s="426"/>
      <c r="T801" s="426"/>
      <c r="U801" s="426"/>
      <c r="V801" s="426"/>
      <c r="W801" s="426"/>
      <c r="X801" s="426"/>
      <c r="Y801" s="426"/>
      <c r="Z801" s="426"/>
    </row>
    <row r="802" spans="1:26" ht="15.75" customHeight="1">
      <c r="A802" s="426"/>
      <c r="B802" s="426"/>
      <c r="C802" s="426"/>
      <c r="D802" s="426"/>
      <c r="E802" s="426"/>
      <c r="F802" s="426"/>
      <c r="G802" s="426"/>
      <c r="H802" s="426"/>
      <c r="I802" s="426"/>
      <c r="J802" s="426"/>
      <c r="K802" s="426"/>
      <c r="L802" s="426"/>
      <c r="M802" s="426"/>
      <c r="N802" s="426"/>
      <c r="O802" s="426"/>
      <c r="P802" s="426"/>
      <c r="Q802" s="426"/>
      <c r="R802" s="426"/>
      <c r="S802" s="426"/>
      <c r="T802" s="426"/>
      <c r="U802" s="426"/>
      <c r="V802" s="426"/>
      <c r="W802" s="426"/>
      <c r="X802" s="426"/>
      <c r="Y802" s="426"/>
      <c r="Z802" s="426"/>
    </row>
    <row r="803" spans="1:26" ht="15.75" customHeight="1">
      <c r="A803" s="426"/>
      <c r="B803" s="426"/>
      <c r="C803" s="426"/>
      <c r="D803" s="426"/>
      <c r="E803" s="426"/>
      <c r="F803" s="426"/>
      <c r="G803" s="426"/>
      <c r="H803" s="426"/>
      <c r="I803" s="426"/>
      <c r="J803" s="426"/>
      <c r="K803" s="426"/>
      <c r="L803" s="426"/>
      <c r="M803" s="426"/>
      <c r="N803" s="426"/>
      <c r="O803" s="426"/>
      <c r="P803" s="426"/>
      <c r="Q803" s="426"/>
      <c r="R803" s="426"/>
      <c r="S803" s="426"/>
      <c r="T803" s="426"/>
      <c r="U803" s="426"/>
      <c r="V803" s="426"/>
      <c r="W803" s="426"/>
      <c r="X803" s="426"/>
      <c r="Y803" s="426"/>
      <c r="Z803" s="426"/>
    </row>
    <row r="804" spans="1:26" ht="15.75" customHeight="1">
      <c r="A804" s="426"/>
      <c r="B804" s="426"/>
      <c r="C804" s="426"/>
      <c r="D804" s="426"/>
      <c r="E804" s="426"/>
      <c r="F804" s="426"/>
      <c r="G804" s="426"/>
      <c r="H804" s="426"/>
      <c r="I804" s="426"/>
      <c r="J804" s="426"/>
      <c r="K804" s="426"/>
      <c r="L804" s="426"/>
      <c r="M804" s="426"/>
      <c r="N804" s="426"/>
      <c r="O804" s="426"/>
      <c r="P804" s="426"/>
      <c r="Q804" s="426"/>
      <c r="R804" s="426"/>
      <c r="S804" s="426"/>
      <c r="T804" s="426"/>
      <c r="U804" s="426"/>
      <c r="V804" s="426"/>
      <c r="W804" s="426"/>
      <c r="X804" s="426"/>
      <c r="Y804" s="426"/>
      <c r="Z804" s="426"/>
    </row>
    <row r="805" spans="1:26" ht="15.75" customHeight="1">
      <c r="A805" s="426"/>
      <c r="B805" s="426"/>
      <c r="C805" s="426"/>
      <c r="D805" s="426"/>
      <c r="E805" s="426"/>
      <c r="F805" s="426"/>
      <c r="G805" s="426"/>
      <c r="H805" s="426"/>
      <c r="I805" s="426"/>
      <c r="J805" s="426"/>
      <c r="K805" s="426"/>
      <c r="L805" s="426"/>
      <c r="M805" s="426"/>
      <c r="N805" s="426"/>
      <c r="O805" s="426"/>
      <c r="P805" s="426"/>
      <c r="Q805" s="426"/>
      <c r="R805" s="426"/>
      <c r="S805" s="426"/>
      <c r="T805" s="426"/>
      <c r="U805" s="426"/>
      <c r="V805" s="426"/>
      <c r="W805" s="426"/>
      <c r="X805" s="426"/>
      <c r="Y805" s="426"/>
      <c r="Z805" s="426"/>
    </row>
    <row r="806" spans="1:26" ht="15.75" customHeight="1">
      <c r="A806" s="426"/>
      <c r="B806" s="426"/>
      <c r="C806" s="426"/>
      <c r="D806" s="426"/>
      <c r="E806" s="426"/>
      <c r="F806" s="426"/>
      <c r="G806" s="426"/>
      <c r="H806" s="426"/>
      <c r="I806" s="426"/>
      <c r="J806" s="426"/>
      <c r="K806" s="426"/>
      <c r="L806" s="426"/>
      <c r="M806" s="426"/>
      <c r="N806" s="426"/>
      <c r="O806" s="426"/>
      <c r="P806" s="426"/>
      <c r="Q806" s="426"/>
      <c r="R806" s="426"/>
      <c r="S806" s="426"/>
      <c r="T806" s="426"/>
      <c r="U806" s="426"/>
      <c r="V806" s="426"/>
      <c r="W806" s="426"/>
      <c r="X806" s="426"/>
      <c r="Y806" s="426"/>
      <c r="Z806" s="426"/>
    </row>
    <row r="807" spans="1:26" ht="15.75" customHeight="1">
      <c r="A807" s="426"/>
      <c r="B807" s="426"/>
      <c r="C807" s="426"/>
      <c r="D807" s="426"/>
      <c r="E807" s="426"/>
      <c r="F807" s="426"/>
      <c r="G807" s="426"/>
      <c r="H807" s="426"/>
      <c r="I807" s="426"/>
      <c r="J807" s="426"/>
      <c r="K807" s="426"/>
      <c r="L807" s="426"/>
      <c r="M807" s="426"/>
      <c r="N807" s="426"/>
      <c r="O807" s="426"/>
      <c r="P807" s="426"/>
      <c r="Q807" s="426"/>
      <c r="R807" s="426"/>
      <c r="S807" s="426"/>
      <c r="T807" s="426"/>
      <c r="U807" s="426"/>
      <c r="V807" s="426"/>
      <c r="W807" s="426"/>
      <c r="X807" s="426"/>
      <c r="Y807" s="426"/>
      <c r="Z807" s="426"/>
    </row>
    <row r="808" spans="1:26" ht="15.75" customHeight="1">
      <c r="A808" s="426"/>
      <c r="B808" s="426"/>
      <c r="C808" s="426"/>
      <c r="D808" s="426"/>
      <c r="E808" s="426"/>
      <c r="F808" s="426"/>
      <c r="G808" s="426"/>
      <c r="H808" s="426"/>
      <c r="I808" s="426"/>
      <c r="J808" s="426"/>
      <c r="K808" s="426"/>
      <c r="L808" s="426"/>
      <c r="M808" s="426"/>
      <c r="N808" s="426"/>
      <c r="O808" s="426"/>
      <c r="P808" s="426"/>
      <c r="Q808" s="426"/>
      <c r="R808" s="426"/>
      <c r="S808" s="426"/>
      <c r="T808" s="426"/>
      <c r="U808" s="426"/>
      <c r="V808" s="426"/>
      <c r="W808" s="426"/>
      <c r="X808" s="426"/>
      <c r="Y808" s="426"/>
      <c r="Z808" s="426"/>
    </row>
    <row r="809" spans="1:26" ht="15.75" customHeight="1">
      <c r="A809" s="426"/>
      <c r="B809" s="426"/>
      <c r="C809" s="426"/>
      <c r="D809" s="426"/>
      <c r="E809" s="426"/>
      <c r="F809" s="426"/>
      <c r="G809" s="426"/>
      <c r="H809" s="426"/>
      <c r="I809" s="426"/>
      <c r="J809" s="426"/>
      <c r="K809" s="426"/>
      <c r="L809" s="426"/>
      <c r="M809" s="426"/>
      <c r="N809" s="426"/>
      <c r="O809" s="426"/>
      <c r="P809" s="426"/>
      <c r="Q809" s="426"/>
      <c r="R809" s="426"/>
      <c r="S809" s="426"/>
      <c r="T809" s="426"/>
      <c r="U809" s="426"/>
      <c r="V809" s="426"/>
      <c r="W809" s="426"/>
      <c r="X809" s="426"/>
      <c r="Y809" s="426"/>
      <c r="Z809" s="426"/>
    </row>
    <row r="810" spans="1:26" ht="15.75" customHeight="1">
      <c r="A810" s="426"/>
      <c r="B810" s="426"/>
      <c r="C810" s="426"/>
      <c r="D810" s="426"/>
      <c r="E810" s="426"/>
      <c r="F810" s="426"/>
      <c r="G810" s="426"/>
      <c r="H810" s="426"/>
      <c r="I810" s="426"/>
      <c r="J810" s="426"/>
      <c r="K810" s="426"/>
      <c r="L810" s="426"/>
      <c r="M810" s="426"/>
      <c r="N810" s="426"/>
      <c r="O810" s="426"/>
      <c r="P810" s="426"/>
      <c r="Q810" s="426"/>
      <c r="R810" s="426"/>
      <c r="S810" s="426"/>
      <c r="T810" s="426"/>
      <c r="U810" s="426"/>
      <c r="V810" s="426"/>
      <c r="W810" s="426"/>
      <c r="X810" s="426"/>
      <c r="Y810" s="426"/>
      <c r="Z810" s="426"/>
    </row>
    <row r="811" spans="1:26" ht="15.75" customHeight="1">
      <c r="A811" s="426"/>
      <c r="B811" s="426"/>
      <c r="C811" s="426"/>
      <c r="D811" s="426"/>
      <c r="E811" s="426"/>
      <c r="F811" s="426"/>
      <c r="G811" s="426"/>
      <c r="H811" s="426"/>
      <c r="I811" s="426"/>
      <c r="J811" s="426"/>
      <c r="K811" s="426"/>
      <c r="L811" s="426"/>
      <c r="M811" s="426"/>
      <c r="N811" s="426"/>
      <c r="O811" s="426"/>
      <c r="P811" s="426"/>
      <c r="Q811" s="426"/>
      <c r="R811" s="426"/>
      <c r="S811" s="426"/>
      <c r="T811" s="426"/>
      <c r="U811" s="426"/>
      <c r="V811" s="426"/>
      <c r="W811" s="426"/>
      <c r="X811" s="426"/>
      <c r="Y811" s="426"/>
      <c r="Z811" s="426"/>
    </row>
    <row r="812" spans="1:26" ht="15.75" customHeight="1">
      <c r="A812" s="426"/>
      <c r="B812" s="426"/>
      <c r="C812" s="426"/>
      <c r="D812" s="426"/>
      <c r="E812" s="426"/>
      <c r="F812" s="426"/>
      <c r="G812" s="426"/>
      <c r="H812" s="426"/>
      <c r="I812" s="426"/>
      <c r="J812" s="426"/>
      <c r="K812" s="426"/>
      <c r="L812" s="426"/>
      <c r="M812" s="426"/>
      <c r="N812" s="426"/>
      <c r="O812" s="426"/>
      <c r="P812" s="426"/>
      <c r="Q812" s="426"/>
      <c r="R812" s="426"/>
      <c r="S812" s="426"/>
      <c r="T812" s="426"/>
      <c r="U812" s="426"/>
      <c r="V812" s="426"/>
      <c r="W812" s="426"/>
      <c r="X812" s="426"/>
      <c r="Y812" s="426"/>
      <c r="Z812" s="426"/>
    </row>
    <row r="813" spans="1:26" ht="15.75" customHeight="1">
      <c r="A813" s="426"/>
      <c r="B813" s="426"/>
      <c r="C813" s="426"/>
      <c r="D813" s="426"/>
      <c r="E813" s="426"/>
      <c r="F813" s="426"/>
      <c r="G813" s="426"/>
      <c r="H813" s="426"/>
      <c r="I813" s="426"/>
      <c r="J813" s="426"/>
      <c r="K813" s="426"/>
      <c r="L813" s="426"/>
      <c r="M813" s="426"/>
      <c r="N813" s="426"/>
      <c r="O813" s="426"/>
      <c r="P813" s="426"/>
      <c r="Q813" s="426"/>
      <c r="R813" s="426"/>
      <c r="S813" s="426"/>
      <c r="T813" s="426"/>
      <c r="U813" s="426"/>
      <c r="V813" s="426"/>
      <c r="W813" s="426"/>
      <c r="X813" s="426"/>
      <c r="Y813" s="426"/>
      <c r="Z813" s="426"/>
    </row>
    <row r="814" spans="1:26" ht="15.75" customHeight="1">
      <c r="A814" s="426"/>
      <c r="B814" s="426"/>
      <c r="C814" s="426"/>
      <c r="D814" s="426"/>
      <c r="E814" s="426"/>
      <c r="F814" s="426"/>
      <c r="G814" s="426"/>
      <c r="H814" s="426"/>
      <c r="I814" s="426"/>
      <c r="J814" s="426"/>
      <c r="K814" s="426"/>
      <c r="L814" s="426"/>
      <c r="M814" s="426"/>
      <c r="N814" s="426"/>
      <c r="O814" s="426"/>
      <c r="P814" s="426"/>
      <c r="Q814" s="426"/>
      <c r="R814" s="426"/>
      <c r="S814" s="426"/>
      <c r="T814" s="426"/>
      <c r="U814" s="426"/>
      <c r="V814" s="426"/>
      <c r="W814" s="426"/>
      <c r="X814" s="426"/>
      <c r="Y814" s="426"/>
      <c r="Z814" s="426"/>
    </row>
    <row r="815" spans="1:26" ht="15.75" customHeight="1">
      <c r="A815" s="426"/>
      <c r="B815" s="426"/>
      <c r="C815" s="426"/>
      <c r="D815" s="426"/>
      <c r="E815" s="426"/>
      <c r="F815" s="426"/>
      <c r="G815" s="426"/>
      <c r="H815" s="426"/>
      <c r="I815" s="426"/>
      <c r="J815" s="426"/>
      <c r="K815" s="426"/>
      <c r="L815" s="426"/>
      <c r="M815" s="426"/>
      <c r="N815" s="426"/>
      <c r="O815" s="426"/>
      <c r="P815" s="426"/>
      <c r="Q815" s="426"/>
      <c r="R815" s="426"/>
      <c r="S815" s="426"/>
      <c r="T815" s="426"/>
      <c r="U815" s="426"/>
      <c r="V815" s="426"/>
      <c r="W815" s="426"/>
      <c r="X815" s="426"/>
      <c r="Y815" s="426"/>
      <c r="Z815" s="426"/>
    </row>
    <row r="816" spans="1:26" ht="15.75" customHeight="1">
      <c r="A816" s="426"/>
      <c r="B816" s="426"/>
      <c r="C816" s="426"/>
      <c r="D816" s="426"/>
      <c r="E816" s="426"/>
      <c r="F816" s="426"/>
      <c r="G816" s="426"/>
      <c r="H816" s="426"/>
      <c r="I816" s="426"/>
      <c r="J816" s="426"/>
      <c r="K816" s="426"/>
      <c r="L816" s="426"/>
      <c r="M816" s="426"/>
      <c r="N816" s="426"/>
      <c r="O816" s="426"/>
      <c r="P816" s="426"/>
      <c r="Q816" s="426"/>
      <c r="R816" s="426"/>
      <c r="S816" s="426"/>
      <c r="T816" s="426"/>
      <c r="U816" s="426"/>
      <c r="V816" s="426"/>
      <c r="W816" s="426"/>
      <c r="X816" s="426"/>
      <c r="Y816" s="426"/>
      <c r="Z816" s="426"/>
    </row>
    <row r="817" spans="1:26" ht="15.75" customHeight="1">
      <c r="A817" s="426"/>
      <c r="B817" s="426"/>
      <c r="C817" s="426"/>
      <c r="D817" s="426"/>
      <c r="E817" s="426"/>
      <c r="F817" s="426"/>
      <c r="G817" s="426"/>
      <c r="H817" s="426"/>
      <c r="I817" s="426"/>
      <c r="J817" s="426"/>
      <c r="K817" s="426"/>
      <c r="L817" s="426"/>
      <c r="M817" s="426"/>
      <c r="N817" s="426"/>
      <c r="O817" s="426"/>
      <c r="P817" s="426"/>
      <c r="Q817" s="426"/>
      <c r="R817" s="426"/>
      <c r="S817" s="426"/>
      <c r="T817" s="426"/>
      <c r="U817" s="426"/>
      <c r="V817" s="426"/>
      <c r="W817" s="426"/>
      <c r="X817" s="426"/>
      <c r="Y817" s="426"/>
      <c r="Z817" s="426"/>
    </row>
    <row r="818" spans="1:26" ht="15.75" customHeight="1">
      <c r="A818" s="426"/>
      <c r="B818" s="426"/>
      <c r="C818" s="426"/>
      <c r="D818" s="426"/>
      <c r="E818" s="426"/>
      <c r="F818" s="426"/>
      <c r="G818" s="426"/>
      <c r="H818" s="426"/>
      <c r="I818" s="426"/>
      <c r="J818" s="426"/>
      <c r="K818" s="426"/>
      <c r="L818" s="426"/>
      <c r="M818" s="426"/>
      <c r="N818" s="426"/>
      <c r="O818" s="426"/>
      <c r="P818" s="426"/>
      <c r="Q818" s="426"/>
      <c r="R818" s="426"/>
      <c r="S818" s="426"/>
      <c r="T818" s="426"/>
      <c r="U818" s="426"/>
      <c r="V818" s="426"/>
      <c r="W818" s="426"/>
      <c r="X818" s="426"/>
      <c r="Y818" s="426"/>
      <c r="Z818" s="426"/>
    </row>
    <row r="819" spans="1:26" ht="15.75" customHeight="1">
      <c r="A819" s="426"/>
      <c r="B819" s="426"/>
      <c r="C819" s="426"/>
      <c r="D819" s="426"/>
      <c r="E819" s="426"/>
      <c r="F819" s="426"/>
      <c r="G819" s="426"/>
      <c r="H819" s="426"/>
      <c r="I819" s="426"/>
      <c r="J819" s="426"/>
      <c r="K819" s="426"/>
      <c r="L819" s="426"/>
      <c r="M819" s="426"/>
      <c r="N819" s="426"/>
      <c r="O819" s="426"/>
      <c r="P819" s="426"/>
      <c r="Q819" s="426"/>
      <c r="R819" s="426"/>
      <c r="S819" s="426"/>
      <c r="T819" s="426"/>
      <c r="U819" s="426"/>
      <c r="V819" s="426"/>
      <c r="W819" s="426"/>
      <c r="X819" s="426"/>
      <c r="Y819" s="426"/>
      <c r="Z819" s="426"/>
    </row>
    <row r="820" spans="1:26" ht="15.75" customHeight="1">
      <c r="A820" s="426"/>
      <c r="B820" s="426"/>
      <c r="C820" s="426"/>
      <c r="D820" s="426"/>
      <c r="E820" s="426"/>
      <c r="F820" s="426"/>
      <c r="G820" s="426"/>
      <c r="H820" s="426"/>
      <c r="I820" s="426"/>
      <c r="J820" s="426"/>
      <c r="K820" s="426"/>
      <c r="L820" s="426"/>
      <c r="M820" s="426"/>
      <c r="N820" s="426"/>
      <c r="O820" s="426"/>
      <c r="P820" s="426"/>
      <c r="Q820" s="426"/>
      <c r="R820" s="426"/>
      <c r="S820" s="426"/>
      <c r="T820" s="426"/>
      <c r="U820" s="426"/>
      <c r="V820" s="426"/>
      <c r="W820" s="426"/>
      <c r="X820" s="426"/>
      <c r="Y820" s="426"/>
      <c r="Z820" s="426"/>
    </row>
    <row r="821" spans="1:26" ht="15.75" customHeight="1">
      <c r="A821" s="426"/>
      <c r="B821" s="426"/>
      <c r="C821" s="426"/>
      <c r="D821" s="426"/>
      <c r="E821" s="426"/>
      <c r="F821" s="426"/>
      <c r="G821" s="426"/>
      <c r="H821" s="426"/>
      <c r="I821" s="426"/>
      <c r="J821" s="426"/>
      <c r="K821" s="426"/>
      <c r="L821" s="426"/>
      <c r="M821" s="426"/>
      <c r="N821" s="426"/>
      <c r="O821" s="426"/>
      <c r="P821" s="426"/>
      <c r="Q821" s="426"/>
      <c r="R821" s="426"/>
      <c r="S821" s="426"/>
      <c r="T821" s="426"/>
      <c r="U821" s="426"/>
      <c r="V821" s="426"/>
      <c r="W821" s="426"/>
      <c r="X821" s="426"/>
      <c r="Y821" s="426"/>
      <c r="Z821" s="426"/>
    </row>
    <row r="822" spans="1:26" ht="15.75" customHeight="1">
      <c r="A822" s="426"/>
      <c r="B822" s="426"/>
      <c r="C822" s="426"/>
      <c r="D822" s="426"/>
      <c r="E822" s="426"/>
      <c r="F822" s="426"/>
      <c r="G822" s="426"/>
      <c r="H822" s="426"/>
      <c r="I822" s="426"/>
      <c r="J822" s="426"/>
      <c r="K822" s="426"/>
      <c r="L822" s="426"/>
      <c r="M822" s="426"/>
      <c r="N822" s="426"/>
      <c r="O822" s="426"/>
      <c r="P822" s="426"/>
      <c r="Q822" s="426"/>
      <c r="R822" s="426"/>
      <c r="S822" s="426"/>
      <c r="T822" s="426"/>
      <c r="U822" s="426"/>
      <c r="V822" s="426"/>
      <c r="W822" s="426"/>
      <c r="X822" s="426"/>
      <c r="Y822" s="426"/>
      <c r="Z822" s="426"/>
    </row>
    <row r="823" spans="1:26" ht="15.75" customHeight="1">
      <c r="A823" s="426"/>
      <c r="B823" s="426"/>
      <c r="C823" s="426"/>
      <c r="D823" s="426"/>
      <c r="E823" s="426"/>
      <c r="F823" s="426"/>
      <c r="G823" s="426"/>
      <c r="H823" s="426"/>
      <c r="I823" s="426"/>
      <c r="J823" s="426"/>
      <c r="K823" s="426"/>
      <c r="L823" s="426"/>
      <c r="M823" s="426"/>
      <c r="N823" s="426"/>
      <c r="O823" s="426"/>
      <c r="P823" s="426"/>
      <c r="Q823" s="426"/>
      <c r="R823" s="426"/>
      <c r="S823" s="426"/>
      <c r="T823" s="426"/>
      <c r="U823" s="426"/>
      <c r="V823" s="426"/>
      <c r="W823" s="426"/>
      <c r="X823" s="426"/>
      <c r="Y823" s="426"/>
      <c r="Z823" s="426"/>
    </row>
    <row r="824" spans="1:26" ht="15.75" customHeight="1">
      <c r="A824" s="426"/>
      <c r="B824" s="426"/>
      <c r="C824" s="426"/>
      <c r="D824" s="426"/>
      <c r="E824" s="426"/>
      <c r="F824" s="426"/>
      <c r="G824" s="426"/>
      <c r="H824" s="426"/>
      <c r="I824" s="426"/>
      <c r="J824" s="426"/>
      <c r="K824" s="426"/>
      <c r="L824" s="426"/>
      <c r="M824" s="426"/>
      <c r="N824" s="426"/>
      <c r="O824" s="426"/>
      <c r="P824" s="426"/>
      <c r="Q824" s="426"/>
      <c r="R824" s="426"/>
      <c r="S824" s="426"/>
      <c r="T824" s="426"/>
      <c r="U824" s="426"/>
      <c r="V824" s="426"/>
      <c r="W824" s="426"/>
      <c r="X824" s="426"/>
      <c r="Y824" s="426"/>
      <c r="Z824" s="426"/>
    </row>
    <row r="825" spans="1:26" ht="15.75" customHeight="1">
      <c r="A825" s="426"/>
      <c r="B825" s="426"/>
      <c r="C825" s="426"/>
      <c r="D825" s="426"/>
      <c r="E825" s="426"/>
      <c r="F825" s="426"/>
      <c r="G825" s="426"/>
      <c r="H825" s="426"/>
      <c r="I825" s="426"/>
      <c r="J825" s="426"/>
      <c r="K825" s="426"/>
      <c r="L825" s="426"/>
      <c r="M825" s="426"/>
      <c r="N825" s="426"/>
      <c r="O825" s="426"/>
      <c r="P825" s="426"/>
      <c r="Q825" s="426"/>
      <c r="R825" s="426"/>
      <c r="S825" s="426"/>
      <c r="T825" s="426"/>
      <c r="U825" s="426"/>
      <c r="V825" s="426"/>
      <c r="W825" s="426"/>
      <c r="X825" s="426"/>
      <c r="Y825" s="426"/>
      <c r="Z825" s="426"/>
    </row>
    <row r="826" spans="1:26" ht="15.75" customHeight="1">
      <c r="A826" s="426"/>
      <c r="B826" s="426"/>
      <c r="C826" s="426"/>
      <c r="D826" s="426"/>
      <c r="E826" s="426"/>
      <c r="F826" s="426"/>
      <c r="G826" s="426"/>
      <c r="H826" s="426"/>
      <c r="I826" s="426"/>
      <c r="J826" s="426"/>
      <c r="K826" s="426"/>
      <c r="L826" s="426"/>
      <c r="M826" s="426"/>
      <c r="N826" s="426"/>
      <c r="O826" s="426"/>
      <c r="P826" s="426"/>
      <c r="Q826" s="426"/>
      <c r="R826" s="426"/>
      <c r="S826" s="426"/>
      <c r="T826" s="426"/>
      <c r="U826" s="426"/>
      <c r="V826" s="426"/>
      <c r="W826" s="426"/>
      <c r="X826" s="426"/>
      <c r="Y826" s="426"/>
      <c r="Z826" s="426"/>
    </row>
    <row r="827" spans="1:26" ht="15.75" customHeight="1">
      <c r="A827" s="426"/>
      <c r="B827" s="426"/>
      <c r="C827" s="426"/>
      <c r="D827" s="426"/>
      <c r="E827" s="426"/>
      <c r="F827" s="426"/>
      <c r="G827" s="426"/>
      <c r="H827" s="426"/>
      <c r="I827" s="426"/>
      <c r="J827" s="426"/>
      <c r="K827" s="426"/>
      <c r="L827" s="426"/>
      <c r="M827" s="426"/>
      <c r="N827" s="426"/>
      <c r="O827" s="426"/>
      <c r="P827" s="426"/>
      <c r="Q827" s="426"/>
      <c r="R827" s="426"/>
      <c r="S827" s="426"/>
      <c r="T827" s="426"/>
      <c r="U827" s="426"/>
      <c r="V827" s="426"/>
      <c r="W827" s="426"/>
      <c r="X827" s="426"/>
      <c r="Y827" s="426"/>
      <c r="Z827" s="426"/>
    </row>
    <row r="828" spans="1:26" ht="15.75" customHeight="1">
      <c r="A828" s="426"/>
      <c r="B828" s="426"/>
      <c r="C828" s="426"/>
      <c r="D828" s="426"/>
      <c r="E828" s="426"/>
      <c r="F828" s="426"/>
      <c r="G828" s="426"/>
      <c r="H828" s="426"/>
      <c r="I828" s="426"/>
      <c r="J828" s="426"/>
      <c r="K828" s="426"/>
      <c r="L828" s="426"/>
      <c r="M828" s="426"/>
      <c r="N828" s="426"/>
      <c r="O828" s="426"/>
      <c r="P828" s="426"/>
      <c r="Q828" s="426"/>
      <c r="R828" s="426"/>
      <c r="S828" s="426"/>
      <c r="T828" s="426"/>
      <c r="U828" s="426"/>
      <c r="V828" s="426"/>
      <c r="W828" s="426"/>
      <c r="X828" s="426"/>
      <c r="Y828" s="426"/>
      <c r="Z828" s="426"/>
    </row>
    <row r="829" spans="1:26" ht="15.75" customHeight="1">
      <c r="A829" s="426"/>
      <c r="B829" s="426"/>
      <c r="C829" s="426"/>
      <c r="D829" s="426"/>
      <c r="E829" s="426"/>
      <c r="F829" s="426"/>
      <c r="G829" s="426"/>
      <c r="H829" s="426"/>
      <c r="I829" s="426"/>
      <c r="J829" s="426"/>
      <c r="K829" s="426"/>
      <c r="L829" s="426"/>
      <c r="M829" s="426"/>
      <c r="N829" s="426"/>
      <c r="O829" s="426"/>
      <c r="P829" s="426"/>
      <c r="Q829" s="426"/>
      <c r="R829" s="426"/>
      <c r="S829" s="426"/>
      <c r="T829" s="426"/>
      <c r="U829" s="426"/>
      <c r="V829" s="426"/>
      <c r="W829" s="426"/>
      <c r="X829" s="426"/>
      <c r="Y829" s="426"/>
      <c r="Z829" s="426"/>
    </row>
    <row r="830" spans="1:26" ht="15.75" customHeight="1">
      <c r="A830" s="426"/>
      <c r="B830" s="426"/>
      <c r="C830" s="426"/>
      <c r="D830" s="426"/>
      <c r="E830" s="426"/>
      <c r="F830" s="426"/>
      <c r="G830" s="426"/>
      <c r="H830" s="426"/>
      <c r="I830" s="426"/>
      <c r="J830" s="426"/>
      <c r="K830" s="426"/>
      <c r="L830" s="426"/>
      <c r="M830" s="426"/>
      <c r="N830" s="426"/>
      <c r="O830" s="426"/>
      <c r="P830" s="426"/>
      <c r="Q830" s="426"/>
      <c r="R830" s="426"/>
      <c r="S830" s="426"/>
      <c r="T830" s="426"/>
      <c r="U830" s="426"/>
      <c r="V830" s="426"/>
      <c r="W830" s="426"/>
      <c r="X830" s="426"/>
      <c r="Y830" s="426"/>
      <c r="Z830" s="426"/>
    </row>
    <row r="831" spans="1:26" ht="15.75" customHeight="1">
      <c r="A831" s="426"/>
      <c r="B831" s="426"/>
      <c r="C831" s="426"/>
      <c r="D831" s="426"/>
      <c r="E831" s="426"/>
      <c r="F831" s="426"/>
      <c r="G831" s="426"/>
      <c r="H831" s="426"/>
      <c r="I831" s="426"/>
      <c r="J831" s="426"/>
      <c r="K831" s="426"/>
      <c r="L831" s="426"/>
      <c r="M831" s="426"/>
      <c r="N831" s="426"/>
      <c r="O831" s="426"/>
      <c r="P831" s="426"/>
      <c r="Q831" s="426"/>
      <c r="R831" s="426"/>
      <c r="S831" s="426"/>
      <c r="T831" s="426"/>
      <c r="U831" s="426"/>
      <c r="V831" s="426"/>
      <c r="W831" s="426"/>
      <c r="X831" s="426"/>
      <c r="Y831" s="426"/>
      <c r="Z831" s="426"/>
    </row>
    <row r="832" spans="1:26" ht="15.75" customHeight="1">
      <c r="A832" s="426"/>
      <c r="B832" s="426"/>
      <c r="C832" s="426"/>
      <c r="D832" s="426"/>
      <c r="E832" s="426"/>
      <c r="F832" s="426"/>
      <c r="G832" s="426"/>
      <c r="H832" s="426"/>
      <c r="I832" s="426"/>
      <c r="J832" s="426"/>
      <c r="K832" s="426"/>
      <c r="L832" s="426"/>
      <c r="M832" s="426"/>
      <c r="N832" s="426"/>
      <c r="O832" s="426"/>
      <c r="P832" s="426"/>
      <c r="Q832" s="426"/>
      <c r="R832" s="426"/>
      <c r="S832" s="426"/>
      <c r="T832" s="426"/>
      <c r="U832" s="426"/>
      <c r="V832" s="426"/>
      <c r="W832" s="426"/>
      <c r="X832" s="426"/>
      <c r="Y832" s="426"/>
      <c r="Z832" s="426"/>
    </row>
    <row r="833" spans="1:26" ht="15.75" customHeight="1">
      <c r="A833" s="426"/>
      <c r="B833" s="426"/>
      <c r="C833" s="426"/>
      <c r="D833" s="426"/>
      <c r="E833" s="426"/>
      <c r="F833" s="426"/>
      <c r="G833" s="426"/>
      <c r="H833" s="426"/>
      <c r="I833" s="426"/>
      <c r="J833" s="426"/>
      <c r="K833" s="426"/>
      <c r="L833" s="426"/>
      <c r="M833" s="426"/>
      <c r="N833" s="426"/>
      <c r="O833" s="426"/>
      <c r="P833" s="426"/>
      <c r="Q833" s="426"/>
      <c r="R833" s="426"/>
      <c r="S833" s="426"/>
      <c r="T833" s="426"/>
      <c r="U833" s="426"/>
      <c r="V833" s="426"/>
      <c r="W833" s="426"/>
      <c r="X833" s="426"/>
      <c r="Y833" s="426"/>
      <c r="Z833" s="426"/>
    </row>
    <row r="834" spans="1:26" ht="15.75" customHeight="1">
      <c r="A834" s="426"/>
      <c r="B834" s="426"/>
      <c r="C834" s="426"/>
      <c r="D834" s="426"/>
      <c r="E834" s="426"/>
      <c r="F834" s="426"/>
      <c r="G834" s="426"/>
      <c r="H834" s="426"/>
      <c r="I834" s="426"/>
      <c r="J834" s="426"/>
      <c r="K834" s="426"/>
      <c r="L834" s="426"/>
      <c r="M834" s="426"/>
      <c r="N834" s="426"/>
      <c r="O834" s="426"/>
      <c r="P834" s="426"/>
      <c r="Q834" s="426"/>
      <c r="R834" s="426"/>
      <c r="S834" s="426"/>
      <c r="T834" s="426"/>
      <c r="U834" s="426"/>
      <c r="V834" s="426"/>
      <c r="W834" s="426"/>
      <c r="X834" s="426"/>
      <c r="Y834" s="426"/>
      <c r="Z834" s="426"/>
    </row>
    <row r="835" spans="1:26" ht="15.75" customHeight="1">
      <c r="A835" s="426"/>
      <c r="B835" s="426"/>
      <c r="C835" s="426"/>
      <c r="D835" s="426"/>
      <c r="E835" s="426"/>
      <c r="F835" s="426"/>
      <c r="G835" s="426"/>
      <c r="H835" s="426"/>
      <c r="I835" s="426"/>
      <c r="J835" s="426"/>
      <c r="K835" s="426"/>
      <c r="L835" s="426"/>
      <c r="M835" s="426"/>
      <c r="N835" s="426"/>
      <c r="O835" s="426"/>
      <c r="P835" s="426"/>
      <c r="Q835" s="426"/>
      <c r="R835" s="426"/>
      <c r="S835" s="426"/>
      <c r="T835" s="426"/>
      <c r="U835" s="426"/>
      <c r="V835" s="426"/>
      <c r="W835" s="426"/>
      <c r="X835" s="426"/>
      <c r="Y835" s="426"/>
      <c r="Z835" s="426"/>
    </row>
    <row r="836" spans="1:26" ht="15.75" customHeight="1">
      <c r="A836" s="426"/>
      <c r="B836" s="426"/>
      <c r="C836" s="426"/>
      <c r="D836" s="426"/>
      <c r="E836" s="426"/>
      <c r="F836" s="426"/>
      <c r="G836" s="426"/>
      <c r="H836" s="426"/>
      <c r="I836" s="426"/>
      <c r="J836" s="426"/>
      <c r="K836" s="426"/>
      <c r="L836" s="426"/>
      <c r="M836" s="426"/>
      <c r="N836" s="426"/>
      <c r="O836" s="426"/>
      <c r="P836" s="426"/>
      <c r="Q836" s="426"/>
      <c r="R836" s="426"/>
      <c r="S836" s="426"/>
      <c r="T836" s="426"/>
      <c r="U836" s="426"/>
      <c r="V836" s="426"/>
      <c r="W836" s="426"/>
      <c r="X836" s="426"/>
      <c r="Y836" s="426"/>
      <c r="Z836" s="426"/>
    </row>
    <row r="837" spans="1:26" ht="15.75" customHeight="1">
      <c r="A837" s="426"/>
      <c r="B837" s="426"/>
      <c r="C837" s="426"/>
      <c r="D837" s="426"/>
      <c r="E837" s="426"/>
      <c r="F837" s="426"/>
      <c r="G837" s="426"/>
      <c r="H837" s="426"/>
      <c r="I837" s="426"/>
      <c r="J837" s="426"/>
      <c r="K837" s="426"/>
      <c r="L837" s="426"/>
      <c r="M837" s="426"/>
      <c r="N837" s="426"/>
      <c r="O837" s="426"/>
      <c r="P837" s="426"/>
      <c r="Q837" s="426"/>
      <c r="R837" s="426"/>
      <c r="S837" s="426"/>
      <c r="T837" s="426"/>
      <c r="U837" s="426"/>
      <c r="V837" s="426"/>
      <c r="W837" s="426"/>
      <c r="X837" s="426"/>
      <c r="Y837" s="426"/>
      <c r="Z837" s="426"/>
    </row>
    <row r="838" spans="1:26" ht="15.75" customHeight="1">
      <c r="A838" s="426"/>
      <c r="B838" s="426"/>
      <c r="C838" s="426"/>
      <c r="D838" s="426"/>
      <c r="E838" s="426"/>
      <c r="F838" s="426"/>
      <c r="G838" s="426"/>
      <c r="H838" s="426"/>
      <c r="I838" s="426"/>
      <c r="J838" s="426"/>
      <c r="K838" s="426"/>
      <c r="L838" s="426"/>
      <c r="M838" s="426"/>
      <c r="N838" s="426"/>
      <c r="O838" s="426"/>
      <c r="P838" s="426"/>
      <c r="Q838" s="426"/>
      <c r="R838" s="426"/>
      <c r="S838" s="426"/>
      <c r="T838" s="426"/>
      <c r="U838" s="426"/>
      <c r="V838" s="426"/>
      <c r="W838" s="426"/>
      <c r="X838" s="426"/>
      <c r="Y838" s="426"/>
      <c r="Z838" s="426"/>
    </row>
    <row r="839" spans="1:26" ht="15.75" customHeight="1">
      <c r="A839" s="426"/>
      <c r="B839" s="426"/>
      <c r="C839" s="426"/>
      <c r="D839" s="426"/>
      <c r="E839" s="426"/>
      <c r="F839" s="426"/>
      <c r="G839" s="426"/>
      <c r="H839" s="426"/>
      <c r="I839" s="426"/>
      <c r="J839" s="426"/>
      <c r="K839" s="426"/>
      <c r="L839" s="426"/>
      <c r="M839" s="426"/>
      <c r="N839" s="426"/>
      <c r="O839" s="426"/>
      <c r="P839" s="426"/>
      <c r="Q839" s="426"/>
      <c r="R839" s="426"/>
      <c r="S839" s="426"/>
      <c r="T839" s="426"/>
      <c r="U839" s="426"/>
      <c r="V839" s="426"/>
      <c r="W839" s="426"/>
      <c r="X839" s="426"/>
      <c r="Y839" s="426"/>
      <c r="Z839" s="426"/>
    </row>
    <row r="840" spans="1:26" ht="15.75" customHeight="1">
      <c r="A840" s="426"/>
      <c r="B840" s="426"/>
      <c r="C840" s="426"/>
      <c r="D840" s="426"/>
      <c r="E840" s="426"/>
      <c r="F840" s="426"/>
      <c r="G840" s="426"/>
      <c r="H840" s="426"/>
      <c r="I840" s="426"/>
      <c r="J840" s="426"/>
      <c r="K840" s="426"/>
      <c r="L840" s="426"/>
      <c r="M840" s="426"/>
      <c r="N840" s="426"/>
      <c r="O840" s="426"/>
      <c r="P840" s="426"/>
      <c r="Q840" s="426"/>
      <c r="R840" s="426"/>
      <c r="S840" s="426"/>
      <c r="T840" s="426"/>
      <c r="U840" s="426"/>
      <c r="V840" s="426"/>
      <c r="W840" s="426"/>
      <c r="X840" s="426"/>
      <c r="Y840" s="426"/>
      <c r="Z840" s="426"/>
    </row>
    <row r="841" spans="1:26" ht="15.75" customHeight="1">
      <c r="A841" s="426"/>
      <c r="B841" s="426"/>
      <c r="C841" s="426"/>
      <c r="D841" s="426"/>
      <c r="E841" s="426"/>
      <c r="F841" s="426"/>
      <c r="G841" s="426"/>
      <c r="H841" s="426"/>
      <c r="I841" s="426"/>
      <c r="J841" s="426"/>
      <c r="K841" s="426"/>
      <c r="L841" s="426"/>
      <c r="M841" s="426"/>
      <c r="N841" s="426"/>
      <c r="O841" s="426"/>
      <c r="P841" s="426"/>
      <c r="Q841" s="426"/>
      <c r="R841" s="426"/>
      <c r="S841" s="426"/>
      <c r="T841" s="426"/>
      <c r="U841" s="426"/>
      <c r="V841" s="426"/>
      <c r="W841" s="426"/>
      <c r="X841" s="426"/>
      <c r="Y841" s="426"/>
      <c r="Z841" s="426"/>
    </row>
    <row r="842" spans="1:26" ht="15.75" customHeight="1">
      <c r="A842" s="426"/>
      <c r="B842" s="426"/>
      <c r="C842" s="426"/>
      <c r="D842" s="426"/>
      <c r="E842" s="426"/>
      <c r="F842" s="426"/>
      <c r="G842" s="426"/>
      <c r="H842" s="426"/>
      <c r="I842" s="426"/>
      <c r="J842" s="426"/>
      <c r="K842" s="426"/>
      <c r="L842" s="426"/>
      <c r="M842" s="426"/>
      <c r="N842" s="426"/>
      <c r="O842" s="426"/>
      <c r="P842" s="426"/>
      <c r="Q842" s="426"/>
      <c r="R842" s="426"/>
      <c r="S842" s="426"/>
      <c r="T842" s="426"/>
      <c r="U842" s="426"/>
      <c r="V842" s="426"/>
      <c r="W842" s="426"/>
      <c r="X842" s="426"/>
      <c r="Y842" s="426"/>
      <c r="Z842" s="426"/>
    </row>
    <row r="843" spans="1:26" ht="15.75" customHeight="1">
      <c r="A843" s="426"/>
      <c r="B843" s="426"/>
      <c r="C843" s="426"/>
      <c r="D843" s="426"/>
      <c r="E843" s="426"/>
      <c r="F843" s="426"/>
      <c r="G843" s="426"/>
      <c r="H843" s="426"/>
      <c r="I843" s="426"/>
      <c r="J843" s="426"/>
      <c r="K843" s="426"/>
      <c r="L843" s="426"/>
      <c r="M843" s="426"/>
      <c r="N843" s="426"/>
      <c r="O843" s="426"/>
      <c r="P843" s="426"/>
      <c r="Q843" s="426"/>
      <c r="R843" s="426"/>
      <c r="S843" s="426"/>
      <c r="T843" s="426"/>
      <c r="U843" s="426"/>
      <c r="V843" s="426"/>
      <c r="W843" s="426"/>
      <c r="X843" s="426"/>
      <c r="Y843" s="426"/>
      <c r="Z843" s="426"/>
    </row>
    <row r="844" spans="1:26" ht="15.75" customHeight="1">
      <c r="A844" s="426"/>
      <c r="B844" s="426"/>
      <c r="C844" s="426"/>
      <c r="D844" s="426"/>
      <c r="E844" s="426"/>
      <c r="F844" s="426"/>
      <c r="G844" s="426"/>
      <c r="H844" s="426"/>
      <c r="I844" s="426"/>
      <c r="J844" s="426"/>
      <c r="K844" s="426"/>
      <c r="L844" s="426"/>
      <c r="M844" s="426"/>
      <c r="N844" s="426"/>
      <c r="O844" s="426"/>
      <c r="P844" s="426"/>
      <c r="Q844" s="426"/>
      <c r="R844" s="426"/>
      <c r="S844" s="426"/>
      <c r="T844" s="426"/>
      <c r="U844" s="426"/>
      <c r="V844" s="426"/>
      <c r="W844" s="426"/>
      <c r="X844" s="426"/>
      <c r="Y844" s="426"/>
      <c r="Z844" s="426"/>
    </row>
    <row r="845" spans="1:26" ht="15.75" customHeight="1">
      <c r="A845" s="426"/>
      <c r="B845" s="426"/>
      <c r="C845" s="426"/>
      <c r="D845" s="426"/>
      <c r="E845" s="426"/>
      <c r="F845" s="426"/>
      <c r="G845" s="426"/>
      <c r="H845" s="426"/>
      <c r="I845" s="426"/>
      <c r="J845" s="426"/>
      <c r="K845" s="426"/>
      <c r="L845" s="426"/>
      <c r="M845" s="426"/>
      <c r="N845" s="426"/>
      <c r="O845" s="426"/>
      <c r="P845" s="426"/>
      <c r="Q845" s="426"/>
      <c r="R845" s="426"/>
      <c r="S845" s="426"/>
      <c r="T845" s="426"/>
      <c r="U845" s="426"/>
      <c r="V845" s="426"/>
      <c r="W845" s="426"/>
      <c r="X845" s="426"/>
      <c r="Y845" s="426"/>
      <c r="Z845" s="426"/>
    </row>
    <row r="846" spans="1:26" ht="15.75" customHeight="1">
      <c r="A846" s="426"/>
      <c r="B846" s="426"/>
      <c r="C846" s="426"/>
      <c r="D846" s="426"/>
      <c r="E846" s="426"/>
      <c r="F846" s="426"/>
      <c r="G846" s="426"/>
      <c r="H846" s="426"/>
      <c r="I846" s="426"/>
      <c r="J846" s="426"/>
      <c r="K846" s="426"/>
      <c r="L846" s="426"/>
      <c r="M846" s="426"/>
      <c r="N846" s="426"/>
      <c r="O846" s="426"/>
      <c r="P846" s="426"/>
      <c r="Q846" s="426"/>
      <c r="R846" s="426"/>
      <c r="S846" s="426"/>
      <c r="T846" s="426"/>
      <c r="U846" s="426"/>
      <c r="V846" s="426"/>
      <c r="W846" s="426"/>
      <c r="X846" s="426"/>
      <c r="Y846" s="426"/>
      <c r="Z846" s="426"/>
    </row>
    <row r="847" spans="1:26" ht="15.75" customHeight="1">
      <c r="A847" s="426"/>
      <c r="B847" s="426"/>
      <c r="C847" s="426"/>
      <c r="D847" s="426"/>
      <c r="E847" s="426"/>
      <c r="F847" s="426"/>
      <c r="G847" s="426"/>
      <c r="H847" s="426"/>
      <c r="I847" s="426"/>
      <c r="J847" s="426"/>
      <c r="K847" s="426"/>
      <c r="L847" s="426"/>
      <c r="M847" s="426"/>
      <c r="N847" s="426"/>
      <c r="O847" s="426"/>
      <c r="P847" s="426"/>
      <c r="Q847" s="426"/>
      <c r="R847" s="426"/>
      <c r="S847" s="426"/>
      <c r="T847" s="426"/>
      <c r="U847" s="426"/>
      <c r="V847" s="426"/>
      <c r="W847" s="426"/>
      <c r="X847" s="426"/>
      <c r="Y847" s="426"/>
      <c r="Z847" s="426"/>
    </row>
    <row r="848" spans="1:26" ht="15.75" customHeight="1">
      <c r="A848" s="426"/>
      <c r="B848" s="426"/>
      <c r="C848" s="426"/>
      <c r="D848" s="426"/>
      <c r="E848" s="426"/>
      <c r="F848" s="426"/>
      <c r="G848" s="426"/>
      <c r="H848" s="426"/>
      <c r="I848" s="426"/>
      <c r="J848" s="426"/>
      <c r="K848" s="426"/>
      <c r="L848" s="426"/>
      <c r="M848" s="426"/>
      <c r="N848" s="426"/>
      <c r="O848" s="426"/>
      <c r="P848" s="426"/>
      <c r="Q848" s="426"/>
      <c r="R848" s="426"/>
      <c r="S848" s="426"/>
      <c r="T848" s="426"/>
      <c r="U848" s="426"/>
      <c r="V848" s="426"/>
      <c r="W848" s="426"/>
      <c r="X848" s="426"/>
      <c r="Y848" s="426"/>
      <c r="Z848" s="426"/>
    </row>
    <row r="849" spans="1:26" ht="15.75" customHeight="1">
      <c r="A849" s="426"/>
      <c r="B849" s="426"/>
      <c r="C849" s="426"/>
      <c r="D849" s="426"/>
      <c r="E849" s="426"/>
      <c r="F849" s="426"/>
      <c r="G849" s="426"/>
      <c r="H849" s="426"/>
      <c r="I849" s="426"/>
      <c r="J849" s="426"/>
      <c r="K849" s="426"/>
      <c r="L849" s="426"/>
      <c r="M849" s="426"/>
      <c r="N849" s="426"/>
      <c r="O849" s="426"/>
      <c r="P849" s="426"/>
      <c r="Q849" s="426"/>
      <c r="R849" s="426"/>
      <c r="S849" s="426"/>
      <c r="T849" s="426"/>
      <c r="U849" s="426"/>
      <c r="V849" s="426"/>
      <c r="W849" s="426"/>
      <c r="X849" s="426"/>
      <c r="Y849" s="426"/>
      <c r="Z849" s="426"/>
    </row>
    <row r="850" spans="1:26" ht="15.75" customHeight="1">
      <c r="A850" s="426"/>
      <c r="B850" s="426"/>
      <c r="C850" s="426"/>
      <c r="D850" s="426"/>
      <c r="E850" s="426"/>
      <c r="F850" s="426"/>
      <c r="G850" s="426"/>
      <c r="H850" s="426"/>
      <c r="I850" s="426"/>
      <c r="J850" s="426"/>
      <c r="K850" s="426"/>
      <c r="L850" s="426"/>
      <c r="M850" s="426"/>
      <c r="N850" s="426"/>
      <c r="O850" s="426"/>
      <c r="P850" s="426"/>
      <c r="Q850" s="426"/>
      <c r="R850" s="426"/>
      <c r="S850" s="426"/>
      <c r="T850" s="426"/>
      <c r="U850" s="426"/>
      <c r="V850" s="426"/>
      <c r="W850" s="426"/>
      <c r="X850" s="426"/>
      <c r="Y850" s="426"/>
      <c r="Z850" s="426"/>
    </row>
    <row r="851" spans="1:26" ht="15.75" customHeight="1">
      <c r="A851" s="426"/>
      <c r="B851" s="426"/>
      <c r="C851" s="426"/>
      <c r="D851" s="426"/>
      <c r="E851" s="426"/>
      <c r="F851" s="426"/>
      <c r="G851" s="426"/>
      <c r="H851" s="426"/>
      <c r="I851" s="426"/>
      <c r="J851" s="426"/>
      <c r="K851" s="426"/>
      <c r="L851" s="426"/>
      <c r="M851" s="426"/>
      <c r="N851" s="426"/>
      <c r="O851" s="426"/>
      <c r="P851" s="426"/>
      <c r="Q851" s="426"/>
      <c r="R851" s="426"/>
      <c r="S851" s="426"/>
      <c r="T851" s="426"/>
      <c r="U851" s="426"/>
      <c r="V851" s="426"/>
      <c r="W851" s="426"/>
      <c r="X851" s="426"/>
      <c r="Y851" s="426"/>
      <c r="Z851" s="426"/>
    </row>
    <row r="852" spans="1:26" ht="15.75" customHeight="1">
      <c r="A852" s="426"/>
      <c r="B852" s="426"/>
      <c r="C852" s="426"/>
      <c r="D852" s="426"/>
      <c r="E852" s="426"/>
      <c r="F852" s="426"/>
      <c r="G852" s="426"/>
      <c r="H852" s="426"/>
      <c r="I852" s="426"/>
      <c r="J852" s="426"/>
      <c r="K852" s="426"/>
      <c r="L852" s="426"/>
      <c r="M852" s="426"/>
      <c r="N852" s="426"/>
      <c r="O852" s="426"/>
      <c r="P852" s="426"/>
      <c r="Q852" s="426"/>
      <c r="R852" s="426"/>
      <c r="S852" s="426"/>
      <c r="T852" s="426"/>
      <c r="U852" s="426"/>
      <c r="V852" s="426"/>
      <c r="W852" s="426"/>
      <c r="X852" s="426"/>
      <c r="Y852" s="426"/>
      <c r="Z852" s="426"/>
    </row>
    <row r="853" spans="1:26" ht="15.75" customHeight="1">
      <c r="A853" s="426"/>
      <c r="B853" s="426"/>
      <c r="C853" s="426"/>
      <c r="D853" s="426"/>
      <c r="E853" s="426"/>
      <c r="F853" s="426"/>
      <c r="G853" s="426"/>
      <c r="H853" s="426"/>
      <c r="I853" s="426"/>
      <c r="J853" s="426"/>
      <c r="K853" s="426"/>
      <c r="L853" s="426"/>
      <c r="M853" s="426"/>
      <c r="N853" s="426"/>
      <c r="O853" s="426"/>
      <c r="P853" s="426"/>
      <c r="Q853" s="426"/>
      <c r="R853" s="426"/>
      <c r="S853" s="426"/>
      <c r="T853" s="426"/>
      <c r="U853" s="426"/>
      <c r="V853" s="426"/>
      <c r="W853" s="426"/>
      <c r="X853" s="426"/>
      <c r="Y853" s="426"/>
      <c r="Z853" s="426"/>
    </row>
    <row r="854" spans="1:26" ht="15.75" customHeight="1">
      <c r="A854" s="426"/>
      <c r="B854" s="426"/>
      <c r="C854" s="426"/>
      <c r="D854" s="426"/>
      <c r="E854" s="426"/>
      <c r="F854" s="426"/>
      <c r="G854" s="426"/>
      <c r="H854" s="426"/>
      <c r="I854" s="426"/>
      <c r="J854" s="426"/>
      <c r="K854" s="426"/>
      <c r="L854" s="426"/>
      <c r="M854" s="426"/>
      <c r="N854" s="426"/>
      <c r="O854" s="426"/>
      <c r="P854" s="426"/>
      <c r="Q854" s="426"/>
      <c r="R854" s="426"/>
      <c r="S854" s="426"/>
      <c r="T854" s="426"/>
      <c r="U854" s="426"/>
      <c r="V854" s="426"/>
      <c r="W854" s="426"/>
      <c r="X854" s="426"/>
      <c r="Y854" s="426"/>
      <c r="Z854" s="426"/>
    </row>
    <row r="855" spans="1:26" ht="15.75" customHeight="1">
      <c r="A855" s="426"/>
      <c r="B855" s="426"/>
      <c r="C855" s="426"/>
      <c r="D855" s="426"/>
      <c r="E855" s="426"/>
      <c r="F855" s="426"/>
      <c r="G855" s="426"/>
      <c r="H855" s="426"/>
      <c r="I855" s="426"/>
      <c r="J855" s="426"/>
      <c r="K855" s="426"/>
      <c r="L855" s="426"/>
      <c r="M855" s="426"/>
      <c r="N855" s="426"/>
      <c r="O855" s="426"/>
      <c r="P855" s="426"/>
      <c r="Q855" s="426"/>
      <c r="R855" s="426"/>
      <c r="S855" s="426"/>
      <c r="T855" s="426"/>
      <c r="U855" s="426"/>
      <c r="V855" s="426"/>
      <c r="W855" s="426"/>
      <c r="X855" s="426"/>
      <c r="Y855" s="426"/>
      <c r="Z855" s="426"/>
    </row>
    <row r="856" spans="1:26" ht="15.75" customHeight="1">
      <c r="A856" s="426"/>
      <c r="B856" s="426"/>
      <c r="C856" s="426"/>
      <c r="D856" s="426"/>
      <c r="E856" s="426"/>
      <c r="F856" s="426"/>
      <c r="G856" s="426"/>
      <c r="H856" s="426"/>
      <c r="I856" s="426"/>
      <c r="J856" s="426"/>
      <c r="K856" s="426"/>
      <c r="L856" s="426"/>
      <c r="M856" s="426"/>
      <c r="N856" s="426"/>
      <c r="O856" s="426"/>
      <c r="P856" s="426"/>
      <c r="Q856" s="426"/>
      <c r="R856" s="426"/>
      <c r="S856" s="426"/>
      <c r="T856" s="426"/>
      <c r="U856" s="426"/>
      <c r="V856" s="426"/>
      <c r="W856" s="426"/>
      <c r="X856" s="426"/>
      <c r="Y856" s="426"/>
      <c r="Z856" s="426"/>
    </row>
    <row r="857" spans="1:26" ht="15.75" customHeight="1">
      <c r="A857" s="426"/>
      <c r="B857" s="426"/>
      <c r="C857" s="426"/>
      <c r="D857" s="426"/>
      <c r="E857" s="426"/>
      <c r="F857" s="426"/>
      <c r="G857" s="426"/>
      <c r="H857" s="426"/>
      <c r="I857" s="426"/>
      <c r="J857" s="426"/>
      <c r="K857" s="426"/>
      <c r="L857" s="426"/>
      <c r="M857" s="426"/>
      <c r="N857" s="426"/>
      <c r="O857" s="426"/>
      <c r="P857" s="426"/>
      <c r="Q857" s="426"/>
      <c r="R857" s="426"/>
      <c r="S857" s="426"/>
      <c r="T857" s="426"/>
      <c r="U857" s="426"/>
      <c r="V857" s="426"/>
      <c r="W857" s="426"/>
      <c r="X857" s="426"/>
      <c r="Y857" s="426"/>
      <c r="Z857" s="426"/>
    </row>
    <row r="858" spans="1:26" ht="15.75" customHeight="1">
      <c r="A858" s="426"/>
      <c r="B858" s="426"/>
      <c r="C858" s="426"/>
      <c r="D858" s="426"/>
      <c r="E858" s="426"/>
      <c r="F858" s="426"/>
      <c r="G858" s="426"/>
      <c r="H858" s="426"/>
      <c r="I858" s="426"/>
      <c r="J858" s="426"/>
      <c r="K858" s="426"/>
      <c r="L858" s="426"/>
      <c r="M858" s="426"/>
      <c r="N858" s="426"/>
      <c r="O858" s="426"/>
      <c r="P858" s="426"/>
      <c r="Q858" s="426"/>
      <c r="R858" s="426"/>
      <c r="S858" s="426"/>
      <c r="T858" s="426"/>
      <c r="U858" s="426"/>
      <c r="V858" s="426"/>
      <c r="W858" s="426"/>
      <c r="X858" s="426"/>
      <c r="Y858" s="426"/>
      <c r="Z858" s="426"/>
    </row>
    <row r="859" spans="1:26" ht="15.75" customHeight="1">
      <c r="A859" s="426"/>
      <c r="B859" s="426"/>
      <c r="C859" s="426"/>
      <c r="D859" s="426"/>
      <c r="E859" s="426"/>
      <c r="F859" s="426"/>
      <c r="G859" s="426"/>
      <c r="H859" s="426"/>
      <c r="I859" s="426"/>
      <c r="J859" s="426"/>
      <c r="K859" s="426"/>
      <c r="L859" s="426"/>
      <c r="M859" s="426"/>
      <c r="N859" s="426"/>
      <c r="O859" s="426"/>
      <c r="P859" s="426"/>
      <c r="Q859" s="426"/>
      <c r="R859" s="426"/>
      <c r="S859" s="426"/>
      <c r="T859" s="426"/>
      <c r="U859" s="426"/>
      <c r="V859" s="426"/>
      <c r="W859" s="426"/>
      <c r="X859" s="426"/>
      <c r="Y859" s="426"/>
      <c r="Z859" s="426"/>
    </row>
    <row r="860" spans="1:26" ht="15.75" customHeight="1">
      <c r="A860" s="426"/>
      <c r="B860" s="426"/>
      <c r="C860" s="426"/>
      <c r="D860" s="426"/>
      <c r="E860" s="426"/>
      <c r="F860" s="426"/>
      <c r="G860" s="426"/>
      <c r="H860" s="426"/>
      <c r="I860" s="426"/>
      <c r="J860" s="426"/>
      <c r="K860" s="426"/>
      <c r="L860" s="426"/>
      <c r="M860" s="426"/>
      <c r="N860" s="426"/>
      <c r="O860" s="426"/>
      <c r="P860" s="426"/>
      <c r="Q860" s="426"/>
      <c r="R860" s="426"/>
      <c r="S860" s="426"/>
      <c r="T860" s="426"/>
      <c r="U860" s="426"/>
      <c r="V860" s="426"/>
      <c r="W860" s="426"/>
      <c r="X860" s="426"/>
      <c r="Y860" s="426"/>
      <c r="Z860" s="426"/>
    </row>
    <row r="861" spans="1:26" ht="15.75" customHeight="1">
      <c r="A861" s="426"/>
      <c r="B861" s="426"/>
      <c r="C861" s="426"/>
      <c r="D861" s="426"/>
      <c r="E861" s="426"/>
      <c r="F861" s="426"/>
      <c r="G861" s="426"/>
      <c r="H861" s="426"/>
      <c r="I861" s="426"/>
      <c r="J861" s="426"/>
      <c r="K861" s="426"/>
      <c r="L861" s="426"/>
      <c r="M861" s="426"/>
      <c r="N861" s="426"/>
      <c r="O861" s="426"/>
      <c r="P861" s="426"/>
      <c r="Q861" s="426"/>
      <c r="R861" s="426"/>
      <c r="S861" s="426"/>
      <c r="T861" s="426"/>
      <c r="U861" s="426"/>
      <c r="V861" s="426"/>
      <c r="W861" s="426"/>
      <c r="X861" s="426"/>
      <c r="Y861" s="426"/>
      <c r="Z861" s="426"/>
    </row>
    <row r="862" spans="1:26" ht="15.75" customHeight="1">
      <c r="A862" s="426"/>
      <c r="B862" s="426"/>
      <c r="C862" s="426"/>
      <c r="D862" s="426"/>
      <c r="E862" s="426"/>
      <c r="F862" s="426"/>
      <c r="G862" s="426"/>
      <c r="H862" s="426"/>
      <c r="I862" s="426"/>
      <c r="J862" s="426"/>
      <c r="K862" s="426"/>
      <c r="L862" s="426"/>
      <c r="M862" s="426"/>
      <c r="N862" s="426"/>
      <c r="O862" s="426"/>
      <c r="P862" s="426"/>
      <c r="Q862" s="426"/>
      <c r="R862" s="426"/>
      <c r="S862" s="426"/>
      <c r="T862" s="426"/>
      <c r="U862" s="426"/>
      <c r="V862" s="426"/>
      <c r="W862" s="426"/>
      <c r="X862" s="426"/>
      <c r="Y862" s="426"/>
      <c r="Z862" s="426"/>
    </row>
    <row r="863" spans="1:26" ht="15.75" customHeight="1">
      <c r="A863" s="426"/>
      <c r="B863" s="426"/>
      <c r="C863" s="426"/>
      <c r="D863" s="426"/>
      <c r="E863" s="426"/>
      <c r="F863" s="426"/>
      <c r="G863" s="426"/>
      <c r="H863" s="426"/>
      <c r="I863" s="426"/>
      <c r="J863" s="426"/>
      <c r="K863" s="426"/>
      <c r="L863" s="426"/>
      <c r="M863" s="426"/>
      <c r="N863" s="426"/>
      <c r="O863" s="426"/>
      <c r="P863" s="426"/>
      <c r="Q863" s="426"/>
      <c r="R863" s="426"/>
      <c r="S863" s="426"/>
      <c r="T863" s="426"/>
      <c r="U863" s="426"/>
      <c r="V863" s="426"/>
      <c r="W863" s="426"/>
      <c r="X863" s="426"/>
      <c r="Y863" s="426"/>
      <c r="Z863" s="426"/>
    </row>
    <row r="864" spans="1:26" ht="15.75" customHeight="1">
      <c r="A864" s="426"/>
      <c r="B864" s="426"/>
      <c r="C864" s="426"/>
      <c r="D864" s="426"/>
      <c r="E864" s="426"/>
      <c r="F864" s="426"/>
      <c r="G864" s="426"/>
      <c r="H864" s="426"/>
      <c r="I864" s="426"/>
      <c r="J864" s="426"/>
      <c r="K864" s="426"/>
      <c r="L864" s="426"/>
      <c r="M864" s="426"/>
      <c r="N864" s="426"/>
      <c r="O864" s="426"/>
      <c r="P864" s="426"/>
      <c r="Q864" s="426"/>
      <c r="R864" s="426"/>
      <c r="S864" s="426"/>
      <c r="T864" s="426"/>
      <c r="U864" s="426"/>
      <c r="V864" s="426"/>
      <c r="W864" s="426"/>
      <c r="X864" s="426"/>
      <c r="Y864" s="426"/>
      <c r="Z864" s="426"/>
    </row>
    <row r="865" spans="1:26" ht="15.75" customHeight="1">
      <c r="A865" s="426"/>
      <c r="B865" s="426"/>
      <c r="C865" s="426"/>
      <c r="D865" s="426"/>
      <c r="E865" s="426"/>
      <c r="F865" s="426"/>
      <c r="G865" s="426"/>
      <c r="H865" s="426"/>
      <c r="I865" s="426"/>
      <c r="J865" s="426"/>
      <c r="K865" s="426"/>
      <c r="L865" s="426"/>
      <c r="M865" s="426"/>
      <c r="N865" s="426"/>
      <c r="O865" s="426"/>
      <c r="P865" s="426"/>
      <c r="Q865" s="426"/>
      <c r="R865" s="426"/>
      <c r="S865" s="426"/>
      <c r="T865" s="426"/>
      <c r="U865" s="426"/>
      <c r="V865" s="426"/>
      <c r="W865" s="426"/>
      <c r="X865" s="426"/>
      <c r="Y865" s="426"/>
      <c r="Z865" s="426"/>
    </row>
    <row r="866" spans="1:26" ht="15.75" customHeight="1">
      <c r="A866" s="426"/>
      <c r="B866" s="426"/>
      <c r="C866" s="426"/>
      <c r="D866" s="426"/>
      <c r="E866" s="426"/>
      <c r="F866" s="426"/>
      <c r="G866" s="426"/>
      <c r="H866" s="426"/>
      <c r="I866" s="426"/>
      <c r="J866" s="426"/>
      <c r="K866" s="426"/>
      <c r="L866" s="426"/>
      <c r="M866" s="426"/>
      <c r="N866" s="426"/>
      <c r="O866" s="426"/>
      <c r="P866" s="426"/>
      <c r="Q866" s="426"/>
      <c r="R866" s="426"/>
      <c r="S866" s="426"/>
      <c r="T866" s="426"/>
      <c r="U866" s="426"/>
      <c r="V866" s="426"/>
      <c r="W866" s="426"/>
      <c r="X866" s="426"/>
      <c r="Y866" s="426"/>
      <c r="Z866" s="426"/>
    </row>
    <row r="867" spans="1:26" ht="15.75" customHeight="1">
      <c r="A867" s="426"/>
      <c r="B867" s="426"/>
      <c r="C867" s="426"/>
      <c r="D867" s="426"/>
      <c r="E867" s="426"/>
      <c r="F867" s="426"/>
      <c r="G867" s="426"/>
      <c r="H867" s="426"/>
      <c r="I867" s="426"/>
      <c r="J867" s="426"/>
      <c r="K867" s="426"/>
      <c r="L867" s="426"/>
      <c r="M867" s="426"/>
      <c r="N867" s="426"/>
      <c r="O867" s="426"/>
      <c r="P867" s="426"/>
      <c r="Q867" s="426"/>
      <c r="R867" s="426"/>
      <c r="S867" s="426"/>
      <c r="T867" s="426"/>
      <c r="U867" s="426"/>
      <c r="V867" s="426"/>
      <c r="W867" s="426"/>
      <c r="X867" s="426"/>
      <c r="Y867" s="426"/>
      <c r="Z867" s="426"/>
    </row>
    <row r="868" spans="1:26" ht="15.75" customHeight="1">
      <c r="A868" s="426"/>
      <c r="B868" s="426"/>
      <c r="C868" s="426"/>
      <c r="D868" s="426"/>
      <c r="E868" s="426"/>
      <c r="F868" s="426"/>
      <c r="G868" s="426"/>
      <c r="H868" s="426"/>
      <c r="I868" s="426"/>
      <c r="J868" s="426"/>
      <c r="K868" s="426"/>
      <c r="L868" s="426"/>
      <c r="M868" s="426"/>
      <c r="N868" s="426"/>
      <c r="O868" s="426"/>
      <c r="P868" s="426"/>
      <c r="Q868" s="426"/>
      <c r="R868" s="426"/>
      <c r="S868" s="426"/>
      <c r="T868" s="426"/>
      <c r="U868" s="426"/>
      <c r="V868" s="426"/>
      <c r="W868" s="426"/>
      <c r="X868" s="426"/>
      <c r="Y868" s="426"/>
      <c r="Z868" s="426"/>
    </row>
    <row r="869" spans="1:26" ht="15.75" customHeight="1">
      <c r="A869" s="426"/>
      <c r="B869" s="426"/>
      <c r="C869" s="426"/>
      <c r="D869" s="426"/>
      <c r="E869" s="426"/>
      <c r="F869" s="426"/>
      <c r="G869" s="426"/>
      <c r="H869" s="426"/>
      <c r="I869" s="426"/>
      <c r="J869" s="426"/>
      <c r="K869" s="426"/>
      <c r="L869" s="426"/>
      <c r="M869" s="426"/>
      <c r="N869" s="426"/>
      <c r="O869" s="426"/>
      <c r="P869" s="426"/>
      <c r="Q869" s="426"/>
      <c r="R869" s="426"/>
      <c r="S869" s="426"/>
      <c r="T869" s="426"/>
      <c r="U869" s="426"/>
      <c r="V869" s="426"/>
      <c r="W869" s="426"/>
      <c r="X869" s="426"/>
      <c r="Y869" s="426"/>
      <c r="Z869" s="426"/>
    </row>
    <row r="870" spans="1:26" ht="15.75" customHeight="1">
      <c r="A870" s="426"/>
      <c r="B870" s="426"/>
      <c r="C870" s="426"/>
      <c r="D870" s="426"/>
      <c r="E870" s="426"/>
      <c r="F870" s="426"/>
      <c r="G870" s="426"/>
      <c r="H870" s="426"/>
      <c r="I870" s="426"/>
      <c r="J870" s="426"/>
      <c r="K870" s="426"/>
      <c r="L870" s="426"/>
      <c r="M870" s="426"/>
      <c r="N870" s="426"/>
      <c r="O870" s="426"/>
      <c r="P870" s="426"/>
      <c r="Q870" s="426"/>
      <c r="R870" s="426"/>
      <c r="S870" s="426"/>
      <c r="T870" s="426"/>
      <c r="U870" s="426"/>
      <c r="V870" s="426"/>
      <c r="W870" s="426"/>
      <c r="X870" s="426"/>
      <c r="Y870" s="426"/>
      <c r="Z870" s="426"/>
    </row>
    <row r="871" spans="1:26" ht="15.75" customHeight="1">
      <c r="A871" s="426"/>
      <c r="B871" s="426"/>
      <c r="C871" s="426"/>
      <c r="D871" s="426"/>
      <c r="E871" s="426"/>
      <c r="F871" s="426"/>
      <c r="G871" s="426"/>
      <c r="H871" s="426"/>
      <c r="I871" s="426"/>
      <c r="J871" s="426"/>
      <c r="K871" s="426"/>
      <c r="L871" s="426"/>
      <c r="M871" s="426"/>
      <c r="N871" s="426"/>
      <c r="O871" s="426"/>
      <c r="P871" s="426"/>
      <c r="Q871" s="426"/>
      <c r="R871" s="426"/>
      <c r="S871" s="426"/>
      <c r="T871" s="426"/>
      <c r="U871" s="426"/>
      <c r="V871" s="426"/>
      <c r="W871" s="426"/>
      <c r="X871" s="426"/>
      <c r="Y871" s="426"/>
      <c r="Z871" s="426"/>
    </row>
    <row r="872" spans="1:26" ht="15.75" customHeight="1">
      <c r="A872" s="426"/>
      <c r="B872" s="426"/>
      <c r="C872" s="426"/>
      <c r="D872" s="426"/>
      <c r="E872" s="426"/>
      <c r="F872" s="426"/>
      <c r="G872" s="426"/>
      <c r="H872" s="426"/>
      <c r="I872" s="426"/>
      <c r="J872" s="426"/>
      <c r="K872" s="426"/>
      <c r="L872" s="426"/>
      <c r="M872" s="426"/>
      <c r="N872" s="426"/>
      <c r="O872" s="426"/>
      <c r="P872" s="426"/>
      <c r="Q872" s="426"/>
      <c r="R872" s="426"/>
      <c r="S872" s="426"/>
      <c r="T872" s="426"/>
      <c r="U872" s="426"/>
      <c r="V872" s="426"/>
      <c r="W872" s="426"/>
      <c r="X872" s="426"/>
      <c r="Y872" s="426"/>
      <c r="Z872" s="426"/>
    </row>
    <row r="873" spans="1:26" ht="15.75" customHeight="1">
      <c r="A873" s="426"/>
      <c r="B873" s="426"/>
      <c r="C873" s="426"/>
      <c r="D873" s="426"/>
      <c r="E873" s="426"/>
      <c r="F873" s="426"/>
      <c r="G873" s="426"/>
      <c r="H873" s="426"/>
      <c r="I873" s="426"/>
      <c r="J873" s="426"/>
      <c r="K873" s="426"/>
      <c r="L873" s="426"/>
      <c r="M873" s="426"/>
      <c r="N873" s="426"/>
      <c r="O873" s="426"/>
      <c r="P873" s="426"/>
      <c r="Q873" s="426"/>
      <c r="R873" s="426"/>
      <c r="S873" s="426"/>
      <c r="T873" s="426"/>
      <c r="U873" s="426"/>
      <c r="V873" s="426"/>
      <c r="W873" s="426"/>
      <c r="X873" s="426"/>
      <c r="Y873" s="426"/>
      <c r="Z873" s="426"/>
    </row>
    <row r="874" spans="1:26" ht="15.75" customHeight="1">
      <c r="A874" s="426"/>
      <c r="B874" s="426"/>
      <c r="C874" s="426"/>
      <c r="D874" s="426"/>
      <c r="E874" s="426"/>
      <c r="F874" s="426"/>
      <c r="G874" s="426"/>
      <c r="H874" s="426"/>
      <c r="I874" s="426"/>
      <c r="J874" s="426"/>
      <c r="K874" s="426"/>
      <c r="L874" s="426"/>
      <c r="M874" s="426"/>
      <c r="N874" s="426"/>
      <c r="O874" s="426"/>
      <c r="P874" s="426"/>
      <c r="Q874" s="426"/>
      <c r="R874" s="426"/>
      <c r="S874" s="426"/>
      <c r="T874" s="426"/>
      <c r="U874" s="426"/>
      <c r="V874" s="426"/>
      <c r="W874" s="426"/>
      <c r="X874" s="426"/>
      <c r="Y874" s="426"/>
      <c r="Z874" s="426"/>
    </row>
    <row r="875" spans="1:26" ht="15.75" customHeight="1">
      <c r="A875" s="426"/>
      <c r="B875" s="426"/>
      <c r="C875" s="426"/>
      <c r="D875" s="426"/>
      <c r="E875" s="426"/>
      <c r="F875" s="426"/>
      <c r="G875" s="426"/>
      <c r="H875" s="426"/>
      <c r="I875" s="426"/>
      <c r="J875" s="426"/>
      <c r="K875" s="426"/>
      <c r="L875" s="426"/>
      <c r="M875" s="426"/>
      <c r="N875" s="426"/>
      <c r="O875" s="426"/>
      <c r="P875" s="426"/>
      <c r="Q875" s="426"/>
      <c r="R875" s="426"/>
      <c r="S875" s="426"/>
      <c r="T875" s="426"/>
      <c r="U875" s="426"/>
      <c r="V875" s="426"/>
      <c r="W875" s="426"/>
      <c r="X875" s="426"/>
      <c r="Y875" s="426"/>
      <c r="Z875" s="426"/>
    </row>
    <row r="876" spans="1:26" ht="15.75" customHeight="1">
      <c r="A876" s="426"/>
      <c r="B876" s="426"/>
      <c r="C876" s="426"/>
      <c r="D876" s="426"/>
      <c r="E876" s="426"/>
      <c r="F876" s="426"/>
      <c r="G876" s="426"/>
      <c r="H876" s="426"/>
      <c r="I876" s="426"/>
      <c r="J876" s="426"/>
      <c r="K876" s="426"/>
      <c r="L876" s="426"/>
      <c r="M876" s="426"/>
      <c r="N876" s="426"/>
      <c r="O876" s="426"/>
      <c r="P876" s="426"/>
      <c r="Q876" s="426"/>
      <c r="R876" s="426"/>
      <c r="S876" s="426"/>
      <c r="T876" s="426"/>
      <c r="U876" s="426"/>
      <c r="V876" s="426"/>
      <c r="W876" s="426"/>
      <c r="X876" s="426"/>
      <c r="Y876" s="426"/>
      <c r="Z876" s="426"/>
    </row>
    <row r="877" spans="1:26" ht="15.75" customHeight="1">
      <c r="A877" s="426"/>
      <c r="B877" s="426"/>
      <c r="C877" s="426"/>
      <c r="D877" s="426"/>
      <c r="E877" s="426"/>
      <c r="F877" s="426"/>
      <c r="G877" s="426"/>
      <c r="H877" s="426"/>
      <c r="I877" s="426"/>
      <c r="J877" s="426"/>
      <c r="K877" s="426"/>
      <c r="L877" s="426"/>
      <c r="M877" s="426"/>
      <c r="N877" s="426"/>
      <c r="O877" s="426"/>
      <c r="P877" s="426"/>
      <c r="Q877" s="426"/>
      <c r="R877" s="426"/>
      <c r="S877" s="426"/>
      <c r="T877" s="426"/>
      <c r="U877" s="426"/>
      <c r="V877" s="426"/>
      <c r="W877" s="426"/>
      <c r="X877" s="426"/>
      <c r="Y877" s="426"/>
      <c r="Z877" s="426"/>
    </row>
    <row r="878" spans="1:26" ht="15.75" customHeight="1">
      <c r="A878" s="426"/>
      <c r="B878" s="426"/>
      <c r="C878" s="426"/>
      <c r="D878" s="426"/>
      <c r="E878" s="426"/>
      <c r="F878" s="426"/>
      <c r="G878" s="426"/>
      <c r="H878" s="426"/>
      <c r="I878" s="426"/>
      <c r="J878" s="426"/>
      <c r="K878" s="426"/>
      <c r="L878" s="426"/>
      <c r="M878" s="426"/>
      <c r="N878" s="426"/>
      <c r="O878" s="426"/>
      <c r="P878" s="426"/>
      <c r="Q878" s="426"/>
      <c r="R878" s="426"/>
      <c r="S878" s="426"/>
      <c r="T878" s="426"/>
      <c r="U878" s="426"/>
      <c r="V878" s="426"/>
      <c r="W878" s="426"/>
      <c r="X878" s="426"/>
      <c r="Y878" s="426"/>
      <c r="Z878" s="426"/>
    </row>
    <row r="879" spans="1:26" ht="15.75" customHeight="1">
      <c r="A879" s="426"/>
      <c r="B879" s="426"/>
      <c r="C879" s="426"/>
      <c r="D879" s="426"/>
      <c r="E879" s="426"/>
      <c r="F879" s="426"/>
      <c r="G879" s="426"/>
      <c r="H879" s="426"/>
      <c r="I879" s="426"/>
      <c r="J879" s="426"/>
      <c r="K879" s="426"/>
      <c r="L879" s="426"/>
      <c r="M879" s="426"/>
      <c r="N879" s="426"/>
      <c r="O879" s="426"/>
      <c r="P879" s="426"/>
      <c r="Q879" s="426"/>
      <c r="R879" s="426"/>
      <c r="S879" s="426"/>
      <c r="T879" s="426"/>
      <c r="U879" s="426"/>
      <c r="V879" s="426"/>
      <c r="W879" s="426"/>
      <c r="X879" s="426"/>
      <c r="Y879" s="426"/>
      <c r="Z879" s="426"/>
    </row>
    <row r="880" spans="1:26" ht="15.75" customHeight="1">
      <c r="A880" s="426"/>
      <c r="B880" s="426"/>
      <c r="C880" s="426"/>
      <c r="D880" s="426"/>
      <c r="E880" s="426"/>
      <c r="F880" s="426"/>
      <c r="G880" s="426"/>
      <c r="H880" s="426"/>
      <c r="I880" s="426"/>
      <c r="J880" s="426"/>
      <c r="K880" s="426"/>
      <c r="L880" s="426"/>
      <c r="M880" s="426"/>
      <c r="N880" s="426"/>
      <c r="O880" s="426"/>
      <c r="P880" s="426"/>
      <c r="Q880" s="426"/>
      <c r="R880" s="426"/>
      <c r="S880" s="426"/>
      <c r="T880" s="426"/>
      <c r="U880" s="426"/>
      <c r="V880" s="426"/>
      <c r="W880" s="426"/>
      <c r="X880" s="426"/>
      <c r="Y880" s="426"/>
      <c r="Z880" s="426"/>
    </row>
    <row r="881" spans="1:26" ht="15.75" customHeight="1">
      <c r="A881" s="426"/>
      <c r="B881" s="426"/>
      <c r="C881" s="426"/>
      <c r="D881" s="426"/>
      <c r="E881" s="426"/>
      <c r="F881" s="426"/>
      <c r="G881" s="426"/>
      <c r="H881" s="426"/>
      <c r="I881" s="426"/>
      <c r="J881" s="426"/>
      <c r="K881" s="426"/>
      <c r="L881" s="426"/>
      <c r="M881" s="426"/>
      <c r="N881" s="426"/>
      <c r="O881" s="426"/>
      <c r="P881" s="426"/>
      <c r="Q881" s="426"/>
      <c r="R881" s="426"/>
      <c r="S881" s="426"/>
      <c r="T881" s="426"/>
      <c r="U881" s="426"/>
      <c r="V881" s="426"/>
      <c r="W881" s="426"/>
      <c r="X881" s="426"/>
      <c r="Y881" s="426"/>
      <c r="Z881" s="426"/>
    </row>
    <row r="882" spans="1:26" ht="15.75" customHeight="1">
      <c r="A882" s="426"/>
      <c r="B882" s="426"/>
      <c r="C882" s="426"/>
      <c r="D882" s="426"/>
      <c r="E882" s="426"/>
      <c r="F882" s="426"/>
      <c r="G882" s="426"/>
      <c r="H882" s="426"/>
      <c r="I882" s="426"/>
      <c r="J882" s="426"/>
      <c r="K882" s="426"/>
      <c r="L882" s="426"/>
      <c r="M882" s="426"/>
      <c r="N882" s="426"/>
      <c r="O882" s="426"/>
      <c r="P882" s="426"/>
      <c r="Q882" s="426"/>
      <c r="R882" s="426"/>
      <c r="S882" s="426"/>
      <c r="T882" s="426"/>
      <c r="U882" s="426"/>
      <c r="V882" s="426"/>
      <c r="W882" s="426"/>
      <c r="X882" s="426"/>
      <c r="Y882" s="426"/>
      <c r="Z882" s="426"/>
    </row>
    <row r="883" spans="1:26" ht="15.75" customHeight="1">
      <c r="A883" s="426"/>
      <c r="B883" s="426"/>
      <c r="C883" s="426"/>
      <c r="D883" s="426"/>
      <c r="E883" s="426"/>
      <c r="F883" s="426"/>
      <c r="G883" s="426"/>
      <c r="H883" s="426"/>
      <c r="I883" s="426"/>
      <c r="J883" s="426"/>
      <c r="K883" s="426"/>
      <c r="L883" s="426"/>
      <c r="M883" s="426"/>
      <c r="N883" s="426"/>
      <c r="O883" s="426"/>
      <c r="P883" s="426"/>
      <c r="Q883" s="426"/>
      <c r="R883" s="426"/>
      <c r="S883" s="426"/>
      <c r="T883" s="426"/>
      <c r="U883" s="426"/>
      <c r="V883" s="426"/>
      <c r="W883" s="426"/>
      <c r="X883" s="426"/>
      <c r="Y883" s="426"/>
      <c r="Z883" s="426"/>
    </row>
    <row r="884" spans="1:26" ht="15.75" customHeight="1">
      <c r="A884" s="426"/>
      <c r="B884" s="426"/>
      <c r="C884" s="426"/>
      <c r="D884" s="426"/>
      <c r="E884" s="426"/>
      <c r="F884" s="426"/>
      <c r="G884" s="426"/>
      <c r="H884" s="426"/>
      <c r="I884" s="426"/>
      <c r="J884" s="426"/>
      <c r="K884" s="426"/>
      <c r="L884" s="426"/>
      <c r="M884" s="426"/>
      <c r="N884" s="426"/>
      <c r="O884" s="426"/>
      <c r="P884" s="426"/>
      <c r="Q884" s="426"/>
      <c r="R884" s="426"/>
      <c r="S884" s="426"/>
      <c r="T884" s="426"/>
      <c r="U884" s="426"/>
      <c r="V884" s="426"/>
      <c r="W884" s="426"/>
      <c r="X884" s="426"/>
      <c r="Y884" s="426"/>
      <c r="Z884" s="426"/>
    </row>
    <row r="885" spans="1:26" ht="15.75" customHeight="1">
      <c r="A885" s="426"/>
      <c r="B885" s="426"/>
      <c r="C885" s="426"/>
      <c r="D885" s="426"/>
      <c r="E885" s="426"/>
      <c r="F885" s="426"/>
      <c r="G885" s="426"/>
      <c r="H885" s="426"/>
      <c r="I885" s="426"/>
      <c r="J885" s="426"/>
      <c r="K885" s="426"/>
      <c r="L885" s="426"/>
      <c r="M885" s="426"/>
      <c r="N885" s="426"/>
      <c r="O885" s="426"/>
      <c r="P885" s="426"/>
      <c r="Q885" s="426"/>
      <c r="R885" s="426"/>
      <c r="S885" s="426"/>
      <c r="T885" s="426"/>
      <c r="U885" s="426"/>
      <c r="V885" s="426"/>
      <c r="W885" s="426"/>
      <c r="X885" s="426"/>
      <c r="Y885" s="426"/>
      <c r="Z885" s="426"/>
    </row>
    <row r="886" spans="1:26" ht="15.75" customHeight="1">
      <c r="A886" s="426"/>
      <c r="B886" s="426"/>
      <c r="C886" s="426"/>
      <c r="D886" s="426"/>
      <c r="E886" s="426"/>
      <c r="F886" s="426"/>
      <c r="G886" s="426"/>
      <c r="H886" s="426"/>
      <c r="I886" s="426"/>
      <c r="J886" s="426"/>
      <c r="K886" s="426"/>
      <c r="L886" s="426"/>
      <c r="M886" s="426"/>
      <c r="N886" s="426"/>
      <c r="O886" s="426"/>
      <c r="P886" s="426"/>
      <c r="Q886" s="426"/>
      <c r="R886" s="426"/>
      <c r="S886" s="426"/>
      <c r="T886" s="426"/>
      <c r="U886" s="426"/>
      <c r="V886" s="426"/>
      <c r="W886" s="426"/>
      <c r="X886" s="426"/>
      <c r="Y886" s="426"/>
      <c r="Z886" s="426"/>
    </row>
    <row r="887" spans="1:26" ht="15.75" customHeight="1">
      <c r="A887" s="426"/>
      <c r="B887" s="426"/>
      <c r="C887" s="426"/>
      <c r="D887" s="426"/>
      <c r="E887" s="426"/>
      <c r="F887" s="426"/>
      <c r="G887" s="426"/>
      <c r="H887" s="426"/>
      <c r="I887" s="426"/>
      <c r="J887" s="426"/>
      <c r="K887" s="426"/>
      <c r="L887" s="426"/>
      <c r="M887" s="426"/>
      <c r="N887" s="426"/>
      <c r="O887" s="426"/>
      <c r="P887" s="426"/>
      <c r="Q887" s="426"/>
      <c r="R887" s="426"/>
      <c r="S887" s="426"/>
      <c r="T887" s="426"/>
      <c r="U887" s="426"/>
      <c r="V887" s="426"/>
      <c r="W887" s="426"/>
      <c r="X887" s="426"/>
      <c r="Y887" s="426"/>
      <c r="Z887" s="426"/>
    </row>
    <row r="888" spans="1:26" ht="15.75" customHeight="1">
      <c r="A888" s="426"/>
      <c r="B888" s="426"/>
      <c r="C888" s="426"/>
      <c r="D888" s="426"/>
      <c r="E888" s="426"/>
      <c r="F888" s="426"/>
      <c r="G888" s="426"/>
      <c r="H888" s="426"/>
      <c r="I888" s="426"/>
      <c r="J888" s="426"/>
      <c r="K888" s="426"/>
      <c r="L888" s="426"/>
      <c r="M888" s="426"/>
      <c r="N888" s="426"/>
      <c r="O888" s="426"/>
      <c r="P888" s="426"/>
      <c r="Q888" s="426"/>
      <c r="R888" s="426"/>
      <c r="S888" s="426"/>
      <c r="T888" s="426"/>
      <c r="U888" s="426"/>
      <c r="V888" s="426"/>
      <c r="W888" s="426"/>
      <c r="X888" s="426"/>
      <c r="Y888" s="426"/>
      <c r="Z888" s="426"/>
    </row>
    <row r="889" spans="1:26" ht="15.75" customHeight="1">
      <c r="A889" s="426"/>
      <c r="B889" s="426"/>
      <c r="C889" s="426"/>
      <c r="D889" s="426"/>
      <c r="E889" s="426"/>
      <c r="F889" s="426"/>
      <c r="G889" s="426"/>
      <c r="H889" s="426"/>
      <c r="I889" s="426"/>
      <c r="J889" s="426"/>
      <c r="K889" s="426"/>
      <c r="L889" s="426"/>
      <c r="M889" s="426"/>
      <c r="N889" s="426"/>
      <c r="O889" s="426"/>
      <c r="P889" s="426"/>
      <c r="Q889" s="426"/>
      <c r="R889" s="426"/>
      <c r="S889" s="426"/>
      <c r="T889" s="426"/>
      <c r="U889" s="426"/>
      <c r="V889" s="426"/>
      <c r="W889" s="426"/>
      <c r="X889" s="426"/>
      <c r="Y889" s="426"/>
      <c r="Z889" s="426"/>
    </row>
    <row r="890" spans="1:26" ht="15.75" customHeight="1">
      <c r="A890" s="426"/>
      <c r="B890" s="426"/>
      <c r="C890" s="426"/>
      <c r="D890" s="426"/>
      <c r="E890" s="426"/>
      <c r="F890" s="426"/>
      <c r="G890" s="426"/>
      <c r="H890" s="426"/>
      <c r="I890" s="426"/>
      <c r="J890" s="426"/>
      <c r="K890" s="426"/>
      <c r="L890" s="426"/>
      <c r="M890" s="426"/>
      <c r="N890" s="426"/>
      <c r="O890" s="426"/>
      <c r="P890" s="426"/>
      <c r="Q890" s="426"/>
      <c r="R890" s="426"/>
      <c r="S890" s="426"/>
      <c r="T890" s="426"/>
      <c r="U890" s="426"/>
      <c r="V890" s="426"/>
      <c r="W890" s="426"/>
      <c r="X890" s="426"/>
      <c r="Y890" s="426"/>
      <c r="Z890" s="426"/>
    </row>
    <row r="891" spans="1:26" ht="15.75" customHeight="1">
      <c r="A891" s="426"/>
      <c r="B891" s="426"/>
      <c r="C891" s="426"/>
      <c r="D891" s="426"/>
      <c r="E891" s="426"/>
      <c r="F891" s="426"/>
      <c r="G891" s="426"/>
      <c r="H891" s="426"/>
      <c r="I891" s="426"/>
      <c r="J891" s="426"/>
      <c r="K891" s="426"/>
      <c r="L891" s="426"/>
      <c r="M891" s="426"/>
      <c r="N891" s="426"/>
      <c r="O891" s="426"/>
      <c r="P891" s="426"/>
      <c r="Q891" s="426"/>
      <c r="R891" s="426"/>
      <c r="S891" s="426"/>
      <c r="T891" s="426"/>
      <c r="U891" s="426"/>
      <c r="V891" s="426"/>
      <c r="W891" s="426"/>
      <c r="X891" s="426"/>
      <c r="Y891" s="426"/>
      <c r="Z891" s="426"/>
    </row>
    <row r="892" spans="1:26" ht="15.75" customHeight="1">
      <c r="A892" s="426"/>
      <c r="B892" s="426"/>
      <c r="C892" s="426"/>
      <c r="D892" s="426"/>
      <c r="E892" s="426"/>
      <c r="F892" s="426"/>
      <c r="G892" s="426"/>
      <c r="H892" s="426"/>
      <c r="I892" s="426"/>
      <c r="J892" s="426"/>
      <c r="K892" s="426"/>
      <c r="L892" s="426"/>
      <c r="M892" s="426"/>
      <c r="N892" s="426"/>
      <c r="O892" s="426"/>
      <c r="P892" s="426"/>
      <c r="Q892" s="426"/>
      <c r="R892" s="426"/>
      <c r="S892" s="426"/>
      <c r="T892" s="426"/>
      <c r="U892" s="426"/>
      <c r="V892" s="426"/>
      <c r="W892" s="426"/>
      <c r="X892" s="426"/>
      <c r="Y892" s="426"/>
      <c r="Z892" s="426"/>
    </row>
    <row r="893" spans="1:26" ht="15.75" customHeight="1">
      <c r="A893" s="426"/>
      <c r="B893" s="426"/>
      <c r="C893" s="426"/>
      <c r="D893" s="426"/>
      <c r="E893" s="426"/>
      <c r="F893" s="426"/>
      <c r="G893" s="426"/>
      <c r="H893" s="426"/>
      <c r="I893" s="426"/>
      <c r="J893" s="426"/>
      <c r="K893" s="426"/>
      <c r="L893" s="426"/>
      <c r="M893" s="426"/>
      <c r="N893" s="426"/>
      <c r="O893" s="426"/>
      <c r="P893" s="426"/>
      <c r="Q893" s="426"/>
      <c r="R893" s="426"/>
      <c r="S893" s="426"/>
      <c r="T893" s="426"/>
      <c r="U893" s="426"/>
      <c r="V893" s="426"/>
      <c r="W893" s="426"/>
      <c r="X893" s="426"/>
      <c r="Y893" s="426"/>
      <c r="Z893" s="426"/>
    </row>
    <row r="894" spans="1:26" ht="15.75" customHeight="1">
      <c r="A894" s="426"/>
      <c r="B894" s="426"/>
      <c r="C894" s="426"/>
      <c r="D894" s="426"/>
      <c r="E894" s="426"/>
      <c r="F894" s="426"/>
      <c r="G894" s="426"/>
      <c r="H894" s="426"/>
      <c r="I894" s="426"/>
      <c r="J894" s="426"/>
      <c r="K894" s="426"/>
      <c r="L894" s="426"/>
      <c r="M894" s="426"/>
      <c r="N894" s="426"/>
      <c r="O894" s="426"/>
      <c r="P894" s="426"/>
      <c r="Q894" s="426"/>
      <c r="R894" s="426"/>
      <c r="S894" s="426"/>
      <c r="T894" s="426"/>
      <c r="U894" s="426"/>
      <c r="V894" s="426"/>
      <c r="W894" s="426"/>
      <c r="X894" s="426"/>
      <c r="Y894" s="426"/>
      <c r="Z894" s="426"/>
    </row>
    <row r="895" spans="1:26" ht="15.75" customHeight="1">
      <c r="A895" s="426"/>
      <c r="B895" s="426"/>
      <c r="C895" s="426"/>
      <c r="D895" s="426"/>
      <c r="E895" s="426"/>
      <c r="F895" s="426"/>
      <c r="G895" s="426"/>
      <c r="H895" s="426"/>
      <c r="I895" s="426"/>
      <c r="J895" s="426"/>
      <c r="K895" s="426"/>
      <c r="L895" s="426"/>
      <c r="M895" s="426"/>
      <c r="N895" s="426"/>
      <c r="O895" s="426"/>
      <c r="P895" s="426"/>
      <c r="Q895" s="426"/>
      <c r="R895" s="426"/>
      <c r="S895" s="426"/>
      <c r="T895" s="426"/>
      <c r="U895" s="426"/>
      <c r="V895" s="426"/>
      <c r="W895" s="426"/>
      <c r="X895" s="426"/>
      <c r="Y895" s="426"/>
      <c r="Z895" s="426"/>
    </row>
    <row r="896" spans="1:26" ht="15.75" customHeight="1">
      <c r="A896" s="426"/>
      <c r="B896" s="426"/>
      <c r="C896" s="426"/>
      <c r="D896" s="426"/>
      <c r="E896" s="426"/>
      <c r="F896" s="426"/>
      <c r="G896" s="426"/>
      <c r="H896" s="426"/>
      <c r="I896" s="426"/>
      <c r="J896" s="426"/>
      <c r="K896" s="426"/>
      <c r="L896" s="426"/>
      <c r="M896" s="426"/>
      <c r="N896" s="426"/>
      <c r="O896" s="426"/>
      <c r="P896" s="426"/>
      <c r="Q896" s="426"/>
      <c r="R896" s="426"/>
      <c r="S896" s="426"/>
      <c r="T896" s="426"/>
      <c r="U896" s="426"/>
      <c r="V896" s="426"/>
      <c r="W896" s="426"/>
      <c r="X896" s="426"/>
      <c r="Y896" s="426"/>
      <c r="Z896" s="426"/>
    </row>
    <row r="897" spans="1:26" ht="15.75" customHeight="1">
      <c r="A897" s="426"/>
      <c r="B897" s="426"/>
      <c r="C897" s="426"/>
      <c r="D897" s="426"/>
      <c r="E897" s="426"/>
      <c r="F897" s="426"/>
      <c r="G897" s="426"/>
      <c r="H897" s="426"/>
      <c r="I897" s="426"/>
      <c r="J897" s="426"/>
      <c r="K897" s="426"/>
      <c r="L897" s="426"/>
      <c r="M897" s="426"/>
      <c r="N897" s="426"/>
      <c r="O897" s="426"/>
      <c r="P897" s="426"/>
      <c r="Q897" s="426"/>
      <c r="R897" s="426"/>
      <c r="S897" s="426"/>
      <c r="T897" s="426"/>
      <c r="U897" s="426"/>
      <c r="V897" s="426"/>
      <c r="W897" s="426"/>
      <c r="X897" s="426"/>
      <c r="Y897" s="426"/>
      <c r="Z897" s="426"/>
    </row>
    <row r="898" spans="1:26" ht="15.75" customHeight="1">
      <c r="A898" s="426"/>
      <c r="B898" s="426"/>
      <c r="C898" s="426"/>
      <c r="D898" s="426"/>
      <c r="E898" s="426"/>
      <c r="F898" s="426"/>
      <c r="G898" s="426"/>
      <c r="H898" s="426"/>
      <c r="I898" s="426"/>
      <c r="J898" s="426"/>
      <c r="K898" s="426"/>
      <c r="L898" s="426"/>
      <c r="M898" s="426"/>
      <c r="N898" s="426"/>
      <c r="O898" s="426"/>
      <c r="P898" s="426"/>
      <c r="Q898" s="426"/>
      <c r="R898" s="426"/>
      <c r="S898" s="426"/>
      <c r="T898" s="426"/>
      <c r="U898" s="426"/>
      <c r="V898" s="426"/>
      <c r="W898" s="426"/>
      <c r="X898" s="426"/>
      <c r="Y898" s="426"/>
      <c r="Z898" s="426"/>
    </row>
    <row r="899" spans="1:26" ht="15.75" customHeight="1">
      <c r="A899" s="426"/>
      <c r="B899" s="426"/>
      <c r="C899" s="426"/>
      <c r="D899" s="426"/>
      <c r="E899" s="426"/>
      <c r="F899" s="426"/>
      <c r="G899" s="426"/>
      <c r="H899" s="426"/>
      <c r="I899" s="426"/>
      <c r="J899" s="426"/>
      <c r="K899" s="426"/>
      <c r="L899" s="426"/>
      <c r="M899" s="426"/>
      <c r="N899" s="426"/>
      <c r="O899" s="426"/>
      <c r="P899" s="426"/>
      <c r="Q899" s="426"/>
      <c r="R899" s="426"/>
      <c r="S899" s="426"/>
      <c r="T899" s="426"/>
      <c r="U899" s="426"/>
      <c r="V899" s="426"/>
      <c r="W899" s="426"/>
      <c r="X899" s="426"/>
      <c r="Y899" s="426"/>
      <c r="Z899" s="426"/>
    </row>
    <row r="900" spans="1:26" ht="15.75" customHeight="1">
      <c r="A900" s="426"/>
      <c r="B900" s="426"/>
      <c r="C900" s="426"/>
      <c r="D900" s="426"/>
      <c r="E900" s="426"/>
      <c r="F900" s="426"/>
      <c r="G900" s="426"/>
      <c r="H900" s="426"/>
      <c r="I900" s="426"/>
      <c r="J900" s="426"/>
      <c r="K900" s="426"/>
      <c r="L900" s="426"/>
      <c r="M900" s="426"/>
      <c r="N900" s="426"/>
      <c r="O900" s="426"/>
      <c r="P900" s="426"/>
      <c r="Q900" s="426"/>
      <c r="R900" s="426"/>
      <c r="S900" s="426"/>
      <c r="T900" s="426"/>
      <c r="U900" s="426"/>
      <c r="V900" s="426"/>
      <c r="W900" s="426"/>
      <c r="X900" s="426"/>
      <c r="Y900" s="426"/>
      <c r="Z900" s="426"/>
    </row>
    <row r="901" spans="1:26" ht="15.75" customHeight="1">
      <c r="A901" s="426"/>
      <c r="B901" s="426"/>
      <c r="C901" s="426"/>
      <c r="D901" s="426"/>
      <c r="E901" s="426"/>
      <c r="F901" s="426"/>
      <c r="G901" s="426"/>
      <c r="H901" s="426"/>
      <c r="I901" s="426"/>
      <c r="J901" s="426"/>
      <c r="K901" s="426"/>
      <c r="L901" s="426"/>
      <c r="M901" s="426"/>
      <c r="N901" s="426"/>
      <c r="O901" s="426"/>
      <c r="P901" s="426"/>
      <c r="Q901" s="426"/>
      <c r="R901" s="426"/>
      <c r="S901" s="426"/>
      <c r="T901" s="426"/>
      <c r="U901" s="426"/>
      <c r="V901" s="426"/>
      <c r="W901" s="426"/>
      <c r="X901" s="426"/>
      <c r="Y901" s="426"/>
      <c r="Z901" s="426"/>
    </row>
    <row r="902" spans="1:26" ht="15.75" customHeight="1">
      <c r="A902" s="426"/>
      <c r="B902" s="426"/>
      <c r="C902" s="426"/>
      <c r="D902" s="426"/>
      <c r="E902" s="426"/>
      <c r="F902" s="426"/>
      <c r="G902" s="426"/>
      <c r="H902" s="426"/>
      <c r="I902" s="426"/>
      <c r="J902" s="426"/>
      <c r="K902" s="426"/>
      <c r="L902" s="426"/>
      <c r="M902" s="426"/>
      <c r="N902" s="426"/>
      <c r="O902" s="426"/>
      <c r="P902" s="426"/>
      <c r="Q902" s="426"/>
      <c r="R902" s="426"/>
      <c r="S902" s="426"/>
      <c r="T902" s="426"/>
      <c r="U902" s="426"/>
      <c r="V902" s="426"/>
      <c r="W902" s="426"/>
      <c r="X902" s="426"/>
      <c r="Y902" s="426"/>
      <c r="Z902" s="426"/>
    </row>
    <row r="903" spans="1:26" ht="15.75" customHeight="1">
      <c r="A903" s="426"/>
      <c r="B903" s="426"/>
      <c r="C903" s="426"/>
      <c r="D903" s="426"/>
      <c r="E903" s="426"/>
      <c r="F903" s="426"/>
      <c r="G903" s="426"/>
      <c r="H903" s="426"/>
      <c r="I903" s="426"/>
      <c r="J903" s="426"/>
      <c r="K903" s="426"/>
      <c r="L903" s="426"/>
      <c r="M903" s="426"/>
      <c r="N903" s="426"/>
      <c r="O903" s="426"/>
      <c r="P903" s="426"/>
      <c r="Q903" s="426"/>
      <c r="R903" s="426"/>
      <c r="S903" s="426"/>
      <c r="T903" s="426"/>
      <c r="U903" s="426"/>
      <c r="V903" s="426"/>
      <c r="W903" s="426"/>
      <c r="X903" s="426"/>
      <c r="Y903" s="426"/>
      <c r="Z903" s="426"/>
    </row>
    <row r="904" spans="1:26" ht="15.75" customHeight="1">
      <c r="A904" s="426"/>
      <c r="B904" s="426"/>
      <c r="C904" s="426"/>
      <c r="D904" s="426"/>
      <c r="E904" s="426"/>
      <c r="F904" s="426"/>
      <c r="G904" s="426"/>
      <c r="H904" s="426"/>
      <c r="I904" s="426"/>
      <c r="J904" s="426"/>
      <c r="K904" s="426"/>
      <c r="L904" s="426"/>
      <c r="M904" s="426"/>
      <c r="N904" s="426"/>
      <c r="O904" s="426"/>
      <c r="P904" s="426"/>
      <c r="Q904" s="426"/>
      <c r="R904" s="426"/>
      <c r="S904" s="426"/>
      <c r="T904" s="426"/>
      <c r="U904" s="426"/>
      <c r="V904" s="426"/>
      <c r="W904" s="426"/>
      <c r="X904" s="426"/>
      <c r="Y904" s="426"/>
      <c r="Z904" s="426"/>
    </row>
    <row r="905" spans="1:26" ht="15.75" customHeight="1">
      <c r="A905" s="426"/>
      <c r="B905" s="426"/>
      <c r="C905" s="426"/>
      <c r="D905" s="426"/>
      <c r="E905" s="426"/>
      <c r="F905" s="426"/>
      <c r="G905" s="426"/>
      <c r="H905" s="426"/>
      <c r="I905" s="426"/>
      <c r="J905" s="426"/>
      <c r="K905" s="426"/>
      <c r="L905" s="426"/>
      <c r="M905" s="426"/>
      <c r="N905" s="426"/>
      <c r="O905" s="426"/>
      <c r="P905" s="426"/>
      <c r="Q905" s="426"/>
      <c r="R905" s="426"/>
      <c r="S905" s="426"/>
      <c r="T905" s="426"/>
      <c r="U905" s="426"/>
      <c r="V905" s="426"/>
      <c r="W905" s="426"/>
      <c r="X905" s="426"/>
      <c r="Y905" s="426"/>
      <c r="Z905" s="426"/>
    </row>
    <row r="906" spans="1:26" ht="15.75" customHeight="1">
      <c r="A906" s="426"/>
      <c r="B906" s="426"/>
      <c r="C906" s="426"/>
      <c r="D906" s="426"/>
      <c r="E906" s="426"/>
      <c r="F906" s="426"/>
      <c r="G906" s="426"/>
      <c r="H906" s="426"/>
      <c r="I906" s="426"/>
      <c r="J906" s="426"/>
      <c r="K906" s="426"/>
      <c r="L906" s="426"/>
      <c r="M906" s="426"/>
      <c r="N906" s="426"/>
      <c r="O906" s="426"/>
      <c r="P906" s="426"/>
      <c r="Q906" s="426"/>
      <c r="R906" s="426"/>
      <c r="S906" s="426"/>
      <c r="T906" s="426"/>
      <c r="U906" s="426"/>
      <c r="V906" s="426"/>
      <c r="W906" s="426"/>
      <c r="X906" s="426"/>
      <c r="Y906" s="426"/>
      <c r="Z906" s="426"/>
    </row>
    <row r="907" spans="1:26" ht="15.75" customHeight="1">
      <c r="A907" s="426"/>
      <c r="B907" s="426"/>
      <c r="C907" s="426"/>
      <c r="D907" s="426"/>
      <c r="E907" s="426"/>
      <c r="F907" s="426"/>
      <c r="G907" s="426"/>
      <c r="H907" s="426"/>
      <c r="I907" s="426"/>
      <c r="J907" s="426"/>
      <c r="K907" s="426"/>
      <c r="L907" s="426"/>
      <c r="M907" s="426"/>
      <c r="N907" s="426"/>
      <c r="O907" s="426"/>
      <c r="P907" s="426"/>
      <c r="Q907" s="426"/>
      <c r="R907" s="426"/>
      <c r="S907" s="426"/>
      <c r="T907" s="426"/>
      <c r="U907" s="426"/>
      <c r="V907" s="426"/>
      <c r="W907" s="426"/>
      <c r="X907" s="426"/>
      <c r="Y907" s="426"/>
      <c r="Z907" s="426"/>
    </row>
    <row r="908" spans="1:26" ht="15.75" customHeight="1">
      <c r="A908" s="426"/>
      <c r="B908" s="426"/>
      <c r="C908" s="426"/>
      <c r="D908" s="426"/>
      <c r="E908" s="426"/>
      <c r="F908" s="426"/>
      <c r="G908" s="426"/>
      <c r="H908" s="426"/>
      <c r="I908" s="426"/>
      <c r="J908" s="426"/>
      <c r="K908" s="426"/>
      <c r="L908" s="426"/>
      <c r="M908" s="426"/>
      <c r="N908" s="426"/>
      <c r="O908" s="426"/>
      <c r="P908" s="426"/>
      <c r="Q908" s="426"/>
      <c r="R908" s="426"/>
      <c r="S908" s="426"/>
      <c r="T908" s="426"/>
      <c r="U908" s="426"/>
      <c r="V908" s="426"/>
      <c r="W908" s="426"/>
      <c r="X908" s="426"/>
      <c r="Y908" s="426"/>
      <c r="Z908" s="426"/>
    </row>
    <row r="909" spans="1:26" ht="15.75" customHeight="1">
      <c r="A909" s="426"/>
      <c r="B909" s="426"/>
      <c r="C909" s="426"/>
      <c r="D909" s="426"/>
      <c r="E909" s="426"/>
      <c r="F909" s="426"/>
      <c r="G909" s="426"/>
      <c r="H909" s="426"/>
      <c r="I909" s="426"/>
      <c r="J909" s="426"/>
      <c r="K909" s="426"/>
      <c r="L909" s="426"/>
      <c r="M909" s="426"/>
      <c r="N909" s="426"/>
      <c r="O909" s="426"/>
      <c r="P909" s="426"/>
      <c r="Q909" s="426"/>
      <c r="R909" s="426"/>
      <c r="S909" s="426"/>
      <c r="T909" s="426"/>
      <c r="U909" s="426"/>
      <c r="V909" s="426"/>
      <c r="W909" s="426"/>
      <c r="X909" s="426"/>
      <c r="Y909" s="426"/>
      <c r="Z909" s="426"/>
    </row>
    <row r="910" spans="1:26" ht="15.75" customHeight="1">
      <c r="A910" s="426"/>
      <c r="B910" s="426"/>
      <c r="C910" s="426"/>
      <c r="D910" s="426"/>
      <c r="E910" s="426"/>
      <c r="F910" s="426"/>
      <c r="G910" s="426"/>
      <c r="H910" s="426"/>
      <c r="I910" s="426"/>
      <c r="J910" s="426"/>
      <c r="K910" s="426"/>
      <c r="L910" s="426"/>
      <c r="M910" s="426"/>
      <c r="N910" s="426"/>
      <c r="O910" s="426"/>
      <c r="P910" s="426"/>
      <c r="Q910" s="426"/>
      <c r="R910" s="426"/>
      <c r="S910" s="426"/>
      <c r="T910" s="426"/>
      <c r="U910" s="426"/>
      <c r="V910" s="426"/>
      <c r="W910" s="426"/>
      <c r="X910" s="426"/>
      <c r="Y910" s="426"/>
      <c r="Z910" s="426"/>
    </row>
    <row r="911" spans="1:26" ht="15.75" customHeight="1">
      <c r="A911" s="426"/>
      <c r="B911" s="426"/>
      <c r="C911" s="426"/>
      <c r="D911" s="426"/>
      <c r="E911" s="426"/>
      <c r="F911" s="426"/>
      <c r="G911" s="426"/>
      <c r="H911" s="426"/>
      <c r="I911" s="426"/>
      <c r="J911" s="426"/>
      <c r="K911" s="426"/>
      <c r="L911" s="426"/>
      <c r="M911" s="426"/>
      <c r="N911" s="426"/>
      <c r="O911" s="426"/>
      <c r="P911" s="426"/>
      <c r="Q911" s="426"/>
      <c r="R911" s="426"/>
      <c r="S911" s="426"/>
      <c r="T911" s="426"/>
      <c r="U911" s="426"/>
      <c r="V911" s="426"/>
      <c r="W911" s="426"/>
      <c r="X911" s="426"/>
      <c r="Y911" s="426"/>
      <c r="Z911" s="426"/>
    </row>
    <row r="912" spans="1:26" ht="15.75" customHeight="1">
      <c r="A912" s="426"/>
      <c r="B912" s="426"/>
      <c r="C912" s="426"/>
      <c r="D912" s="426"/>
      <c r="E912" s="426"/>
      <c r="F912" s="426"/>
      <c r="G912" s="426"/>
      <c r="H912" s="426"/>
      <c r="I912" s="426"/>
      <c r="J912" s="426"/>
      <c r="K912" s="426"/>
      <c r="L912" s="426"/>
      <c r="M912" s="426"/>
      <c r="N912" s="426"/>
      <c r="O912" s="426"/>
      <c r="P912" s="426"/>
      <c r="Q912" s="426"/>
      <c r="R912" s="426"/>
      <c r="S912" s="426"/>
      <c r="T912" s="426"/>
      <c r="U912" s="426"/>
      <c r="V912" s="426"/>
      <c r="W912" s="426"/>
      <c r="X912" s="426"/>
      <c r="Y912" s="426"/>
      <c r="Z912" s="426"/>
    </row>
    <row r="913" spans="1:26" ht="15.75" customHeight="1">
      <c r="A913" s="426"/>
      <c r="B913" s="426"/>
      <c r="C913" s="426"/>
      <c r="D913" s="426"/>
      <c r="E913" s="426"/>
      <c r="F913" s="426"/>
      <c r="G913" s="426"/>
      <c r="H913" s="426"/>
      <c r="I913" s="426"/>
      <c r="J913" s="426"/>
      <c r="K913" s="426"/>
      <c r="L913" s="426"/>
      <c r="M913" s="426"/>
      <c r="N913" s="426"/>
      <c r="O913" s="426"/>
      <c r="P913" s="426"/>
      <c r="Q913" s="426"/>
      <c r="R913" s="426"/>
      <c r="S913" s="426"/>
      <c r="T913" s="426"/>
      <c r="U913" s="426"/>
      <c r="V913" s="426"/>
      <c r="W913" s="426"/>
      <c r="X913" s="426"/>
      <c r="Y913" s="426"/>
      <c r="Z913" s="426"/>
    </row>
    <row r="914" spans="1:26" ht="15.75" customHeight="1">
      <c r="A914" s="426"/>
      <c r="B914" s="426"/>
      <c r="C914" s="426"/>
      <c r="D914" s="426"/>
      <c r="E914" s="426"/>
      <c r="F914" s="426"/>
      <c r="G914" s="426"/>
      <c r="H914" s="426"/>
      <c r="I914" s="426"/>
      <c r="J914" s="426"/>
      <c r="K914" s="426"/>
      <c r="L914" s="426"/>
      <c r="M914" s="426"/>
      <c r="N914" s="426"/>
      <c r="O914" s="426"/>
      <c r="P914" s="426"/>
      <c r="Q914" s="426"/>
      <c r="R914" s="426"/>
      <c r="S914" s="426"/>
      <c r="T914" s="426"/>
      <c r="U914" s="426"/>
      <c r="V914" s="426"/>
      <c r="W914" s="426"/>
      <c r="X914" s="426"/>
      <c r="Y914" s="426"/>
      <c r="Z914" s="426"/>
    </row>
    <row r="915" spans="1:26" ht="15.75" customHeight="1">
      <c r="A915" s="426"/>
      <c r="B915" s="426"/>
      <c r="C915" s="426"/>
      <c r="D915" s="426"/>
      <c r="E915" s="426"/>
      <c r="F915" s="426"/>
      <c r="G915" s="426"/>
      <c r="H915" s="426"/>
      <c r="I915" s="426"/>
      <c r="J915" s="426"/>
      <c r="K915" s="426"/>
      <c r="L915" s="426"/>
      <c r="M915" s="426"/>
      <c r="N915" s="426"/>
      <c r="O915" s="426"/>
      <c r="P915" s="426"/>
      <c r="Q915" s="426"/>
      <c r="R915" s="426"/>
      <c r="S915" s="426"/>
      <c r="T915" s="426"/>
      <c r="U915" s="426"/>
      <c r="V915" s="426"/>
      <c r="W915" s="426"/>
      <c r="X915" s="426"/>
      <c r="Y915" s="426"/>
      <c r="Z915" s="426"/>
    </row>
    <row r="916" spans="1:26" ht="15.75" customHeight="1">
      <c r="A916" s="426"/>
      <c r="B916" s="426"/>
      <c r="C916" s="426"/>
      <c r="D916" s="426"/>
      <c r="E916" s="426"/>
      <c r="F916" s="426"/>
      <c r="G916" s="426"/>
      <c r="H916" s="426"/>
      <c r="I916" s="426"/>
      <c r="J916" s="426"/>
      <c r="K916" s="426"/>
      <c r="L916" s="426"/>
      <c r="M916" s="426"/>
      <c r="N916" s="426"/>
      <c r="O916" s="426"/>
      <c r="P916" s="426"/>
      <c r="Q916" s="426"/>
      <c r="R916" s="426"/>
      <c r="S916" s="426"/>
      <c r="T916" s="426"/>
      <c r="U916" s="426"/>
      <c r="V916" s="426"/>
      <c r="W916" s="426"/>
      <c r="X916" s="426"/>
      <c r="Y916" s="426"/>
      <c r="Z916" s="426"/>
    </row>
    <row r="917" spans="1:26" ht="15.75" customHeight="1">
      <c r="A917" s="426"/>
      <c r="B917" s="426"/>
      <c r="C917" s="426"/>
      <c r="D917" s="426"/>
      <c r="E917" s="426"/>
      <c r="F917" s="426"/>
      <c r="G917" s="426"/>
      <c r="H917" s="426"/>
      <c r="I917" s="426"/>
      <c r="J917" s="426"/>
      <c r="K917" s="426"/>
      <c r="L917" s="426"/>
      <c r="M917" s="426"/>
      <c r="N917" s="426"/>
      <c r="O917" s="426"/>
      <c r="P917" s="426"/>
      <c r="Q917" s="426"/>
      <c r="R917" s="426"/>
      <c r="S917" s="426"/>
      <c r="T917" s="426"/>
      <c r="U917" s="426"/>
      <c r="V917" s="426"/>
      <c r="W917" s="426"/>
      <c r="X917" s="426"/>
      <c r="Y917" s="426"/>
      <c r="Z917" s="426"/>
    </row>
    <row r="918" spans="1:26" ht="15.75" customHeight="1">
      <c r="A918" s="426"/>
      <c r="B918" s="426"/>
      <c r="C918" s="426"/>
      <c r="D918" s="426"/>
      <c r="E918" s="426"/>
      <c r="F918" s="426"/>
      <c r="G918" s="426"/>
      <c r="H918" s="426"/>
      <c r="I918" s="426"/>
      <c r="J918" s="426"/>
      <c r="K918" s="426"/>
      <c r="L918" s="426"/>
      <c r="M918" s="426"/>
      <c r="N918" s="426"/>
      <c r="O918" s="426"/>
      <c r="P918" s="426"/>
      <c r="Q918" s="426"/>
      <c r="R918" s="426"/>
      <c r="S918" s="426"/>
      <c r="T918" s="426"/>
      <c r="U918" s="426"/>
      <c r="V918" s="426"/>
      <c r="W918" s="426"/>
      <c r="X918" s="426"/>
      <c r="Y918" s="426"/>
      <c r="Z918" s="426"/>
    </row>
    <row r="919" spans="1:26" ht="15.75" customHeight="1">
      <c r="A919" s="426"/>
      <c r="B919" s="426"/>
      <c r="C919" s="426"/>
      <c r="D919" s="426"/>
      <c r="E919" s="426"/>
      <c r="F919" s="426"/>
      <c r="G919" s="426"/>
      <c r="H919" s="426"/>
      <c r="I919" s="426"/>
      <c r="J919" s="426"/>
      <c r="K919" s="426"/>
      <c r="L919" s="426"/>
      <c r="M919" s="426"/>
      <c r="N919" s="426"/>
      <c r="O919" s="426"/>
      <c r="P919" s="426"/>
      <c r="Q919" s="426"/>
      <c r="R919" s="426"/>
      <c r="S919" s="426"/>
      <c r="T919" s="426"/>
      <c r="U919" s="426"/>
      <c r="V919" s="426"/>
      <c r="W919" s="426"/>
      <c r="X919" s="426"/>
      <c r="Y919" s="426"/>
      <c r="Z919" s="426"/>
    </row>
    <row r="920" spans="1:26" ht="15.75" customHeight="1">
      <c r="A920" s="426"/>
      <c r="B920" s="426"/>
      <c r="C920" s="426"/>
      <c r="D920" s="426"/>
      <c r="E920" s="426"/>
      <c r="F920" s="426"/>
      <c r="G920" s="426"/>
      <c r="H920" s="426"/>
      <c r="I920" s="426"/>
      <c r="J920" s="426"/>
      <c r="K920" s="426"/>
      <c r="L920" s="426"/>
      <c r="M920" s="426"/>
      <c r="N920" s="426"/>
      <c r="O920" s="426"/>
      <c r="P920" s="426"/>
      <c r="Q920" s="426"/>
      <c r="R920" s="426"/>
      <c r="S920" s="426"/>
      <c r="T920" s="426"/>
      <c r="U920" s="426"/>
      <c r="V920" s="426"/>
      <c r="W920" s="426"/>
      <c r="X920" s="426"/>
      <c r="Y920" s="426"/>
      <c r="Z920" s="426"/>
    </row>
    <row r="921" spans="1:26" ht="15.75" customHeight="1">
      <c r="A921" s="426"/>
      <c r="B921" s="426"/>
      <c r="C921" s="426"/>
      <c r="D921" s="426"/>
      <c r="E921" s="426"/>
      <c r="F921" s="426"/>
      <c r="G921" s="426"/>
      <c r="H921" s="426"/>
      <c r="I921" s="426"/>
      <c r="J921" s="426"/>
      <c r="K921" s="426"/>
      <c r="L921" s="426"/>
      <c r="M921" s="426"/>
      <c r="N921" s="426"/>
      <c r="O921" s="426"/>
      <c r="P921" s="426"/>
      <c r="Q921" s="426"/>
      <c r="R921" s="426"/>
      <c r="S921" s="426"/>
      <c r="T921" s="426"/>
      <c r="U921" s="426"/>
      <c r="V921" s="426"/>
      <c r="W921" s="426"/>
      <c r="X921" s="426"/>
      <c r="Y921" s="426"/>
      <c r="Z921" s="426"/>
    </row>
    <row r="922" spans="1:26" ht="15.75" customHeight="1">
      <c r="A922" s="426"/>
      <c r="B922" s="426"/>
      <c r="C922" s="426"/>
      <c r="D922" s="426"/>
      <c r="E922" s="426"/>
      <c r="F922" s="426"/>
      <c r="G922" s="426"/>
      <c r="H922" s="426"/>
      <c r="I922" s="426"/>
      <c r="J922" s="426"/>
      <c r="K922" s="426"/>
      <c r="L922" s="426"/>
      <c r="M922" s="426"/>
      <c r="N922" s="426"/>
      <c r="O922" s="426"/>
      <c r="P922" s="426"/>
      <c r="Q922" s="426"/>
      <c r="R922" s="426"/>
      <c r="S922" s="426"/>
      <c r="T922" s="426"/>
      <c r="U922" s="426"/>
      <c r="V922" s="426"/>
      <c r="W922" s="426"/>
      <c r="X922" s="426"/>
      <c r="Y922" s="426"/>
      <c r="Z922" s="426"/>
    </row>
    <row r="923" spans="1:26" ht="15.75" customHeight="1">
      <c r="A923" s="426"/>
      <c r="B923" s="426"/>
      <c r="C923" s="426"/>
      <c r="D923" s="426"/>
      <c r="E923" s="426"/>
      <c r="F923" s="426"/>
      <c r="G923" s="426"/>
      <c r="H923" s="426"/>
      <c r="I923" s="426"/>
      <c r="J923" s="426"/>
      <c r="K923" s="426"/>
      <c r="L923" s="426"/>
      <c r="M923" s="426"/>
      <c r="N923" s="426"/>
      <c r="O923" s="426"/>
      <c r="P923" s="426"/>
      <c r="Q923" s="426"/>
      <c r="R923" s="426"/>
      <c r="S923" s="426"/>
      <c r="T923" s="426"/>
      <c r="U923" s="426"/>
      <c r="V923" s="426"/>
      <c r="W923" s="426"/>
      <c r="X923" s="426"/>
      <c r="Y923" s="426"/>
      <c r="Z923" s="426"/>
    </row>
    <row r="924" spans="1:26" ht="15.75" customHeight="1">
      <c r="A924" s="426"/>
      <c r="B924" s="426"/>
      <c r="C924" s="426"/>
      <c r="D924" s="426"/>
      <c r="E924" s="426"/>
      <c r="F924" s="426"/>
      <c r="G924" s="426"/>
      <c r="H924" s="426"/>
      <c r="I924" s="426"/>
      <c r="J924" s="426"/>
      <c r="K924" s="426"/>
      <c r="L924" s="426"/>
      <c r="M924" s="426"/>
      <c r="N924" s="426"/>
      <c r="O924" s="426"/>
      <c r="P924" s="426"/>
      <c r="Q924" s="426"/>
      <c r="R924" s="426"/>
      <c r="S924" s="426"/>
      <c r="T924" s="426"/>
      <c r="U924" s="426"/>
      <c r="V924" s="426"/>
      <c r="W924" s="426"/>
      <c r="X924" s="426"/>
      <c r="Y924" s="426"/>
      <c r="Z924" s="426"/>
    </row>
    <row r="925" spans="1:26" ht="15.75" customHeight="1">
      <c r="A925" s="426"/>
      <c r="B925" s="426"/>
      <c r="C925" s="426"/>
      <c r="D925" s="426"/>
      <c r="E925" s="426"/>
      <c r="F925" s="426"/>
      <c r="G925" s="426"/>
      <c r="H925" s="426"/>
      <c r="I925" s="426"/>
      <c r="J925" s="426"/>
      <c r="K925" s="426"/>
      <c r="L925" s="426"/>
      <c r="M925" s="426"/>
      <c r="N925" s="426"/>
      <c r="O925" s="426"/>
      <c r="P925" s="426"/>
      <c r="Q925" s="426"/>
      <c r="R925" s="426"/>
      <c r="S925" s="426"/>
      <c r="T925" s="426"/>
      <c r="U925" s="426"/>
      <c r="V925" s="426"/>
      <c r="W925" s="426"/>
      <c r="X925" s="426"/>
      <c r="Y925" s="426"/>
      <c r="Z925" s="426"/>
    </row>
    <row r="926" spans="1:26" ht="15.75" customHeight="1">
      <c r="A926" s="426"/>
      <c r="B926" s="426"/>
      <c r="C926" s="426"/>
      <c r="D926" s="426"/>
      <c r="E926" s="426"/>
      <c r="F926" s="426"/>
      <c r="G926" s="426"/>
      <c r="H926" s="426"/>
      <c r="I926" s="426"/>
      <c r="J926" s="426"/>
      <c r="K926" s="426"/>
      <c r="L926" s="426"/>
      <c r="M926" s="426"/>
      <c r="N926" s="426"/>
      <c r="O926" s="426"/>
      <c r="P926" s="426"/>
      <c r="Q926" s="426"/>
      <c r="R926" s="426"/>
      <c r="S926" s="426"/>
      <c r="T926" s="426"/>
      <c r="U926" s="426"/>
      <c r="V926" s="426"/>
      <c r="W926" s="426"/>
      <c r="X926" s="426"/>
      <c r="Y926" s="426"/>
      <c r="Z926" s="426"/>
    </row>
    <row r="927" spans="1:26" ht="15.75" customHeight="1">
      <c r="A927" s="426"/>
      <c r="B927" s="426"/>
      <c r="C927" s="426"/>
      <c r="D927" s="426"/>
      <c r="E927" s="426"/>
      <c r="F927" s="426"/>
      <c r="G927" s="426"/>
      <c r="H927" s="426"/>
      <c r="I927" s="426"/>
      <c r="J927" s="426"/>
      <c r="K927" s="426"/>
      <c r="L927" s="426"/>
      <c r="M927" s="426"/>
      <c r="N927" s="426"/>
      <c r="O927" s="426"/>
      <c r="P927" s="426"/>
      <c r="Q927" s="426"/>
      <c r="R927" s="426"/>
      <c r="S927" s="426"/>
      <c r="T927" s="426"/>
      <c r="U927" s="426"/>
      <c r="V927" s="426"/>
      <c r="W927" s="426"/>
      <c r="X927" s="426"/>
      <c r="Y927" s="426"/>
      <c r="Z927" s="426"/>
    </row>
    <row r="928" spans="1:26" ht="15.75" customHeight="1">
      <c r="A928" s="426"/>
      <c r="B928" s="426"/>
      <c r="C928" s="426"/>
      <c r="D928" s="426"/>
      <c r="E928" s="426"/>
      <c r="F928" s="426"/>
      <c r="G928" s="426"/>
      <c r="H928" s="426"/>
      <c r="I928" s="426"/>
      <c r="J928" s="426"/>
      <c r="K928" s="426"/>
      <c r="L928" s="426"/>
      <c r="M928" s="426"/>
      <c r="N928" s="426"/>
      <c r="O928" s="426"/>
      <c r="P928" s="426"/>
      <c r="Q928" s="426"/>
      <c r="R928" s="426"/>
      <c r="S928" s="426"/>
      <c r="T928" s="426"/>
      <c r="U928" s="426"/>
      <c r="V928" s="426"/>
      <c r="W928" s="426"/>
      <c r="X928" s="426"/>
      <c r="Y928" s="426"/>
      <c r="Z928" s="426"/>
    </row>
    <row r="929" spans="1:26" ht="15.75" customHeight="1">
      <c r="A929" s="426"/>
      <c r="B929" s="426"/>
      <c r="C929" s="426"/>
      <c r="D929" s="426"/>
      <c r="E929" s="426"/>
      <c r="F929" s="426"/>
      <c r="G929" s="426"/>
      <c r="H929" s="426"/>
      <c r="I929" s="426"/>
      <c r="J929" s="426"/>
      <c r="K929" s="426"/>
      <c r="L929" s="426"/>
      <c r="M929" s="426"/>
      <c r="N929" s="426"/>
      <c r="O929" s="426"/>
      <c r="P929" s="426"/>
      <c r="Q929" s="426"/>
      <c r="R929" s="426"/>
      <c r="S929" s="426"/>
      <c r="T929" s="426"/>
      <c r="U929" s="426"/>
      <c r="V929" s="426"/>
      <c r="W929" s="426"/>
      <c r="X929" s="426"/>
      <c r="Y929" s="426"/>
      <c r="Z929" s="426"/>
    </row>
    <row r="930" spans="1:26" ht="15.75" customHeight="1">
      <c r="A930" s="426"/>
      <c r="B930" s="426"/>
      <c r="C930" s="426"/>
      <c r="D930" s="426"/>
      <c r="E930" s="426"/>
      <c r="F930" s="426"/>
      <c r="G930" s="426"/>
      <c r="H930" s="426"/>
      <c r="I930" s="426"/>
      <c r="J930" s="426"/>
      <c r="K930" s="426"/>
      <c r="L930" s="426"/>
      <c r="M930" s="426"/>
      <c r="N930" s="426"/>
      <c r="O930" s="426"/>
      <c r="P930" s="426"/>
      <c r="Q930" s="426"/>
      <c r="R930" s="426"/>
      <c r="S930" s="426"/>
      <c r="T930" s="426"/>
      <c r="U930" s="426"/>
      <c r="V930" s="426"/>
      <c r="W930" s="426"/>
      <c r="X930" s="426"/>
      <c r="Y930" s="426"/>
      <c r="Z930" s="426"/>
    </row>
    <row r="931" spans="1:26" ht="15.75" customHeight="1">
      <c r="A931" s="426"/>
      <c r="B931" s="426"/>
      <c r="C931" s="426"/>
      <c r="D931" s="426"/>
      <c r="E931" s="426"/>
      <c r="F931" s="426"/>
      <c r="G931" s="426"/>
      <c r="H931" s="426"/>
      <c r="I931" s="426"/>
      <c r="J931" s="426"/>
      <c r="K931" s="426"/>
      <c r="L931" s="426"/>
      <c r="M931" s="426"/>
      <c r="N931" s="426"/>
      <c r="O931" s="426"/>
      <c r="P931" s="426"/>
      <c r="Q931" s="426"/>
      <c r="R931" s="426"/>
      <c r="S931" s="426"/>
      <c r="T931" s="426"/>
      <c r="U931" s="426"/>
      <c r="V931" s="426"/>
      <c r="W931" s="426"/>
      <c r="X931" s="426"/>
      <c r="Y931" s="426"/>
      <c r="Z931" s="426"/>
    </row>
    <row r="932" spans="1:26" ht="15.75" customHeight="1">
      <c r="A932" s="426"/>
      <c r="B932" s="426"/>
      <c r="C932" s="426"/>
      <c r="D932" s="426"/>
      <c r="E932" s="426"/>
      <c r="F932" s="426"/>
      <c r="G932" s="426"/>
      <c r="H932" s="426"/>
      <c r="I932" s="426"/>
      <c r="J932" s="426"/>
      <c r="K932" s="426"/>
      <c r="L932" s="426"/>
      <c r="M932" s="426"/>
      <c r="N932" s="426"/>
      <c r="O932" s="426"/>
      <c r="P932" s="426"/>
      <c r="Q932" s="426"/>
      <c r="R932" s="426"/>
      <c r="S932" s="426"/>
      <c r="T932" s="426"/>
      <c r="U932" s="426"/>
      <c r="V932" s="426"/>
      <c r="W932" s="426"/>
      <c r="X932" s="426"/>
      <c r="Y932" s="426"/>
      <c r="Z932" s="426"/>
    </row>
    <row r="933" spans="1:26" ht="15.75" customHeight="1">
      <c r="A933" s="426"/>
      <c r="B933" s="426"/>
      <c r="C933" s="426"/>
      <c r="D933" s="426"/>
      <c r="E933" s="426"/>
      <c r="F933" s="426"/>
      <c r="G933" s="426"/>
      <c r="H933" s="426"/>
      <c r="I933" s="426"/>
      <c r="J933" s="426"/>
      <c r="K933" s="426"/>
      <c r="L933" s="426"/>
      <c r="M933" s="426"/>
      <c r="N933" s="426"/>
      <c r="O933" s="426"/>
      <c r="P933" s="426"/>
      <c r="Q933" s="426"/>
      <c r="R933" s="426"/>
      <c r="S933" s="426"/>
      <c r="T933" s="426"/>
      <c r="U933" s="426"/>
      <c r="V933" s="426"/>
      <c r="W933" s="426"/>
      <c r="X933" s="426"/>
      <c r="Y933" s="426"/>
      <c r="Z933" s="426"/>
    </row>
    <row r="934" spans="1:26" ht="15.75" customHeight="1">
      <c r="A934" s="426"/>
      <c r="B934" s="426"/>
      <c r="C934" s="426"/>
      <c r="D934" s="426"/>
      <c r="E934" s="426"/>
      <c r="F934" s="426"/>
      <c r="G934" s="426"/>
      <c r="H934" s="426"/>
      <c r="I934" s="426"/>
      <c r="J934" s="426"/>
      <c r="K934" s="426"/>
      <c r="L934" s="426"/>
      <c r="M934" s="426"/>
      <c r="N934" s="426"/>
      <c r="O934" s="426"/>
      <c r="P934" s="426"/>
      <c r="Q934" s="426"/>
      <c r="R934" s="426"/>
      <c r="S934" s="426"/>
      <c r="T934" s="426"/>
      <c r="U934" s="426"/>
      <c r="V934" s="426"/>
      <c r="W934" s="426"/>
      <c r="X934" s="426"/>
      <c r="Y934" s="426"/>
      <c r="Z934" s="426"/>
    </row>
    <row r="935" spans="1:26" ht="15.75" customHeight="1">
      <c r="A935" s="426"/>
      <c r="B935" s="426"/>
      <c r="C935" s="426"/>
      <c r="D935" s="426"/>
      <c r="E935" s="426"/>
      <c r="F935" s="426"/>
      <c r="G935" s="426"/>
      <c r="H935" s="426"/>
      <c r="I935" s="426"/>
      <c r="J935" s="426"/>
      <c r="K935" s="426"/>
      <c r="L935" s="426"/>
      <c r="M935" s="426"/>
      <c r="N935" s="426"/>
      <c r="O935" s="426"/>
      <c r="P935" s="426"/>
      <c r="Q935" s="426"/>
      <c r="R935" s="426"/>
      <c r="S935" s="426"/>
      <c r="T935" s="426"/>
      <c r="U935" s="426"/>
      <c r="V935" s="426"/>
      <c r="W935" s="426"/>
      <c r="X935" s="426"/>
      <c r="Y935" s="426"/>
      <c r="Z935" s="426"/>
    </row>
    <row r="936" spans="1:26" ht="15.75" customHeight="1">
      <c r="A936" s="426"/>
      <c r="B936" s="426"/>
      <c r="C936" s="426"/>
      <c r="D936" s="426"/>
      <c r="E936" s="426"/>
      <c r="F936" s="426"/>
      <c r="G936" s="426"/>
      <c r="H936" s="426"/>
      <c r="I936" s="426"/>
      <c r="J936" s="426"/>
      <c r="K936" s="426"/>
      <c r="L936" s="426"/>
      <c r="M936" s="426"/>
      <c r="N936" s="426"/>
      <c r="O936" s="426"/>
      <c r="P936" s="426"/>
      <c r="Q936" s="426"/>
      <c r="R936" s="426"/>
      <c r="S936" s="426"/>
      <c r="T936" s="426"/>
      <c r="U936" s="426"/>
      <c r="V936" s="426"/>
      <c r="W936" s="426"/>
      <c r="X936" s="426"/>
      <c r="Y936" s="426"/>
      <c r="Z936" s="426"/>
    </row>
    <row r="937" spans="1:26" ht="15.75" customHeight="1">
      <c r="A937" s="426"/>
      <c r="B937" s="426"/>
      <c r="C937" s="426"/>
      <c r="D937" s="426"/>
      <c r="E937" s="426"/>
      <c r="F937" s="426"/>
      <c r="G937" s="426"/>
      <c r="H937" s="426"/>
      <c r="I937" s="426"/>
      <c r="J937" s="426"/>
      <c r="K937" s="426"/>
      <c r="L937" s="426"/>
      <c r="M937" s="426"/>
      <c r="N937" s="426"/>
      <c r="O937" s="426"/>
      <c r="P937" s="426"/>
      <c r="Q937" s="426"/>
      <c r="R937" s="426"/>
      <c r="S937" s="426"/>
      <c r="T937" s="426"/>
      <c r="U937" s="426"/>
      <c r="V937" s="426"/>
      <c r="W937" s="426"/>
      <c r="X937" s="426"/>
      <c r="Y937" s="426"/>
      <c r="Z937" s="426"/>
    </row>
    <row r="938" spans="1:26" ht="15.75" customHeight="1">
      <c r="A938" s="426"/>
      <c r="B938" s="426"/>
      <c r="C938" s="426"/>
      <c r="D938" s="426"/>
      <c r="E938" s="426"/>
      <c r="F938" s="426"/>
      <c r="G938" s="426"/>
      <c r="H938" s="426"/>
      <c r="I938" s="426"/>
      <c r="J938" s="426"/>
      <c r="K938" s="426"/>
      <c r="L938" s="426"/>
      <c r="M938" s="426"/>
      <c r="N938" s="426"/>
      <c r="O938" s="426"/>
      <c r="P938" s="426"/>
      <c r="Q938" s="426"/>
      <c r="R938" s="426"/>
      <c r="S938" s="426"/>
      <c r="T938" s="426"/>
      <c r="U938" s="426"/>
      <c r="V938" s="426"/>
      <c r="W938" s="426"/>
      <c r="X938" s="426"/>
      <c r="Y938" s="426"/>
      <c r="Z938" s="426"/>
    </row>
    <row r="939" spans="1:26" ht="15.75" customHeight="1">
      <c r="A939" s="426"/>
      <c r="B939" s="426"/>
      <c r="C939" s="426"/>
      <c r="D939" s="426"/>
      <c r="E939" s="426"/>
      <c r="F939" s="426"/>
      <c r="G939" s="426"/>
      <c r="H939" s="426"/>
      <c r="I939" s="426"/>
      <c r="J939" s="426"/>
      <c r="K939" s="426"/>
      <c r="L939" s="426"/>
      <c r="M939" s="426"/>
      <c r="N939" s="426"/>
      <c r="O939" s="426"/>
      <c r="P939" s="426"/>
      <c r="Q939" s="426"/>
      <c r="R939" s="426"/>
      <c r="S939" s="426"/>
      <c r="T939" s="426"/>
      <c r="U939" s="426"/>
      <c r="V939" s="426"/>
      <c r="W939" s="426"/>
      <c r="X939" s="426"/>
      <c r="Y939" s="426"/>
      <c r="Z939" s="426"/>
    </row>
    <row r="940" spans="1:26" ht="15.75" customHeight="1">
      <c r="A940" s="426"/>
      <c r="B940" s="426"/>
      <c r="C940" s="426"/>
      <c r="D940" s="426"/>
      <c r="E940" s="426"/>
      <c r="F940" s="426"/>
      <c r="G940" s="426"/>
      <c r="H940" s="426"/>
      <c r="I940" s="426"/>
      <c r="J940" s="426"/>
      <c r="K940" s="426"/>
      <c r="L940" s="426"/>
      <c r="M940" s="426"/>
      <c r="N940" s="426"/>
      <c r="O940" s="426"/>
      <c r="P940" s="426"/>
      <c r="Q940" s="426"/>
      <c r="R940" s="426"/>
      <c r="S940" s="426"/>
      <c r="T940" s="426"/>
      <c r="U940" s="426"/>
      <c r="V940" s="426"/>
      <c r="W940" s="426"/>
      <c r="X940" s="426"/>
      <c r="Y940" s="426"/>
      <c r="Z940" s="426"/>
    </row>
    <row r="941" spans="1:26" ht="15.75" customHeight="1">
      <c r="A941" s="426"/>
      <c r="B941" s="426"/>
      <c r="C941" s="426"/>
      <c r="D941" s="426"/>
      <c r="E941" s="426"/>
      <c r="F941" s="426"/>
      <c r="G941" s="426"/>
      <c r="H941" s="426"/>
      <c r="I941" s="426"/>
      <c r="J941" s="426"/>
      <c r="K941" s="426"/>
      <c r="L941" s="426"/>
      <c r="M941" s="426"/>
      <c r="N941" s="426"/>
      <c r="O941" s="426"/>
      <c r="P941" s="426"/>
      <c r="Q941" s="426"/>
      <c r="R941" s="426"/>
      <c r="S941" s="426"/>
      <c r="T941" s="426"/>
      <c r="U941" s="426"/>
      <c r="V941" s="426"/>
      <c r="W941" s="426"/>
      <c r="X941" s="426"/>
      <c r="Y941" s="426"/>
      <c r="Z941" s="426"/>
    </row>
    <row r="942" spans="1:26" ht="15.75" customHeight="1">
      <c r="A942" s="426"/>
      <c r="B942" s="426"/>
      <c r="C942" s="426"/>
      <c r="D942" s="426"/>
      <c r="E942" s="426"/>
      <c r="F942" s="426"/>
      <c r="G942" s="426"/>
      <c r="H942" s="426"/>
      <c r="I942" s="426"/>
      <c r="J942" s="426"/>
      <c r="K942" s="426"/>
      <c r="L942" s="426"/>
      <c r="M942" s="426"/>
      <c r="N942" s="426"/>
      <c r="O942" s="426"/>
      <c r="P942" s="426"/>
      <c r="Q942" s="426"/>
      <c r="R942" s="426"/>
      <c r="S942" s="426"/>
      <c r="T942" s="426"/>
      <c r="U942" s="426"/>
      <c r="V942" s="426"/>
      <c r="W942" s="426"/>
      <c r="X942" s="426"/>
      <c r="Y942" s="426"/>
      <c r="Z942" s="426"/>
    </row>
    <row r="943" spans="1:26" ht="15.75" customHeight="1">
      <c r="A943" s="426"/>
      <c r="B943" s="426"/>
      <c r="C943" s="426"/>
      <c r="D943" s="426"/>
      <c r="E943" s="426"/>
      <c r="F943" s="426"/>
      <c r="G943" s="426"/>
      <c r="H943" s="426"/>
      <c r="I943" s="426"/>
      <c r="J943" s="426"/>
      <c r="K943" s="426"/>
      <c r="L943" s="426"/>
      <c r="M943" s="426"/>
      <c r="N943" s="426"/>
      <c r="O943" s="426"/>
      <c r="P943" s="426"/>
      <c r="Q943" s="426"/>
      <c r="R943" s="426"/>
      <c r="S943" s="426"/>
      <c r="T943" s="426"/>
      <c r="U943" s="426"/>
      <c r="V943" s="426"/>
      <c r="W943" s="426"/>
      <c r="X943" s="426"/>
      <c r="Y943" s="426"/>
      <c r="Z943" s="426"/>
    </row>
    <row r="944" spans="1:26" ht="15.75" customHeight="1">
      <c r="A944" s="426"/>
      <c r="B944" s="426"/>
      <c r="C944" s="426"/>
      <c r="D944" s="426"/>
      <c r="E944" s="426"/>
      <c r="F944" s="426"/>
      <c r="G944" s="426"/>
      <c r="H944" s="426"/>
      <c r="I944" s="426"/>
      <c r="J944" s="426"/>
      <c r="K944" s="426"/>
      <c r="L944" s="426"/>
      <c r="M944" s="426"/>
      <c r="N944" s="426"/>
      <c r="O944" s="426"/>
      <c r="P944" s="426"/>
      <c r="Q944" s="426"/>
      <c r="R944" s="426"/>
      <c r="S944" s="426"/>
      <c r="T944" s="426"/>
      <c r="U944" s="426"/>
      <c r="V944" s="426"/>
      <c r="W944" s="426"/>
      <c r="X944" s="426"/>
      <c r="Y944" s="426"/>
      <c r="Z944" s="426"/>
    </row>
    <row r="945" spans="1:26" ht="15.75" customHeight="1">
      <c r="A945" s="426"/>
      <c r="B945" s="426"/>
      <c r="C945" s="426"/>
      <c r="D945" s="426"/>
      <c r="E945" s="426"/>
      <c r="F945" s="426"/>
      <c r="G945" s="426"/>
      <c r="H945" s="426"/>
      <c r="I945" s="426"/>
      <c r="J945" s="426"/>
      <c r="K945" s="426"/>
      <c r="L945" s="426"/>
      <c r="M945" s="426"/>
      <c r="N945" s="426"/>
      <c r="O945" s="426"/>
      <c r="P945" s="426"/>
      <c r="Q945" s="426"/>
      <c r="R945" s="426"/>
      <c r="S945" s="426"/>
      <c r="T945" s="426"/>
      <c r="U945" s="426"/>
      <c r="V945" s="426"/>
      <c r="W945" s="426"/>
      <c r="X945" s="426"/>
      <c r="Y945" s="426"/>
      <c r="Z945" s="426"/>
    </row>
    <row r="946" spans="1:26" ht="15.75" customHeight="1">
      <c r="A946" s="426"/>
      <c r="B946" s="426"/>
      <c r="C946" s="426"/>
      <c r="D946" s="426"/>
      <c r="E946" s="426"/>
      <c r="F946" s="426"/>
      <c r="G946" s="426"/>
      <c r="H946" s="426"/>
      <c r="I946" s="426"/>
      <c r="J946" s="426"/>
      <c r="K946" s="426"/>
      <c r="L946" s="426"/>
      <c r="M946" s="426"/>
      <c r="N946" s="426"/>
      <c r="O946" s="426"/>
      <c r="P946" s="426"/>
      <c r="Q946" s="426"/>
      <c r="R946" s="426"/>
      <c r="S946" s="426"/>
      <c r="T946" s="426"/>
      <c r="U946" s="426"/>
      <c r="V946" s="426"/>
      <c r="W946" s="426"/>
      <c r="X946" s="426"/>
      <c r="Y946" s="426"/>
      <c r="Z946" s="426"/>
    </row>
    <row r="947" spans="1:26" ht="15.75" customHeight="1">
      <c r="A947" s="426"/>
      <c r="B947" s="426"/>
      <c r="C947" s="426"/>
      <c r="D947" s="426"/>
      <c r="E947" s="426"/>
      <c r="F947" s="426"/>
      <c r="G947" s="426"/>
      <c r="H947" s="426"/>
      <c r="I947" s="426"/>
      <c r="J947" s="426"/>
      <c r="K947" s="426"/>
      <c r="L947" s="426"/>
      <c r="M947" s="426"/>
      <c r="N947" s="426"/>
      <c r="O947" s="426"/>
      <c r="P947" s="426"/>
      <c r="Q947" s="426"/>
      <c r="R947" s="426"/>
      <c r="S947" s="426"/>
      <c r="T947" s="426"/>
      <c r="U947" s="426"/>
      <c r="V947" s="426"/>
      <c r="W947" s="426"/>
      <c r="X947" s="426"/>
      <c r="Y947" s="426"/>
      <c r="Z947" s="426"/>
    </row>
    <row r="948" spans="1:26" ht="15.75" customHeight="1">
      <c r="A948" s="426"/>
      <c r="B948" s="426"/>
      <c r="C948" s="426"/>
      <c r="D948" s="426"/>
      <c r="E948" s="426"/>
      <c r="F948" s="426"/>
      <c r="G948" s="426"/>
      <c r="H948" s="426"/>
      <c r="I948" s="426"/>
      <c r="J948" s="426"/>
      <c r="K948" s="426"/>
      <c r="L948" s="426"/>
      <c r="M948" s="426"/>
      <c r="N948" s="426"/>
      <c r="O948" s="426"/>
      <c r="P948" s="426"/>
      <c r="Q948" s="426"/>
      <c r="R948" s="426"/>
      <c r="S948" s="426"/>
      <c r="T948" s="426"/>
      <c r="U948" s="426"/>
      <c r="V948" s="426"/>
      <c r="W948" s="426"/>
      <c r="X948" s="426"/>
      <c r="Y948" s="426"/>
      <c r="Z948" s="426"/>
    </row>
    <row r="949" spans="1:26" ht="15.75" customHeight="1">
      <c r="A949" s="426"/>
      <c r="B949" s="426"/>
      <c r="C949" s="426"/>
      <c r="D949" s="426"/>
      <c r="E949" s="426"/>
      <c r="F949" s="426"/>
      <c r="G949" s="426"/>
      <c r="H949" s="426"/>
      <c r="I949" s="426"/>
      <c r="J949" s="426"/>
      <c r="K949" s="426"/>
      <c r="L949" s="426"/>
      <c r="M949" s="426"/>
      <c r="N949" s="426"/>
      <c r="O949" s="426"/>
      <c r="P949" s="426"/>
      <c r="Q949" s="426"/>
      <c r="R949" s="426"/>
      <c r="S949" s="426"/>
      <c r="T949" s="426"/>
      <c r="U949" s="426"/>
      <c r="V949" s="426"/>
      <c r="W949" s="426"/>
      <c r="X949" s="426"/>
      <c r="Y949" s="426"/>
      <c r="Z949" s="426"/>
    </row>
    <row r="950" spans="1:26" ht="15.75" customHeight="1">
      <c r="A950" s="426"/>
      <c r="B950" s="426"/>
      <c r="C950" s="426"/>
      <c r="D950" s="426"/>
      <c r="E950" s="426"/>
      <c r="F950" s="426"/>
      <c r="G950" s="426"/>
      <c r="H950" s="426"/>
      <c r="I950" s="426"/>
      <c r="J950" s="426"/>
      <c r="K950" s="426"/>
      <c r="L950" s="426"/>
      <c r="M950" s="426"/>
      <c r="N950" s="426"/>
      <c r="O950" s="426"/>
      <c r="P950" s="426"/>
      <c r="Q950" s="426"/>
      <c r="R950" s="426"/>
      <c r="S950" s="426"/>
      <c r="T950" s="426"/>
      <c r="U950" s="426"/>
      <c r="V950" s="426"/>
      <c r="W950" s="426"/>
      <c r="X950" s="426"/>
      <c r="Y950" s="426"/>
      <c r="Z950" s="426"/>
    </row>
    <row r="951" spans="1:26" ht="15.75" customHeight="1">
      <c r="A951" s="426"/>
      <c r="B951" s="426"/>
      <c r="C951" s="426"/>
      <c r="D951" s="426"/>
      <c r="E951" s="426"/>
      <c r="F951" s="426"/>
      <c r="G951" s="426"/>
      <c r="H951" s="426"/>
      <c r="I951" s="426"/>
      <c r="J951" s="426"/>
      <c r="K951" s="426"/>
      <c r="L951" s="426"/>
      <c r="M951" s="426"/>
      <c r="N951" s="426"/>
      <c r="O951" s="426"/>
      <c r="P951" s="426"/>
      <c r="Q951" s="426"/>
      <c r="R951" s="426"/>
      <c r="S951" s="426"/>
      <c r="T951" s="426"/>
      <c r="U951" s="426"/>
      <c r="V951" s="426"/>
      <c r="W951" s="426"/>
      <c r="X951" s="426"/>
      <c r="Y951" s="426"/>
      <c r="Z951" s="426"/>
    </row>
    <row r="952" spans="1:26" ht="15.75" customHeight="1">
      <c r="A952" s="426"/>
      <c r="B952" s="426"/>
      <c r="C952" s="426"/>
      <c r="D952" s="426"/>
      <c r="E952" s="426"/>
      <c r="F952" s="426"/>
      <c r="G952" s="426"/>
      <c r="H952" s="426"/>
      <c r="I952" s="426"/>
      <c r="J952" s="426"/>
      <c r="K952" s="426"/>
      <c r="L952" s="426"/>
      <c r="M952" s="426"/>
      <c r="N952" s="426"/>
      <c r="O952" s="426"/>
      <c r="P952" s="426"/>
      <c r="Q952" s="426"/>
      <c r="R952" s="426"/>
      <c r="S952" s="426"/>
      <c r="T952" s="426"/>
      <c r="U952" s="426"/>
      <c r="V952" s="426"/>
      <c r="W952" s="426"/>
      <c r="X952" s="426"/>
      <c r="Y952" s="426"/>
      <c r="Z952" s="426"/>
    </row>
    <row r="953" spans="1:26" ht="15.75" customHeight="1">
      <c r="A953" s="426"/>
      <c r="B953" s="426"/>
      <c r="C953" s="426"/>
      <c r="D953" s="426"/>
      <c r="E953" s="426"/>
      <c r="F953" s="426"/>
      <c r="G953" s="426"/>
      <c r="H953" s="426"/>
      <c r="I953" s="426"/>
      <c r="J953" s="426"/>
      <c r="K953" s="426"/>
      <c r="L953" s="426"/>
      <c r="M953" s="426"/>
      <c r="N953" s="426"/>
      <c r="O953" s="426"/>
      <c r="P953" s="426"/>
      <c r="Q953" s="426"/>
      <c r="R953" s="426"/>
      <c r="S953" s="426"/>
      <c r="T953" s="426"/>
      <c r="U953" s="426"/>
      <c r="V953" s="426"/>
      <c r="W953" s="426"/>
      <c r="X953" s="426"/>
      <c r="Y953" s="426"/>
      <c r="Z953" s="426"/>
    </row>
    <row r="954" spans="1:26" ht="15.75" customHeight="1">
      <c r="A954" s="426"/>
      <c r="B954" s="426"/>
      <c r="C954" s="426"/>
      <c r="D954" s="426"/>
      <c r="E954" s="426"/>
      <c r="F954" s="426"/>
      <c r="G954" s="426"/>
      <c r="H954" s="426"/>
      <c r="I954" s="426"/>
      <c r="J954" s="426"/>
      <c r="K954" s="426"/>
      <c r="L954" s="426"/>
      <c r="M954" s="426"/>
      <c r="N954" s="426"/>
      <c r="O954" s="426"/>
      <c r="P954" s="426"/>
      <c r="Q954" s="426"/>
      <c r="R954" s="426"/>
      <c r="S954" s="426"/>
      <c r="T954" s="426"/>
      <c r="U954" s="426"/>
      <c r="V954" s="426"/>
      <c r="W954" s="426"/>
      <c r="X954" s="426"/>
      <c r="Y954" s="426"/>
      <c r="Z954" s="426"/>
    </row>
    <row r="955" spans="1:26" ht="15.75" customHeight="1">
      <c r="A955" s="426"/>
      <c r="B955" s="426"/>
      <c r="C955" s="426"/>
      <c r="D955" s="426"/>
      <c r="E955" s="426"/>
      <c r="F955" s="426"/>
      <c r="G955" s="426"/>
      <c r="H955" s="426"/>
      <c r="I955" s="426"/>
      <c r="J955" s="426"/>
      <c r="K955" s="426"/>
      <c r="L955" s="426"/>
      <c r="M955" s="426"/>
      <c r="N955" s="426"/>
      <c r="O955" s="426"/>
      <c r="P955" s="426"/>
      <c r="Q955" s="426"/>
      <c r="R955" s="426"/>
      <c r="S955" s="426"/>
      <c r="T955" s="426"/>
      <c r="U955" s="426"/>
      <c r="V955" s="426"/>
      <c r="W955" s="426"/>
      <c r="X955" s="426"/>
      <c r="Y955" s="426"/>
      <c r="Z955" s="426"/>
    </row>
    <row r="956" spans="1:26" ht="15.75" customHeight="1">
      <c r="A956" s="426"/>
      <c r="B956" s="426"/>
      <c r="C956" s="426"/>
      <c r="D956" s="426"/>
      <c r="E956" s="426"/>
      <c r="F956" s="426"/>
      <c r="G956" s="426"/>
      <c r="H956" s="426"/>
      <c r="I956" s="426"/>
      <c r="J956" s="426"/>
      <c r="K956" s="426"/>
      <c r="L956" s="426"/>
      <c r="M956" s="426"/>
      <c r="N956" s="426"/>
      <c r="O956" s="426"/>
      <c r="P956" s="426"/>
      <c r="Q956" s="426"/>
      <c r="R956" s="426"/>
      <c r="S956" s="426"/>
      <c r="T956" s="426"/>
      <c r="U956" s="426"/>
      <c r="V956" s="426"/>
      <c r="W956" s="426"/>
      <c r="X956" s="426"/>
      <c r="Y956" s="426"/>
      <c r="Z956" s="426"/>
    </row>
    <row r="957" spans="1:26" ht="15.75" customHeight="1">
      <c r="A957" s="426"/>
      <c r="B957" s="426"/>
      <c r="C957" s="426"/>
      <c r="D957" s="426"/>
      <c r="E957" s="426"/>
      <c r="F957" s="426"/>
      <c r="G957" s="426"/>
      <c r="H957" s="426"/>
      <c r="I957" s="426"/>
      <c r="J957" s="426"/>
      <c r="K957" s="426"/>
      <c r="L957" s="426"/>
      <c r="M957" s="426"/>
      <c r="N957" s="426"/>
      <c r="O957" s="426"/>
      <c r="P957" s="426"/>
      <c r="Q957" s="426"/>
      <c r="R957" s="426"/>
      <c r="S957" s="426"/>
      <c r="T957" s="426"/>
      <c r="U957" s="426"/>
      <c r="V957" s="426"/>
      <c r="W957" s="426"/>
      <c r="X957" s="426"/>
      <c r="Y957" s="426"/>
      <c r="Z957" s="426"/>
    </row>
    <row r="958" spans="1:26" ht="15.75" customHeight="1">
      <c r="A958" s="426"/>
      <c r="B958" s="426"/>
      <c r="C958" s="426"/>
      <c r="D958" s="426"/>
      <c r="E958" s="426"/>
      <c r="F958" s="426"/>
      <c r="G958" s="426"/>
      <c r="H958" s="426"/>
      <c r="I958" s="426"/>
      <c r="J958" s="426"/>
      <c r="K958" s="426"/>
      <c r="L958" s="426"/>
      <c r="M958" s="426"/>
      <c r="N958" s="426"/>
      <c r="O958" s="426"/>
      <c r="P958" s="426"/>
      <c r="Q958" s="426"/>
      <c r="R958" s="426"/>
      <c r="S958" s="426"/>
      <c r="T958" s="426"/>
      <c r="U958" s="426"/>
      <c r="V958" s="426"/>
      <c r="W958" s="426"/>
      <c r="X958" s="426"/>
      <c r="Y958" s="426"/>
      <c r="Z958" s="426"/>
    </row>
    <row r="959" spans="1:26" ht="15.75" customHeight="1">
      <c r="A959" s="426"/>
      <c r="B959" s="426"/>
      <c r="C959" s="426"/>
      <c r="D959" s="426"/>
      <c r="E959" s="426"/>
      <c r="F959" s="426"/>
      <c r="G959" s="426"/>
      <c r="H959" s="426"/>
      <c r="I959" s="426"/>
      <c r="J959" s="426"/>
      <c r="K959" s="426"/>
      <c r="L959" s="426"/>
      <c r="M959" s="426"/>
      <c r="N959" s="426"/>
      <c r="O959" s="426"/>
      <c r="P959" s="426"/>
      <c r="Q959" s="426"/>
      <c r="R959" s="426"/>
      <c r="S959" s="426"/>
      <c r="T959" s="426"/>
      <c r="U959" s="426"/>
      <c r="V959" s="426"/>
      <c r="W959" s="426"/>
      <c r="X959" s="426"/>
      <c r="Y959" s="426"/>
      <c r="Z959" s="426"/>
    </row>
    <row r="960" spans="1:26" ht="15.75" customHeight="1">
      <c r="A960" s="426"/>
      <c r="B960" s="426"/>
      <c r="C960" s="426"/>
      <c r="D960" s="426"/>
      <c r="E960" s="426"/>
      <c r="F960" s="426"/>
      <c r="G960" s="426"/>
      <c r="H960" s="426"/>
      <c r="I960" s="426"/>
      <c r="J960" s="426"/>
      <c r="K960" s="426"/>
      <c r="L960" s="426"/>
      <c r="M960" s="426"/>
      <c r="N960" s="426"/>
      <c r="O960" s="426"/>
      <c r="P960" s="426"/>
      <c r="Q960" s="426"/>
      <c r="R960" s="426"/>
      <c r="S960" s="426"/>
      <c r="T960" s="426"/>
      <c r="U960" s="426"/>
      <c r="V960" s="426"/>
      <c r="W960" s="426"/>
      <c r="X960" s="426"/>
      <c r="Y960" s="426"/>
      <c r="Z960" s="426"/>
    </row>
    <row r="961" spans="1:26" ht="15.75" customHeight="1">
      <c r="A961" s="426"/>
      <c r="B961" s="426"/>
      <c r="C961" s="426"/>
      <c r="D961" s="426"/>
      <c r="E961" s="426"/>
      <c r="F961" s="426"/>
      <c r="G961" s="426"/>
      <c r="H961" s="426"/>
      <c r="I961" s="426"/>
      <c r="J961" s="426"/>
      <c r="K961" s="426"/>
      <c r="L961" s="426"/>
      <c r="M961" s="426"/>
      <c r="N961" s="426"/>
      <c r="O961" s="426"/>
      <c r="P961" s="426"/>
      <c r="Q961" s="426"/>
      <c r="R961" s="426"/>
      <c r="S961" s="426"/>
      <c r="T961" s="426"/>
      <c r="U961" s="426"/>
      <c r="V961" s="426"/>
      <c r="W961" s="426"/>
      <c r="X961" s="426"/>
      <c r="Y961" s="426"/>
      <c r="Z961" s="426"/>
    </row>
    <row r="962" spans="1:26" ht="15.75" customHeight="1">
      <c r="A962" s="426"/>
      <c r="B962" s="426"/>
      <c r="C962" s="426"/>
      <c r="D962" s="426"/>
      <c r="E962" s="426"/>
      <c r="F962" s="426"/>
      <c r="G962" s="426"/>
      <c r="H962" s="426"/>
      <c r="I962" s="426"/>
      <c r="J962" s="426"/>
      <c r="K962" s="426"/>
      <c r="L962" s="426"/>
      <c r="M962" s="426"/>
      <c r="N962" s="426"/>
      <c r="O962" s="426"/>
      <c r="P962" s="426"/>
      <c r="Q962" s="426"/>
      <c r="R962" s="426"/>
      <c r="S962" s="426"/>
      <c r="T962" s="426"/>
      <c r="U962" s="426"/>
      <c r="V962" s="426"/>
      <c r="W962" s="426"/>
      <c r="X962" s="426"/>
      <c r="Y962" s="426"/>
      <c r="Z962" s="426"/>
    </row>
    <row r="963" spans="1:26" ht="15.75" customHeight="1">
      <c r="A963" s="426"/>
      <c r="B963" s="426"/>
      <c r="C963" s="426"/>
      <c r="D963" s="426"/>
      <c r="E963" s="426"/>
      <c r="F963" s="426"/>
      <c r="G963" s="426"/>
      <c r="H963" s="426"/>
      <c r="I963" s="426"/>
      <c r="J963" s="426"/>
      <c r="K963" s="426"/>
      <c r="L963" s="426"/>
      <c r="M963" s="426"/>
      <c r="N963" s="426"/>
      <c r="O963" s="426"/>
      <c r="P963" s="426"/>
      <c r="Q963" s="426"/>
      <c r="R963" s="426"/>
      <c r="S963" s="426"/>
      <c r="T963" s="426"/>
      <c r="U963" s="426"/>
      <c r="V963" s="426"/>
      <c r="W963" s="426"/>
      <c r="X963" s="426"/>
      <c r="Y963" s="426"/>
      <c r="Z963" s="426"/>
    </row>
    <row r="964" spans="1:26" ht="15.75" customHeight="1">
      <c r="A964" s="426"/>
      <c r="B964" s="426"/>
      <c r="C964" s="426"/>
      <c r="D964" s="426"/>
      <c r="E964" s="426"/>
      <c r="F964" s="426"/>
      <c r="G964" s="426"/>
      <c r="H964" s="426"/>
      <c r="I964" s="426"/>
      <c r="J964" s="426"/>
      <c r="K964" s="426"/>
      <c r="L964" s="426"/>
      <c r="M964" s="426"/>
      <c r="N964" s="426"/>
      <c r="O964" s="426"/>
      <c r="P964" s="426"/>
      <c r="Q964" s="426"/>
      <c r="R964" s="426"/>
      <c r="S964" s="426"/>
      <c r="T964" s="426"/>
      <c r="U964" s="426"/>
      <c r="V964" s="426"/>
      <c r="W964" s="426"/>
      <c r="X964" s="426"/>
      <c r="Y964" s="426"/>
      <c r="Z964" s="426"/>
    </row>
    <row r="965" spans="1:26" ht="15.75" customHeight="1">
      <c r="A965" s="426"/>
      <c r="B965" s="426"/>
      <c r="C965" s="426"/>
      <c r="D965" s="426"/>
      <c r="E965" s="426"/>
      <c r="F965" s="426"/>
      <c r="G965" s="426"/>
      <c r="H965" s="426"/>
      <c r="I965" s="426"/>
      <c r="J965" s="426"/>
      <c r="K965" s="426"/>
      <c r="L965" s="426"/>
      <c r="M965" s="426"/>
      <c r="N965" s="426"/>
      <c r="O965" s="426"/>
      <c r="P965" s="426"/>
      <c r="Q965" s="426"/>
      <c r="R965" s="426"/>
      <c r="S965" s="426"/>
      <c r="T965" s="426"/>
      <c r="U965" s="426"/>
      <c r="V965" s="426"/>
      <c r="W965" s="426"/>
      <c r="X965" s="426"/>
      <c r="Y965" s="426"/>
      <c r="Z965" s="426"/>
    </row>
    <row r="966" spans="1:26" ht="15.75" customHeight="1">
      <c r="A966" s="426"/>
      <c r="B966" s="426"/>
      <c r="C966" s="426"/>
      <c r="D966" s="426"/>
      <c r="E966" s="426"/>
      <c r="F966" s="426"/>
      <c r="G966" s="426"/>
      <c r="H966" s="426"/>
      <c r="I966" s="426"/>
      <c r="J966" s="426"/>
      <c r="K966" s="426"/>
      <c r="L966" s="426"/>
      <c r="M966" s="426"/>
      <c r="N966" s="426"/>
      <c r="O966" s="426"/>
      <c r="P966" s="426"/>
      <c r="Q966" s="426"/>
      <c r="R966" s="426"/>
      <c r="S966" s="426"/>
      <c r="T966" s="426"/>
      <c r="U966" s="426"/>
      <c r="V966" s="426"/>
      <c r="W966" s="426"/>
      <c r="X966" s="426"/>
      <c r="Y966" s="426"/>
      <c r="Z966" s="426"/>
    </row>
    <row r="967" spans="1:26" ht="15.75" customHeight="1">
      <c r="A967" s="426"/>
      <c r="B967" s="426"/>
      <c r="C967" s="426"/>
      <c r="D967" s="426"/>
      <c r="E967" s="426"/>
      <c r="F967" s="426"/>
      <c r="G967" s="426"/>
      <c r="H967" s="426"/>
      <c r="I967" s="426"/>
      <c r="J967" s="426"/>
      <c r="K967" s="426"/>
      <c r="L967" s="426"/>
      <c r="M967" s="426"/>
      <c r="N967" s="426"/>
      <c r="O967" s="426"/>
      <c r="P967" s="426"/>
      <c r="Q967" s="426"/>
      <c r="R967" s="426"/>
      <c r="S967" s="426"/>
      <c r="T967" s="426"/>
      <c r="U967" s="426"/>
      <c r="V967" s="426"/>
      <c r="W967" s="426"/>
      <c r="X967" s="426"/>
      <c r="Y967" s="426"/>
      <c r="Z967" s="426"/>
    </row>
    <row r="968" spans="1:26" ht="15.75" customHeight="1">
      <c r="A968" s="426"/>
      <c r="B968" s="426"/>
      <c r="C968" s="426"/>
      <c r="D968" s="426"/>
      <c r="E968" s="426"/>
      <c r="F968" s="426"/>
      <c r="G968" s="426"/>
      <c r="H968" s="426"/>
      <c r="I968" s="426"/>
      <c r="J968" s="426"/>
      <c r="K968" s="426"/>
      <c r="L968" s="426"/>
      <c r="M968" s="426"/>
      <c r="N968" s="426"/>
      <c r="O968" s="426"/>
      <c r="P968" s="426"/>
      <c r="Q968" s="426"/>
      <c r="R968" s="426"/>
      <c r="S968" s="426"/>
      <c r="T968" s="426"/>
      <c r="U968" s="426"/>
      <c r="V968" s="426"/>
      <c r="W968" s="426"/>
      <c r="X968" s="426"/>
      <c r="Y968" s="426"/>
      <c r="Z968" s="426"/>
    </row>
    <row r="969" spans="1:26" ht="15.75" customHeight="1">
      <c r="A969" s="426"/>
      <c r="B969" s="426"/>
      <c r="C969" s="426"/>
      <c r="D969" s="426"/>
      <c r="E969" s="426"/>
      <c r="F969" s="426"/>
      <c r="G969" s="426"/>
      <c r="H969" s="426"/>
      <c r="I969" s="426"/>
      <c r="J969" s="426"/>
      <c r="K969" s="426"/>
      <c r="L969" s="426"/>
      <c r="M969" s="426"/>
      <c r="N969" s="426"/>
      <c r="O969" s="426"/>
      <c r="P969" s="426"/>
      <c r="Q969" s="426"/>
      <c r="R969" s="426"/>
      <c r="S969" s="426"/>
      <c r="T969" s="426"/>
      <c r="U969" s="426"/>
      <c r="V969" s="426"/>
      <c r="W969" s="426"/>
      <c r="X969" s="426"/>
      <c r="Y969" s="426"/>
      <c r="Z969" s="426"/>
    </row>
    <row r="970" spans="1:26" ht="15.75" customHeight="1">
      <c r="A970" s="426"/>
      <c r="B970" s="426"/>
      <c r="C970" s="426"/>
      <c r="D970" s="426"/>
      <c r="E970" s="426"/>
      <c r="F970" s="426"/>
      <c r="G970" s="426"/>
      <c r="H970" s="426"/>
      <c r="I970" s="426"/>
      <c r="J970" s="426"/>
      <c r="K970" s="426"/>
      <c r="L970" s="426"/>
      <c r="M970" s="426"/>
      <c r="N970" s="426"/>
      <c r="O970" s="426"/>
      <c r="P970" s="426"/>
      <c r="Q970" s="426"/>
      <c r="R970" s="426"/>
      <c r="S970" s="426"/>
      <c r="T970" s="426"/>
      <c r="U970" s="426"/>
      <c r="V970" s="426"/>
      <c r="W970" s="426"/>
      <c r="X970" s="426"/>
      <c r="Y970" s="426"/>
      <c r="Z970" s="426"/>
    </row>
    <row r="971" spans="1:26" ht="15.75" customHeight="1">
      <c r="A971" s="426"/>
      <c r="B971" s="426"/>
      <c r="C971" s="426"/>
      <c r="D971" s="426"/>
      <c r="E971" s="426"/>
      <c r="F971" s="426"/>
      <c r="G971" s="426"/>
      <c r="H971" s="426"/>
      <c r="I971" s="426"/>
      <c r="J971" s="426"/>
      <c r="K971" s="426"/>
      <c r="L971" s="426"/>
      <c r="M971" s="426"/>
      <c r="N971" s="426"/>
      <c r="O971" s="426"/>
      <c r="P971" s="426"/>
      <c r="Q971" s="426"/>
      <c r="R971" s="426"/>
      <c r="S971" s="426"/>
      <c r="T971" s="426"/>
      <c r="U971" s="426"/>
      <c r="V971" s="426"/>
      <c r="W971" s="426"/>
      <c r="X971" s="426"/>
      <c r="Y971" s="426"/>
      <c r="Z971" s="426"/>
    </row>
    <row r="972" spans="1:26" ht="15.75" customHeight="1">
      <c r="A972" s="426"/>
      <c r="B972" s="426"/>
      <c r="C972" s="426"/>
      <c r="D972" s="426"/>
      <c r="E972" s="426"/>
      <c r="F972" s="426"/>
      <c r="G972" s="426"/>
      <c r="H972" s="426"/>
      <c r="I972" s="426"/>
      <c r="J972" s="426"/>
      <c r="K972" s="426"/>
      <c r="L972" s="426"/>
      <c r="M972" s="426"/>
      <c r="N972" s="426"/>
      <c r="O972" s="426"/>
      <c r="P972" s="426"/>
      <c r="Q972" s="426"/>
      <c r="R972" s="426"/>
      <c r="S972" s="426"/>
      <c r="T972" s="426"/>
      <c r="U972" s="426"/>
      <c r="V972" s="426"/>
      <c r="W972" s="426"/>
      <c r="X972" s="426"/>
      <c r="Y972" s="426"/>
      <c r="Z972" s="426"/>
    </row>
    <row r="973" spans="1:26" ht="15.75" customHeight="1">
      <c r="A973" s="426"/>
      <c r="B973" s="426"/>
      <c r="C973" s="426"/>
      <c r="D973" s="426"/>
      <c r="E973" s="426"/>
      <c r="F973" s="426"/>
      <c r="G973" s="426"/>
      <c r="H973" s="426"/>
      <c r="I973" s="426"/>
      <c r="J973" s="426"/>
      <c r="K973" s="426"/>
      <c r="L973" s="426"/>
      <c r="M973" s="426"/>
      <c r="N973" s="426"/>
      <c r="O973" s="426"/>
      <c r="P973" s="426"/>
      <c r="Q973" s="426"/>
      <c r="R973" s="426"/>
      <c r="S973" s="426"/>
      <c r="T973" s="426"/>
      <c r="U973" s="426"/>
      <c r="V973" s="426"/>
      <c r="W973" s="426"/>
      <c r="X973" s="426"/>
      <c r="Y973" s="426"/>
      <c r="Z973" s="426"/>
    </row>
    <row r="974" spans="1:26" ht="15.75" customHeight="1">
      <c r="A974" s="426"/>
      <c r="B974" s="426"/>
      <c r="C974" s="426"/>
      <c r="D974" s="426"/>
      <c r="E974" s="426"/>
      <c r="F974" s="426"/>
      <c r="G974" s="426"/>
      <c r="H974" s="426"/>
      <c r="I974" s="426"/>
      <c r="J974" s="426"/>
      <c r="K974" s="426"/>
      <c r="L974" s="426"/>
      <c r="M974" s="426"/>
      <c r="N974" s="426"/>
      <c r="O974" s="426"/>
      <c r="P974" s="426"/>
      <c r="Q974" s="426"/>
      <c r="R974" s="426"/>
      <c r="S974" s="426"/>
      <c r="T974" s="426"/>
      <c r="U974" s="426"/>
      <c r="V974" s="426"/>
      <c r="W974" s="426"/>
      <c r="X974" s="426"/>
      <c r="Y974" s="426"/>
      <c r="Z974" s="426"/>
    </row>
    <row r="975" spans="1:26" ht="15.75" customHeight="1">
      <c r="A975" s="426"/>
      <c r="B975" s="426"/>
      <c r="C975" s="426"/>
      <c r="D975" s="426"/>
      <c r="E975" s="426"/>
      <c r="F975" s="426"/>
      <c r="G975" s="426"/>
      <c r="H975" s="426"/>
      <c r="I975" s="426"/>
      <c r="J975" s="426"/>
      <c r="K975" s="426"/>
      <c r="L975" s="426"/>
      <c r="M975" s="426"/>
      <c r="N975" s="426"/>
      <c r="O975" s="426"/>
      <c r="P975" s="426"/>
      <c r="Q975" s="426"/>
      <c r="R975" s="426"/>
      <c r="S975" s="426"/>
      <c r="T975" s="426"/>
      <c r="U975" s="426"/>
      <c r="V975" s="426"/>
      <c r="W975" s="426"/>
      <c r="X975" s="426"/>
      <c r="Y975" s="426"/>
      <c r="Z975" s="426"/>
    </row>
    <row r="976" spans="1:26" ht="15.75" customHeight="1">
      <c r="A976" s="426"/>
      <c r="B976" s="426"/>
      <c r="C976" s="426"/>
      <c r="D976" s="426"/>
      <c r="E976" s="426"/>
      <c r="F976" s="426"/>
      <c r="G976" s="426"/>
      <c r="H976" s="426"/>
      <c r="I976" s="426"/>
      <c r="J976" s="426"/>
      <c r="K976" s="426"/>
      <c r="L976" s="426"/>
      <c r="M976" s="426"/>
      <c r="N976" s="426"/>
      <c r="O976" s="426"/>
      <c r="P976" s="426"/>
      <c r="Q976" s="426"/>
      <c r="R976" s="426"/>
      <c r="S976" s="426"/>
      <c r="T976" s="426"/>
      <c r="U976" s="426"/>
      <c r="V976" s="426"/>
      <c r="W976" s="426"/>
      <c r="X976" s="426"/>
      <c r="Y976" s="426"/>
      <c r="Z976" s="426"/>
    </row>
    <row r="977" spans="1:26" ht="15.75" customHeight="1">
      <c r="A977" s="426"/>
      <c r="B977" s="426"/>
      <c r="C977" s="426"/>
      <c r="D977" s="426"/>
      <c r="E977" s="426"/>
      <c r="F977" s="426"/>
      <c r="G977" s="426"/>
      <c r="H977" s="426"/>
      <c r="I977" s="426"/>
      <c r="J977" s="426"/>
      <c r="K977" s="426"/>
      <c r="L977" s="426"/>
      <c r="M977" s="426"/>
      <c r="N977" s="426"/>
      <c r="O977" s="426"/>
      <c r="P977" s="426"/>
      <c r="Q977" s="426"/>
      <c r="R977" s="426"/>
      <c r="S977" s="426"/>
      <c r="T977" s="426"/>
      <c r="U977" s="426"/>
      <c r="V977" s="426"/>
      <c r="W977" s="426"/>
      <c r="X977" s="426"/>
      <c r="Y977" s="426"/>
      <c r="Z977" s="426"/>
    </row>
    <row r="978" spans="1:26" ht="15.75" customHeight="1">
      <c r="A978" s="426"/>
      <c r="B978" s="426"/>
      <c r="C978" s="426"/>
      <c r="D978" s="426"/>
      <c r="E978" s="426"/>
      <c r="F978" s="426"/>
      <c r="G978" s="426"/>
      <c r="H978" s="426"/>
      <c r="I978" s="426"/>
      <c r="J978" s="426"/>
      <c r="K978" s="426"/>
      <c r="L978" s="426"/>
      <c r="M978" s="426"/>
      <c r="N978" s="426"/>
      <c r="O978" s="426"/>
      <c r="P978" s="426"/>
      <c r="Q978" s="426"/>
      <c r="R978" s="426"/>
      <c r="S978" s="426"/>
      <c r="T978" s="426"/>
      <c r="U978" s="426"/>
      <c r="V978" s="426"/>
      <c r="W978" s="426"/>
      <c r="X978" s="426"/>
      <c r="Y978" s="426"/>
      <c r="Z978" s="426"/>
    </row>
    <row r="979" spans="1:26" ht="15.75" customHeight="1">
      <c r="A979" s="426"/>
      <c r="B979" s="426"/>
      <c r="C979" s="426"/>
      <c r="D979" s="426"/>
      <c r="E979" s="426"/>
      <c r="F979" s="426"/>
      <c r="G979" s="426"/>
      <c r="H979" s="426"/>
      <c r="I979" s="426"/>
      <c r="J979" s="426"/>
      <c r="K979" s="426"/>
      <c r="L979" s="426"/>
      <c r="M979" s="426"/>
      <c r="N979" s="426"/>
      <c r="O979" s="426"/>
      <c r="P979" s="426"/>
      <c r="Q979" s="426"/>
      <c r="R979" s="426"/>
      <c r="S979" s="426"/>
      <c r="T979" s="426"/>
      <c r="U979" s="426"/>
      <c r="V979" s="426"/>
      <c r="W979" s="426"/>
      <c r="X979" s="426"/>
      <c r="Y979" s="426"/>
      <c r="Z979" s="426"/>
    </row>
    <row r="980" spans="1:26" ht="15.75" customHeight="1">
      <c r="A980" s="426"/>
      <c r="B980" s="426"/>
      <c r="C980" s="426"/>
      <c r="D980" s="426"/>
      <c r="E980" s="426"/>
      <c r="F980" s="426"/>
      <c r="G980" s="426"/>
      <c r="H980" s="426"/>
      <c r="I980" s="426"/>
      <c r="J980" s="426"/>
      <c r="K980" s="426"/>
      <c r="L980" s="426"/>
      <c r="M980" s="426"/>
      <c r="N980" s="426"/>
      <c r="O980" s="426"/>
      <c r="P980" s="426"/>
      <c r="Q980" s="426"/>
      <c r="R980" s="426"/>
      <c r="S980" s="426"/>
      <c r="T980" s="426"/>
      <c r="U980" s="426"/>
      <c r="V980" s="426"/>
      <c r="W980" s="426"/>
      <c r="X980" s="426"/>
      <c r="Y980" s="426"/>
      <c r="Z980" s="426"/>
    </row>
    <row r="981" spans="1:26" ht="15.75" customHeight="1">
      <c r="A981" s="426"/>
      <c r="B981" s="426"/>
      <c r="C981" s="426"/>
      <c r="D981" s="426"/>
      <c r="E981" s="426"/>
      <c r="F981" s="426"/>
      <c r="G981" s="426"/>
      <c r="H981" s="426"/>
      <c r="I981" s="426"/>
      <c r="J981" s="426"/>
      <c r="K981" s="426"/>
      <c r="L981" s="426"/>
      <c r="M981" s="426"/>
      <c r="N981" s="426"/>
      <c r="O981" s="426"/>
      <c r="P981" s="426"/>
      <c r="Q981" s="426"/>
      <c r="R981" s="426"/>
      <c r="S981" s="426"/>
      <c r="T981" s="426"/>
      <c r="U981" s="426"/>
      <c r="V981" s="426"/>
      <c r="W981" s="426"/>
      <c r="X981" s="426"/>
      <c r="Y981" s="426"/>
      <c r="Z981" s="426"/>
    </row>
    <row r="982" spans="1:26" ht="15.75" customHeight="1">
      <c r="A982" s="426"/>
      <c r="B982" s="426"/>
      <c r="C982" s="426"/>
      <c r="D982" s="426"/>
      <c r="E982" s="426"/>
      <c r="F982" s="426"/>
      <c r="G982" s="426"/>
      <c r="H982" s="426"/>
      <c r="I982" s="426"/>
      <c r="J982" s="426"/>
      <c r="K982" s="426"/>
      <c r="L982" s="426"/>
      <c r="M982" s="426"/>
      <c r="N982" s="426"/>
      <c r="O982" s="426"/>
      <c r="P982" s="426"/>
      <c r="Q982" s="426"/>
      <c r="R982" s="426"/>
      <c r="S982" s="426"/>
      <c r="T982" s="426"/>
      <c r="U982" s="426"/>
      <c r="V982" s="426"/>
      <c r="W982" s="426"/>
      <c r="X982" s="426"/>
      <c r="Y982" s="426"/>
      <c r="Z982" s="426"/>
    </row>
    <row r="983" spans="1:26" ht="15.75" customHeight="1">
      <c r="A983" s="426"/>
      <c r="B983" s="426"/>
      <c r="C983" s="426"/>
      <c r="D983" s="426"/>
      <c r="E983" s="426"/>
      <c r="F983" s="426"/>
      <c r="G983" s="426"/>
      <c r="H983" s="426"/>
      <c r="I983" s="426"/>
      <c r="J983" s="426"/>
      <c r="K983" s="426"/>
      <c r="L983" s="426"/>
      <c r="M983" s="426"/>
      <c r="N983" s="426"/>
      <c r="O983" s="426"/>
      <c r="P983" s="426"/>
      <c r="Q983" s="426"/>
      <c r="R983" s="426"/>
      <c r="S983" s="426"/>
      <c r="T983" s="426"/>
      <c r="U983" s="426"/>
      <c r="V983" s="426"/>
      <c r="W983" s="426"/>
      <c r="X983" s="426"/>
      <c r="Y983" s="426"/>
      <c r="Z983" s="426"/>
    </row>
    <row r="984" spans="1:26" ht="15.75" customHeight="1">
      <c r="A984" s="426"/>
      <c r="B984" s="426"/>
      <c r="C984" s="426"/>
      <c r="D984" s="426"/>
      <c r="E984" s="426"/>
      <c r="F984" s="426"/>
      <c r="G984" s="426"/>
      <c r="H984" s="426"/>
      <c r="I984" s="426"/>
      <c r="J984" s="426"/>
      <c r="K984" s="426"/>
      <c r="L984" s="426"/>
      <c r="M984" s="426"/>
      <c r="N984" s="426"/>
      <c r="O984" s="426"/>
      <c r="P984" s="426"/>
      <c r="Q984" s="426"/>
      <c r="R984" s="426"/>
      <c r="S984" s="426"/>
      <c r="T984" s="426"/>
      <c r="U984" s="426"/>
      <c r="V984" s="426"/>
      <c r="W984" s="426"/>
      <c r="X984" s="426"/>
      <c r="Y984" s="426"/>
      <c r="Z984" s="426"/>
    </row>
    <row r="985" spans="1:26" ht="15.75" customHeight="1">
      <c r="A985" s="426"/>
      <c r="B985" s="426"/>
      <c r="C985" s="426"/>
      <c r="D985" s="426"/>
      <c r="E985" s="426"/>
      <c r="F985" s="426"/>
      <c r="G985" s="426"/>
      <c r="H985" s="426"/>
      <c r="I985" s="426"/>
      <c r="J985" s="426"/>
      <c r="K985" s="426"/>
      <c r="L985" s="426"/>
      <c r="M985" s="426"/>
      <c r="N985" s="426"/>
      <c r="O985" s="426"/>
      <c r="P985" s="426"/>
      <c r="Q985" s="426"/>
      <c r="R985" s="426"/>
      <c r="S985" s="426"/>
      <c r="T985" s="426"/>
      <c r="U985" s="426"/>
      <c r="V985" s="426"/>
      <c r="W985" s="426"/>
      <c r="X985" s="426"/>
      <c r="Y985" s="426"/>
      <c r="Z985" s="426"/>
    </row>
    <row r="986" spans="1:26" ht="15.75" customHeight="1">
      <c r="A986" s="426"/>
      <c r="B986" s="426"/>
      <c r="C986" s="426"/>
      <c r="D986" s="426"/>
      <c r="E986" s="426"/>
      <c r="F986" s="426"/>
      <c r="G986" s="426"/>
      <c r="H986" s="426"/>
      <c r="I986" s="426"/>
      <c r="J986" s="426"/>
      <c r="K986" s="426"/>
      <c r="L986" s="426"/>
      <c r="M986" s="426"/>
      <c r="N986" s="426"/>
      <c r="O986" s="426"/>
      <c r="P986" s="426"/>
      <c r="Q986" s="426"/>
      <c r="R986" s="426"/>
      <c r="S986" s="426"/>
      <c r="T986" s="426"/>
      <c r="U986" s="426"/>
      <c r="V986" s="426"/>
      <c r="W986" s="426"/>
      <c r="X986" s="426"/>
      <c r="Y986" s="426"/>
      <c r="Z986" s="426"/>
    </row>
    <row r="987" spans="1:26" ht="15.75" customHeight="1">
      <c r="A987" s="426"/>
      <c r="B987" s="426"/>
      <c r="C987" s="426"/>
      <c r="D987" s="426"/>
      <c r="E987" s="426"/>
      <c r="F987" s="426"/>
      <c r="G987" s="426"/>
      <c r="H987" s="426"/>
      <c r="I987" s="426"/>
      <c r="J987" s="426"/>
      <c r="K987" s="426"/>
      <c r="L987" s="426"/>
      <c r="M987" s="426"/>
      <c r="N987" s="426"/>
      <c r="O987" s="426"/>
      <c r="P987" s="426"/>
      <c r="Q987" s="426"/>
      <c r="R987" s="426"/>
      <c r="S987" s="426"/>
      <c r="T987" s="426"/>
      <c r="U987" s="426"/>
      <c r="V987" s="426"/>
      <c r="W987" s="426"/>
      <c r="X987" s="426"/>
      <c r="Y987" s="426"/>
      <c r="Z987" s="426"/>
    </row>
    <row r="988" spans="1:26" ht="15.75" customHeight="1">
      <c r="A988" s="426"/>
      <c r="B988" s="426"/>
      <c r="C988" s="426"/>
      <c r="D988" s="426"/>
      <c r="E988" s="426"/>
      <c r="F988" s="426"/>
      <c r="G988" s="426"/>
      <c r="H988" s="426"/>
      <c r="I988" s="426"/>
      <c r="J988" s="426"/>
      <c r="K988" s="426"/>
      <c r="L988" s="426"/>
      <c r="M988" s="426"/>
      <c r="N988" s="426"/>
      <c r="O988" s="426"/>
      <c r="P988" s="426"/>
      <c r="Q988" s="426"/>
      <c r="R988" s="426"/>
      <c r="S988" s="426"/>
      <c r="T988" s="426"/>
      <c r="U988" s="426"/>
      <c r="V988" s="426"/>
      <c r="W988" s="426"/>
      <c r="X988" s="426"/>
      <c r="Y988" s="426"/>
      <c r="Z988" s="426"/>
    </row>
    <row r="989" spans="1:26" ht="15.75" customHeight="1">
      <c r="A989" s="426"/>
      <c r="B989" s="426"/>
      <c r="C989" s="426"/>
      <c r="D989" s="426"/>
      <c r="E989" s="426"/>
      <c r="F989" s="426"/>
      <c r="G989" s="426"/>
      <c r="H989" s="426"/>
      <c r="I989" s="426"/>
      <c r="J989" s="426"/>
      <c r="K989" s="426"/>
      <c r="L989" s="426"/>
      <c r="M989" s="426"/>
      <c r="N989" s="426"/>
      <c r="O989" s="426"/>
      <c r="P989" s="426"/>
      <c r="Q989" s="426"/>
      <c r="R989" s="426"/>
      <c r="S989" s="426"/>
      <c r="T989" s="426"/>
      <c r="U989" s="426"/>
      <c r="V989" s="426"/>
      <c r="W989" s="426"/>
      <c r="X989" s="426"/>
      <c r="Y989" s="426"/>
      <c r="Z989" s="426"/>
    </row>
    <row r="990" spans="1:26" ht="15.75" customHeight="1">
      <c r="A990" s="426"/>
      <c r="B990" s="426"/>
      <c r="C990" s="426"/>
      <c r="D990" s="426"/>
      <c r="E990" s="426"/>
      <c r="F990" s="426"/>
      <c r="G990" s="426"/>
      <c r="H990" s="426"/>
      <c r="I990" s="426"/>
      <c r="J990" s="426"/>
      <c r="K990" s="426"/>
      <c r="L990" s="426"/>
      <c r="M990" s="426"/>
      <c r="N990" s="426"/>
      <c r="O990" s="426"/>
      <c r="P990" s="426"/>
      <c r="Q990" s="426"/>
      <c r="R990" s="426"/>
      <c r="S990" s="426"/>
      <c r="T990" s="426"/>
      <c r="U990" s="426"/>
      <c r="V990" s="426"/>
      <c r="W990" s="426"/>
      <c r="X990" s="426"/>
      <c r="Y990" s="426"/>
      <c r="Z990" s="426"/>
    </row>
    <row r="991" spans="1:26" ht="15.75" customHeight="1">
      <c r="A991" s="426"/>
      <c r="B991" s="426"/>
      <c r="C991" s="426"/>
      <c r="D991" s="426"/>
      <c r="E991" s="426"/>
      <c r="F991" s="426"/>
      <c r="G991" s="426"/>
      <c r="H991" s="426"/>
      <c r="I991" s="426"/>
      <c r="J991" s="426"/>
      <c r="K991" s="426"/>
      <c r="L991" s="426"/>
      <c r="M991" s="426"/>
      <c r="N991" s="426"/>
      <c r="O991" s="426"/>
      <c r="P991" s="426"/>
      <c r="Q991" s="426"/>
      <c r="R991" s="426"/>
      <c r="S991" s="426"/>
      <c r="T991" s="426"/>
      <c r="U991" s="426"/>
      <c r="V991" s="426"/>
      <c r="W991" s="426"/>
      <c r="X991" s="426"/>
      <c r="Y991" s="426"/>
      <c r="Z991" s="426"/>
    </row>
    <row r="992" spans="1:26" ht="15.75" customHeight="1">
      <c r="A992" s="426"/>
      <c r="B992" s="426"/>
      <c r="C992" s="426"/>
      <c r="D992" s="426"/>
      <c r="E992" s="426"/>
      <c r="F992" s="426"/>
      <c r="G992" s="426"/>
      <c r="H992" s="426"/>
      <c r="I992" s="426"/>
      <c r="J992" s="426"/>
      <c r="K992" s="426"/>
      <c r="L992" s="426"/>
      <c r="M992" s="426"/>
      <c r="N992" s="426"/>
      <c r="O992" s="426"/>
      <c r="P992" s="426"/>
      <c r="Q992" s="426"/>
      <c r="R992" s="426"/>
      <c r="S992" s="426"/>
      <c r="T992" s="426"/>
      <c r="U992" s="426"/>
      <c r="V992" s="426"/>
      <c r="W992" s="426"/>
      <c r="X992" s="426"/>
      <c r="Y992" s="426"/>
      <c r="Z992" s="426"/>
    </row>
    <row r="993" spans="1:26" ht="15.75" customHeight="1">
      <c r="A993" s="426"/>
      <c r="B993" s="426"/>
      <c r="C993" s="426"/>
      <c r="D993" s="426"/>
      <c r="E993" s="426"/>
      <c r="F993" s="426"/>
      <c r="G993" s="426"/>
      <c r="H993" s="426"/>
      <c r="I993" s="426"/>
      <c r="J993" s="426"/>
      <c r="K993" s="426"/>
      <c r="L993" s="426"/>
      <c r="M993" s="426"/>
      <c r="N993" s="426"/>
      <c r="O993" s="426"/>
      <c r="P993" s="426"/>
      <c r="Q993" s="426"/>
      <c r="R993" s="426"/>
      <c r="S993" s="426"/>
      <c r="T993" s="426"/>
      <c r="U993" s="426"/>
      <c r="V993" s="426"/>
      <c r="W993" s="426"/>
      <c r="X993" s="426"/>
      <c r="Y993" s="426"/>
      <c r="Z993" s="426"/>
    </row>
    <row r="994" spans="1:26" ht="15.75" customHeight="1">
      <c r="A994" s="426"/>
      <c r="B994" s="426"/>
      <c r="C994" s="426"/>
      <c r="D994" s="426"/>
      <c r="E994" s="426"/>
      <c r="F994" s="426"/>
      <c r="G994" s="426"/>
      <c r="H994" s="426"/>
      <c r="I994" s="426"/>
      <c r="J994" s="426"/>
      <c r="K994" s="426"/>
      <c r="L994" s="426"/>
      <c r="M994" s="426"/>
      <c r="N994" s="426"/>
      <c r="O994" s="426"/>
      <c r="P994" s="426"/>
      <c r="Q994" s="426"/>
      <c r="R994" s="426"/>
      <c r="S994" s="426"/>
      <c r="T994" s="426"/>
      <c r="U994" s="426"/>
      <c r="V994" s="426"/>
      <c r="W994" s="426"/>
      <c r="X994" s="426"/>
      <c r="Y994" s="426"/>
      <c r="Z994" s="426"/>
    </row>
    <row r="995" spans="1:26" ht="15.75" customHeight="1">
      <c r="A995" s="426"/>
      <c r="B995" s="426"/>
      <c r="C995" s="426"/>
      <c r="D995" s="426"/>
      <c r="E995" s="426"/>
      <c r="F995" s="426"/>
      <c r="G995" s="426"/>
      <c r="H995" s="426"/>
      <c r="I995" s="426"/>
      <c r="J995" s="426"/>
      <c r="K995" s="426"/>
      <c r="L995" s="426"/>
      <c r="M995" s="426"/>
      <c r="N995" s="426"/>
      <c r="O995" s="426"/>
      <c r="P995" s="426"/>
      <c r="Q995" s="426"/>
      <c r="R995" s="426"/>
      <c r="S995" s="426"/>
      <c r="T995" s="426"/>
      <c r="U995" s="426"/>
      <c r="V995" s="426"/>
      <c r="W995" s="426"/>
      <c r="X995" s="426"/>
      <c r="Y995" s="426"/>
      <c r="Z995" s="426"/>
    </row>
    <row r="996" spans="1:26" ht="15.75" customHeight="1">
      <c r="A996" s="426"/>
      <c r="B996" s="426"/>
      <c r="C996" s="426"/>
      <c r="D996" s="426"/>
      <c r="E996" s="426"/>
      <c r="F996" s="426"/>
      <c r="G996" s="426"/>
      <c r="H996" s="426"/>
      <c r="I996" s="426"/>
      <c r="J996" s="426"/>
      <c r="K996" s="426"/>
      <c r="L996" s="426"/>
      <c r="M996" s="426"/>
      <c r="N996" s="426"/>
      <c r="O996" s="426"/>
      <c r="P996" s="426"/>
      <c r="Q996" s="426"/>
      <c r="R996" s="426"/>
      <c r="S996" s="426"/>
      <c r="T996" s="426"/>
      <c r="U996" s="426"/>
      <c r="V996" s="426"/>
      <c r="W996" s="426"/>
      <c r="X996" s="426"/>
      <c r="Y996" s="426"/>
      <c r="Z996" s="426"/>
    </row>
    <row r="997" spans="1:26" ht="15.75" customHeight="1">
      <c r="A997" s="426"/>
      <c r="B997" s="426"/>
      <c r="C997" s="426"/>
      <c r="D997" s="426"/>
      <c r="E997" s="426"/>
      <c r="F997" s="426"/>
      <c r="G997" s="426"/>
      <c r="H997" s="426"/>
      <c r="I997" s="426"/>
      <c r="J997" s="426"/>
      <c r="K997" s="426"/>
      <c r="L997" s="426"/>
      <c r="M997" s="426"/>
      <c r="N997" s="426"/>
      <c r="O997" s="426"/>
      <c r="P997" s="426"/>
      <c r="Q997" s="426"/>
      <c r="R997" s="426"/>
      <c r="S997" s="426"/>
      <c r="T997" s="426"/>
      <c r="U997" s="426"/>
      <c r="V997" s="426"/>
      <c r="W997" s="426"/>
      <c r="X997" s="426"/>
      <c r="Y997" s="426"/>
      <c r="Z997" s="426"/>
    </row>
    <row r="998" spans="1:26" ht="15.75" customHeight="1">
      <c r="A998" s="426"/>
      <c r="B998" s="426"/>
      <c r="C998" s="426"/>
      <c r="D998" s="426"/>
      <c r="E998" s="426"/>
      <c r="F998" s="426"/>
      <c r="G998" s="426"/>
      <c r="H998" s="426"/>
      <c r="I998" s="426"/>
      <c r="J998" s="426"/>
      <c r="K998" s="426"/>
      <c r="L998" s="426"/>
      <c r="M998" s="426"/>
      <c r="N998" s="426"/>
      <c r="O998" s="426"/>
      <c r="P998" s="426"/>
      <c r="Q998" s="426"/>
      <c r="R998" s="426"/>
      <c r="S998" s="426"/>
      <c r="T998" s="426"/>
      <c r="U998" s="426"/>
      <c r="V998" s="426"/>
      <c r="W998" s="426"/>
      <c r="X998" s="426"/>
      <c r="Y998" s="426"/>
      <c r="Z998" s="426"/>
    </row>
    <row r="999" spans="1:26" ht="15.75" customHeight="1">
      <c r="A999" s="426"/>
      <c r="B999" s="426"/>
      <c r="C999" s="426"/>
      <c r="D999" s="426"/>
      <c r="E999" s="426"/>
      <c r="F999" s="426"/>
      <c r="G999" s="426"/>
      <c r="H999" s="426"/>
      <c r="I999" s="426"/>
      <c r="J999" s="426"/>
      <c r="K999" s="426"/>
      <c r="L999" s="426"/>
      <c r="M999" s="426"/>
      <c r="N999" s="426"/>
      <c r="O999" s="426"/>
      <c r="P999" s="426"/>
      <c r="Q999" s="426"/>
      <c r="R999" s="426"/>
      <c r="S999" s="426"/>
      <c r="T999" s="426"/>
      <c r="U999" s="426"/>
      <c r="V999" s="426"/>
      <c r="W999" s="426"/>
      <c r="X999" s="426"/>
      <c r="Y999" s="426"/>
      <c r="Z999" s="426"/>
    </row>
    <row r="1000" spans="1:26" ht="15.75" customHeight="1">
      <c r="A1000" s="426"/>
      <c r="B1000" s="426"/>
      <c r="C1000" s="426"/>
      <c r="D1000" s="426"/>
      <c r="E1000" s="426"/>
      <c r="F1000" s="426"/>
      <c r="G1000" s="426"/>
      <c r="H1000" s="426"/>
      <c r="I1000" s="426"/>
      <c r="J1000" s="426"/>
      <c r="K1000" s="426"/>
      <c r="L1000" s="426"/>
      <c r="M1000" s="426"/>
      <c r="N1000" s="426"/>
      <c r="O1000" s="426"/>
      <c r="P1000" s="426"/>
      <c r="Q1000" s="426"/>
      <c r="R1000" s="426"/>
      <c r="S1000" s="426"/>
      <c r="T1000" s="426"/>
      <c r="U1000" s="426"/>
      <c r="V1000" s="426"/>
      <c r="W1000" s="426"/>
      <c r="X1000" s="426"/>
      <c r="Y1000" s="426"/>
      <c r="Z1000" s="426"/>
    </row>
  </sheetData>
  <mergeCells count="104">
    <mergeCell ref="K61:K62"/>
    <mergeCell ref="Q61:Q62"/>
    <mergeCell ref="S61:S62"/>
    <mergeCell ref="T61:T62"/>
    <mergeCell ref="U61:U62"/>
    <mergeCell ref="V61:V62"/>
    <mergeCell ref="V63:V73"/>
    <mergeCell ref="D61:D62"/>
    <mergeCell ref="E61:E62"/>
    <mergeCell ref="F61:F62"/>
    <mergeCell ref="H61:H62"/>
    <mergeCell ref="I61:I62"/>
    <mergeCell ref="J61:J62"/>
    <mergeCell ref="K63:K73"/>
    <mergeCell ref="E76:E77"/>
    <mergeCell ref="F76:F77"/>
    <mergeCell ref="H76:H77"/>
    <mergeCell ref="I76:I77"/>
    <mergeCell ref="J76:J77"/>
    <mergeCell ref="K76:K77"/>
    <mergeCell ref="K78:K88"/>
    <mergeCell ref="D76:D77"/>
    <mergeCell ref="D91:D92"/>
    <mergeCell ref="E91:E92"/>
    <mergeCell ref="F91:F92"/>
    <mergeCell ref="K153:K159"/>
    <mergeCell ref="J91:J92"/>
    <mergeCell ref="K91:K92"/>
    <mergeCell ref="K93:K103"/>
    <mergeCell ref="I106:I107"/>
    <mergeCell ref="J106:J107"/>
    <mergeCell ref="K106:K107"/>
    <mergeCell ref="K108:K118"/>
    <mergeCell ref="D106:D107"/>
    <mergeCell ref="E106:E107"/>
    <mergeCell ref="F106:F107"/>
    <mergeCell ref="H106:H107"/>
    <mergeCell ref="H121:H122"/>
    <mergeCell ref="I121:I122"/>
    <mergeCell ref="J121:J122"/>
    <mergeCell ref="K121:K122"/>
    <mergeCell ref="K123:K133"/>
    <mergeCell ref="F136:F137"/>
    <mergeCell ref="H136:H137"/>
    <mergeCell ref="I136:I137"/>
    <mergeCell ref="J136:J137"/>
    <mergeCell ref="K136:K137"/>
    <mergeCell ref="B151:B152"/>
    <mergeCell ref="D151:D152"/>
    <mergeCell ref="E151:E152"/>
    <mergeCell ref="F151:F152"/>
    <mergeCell ref="H151:H152"/>
    <mergeCell ref="I151:I152"/>
    <mergeCell ref="J151:J152"/>
    <mergeCell ref="K151:K152"/>
    <mergeCell ref="K138:K148"/>
    <mergeCell ref="B106:B107"/>
    <mergeCell ref="B121:B122"/>
    <mergeCell ref="D121:D122"/>
    <mergeCell ref="E121:E122"/>
    <mergeCell ref="F121:F122"/>
    <mergeCell ref="B136:B137"/>
    <mergeCell ref="D136:D137"/>
    <mergeCell ref="D170:E170"/>
    <mergeCell ref="A1:J1"/>
    <mergeCell ref="E9:F9"/>
    <mergeCell ref="I9:J9"/>
    <mergeCell ref="E10:F10"/>
    <mergeCell ref="I10:J10"/>
    <mergeCell ref="B11:B12"/>
    <mergeCell ref="B26:B27"/>
    <mergeCell ref="B46:B47"/>
    <mergeCell ref="F46:F47"/>
    <mergeCell ref="H46:H47"/>
    <mergeCell ref="B61:B62"/>
    <mergeCell ref="B76:B77"/>
    <mergeCell ref="B91:B92"/>
    <mergeCell ref="H91:H92"/>
    <mergeCell ref="I91:I92"/>
    <mergeCell ref="E136:E137"/>
    <mergeCell ref="K12:K23"/>
    <mergeCell ref="I25:J25"/>
    <mergeCell ref="K28:K43"/>
    <mergeCell ref="O45:P45"/>
    <mergeCell ref="S45:T45"/>
    <mergeCell ref="K48:K58"/>
    <mergeCell ref="V48:V58"/>
    <mergeCell ref="D26:D27"/>
    <mergeCell ref="E26:E27"/>
    <mergeCell ref="F26:F27"/>
    <mergeCell ref="H26:H27"/>
    <mergeCell ref="I26:I27"/>
    <mergeCell ref="J26:J27"/>
    <mergeCell ref="K26:K27"/>
    <mergeCell ref="I46:I47"/>
    <mergeCell ref="J46:J47"/>
    <mergeCell ref="K46:K47"/>
    <mergeCell ref="Q46:Q47"/>
    <mergeCell ref="S46:S47"/>
    <mergeCell ref="T46:T47"/>
    <mergeCell ref="U46:U47"/>
    <mergeCell ref="V46:V47"/>
    <mergeCell ref="D46:D47"/>
    <mergeCell ref="E46:E47"/>
  </mergeCells>
  <pageMargins left="0.7" right="0.7" top="0.75" bottom="0.75" header="0" footer="0"/>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1000"/>
  <sheetViews>
    <sheetView showGridLines="0" workbookViewId="0"/>
  </sheetViews>
  <sheetFormatPr defaultColWidth="12.5703125" defaultRowHeight="15" customHeight="1" outlineLevelRow="1"/>
  <cols>
    <col min="1" max="1" width="9.140625" customWidth="1"/>
    <col min="2" max="2" width="43.140625" customWidth="1"/>
    <col min="3" max="3" width="7.140625" customWidth="1"/>
    <col min="4" max="4" width="10.140625" customWidth="1"/>
    <col min="5" max="5" width="7.5703125" customWidth="1"/>
    <col min="6" max="6" width="20.140625" customWidth="1"/>
    <col min="7" max="7" width="14.5703125" customWidth="1"/>
    <col min="8" max="10" width="17.42578125" customWidth="1"/>
    <col min="11" max="11" width="21.140625" customWidth="1"/>
    <col min="12" max="12" width="16.5703125" customWidth="1"/>
    <col min="13" max="13" width="12.42578125" customWidth="1"/>
    <col min="14" max="14" width="12" customWidth="1"/>
    <col min="15" max="27" width="9.140625" customWidth="1"/>
  </cols>
  <sheetData>
    <row r="1" spans="1:27">
      <c r="A1" s="426"/>
      <c r="B1" s="427"/>
      <c r="C1" s="426"/>
      <c r="D1" s="426"/>
      <c r="E1" s="426"/>
      <c r="F1" s="426"/>
      <c r="G1" s="426"/>
      <c r="H1" s="426"/>
      <c r="I1" s="426"/>
      <c r="J1" s="426"/>
      <c r="K1" s="426"/>
      <c r="L1" s="426"/>
      <c r="M1" s="426"/>
      <c r="N1" s="426"/>
      <c r="O1" s="426"/>
      <c r="P1" s="426"/>
      <c r="Q1" s="426"/>
      <c r="R1" s="426"/>
      <c r="S1" s="426"/>
      <c r="T1" s="426"/>
      <c r="U1" s="426"/>
      <c r="V1" s="426"/>
      <c r="W1" s="426"/>
      <c r="X1" s="426"/>
      <c r="Y1" s="426"/>
      <c r="Z1" s="426"/>
      <c r="AA1" s="426"/>
    </row>
    <row r="2" spans="1:27">
      <c r="A2" s="428"/>
      <c r="B2" s="428"/>
      <c r="C2" s="428"/>
      <c r="D2" s="428"/>
      <c r="E2" s="428"/>
      <c r="F2" s="426"/>
      <c r="G2" s="426"/>
      <c r="H2" s="426"/>
      <c r="I2" s="426"/>
      <c r="J2" s="426"/>
      <c r="K2" s="334" t="s">
        <v>92</v>
      </c>
      <c r="L2" s="28" t="s">
        <v>16</v>
      </c>
      <c r="M2" s="426"/>
      <c r="N2" s="426"/>
      <c r="O2" s="426"/>
      <c r="P2" s="426"/>
      <c r="Q2" s="426"/>
      <c r="R2" s="426"/>
      <c r="S2" s="426"/>
      <c r="T2" s="426"/>
      <c r="U2" s="426"/>
      <c r="V2" s="426"/>
      <c r="W2" s="426"/>
      <c r="X2" s="426"/>
      <c r="Y2" s="426"/>
      <c r="Z2" s="426"/>
      <c r="AA2" s="426"/>
    </row>
    <row r="3" spans="1:27" ht="18">
      <c r="A3" s="428"/>
      <c r="B3" s="426"/>
      <c r="C3" s="429"/>
      <c r="D3" s="429"/>
      <c r="E3" s="429"/>
      <c r="F3" s="429"/>
      <c r="G3" s="429"/>
      <c r="H3" s="429"/>
      <c r="I3" s="429"/>
      <c r="J3" s="429"/>
      <c r="K3" s="334" t="s">
        <v>93</v>
      </c>
      <c r="L3" s="28">
        <v>2</v>
      </c>
      <c r="M3" s="426"/>
      <c r="N3" s="426"/>
      <c r="O3" s="426"/>
      <c r="P3" s="426"/>
      <c r="Q3" s="426"/>
      <c r="R3" s="426"/>
      <c r="S3" s="426"/>
      <c r="T3" s="426"/>
      <c r="U3" s="426"/>
      <c r="V3" s="426"/>
      <c r="W3" s="426"/>
      <c r="X3" s="426"/>
      <c r="Y3" s="426"/>
      <c r="Z3" s="426"/>
      <c r="AA3" s="426"/>
    </row>
    <row r="4" spans="1:27">
      <c r="A4" s="426"/>
      <c r="B4" s="645" t="s">
        <v>756</v>
      </c>
      <c r="C4" s="631"/>
      <c r="D4" s="631"/>
      <c r="E4" s="631"/>
      <c r="F4" s="631"/>
      <c r="G4" s="631"/>
      <c r="H4" s="631"/>
      <c r="I4" s="631"/>
      <c r="J4" s="426"/>
      <c r="K4" s="334" t="s">
        <v>94</v>
      </c>
      <c r="L4" s="28">
        <v>3</v>
      </c>
      <c r="M4" s="426"/>
      <c r="N4" s="426"/>
      <c r="O4" s="426"/>
      <c r="P4" s="426"/>
      <c r="Q4" s="426"/>
      <c r="R4" s="426"/>
      <c r="S4" s="426"/>
      <c r="T4" s="426"/>
      <c r="U4" s="426"/>
      <c r="V4" s="426"/>
      <c r="W4" s="426"/>
      <c r="X4" s="426"/>
      <c r="Y4" s="426"/>
      <c r="Z4" s="426"/>
      <c r="AA4" s="426"/>
    </row>
    <row r="5" spans="1:27" ht="18" customHeight="1">
      <c r="A5" s="426"/>
      <c r="B5" s="631"/>
      <c r="C5" s="631"/>
      <c r="D5" s="631"/>
      <c r="E5" s="631"/>
      <c r="F5" s="631"/>
      <c r="G5" s="631"/>
      <c r="H5" s="631"/>
      <c r="I5" s="631"/>
      <c r="J5" s="429"/>
      <c r="K5" s="334" t="s">
        <v>95</v>
      </c>
      <c r="L5" s="28">
        <v>1</v>
      </c>
      <c r="M5" s="426"/>
      <c r="N5" s="426"/>
      <c r="O5" s="426"/>
      <c r="P5" s="426"/>
      <c r="Q5" s="426"/>
      <c r="R5" s="426"/>
      <c r="S5" s="426"/>
      <c r="T5" s="426"/>
      <c r="U5" s="426"/>
      <c r="V5" s="426"/>
      <c r="W5" s="426"/>
      <c r="X5" s="426"/>
      <c r="Y5" s="426"/>
      <c r="Z5" s="426"/>
      <c r="AA5" s="426"/>
    </row>
    <row r="6" spans="1:27" ht="15" customHeight="1">
      <c r="A6" s="426"/>
      <c r="B6" s="631"/>
      <c r="C6" s="631"/>
      <c r="D6" s="631"/>
      <c r="E6" s="631"/>
      <c r="F6" s="631"/>
      <c r="G6" s="631"/>
      <c r="H6" s="631"/>
      <c r="I6" s="631"/>
      <c r="J6" s="429"/>
      <c r="K6" s="335" t="s">
        <v>96</v>
      </c>
      <c r="L6" s="28" t="s">
        <v>224</v>
      </c>
      <c r="M6" s="426"/>
      <c r="N6" s="426"/>
      <c r="O6" s="426"/>
      <c r="P6" s="426"/>
      <c r="Q6" s="426"/>
      <c r="R6" s="426"/>
      <c r="S6" s="426"/>
      <c r="T6" s="426"/>
      <c r="U6" s="426"/>
      <c r="V6" s="426"/>
      <c r="W6" s="426"/>
      <c r="X6" s="426"/>
      <c r="Y6" s="426"/>
      <c r="Z6" s="426"/>
      <c r="AA6" s="426"/>
    </row>
    <row r="7" spans="1:27" ht="18.75">
      <c r="A7" s="426"/>
      <c r="B7" s="430"/>
      <c r="C7" s="431"/>
      <c r="D7" s="432"/>
      <c r="E7" s="432"/>
      <c r="F7" s="432"/>
      <c r="G7" s="432"/>
      <c r="H7" s="432"/>
      <c r="I7" s="432"/>
      <c r="J7" s="426"/>
      <c r="K7" s="334"/>
      <c r="L7" s="27"/>
      <c r="M7" s="426"/>
      <c r="N7" s="426"/>
      <c r="O7" s="426"/>
      <c r="P7" s="426"/>
      <c r="Q7" s="426"/>
      <c r="R7" s="426"/>
      <c r="S7" s="426"/>
      <c r="T7" s="426"/>
      <c r="U7" s="426"/>
      <c r="V7" s="426"/>
      <c r="W7" s="426"/>
      <c r="X7" s="426"/>
      <c r="Y7" s="426"/>
      <c r="Z7" s="426"/>
      <c r="AA7" s="426"/>
    </row>
    <row r="8" spans="1:27">
      <c r="A8" s="426"/>
      <c r="B8" s="433"/>
      <c r="C8" s="426"/>
      <c r="D8" s="426"/>
      <c r="E8" s="426"/>
      <c r="F8" s="426"/>
      <c r="G8" s="426"/>
      <c r="H8" s="426"/>
      <c r="I8" s="426"/>
      <c r="J8" s="426"/>
      <c r="K8" s="334" t="s">
        <v>98</v>
      </c>
      <c r="L8" s="33">
        <v>45979</v>
      </c>
      <c r="M8" s="426"/>
      <c r="N8" s="426"/>
      <c r="O8" s="426"/>
      <c r="P8" s="426"/>
      <c r="Q8" s="426"/>
      <c r="R8" s="426"/>
      <c r="S8" s="426"/>
      <c r="T8" s="426"/>
      <c r="U8" s="426"/>
      <c r="V8" s="426"/>
      <c r="W8" s="426"/>
      <c r="X8" s="426"/>
      <c r="Y8" s="426"/>
      <c r="Z8" s="426"/>
      <c r="AA8" s="426"/>
    </row>
    <row r="9" spans="1:27">
      <c r="A9" s="426"/>
      <c r="B9" s="433"/>
      <c r="C9" s="426"/>
      <c r="D9" s="426"/>
      <c r="E9" s="426"/>
      <c r="F9" s="426"/>
      <c r="G9" s="426"/>
      <c r="H9" s="426"/>
      <c r="I9" s="426"/>
      <c r="J9" s="426"/>
      <c r="K9" s="426"/>
      <c r="L9" s="426"/>
      <c r="M9" s="426"/>
      <c r="N9" s="426"/>
      <c r="O9" s="426"/>
      <c r="P9" s="426"/>
      <c r="Q9" s="426"/>
      <c r="R9" s="426"/>
      <c r="S9" s="426"/>
      <c r="T9" s="426"/>
      <c r="U9" s="426"/>
      <c r="V9" s="426"/>
      <c r="W9" s="426"/>
      <c r="X9" s="426"/>
      <c r="Y9" s="426"/>
      <c r="Z9" s="426"/>
      <c r="AA9" s="426"/>
    </row>
    <row r="10" spans="1:27">
      <c r="A10" s="434"/>
      <c r="B10" s="435"/>
      <c r="C10" s="436"/>
      <c r="D10" s="437"/>
      <c r="E10" s="437"/>
      <c r="F10" s="437"/>
      <c r="G10" s="434"/>
      <c r="H10" s="434"/>
      <c r="I10" s="434"/>
      <c r="J10" s="434"/>
      <c r="K10" s="434"/>
      <c r="L10" s="437"/>
      <c r="M10" s="426"/>
      <c r="N10" s="426"/>
      <c r="O10" s="426"/>
      <c r="P10" s="426"/>
      <c r="Q10" s="438"/>
      <c r="R10" s="438"/>
      <c r="S10" s="438"/>
      <c r="T10" s="438"/>
      <c r="U10" s="438"/>
      <c r="V10" s="438"/>
      <c r="W10" s="426"/>
      <c r="X10" s="426"/>
      <c r="Y10" s="439"/>
      <c r="Z10" s="439"/>
      <c r="AA10" s="439"/>
    </row>
    <row r="11" spans="1:27" ht="15.75">
      <c r="A11" s="440"/>
      <c r="B11" s="9"/>
      <c r="C11" s="438"/>
      <c r="D11" s="438"/>
      <c r="E11" s="438"/>
      <c r="F11" s="438"/>
      <c r="G11" s="439"/>
      <c r="H11" s="438"/>
      <c r="I11" s="438"/>
      <c r="J11" s="438"/>
      <c r="K11" s="438"/>
      <c r="L11" s="441"/>
      <c r="M11" s="442"/>
      <c r="N11" s="9"/>
      <c r="O11" s="438"/>
      <c r="P11" s="438"/>
      <c r="Q11" s="438"/>
      <c r="R11" s="438"/>
      <c r="S11" s="438"/>
      <c r="T11" s="438"/>
      <c r="U11" s="438"/>
      <c r="V11" s="438"/>
      <c r="W11" s="426"/>
      <c r="X11" s="426"/>
      <c r="Y11" s="439"/>
      <c r="Z11" s="439"/>
      <c r="AA11" s="439"/>
    </row>
    <row r="12" spans="1:27" ht="15.75">
      <c r="A12" s="441" t="s">
        <v>757</v>
      </c>
      <c r="B12" s="442" t="s">
        <v>758</v>
      </c>
      <c r="C12" s="9"/>
      <c r="D12" s="438"/>
      <c r="E12" s="438"/>
      <c r="F12" s="438"/>
      <c r="G12" s="439"/>
      <c r="H12" s="438"/>
      <c r="I12" s="438"/>
      <c r="J12" s="438"/>
      <c r="K12" s="438"/>
      <c r="L12" s="441"/>
      <c r="M12" s="442"/>
      <c r="N12" s="9"/>
      <c r="O12" s="438"/>
      <c r="P12" s="438"/>
      <c r="Q12" s="438"/>
      <c r="R12" s="438"/>
      <c r="S12" s="438"/>
      <c r="T12" s="438"/>
      <c r="U12" s="438"/>
      <c r="V12" s="438"/>
      <c r="W12" s="426"/>
      <c r="X12" s="426"/>
      <c r="Y12" s="439"/>
      <c r="Z12" s="439"/>
      <c r="AA12" s="439"/>
    </row>
    <row r="13" spans="1:27" ht="15.75">
      <c r="A13" s="440"/>
      <c r="B13" s="9"/>
      <c r="C13" s="438"/>
      <c r="D13" s="438"/>
      <c r="E13" s="438"/>
      <c r="F13" s="438"/>
      <c r="G13" s="439"/>
      <c r="H13" s="438"/>
      <c r="I13" s="438"/>
      <c r="J13" s="438"/>
      <c r="K13" s="438"/>
      <c r="L13" s="441"/>
      <c r="M13" s="442"/>
      <c r="N13" s="9"/>
      <c r="O13" s="438"/>
      <c r="P13" s="438"/>
      <c r="Q13" s="438"/>
      <c r="R13" s="438"/>
      <c r="S13" s="438"/>
      <c r="T13" s="438"/>
      <c r="U13" s="438"/>
      <c r="V13" s="438"/>
      <c r="W13" s="426"/>
      <c r="X13" s="426"/>
      <c r="Y13" s="439"/>
      <c r="Z13" s="439"/>
      <c r="AA13" s="439"/>
    </row>
    <row r="14" spans="1:27">
      <c r="A14" s="439"/>
      <c r="B14" s="439" t="s">
        <v>759</v>
      </c>
      <c r="C14" s="439"/>
      <c r="D14" s="439"/>
      <c r="E14" s="439"/>
      <c r="F14" s="439"/>
      <c r="G14" s="443"/>
      <c r="H14" s="444"/>
      <c r="I14" s="426"/>
      <c r="J14" s="445"/>
      <c r="K14" s="445"/>
      <c r="L14" s="426"/>
      <c r="M14" s="426"/>
      <c r="N14" s="446"/>
      <c r="O14" s="446"/>
      <c r="P14" s="439"/>
      <c r="Q14" s="426"/>
      <c r="R14" s="426"/>
      <c r="S14" s="426"/>
      <c r="T14" s="426"/>
      <c r="U14" s="426"/>
      <c r="V14" s="426"/>
      <c r="W14" s="426"/>
      <c r="X14" s="426"/>
      <c r="Y14" s="426"/>
      <c r="Z14" s="426"/>
      <c r="AA14" s="426"/>
    </row>
    <row r="15" spans="1:27">
      <c r="A15" s="441"/>
      <c r="B15" s="447" t="s">
        <v>760</v>
      </c>
      <c r="C15" s="439" t="s">
        <v>761</v>
      </c>
      <c r="D15" s="439"/>
      <c r="E15" s="439"/>
      <c r="F15" s="439"/>
      <c r="G15" s="448" t="s">
        <v>762</v>
      </c>
      <c r="H15" s="449" t="s">
        <v>763</v>
      </c>
      <c r="I15" s="426"/>
      <c r="J15" s="450"/>
      <c r="K15" s="450"/>
      <c r="L15" s="426"/>
      <c r="M15" s="426"/>
      <c r="N15" s="446"/>
      <c r="O15" s="446"/>
      <c r="P15" s="439"/>
      <c r="Q15" s="426"/>
      <c r="R15" s="426"/>
      <c r="S15" s="426"/>
      <c r="T15" s="426"/>
      <c r="U15" s="426"/>
      <c r="V15" s="426"/>
      <c r="W15" s="426"/>
      <c r="X15" s="426"/>
      <c r="Y15" s="426"/>
      <c r="Z15" s="426"/>
      <c r="AA15" s="426"/>
    </row>
    <row r="16" spans="1:27">
      <c r="A16" s="439"/>
      <c r="B16" s="17"/>
      <c r="C16" s="439"/>
      <c r="D16" s="439"/>
      <c r="E16" s="439"/>
      <c r="F16" s="439"/>
      <c r="G16" s="451"/>
      <c r="H16" s="452"/>
      <c r="I16" s="426"/>
      <c r="J16" s="450"/>
      <c r="K16" s="450"/>
      <c r="L16" s="426"/>
      <c r="M16" s="426"/>
      <c r="N16" s="446"/>
      <c r="O16" s="446"/>
      <c r="P16" s="439"/>
      <c r="Q16" s="426"/>
      <c r="R16" s="426"/>
      <c r="S16" s="426"/>
      <c r="T16" s="426"/>
      <c r="U16" s="426"/>
      <c r="V16" s="426"/>
      <c r="W16" s="426"/>
      <c r="X16" s="426"/>
      <c r="Y16" s="426"/>
      <c r="Z16" s="426"/>
      <c r="AA16" s="426"/>
    </row>
    <row r="17" spans="1:27" ht="29.25" customHeight="1">
      <c r="A17" s="439"/>
      <c r="B17" s="453" t="s">
        <v>764</v>
      </c>
      <c r="C17" s="733" t="s">
        <v>765</v>
      </c>
      <c r="D17" s="656"/>
      <c r="E17" s="657"/>
      <c r="F17" s="454"/>
      <c r="G17" s="614">
        <v>58.72</v>
      </c>
      <c r="H17" s="615">
        <v>58.72</v>
      </c>
      <c r="I17" s="426"/>
      <c r="J17" s="457"/>
      <c r="K17" s="457"/>
      <c r="L17" s="426"/>
      <c r="M17" s="426"/>
      <c r="N17" s="439"/>
      <c r="O17" s="439"/>
      <c r="P17" s="439"/>
      <c r="Q17" s="426"/>
      <c r="R17" s="426"/>
      <c r="S17" s="426"/>
      <c r="T17" s="426"/>
      <c r="U17" s="426"/>
      <c r="V17" s="426"/>
      <c r="W17" s="426"/>
      <c r="X17" s="426"/>
      <c r="Y17" s="426"/>
      <c r="Z17" s="426"/>
      <c r="AA17" s="426"/>
    </row>
    <row r="18" spans="1:27" ht="32.25" customHeight="1">
      <c r="A18" s="439"/>
      <c r="B18" s="190" t="s">
        <v>766</v>
      </c>
      <c r="C18" s="734" t="s">
        <v>767</v>
      </c>
      <c r="D18" s="656"/>
      <c r="E18" s="657"/>
      <c r="F18" s="458"/>
      <c r="G18" s="614">
        <v>61.07</v>
      </c>
      <c r="H18" s="615">
        <v>61.07</v>
      </c>
      <c r="I18" s="426"/>
      <c r="J18" s="457"/>
      <c r="K18" s="457"/>
      <c r="L18" s="426"/>
      <c r="M18" s="426"/>
      <c r="N18" s="439"/>
      <c r="O18" s="439"/>
      <c r="P18" s="439"/>
      <c r="Q18" s="426"/>
      <c r="R18" s="426"/>
      <c r="S18" s="426"/>
      <c r="T18" s="426"/>
      <c r="U18" s="426"/>
      <c r="V18" s="426"/>
      <c r="W18" s="426"/>
      <c r="X18" s="426"/>
      <c r="Y18" s="426"/>
      <c r="Z18" s="426"/>
      <c r="AA18" s="426"/>
    </row>
    <row r="19" spans="1:27">
      <c r="A19" s="439"/>
      <c r="B19" s="190" t="s">
        <v>768</v>
      </c>
      <c r="C19" s="735"/>
      <c r="D19" s="656"/>
      <c r="E19" s="657"/>
      <c r="F19" s="458"/>
      <c r="G19" s="616"/>
      <c r="H19" s="461">
        <v>10.59</v>
      </c>
      <c r="I19" s="426"/>
      <c r="J19" s="462"/>
      <c r="K19" s="457"/>
      <c r="L19" s="426"/>
      <c r="M19" s="426"/>
      <c r="N19" s="439"/>
      <c r="O19" s="439"/>
      <c r="P19" s="439"/>
      <c r="Q19" s="426"/>
      <c r="R19" s="426"/>
      <c r="S19" s="426"/>
      <c r="T19" s="426"/>
      <c r="U19" s="426"/>
      <c r="V19" s="426"/>
      <c r="W19" s="426"/>
      <c r="X19" s="426"/>
      <c r="Y19" s="426"/>
      <c r="Z19" s="426"/>
      <c r="AA19" s="426"/>
    </row>
    <row r="20" spans="1:27" ht="40.5" customHeight="1">
      <c r="A20" s="439"/>
      <c r="B20" s="213" t="s">
        <v>769</v>
      </c>
      <c r="C20" s="734" t="s">
        <v>770</v>
      </c>
      <c r="D20" s="656"/>
      <c r="E20" s="657"/>
      <c r="F20" s="458"/>
      <c r="G20" s="463"/>
      <c r="H20" s="617">
        <f>SUM(H17:H19)</f>
        <v>130.38</v>
      </c>
      <c r="I20" s="426"/>
      <c r="J20" s="465"/>
      <c r="K20" s="465"/>
      <c r="L20" s="426"/>
      <c r="M20" s="426"/>
      <c r="N20" s="439"/>
      <c r="O20" s="439"/>
      <c r="P20" s="439"/>
      <c r="Q20" s="426"/>
      <c r="R20" s="426"/>
      <c r="S20" s="426"/>
      <c r="T20" s="426"/>
      <c r="U20" s="426"/>
      <c r="V20" s="426"/>
      <c r="W20" s="426"/>
      <c r="X20" s="426"/>
      <c r="Y20" s="426"/>
      <c r="Z20" s="426"/>
      <c r="AA20" s="426"/>
    </row>
    <row r="21" spans="1:27" ht="15.75" customHeight="1">
      <c r="A21" s="434"/>
      <c r="B21" s="434"/>
      <c r="C21" s="434"/>
      <c r="D21" s="434"/>
      <c r="E21" s="434"/>
      <c r="F21" s="434"/>
      <c r="G21" s="434"/>
      <c r="H21" s="434"/>
      <c r="I21" s="434"/>
      <c r="J21" s="434"/>
      <c r="K21" s="434"/>
      <c r="L21" s="434"/>
      <c r="M21" s="439"/>
      <c r="N21" s="439"/>
      <c r="O21" s="439"/>
      <c r="P21" s="439"/>
      <c r="Q21" s="426"/>
      <c r="R21" s="426"/>
      <c r="S21" s="426"/>
      <c r="T21" s="426"/>
      <c r="U21" s="426"/>
      <c r="V21" s="426"/>
      <c r="W21" s="426"/>
      <c r="X21" s="426"/>
      <c r="Y21" s="426"/>
      <c r="Z21" s="426"/>
      <c r="AA21" s="426"/>
    </row>
    <row r="22" spans="1:27" ht="15.75" customHeight="1">
      <c r="A22" s="439"/>
      <c r="B22" s="439"/>
      <c r="C22" s="439"/>
      <c r="D22" s="439"/>
      <c r="E22" s="439"/>
      <c r="F22" s="439"/>
      <c r="G22" s="439"/>
      <c r="H22" s="439"/>
      <c r="I22" s="439"/>
      <c r="J22" s="439"/>
      <c r="K22" s="439"/>
      <c r="L22" s="439"/>
      <c r="M22" s="439"/>
      <c r="N22" s="439"/>
      <c r="O22" s="439"/>
      <c r="P22" s="439"/>
      <c r="Q22" s="426"/>
      <c r="R22" s="426"/>
      <c r="S22" s="426"/>
      <c r="T22" s="426"/>
      <c r="U22" s="426"/>
      <c r="V22" s="426"/>
      <c r="W22" s="426"/>
      <c r="X22" s="426"/>
      <c r="Y22" s="426"/>
      <c r="Z22" s="426"/>
      <c r="AA22" s="426"/>
    </row>
    <row r="23" spans="1:27" ht="15.75" customHeight="1" outlineLevel="1">
      <c r="A23" s="441" t="s">
        <v>771</v>
      </c>
      <c r="B23" s="442" t="s">
        <v>772</v>
      </c>
      <c r="C23" s="439"/>
      <c r="D23" s="439"/>
      <c r="E23" s="439"/>
      <c r="F23" s="439"/>
      <c r="G23" s="439"/>
      <c r="H23" s="439"/>
      <c r="I23" s="439"/>
      <c r="J23" s="439"/>
      <c r="K23" s="439"/>
      <c r="L23" s="439"/>
      <c r="M23" s="439"/>
      <c r="N23" s="439"/>
      <c r="O23" s="439"/>
      <c r="P23" s="439"/>
      <c r="Q23" s="426"/>
      <c r="R23" s="426"/>
      <c r="S23" s="426"/>
      <c r="T23" s="426"/>
      <c r="U23" s="426"/>
      <c r="V23" s="426"/>
      <c r="W23" s="426"/>
      <c r="X23" s="426"/>
      <c r="Y23" s="426"/>
      <c r="Z23" s="426"/>
      <c r="AA23" s="426"/>
    </row>
    <row r="24" spans="1:27" ht="15" customHeight="1" outlineLevel="1">
      <c r="A24" s="439"/>
      <c r="B24" s="466" t="s">
        <v>773</v>
      </c>
      <c r="C24" s="439"/>
      <c r="D24" s="439"/>
      <c r="E24" s="439"/>
      <c r="F24" s="439"/>
      <c r="G24" s="439"/>
      <c r="H24" s="439"/>
      <c r="I24" s="439"/>
      <c r="J24" s="439"/>
      <c r="K24" s="439"/>
      <c r="L24" s="439"/>
      <c r="M24" s="439"/>
      <c r="N24" s="439"/>
      <c r="O24" s="439"/>
      <c r="P24" s="439"/>
      <c r="Q24" s="426"/>
      <c r="R24" s="426"/>
      <c r="S24" s="426"/>
      <c r="T24" s="426"/>
      <c r="U24" s="426"/>
      <c r="V24" s="426"/>
      <c r="W24" s="426"/>
      <c r="X24" s="426"/>
      <c r="Y24" s="426"/>
      <c r="Z24" s="426"/>
      <c r="AA24" s="426"/>
    </row>
    <row r="25" spans="1:27" ht="15" customHeight="1" outlineLevel="1">
      <c r="A25" s="439"/>
      <c r="B25" s="466"/>
      <c r="C25" s="439"/>
      <c r="D25" s="439"/>
      <c r="E25" s="439"/>
      <c r="F25" s="439"/>
      <c r="G25" s="439"/>
      <c r="H25" s="439"/>
      <c r="I25" s="439"/>
      <c r="J25" s="439"/>
      <c r="K25" s="439"/>
      <c r="L25" s="439"/>
      <c r="M25" s="439"/>
      <c r="N25" s="439"/>
      <c r="O25" s="439"/>
      <c r="P25" s="439"/>
      <c r="Q25" s="426"/>
      <c r="R25" s="426"/>
      <c r="S25" s="426"/>
      <c r="T25" s="426"/>
      <c r="U25" s="426"/>
      <c r="V25" s="426"/>
      <c r="W25" s="426"/>
      <c r="X25" s="426"/>
      <c r="Y25" s="426"/>
      <c r="Z25" s="426"/>
      <c r="AA25" s="426"/>
    </row>
    <row r="26" spans="1:27" ht="15" customHeight="1" outlineLevel="1">
      <c r="A26" s="439"/>
      <c r="B26" s="467" t="s">
        <v>774</v>
      </c>
      <c r="C26" s="426"/>
      <c r="D26" s="426"/>
      <c r="E26" s="468"/>
      <c r="F26" s="469"/>
      <c r="G26" s="732" t="str">
        <f>'LDC Info'!E24+1 &amp; " Test Year"</f>
        <v>2027 Test Year</v>
      </c>
      <c r="H26" s="656"/>
      <c r="I26" s="656"/>
      <c r="J26" s="656"/>
      <c r="K26" s="656"/>
      <c r="L26" s="657"/>
      <c r="M26" s="439"/>
      <c r="N26" s="439"/>
      <c r="O26" s="439"/>
      <c r="P26" s="439"/>
      <c r="Q26" s="426"/>
      <c r="R26" s="426"/>
      <c r="S26" s="426"/>
      <c r="T26" s="426"/>
      <c r="U26" s="426"/>
      <c r="V26" s="426"/>
      <c r="W26" s="426"/>
      <c r="X26" s="426"/>
      <c r="Y26" s="426"/>
      <c r="Z26" s="426"/>
      <c r="AA26" s="426"/>
    </row>
    <row r="27" spans="1:27" ht="15" customHeight="1" outlineLevel="1">
      <c r="A27" s="439"/>
      <c r="B27" s="209" t="s">
        <v>775</v>
      </c>
      <c r="C27" s="470"/>
      <c r="D27" s="470" t="s">
        <v>776</v>
      </c>
      <c r="E27" s="471" t="s">
        <v>777</v>
      </c>
      <c r="F27" s="470"/>
      <c r="G27" s="470"/>
      <c r="H27" s="470"/>
      <c r="I27" s="470"/>
      <c r="J27" s="470"/>
      <c r="K27" s="470"/>
      <c r="L27" s="470"/>
      <c r="M27" s="439"/>
      <c r="N27" s="439"/>
      <c r="O27" s="439"/>
      <c r="P27" s="439"/>
      <c r="Q27" s="426"/>
      <c r="R27" s="426"/>
      <c r="S27" s="426"/>
      <c r="T27" s="426"/>
      <c r="U27" s="426"/>
      <c r="V27" s="426"/>
      <c r="W27" s="426"/>
      <c r="X27" s="426"/>
      <c r="Y27" s="426"/>
      <c r="Z27" s="426"/>
      <c r="AA27" s="426"/>
    </row>
    <row r="28" spans="1:27" ht="42.75" customHeight="1" outlineLevel="1">
      <c r="A28" s="439"/>
      <c r="B28" s="472" t="s">
        <v>778</v>
      </c>
      <c r="C28" s="473" t="s">
        <v>779</v>
      </c>
      <c r="D28" s="473" t="s">
        <v>780</v>
      </c>
      <c r="E28" s="474" t="s">
        <v>780</v>
      </c>
      <c r="F28" s="475" t="s">
        <v>781</v>
      </c>
      <c r="G28" s="475"/>
      <c r="H28" s="475" t="s">
        <v>782</v>
      </c>
      <c r="I28" s="475" t="s">
        <v>783</v>
      </c>
      <c r="J28" s="475" t="s">
        <v>784</v>
      </c>
      <c r="K28" s="475" t="s">
        <v>785</v>
      </c>
      <c r="L28" s="473" t="s">
        <v>786</v>
      </c>
      <c r="M28" s="439"/>
      <c r="N28" s="439"/>
      <c r="O28" s="439"/>
      <c r="P28" s="439"/>
      <c r="Q28" s="426"/>
      <c r="R28" s="426"/>
      <c r="S28" s="426"/>
      <c r="T28" s="426"/>
      <c r="U28" s="426"/>
      <c r="V28" s="426"/>
      <c r="W28" s="426"/>
      <c r="X28" s="426"/>
      <c r="Y28" s="426"/>
      <c r="Z28" s="426"/>
      <c r="AA28" s="426"/>
    </row>
    <row r="29" spans="1:27" ht="15" customHeight="1" outlineLevel="1">
      <c r="A29" s="439"/>
      <c r="B29" s="476" t="s">
        <v>787</v>
      </c>
      <c r="C29" s="477" t="s">
        <v>788</v>
      </c>
      <c r="D29" s="477">
        <v>4006</v>
      </c>
      <c r="E29" s="478">
        <v>4705</v>
      </c>
      <c r="F29" s="479"/>
      <c r="G29" s="480"/>
      <c r="H29" s="481">
        <v>24674108.359999999</v>
      </c>
      <c r="I29" s="481">
        <v>2691213763.3400002</v>
      </c>
      <c r="J29" s="482">
        <f t="shared" ref="J29:J39" si="0">+$G$17/1000</f>
        <v>5.8720000000000001E-2</v>
      </c>
      <c r="K29" s="482">
        <f t="shared" ref="K29:K39" si="1">+$H$20/1000</f>
        <v>0.13038</v>
      </c>
      <c r="L29" s="483">
        <f t="shared" ref="L29:L39" si="2">(+F29+H29)*J29+(I29*K29)</f>
        <v>352329314.10716844</v>
      </c>
      <c r="M29" s="439"/>
      <c r="N29" s="439"/>
      <c r="O29" s="439"/>
      <c r="P29" s="439"/>
      <c r="Q29" s="426"/>
      <c r="R29" s="426"/>
      <c r="S29" s="426"/>
      <c r="T29" s="426"/>
      <c r="U29" s="426"/>
      <c r="V29" s="426"/>
      <c r="W29" s="426"/>
      <c r="X29" s="426"/>
      <c r="Y29" s="426"/>
      <c r="Z29" s="426"/>
      <c r="AA29" s="426"/>
    </row>
    <row r="30" spans="1:27" ht="15" customHeight="1" outlineLevel="1">
      <c r="A30" s="439"/>
      <c r="B30" s="476" t="s">
        <v>789</v>
      </c>
      <c r="C30" s="477" t="s">
        <v>788</v>
      </c>
      <c r="D30" s="477">
        <v>4010</v>
      </c>
      <c r="E30" s="478">
        <v>4705</v>
      </c>
      <c r="F30" s="479"/>
      <c r="G30" s="480"/>
      <c r="H30" s="481">
        <v>108532481.97</v>
      </c>
      <c r="I30" s="481">
        <v>637640004.72000003</v>
      </c>
      <c r="J30" s="482">
        <f t="shared" si="0"/>
        <v>5.8720000000000001E-2</v>
      </c>
      <c r="K30" s="482">
        <f t="shared" si="1"/>
        <v>0.13038</v>
      </c>
      <c r="L30" s="483">
        <f t="shared" si="2"/>
        <v>89508531.156672001</v>
      </c>
      <c r="M30" s="439"/>
      <c r="N30" s="439"/>
      <c r="O30" s="439"/>
      <c r="P30" s="439"/>
      <c r="Q30" s="426"/>
      <c r="R30" s="426"/>
      <c r="S30" s="426"/>
      <c r="T30" s="426"/>
      <c r="U30" s="426"/>
      <c r="V30" s="426"/>
      <c r="W30" s="426"/>
      <c r="X30" s="426"/>
      <c r="Y30" s="426"/>
      <c r="Z30" s="426"/>
      <c r="AA30" s="426"/>
    </row>
    <row r="31" spans="1:27" ht="15" customHeight="1" outlineLevel="1">
      <c r="A31" s="439"/>
      <c r="B31" s="476" t="s">
        <v>790</v>
      </c>
      <c r="C31" s="477" t="s">
        <v>788</v>
      </c>
      <c r="D31" s="477">
        <v>4035</v>
      </c>
      <c r="E31" s="478">
        <v>4705</v>
      </c>
      <c r="F31" s="481">
        <v>416189975</v>
      </c>
      <c r="G31" s="480"/>
      <c r="H31" s="481">
        <v>2152152651.46</v>
      </c>
      <c r="I31" s="481">
        <v>339712135.26999998</v>
      </c>
      <c r="J31" s="482">
        <f t="shared" si="0"/>
        <v>5.8720000000000001E-2</v>
      </c>
      <c r="K31" s="482">
        <f t="shared" si="1"/>
        <v>0.13038</v>
      </c>
      <c r="L31" s="483">
        <f t="shared" si="2"/>
        <v>195104747.2222338</v>
      </c>
      <c r="M31" s="439"/>
      <c r="N31" s="439"/>
      <c r="O31" s="439"/>
      <c r="P31" s="439"/>
      <c r="Q31" s="426"/>
      <c r="R31" s="426"/>
      <c r="S31" s="426"/>
      <c r="T31" s="426"/>
      <c r="U31" s="426"/>
      <c r="V31" s="426"/>
      <c r="W31" s="426"/>
      <c r="X31" s="426"/>
      <c r="Y31" s="426"/>
      <c r="Z31" s="426"/>
      <c r="AA31" s="426"/>
    </row>
    <row r="32" spans="1:27" ht="15" customHeight="1" outlineLevel="1">
      <c r="A32" s="439"/>
      <c r="B32" s="476" t="s">
        <v>791</v>
      </c>
      <c r="C32" s="477" t="s">
        <v>788</v>
      </c>
      <c r="D32" s="477">
        <v>4010</v>
      </c>
      <c r="E32" s="478">
        <v>4705</v>
      </c>
      <c r="F32" s="481">
        <v>585621922</v>
      </c>
      <c r="G32" s="480"/>
      <c r="H32" s="481">
        <v>155096942.06</v>
      </c>
      <c r="I32" s="481">
        <v>0</v>
      </c>
      <c r="J32" s="482">
        <f t="shared" si="0"/>
        <v>5.8720000000000001E-2</v>
      </c>
      <c r="K32" s="482">
        <f t="shared" si="1"/>
        <v>0.13038</v>
      </c>
      <c r="L32" s="483">
        <f t="shared" si="2"/>
        <v>43495011.697603196</v>
      </c>
      <c r="M32" s="439"/>
      <c r="N32" s="439"/>
      <c r="O32" s="439"/>
      <c r="P32" s="439"/>
      <c r="Q32" s="426"/>
      <c r="R32" s="426"/>
      <c r="S32" s="426"/>
      <c r="T32" s="426"/>
      <c r="U32" s="426"/>
      <c r="V32" s="426"/>
      <c r="W32" s="426"/>
      <c r="X32" s="426"/>
      <c r="Y32" s="426"/>
      <c r="Z32" s="426"/>
      <c r="AA32" s="426"/>
    </row>
    <row r="33" spans="1:27" ht="15" customHeight="1" outlineLevel="1">
      <c r="A33" s="439"/>
      <c r="B33" s="476" t="s">
        <v>792</v>
      </c>
      <c r="C33" s="477" t="s">
        <v>788</v>
      </c>
      <c r="D33" s="477">
        <v>4025</v>
      </c>
      <c r="E33" s="478">
        <v>4705</v>
      </c>
      <c r="F33" s="481">
        <v>519154100</v>
      </c>
      <c r="G33" s="480"/>
      <c r="H33" s="481">
        <v>49661323.170000002</v>
      </c>
      <c r="I33" s="481">
        <v>0</v>
      </c>
      <c r="J33" s="482">
        <f t="shared" si="0"/>
        <v>5.8720000000000001E-2</v>
      </c>
      <c r="K33" s="482">
        <f t="shared" si="1"/>
        <v>0.13038</v>
      </c>
      <c r="L33" s="483">
        <f t="shared" si="2"/>
        <v>33400841.648542397</v>
      </c>
      <c r="M33" s="439"/>
      <c r="N33" s="439"/>
      <c r="O33" s="439"/>
      <c r="P33" s="439"/>
      <c r="Q33" s="426"/>
      <c r="R33" s="426"/>
      <c r="S33" s="426"/>
      <c r="T33" s="426"/>
      <c r="U33" s="426"/>
      <c r="V33" s="426"/>
      <c r="W33" s="426"/>
      <c r="X33" s="426"/>
      <c r="Y33" s="426"/>
      <c r="Z33" s="426"/>
      <c r="AA33" s="426"/>
    </row>
    <row r="34" spans="1:27" ht="15" customHeight="1" outlineLevel="1">
      <c r="A34" s="439"/>
      <c r="B34" s="476" t="s">
        <v>793</v>
      </c>
      <c r="C34" s="477" t="s">
        <v>788</v>
      </c>
      <c r="D34" s="477">
        <v>4025</v>
      </c>
      <c r="E34" s="478">
        <v>4705</v>
      </c>
      <c r="F34" s="479"/>
      <c r="G34" s="480"/>
      <c r="H34" s="481">
        <v>22792446.760000002</v>
      </c>
      <c r="I34" s="481">
        <v>0</v>
      </c>
      <c r="J34" s="482">
        <f t="shared" si="0"/>
        <v>5.8720000000000001E-2</v>
      </c>
      <c r="K34" s="482">
        <f t="shared" si="1"/>
        <v>0.13038</v>
      </c>
      <c r="L34" s="483">
        <f t="shared" si="2"/>
        <v>1338372.4737472001</v>
      </c>
      <c r="M34" s="439"/>
      <c r="N34" s="439"/>
      <c r="O34" s="439"/>
      <c r="P34" s="439"/>
      <c r="Q34" s="426"/>
      <c r="R34" s="426"/>
      <c r="S34" s="426"/>
      <c r="T34" s="426"/>
      <c r="U34" s="426"/>
      <c r="V34" s="426"/>
      <c r="W34" s="426"/>
      <c r="X34" s="426"/>
      <c r="Y34" s="426"/>
      <c r="Z34" s="426"/>
      <c r="AA34" s="426"/>
    </row>
    <row r="35" spans="1:27" ht="15" customHeight="1" outlineLevel="1">
      <c r="A35" s="439"/>
      <c r="B35" s="476" t="s">
        <v>794</v>
      </c>
      <c r="C35" s="477" t="s">
        <v>788</v>
      </c>
      <c r="D35" s="477">
        <v>4025</v>
      </c>
      <c r="E35" s="478">
        <v>4705</v>
      </c>
      <c r="F35" s="479"/>
      <c r="G35" s="480"/>
      <c r="H35" s="481">
        <v>0</v>
      </c>
      <c r="I35" s="481">
        <v>41220.550000000003</v>
      </c>
      <c r="J35" s="482">
        <f t="shared" si="0"/>
        <v>5.8720000000000001E-2</v>
      </c>
      <c r="K35" s="482">
        <f t="shared" si="1"/>
        <v>0.13038</v>
      </c>
      <c r="L35" s="483">
        <f t="shared" si="2"/>
        <v>5374.3353090000001</v>
      </c>
      <c r="M35" s="439"/>
      <c r="N35" s="439"/>
      <c r="O35" s="439"/>
      <c r="P35" s="439"/>
      <c r="Q35" s="426"/>
      <c r="R35" s="426"/>
      <c r="S35" s="426"/>
      <c r="T35" s="426"/>
      <c r="U35" s="426"/>
      <c r="V35" s="426"/>
      <c r="W35" s="426"/>
      <c r="X35" s="426"/>
      <c r="Y35" s="426"/>
      <c r="Z35" s="426"/>
      <c r="AA35" s="426"/>
    </row>
    <row r="36" spans="1:27" ht="15" customHeight="1" outlineLevel="1">
      <c r="A36" s="439"/>
      <c r="B36" s="476" t="s">
        <v>795</v>
      </c>
      <c r="C36" s="477" t="s">
        <v>788</v>
      </c>
      <c r="D36" s="477">
        <v>4025</v>
      </c>
      <c r="E36" s="478">
        <v>4705</v>
      </c>
      <c r="F36" s="479"/>
      <c r="G36" s="480"/>
      <c r="H36" s="481">
        <v>0</v>
      </c>
      <c r="I36" s="481">
        <v>14952361.91</v>
      </c>
      <c r="J36" s="482">
        <f t="shared" si="0"/>
        <v>5.8720000000000001E-2</v>
      </c>
      <c r="K36" s="482">
        <f t="shared" si="1"/>
        <v>0.13038</v>
      </c>
      <c r="L36" s="483">
        <f t="shared" si="2"/>
        <v>1949488.9458258001</v>
      </c>
      <c r="M36" s="439"/>
      <c r="N36" s="439"/>
      <c r="O36" s="439"/>
      <c r="P36" s="439"/>
      <c r="Q36" s="426"/>
      <c r="R36" s="426"/>
      <c r="S36" s="426"/>
      <c r="T36" s="426"/>
      <c r="U36" s="426"/>
      <c r="V36" s="426"/>
      <c r="W36" s="426"/>
      <c r="X36" s="426"/>
      <c r="Y36" s="426"/>
      <c r="Z36" s="426"/>
      <c r="AA36" s="426"/>
    </row>
    <row r="37" spans="1:27" ht="15" customHeight="1" outlineLevel="1">
      <c r="A37" s="439"/>
      <c r="B37" s="476" t="s">
        <v>796</v>
      </c>
      <c r="C37" s="477" t="s">
        <v>788</v>
      </c>
      <c r="D37" s="477">
        <v>4025</v>
      </c>
      <c r="E37" s="478">
        <v>4705</v>
      </c>
      <c r="F37" s="479"/>
      <c r="G37" s="480"/>
      <c r="H37" s="481">
        <v>7264853.8499999996</v>
      </c>
      <c r="I37" s="481">
        <v>0</v>
      </c>
      <c r="J37" s="482">
        <f t="shared" si="0"/>
        <v>5.8720000000000001E-2</v>
      </c>
      <c r="K37" s="482">
        <f t="shared" si="1"/>
        <v>0.13038</v>
      </c>
      <c r="L37" s="483">
        <f t="shared" si="2"/>
        <v>426592.21807199996</v>
      </c>
      <c r="M37" s="439"/>
      <c r="N37" s="439"/>
      <c r="O37" s="439"/>
      <c r="P37" s="439"/>
      <c r="Q37" s="426"/>
      <c r="R37" s="426"/>
      <c r="S37" s="426"/>
      <c r="T37" s="426"/>
      <c r="U37" s="426"/>
      <c r="V37" s="426"/>
      <c r="W37" s="426"/>
      <c r="X37" s="426"/>
      <c r="Y37" s="426"/>
      <c r="Z37" s="426"/>
      <c r="AA37" s="426"/>
    </row>
    <row r="38" spans="1:27" ht="15" customHeight="1" outlineLevel="1">
      <c r="A38" s="439"/>
      <c r="B38" s="485"/>
      <c r="C38" s="477" t="s">
        <v>788</v>
      </c>
      <c r="D38" s="477">
        <v>4025</v>
      </c>
      <c r="E38" s="478">
        <v>4705</v>
      </c>
      <c r="F38" s="479"/>
      <c r="G38" s="480"/>
      <c r="H38" s="481">
        <v>0</v>
      </c>
      <c r="I38" s="481">
        <v>0</v>
      </c>
      <c r="J38" s="482">
        <f t="shared" si="0"/>
        <v>5.8720000000000001E-2</v>
      </c>
      <c r="K38" s="482">
        <f t="shared" si="1"/>
        <v>0.13038</v>
      </c>
      <c r="L38" s="483">
        <f t="shared" si="2"/>
        <v>0</v>
      </c>
      <c r="M38" s="439"/>
      <c r="N38" s="439"/>
      <c r="O38" s="439"/>
      <c r="P38" s="439"/>
      <c r="Q38" s="426"/>
      <c r="R38" s="426"/>
      <c r="S38" s="426"/>
      <c r="T38" s="426"/>
      <c r="U38" s="426"/>
      <c r="V38" s="426"/>
      <c r="W38" s="426"/>
      <c r="X38" s="426"/>
      <c r="Y38" s="426"/>
      <c r="Z38" s="426"/>
      <c r="AA38" s="426"/>
    </row>
    <row r="39" spans="1:27" ht="15" customHeight="1" outlineLevel="1">
      <c r="A39" s="439"/>
      <c r="B39" s="486" t="str">
        <f t="shared" ref="B39:B40" si="3">IF(B24="","",B24)</f>
        <v>(volumes for the test year is loss adjusted)</v>
      </c>
      <c r="C39" s="477" t="s">
        <v>788</v>
      </c>
      <c r="D39" s="477">
        <v>4025</v>
      </c>
      <c r="E39" s="478">
        <v>4705</v>
      </c>
      <c r="F39" s="479"/>
      <c r="G39" s="480"/>
      <c r="H39" s="481">
        <v>0</v>
      </c>
      <c r="I39" s="481">
        <v>0</v>
      </c>
      <c r="J39" s="482">
        <f t="shared" si="0"/>
        <v>5.8720000000000001E-2</v>
      </c>
      <c r="K39" s="482">
        <f t="shared" si="1"/>
        <v>0.13038</v>
      </c>
      <c r="L39" s="483">
        <f t="shared" si="2"/>
        <v>0</v>
      </c>
      <c r="M39" s="439"/>
      <c r="N39" s="439"/>
      <c r="O39" s="439"/>
      <c r="P39" s="439"/>
      <c r="Q39" s="426"/>
      <c r="R39" s="426"/>
      <c r="S39" s="426"/>
      <c r="T39" s="426"/>
      <c r="U39" s="426"/>
      <c r="V39" s="426"/>
      <c r="W39" s="426"/>
      <c r="X39" s="426"/>
      <c r="Y39" s="426"/>
      <c r="Z39" s="426"/>
      <c r="AA39" s="426"/>
    </row>
    <row r="40" spans="1:27" ht="15" customHeight="1" outlineLevel="1">
      <c r="A40" s="439"/>
      <c r="B40" s="486" t="str">
        <f t="shared" si="3"/>
        <v/>
      </c>
      <c r="C40" s="487"/>
      <c r="D40" s="470"/>
      <c r="E40" s="471"/>
      <c r="F40" s="488"/>
      <c r="G40" s="489"/>
      <c r="H40" s="488"/>
      <c r="I40" s="490"/>
      <c r="J40" s="490"/>
      <c r="K40" s="488"/>
      <c r="L40" s="618">
        <f>SUM(L29:L39)</f>
        <v>717558273.80517399</v>
      </c>
      <c r="M40" s="439"/>
      <c r="N40" s="439"/>
      <c r="O40" s="439"/>
      <c r="P40" s="439"/>
      <c r="Q40" s="426"/>
      <c r="R40" s="426"/>
      <c r="S40" s="426"/>
      <c r="T40" s="426"/>
      <c r="U40" s="426"/>
      <c r="V40" s="426"/>
      <c r="W40" s="426"/>
      <c r="X40" s="426"/>
      <c r="Y40" s="426"/>
      <c r="Z40" s="426"/>
      <c r="AA40" s="426"/>
    </row>
    <row r="41" spans="1:27" ht="15" customHeight="1" outlineLevel="1">
      <c r="A41" s="439"/>
      <c r="B41" s="466"/>
      <c r="C41" s="439"/>
      <c r="D41" s="439"/>
      <c r="E41" s="439"/>
      <c r="F41" s="439"/>
      <c r="G41" s="439"/>
      <c r="H41" s="439"/>
      <c r="I41" s="439"/>
      <c r="J41" s="439"/>
      <c r="K41" s="439"/>
      <c r="L41" s="439"/>
      <c r="M41" s="439"/>
      <c r="N41" s="439"/>
      <c r="O41" s="439"/>
      <c r="P41" s="439"/>
      <c r="Q41" s="426"/>
      <c r="R41" s="426"/>
      <c r="S41" s="426"/>
      <c r="T41" s="426"/>
      <c r="U41" s="426"/>
      <c r="V41" s="426"/>
      <c r="W41" s="426"/>
      <c r="X41" s="426"/>
      <c r="Y41" s="426"/>
      <c r="Z41" s="426"/>
      <c r="AA41" s="426"/>
    </row>
    <row r="42" spans="1:27" ht="15" customHeight="1" outlineLevel="1">
      <c r="A42" s="439"/>
      <c r="B42" s="17"/>
      <c r="C42" s="439"/>
      <c r="D42" s="439"/>
      <c r="E42" s="439"/>
      <c r="F42" s="492"/>
      <c r="G42" s="492"/>
      <c r="H42" s="439"/>
      <c r="I42" s="439"/>
      <c r="J42" s="439"/>
      <c r="K42" s="439"/>
      <c r="L42" s="439"/>
      <c r="M42" s="439"/>
      <c r="N42" s="439"/>
      <c r="O42" s="439"/>
      <c r="P42" s="439"/>
      <c r="Q42" s="426"/>
      <c r="R42" s="426"/>
      <c r="S42" s="426"/>
      <c r="T42" s="426"/>
      <c r="U42" s="426"/>
      <c r="V42" s="426"/>
      <c r="W42" s="426"/>
      <c r="X42" s="426"/>
      <c r="Y42" s="426"/>
      <c r="Z42" s="426"/>
      <c r="AA42" s="426"/>
    </row>
    <row r="43" spans="1:27" ht="15.75" customHeight="1" outlineLevel="1">
      <c r="A43" s="439"/>
      <c r="B43" s="467" t="s">
        <v>797</v>
      </c>
      <c r="C43" s="426"/>
      <c r="D43" s="426"/>
      <c r="E43" s="468"/>
      <c r="F43" s="493"/>
      <c r="G43" s="732">
        <f>'LDC Info'!E24+1</f>
        <v>2027</v>
      </c>
      <c r="H43" s="656"/>
      <c r="I43" s="656"/>
      <c r="J43" s="656"/>
      <c r="K43" s="656"/>
      <c r="L43" s="657"/>
      <c r="M43" s="439"/>
      <c r="N43" s="439"/>
      <c r="O43" s="439"/>
      <c r="P43" s="439"/>
      <c r="Q43" s="426"/>
      <c r="R43" s="426"/>
      <c r="S43" s="426"/>
      <c r="T43" s="426"/>
      <c r="U43" s="426"/>
      <c r="V43" s="426"/>
      <c r="W43" s="426"/>
      <c r="X43" s="426"/>
      <c r="Y43" s="426"/>
      <c r="Z43" s="426"/>
      <c r="AA43" s="426"/>
    </row>
    <row r="44" spans="1:27" ht="15" customHeight="1" outlineLevel="1">
      <c r="A44" s="439"/>
      <c r="B44" s="209" t="s">
        <v>775</v>
      </c>
      <c r="C44" s="473"/>
      <c r="D44" s="470" t="s">
        <v>776</v>
      </c>
      <c r="E44" s="471" t="s">
        <v>777</v>
      </c>
      <c r="F44" s="494"/>
      <c r="G44" s="495" t="s">
        <v>798</v>
      </c>
      <c r="H44" s="496"/>
      <c r="I44" s="496"/>
      <c r="J44" s="497"/>
      <c r="K44" s="498" t="s">
        <v>799</v>
      </c>
      <c r="L44" s="499" t="s">
        <v>786</v>
      </c>
      <c r="M44" s="439"/>
      <c r="N44" s="439"/>
      <c r="O44" s="439"/>
      <c r="P44" s="439"/>
      <c r="Q44" s="426"/>
      <c r="R44" s="426"/>
      <c r="S44" s="426"/>
      <c r="T44" s="426"/>
      <c r="U44" s="426"/>
      <c r="V44" s="426"/>
      <c r="W44" s="426"/>
      <c r="X44" s="426"/>
      <c r="Y44" s="426"/>
      <c r="Z44" s="426"/>
      <c r="AA44" s="426"/>
    </row>
    <row r="45" spans="1:27" ht="15" customHeight="1" outlineLevel="1">
      <c r="A45" s="439"/>
      <c r="B45" s="500" t="s">
        <v>790</v>
      </c>
      <c r="C45" s="477"/>
      <c r="D45" s="477">
        <v>4035</v>
      </c>
      <c r="E45" s="478">
        <v>4707</v>
      </c>
      <c r="F45" s="501"/>
      <c r="G45" s="502">
        <f t="shared" ref="G45:G47" si="4">F31</f>
        <v>416189975</v>
      </c>
      <c r="H45" s="496"/>
      <c r="I45" s="496"/>
      <c r="J45" s="503"/>
      <c r="K45" s="504">
        <v>5.3400000000000003E-2</v>
      </c>
      <c r="L45" s="483">
        <f t="shared" ref="L45:L49" si="5">+K45*G45</f>
        <v>22224544.665000003</v>
      </c>
      <c r="M45" s="439"/>
      <c r="N45" s="439"/>
      <c r="O45" s="439"/>
      <c r="P45" s="439"/>
      <c r="Q45" s="426"/>
      <c r="R45" s="426"/>
      <c r="S45" s="426"/>
      <c r="T45" s="426"/>
      <c r="U45" s="426"/>
      <c r="V45" s="426"/>
      <c r="W45" s="426"/>
      <c r="X45" s="426"/>
      <c r="Y45" s="426"/>
      <c r="Z45" s="426"/>
      <c r="AA45" s="426"/>
    </row>
    <row r="46" spans="1:27" ht="15" customHeight="1" outlineLevel="1">
      <c r="A46" s="439"/>
      <c r="B46" s="500" t="s">
        <v>791</v>
      </c>
      <c r="C46" s="477"/>
      <c r="D46" s="477">
        <v>4010</v>
      </c>
      <c r="E46" s="478">
        <v>4707</v>
      </c>
      <c r="F46" s="501"/>
      <c r="G46" s="502">
        <f t="shared" si="4"/>
        <v>585621922</v>
      </c>
      <c r="H46" s="496"/>
      <c r="I46" s="496"/>
      <c r="J46" s="503"/>
      <c r="K46" s="476">
        <v>5.3400000000000003E-2</v>
      </c>
      <c r="L46" s="483">
        <f t="shared" si="5"/>
        <v>31272210.634800002</v>
      </c>
      <c r="M46" s="439"/>
      <c r="N46" s="439"/>
      <c r="O46" s="439"/>
      <c r="P46" s="439"/>
      <c r="Q46" s="426"/>
      <c r="R46" s="426"/>
      <c r="S46" s="426"/>
      <c r="T46" s="426"/>
      <c r="U46" s="426"/>
      <c r="V46" s="426"/>
      <c r="W46" s="426"/>
      <c r="X46" s="426"/>
      <c r="Y46" s="426"/>
      <c r="Z46" s="426"/>
      <c r="AA46" s="426"/>
    </row>
    <row r="47" spans="1:27" ht="15" customHeight="1" outlineLevel="1">
      <c r="A47" s="439"/>
      <c r="B47" s="500" t="s">
        <v>792</v>
      </c>
      <c r="C47" s="477"/>
      <c r="D47" s="477">
        <v>4010</v>
      </c>
      <c r="E47" s="478">
        <v>4707</v>
      </c>
      <c r="F47" s="501"/>
      <c r="G47" s="502">
        <f t="shared" si="4"/>
        <v>519154100</v>
      </c>
      <c r="H47" s="496"/>
      <c r="I47" s="496"/>
      <c r="J47" s="503"/>
      <c r="K47" s="476">
        <v>5.3400000000000003E-2</v>
      </c>
      <c r="L47" s="483">
        <f t="shared" si="5"/>
        <v>27722828.940000001</v>
      </c>
      <c r="M47" s="439"/>
      <c r="N47" s="439"/>
      <c r="O47" s="439"/>
      <c r="P47" s="439"/>
      <c r="Q47" s="426"/>
      <c r="R47" s="426"/>
      <c r="S47" s="426"/>
      <c r="T47" s="426"/>
      <c r="U47" s="426"/>
      <c r="V47" s="426"/>
      <c r="W47" s="426"/>
      <c r="X47" s="426"/>
      <c r="Y47" s="426"/>
      <c r="Z47" s="426"/>
      <c r="AA47" s="426"/>
    </row>
    <row r="48" spans="1:27" ht="15" customHeight="1" outlineLevel="1">
      <c r="A48" s="439"/>
      <c r="B48" s="485"/>
      <c r="C48" s="477"/>
      <c r="D48" s="477">
        <v>4010</v>
      </c>
      <c r="E48" s="478">
        <v>4707</v>
      </c>
      <c r="F48" s="501"/>
      <c r="G48" s="502"/>
      <c r="H48" s="496"/>
      <c r="I48" s="496"/>
      <c r="J48" s="503"/>
      <c r="K48" s="485"/>
      <c r="L48" s="483">
        <f t="shared" si="5"/>
        <v>0</v>
      </c>
      <c r="M48" s="439"/>
      <c r="N48" s="439"/>
      <c r="O48" s="439"/>
      <c r="P48" s="439"/>
      <c r="Q48" s="426"/>
      <c r="R48" s="426"/>
      <c r="S48" s="426"/>
      <c r="T48" s="426"/>
      <c r="U48" s="426"/>
      <c r="V48" s="426"/>
      <c r="W48" s="426"/>
      <c r="X48" s="426"/>
      <c r="Y48" s="426"/>
      <c r="Z48" s="426"/>
      <c r="AA48" s="426"/>
    </row>
    <row r="49" spans="1:27" ht="15" customHeight="1" outlineLevel="1">
      <c r="A49" s="439"/>
      <c r="B49" s="485"/>
      <c r="C49" s="477"/>
      <c r="D49" s="477">
        <v>4010</v>
      </c>
      <c r="E49" s="478">
        <v>4707</v>
      </c>
      <c r="F49" s="501"/>
      <c r="G49" s="502"/>
      <c r="H49" s="496"/>
      <c r="I49" s="496"/>
      <c r="J49" s="505"/>
      <c r="K49" s="485"/>
      <c r="L49" s="483">
        <f t="shared" si="5"/>
        <v>0</v>
      </c>
      <c r="M49" s="439"/>
      <c r="N49" s="439"/>
      <c r="O49" s="439"/>
      <c r="P49" s="439"/>
      <c r="Q49" s="426"/>
      <c r="R49" s="426"/>
      <c r="S49" s="426"/>
      <c r="T49" s="426"/>
      <c r="U49" s="426"/>
      <c r="V49" s="426"/>
      <c r="W49" s="426"/>
      <c r="X49" s="426"/>
      <c r="Y49" s="426"/>
      <c r="Z49" s="426"/>
      <c r="AA49" s="426"/>
    </row>
    <row r="50" spans="1:27" ht="15" customHeight="1" outlineLevel="1">
      <c r="A50" s="439"/>
      <c r="B50" s="426"/>
      <c r="C50" s="426"/>
      <c r="D50" s="426"/>
      <c r="E50" s="426"/>
      <c r="F50" s="506">
        <f>+F45+F46</f>
        <v>0</v>
      </c>
      <c r="G50" s="507">
        <f>SUM(G45:G49)</f>
        <v>1520965997</v>
      </c>
      <c r="H50" s="496"/>
      <c r="I50" s="496"/>
      <c r="J50" s="508"/>
      <c r="K50" s="509"/>
      <c r="L50" s="510">
        <f>SUM(L45:L49)</f>
        <v>81219584.239800006</v>
      </c>
      <c r="M50" s="439"/>
      <c r="N50" s="439"/>
      <c r="O50" s="439"/>
      <c r="P50" s="439"/>
      <c r="Q50" s="426"/>
      <c r="R50" s="426"/>
      <c r="S50" s="426"/>
      <c r="T50" s="426"/>
      <c r="U50" s="426"/>
      <c r="V50" s="426"/>
      <c r="W50" s="426"/>
      <c r="X50" s="426"/>
      <c r="Y50" s="426"/>
      <c r="Z50" s="426"/>
      <c r="AA50" s="426"/>
    </row>
    <row r="51" spans="1:27" ht="15" customHeight="1" outlineLevel="1">
      <c r="A51" s="439"/>
      <c r="B51" s="439"/>
      <c r="C51" s="439"/>
      <c r="D51" s="439"/>
      <c r="E51" s="439"/>
      <c r="F51" s="439"/>
      <c r="G51" s="439"/>
      <c r="H51" s="439"/>
      <c r="I51" s="439"/>
      <c r="J51" s="439"/>
      <c r="K51" s="439"/>
      <c r="L51" s="439"/>
      <c r="M51" s="439"/>
      <c r="N51" s="439"/>
      <c r="O51" s="439"/>
      <c r="P51" s="439"/>
      <c r="Q51" s="426"/>
      <c r="R51" s="426"/>
      <c r="S51" s="426"/>
      <c r="T51" s="426"/>
      <c r="U51" s="426"/>
      <c r="V51" s="426"/>
      <c r="W51" s="426"/>
      <c r="X51" s="426"/>
      <c r="Y51" s="426"/>
      <c r="Z51" s="426"/>
      <c r="AA51" s="426"/>
    </row>
    <row r="52" spans="1:27" ht="15.75" customHeight="1" outlineLevel="1">
      <c r="A52" s="426"/>
      <c r="B52" s="467" t="s">
        <v>800</v>
      </c>
      <c r="C52" s="426"/>
      <c r="D52" s="426"/>
      <c r="E52" s="468"/>
      <c r="F52" s="469"/>
      <c r="G52" s="732">
        <f>G43</f>
        <v>2027</v>
      </c>
      <c r="H52" s="656"/>
      <c r="I52" s="656"/>
      <c r="J52" s="656"/>
      <c r="K52" s="656"/>
      <c r="L52" s="657"/>
      <c r="M52" s="426"/>
      <c r="N52" s="426"/>
      <c r="O52" s="426"/>
      <c r="P52" s="426"/>
      <c r="Q52" s="426"/>
      <c r="R52" s="426"/>
      <c r="S52" s="426"/>
      <c r="T52" s="426"/>
      <c r="U52" s="426"/>
      <c r="V52" s="426"/>
      <c r="W52" s="426"/>
      <c r="X52" s="426"/>
      <c r="Y52" s="426"/>
      <c r="Z52" s="426"/>
      <c r="AA52" s="426"/>
    </row>
    <row r="53" spans="1:27" ht="15" customHeight="1" outlineLevel="1">
      <c r="A53" s="25"/>
      <c r="B53" s="209" t="s">
        <v>775</v>
      </c>
      <c r="C53" s="470"/>
      <c r="D53" s="470" t="s">
        <v>776</v>
      </c>
      <c r="E53" s="471" t="s">
        <v>777</v>
      </c>
      <c r="F53" s="470"/>
      <c r="G53" s="470"/>
      <c r="H53" s="470"/>
      <c r="I53" s="470"/>
      <c r="J53" s="470"/>
      <c r="K53" s="470"/>
      <c r="L53" s="473" t="s">
        <v>786</v>
      </c>
      <c r="M53" s="25"/>
      <c r="N53" s="25"/>
      <c r="O53" s="25"/>
      <c r="P53" s="25"/>
      <c r="Q53" s="426"/>
      <c r="R53" s="426"/>
      <c r="S53" s="426"/>
      <c r="T53" s="426"/>
      <c r="U53" s="426"/>
      <c r="V53" s="426"/>
      <c r="W53" s="426"/>
      <c r="X53" s="426"/>
      <c r="Y53" s="426"/>
      <c r="Z53" s="426"/>
      <c r="AA53" s="426"/>
    </row>
    <row r="54" spans="1:27" ht="30.75" customHeight="1" outlineLevel="1">
      <c r="A54" s="426"/>
      <c r="B54" s="472" t="s">
        <v>778</v>
      </c>
      <c r="C54" s="473" t="s">
        <v>779</v>
      </c>
      <c r="D54" s="473" t="s">
        <v>780</v>
      </c>
      <c r="E54" s="473" t="s">
        <v>780</v>
      </c>
      <c r="F54" s="184"/>
      <c r="G54" s="184"/>
      <c r="H54" s="475" t="s">
        <v>801</v>
      </c>
      <c r="I54" s="511"/>
      <c r="J54" s="511"/>
      <c r="K54" s="184" t="s">
        <v>802</v>
      </c>
      <c r="L54" s="426"/>
      <c r="M54" s="426"/>
      <c r="N54" s="426"/>
      <c r="O54" s="426"/>
      <c r="P54" s="426"/>
      <c r="Q54" s="426"/>
      <c r="R54" s="426"/>
      <c r="S54" s="426"/>
      <c r="T54" s="426"/>
      <c r="U54" s="426"/>
      <c r="V54" s="426"/>
      <c r="W54" s="426"/>
      <c r="X54" s="426"/>
      <c r="Y54" s="426"/>
      <c r="Z54" s="426"/>
      <c r="AA54" s="426"/>
    </row>
    <row r="55" spans="1:27" ht="15" customHeight="1" outlineLevel="1">
      <c r="A55" s="426"/>
      <c r="B55" s="512" t="str">
        <f t="shared" ref="B55:B65" si="6">IF(B29=0,"",B29)</f>
        <v>RESIDENTIAL</v>
      </c>
      <c r="C55" s="477" t="s">
        <v>788</v>
      </c>
      <c r="D55" s="477">
        <v>4006</v>
      </c>
      <c r="E55" s="477">
        <v>4707</v>
      </c>
      <c r="F55" s="513"/>
      <c r="G55" s="513"/>
      <c r="H55" s="514">
        <f t="shared" ref="H55:H65" si="7">+H29</f>
        <v>24674108.359999999</v>
      </c>
      <c r="I55" s="513"/>
      <c r="J55" s="513"/>
      <c r="K55" s="515">
        <f t="shared" ref="K55:K65" si="8">+$G$18/1000</f>
        <v>6.1069999999999999E-2</v>
      </c>
      <c r="L55" s="483">
        <f t="shared" ref="L55:L65" si="9">+K55*H55</f>
        <v>1506847.7975452</v>
      </c>
      <c r="M55" s="426"/>
      <c r="N55" s="426"/>
      <c r="O55" s="426"/>
      <c r="P55" s="426"/>
      <c r="Q55" s="426"/>
      <c r="R55" s="426"/>
      <c r="S55" s="426"/>
      <c r="T55" s="426"/>
      <c r="U55" s="426"/>
      <c r="V55" s="426"/>
      <c r="W55" s="426"/>
      <c r="X55" s="426"/>
      <c r="Y55" s="426"/>
      <c r="Z55" s="426"/>
      <c r="AA55" s="426"/>
    </row>
    <row r="56" spans="1:27" ht="15" customHeight="1" outlineLevel="1">
      <c r="A56" s="426"/>
      <c r="B56" s="512" t="str">
        <f t="shared" si="6"/>
        <v>GENERAL SERVICE &lt;50KW</v>
      </c>
      <c r="C56" s="477" t="s">
        <v>788</v>
      </c>
      <c r="D56" s="477">
        <v>4010</v>
      </c>
      <c r="E56" s="477">
        <v>4707</v>
      </c>
      <c r="F56" s="513"/>
      <c r="G56" s="513"/>
      <c r="H56" s="514">
        <f t="shared" si="7"/>
        <v>108532481.97</v>
      </c>
      <c r="I56" s="513"/>
      <c r="J56" s="513"/>
      <c r="K56" s="515">
        <f t="shared" si="8"/>
        <v>6.1069999999999999E-2</v>
      </c>
      <c r="L56" s="483">
        <f t="shared" si="9"/>
        <v>6628078.6739079002</v>
      </c>
      <c r="M56" s="426"/>
      <c r="N56" s="426"/>
      <c r="O56" s="426"/>
      <c r="P56" s="426"/>
      <c r="Q56" s="426"/>
      <c r="R56" s="426"/>
      <c r="S56" s="426"/>
      <c r="T56" s="426"/>
      <c r="U56" s="426"/>
      <c r="V56" s="426"/>
      <c r="W56" s="426"/>
      <c r="X56" s="426"/>
      <c r="Y56" s="426"/>
      <c r="Z56" s="426"/>
      <c r="AA56" s="426"/>
    </row>
    <row r="57" spans="1:27" ht="15" customHeight="1" outlineLevel="1">
      <c r="A57" s="426"/>
      <c r="B57" s="512" t="str">
        <f t="shared" si="6"/>
        <v>GENERAL SERVICE 1000-1500KW</v>
      </c>
      <c r="C57" s="477" t="s">
        <v>788</v>
      </c>
      <c r="D57" s="477">
        <v>4035</v>
      </c>
      <c r="E57" s="477">
        <v>4707</v>
      </c>
      <c r="F57" s="513"/>
      <c r="G57" s="513"/>
      <c r="H57" s="514">
        <f t="shared" si="7"/>
        <v>2152152651.46</v>
      </c>
      <c r="I57" s="513"/>
      <c r="J57" s="513"/>
      <c r="K57" s="515">
        <f t="shared" si="8"/>
        <v>6.1069999999999999E-2</v>
      </c>
      <c r="L57" s="483">
        <f t="shared" si="9"/>
        <v>131431962.4246622</v>
      </c>
      <c r="M57" s="426"/>
      <c r="N57" s="426"/>
      <c r="O57" s="426"/>
      <c r="P57" s="426"/>
      <c r="Q57" s="426"/>
      <c r="R57" s="426"/>
      <c r="S57" s="426"/>
      <c r="T57" s="426"/>
      <c r="U57" s="426"/>
      <c r="V57" s="426"/>
      <c r="W57" s="426"/>
      <c r="X57" s="426"/>
      <c r="Y57" s="426"/>
      <c r="Z57" s="426"/>
      <c r="AA57" s="426"/>
    </row>
    <row r="58" spans="1:27" ht="15" customHeight="1" outlineLevel="1">
      <c r="A58" s="426"/>
      <c r="B58" s="512" t="str">
        <f t="shared" si="6"/>
        <v>GENERAL SERVICE 1500-5000 KW</v>
      </c>
      <c r="C58" s="477" t="s">
        <v>788</v>
      </c>
      <c r="D58" s="477">
        <v>4010</v>
      </c>
      <c r="E58" s="477">
        <v>4707</v>
      </c>
      <c r="F58" s="513"/>
      <c r="G58" s="513"/>
      <c r="H58" s="514">
        <f t="shared" si="7"/>
        <v>155096942.06</v>
      </c>
      <c r="I58" s="513"/>
      <c r="J58" s="513"/>
      <c r="K58" s="515">
        <f t="shared" si="8"/>
        <v>6.1069999999999999E-2</v>
      </c>
      <c r="L58" s="483">
        <f t="shared" si="9"/>
        <v>9471770.2516041994</v>
      </c>
      <c r="M58" s="426"/>
      <c r="N58" s="426"/>
      <c r="O58" s="426"/>
      <c r="P58" s="426"/>
      <c r="Q58" s="426"/>
      <c r="R58" s="426"/>
      <c r="S58" s="426"/>
      <c r="T58" s="426"/>
      <c r="U58" s="426"/>
      <c r="V58" s="426"/>
      <c r="W58" s="426"/>
      <c r="X58" s="426"/>
      <c r="Y58" s="426"/>
      <c r="Z58" s="426"/>
      <c r="AA58" s="426"/>
    </row>
    <row r="59" spans="1:27" ht="15" customHeight="1" outlineLevel="1">
      <c r="A59" s="426"/>
      <c r="B59" s="512" t="str">
        <f t="shared" si="6"/>
        <v>LARGE USER</v>
      </c>
      <c r="C59" s="477" t="s">
        <v>788</v>
      </c>
      <c r="D59" s="477">
        <v>4025</v>
      </c>
      <c r="E59" s="477">
        <v>4707</v>
      </c>
      <c r="F59" s="513"/>
      <c r="G59" s="513"/>
      <c r="H59" s="514">
        <f t="shared" si="7"/>
        <v>49661323.170000002</v>
      </c>
      <c r="I59" s="513"/>
      <c r="J59" s="513"/>
      <c r="K59" s="515">
        <f t="shared" si="8"/>
        <v>6.1069999999999999E-2</v>
      </c>
      <c r="L59" s="483">
        <f t="shared" si="9"/>
        <v>3032817.0059918999</v>
      </c>
      <c r="M59" s="426"/>
      <c r="N59" s="426"/>
      <c r="O59" s="426"/>
      <c r="P59" s="426"/>
      <c r="Q59" s="426"/>
      <c r="R59" s="426"/>
      <c r="S59" s="426"/>
      <c r="T59" s="426"/>
      <c r="U59" s="426"/>
      <c r="V59" s="426"/>
      <c r="W59" s="426"/>
      <c r="X59" s="426"/>
      <c r="Y59" s="426"/>
      <c r="Z59" s="426"/>
      <c r="AA59" s="426"/>
    </row>
    <row r="60" spans="1:27" ht="15" customHeight="1" outlineLevel="1">
      <c r="A60" s="426"/>
      <c r="B60" s="512" t="str">
        <f t="shared" si="6"/>
        <v>STREETLIGHTING</v>
      </c>
      <c r="C60" s="477" t="s">
        <v>788</v>
      </c>
      <c r="D60" s="477">
        <v>4025</v>
      </c>
      <c r="E60" s="477">
        <v>4707</v>
      </c>
      <c r="F60" s="513"/>
      <c r="G60" s="513"/>
      <c r="H60" s="514">
        <f t="shared" si="7"/>
        <v>22792446.760000002</v>
      </c>
      <c r="I60" s="513"/>
      <c r="J60" s="513"/>
      <c r="K60" s="515">
        <f t="shared" si="8"/>
        <v>6.1069999999999999E-2</v>
      </c>
      <c r="L60" s="483">
        <f t="shared" si="9"/>
        <v>1391934.7236332002</v>
      </c>
      <c r="M60" s="426"/>
      <c r="N60" s="426"/>
      <c r="O60" s="426"/>
      <c r="P60" s="426"/>
      <c r="Q60" s="426"/>
      <c r="R60" s="426"/>
      <c r="S60" s="426"/>
      <c r="T60" s="426"/>
      <c r="U60" s="426"/>
      <c r="V60" s="426"/>
      <c r="W60" s="426"/>
      <c r="X60" s="426"/>
      <c r="Y60" s="426"/>
      <c r="Z60" s="426"/>
      <c r="AA60" s="426"/>
    </row>
    <row r="61" spans="1:27" ht="15" customHeight="1" outlineLevel="1">
      <c r="A61" s="426"/>
      <c r="B61" s="512" t="str">
        <f t="shared" si="6"/>
        <v>SENTINEL LIGHTS</v>
      </c>
      <c r="C61" s="477" t="s">
        <v>788</v>
      </c>
      <c r="D61" s="477">
        <v>4025</v>
      </c>
      <c r="E61" s="477">
        <v>4707</v>
      </c>
      <c r="F61" s="513"/>
      <c r="G61" s="513"/>
      <c r="H61" s="514">
        <f t="shared" si="7"/>
        <v>0</v>
      </c>
      <c r="I61" s="513"/>
      <c r="J61" s="513"/>
      <c r="K61" s="515">
        <f t="shared" si="8"/>
        <v>6.1069999999999999E-2</v>
      </c>
      <c r="L61" s="483">
        <f t="shared" si="9"/>
        <v>0</v>
      </c>
      <c r="M61" s="426"/>
      <c r="N61" s="426"/>
      <c r="O61" s="426"/>
      <c r="P61" s="426"/>
      <c r="Q61" s="426"/>
      <c r="R61" s="426"/>
      <c r="S61" s="426"/>
      <c r="T61" s="426"/>
      <c r="U61" s="426"/>
      <c r="V61" s="426"/>
      <c r="W61" s="426"/>
      <c r="X61" s="426"/>
      <c r="Y61" s="426"/>
      <c r="Z61" s="426"/>
      <c r="AA61" s="426"/>
    </row>
    <row r="62" spans="1:27" ht="15" customHeight="1" outlineLevel="1">
      <c r="A62" s="426"/>
      <c r="B62" s="512" t="str">
        <f t="shared" si="6"/>
        <v>UNMETERED SCATTERED LOADS</v>
      </c>
      <c r="C62" s="477" t="s">
        <v>788</v>
      </c>
      <c r="D62" s="477">
        <v>4025</v>
      </c>
      <c r="E62" s="477">
        <v>4707</v>
      </c>
      <c r="F62" s="513"/>
      <c r="G62" s="513"/>
      <c r="H62" s="514">
        <f t="shared" si="7"/>
        <v>0</v>
      </c>
      <c r="I62" s="513"/>
      <c r="J62" s="513"/>
      <c r="K62" s="515">
        <f t="shared" si="8"/>
        <v>6.1069999999999999E-2</v>
      </c>
      <c r="L62" s="483">
        <f t="shared" si="9"/>
        <v>0</v>
      </c>
      <c r="M62" s="426"/>
      <c r="N62" s="426"/>
      <c r="O62" s="426"/>
      <c r="P62" s="426"/>
      <c r="Q62" s="426"/>
      <c r="R62" s="426"/>
      <c r="S62" s="426"/>
      <c r="T62" s="426"/>
      <c r="U62" s="426"/>
      <c r="V62" s="426"/>
      <c r="W62" s="426"/>
      <c r="X62" s="426"/>
      <c r="Y62" s="426"/>
      <c r="Z62" s="426"/>
      <c r="AA62" s="426"/>
    </row>
    <row r="63" spans="1:27" ht="15" customHeight="1" outlineLevel="1">
      <c r="A63" s="426"/>
      <c r="B63" s="512" t="str">
        <f t="shared" si="6"/>
        <v>DRYCORE</v>
      </c>
      <c r="C63" s="477" t="s">
        <v>788</v>
      </c>
      <c r="D63" s="477">
        <v>4025</v>
      </c>
      <c r="E63" s="477">
        <v>4707</v>
      </c>
      <c r="F63" s="513"/>
      <c r="G63" s="513"/>
      <c r="H63" s="514">
        <f t="shared" si="7"/>
        <v>7264853.8499999996</v>
      </c>
      <c r="I63" s="513"/>
      <c r="J63" s="513"/>
      <c r="K63" s="515">
        <f t="shared" si="8"/>
        <v>6.1069999999999999E-2</v>
      </c>
      <c r="L63" s="483">
        <f t="shared" si="9"/>
        <v>443664.62461949995</v>
      </c>
      <c r="M63" s="426"/>
      <c r="N63" s="426"/>
      <c r="O63" s="426"/>
      <c r="P63" s="426"/>
      <c r="Q63" s="426"/>
      <c r="R63" s="426"/>
      <c r="S63" s="426"/>
      <c r="T63" s="426"/>
      <c r="U63" s="426"/>
      <c r="V63" s="426"/>
      <c r="W63" s="426"/>
      <c r="X63" s="426"/>
      <c r="Y63" s="426"/>
      <c r="Z63" s="426"/>
      <c r="AA63" s="426"/>
    </row>
    <row r="64" spans="1:27" ht="15" customHeight="1" outlineLevel="1">
      <c r="A64" s="426"/>
      <c r="B64" s="512" t="str">
        <f t="shared" si="6"/>
        <v/>
      </c>
      <c r="C64" s="477" t="s">
        <v>788</v>
      </c>
      <c r="D64" s="477">
        <v>4025</v>
      </c>
      <c r="E64" s="477">
        <v>4707</v>
      </c>
      <c r="F64" s="513"/>
      <c r="G64" s="513"/>
      <c r="H64" s="514">
        <f t="shared" si="7"/>
        <v>0</v>
      </c>
      <c r="I64" s="513"/>
      <c r="J64" s="513"/>
      <c r="K64" s="515">
        <f t="shared" si="8"/>
        <v>6.1069999999999999E-2</v>
      </c>
      <c r="L64" s="483">
        <f t="shared" si="9"/>
        <v>0</v>
      </c>
      <c r="M64" s="426"/>
      <c r="N64" s="426"/>
      <c r="O64" s="426"/>
      <c r="P64" s="426"/>
      <c r="Q64" s="426"/>
      <c r="R64" s="426"/>
      <c r="S64" s="426"/>
      <c r="T64" s="426"/>
      <c r="U64" s="426"/>
      <c r="V64" s="426"/>
      <c r="W64" s="426"/>
      <c r="X64" s="426"/>
      <c r="Y64" s="426"/>
      <c r="Z64" s="426"/>
      <c r="AA64" s="426"/>
    </row>
    <row r="65" spans="1:27" ht="15" customHeight="1" outlineLevel="1">
      <c r="A65" s="426"/>
      <c r="B65" s="512" t="str">
        <f t="shared" si="6"/>
        <v>(volumes for the test year is loss adjusted)</v>
      </c>
      <c r="C65" s="477" t="s">
        <v>788</v>
      </c>
      <c r="D65" s="477">
        <v>4025</v>
      </c>
      <c r="E65" s="477">
        <v>4707</v>
      </c>
      <c r="F65" s="513"/>
      <c r="G65" s="513"/>
      <c r="H65" s="514">
        <f t="shared" si="7"/>
        <v>0</v>
      </c>
      <c r="I65" s="513"/>
      <c r="J65" s="513"/>
      <c r="K65" s="515">
        <f t="shared" si="8"/>
        <v>6.1069999999999999E-2</v>
      </c>
      <c r="L65" s="483">
        <f t="shared" si="9"/>
        <v>0</v>
      </c>
      <c r="M65" s="426"/>
      <c r="N65" s="426"/>
      <c r="O65" s="426"/>
      <c r="P65" s="426"/>
      <c r="Q65" s="426"/>
      <c r="R65" s="426"/>
      <c r="S65" s="426"/>
      <c r="T65" s="426"/>
      <c r="U65" s="426"/>
      <c r="V65" s="426"/>
      <c r="W65" s="426"/>
      <c r="X65" s="426"/>
      <c r="Y65" s="426"/>
      <c r="Z65" s="426"/>
      <c r="AA65" s="426"/>
    </row>
    <row r="66" spans="1:27" ht="15" customHeight="1" outlineLevel="1">
      <c r="A66" s="426"/>
      <c r="B66" s="512" t="s">
        <v>803</v>
      </c>
      <c r="C66" s="473"/>
      <c r="D66" s="473"/>
      <c r="E66" s="474"/>
      <c r="F66" s="516"/>
      <c r="G66" s="516"/>
      <c r="H66" s="517">
        <f>SUM(H55:H65)</f>
        <v>2520174807.6300001</v>
      </c>
      <c r="I66" s="516"/>
      <c r="J66" s="516"/>
      <c r="K66" s="518"/>
      <c r="L66" s="491"/>
      <c r="M66" s="426"/>
      <c r="N66" s="426"/>
      <c r="O66" s="426"/>
      <c r="P66" s="426"/>
      <c r="Q66" s="426"/>
      <c r="R66" s="426"/>
      <c r="S66" s="426"/>
      <c r="T66" s="426"/>
      <c r="U66" s="426"/>
      <c r="V66" s="426"/>
      <c r="W66" s="426"/>
      <c r="X66" s="426"/>
      <c r="Y66" s="426"/>
      <c r="Z66" s="426"/>
      <c r="AA66" s="426"/>
    </row>
    <row r="67" spans="1:27" ht="15" customHeight="1" outlineLevel="1">
      <c r="A67" s="426"/>
      <c r="B67" s="209" t="s">
        <v>620</v>
      </c>
      <c r="C67" s="487"/>
      <c r="D67" s="470"/>
      <c r="E67" s="471"/>
      <c r="F67" s="519"/>
      <c r="G67" s="519"/>
      <c r="H67" s="519"/>
      <c r="I67" s="519"/>
      <c r="J67" s="519"/>
      <c r="K67" s="488"/>
      <c r="L67" s="510">
        <f>SUM(L55:L65)</f>
        <v>153907075.50196412</v>
      </c>
      <c r="M67" s="426"/>
      <c r="N67" s="426"/>
      <c r="O67" s="426"/>
      <c r="P67" s="426"/>
      <c r="Q67" s="426"/>
      <c r="R67" s="426"/>
      <c r="S67" s="426"/>
      <c r="T67" s="426"/>
      <c r="U67" s="426"/>
      <c r="V67" s="426"/>
      <c r="W67" s="426"/>
      <c r="X67" s="426"/>
      <c r="Y67" s="426"/>
      <c r="Z67" s="426"/>
      <c r="AA67" s="426"/>
    </row>
    <row r="68" spans="1:27" ht="15" customHeight="1" outlineLevel="1">
      <c r="A68" s="426"/>
      <c r="B68" s="25"/>
      <c r="C68" s="520"/>
      <c r="D68" s="76"/>
      <c r="E68" s="76"/>
      <c r="F68" s="521"/>
      <c r="G68" s="521"/>
      <c r="H68" s="521"/>
      <c r="I68" s="521"/>
      <c r="J68" s="521"/>
      <c r="K68" s="521"/>
      <c r="L68" s="433"/>
      <c r="M68" s="426"/>
      <c r="N68" s="426"/>
      <c r="O68" s="426"/>
      <c r="P68" s="426"/>
      <c r="Q68" s="426"/>
      <c r="R68" s="426"/>
      <c r="S68" s="426"/>
      <c r="T68" s="426"/>
      <c r="U68" s="426"/>
      <c r="V68" s="426"/>
      <c r="W68" s="426"/>
      <c r="X68" s="426"/>
      <c r="Y68" s="426"/>
      <c r="Z68" s="426"/>
      <c r="AA68" s="426"/>
    </row>
    <row r="69" spans="1:27" ht="15" customHeight="1" outlineLevel="1">
      <c r="A69" s="426"/>
      <c r="B69" s="426"/>
      <c r="C69" s="426"/>
      <c r="D69" s="426"/>
      <c r="E69" s="426"/>
      <c r="F69" s="426"/>
      <c r="G69" s="426"/>
      <c r="H69" s="426"/>
      <c r="I69" s="426"/>
      <c r="J69" s="426"/>
      <c r="K69" s="426"/>
      <c r="L69" s="522"/>
      <c r="M69" s="426"/>
      <c r="N69" s="426"/>
      <c r="O69" s="426"/>
      <c r="P69" s="426"/>
      <c r="Q69" s="426"/>
      <c r="R69" s="426"/>
      <c r="S69" s="426"/>
      <c r="T69" s="426"/>
      <c r="U69" s="426"/>
      <c r="V69" s="426"/>
      <c r="W69" s="426"/>
      <c r="X69" s="426"/>
      <c r="Y69" s="426"/>
      <c r="Z69" s="426"/>
      <c r="AA69" s="426"/>
    </row>
    <row r="70" spans="1:27" ht="15.75" customHeight="1">
      <c r="A70" s="426" t="s">
        <v>804</v>
      </c>
      <c r="B70" s="426"/>
      <c r="C70" s="426"/>
      <c r="D70" s="426"/>
      <c r="E70" s="426"/>
      <c r="F70" s="523"/>
      <c r="G70" s="523"/>
      <c r="H70" s="523"/>
      <c r="I70" s="523"/>
      <c r="J70" s="523"/>
      <c r="K70" s="523"/>
      <c r="L70" s="426"/>
      <c r="M70" s="426"/>
      <c r="N70" s="426"/>
      <c r="O70" s="426"/>
      <c r="P70" s="426"/>
      <c r="Q70" s="426"/>
      <c r="R70" s="426"/>
      <c r="S70" s="426"/>
      <c r="T70" s="426"/>
      <c r="U70" s="426"/>
      <c r="V70" s="426"/>
      <c r="W70" s="426"/>
      <c r="X70" s="426"/>
      <c r="Y70" s="426"/>
      <c r="Z70" s="426"/>
      <c r="AA70" s="426"/>
    </row>
    <row r="71" spans="1:27" ht="15.75" customHeight="1">
      <c r="A71" s="426" t="s">
        <v>805</v>
      </c>
      <c r="B71" s="426"/>
      <c r="C71" s="426"/>
      <c r="D71" s="426"/>
      <c r="E71" s="426"/>
      <c r="F71" s="426"/>
      <c r="G71" s="524"/>
      <c r="H71" s="524"/>
      <c r="I71" s="524"/>
      <c r="J71" s="524"/>
      <c r="K71" s="524"/>
      <c r="L71" s="426"/>
      <c r="M71" s="426"/>
      <c r="N71" s="426"/>
      <c r="O71" s="426"/>
      <c r="P71" s="426"/>
      <c r="Q71" s="426"/>
      <c r="R71" s="426"/>
      <c r="S71" s="426"/>
      <c r="T71" s="426"/>
      <c r="U71" s="426"/>
      <c r="V71" s="426"/>
      <c r="W71" s="426"/>
      <c r="X71" s="426"/>
      <c r="Y71" s="426"/>
      <c r="Z71" s="426"/>
      <c r="AA71" s="426"/>
    </row>
    <row r="72" spans="1:27" ht="15.75" customHeight="1">
      <c r="A72" s="426" t="s">
        <v>806</v>
      </c>
      <c r="B72" s="426"/>
      <c r="C72" s="426"/>
      <c r="D72" s="426"/>
      <c r="E72" s="426"/>
      <c r="F72" s="426"/>
      <c r="G72" s="426"/>
      <c r="H72" s="426"/>
      <c r="I72" s="426"/>
      <c r="J72" s="426"/>
      <c r="K72" s="426"/>
      <c r="L72" s="426"/>
      <c r="M72" s="426"/>
      <c r="N72" s="426"/>
      <c r="O72" s="426"/>
      <c r="P72" s="426"/>
      <c r="Q72" s="426"/>
      <c r="R72" s="426"/>
      <c r="S72" s="426"/>
      <c r="T72" s="426"/>
      <c r="U72" s="426"/>
      <c r="V72" s="426"/>
      <c r="W72" s="426"/>
      <c r="X72" s="426"/>
      <c r="Y72" s="426"/>
      <c r="Z72" s="426"/>
      <c r="AA72" s="426"/>
    </row>
    <row r="73" spans="1:27" ht="15.75" customHeight="1">
      <c r="A73" s="426"/>
      <c r="B73" s="426"/>
      <c r="C73" s="426"/>
      <c r="D73" s="426"/>
      <c r="E73" s="426"/>
      <c r="F73" s="426"/>
      <c r="G73" s="426"/>
      <c r="H73" s="426"/>
      <c r="I73" s="426"/>
      <c r="J73" s="426"/>
      <c r="K73" s="426"/>
      <c r="L73" s="426"/>
      <c r="M73" s="426"/>
      <c r="N73" s="426"/>
      <c r="O73" s="426"/>
      <c r="P73" s="426"/>
      <c r="Q73" s="426"/>
      <c r="R73" s="426"/>
      <c r="S73" s="426"/>
      <c r="T73" s="426"/>
      <c r="U73" s="426"/>
      <c r="V73" s="426"/>
      <c r="W73" s="426"/>
      <c r="X73" s="426"/>
      <c r="Y73" s="426"/>
      <c r="Z73" s="426"/>
      <c r="AA73" s="426"/>
    </row>
    <row r="74" spans="1:27" ht="15.75" customHeight="1">
      <c r="A74" s="426"/>
      <c r="B74" s="426"/>
      <c r="C74" s="426"/>
      <c r="D74" s="426"/>
      <c r="E74" s="426"/>
      <c r="F74" s="426"/>
      <c r="G74" s="426"/>
      <c r="H74" s="426"/>
      <c r="I74" s="426"/>
      <c r="J74" s="426"/>
      <c r="K74" s="426"/>
      <c r="L74" s="426"/>
      <c r="M74" s="426"/>
      <c r="N74" s="426"/>
      <c r="O74" s="426"/>
      <c r="P74" s="426"/>
      <c r="Q74" s="426"/>
      <c r="R74" s="426"/>
      <c r="S74" s="426"/>
      <c r="T74" s="426"/>
      <c r="U74" s="426"/>
      <c r="V74" s="426"/>
      <c r="W74" s="426"/>
      <c r="X74" s="426"/>
      <c r="Y74" s="426"/>
      <c r="Z74" s="426"/>
      <c r="AA74" s="426"/>
    </row>
    <row r="75" spans="1:27" ht="15.75" customHeight="1">
      <c r="A75" s="426"/>
      <c r="B75" s="426"/>
      <c r="C75" s="426"/>
      <c r="D75" s="426"/>
      <c r="E75" s="426"/>
      <c r="F75" s="426"/>
      <c r="G75" s="426"/>
      <c r="H75" s="426"/>
      <c r="I75" s="426"/>
      <c r="J75" s="426"/>
      <c r="K75" s="426"/>
      <c r="L75" s="426"/>
      <c r="M75" s="426"/>
      <c r="N75" s="426"/>
      <c r="O75" s="426"/>
      <c r="P75" s="426"/>
      <c r="Q75" s="426"/>
      <c r="R75" s="426"/>
      <c r="S75" s="426"/>
      <c r="T75" s="426"/>
      <c r="U75" s="426"/>
      <c r="V75" s="426"/>
      <c r="W75" s="426"/>
      <c r="X75" s="426"/>
      <c r="Y75" s="426"/>
      <c r="Z75" s="426"/>
      <c r="AA75" s="426"/>
    </row>
    <row r="76" spans="1:27" ht="15.75" customHeight="1">
      <c r="A76" s="426"/>
      <c r="B76" s="426"/>
      <c r="C76" s="426"/>
      <c r="D76" s="426"/>
      <c r="E76" s="426"/>
      <c r="F76" s="426"/>
      <c r="G76" s="426"/>
      <c r="H76" s="426"/>
      <c r="I76" s="426"/>
      <c r="J76" s="426"/>
      <c r="K76" s="426"/>
      <c r="L76" s="426"/>
      <c r="M76" s="426"/>
      <c r="N76" s="426"/>
      <c r="O76" s="426"/>
      <c r="P76" s="426"/>
      <c r="Q76" s="426"/>
      <c r="R76" s="426"/>
      <c r="S76" s="426"/>
      <c r="T76" s="426"/>
      <c r="U76" s="426"/>
      <c r="V76" s="426"/>
      <c r="W76" s="426"/>
      <c r="X76" s="426"/>
      <c r="Y76" s="426"/>
      <c r="Z76" s="426"/>
      <c r="AA76" s="426"/>
    </row>
    <row r="77" spans="1:27" ht="15.75" customHeight="1">
      <c r="A77" s="426"/>
      <c r="B77" s="426"/>
      <c r="C77" s="426"/>
      <c r="D77" s="426"/>
      <c r="E77" s="426"/>
      <c r="F77" s="426"/>
      <c r="G77" s="426"/>
      <c r="H77" s="426"/>
      <c r="I77" s="426"/>
      <c r="J77" s="426"/>
      <c r="K77" s="426"/>
      <c r="L77" s="426"/>
      <c r="M77" s="426"/>
      <c r="N77" s="426"/>
      <c r="O77" s="426"/>
      <c r="P77" s="426"/>
      <c r="Q77" s="426"/>
      <c r="R77" s="426"/>
      <c r="S77" s="426"/>
      <c r="T77" s="426"/>
      <c r="U77" s="426"/>
      <c r="V77" s="426"/>
      <c r="W77" s="426"/>
      <c r="X77" s="426"/>
      <c r="Y77" s="426"/>
      <c r="Z77" s="426"/>
      <c r="AA77" s="426"/>
    </row>
    <row r="78" spans="1:27" ht="15.75" customHeight="1">
      <c r="A78" s="426"/>
      <c r="B78" s="426"/>
      <c r="C78" s="426"/>
      <c r="D78" s="426"/>
      <c r="E78" s="426"/>
      <c r="F78" s="426"/>
      <c r="G78" s="426"/>
      <c r="H78" s="426"/>
      <c r="I78" s="426"/>
      <c r="J78" s="426"/>
      <c r="K78" s="426"/>
      <c r="L78" s="426"/>
      <c r="M78" s="426"/>
      <c r="N78" s="426"/>
      <c r="O78" s="426"/>
      <c r="P78" s="426"/>
      <c r="Q78" s="426"/>
      <c r="R78" s="426"/>
      <c r="S78" s="426"/>
      <c r="T78" s="426"/>
      <c r="U78" s="426"/>
      <c r="V78" s="426"/>
      <c r="W78" s="426"/>
      <c r="X78" s="426"/>
      <c r="Y78" s="426"/>
      <c r="Z78" s="426"/>
      <c r="AA78" s="426"/>
    </row>
    <row r="79" spans="1:27" ht="15.75" customHeight="1">
      <c r="A79" s="426"/>
      <c r="B79" s="426"/>
      <c r="C79" s="426"/>
      <c r="D79" s="426"/>
      <c r="E79" s="426"/>
      <c r="F79" s="426"/>
      <c r="G79" s="426"/>
      <c r="H79" s="426"/>
      <c r="I79" s="426"/>
      <c r="J79" s="426"/>
      <c r="K79" s="426"/>
      <c r="L79" s="426"/>
      <c r="M79" s="426"/>
      <c r="N79" s="426"/>
      <c r="O79" s="426"/>
      <c r="P79" s="426"/>
      <c r="Q79" s="426"/>
      <c r="R79" s="426"/>
      <c r="S79" s="426"/>
      <c r="T79" s="426"/>
      <c r="U79" s="426"/>
      <c r="V79" s="426"/>
      <c r="W79" s="426"/>
      <c r="X79" s="426"/>
      <c r="Y79" s="426"/>
      <c r="Z79" s="426"/>
      <c r="AA79" s="426"/>
    </row>
    <row r="80" spans="1:27" ht="15.75" customHeight="1">
      <c r="A80" s="426"/>
      <c r="B80" s="426"/>
      <c r="C80" s="426"/>
      <c r="D80" s="426"/>
      <c r="E80" s="426"/>
      <c r="F80" s="426"/>
      <c r="G80" s="426"/>
      <c r="H80" s="426"/>
      <c r="I80" s="426"/>
      <c r="J80" s="426"/>
      <c r="K80" s="426"/>
      <c r="L80" s="426"/>
      <c r="M80" s="426"/>
      <c r="N80" s="426"/>
      <c r="O80" s="426"/>
      <c r="P80" s="426"/>
      <c r="Q80" s="426"/>
      <c r="R80" s="426"/>
      <c r="S80" s="426"/>
      <c r="T80" s="426"/>
      <c r="U80" s="426"/>
      <c r="V80" s="426"/>
      <c r="W80" s="426"/>
      <c r="X80" s="426"/>
      <c r="Y80" s="426"/>
      <c r="Z80" s="426"/>
      <c r="AA80" s="426"/>
    </row>
    <row r="81" spans="1:27" ht="15.75" customHeight="1">
      <c r="A81" s="426"/>
      <c r="B81" s="426"/>
      <c r="C81" s="426"/>
      <c r="D81" s="426"/>
      <c r="E81" s="426"/>
      <c r="F81" s="426"/>
      <c r="G81" s="426"/>
      <c r="H81" s="426"/>
      <c r="I81" s="426"/>
      <c r="J81" s="426"/>
      <c r="K81" s="426"/>
      <c r="L81" s="426"/>
      <c r="M81" s="426"/>
      <c r="N81" s="426"/>
      <c r="O81" s="426"/>
      <c r="P81" s="426"/>
      <c r="Q81" s="426"/>
      <c r="R81" s="426"/>
      <c r="S81" s="426"/>
      <c r="T81" s="426"/>
      <c r="U81" s="426"/>
      <c r="V81" s="426"/>
      <c r="W81" s="426"/>
      <c r="X81" s="426"/>
      <c r="Y81" s="426"/>
      <c r="Z81" s="426"/>
      <c r="AA81" s="426"/>
    </row>
    <row r="82" spans="1:27" ht="15.75" customHeight="1">
      <c r="A82" s="426"/>
      <c r="B82" s="426"/>
      <c r="C82" s="426"/>
      <c r="D82" s="426"/>
      <c r="E82" s="426"/>
      <c r="F82" s="426"/>
      <c r="G82" s="426"/>
      <c r="H82" s="426"/>
      <c r="I82" s="426"/>
      <c r="J82" s="426"/>
      <c r="K82" s="426"/>
      <c r="L82" s="426"/>
      <c r="M82" s="426"/>
      <c r="N82" s="426"/>
      <c r="O82" s="426"/>
      <c r="P82" s="426"/>
      <c r="Q82" s="426"/>
      <c r="R82" s="426"/>
      <c r="S82" s="426"/>
      <c r="T82" s="426"/>
      <c r="U82" s="426"/>
      <c r="V82" s="426"/>
      <c r="W82" s="426"/>
      <c r="X82" s="426"/>
      <c r="Y82" s="426"/>
      <c r="Z82" s="426"/>
      <c r="AA82" s="426"/>
    </row>
    <row r="83" spans="1:27" ht="15.75" customHeight="1">
      <c r="A83" s="426"/>
      <c r="B83" s="426"/>
      <c r="C83" s="426"/>
      <c r="D83" s="426"/>
      <c r="E83" s="426"/>
      <c r="F83" s="426"/>
      <c r="G83" s="426"/>
      <c r="H83" s="426"/>
      <c r="I83" s="426"/>
      <c r="J83" s="426"/>
      <c r="K83" s="426"/>
      <c r="L83" s="426"/>
      <c r="M83" s="426"/>
      <c r="N83" s="426"/>
      <c r="O83" s="426"/>
      <c r="P83" s="426"/>
      <c r="Q83" s="426"/>
      <c r="R83" s="426"/>
      <c r="S83" s="426"/>
      <c r="T83" s="426"/>
      <c r="U83" s="426"/>
      <c r="V83" s="426"/>
      <c r="W83" s="426"/>
      <c r="X83" s="426"/>
      <c r="Y83" s="426"/>
      <c r="Z83" s="426"/>
      <c r="AA83" s="426"/>
    </row>
    <row r="84" spans="1:27" ht="15.75" customHeight="1">
      <c r="A84" s="426"/>
      <c r="B84" s="426"/>
      <c r="C84" s="426"/>
      <c r="D84" s="426"/>
      <c r="E84" s="426"/>
      <c r="F84" s="426"/>
      <c r="G84" s="426"/>
      <c r="H84" s="426"/>
      <c r="I84" s="426"/>
      <c r="J84" s="426"/>
      <c r="K84" s="426"/>
      <c r="L84" s="426"/>
      <c r="M84" s="426"/>
      <c r="N84" s="426"/>
      <c r="O84" s="426"/>
      <c r="P84" s="426"/>
      <c r="Q84" s="426"/>
      <c r="R84" s="426"/>
      <c r="S84" s="426"/>
      <c r="T84" s="426"/>
      <c r="U84" s="426"/>
      <c r="V84" s="426"/>
      <c r="W84" s="426"/>
      <c r="X84" s="426"/>
      <c r="Y84" s="426"/>
      <c r="Z84" s="426"/>
      <c r="AA84" s="426"/>
    </row>
    <row r="85" spans="1:27" ht="15.75" customHeight="1">
      <c r="A85" s="426"/>
      <c r="B85" s="426"/>
      <c r="C85" s="426"/>
      <c r="D85" s="426"/>
      <c r="E85" s="426"/>
      <c r="F85" s="426"/>
      <c r="G85" s="426"/>
      <c r="H85" s="426"/>
      <c r="I85" s="426"/>
      <c r="J85" s="426"/>
      <c r="K85" s="426"/>
      <c r="L85" s="426"/>
      <c r="M85" s="426"/>
      <c r="N85" s="426"/>
      <c r="O85" s="426"/>
      <c r="P85" s="426"/>
      <c r="Q85" s="426"/>
      <c r="R85" s="426"/>
      <c r="S85" s="426"/>
      <c r="T85" s="426"/>
      <c r="U85" s="426"/>
      <c r="V85" s="426"/>
      <c r="W85" s="426"/>
      <c r="X85" s="426"/>
      <c r="Y85" s="426"/>
      <c r="Z85" s="426"/>
      <c r="AA85" s="426"/>
    </row>
    <row r="86" spans="1:27" ht="15.75" customHeight="1">
      <c r="A86" s="426"/>
      <c r="B86" s="426"/>
      <c r="C86" s="426"/>
      <c r="D86" s="426"/>
      <c r="E86" s="426"/>
      <c r="F86" s="426"/>
      <c r="G86" s="426"/>
      <c r="H86" s="426"/>
      <c r="I86" s="426"/>
      <c r="J86" s="426"/>
      <c r="K86" s="426"/>
      <c r="L86" s="426"/>
      <c r="M86" s="426"/>
      <c r="N86" s="426"/>
      <c r="O86" s="426"/>
      <c r="P86" s="426"/>
      <c r="Q86" s="426"/>
      <c r="R86" s="426"/>
      <c r="S86" s="426"/>
      <c r="T86" s="426"/>
      <c r="U86" s="426"/>
      <c r="V86" s="426"/>
      <c r="W86" s="426"/>
      <c r="X86" s="426"/>
      <c r="Y86" s="426"/>
      <c r="Z86" s="426"/>
      <c r="AA86" s="426"/>
    </row>
    <row r="87" spans="1:27" ht="15.75" customHeight="1">
      <c r="A87" s="426"/>
      <c r="B87" s="426"/>
      <c r="C87" s="426"/>
      <c r="D87" s="426"/>
      <c r="E87" s="426"/>
      <c r="F87" s="426"/>
      <c r="G87" s="426"/>
      <c r="H87" s="426"/>
      <c r="I87" s="426"/>
      <c r="J87" s="426"/>
      <c r="K87" s="426"/>
      <c r="L87" s="426"/>
      <c r="M87" s="426"/>
      <c r="N87" s="426"/>
      <c r="O87" s="426"/>
      <c r="P87" s="426"/>
      <c r="Q87" s="426"/>
      <c r="R87" s="426"/>
      <c r="S87" s="426"/>
      <c r="T87" s="426"/>
      <c r="U87" s="426"/>
      <c r="V87" s="426"/>
      <c r="W87" s="426"/>
      <c r="X87" s="426"/>
      <c r="Y87" s="426"/>
      <c r="Z87" s="426"/>
      <c r="AA87" s="426"/>
    </row>
    <row r="88" spans="1:27" ht="15.75" customHeight="1">
      <c r="A88" s="426"/>
      <c r="B88" s="426"/>
      <c r="C88" s="426"/>
      <c r="D88" s="426"/>
      <c r="E88" s="426"/>
      <c r="F88" s="426"/>
      <c r="G88" s="426"/>
      <c r="H88" s="426"/>
      <c r="I88" s="426"/>
      <c r="J88" s="426"/>
      <c r="K88" s="426"/>
      <c r="L88" s="426"/>
      <c r="M88" s="426"/>
      <c r="N88" s="426"/>
      <c r="O88" s="426"/>
      <c r="P88" s="426"/>
      <c r="Q88" s="426"/>
      <c r="R88" s="426"/>
      <c r="S88" s="426"/>
      <c r="T88" s="426"/>
      <c r="U88" s="426"/>
      <c r="V88" s="426"/>
      <c r="W88" s="426"/>
      <c r="X88" s="426"/>
      <c r="Y88" s="426"/>
      <c r="Z88" s="426"/>
      <c r="AA88" s="426"/>
    </row>
    <row r="89" spans="1:27" ht="15.75" customHeight="1">
      <c r="A89" s="426"/>
      <c r="B89" s="426"/>
      <c r="C89" s="426"/>
      <c r="D89" s="426"/>
      <c r="E89" s="426"/>
      <c r="F89" s="426"/>
      <c r="G89" s="426"/>
      <c r="H89" s="426"/>
      <c r="I89" s="426"/>
      <c r="J89" s="426"/>
      <c r="K89" s="426"/>
      <c r="L89" s="426"/>
      <c r="M89" s="426"/>
      <c r="N89" s="426"/>
      <c r="O89" s="426"/>
      <c r="P89" s="426"/>
      <c r="Q89" s="426"/>
      <c r="R89" s="426"/>
      <c r="S89" s="426"/>
      <c r="T89" s="426"/>
      <c r="U89" s="426"/>
      <c r="V89" s="426"/>
      <c r="W89" s="426"/>
      <c r="X89" s="426"/>
      <c r="Y89" s="426"/>
      <c r="Z89" s="426"/>
      <c r="AA89" s="426"/>
    </row>
    <row r="90" spans="1:27" ht="15.75" customHeight="1">
      <c r="A90" s="426"/>
      <c r="B90" s="426"/>
      <c r="C90" s="426"/>
      <c r="D90" s="426"/>
      <c r="E90" s="426"/>
      <c r="F90" s="426"/>
      <c r="G90" s="426"/>
      <c r="H90" s="426"/>
      <c r="I90" s="426"/>
      <c r="J90" s="426"/>
      <c r="K90" s="426"/>
      <c r="L90" s="426"/>
      <c r="M90" s="426"/>
      <c r="N90" s="426"/>
      <c r="O90" s="426"/>
      <c r="P90" s="426"/>
      <c r="Q90" s="426"/>
      <c r="R90" s="426"/>
      <c r="S90" s="426"/>
      <c r="T90" s="426"/>
      <c r="U90" s="426"/>
      <c r="V90" s="426"/>
      <c r="W90" s="426"/>
      <c r="X90" s="426"/>
      <c r="Y90" s="426"/>
      <c r="Z90" s="426"/>
      <c r="AA90" s="426"/>
    </row>
    <row r="91" spans="1:27" ht="15.75" customHeight="1">
      <c r="A91" s="426"/>
      <c r="B91" s="426"/>
      <c r="C91" s="426"/>
      <c r="D91" s="426"/>
      <c r="E91" s="426"/>
      <c r="F91" s="426"/>
      <c r="G91" s="426"/>
      <c r="H91" s="426"/>
      <c r="I91" s="426"/>
      <c r="J91" s="426"/>
      <c r="K91" s="426"/>
      <c r="L91" s="426"/>
      <c r="M91" s="426"/>
      <c r="N91" s="426"/>
      <c r="O91" s="426"/>
      <c r="P91" s="426"/>
      <c r="Q91" s="426"/>
      <c r="R91" s="426"/>
      <c r="S91" s="426"/>
      <c r="T91" s="426"/>
      <c r="U91" s="426"/>
      <c r="V91" s="426"/>
      <c r="W91" s="426"/>
      <c r="X91" s="426"/>
      <c r="Y91" s="426"/>
      <c r="Z91" s="426"/>
      <c r="AA91" s="426"/>
    </row>
    <row r="92" spans="1:27" ht="15.75" customHeight="1">
      <c r="A92" s="426"/>
      <c r="B92" s="426"/>
      <c r="C92" s="426"/>
      <c r="D92" s="426"/>
      <c r="E92" s="426"/>
      <c r="F92" s="426"/>
      <c r="G92" s="426"/>
      <c r="H92" s="426"/>
      <c r="I92" s="426"/>
      <c r="J92" s="426"/>
      <c r="K92" s="426"/>
      <c r="L92" s="426"/>
      <c r="M92" s="426"/>
      <c r="N92" s="426"/>
      <c r="O92" s="426"/>
      <c r="P92" s="426"/>
      <c r="Q92" s="426"/>
      <c r="R92" s="426"/>
      <c r="S92" s="426"/>
      <c r="T92" s="426"/>
      <c r="U92" s="426"/>
      <c r="V92" s="426"/>
      <c r="W92" s="426"/>
      <c r="X92" s="426"/>
      <c r="Y92" s="426"/>
      <c r="Z92" s="426"/>
      <c r="AA92" s="426"/>
    </row>
    <row r="93" spans="1:27" ht="15.75" customHeight="1">
      <c r="A93" s="426"/>
      <c r="B93" s="426"/>
      <c r="C93" s="426"/>
      <c r="D93" s="426"/>
      <c r="E93" s="426"/>
      <c r="F93" s="426"/>
      <c r="G93" s="426"/>
      <c r="H93" s="426"/>
      <c r="I93" s="426"/>
      <c r="J93" s="426"/>
      <c r="K93" s="426"/>
      <c r="L93" s="426"/>
      <c r="M93" s="426"/>
      <c r="N93" s="426"/>
      <c r="O93" s="426"/>
      <c r="P93" s="426"/>
      <c r="Q93" s="426"/>
      <c r="R93" s="426"/>
      <c r="S93" s="426"/>
      <c r="T93" s="426"/>
      <c r="U93" s="426"/>
      <c r="V93" s="426"/>
      <c r="W93" s="426"/>
      <c r="X93" s="426"/>
      <c r="Y93" s="426"/>
      <c r="Z93" s="426"/>
      <c r="AA93" s="426"/>
    </row>
    <row r="94" spans="1:27" ht="15.75" customHeight="1">
      <c r="A94" s="426"/>
      <c r="B94" s="426"/>
      <c r="C94" s="426"/>
      <c r="D94" s="426"/>
      <c r="E94" s="426"/>
      <c r="F94" s="426"/>
      <c r="G94" s="426"/>
      <c r="H94" s="426"/>
      <c r="I94" s="426"/>
      <c r="J94" s="426"/>
      <c r="K94" s="426"/>
      <c r="L94" s="426"/>
      <c r="M94" s="426"/>
      <c r="N94" s="426"/>
      <c r="O94" s="426"/>
      <c r="P94" s="426"/>
      <c r="Q94" s="426"/>
      <c r="R94" s="426"/>
      <c r="S94" s="426"/>
      <c r="T94" s="426"/>
      <c r="U94" s="426"/>
      <c r="V94" s="426"/>
      <c r="W94" s="426"/>
      <c r="X94" s="426"/>
      <c r="Y94" s="426"/>
      <c r="Z94" s="426"/>
      <c r="AA94" s="426"/>
    </row>
    <row r="95" spans="1:27" ht="15.75" customHeight="1">
      <c r="A95" s="426"/>
      <c r="B95" s="426"/>
      <c r="C95" s="426"/>
      <c r="D95" s="426"/>
      <c r="E95" s="426"/>
      <c r="F95" s="426"/>
      <c r="G95" s="426"/>
      <c r="H95" s="426"/>
      <c r="I95" s="426"/>
      <c r="J95" s="426"/>
      <c r="K95" s="426"/>
      <c r="L95" s="426"/>
      <c r="M95" s="426"/>
      <c r="N95" s="426"/>
      <c r="O95" s="426"/>
      <c r="P95" s="426"/>
      <c r="Q95" s="426"/>
      <c r="R95" s="426"/>
      <c r="S95" s="426"/>
      <c r="T95" s="426"/>
      <c r="U95" s="426"/>
      <c r="V95" s="426"/>
      <c r="W95" s="426"/>
      <c r="X95" s="426"/>
      <c r="Y95" s="426"/>
      <c r="Z95" s="426"/>
      <c r="AA95" s="426"/>
    </row>
    <row r="96" spans="1:27" ht="15.75" customHeight="1">
      <c r="A96" s="426"/>
      <c r="B96" s="426"/>
      <c r="C96" s="426"/>
      <c r="D96" s="426"/>
      <c r="E96" s="426"/>
      <c r="F96" s="426"/>
      <c r="G96" s="426"/>
      <c r="H96" s="426"/>
      <c r="I96" s="426"/>
      <c r="J96" s="426"/>
      <c r="K96" s="426"/>
      <c r="L96" s="426"/>
      <c r="M96" s="426"/>
      <c r="N96" s="426"/>
      <c r="O96" s="426"/>
      <c r="P96" s="426"/>
      <c r="Q96" s="426"/>
      <c r="R96" s="426"/>
      <c r="S96" s="426"/>
      <c r="T96" s="426"/>
      <c r="U96" s="426"/>
      <c r="V96" s="426"/>
      <c r="W96" s="426"/>
      <c r="X96" s="426"/>
      <c r="Y96" s="426"/>
      <c r="Z96" s="426"/>
      <c r="AA96" s="426"/>
    </row>
    <row r="97" spans="1:27" ht="15.75" customHeight="1">
      <c r="A97" s="426"/>
      <c r="B97" s="426"/>
      <c r="C97" s="426"/>
      <c r="D97" s="426"/>
      <c r="E97" s="426"/>
      <c r="F97" s="426"/>
      <c r="G97" s="426"/>
      <c r="H97" s="426"/>
      <c r="I97" s="426"/>
      <c r="J97" s="426"/>
      <c r="K97" s="426"/>
      <c r="L97" s="426"/>
      <c r="M97" s="426"/>
      <c r="N97" s="426"/>
      <c r="O97" s="426"/>
      <c r="P97" s="426"/>
      <c r="Q97" s="426"/>
      <c r="R97" s="426"/>
      <c r="S97" s="426"/>
      <c r="T97" s="426"/>
      <c r="U97" s="426"/>
      <c r="V97" s="426"/>
      <c r="W97" s="426"/>
      <c r="X97" s="426"/>
      <c r="Y97" s="426"/>
      <c r="Z97" s="426"/>
      <c r="AA97" s="426"/>
    </row>
    <row r="98" spans="1:27" ht="15.75" customHeight="1">
      <c r="A98" s="426"/>
      <c r="B98" s="426"/>
      <c r="C98" s="426"/>
      <c r="D98" s="426"/>
      <c r="E98" s="426"/>
      <c r="F98" s="426"/>
      <c r="G98" s="426"/>
      <c r="H98" s="426"/>
      <c r="I98" s="426"/>
      <c r="J98" s="426"/>
      <c r="K98" s="426"/>
      <c r="L98" s="426"/>
      <c r="M98" s="426"/>
      <c r="N98" s="426"/>
      <c r="O98" s="426"/>
      <c r="P98" s="426"/>
      <c r="Q98" s="426"/>
      <c r="R98" s="426"/>
      <c r="S98" s="426"/>
      <c r="T98" s="426"/>
      <c r="U98" s="426"/>
      <c r="V98" s="426"/>
      <c r="W98" s="426"/>
      <c r="X98" s="426"/>
      <c r="Y98" s="426"/>
      <c r="Z98" s="426"/>
      <c r="AA98" s="426"/>
    </row>
    <row r="99" spans="1:27" ht="15.75" customHeight="1">
      <c r="A99" s="426"/>
      <c r="B99" s="426"/>
      <c r="C99" s="426"/>
      <c r="D99" s="426"/>
      <c r="E99" s="426"/>
      <c r="F99" s="426"/>
      <c r="G99" s="426"/>
      <c r="H99" s="426"/>
      <c r="I99" s="426"/>
      <c r="J99" s="426"/>
      <c r="K99" s="426"/>
      <c r="L99" s="426"/>
      <c r="M99" s="426"/>
      <c r="N99" s="426"/>
      <c r="O99" s="426"/>
      <c r="P99" s="426"/>
      <c r="Q99" s="426"/>
      <c r="R99" s="426"/>
      <c r="S99" s="426"/>
      <c r="T99" s="426"/>
      <c r="U99" s="426"/>
      <c r="V99" s="426"/>
      <c r="W99" s="426"/>
      <c r="X99" s="426"/>
      <c r="Y99" s="426"/>
      <c r="Z99" s="426"/>
      <c r="AA99" s="426"/>
    </row>
    <row r="100" spans="1:27" ht="15.75" customHeight="1">
      <c r="A100" s="426"/>
      <c r="B100" s="426"/>
      <c r="C100" s="426"/>
      <c r="D100" s="426"/>
      <c r="E100" s="426"/>
      <c r="F100" s="426"/>
      <c r="G100" s="426"/>
      <c r="H100" s="426"/>
      <c r="I100" s="426"/>
      <c r="J100" s="426"/>
      <c r="K100" s="426"/>
      <c r="L100" s="426"/>
      <c r="M100" s="426"/>
      <c r="N100" s="426"/>
      <c r="O100" s="426"/>
      <c r="P100" s="426"/>
      <c r="Q100" s="426"/>
      <c r="R100" s="426"/>
      <c r="S100" s="426"/>
      <c r="T100" s="426"/>
      <c r="U100" s="426"/>
      <c r="V100" s="426"/>
      <c r="W100" s="426"/>
      <c r="X100" s="426"/>
      <c r="Y100" s="426"/>
      <c r="Z100" s="426"/>
      <c r="AA100" s="426"/>
    </row>
    <row r="101" spans="1:27" ht="15.75" customHeight="1">
      <c r="A101" s="426"/>
      <c r="B101" s="426"/>
      <c r="C101" s="426"/>
      <c r="D101" s="426"/>
      <c r="E101" s="426"/>
      <c r="F101" s="426"/>
      <c r="G101" s="426"/>
      <c r="H101" s="426"/>
      <c r="I101" s="426"/>
      <c r="J101" s="426"/>
      <c r="K101" s="426"/>
      <c r="L101" s="426"/>
      <c r="M101" s="426"/>
      <c r="N101" s="426"/>
      <c r="O101" s="426"/>
      <c r="P101" s="426"/>
      <c r="Q101" s="426"/>
      <c r="R101" s="426"/>
      <c r="S101" s="426"/>
      <c r="T101" s="426"/>
      <c r="U101" s="426"/>
      <c r="V101" s="426"/>
      <c r="W101" s="426"/>
      <c r="X101" s="426"/>
      <c r="Y101" s="426"/>
      <c r="Z101" s="426"/>
      <c r="AA101" s="426"/>
    </row>
    <row r="102" spans="1:27" ht="15.75" customHeight="1">
      <c r="A102" s="426"/>
      <c r="B102" s="426"/>
      <c r="C102" s="426"/>
      <c r="D102" s="426"/>
      <c r="E102" s="426"/>
      <c r="F102" s="426"/>
      <c r="G102" s="426"/>
      <c r="H102" s="426"/>
      <c r="I102" s="426"/>
      <c r="J102" s="426"/>
      <c r="K102" s="426"/>
      <c r="L102" s="426"/>
      <c r="M102" s="426"/>
      <c r="N102" s="426"/>
      <c r="O102" s="426"/>
      <c r="P102" s="426"/>
      <c r="Q102" s="426"/>
      <c r="R102" s="426"/>
      <c r="S102" s="426"/>
      <c r="T102" s="426"/>
      <c r="U102" s="426"/>
      <c r="V102" s="426"/>
      <c r="W102" s="426"/>
      <c r="X102" s="426"/>
      <c r="Y102" s="426"/>
      <c r="Z102" s="426"/>
      <c r="AA102" s="426"/>
    </row>
    <row r="103" spans="1:27" ht="15.75" customHeight="1">
      <c r="A103" s="426"/>
      <c r="B103" s="426"/>
      <c r="C103" s="426"/>
      <c r="D103" s="426"/>
      <c r="E103" s="426"/>
      <c r="F103" s="426"/>
      <c r="G103" s="426"/>
      <c r="H103" s="426"/>
      <c r="I103" s="426"/>
      <c r="J103" s="426"/>
      <c r="K103" s="426"/>
      <c r="L103" s="426"/>
      <c r="M103" s="426"/>
      <c r="N103" s="426"/>
      <c r="O103" s="426"/>
      <c r="P103" s="426"/>
      <c r="Q103" s="426"/>
      <c r="R103" s="426"/>
      <c r="S103" s="426"/>
      <c r="T103" s="426"/>
      <c r="U103" s="426"/>
      <c r="V103" s="426"/>
      <c r="W103" s="426"/>
      <c r="X103" s="426"/>
      <c r="Y103" s="426"/>
      <c r="Z103" s="426"/>
      <c r="AA103" s="426"/>
    </row>
    <row r="104" spans="1:27" ht="15.75" customHeight="1">
      <c r="A104" s="426"/>
      <c r="B104" s="426"/>
      <c r="C104" s="426"/>
      <c r="D104" s="426"/>
      <c r="E104" s="426"/>
      <c r="F104" s="426"/>
      <c r="G104" s="426"/>
      <c r="H104" s="426"/>
      <c r="I104" s="426"/>
      <c r="J104" s="426"/>
      <c r="K104" s="426"/>
      <c r="L104" s="426"/>
      <c r="M104" s="426"/>
      <c r="N104" s="426"/>
      <c r="O104" s="426"/>
      <c r="P104" s="426"/>
      <c r="Q104" s="426"/>
      <c r="R104" s="426"/>
      <c r="S104" s="426"/>
      <c r="T104" s="426"/>
      <c r="U104" s="426"/>
      <c r="V104" s="426"/>
      <c r="W104" s="426"/>
      <c r="X104" s="426"/>
      <c r="Y104" s="426"/>
      <c r="Z104" s="426"/>
      <c r="AA104" s="426"/>
    </row>
    <row r="105" spans="1:27" ht="15.75" customHeight="1">
      <c r="A105" s="426"/>
      <c r="B105" s="426"/>
      <c r="C105" s="426"/>
      <c r="D105" s="426"/>
      <c r="E105" s="426"/>
      <c r="F105" s="426"/>
      <c r="G105" s="426"/>
      <c r="H105" s="426"/>
      <c r="I105" s="426"/>
      <c r="J105" s="426"/>
      <c r="K105" s="426"/>
      <c r="L105" s="426"/>
      <c r="M105" s="426"/>
      <c r="N105" s="426"/>
      <c r="O105" s="426"/>
      <c r="P105" s="426"/>
      <c r="Q105" s="426"/>
      <c r="R105" s="426"/>
      <c r="S105" s="426"/>
      <c r="T105" s="426"/>
      <c r="U105" s="426"/>
      <c r="V105" s="426"/>
      <c r="W105" s="426"/>
      <c r="X105" s="426"/>
      <c r="Y105" s="426"/>
      <c r="Z105" s="426"/>
      <c r="AA105" s="426"/>
    </row>
    <row r="106" spans="1:27" ht="15.75" customHeight="1">
      <c r="A106" s="426"/>
      <c r="B106" s="426"/>
      <c r="C106" s="426"/>
      <c r="D106" s="426"/>
      <c r="E106" s="426"/>
      <c r="F106" s="426"/>
      <c r="G106" s="426"/>
      <c r="H106" s="426"/>
      <c r="I106" s="426"/>
      <c r="J106" s="426"/>
      <c r="K106" s="426"/>
      <c r="L106" s="426"/>
      <c r="M106" s="426"/>
      <c r="N106" s="426"/>
      <c r="O106" s="426"/>
      <c r="P106" s="426"/>
      <c r="Q106" s="426"/>
      <c r="R106" s="426"/>
      <c r="S106" s="426"/>
      <c r="T106" s="426"/>
      <c r="U106" s="426"/>
      <c r="V106" s="426"/>
      <c r="W106" s="426"/>
      <c r="X106" s="426"/>
      <c r="Y106" s="426"/>
      <c r="Z106" s="426"/>
      <c r="AA106" s="426"/>
    </row>
    <row r="107" spans="1:27" ht="15.75" customHeight="1">
      <c r="A107" s="426"/>
      <c r="B107" s="426"/>
      <c r="C107" s="426"/>
      <c r="D107" s="426"/>
      <c r="E107" s="426"/>
      <c r="F107" s="426"/>
      <c r="G107" s="426"/>
      <c r="H107" s="426"/>
      <c r="I107" s="426"/>
      <c r="J107" s="426"/>
      <c r="K107" s="426"/>
      <c r="L107" s="426"/>
      <c r="M107" s="426"/>
      <c r="N107" s="426"/>
      <c r="O107" s="426"/>
      <c r="P107" s="426"/>
      <c r="Q107" s="426"/>
      <c r="R107" s="426"/>
      <c r="S107" s="426"/>
      <c r="T107" s="426"/>
      <c r="U107" s="426"/>
      <c r="V107" s="426"/>
      <c r="W107" s="426"/>
      <c r="X107" s="426"/>
      <c r="Y107" s="426"/>
      <c r="Z107" s="426"/>
      <c r="AA107" s="426"/>
    </row>
    <row r="108" spans="1:27" ht="15.75" customHeight="1">
      <c r="A108" s="426"/>
      <c r="B108" s="426"/>
      <c r="C108" s="426"/>
      <c r="D108" s="426"/>
      <c r="E108" s="426"/>
      <c r="F108" s="426"/>
      <c r="G108" s="426"/>
      <c r="H108" s="426"/>
      <c r="I108" s="426"/>
      <c r="J108" s="426"/>
      <c r="K108" s="426"/>
      <c r="L108" s="426"/>
      <c r="M108" s="426"/>
      <c r="N108" s="426"/>
      <c r="O108" s="426"/>
      <c r="P108" s="426"/>
      <c r="Q108" s="426"/>
      <c r="R108" s="426"/>
      <c r="S108" s="426"/>
      <c r="T108" s="426"/>
      <c r="U108" s="426"/>
      <c r="V108" s="426"/>
      <c r="W108" s="426"/>
      <c r="X108" s="426"/>
      <c r="Y108" s="426"/>
      <c r="Z108" s="426"/>
      <c r="AA108" s="426"/>
    </row>
    <row r="109" spans="1:27" ht="15.75" customHeight="1">
      <c r="A109" s="426"/>
      <c r="B109" s="426"/>
      <c r="C109" s="426"/>
      <c r="D109" s="426"/>
      <c r="E109" s="426"/>
      <c r="F109" s="426"/>
      <c r="G109" s="426"/>
      <c r="H109" s="426"/>
      <c r="I109" s="426"/>
      <c r="J109" s="426"/>
      <c r="K109" s="426"/>
      <c r="L109" s="426"/>
      <c r="M109" s="426"/>
      <c r="N109" s="426"/>
      <c r="O109" s="426"/>
      <c r="P109" s="426"/>
      <c r="Q109" s="426"/>
      <c r="R109" s="426"/>
      <c r="S109" s="426"/>
      <c r="T109" s="426"/>
      <c r="U109" s="426"/>
      <c r="V109" s="426"/>
      <c r="W109" s="426"/>
      <c r="X109" s="426"/>
      <c r="Y109" s="426"/>
      <c r="Z109" s="426"/>
      <c r="AA109" s="426"/>
    </row>
    <row r="110" spans="1:27" ht="15.75" customHeight="1">
      <c r="A110" s="426"/>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row>
    <row r="111" spans="1:27" ht="15.75" customHeight="1">
      <c r="A111" s="426"/>
      <c r="B111" s="426"/>
      <c r="C111" s="426"/>
      <c r="D111" s="426"/>
      <c r="E111" s="426"/>
      <c r="F111" s="426"/>
      <c r="G111" s="426"/>
      <c r="H111" s="426"/>
      <c r="I111" s="426"/>
      <c r="J111" s="426"/>
      <c r="K111" s="426"/>
      <c r="L111" s="426"/>
      <c r="M111" s="426"/>
      <c r="N111" s="426"/>
      <c r="O111" s="426"/>
      <c r="P111" s="426"/>
      <c r="Q111" s="426"/>
      <c r="R111" s="426"/>
      <c r="S111" s="426"/>
      <c r="T111" s="426"/>
      <c r="U111" s="426"/>
      <c r="V111" s="426"/>
      <c r="W111" s="426"/>
      <c r="X111" s="426"/>
      <c r="Y111" s="426"/>
      <c r="Z111" s="426"/>
      <c r="AA111" s="426"/>
    </row>
    <row r="112" spans="1:27" ht="15.75" customHeight="1">
      <c r="A112" s="426"/>
      <c r="B112" s="426"/>
      <c r="C112" s="426"/>
      <c r="D112" s="426"/>
      <c r="E112" s="426"/>
      <c r="F112" s="426"/>
      <c r="G112" s="426"/>
      <c r="H112" s="426"/>
      <c r="I112" s="426"/>
      <c r="J112" s="426"/>
      <c r="K112" s="426"/>
      <c r="L112" s="426"/>
      <c r="M112" s="426"/>
      <c r="N112" s="426"/>
      <c r="O112" s="426"/>
      <c r="P112" s="426"/>
      <c r="Q112" s="426"/>
      <c r="R112" s="426"/>
      <c r="S112" s="426"/>
      <c r="T112" s="426"/>
      <c r="U112" s="426"/>
      <c r="V112" s="426"/>
      <c r="W112" s="426"/>
      <c r="X112" s="426"/>
      <c r="Y112" s="426"/>
      <c r="Z112" s="426"/>
      <c r="AA112" s="426"/>
    </row>
    <row r="113" spans="1:27" ht="15.75" customHeight="1">
      <c r="A113" s="426"/>
      <c r="B113" s="426"/>
      <c r="C113" s="426"/>
      <c r="D113" s="426"/>
      <c r="E113" s="426"/>
      <c r="F113" s="426"/>
      <c r="G113" s="426"/>
      <c r="H113" s="426"/>
      <c r="I113" s="426"/>
      <c r="J113" s="426"/>
      <c r="K113" s="426"/>
      <c r="L113" s="426"/>
      <c r="M113" s="426"/>
      <c r="N113" s="426"/>
      <c r="O113" s="426"/>
      <c r="P113" s="426"/>
      <c r="Q113" s="426"/>
      <c r="R113" s="426"/>
      <c r="S113" s="426"/>
      <c r="T113" s="426"/>
      <c r="U113" s="426"/>
      <c r="V113" s="426"/>
      <c r="W113" s="426"/>
      <c r="X113" s="426"/>
      <c r="Y113" s="426"/>
      <c r="Z113" s="426"/>
      <c r="AA113" s="426"/>
    </row>
    <row r="114" spans="1:27" ht="15.75" customHeight="1">
      <c r="A114" s="426"/>
      <c r="B114" s="426"/>
      <c r="C114" s="426"/>
      <c r="D114" s="426"/>
      <c r="E114" s="426"/>
      <c r="F114" s="426"/>
      <c r="G114" s="426"/>
      <c r="H114" s="426"/>
      <c r="I114" s="426"/>
      <c r="J114" s="426"/>
      <c r="K114" s="426"/>
      <c r="L114" s="426"/>
      <c r="M114" s="426"/>
      <c r="N114" s="426"/>
      <c r="O114" s="426"/>
      <c r="P114" s="426"/>
      <c r="Q114" s="426"/>
      <c r="R114" s="426"/>
      <c r="S114" s="426"/>
      <c r="T114" s="426"/>
      <c r="U114" s="426"/>
      <c r="V114" s="426"/>
      <c r="W114" s="426"/>
      <c r="X114" s="426"/>
      <c r="Y114" s="426"/>
      <c r="Z114" s="426"/>
      <c r="AA114" s="426"/>
    </row>
    <row r="115" spans="1:27" ht="15.75" customHeight="1">
      <c r="A115" s="426"/>
      <c r="B115" s="426"/>
      <c r="C115" s="426"/>
      <c r="D115" s="426"/>
      <c r="E115" s="426"/>
      <c r="F115" s="426"/>
      <c r="G115" s="426"/>
      <c r="H115" s="426"/>
      <c r="I115" s="426"/>
      <c r="J115" s="426"/>
      <c r="K115" s="426"/>
      <c r="L115" s="426"/>
      <c r="M115" s="426"/>
      <c r="N115" s="426"/>
      <c r="O115" s="426"/>
      <c r="P115" s="426"/>
      <c r="Q115" s="426"/>
      <c r="R115" s="426"/>
      <c r="S115" s="426"/>
      <c r="T115" s="426"/>
      <c r="U115" s="426"/>
      <c r="V115" s="426"/>
      <c r="W115" s="426"/>
      <c r="X115" s="426"/>
      <c r="Y115" s="426"/>
      <c r="Z115" s="426"/>
      <c r="AA115" s="426"/>
    </row>
    <row r="116" spans="1:27" ht="15.75" customHeight="1">
      <c r="A116" s="426"/>
      <c r="B116" s="426"/>
      <c r="C116" s="426"/>
      <c r="D116" s="426"/>
      <c r="E116" s="426"/>
      <c r="F116" s="426"/>
      <c r="G116" s="426"/>
      <c r="H116" s="426"/>
      <c r="I116" s="426"/>
      <c r="J116" s="426"/>
      <c r="K116" s="426"/>
      <c r="L116" s="426"/>
      <c r="M116" s="426"/>
      <c r="N116" s="426"/>
      <c r="O116" s="426"/>
      <c r="P116" s="426"/>
      <c r="Q116" s="426"/>
      <c r="R116" s="426"/>
      <c r="S116" s="426"/>
      <c r="T116" s="426"/>
      <c r="U116" s="426"/>
      <c r="V116" s="426"/>
      <c r="W116" s="426"/>
      <c r="X116" s="426"/>
      <c r="Y116" s="426"/>
      <c r="Z116" s="426"/>
      <c r="AA116" s="426"/>
    </row>
    <row r="117" spans="1:27" ht="15.75" customHeight="1">
      <c r="A117" s="426"/>
      <c r="B117" s="426"/>
      <c r="C117" s="426"/>
      <c r="D117" s="426"/>
      <c r="E117" s="426"/>
      <c r="F117" s="426"/>
      <c r="G117" s="426"/>
      <c r="H117" s="426"/>
      <c r="I117" s="426"/>
      <c r="J117" s="426"/>
      <c r="K117" s="426"/>
      <c r="L117" s="426"/>
      <c r="M117" s="426"/>
      <c r="N117" s="426"/>
      <c r="O117" s="426"/>
      <c r="P117" s="426"/>
      <c r="Q117" s="426"/>
      <c r="R117" s="426"/>
      <c r="S117" s="426"/>
      <c r="T117" s="426"/>
      <c r="U117" s="426"/>
      <c r="V117" s="426"/>
      <c r="W117" s="426"/>
      <c r="X117" s="426"/>
      <c r="Y117" s="426"/>
      <c r="Z117" s="426"/>
      <c r="AA117" s="426"/>
    </row>
    <row r="118" spans="1:27" ht="15.75" customHeight="1">
      <c r="A118" s="426"/>
      <c r="B118" s="426"/>
      <c r="C118" s="426"/>
      <c r="D118" s="426"/>
      <c r="E118" s="426"/>
      <c r="F118" s="426"/>
      <c r="G118" s="426"/>
      <c r="H118" s="426"/>
      <c r="I118" s="426"/>
      <c r="J118" s="426"/>
      <c r="K118" s="426"/>
      <c r="L118" s="426"/>
      <c r="M118" s="426"/>
      <c r="N118" s="426"/>
      <c r="O118" s="426"/>
      <c r="P118" s="426"/>
      <c r="Q118" s="426"/>
      <c r="R118" s="426"/>
      <c r="S118" s="426"/>
      <c r="T118" s="426"/>
      <c r="U118" s="426"/>
      <c r="V118" s="426"/>
      <c r="W118" s="426"/>
      <c r="X118" s="426"/>
      <c r="Y118" s="426"/>
      <c r="Z118" s="426"/>
      <c r="AA118" s="426"/>
    </row>
    <row r="119" spans="1:27" ht="15.75" customHeight="1">
      <c r="A119" s="426"/>
      <c r="B119" s="426"/>
      <c r="C119" s="426"/>
      <c r="D119" s="426"/>
      <c r="E119" s="426"/>
      <c r="F119" s="426"/>
      <c r="G119" s="426"/>
      <c r="H119" s="426"/>
      <c r="I119" s="426"/>
      <c r="J119" s="426"/>
      <c r="K119" s="426"/>
      <c r="L119" s="426"/>
      <c r="M119" s="426"/>
      <c r="N119" s="426"/>
      <c r="O119" s="426"/>
      <c r="P119" s="426"/>
      <c r="Q119" s="426"/>
      <c r="R119" s="426"/>
      <c r="S119" s="426"/>
      <c r="T119" s="426"/>
      <c r="U119" s="426"/>
      <c r="V119" s="426"/>
      <c r="W119" s="426"/>
      <c r="X119" s="426"/>
      <c r="Y119" s="426"/>
      <c r="Z119" s="426"/>
      <c r="AA119" s="426"/>
    </row>
    <row r="120" spans="1:27" ht="15.75" customHeight="1">
      <c r="A120" s="426"/>
      <c r="B120" s="426"/>
      <c r="C120" s="426"/>
      <c r="D120" s="426"/>
      <c r="E120" s="426"/>
      <c r="F120" s="426"/>
      <c r="G120" s="426"/>
      <c r="H120" s="426"/>
      <c r="I120" s="426"/>
      <c r="J120" s="426"/>
      <c r="K120" s="426"/>
      <c r="L120" s="426"/>
      <c r="M120" s="426"/>
      <c r="N120" s="426"/>
      <c r="O120" s="426"/>
      <c r="P120" s="426"/>
      <c r="Q120" s="426"/>
      <c r="R120" s="426"/>
      <c r="S120" s="426"/>
      <c r="T120" s="426"/>
      <c r="U120" s="426"/>
      <c r="V120" s="426"/>
      <c r="W120" s="426"/>
      <c r="X120" s="426"/>
      <c r="Y120" s="426"/>
      <c r="Z120" s="426"/>
      <c r="AA120" s="426"/>
    </row>
    <row r="121" spans="1:27" ht="15.75" customHeight="1">
      <c r="A121" s="426"/>
      <c r="B121" s="426"/>
      <c r="C121" s="426"/>
      <c r="D121" s="426"/>
      <c r="E121" s="426"/>
      <c r="F121" s="426"/>
      <c r="G121" s="426"/>
      <c r="H121" s="426"/>
      <c r="I121" s="426"/>
      <c r="J121" s="426"/>
      <c r="K121" s="426"/>
      <c r="L121" s="426"/>
      <c r="M121" s="426"/>
      <c r="N121" s="426"/>
      <c r="O121" s="426"/>
      <c r="P121" s="426"/>
      <c r="Q121" s="426"/>
      <c r="R121" s="426"/>
      <c r="S121" s="426"/>
      <c r="T121" s="426"/>
      <c r="U121" s="426"/>
      <c r="V121" s="426"/>
      <c r="W121" s="426"/>
      <c r="X121" s="426"/>
      <c r="Y121" s="426"/>
      <c r="Z121" s="426"/>
      <c r="AA121" s="426"/>
    </row>
    <row r="122" spans="1:27" ht="15.75" customHeight="1">
      <c r="A122" s="426"/>
      <c r="B122" s="426"/>
      <c r="C122" s="426"/>
      <c r="D122" s="426"/>
      <c r="E122" s="426"/>
      <c r="F122" s="426"/>
      <c r="G122" s="426"/>
      <c r="H122" s="426"/>
      <c r="I122" s="426"/>
      <c r="J122" s="426"/>
      <c r="K122" s="426"/>
      <c r="L122" s="426"/>
      <c r="M122" s="426"/>
      <c r="N122" s="426"/>
      <c r="O122" s="426"/>
      <c r="P122" s="426"/>
      <c r="Q122" s="426"/>
      <c r="R122" s="426"/>
      <c r="S122" s="426"/>
      <c r="T122" s="426"/>
      <c r="U122" s="426"/>
      <c r="V122" s="426"/>
      <c r="W122" s="426"/>
      <c r="X122" s="426"/>
      <c r="Y122" s="426"/>
      <c r="Z122" s="426"/>
      <c r="AA122" s="426"/>
    </row>
    <row r="123" spans="1:27" ht="15.75" customHeight="1">
      <c r="A123" s="426"/>
      <c r="B123" s="426"/>
      <c r="C123" s="426"/>
      <c r="D123" s="426"/>
      <c r="E123" s="426"/>
      <c r="F123" s="426"/>
      <c r="G123" s="426"/>
      <c r="H123" s="426"/>
      <c r="I123" s="426"/>
      <c r="J123" s="426"/>
      <c r="K123" s="426"/>
      <c r="L123" s="426"/>
      <c r="M123" s="426"/>
      <c r="N123" s="426"/>
      <c r="O123" s="426"/>
      <c r="P123" s="426"/>
      <c r="Q123" s="426"/>
      <c r="R123" s="426"/>
      <c r="S123" s="426"/>
      <c r="T123" s="426"/>
      <c r="U123" s="426"/>
      <c r="V123" s="426"/>
      <c r="W123" s="426"/>
      <c r="X123" s="426"/>
      <c r="Y123" s="426"/>
      <c r="Z123" s="426"/>
      <c r="AA123" s="426"/>
    </row>
    <row r="124" spans="1:27" ht="15.75" customHeight="1">
      <c r="A124" s="426"/>
      <c r="B124" s="426"/>
      <c r="C124" s="426"/>
      <c r="D124" s="426"/>
      <c r="E124" s="426"/>
      <c r="F124" s="426"/>
      <c r="G124" s="426"/>
      <c r="H124" s="426"/>
      <c r="I124" s="426"/>
      <c r="J124" s="426"/>
      <c r="K124" s="426"/>
      <c r="L124" s="426"/>
      <c r="M124" s="426"/>
      <c r="N124" s="426"/>
      <c r="O124" s="426"/>
      <c r="P124" s="426"/>
      <c r="Q124" s="426"/>
      <c r="R124" s="426"/>
      <c r="S124" s="426"/>
      <c r="T124" s="426"/>
      <c r="U124" s="426"/>
      <c r="V124" s="426"/>
      <c r="W124" s="426"/>
      <c r="X124" s="426"/>
      <c r="Y124" s="426"/>
      <c r="Z124" s="426"/>
      <c r="AA124" s="426"/>
    </row>
    <row r="125" spans="1:27" ht="15.75" customHeight="1">
      <c r="A125" s="426"/>
      <c r="B125" s="426"/>
      <c r="C125" s="426"/>
      <c r="D125" s="426"/>
      <c r="E125" s="426"/>
      <c r="F125" s="426"/>
      <c r="G125" s="426"/>
      <c r="H125" s="426"/>
      <c r="I125" s="426"/>
      <c r="J125" s="426"/>
      <c r="K125" s="426"/>
      <c r="L125" s="426"/>
      <c r="M125" s="426"/>
      <c r="N125" s="426"/>
      <c r="O125" s="426"/>
      <c r="P125" s="426"/>
      <c r="Q125" s="426"/>
      <c r="R125" s="426"/>
      <c r="S125" s="426"/>
      <c r="T125" s="426"/>
      <c r="U125" s="426"/>
      <c r="V125" s="426"/>
      <c r="W125" s="426"/>
      <c r="X125" s="426"/>
      <c r="Y125" s="426"/>
      <c r="Z125" s="426"/>
      <c r="AA125" s="426"/>
    </row>
    <row r="126" spans="1:27" ht="15.75" customHeight="1">
      <c r="A126" s="426"/>
      <c r="B126" s="426"/>
      <c r="C126" s="426"/>
      <c r="D126" s="426"/>
      <c r="E126" s="426"/>
      <c r="F126" s="426"/>
      <c r="G126" s="426"/>
      <c r="H126" s="426"/>
      <c r="I126" s="426"/>
      <c r="J126" s="426"/>
      <c r="K126" s="426"/>
      <c r="L126" s="426"/>
      <c r="M126" s="426"/>
      <c r="N126" s="426"/>
      <c r="O126" s="426"/>
      <c r="P126" s="426"/>
      <c r="Q126" s="426"/>
      <c r="R126" s="426"/>
      <c r="S126" s="426"/>
      <c r="T126" s="426"/>
      <c r="U126" s="426"/>
      <c r="V126" s="426"/>
      <c r="W126" s="426"/>
      <c r="X126" s="426"/>
      <c r="Y126" s="426"/>
      <c r="Z126" s="426"/>
      <c r="AA126" s="426"/>
    </row>
    <row r="127" spans="1:27" ht="15.75" customHeight="1">
      <c r="A127" s="426"/>
      <c r="B127" s="426"/>
      <c r="C127" s="426"/>
      <c r="D127" s="426"/>
      <c r="E127" s="426"/>
      <c r="F127" s="426"/>
      <c r="G127" s="426"/>
      <c r="H127" s="426"/>
      <c r="I127" s="426"/>
      <c r="J127" s="426"/>
      <c r="K127" s="426"/>
      <c r="L127" s="426"/>
      <c r="M127" s="426"/>
      <c r="N127" s="426"/>
      <c r="O127" s="426"/>
      <c r="P127" s="426"/>
      <c r="Q127" s="426"/>
      <c r="R127" s="426"/>
      <c r="S127" s="426"/>
      <c r="T127" s="426"/>
      <c r="U127" s="426"/>
      <c r="V127" s="426"/>
      <c r="W127" s="426"/>
      <c r="X127" s="426"/>
      <c r="Y127" s="426"/>
      <c r="Z127" s="426"/>
      <c r="AA127" s="426"/>
    </row>
    <row r="128" spans="1:27" ht="15.75" customHeight="1">
      <c r="A128" s="426"/>
      <c r="B128" s="426"/>
      <c r="C128" s="426"/>
      <c r="D128" s="426"/>
      <c r="E128" s="426"/>
      <c r="F128" s="426"/>
      <c r="G128" s="426"/>
      <c r="H128" s="426"/>
      <c r="I128" s="426"/>
      <c r="J128" s="426"/>
      <c r="K128" s="426"/>
      <c r="L128" s="426"/>
      <c r="M128" s="426"/>
      <c r="N128" s="426"/>
      <c r="O128" s="426"/>
      <c r="P128" s="426"/>
      <c r="Q128" s="426"/>
      <c r="R128" s="426"/>
      <c r="S128" s="426"/>
      <c r="T128" s="426"/>
      <c r="U128" s="426"/>
      <c r="V128" s="426"/>
      <c r="W128" s="426"/>
      <c r="X128" s="426"/>
      <c r="Y128" s="426"/>
      <c r="Z128" s="426"/>
      <c r="AA128" s="426"/>
    </row>
    <row r="129" spans="1:27" ht="15.75" customHeight="1">
      <c r="A129" s="426"/>
      <c r="B129" s="426"/>
      <c r="C129" s="426"/>
      <c r="D129" s="426"/>
      <c r="E129" s="426"/>
      <c r="F129" s="426"/>
      <c r="G129" s="426"/>
      <c r="H129" s="426"/>
      <c r="I129" s="426"/>
      <c r="J129" s="426"/>
      <c r="K129" s="426"/>
      <c r="L129" s="426"/>
      <c r="M129" s="426"/>
      <c r="N129" s="426"/>
      <c r="O129" s="426"/>
      <c r="P129" s="426"/>
      <c r="Q129" s="426"/>
      <c r="R129" s="426"/>
      <c r="S129" s="426"/>
      <c r="T129" s="426"/>
      <c r="U129" s="426"/>
      <c r="V129" s="426"/>
      <c r="W129" s="426"/>
      <c r="X129" s="426"/>
      <c r="Y129" s="426"/>
      <c r="Z129" s="426"/>
      <c r="AA129" s="426"/>
    </row>
    <row r="130" spans="1:27" ht="15.75" customHeight="1">
      <c r="A130" s="426"/>
      <c r="B130" s="426"/>
      <c r="C130" s="426"/>
      <c r="D130" s="426"/>
      <c r="E130" s="426"/>
      <c r="F130" s="426"/>
      <c r="G130" s="426"/>
      <c r="H130" s="426"/>
      <c r="I130" s="426"/>
      <c r="J130" s="426"/>
      <c r="K130" s="426"/>
      <c r="L130" s="426"/>
      <c r="M130" s="426"/>
      <c r="N130" s="426"/>
      <c r="O130" s="426"/>
      <c r="P130" s="426"/>
      <c r="Q130" s="426"/>
      <c r="R130" s="426"/>
      <c r="S130" s="426"/>
      <c r="T130" s="426"/>
      <c r="U130" s="426"/>
      <c r="V130" s="426"/>
      <c r="W130" s="426"/>
      <c r="X130" s="426"/>
      <c r="Y130" s="426"/>
      <c r="Z130" s="426"/>
      <c r="AA130" s="426"/>
    </row>
    <row r="131" spans="1:27" ht="15.75" customHeight="1">
      <c r="A131" s="426"/>
      <c r="B131" s="426"/>
      <c r="C131" s="426"/>
      <c r="D131" s="426"/>
      <c r="E131" s="426"/>
      <c r="F131" s="426"/>
      <c r="G131" s="426"/>
      <c r="H131" s="426"/>
      <c r="I131" s="426"/>
      <c r="J131" s="426"/>
      <c r="K131" s="426"/>
      <c r="L131" s="426"/>
      <c r="M131" s="426"/>
      <c r="N131" s="426"/>
      <c r="O131" s="426"/>
      <c r="P131" s="426"/>
      <c r="Q131" s="426"/>
      <c r="R131" s="426"/>
      <c r="S131" s="426"/>
      <c r="T131" s="426"/>
      <c r="U131" s="426"/>
      <c r="V131" s="426"/>
      <c r="W131" s="426"/>
      <c r="X131" s="426"/>
      <c r="Y131" s="426"/>
      <c r="Z131" s="426"/>
      <c r="AA131" s="426"/>
    </row>
    <row r="132" spans="1:27" ht="15.75" customHeight="1">
      <c r="A132" s="426"/>
      <c r="B132" s="426"/>
      <c r="C132" s="426"/>
      <c r="D132" s="426"/>
      <c r="E132" s="426"/>
      <c r="F132" s="426"/>
      <c r="G132" s="426"/>
      <c r="H132" s="426"/>
      <c r="I132" s="426"/>
      <c r="J132" s="426"/>
      <c r="K132" s="426"/>
      <c r="L132" s="426"/>
      <c r="M132" s="426"/>
      <c r="N132" s="426"/>
      <c r="O132" s="426"/>
      <c r="P132" s="426"/>
      <c r="Q132" s="426"/>
      <c r="R132" s="426"/>
      <c r="S132" s="426"/>
      <c r="T132" s="426"/>
      <c r="U132" s="426"/>
      <c r="V132" s="426"/>
      <c r="W132" s="426"/>
      <c r="X132" s="426"/>
      <c r="Y132" s="426"/>
      <c r="Z132" s="426"/>
      <c r="AA132" s="426"/>
    </row>
    <row r="133" spans="1:27" ht="15.75" customHeight="1">
      <c r="A133" s="426"/>
      <c r="B133" s="426"/>
      <c r="C133" s="426"/>
      <c r="D133" s="426"/>
      <c r="E133" s="426"/>
      <c r="F133" s="426"/>
      <c r="G133" s="426"/>
      <c r="H133" s="426"/>
      <c r="I133" s="426"/>
      <c r="J133" s="426"/>
      <c r="K133" s="426"/>
      <c r="L133" s="426"/>
      <c r="M133" s="426"/>
      <c r="N133" s="426"/>
      <c r="O133" s="426"/>
      <c r="P133" s="426"/>
      <c r="Q133" s="426"/>
      <c r="R133" s="426"/>
      <c r="S133" s="426"/>
      <c r="T133" s="426"/>
      <c r="U133" s="426"/>
      <c r="V133" s="426"/>
      <c r="W133" s="426"/>
      <c r="X133" s="426"/>
      <c r="Y133" s="426"/>
      <c r="Z133" s="426"/>
      <c r="AA133" s="426"/>
    </row>
    <row r="134" spans="1:27" ht="15.75" customHeight="1">
      <c r="A134" s="426"/>
      <c r="B134" s="426"/>
      <c r="C134" s="426"/>
      <c r="D134" s="426"/>
      <c r="E134" s="426"/>
      <c r="F134" s="426"/>
      <c r="G134" s="426"/>
      <c r="H134" s="426"/>
      <c r="I134" s="426"/>
      <c r="J134" s="426"/>
      <c r="K134" s="426"/>
      <c r="L134" s="426"/>
      <c r="M134" s="426"/>
      <c r="N134" s="426"/>
      <c r="O134" s="426"/>
      <c r="P134" s="426"/>
      <c r="Q134" s="426"/>
      <c r="R134" s="426"/>
      <c r="S134" s="426"/>
      <c r="T134" s="426"/>
      <c r="U134" s="426"/>
      <c r="V134" s="426"/>
      <c r="W134" s="426"/>
      <c r="X134" s="426"/>
      <c r="Y134" s="426"/>
      <c r="Z134" s="426"/>
      <c r="AA134" s="426"/>
    </row>
    <row r="135" spans="1:27" ht="15.75" customHeight="1">
      <c r="A135" s="426"/>
      <c r="B135" s="426"/>
      <c r="C135" s="426"/>
      <c r="D135" s="426"/>
      <c r="E135" s="426"/>
      <c r="F135" s="426"/>
      <c r="G135" s="426"/>
      <c r="H135" s="426"/>
      <c r="I135" s="426"/>
      <c r="J135" s="426"/>
      <c r="K135" s="426"/>
      <c r="L135" s="426"/>
      <c r="M135" s="426"/>
      <c r="N135" s="426"/>
      <c r="O135" s="426"/>
      <c r="P135" s="426"/>
      <c r="Q135" s="426"/>
      <c r="R135" s="426"/>
      <c r="S135" s="426"/>
      <c r="T135" s="426"/>
      <c r="U135" s="426"/>
      <c r="V135" s="426"/>
      <c r="W135" s="426"/>
      <c r="X135" s="426"/>
      <c r="Y135" s="426"/>
      <c r="Z135" s="426"/>
      <c r="AA135" s="426"/>
    </row>
    <row r="136" spans="1:27" ht="15.75" customHeight="1">
      <c r="A136" s="426"/>
      <c r="B136" s="426"/>
      <c r="C136" s="426"/>
      <c r="D136" s="426"/>
      <c r="E136" s="426"/>
      <c r="F136" s="426"/>
      <c r="G136" s="426"/>
      <c r="H136" s="426"/>
      <c r="I136" s="426"/>
      <c r="J136" s="426"/>
      <c r="K136" s="426"/>
      <c r="L136" s="426"/>
      <c r="M136" s="426"/>
      <c r="N136" s="426"/>
      <c r="O136" s="426"/>
      <c r="P136" s="426"/>
      <c r="Q136" s="426"/>
      <c r="R136" s="426"/>
      <c r="S136" s="426"/>
      <c r="T136" s="426"/>
      <c r="U136" s="426"/>
      <c r="V136" s="426"/>
      <c r="W136" s="426"/>
      <c r="X136" s="426"/>
      <c r="Y136" s="426"/>
      <c r="Z136" s="426"/>
      <c r="AA136" s="426"/>
    </row>
    <row r="137" spans="1:27" ht="15.75" customHeight="1">
      <c r="A137" s="426"/>
      <c r="B137" s="426"/>
      <c r="C137" s="426"/>
      <c r="D137" s="426"/>
      <c r="E137" s="426"/>
      <c r="F137" s="426"/>
      <c r="G137" s="426"/>
      <c r="H137" s="426"/>
      <c r="I137" s="426"/>
      <c r="J137" s="426"/>
      <c r="K137" s="426"/>
      <c r="L137" s="426"/>
      <c r="M137" s="426"/>
      <c r="N137" s="426"/>
      <c r="O137" s="426"/>
      <c r="P137" s="426"/>
      <c r="Q137" s="426"/>
      <c r="R137" s="426"/>
      <c r="S137" s="426"/>
      <c r="T137" s="426"/>
      <c r="U137" s="426"/>
      <c r="V137" s="426"/>
      <c r="W137" s="426"/>
      <c r="X137" s="426"/>
      <c r="Y137" s="426"/>
      <c r="Z137" s="426"/>
      <c r="AA137" s="426"/>
    </row>
    <row r="138" spans="1:27" ht="15.75" customHeight="1">
      <c r="A138" s="426"/>
      <c r="B138" s="426"/>
      <c r="C138" s="426"/>
      <c r="D138" s="426"/>
      <c r="E138" s="426"/>
      <c r="F138" s="426"/>
      <c r="G138" s="426"/>
      <c r="H138" s="426"/>
      <c r="I138" s="426"/>
      <c r="J138" s="426"/>
      <c r="K138" s="426"/>
      <c r="L138" s="426"/>
      <c r="M138" s="426"/>
      <c r="N138" s="426"/>
      <c r="O138" s="426"/>
      <c r="P138" s="426"/>
      <c r="Q138" s="426"/>
      <c r="R138" s="426"/>
      <c r="S138" s="426"/>
      <c r="T138" s="426"/>
      <c r="U138" s="426"/>
      <c r="V138" s="426"/>
      <c r="W138" s="426"/>
      <c r="X138" s="426"/>
      <c r="Y138" s="426"/>
      <c r="Z138" s="426"/>
      <c r="AA138" s="426"/>
    </row>
    <row r="139" spans="1:27" ht="15.75" customHeight="1">
      <c r="A139" s="426"/>
      <c r="B139" s="426"/>
      <c r="C139" s="426"/>
      <c r="D139" s="426"/>
      <c r="E139" s="426"/>
      <c r="F139" s="426"/>
      <c r="G139" s="426"/>
      <c r="H139" s="426"/>
      <c r="I139" s="426"/>
      <c r="J139" s="426"/>
      <c r="K139" s="426"/>
      <c r="L139" s="426"/>
      <c r="M139" s="426"/>
      <c r="N139" s="426"/>
      <c r="O139" s="426"/>
      <c r="P139" s="426"/>
      <c r="Q139" s="426"/>
      <c r="R139" s="426"/>
      <c r="S139" s="426"/>
      <c r="T139" s="426"/>
      <c r="U139" s="426"/>
      <c r="V139" s="426"/>
      <c r="W139" s="426"/>
      <c r="X139" s="426"/>
      <c r="Y139" s="426"/>
      <c r="Z139" s="426"/>
      <c r="AA139" s="426"/>
    </row>
    <row r="140" spans="1:27" ht="15.75" customHeight="1">
      <c r="A140" s="426"/>
      <c r="B140" s="426"/>
      <c r="C140" s="426"/>
      <c r="D140" s="426"/>
      <c r="E140" s="426"/>
      <c r="F140" s="426"/>
      <c r="G140" s="426"/>
      <c r="H140" s="426"/>
      <c r="I140" s="426"/>
      <c r="J140" s="426"/>
      <c r="K140" s="426"/>
      <c r="L140" s="426"/>
      <c r="M140" s="426"/>
      <c r="N140" s="426"/>
      <c r="O140" s="426"/>
      <c r="P140" s="426"/>
      <c r="Q140" s="426"/>
      <c r="R140" s="426"/>
      <c r="S140" s="426"/>
      <c r="T140" s="426"/>
      <c r="U140" s="426"/>
      <c r="V140" s="426"/>
      <c r="W140" s="426"/>
      <c r="X140" s="426"/>
      <c r="Y140" s="426"/>
      <c r="Z140" s="426"/>
      <c r="AA140" s="426"/>
    </row>
    <row r="141" spans="1:27" ht="15.75" customHeight="1">
      <c r="A141" s="426"/>
      <c r="B141" s="426"/>
      <c r="C141" s="426"/>
      <c r="D141" s="426"/>
      <c r="E141" s="426"/>
      <c r="F141" s="426"/>
      <c r="G141" s="426"/>
      <c r="H141" s="426"/>
      <c r="I141" s="426"/>
      <c r="J141" s="426"/>
      <c r="K141" s="426"/>
      <c r="L141" s="426"/>
      <c r="M141" s="426"/>
      <c r="N141" s="426"/>
      <c r="O141" s="426"/>
      <c r="P141" s="426"/>
      <c r="Q141" s="426"/>
      <c r="R141" s="426"/>
      <c r="S141" s="426"/>
      <c r="T141" s="426"/>
      <c r="U141" s="426"/>
      <c r="V141" s="426"/>
      <c r="W141" s="426"/>
      <c r="X141" s="426"/>
      <c r="Y141" s="426"/>
      <c r="Z141" s="426"/>
      <c r="AA141" s="426"/>
    </row>
    <row r="142" spans="1:27" ht="15.75" customHeight="1">
      <c r="A142" s="426"/>
      <c r="B142" s="426"/>
      <c r="C142" s="426"/>
      <c r="D142" s="426"/>
      <c r="E142" s="426"/>
      <c r="F142" s="426"/>
      <c r="G142" s="426"/>
      <c r="H142" s="426"/>
      <c r="I142" s="426"/>
      <c r="J142" s="426"/>
      <c r="K142" s="426"/>
      <c r="L142" s="426"/>
      <c r="M142" s="426"/>
      <c r="N142" s="426"/>
      <c r="O142" s="426"/>
      <c r="P142" s="426"/>
      <c r="Q142" s="426"/>
      <c r="R142" s="426"/>
      <c r="S142" s="426"/>
      <c r="T142" s="426"/>
      <c r="U142" s="426"/>
      <c r="V142" s="426"/>
      <c r="W142" s="426"/>
      <c r="X142" s="426"/>
      <c r="Y142" s="426"/>
      <c r="Z142" s="426"/>
      <c r="AA142" s="426"/>
    </row>
    <row r="143" spans="1:27" ht="15.75" customHeight="1">
      <c r="A143" s="426"/>
      <c r="B143" s="426"/>
      <c r="C143" s="426"/>
      <c r="D143" s="426"/>
      <c r="E143" s="426"/>
      <c r="F143" s="426"/>
      <c r="G143" s="426"/>
      <c r="H143" s="426"/>
      <c r="I143" s="426"/>
      <c r="J143" s="426"/>
      <c r="K143" s="426"/>
      <c r="L143" s="426"/>
      <c r="M143" s="426"/>
      <c r="N143" s="426"/>
      <c r="O143" s="426"/>
      <c r="P143" s="426"/>
      <c r="Q143" s="426"/>
      <c r="R143" s="426"/>
      <c r="S143" s="426"/>
      <c r="T143" s="426"/>
      <c r="U143" s="426"/>
      <c r="V143" s="426"/>
      <c r="W143" s="426"/>
      <c r="X143" s="426"/>
      <c r="Y143" s="426"/>
      <c r="Z143" s="426"/>
      <c r="AA143" s="426"/>
    </row>
    <row r="144" spans="1:27" ht="15.75" customHeight="1">
      <c r="A144" s="426"/>
      <c r="B144" s="426"/>
      <c r="C144" s="426"/>
      <c r="D144" s="426"/>
      <c r="E144" s="426"/>
      <c r="F144" s="426"/>
      <c r="G144" s="426"/>
      <c r="H144" s="426"/>
      <c r="I144" s="426"/>
      <c r="J144" s="426"/>
      <c r="K144" s="426"/>
      <c r="L144" s="426"/>
      <c r="M144" s="426"/>
      <c r="N144" s="426"/>
      <c r="O144" s="426"/>
      <c r="P144" s="426"/>
      <c r="Q144" s="426"/>
      <c r="R144" s="426"/>
      <c r="S144" s="426"/>
      <c r="T144" s="426"/>
      <c r="U144" s="426"/>
      <c r="V144" s="426"/>
      <c r="W144" s="426"/>
      <c r="X144" s="426"/>
      <c r="Y144" s="426"/>
      <c r="Z144" s="426"/>
      <c r="AA144" s="426"/>
    </row>
    <row r="145" spans="1:27" ht="15.75" customHeight="1">
      <c r="A145" s="426"/>
      <c r="B145" s="426"/>
      <c r="C145" s="426"/>
      <c r="D145" s="426"/>
      <c r="E145" s="426"/>
      <c r="F145" s="426"/>
      <c r="G145" s="426"/>
      <c r="H145" s="426"/>
      <c r="I145" s="426"/>
      <c r="J145" s="426"/>
      <c r="K145" s="426"/>
      <c r="L145" s="426"/>
      <c r="M145" s="426"/>
      <c r="N145" s="426"/>
      <c r="O145" s="426"/>
      <c r="P145" s="426"/>
      <c r="Q145" s="426"/>
      <c r="R145" s="426"/>
      <c r="S145" s="426"/>
      <c r="T145" s="426"/>
      <c r="U145" s="426"/>
      <c r="V145" s="426"/>
      <c r="W145" s="426"/>
      <c r="X145" s="426"/>
      <c r="Y145" s="426"/>
      <c r="Z145" s="426"/>
      <c r="AA145" s="426"/>
    </row>
    <row r="146" spans="1:27" ht="15.75" customHeight="1">
      <c r="A146" s="426"/>
      <c r="B146" s="426"/>
      <c r="C146" s="426"/>
      <c r="D146" s="426"/>
      <c r="E146" s="426"/>
      <c r="F146" s="426"/>
      <c r="G146" s="426"/>
      <c r="H146" s="426"/>
      <c r="I146" s="426"/>
      <c r="J146" s="426"/>
      <c r="K146" s="426"/>
      <c r="L146" s="426"/>
      <c r="M146" s="426"/>
      <c r="N146" s="426"/>
      <c r="O146" s="426"/>
      <c r="P146" s="426"/>
      <c r="Q146" s="426"/>
      <c r="R146" s="426"/>
      <c r="S146" s="426"/>
      <c r="T146" s="426"/>
      <c r="U146" s="426"/>
      <c r="V146" s="426"/>
      <c r="W146" s="426"/>
      <c r="X146" s="426"/>
      <c r="Y146" s="426"/>
      <c r="Z146" s="426"/>
      <c r="AA146" s="426"/>
    </row>
    <row r="147" spans="1:27" ht="15.75" customHeight="1">
      <c r="A147" s="426"/>
      <c r="B147" s="426"/>
      <c r="C147" s="426"/>
      <c r="D147" s="426"/>
      <c r="E147" s="426"/>
      <c r="F147" s="426"/>
      <c r="G147" s="426"/>
      <c r="H147" s="426"/>
      <c r="I147" s="426"/>
      <c r="J147" s="426"/>
      <c r="K147" s="426"/>
      <c r="L147" s="426"/>
      <c r="M147" s="426"/>
      <c r="N147" s="426"/>
      <c r="O147" s="426"/>
      <c r="P147" s="426"/>
      <c r="Q147" s="426"/>
      <c r="R147" s="426"/>
      <c r="S147" s="426"/>
      <c r="T147" s="426"/>
      <c r="U147" s="426"/>
      <c r="V147" s="426"/>
      <c r="W147" s="426"/>
      <c r="X147" s="426"/>
      <c r="Y147" s="426"/>
      <c r="Z147" s="426"/>
      <c r="AA147" s="426"/>
    </row>
    <row r="148" spans="1:27" ht="15.75" customHeight="1">
      <c r="A148" s="426"/>
      <c r="B148" s="426"/>
      <c r="C148" s="426"/>
      <c r="D148" s="426"/>
      <c r="E148" s="426"/>
      <c r="F148" s="426"/>
      <c r="G148" s="426"/>
      <c r="H148" s="426"/>
      <c r="I148" s="426"/>
      <c r="J148" s="426"/>
      <c r="K148" s="426"/>
      <c r="L148" s="426"/>
      <c r="M148" s="426"/>
      <c r="N148" s="426"/>
      <c r="O148" s="426"/>
      <c r="P148" s="426"/>
      <c r="Q148" s="426"/>
      <c r="R148" s="426"/>
      <c r="S148" s="426"/>
      <c r="T148" s="426"/>
      <c r="U148" s="426"/>
      <c r="V148" s="426"/>
      <c r="W148" s="426"/>
      <c r="X148" s="426"/>
      <c r="Y148" s="426"/>
      <c r="Z148" s="426"/>
      <c r="AA148" s="426"/>
    </row>
    <row r="149" spans="1:27" ht="15.75" customHeight="1">
      <c r="A149" s="426"/>
      <c r="B149" s="426"/>
      <c r="C149" s="426"/>
      <c r="D149" s="426"/>
      <c r="E149" s="426"/>
      <c r="F149" s="426"/>
      <c r="G149" s="426"/>
      <c r="H149" s="426"/>
      <c r="I149" s="426"/>
      <c r="J149" s="426"/>
      <c r="K149" s="426"/>
      <c r="L149" s="426"/>
      <c r="M149" s="426"/>
      <c r="N149" s="426"/>
      <c r="O149" s="426"/>
      <c r="P149" s="426"/>
      <c r="Q149" s="426"/>
      <c r="R149" s="426"/>
      <c r="S149" s="426"/>
      <c r="T149" s="426"/>
      <c r="U149" s="426"/>
      <c r="V149" s="426"/>
      <c r="W149" s="426"/>
      <c r="X149" s="426"/>
      <c r="Y149" s="426"/>
      <c r="Z149" s="426"/>
      <c r="AA149" s="426"/>
    </row>
    <row r="150" spans="1:27" ht="15.75" customHeight="1">
      <c r="A150" s="426"/>
      <c r="B150" s="426"/>
      <c r="C150" s="426"/>
      <c r="D150" s="426"/>
      <c r="E150" s="426"/>
      <c r="F150" s="426"/>
      <c r="G150" s="426"/>
      <c r="H150" s="426"/>
      <c r="I150" s="426"/>
      <c r="J150" s="426"/>
      <c r="K150" s="426"/>
      <c r="L150" s="426"/>
      <c r="M150" s="426"/>
      <c r="N150" s="426"/>
      <c r="O150" s="426"/>
      <c r="P150" s="426"/>
      <c r="Q150" s="426"/>
      <c r="R150" s="426"/>
      <c r="S150" s="426"/>
      <c r="T150" s="426"/>
      <c r="U150" s="426"/>
      <c r="V150" s="426"/>
      <c r="W150" s="426"/>
      <c r="X150" s="426"/>
      <c r="Y150" s="426"/>
      <c r="Z150" s="426"/>
      <c r="AA150" s="426"/>
    </row>
    <row r="151" spans="1:27" ht="15.75" customHeight="1">
      <c r="A151" s="426"/>
      <c r="B151" s="426"/>
      <c r="C151" s="426"/>
      <c r="D151" s="426"/>
      <c r="E151" s="426"/>
      <c r="F151" s="426"/>
      <c r="G151" s="426"/>
      <c r="H151" s="426"/>
      <c r="I151" s="426"/>
      <c r="J151" s="426"/>
      <c r="K151" s="426"/>
      <c r="L151" s="426"/>
      <c r="M151" s="426"/>
      <c r="N151" s="426"/>
      <c r="O151" s="426"/>
      <c r="P151" s="426"/>
      <c r="Q151" s="426"/>
      <c r="R151" s="426"/>
      <c r="S151" s="426"/>
      <c r="T151" s="426"/>
      <c r="U151" s="426"/>
      <c r="V151" s="426"/>
      <c r="W151" s="426"/>
      <c r="X151" s="426"/>
      <c r="Y151" s="426"/>
      <c r="Z151" s="426"/>
      <c r="AA151" s="426"/>
    </row>
    <row r="152" spans="1:27" ht="15.75" customHeight="1">
      <c r="A152" s="426"/>
      <c r="B152" s="426"/>
      <c r="C152" s="426"/>
      <c r="D152" s="426"/>
      <c r="E152" s="426"/>
      <c r="F152" s="426"/>
      <c r="G152" s="426"/>
      <c r="H152" s="426"/>
      <c r="I152" s="426"/>
      <c r="J152" s="426"/>
      <c r="K152" s="426"/>
      <c r="L152" s="426"/>
      <c r="M152" s="426"/>
      <c r="N152" s="426"/>
      <c r="O152" s="426"/>
      <c r="P152" s="426"/>
      <c r="Q152" s="426"/>
      <c r="R152" s="426"/>
      <c r="S152" s="426"/>
      <c r="T152" s="426"/>
      <c r="U152" s="426"/>
      <c r="V152" s="426"/>
      <c r="W152" s="426"/>
      <c r="X152" s="426"/>
      <c r="Y152" s="426"/>
      <c r="Z152" s="426"/>
      <c r="AA152" s="426"/>
    </row>
    <row r="153" spans="1:27" ht="15.75" customHeight="1">
      <c r="A153" s="426"/>
      <c r="B153" s="426"/>
      <c r="C153" s="426"/>
      <c r="D153" s="426"/>
      <c r="E153" s="426"/>
      <c r="F153" s="426"/>
      <c r="G153" s="426"/>
      <c r="H153" s="426"/>
      <c r="I153" s="426"/>
      <c r="J153" s="426"/>
      <c r="K153" s="426"/>
      <c r="L153" s="426"/>
      <c r="M153" s="426"/>
      <c r="N153" s="426"/>
      <c r="O153" s="426"/>
      <c r="P153" s="426"/>
      <c r="Q153" s="426"/>
      <c r="R153" s="426"/>
      <c r="S153" s="426"/>
      <c r="T153" s="426"/>
      <c r="U153" s="426"/>
      <c r="V153" s="426"/>
      <c r="W153" s="426"/>
      <c r="X153" s="426"/>
      <c r="Y153" s="426"/>
      <c r="Z153" s="426"/>
      <c r="AA153" s="426"/>
    </row>
    <row r="154" spans="1:27" ht="15.75" customHeight="1">
      <c r="A154" s="426"/>
      <c r="B154" s="426"/>
      <c r="C154" s="426"/>
      <c r="D154" s="426"/>
      <c r="E154" s="426"/>
      <c r="F154" s="426"/>
      <c r="G154" s="426"/>
      <c r="H154" s="426"/>
      <c r="I154" s="426"/>
      <c r="J154" s="426"/>
      <c r="K154" s="426"/>
      <c r="L154" s="426"/>
      <c r="M154" s="426"/>
      <c r="N154" s="426"/>
      <c r="O154" s="426"/>
      <c r="P154" s="426"/>
      <c r="Q154" s="426"/>
      <c r="R154" s="426"/>
      <c r="S154" s="426"/>
      <c r="T154" s="426"/>
      <c r="U154" s="426"/>
      <c r="V154" s="426"/>
      <c r="W154" s="426"/>
      <c r="X154" s="426"/>
      <c r="Y154" s="426"/>
      <c r="Z154" s="426"/>
      <c r="AA154" s="426"/>
    </row>
    <row r="155" spans="1:27" ht="15.75" customHeight="1">
      <c r="A155" s="426"/>
      <c r="B155" s="426"/>
      <c r="C155" s="426"/>
      <c r="D155" s="426"/>
      <c r="E155" s="426"/>
      <c r="F155" s="426"/>
      <c r="G155" s="426"/>
      <c r="H155" s="426"/>
      <c r="I155" s="426"/>
      <c r="J155" s="426"/>
      <c r="K155" s="426"/>
      <c r="L155" s="426"/>
      <c r="M155" s="426"/>
      <c r="N155" s="426"/>
      <c r="O155" s="426"/>
      <c r="P155" s="426"/>
      <c r="Q155" s="426"/>
      <c r="R155" s="426"/>
      <c r="S155" s="426"/>
      <c r="T155" s="426"/>
      <c r="U155" s="426"/>
      <c r="V155" s="426"/>
      <c r="W155" s="426"/>
      <c r="X155" s="426"/>
      <c r="Y155" s="426"/>
      <c r="Z155" s="426"/>
      <c r="AA155" s="426"/>
    </row>
    <row r="156" spans="1:27" ht="15.75" customHeight="1">
      <c r="A156" s="426"/>
      <c r="B156" s="426"/>
      <c r="C156" s="426"/>
      <c r="D156" s="426"/>
      <c r="E156" s="426"/>
      <c r="F156" s="426"/>
      <c r="G156" s="426"/>
      <c r="H156" s="426"/>
      <c r="I156" s="426"/>
      <c r="J156" s="426"/>
      <c r="K156" s="426"/>
      <c r="L156" s="426"/>
      <c r="M156" s="426"/>
      <c r="N156" s="426"/>
      <c r="O156" s="426"/>
      <c r="P156" s="426"/>
      <c r="Q156" s="426"/>
      <c r="R156" s="426"/>
      <c r="S156" s="426"/>
      <c r="T156" s="426"/>
      <c r="U156" s="426"/>
      <c r="V156" s="426"/>
      <c r="W156" s="426"/>
      <c r="X156" s="426"/>
      <c r="Y156" s="426"/>
      <c r="Z156" s="426"/>
      <c r="AA156" s="426"/>
    </row>
    <row r="157" spans="1:27" ht="15.75" customHeight="1">
      <c r="A157" s="426"/>
      <c r="B157" s="426"/>
      <c r="C157" s="426"/>
      <c r="D157" s="426"/>
      <c r="E157" s="426"/>
      <c r="F157" s="426"/>
      <c r="G157" s="426"/>
      <c r="H157" s="426"/>
      <c r="I157" s="426"/>
      <c r="J157" s="426"/>
      <c r="K157" s="426"/>
      <c r="L157" s="426"/>
      <c r="M157" s="426"/>
      <c r="N157" s="426"/>
      <c r="O157" s="426"/>
      <c r="P157" s="426"/>
      <c r="Q157" s="426"/>
      <c r="R157" s="426"/>
      <c r="S157" s="426"/>
      <c r="T157" s="426"/>
      <c r="U157" s="426"/>
      <c r="V157" s="426"/>
      <c r="W157" s="426"/>
      <c r="X157" s="426"/>
      <c r="Y157" s="426"/>
      <c r="Z157" s="426"/>
      <c r="AA157" s="426"/>
    </row>
    <row r="158" spans="1:27" ht="15.75" customHeight="1">
      <c r="A158" s="426"/>
      <c r="B158" s="426"/>
      <c r="C158" s="426"/>
      <c r="D158" s="426"/>
      <c r="E158" s="426"/>
      <c r="F158" s="426"/>
      <c r="G158" s="426"/>
      <c r="H158" s="426"/>
      <c r="I158" s="426"/>
      <c r="J158" s="426"/>
      <c r="K158" s="426"/>
      <c r="L158" s="426"/>
      <c r="M158" s="426"/>
      <c r="N158" s="426"/>
      <c r="O158" s="426"/>
      <c r="P158" s="426"/>
      <c r="Q158" s="426"/>
      <c r="R158" s="426"/>
      <c r="S158" s="426"/>
      <c r="T158" s="426"/>
      <c r="U158" s="426"/>
      <c r="V158" s="426"/>
      <c r="W158" s="426"/>
      <c r="X158" s="426"/>
      <c r="Y158" s="426"/>
      <c r="Z158" s="426"/>
      <c r="AA158" s="426"/>
    </row>
    <row r="159" spans="1:27" ht="15.75" customHeight="1">
      <c r="A159" s="426"/>
      <c r="B159" s="426"/>
      <c r="C159" s="426"/>
      <c r="D159" s="426"/>
      <c r="E159" s="426"/>
      <c r="F159" s="426"/>
      <c r="G159" s="426"/>
      <c r="H159" s="426"/>
      <c r="I159" s="426"/>
      <c r="J159" s="426"/>
      <c r="K159" s="426"/>
      <c r="L159" s="426"/>
      <c r="M159" s="426"/>
      <c r="N159" s="426"/>
      <c r="O159" s="426"/>
      <c r="P159" s="426"/>
      <c r="Q159" s="426"/>
      <c r="R159" s="426"/>
      <c r="S159" s="426"/>
      <c r="T159" s="426"/>
      <c r="U159" s="426"/>
      <c r="V159" s="426"/>
      <c r="W159" s="426"/>
      <c r="X159" s="426"/>
      <c r="Y159" s="426"/>
      <c r="Z159" s="426"/>
      <c r="AA159" s="426"/>
    </row>
    <row r="160" spans="1:27" ht="15.75" customHeight="1">
      <c r="A160" s="426"/>
      <c r="B160" s="426"/>
      <c r="C160" s="426"/>
      <c r="D160" s="426"/>
      <c r="E160" s="426"/>
      <c r="F160" s="426"/>
      <c r="G160" s="426"/>
      <c r="H160" s="426"/>
      <c r="I160" s="426"/>
      <c r="J160" s="426"/>
      <c r="K160" s="426"/>
      <c r="L160" s="426"/>
      <c r="M160" s="426"/>
      <c r="N160" s="426"/>
      <c r="O160" s="426"/>
      <c r="P160" s="426"/>
      <c r="Q160" s="426"/>
      <c r="R160" s="426"/>
      <c r="S160" s="426"/>
      <c r="T160" s="426"/>
      <c r="U160" s="426"/>
      <c r="V160" s="426"/>
      <c r="W160" s="426"/>
      <c r="X160" s="426"/>
      <c r="Y160" s="426"/>
      <c r="Z160" s="426"/>
      <c r="AA160" s="426"/>
    </row>
    <row r="161" spans="1:27" ht="15.75" customHeight="1">
      <c r="A161" s="426"/>
      <c r="B161" s="426"/>
      <c r="C161" s="426"/>
      <c r="D161" s="426"/>
      <c r="E161" s="426"/>
      <c r="F161" s="426"/>
      <c r="G161" s="426"/>
      <c r="H161" s="426"/>
      <c r="I161" s="426"/>
      <c r="J161" s="426"/>
      <c r="K161" s="426"/>
      <c r="L161" s="426"/>
      <c r="M161" s="426"/>
      <c r="N161" s="426"/>
      <c r="O161" s="426"/>
      <c r="P161" s="426"/>
      <c r="Q161" s="426"/>
      <c r="R161" s="426"/>
      <c r="S161" s="426"/>
      <c r="T161" s="426"/>
      <c r="U161" s="426"/>
      <c r="V161" s="426"/>
      <c r="W161" s="426"/>
      <c r="X161" s="426"/>
      <c r="Y161" s="426"/>
      <c r="Z161" s="426"/>
      <c r="AA161" s="426"/>
    </row>
    <row r="162" spans="1:27" ht="15.75" customHeight="1">
      <c r="A162" s="426"/>
      <c r="B162" s="426"/>
      <c r="C162" s="426"/>
      <c r="D162" s="426"/>
      <c r="E162" s="426"/>
      <c r="F162" s="426"/>
      <c r="G162" s="426"/>
      <c r="H162" s="426"/>
      <c r="I162" s="426"/>
      <c r="J162" s="426"/>
      <c r="K162" s="426"/>
      <c r="L162" s="426"/>
      <c r="M162" s="426"/>
      <c r="N162" s="426"/>
      <c r="O162" s="426"/>
      <c r="P162" s="426"/>
      <c r="Q162" s="426"/>
      <c r="R162" s="426"/>
      <c r="S162" s="426"/>
      <c r="T162" s="426"/>
      <c r="U162" s="426"/>
      <c r="V162" s="426"/>
      <c r="W162" s="426"/>
      <c r="X162" s="426"/>
      <c r="Y162" s="426"/>
      <c r="Z162" s="426"/>
      <c r="AA162" s="426"/>
    </row>
    <row r="163" spans="1:27" ht="15.75" customHeight="1">
      <c r="A163" s="426"/>
      <c r="B163" s="426"/>
      <c r="C163" s="426"/>
      <c r="D163" s="426"/>
      <c r="E163" s="426"/>
      <c r="F163" s="426"/>
      <c r="G163" s="426"/>
      <c r="H163" s="426"/>
      <c r="I163" s="426"/>
      <c r="J163" s="426"/>
      <c r="K163" s="426"/>
      <c r="L163" s="426"/>
      <c r="M163" s="426"/>
      <c r="N163" s="426"/>
      <c r="O163" s="426"/>
      <c r="P163" s="426"/>
      <c r="Q163" s="426"/>
      <c r="R163" s="426"/>
      <c r="S163" s="426"/>
      <c r="T163" s="426"/>
      <c r="U163" s="426"/>
      <c r="V163" s="426"/>
      <c r="W163" s="426"/>
      <c r="X163" s="426"/>
      <c r="Y163" s="426"/>
      <c r="Z163" s="426"/>
      <c r="AA163" s="426"/>
    </row>
    <row r="164" spans="1:27" ht="15.75" customHeight="1">
      <c r="A164" s="426"/>
      <c r="B164" s="426"/>
      <c r="C164" s="426"/>
      <c r="D164" s="426"/>
      <c r="E164" s="426"/>
      <c r="F164" s="426"/>
      <c r="G164" s="426"/>
      <c r="H164" s="426"/>
      <c r="I164" s="426"/>
      <c r="J164" s="426"/>
      <c r="K164" s="426"/>
      <c r="L164" s="426"/>
      <c r="M164" s="426"/>
      <c r="N164" s="426"/>
      <c r="O164" s="426"/>
      <c r="P164" s="426"/>
      <c r="Q164" s="426"/>
      <c r="R164" s="426"/>
      <c r="S164" s="426"/>
      <c r="T164" s="426"/>
      <c r="U164" s="426"/>
      <c r="V164" s="426"/>
      <c r="W164" s="426"/>
      <c r="X164" s="426"/>
      <c r="Y164" s="426"/>
      <c r="Z164" s="426"/>
      <c r="AA164" s="426"/>
    </row>
    <row r="165" spans="1:27" ht="15.75" customHeight="1">
      <c r="A165" s="426"/>
      <c r="B165" s="426"/>
      <c r="C165" s="426"/>
      <c r="D165" s="426"/>
      <c r="E165" s="426"/>
      <c r="F165" s="426"/>
      <c r="G165" s="426"/>
      <c r="H165" s="426"/>
      <c r="I165" s="426"/>
      <c r="J165" s="426"/>
      <c r="K165" s="426"/>
      <c r="L165" s="426"/>
      <c r="M165" s="426"/>
      <c r="N165" s="426"/>
      <c r="O165" s="426"/>
      <c r="P165" s="426"/>
      <c r="Q165" s="426"/>
      <c r="R165" s="426"/>
      <c r="S165" s="426"/>
      <c r="T165" s="426"/>
      <c r="U165" s="426"/>
      <c r="V165" s="426"/>
      <c r="W165" s="426"/>
      <c r="X165" s="426"/>
      <c r="Y165" s="426"/>
      <c r="Z165" s="426"/>
      <c r="AA165" s="426"/>
    </row>
    <row r="166" spans="1:27" ht="15.75" customHeight="1">
      <c r="A166" s="426"/>
      <c r="B166" s="426"/>
      <c r="C166" s="426"/>
      <c r="D166" s="426"/>
      <c r="E166" s="426"/>
      <c r="F166" s="426"/>
      <c r="G166" s="426"/>
      <c r="H166" s="426"/>
      <c r="I166" s="426"/>
      <c r="J166" s="426"/>
      <c r="K166" s="426"/>
      <c r="L166" s="426"/>
      <c r="M166" s="426"/>
      <c r="N166" s="426"/>
      <c r="O166" s="426"/>
      <c r="P166" s="426"/>
      <c r="Q166" s="426"/>
      <c r="R166" s="426"/>
      <c r="S166" s="426"/>
      <c r="T166" s="426"/>
      <c r="U166" s="426"/>
      <c r="V166" s="426"/>
      <c r="W166" s="426"/>
      <c r="X166" s="426"/>
      <c r="Y166" s="426"/>
      <c r="Z166" s="426"/>
      <c r="AA166" s="426"/>
    </row>
    <row r="167" spans="1:27" ht="15.75" customHeight="1">
      <c r="A167" s="426"/>
      <c r="B167" s="426"/>
      <c r="C167" s="426"/>
      <c r="D167" s="426"/>
      <c r="E167" s="426"/>
      <c r="F167" s="426"/>
      <c r="G167" s="426"/>
      <c r="H167" s="426"/>
      <c r="I167" s="426"/>
      <c r="J167" s="426"/>
      <c r="K167" s="426"/>
      <c r="L167" s="426"/>
      <c r="M167" s="426"/>
      <c r="N167" s="426"/>
      <c r="O167" s="426"/>
      <c r="P167" s="426"/>
      <c r="Q167" s="426"/>
      <c r="R167" s="426"/>
      <c r="S167" s="426"/>
      <c r="T167" s="426"/>
      <c r="U167" s="426"/>
      <c r="V167" s="426"/>
      <c r="W167" s="426"/>
      <c r="X167" s="426"/>
      <c r="Y167" s="426"/>
      <c r="Z167" s="426"/>
      <c r="AA167" s="426"/>
    </row>
    <row r="168" spans="1:27" ht="15.75" customHeight="1">
      <c r="A168" s="426"/>
      <c r="B168" s="426"/>
      <c r="C168" s="426"/>
      <c r="D168" s="426"/>
      <c r="E168" s="426"/>
      <c r="F168" s="426"/>
      <c r="G168" s="426"/>
      <c r="H168" s="426"/>
      <c r="I168" s="426"/>
      <c r="J168" s="426"/>
      <c r="K168" s="426"/>
      <c r="L168" s="426"/>
      <c r="M168" s="426"/>
      <c r="N168" s="426"/>
      <c r="O168" s="426"/>
      <c r="P168" s="426"/>
      <c r="Q168" s="426"/>
      <c r="R168" s="426"/>
      <c r="S168" s="426"/>
      <c r="T168" s="426"/>
      <c r="U168" s="426"/>
      <c r="V168" s="426"/>
      <c r="W168" s="426"/>
      <c r="X168" s="426"/>
      <c r="Y168" s="426"/>
      <c r="Z168" s="426"/>
      <c r="AA168" s="426"/>
    </row>
    <row r="169" spans="1:27" ht="15.75" customHeight="1">
      <c r="A169" s="426"/>
      <c r="B169" s="426"/>
      <c r="C169" s="426"/>
      <c r="D169" s="426"/>
      <c r="E169" s="426"/>
      <c r="F169" s="426"/>
      <c r="G169" s="426"/>
      <c r="H169" s="426"/>
      <c r="I169" s="426"/>
      <c r="J169" s="426"/>
      <c r="K169" s="426"/>
      <c r="L169" s="426"/>
      <c r="M169" s="426"/>
      <c r="N169" s="426"/>
      <c r="O169" s="426"/>
      <c r="P169" s="426"/>
      <c r="Q169" s="426"/>
      <c r="R169" s="426"/>
      <c r="S169" s="426"/>
      <c r="T169" s="426"/>
      <c r="U169" s="426"/>
      <c r="V169" s="426"/>
      <c r="W169" s="426"/>
      <c r="X169" s="426"/>
      <c r="Y169" s="426"/>
      <c r="Z169" s="426"/>
      <c r="AA169" s="426"/>
    </row>
    <row r="170" spans="1:27" ht="15.75" customHeight="1">
      <c r="A170" s="426"/>
      <c r="B170" s="426"/>
      <c r="C170" s="426"/>
      <c r="D170" s="426"/>
      <c r="E170" s="426"/>
      <c r="F170" s="426"/>
      <c r="G170" s="426"/>
      <c r="H170" s="426"/>
      <c r="I170" s="426"/>
      <c r="J170" s="426"/>
      <c r="K170" s="426"/>
      <c r="L170" s="426"/>
      <c r="M170" s="426"/>
      <c r="N170" s="426"/>
      <c r="O170" s="426"/>
      <c r="P170" s="426"/>
      <c r="Q170" s="426"/>
      <c r="R170" s="426"/>
      <c r="S170" s="426"/>
      <c r="T170" s="426"/>
      <c r="U170" s="426"/>
      <c r="V170" s="426"/>
      <c r="W170" s="426"/>
      <c r="X170" s="426"/>
      <c r="Y170" s="426"/>
      <c r="Z170" s="426"/>
      <c r="AA170" s="426"/>
    </row>
    <row r="171" spans="1:27" ht="15.75" customHeight="1">
      <c r="A171" s="426"/>
      <c r="B171" s="426"/>
      <c r="C171" s="426"/>
      <c r="D171" s="426"/>
      <c r="E171" s="426"/>
      <c r="F171" s="426"/>
      <c r="G171" s="426"/>
      <c r="H171" s="426"/>
      <c r="I171" s="426"/>
      <c r="J171" s="426"/>
      <c r="K171" s="426"/>
      <c r="L171" s="426"/>
      <c r="M171" s="426"/>
      <c r="N171" s="426"/>
      <c r="O171" s="426"/>
      <c r="P171" s="426"/>
      <c r="Q171" s="426"/>
      <c r="R171" s="426"/>
      <c r="S171" s="426"/>
      <c r="T171" s="426"/>
      <c r="U171" s="426"/>
      <c r="V171" s="426"/>
      <c r="W171" s="426"/>
      <c r="X171" s="426"/>
      <c r="Y171" s="426"/>
      <c r="Z171" s="426"/>
      <c r="AA171" s="426"/>
    </row>
    <row r="172" spans="1:27" ht="15.75" customHeight="1">
      <c r="A172" s="426"/>
      <c r="B172" s="426"/>
      <c r="C172" s="426"/>
      <c r="D172" s="426"/>
      <c r="E172" s="426"/>
      <c r="F172" s="426"/>
      <c r="G172" s="426"/>
      <c r="H172" s="426"/>
      <c r="I172" s="426"/>
      <c r="J172" s="426"/>
      <c r="K172" s="426"/>
      <c r="L172" s="426"/>
      <c r="M172" s="426"/>
      <c r="N172" s="426"/>
      <c r="O172" s="426"/>
      <c r="P172" s="426"/>
      <c r="Q172" s="426"/>
      <c r="R172" s="426"/>
      <c r="S172" s="426"/>
      <c r="T172" s="426"/>
      <c r="U172" s="426"/>
      <c r="V172" s="426"/>
      <c r="W172" s="426"/>
      <c r="X172" s="426"/>
      <c r="Y172" s="426"/>
      <c r="Z172" s="426"/>
      <c r="AA172" s="426"/>
    </row>
    <row r="173" spans="1:27" ht="15.75" customHeight="1">
      <c r="A173" s="426"/>
      <c r="B173" s="426"/>
      <c r="C173" s="426"/>
      <c r="D173" s="426"/>
      <c r="E173" s="426"/>
      <c r="F173" s="426"/>
      <c r="G173" s="426"/>
      <c r="H173" s="426"/>
      <c r="I173" s="426"/>
      <c r="J173" s="426"/>
      <c r="K173" s="426"/>
      <c r="L173" s="426"/>
      <c r="M173" s="426"/>
      <c r="N173" s="426"/>
      <c r="O173" s="426"/>
      <c r="P173" s="426"/>
      <c r="Q173" s="426"/>
      <c r="R173" s="426"/>
      <c r="S173" s="426"/>
      <c r="T173" s="426"/>
      <c r="U173" s="426"/>
      <c r="V173" s="426"/>
      <c r="W173" s="426"/>
      <c r="X173" s="426"/>
      <c r="Y173" s="426"/>
      <c r="Z173" s="426"/>
      <c r="AA173" s="426"/>
    </row>
    <row r="174" spans="1:27" ht="15.75" customHeight="1">
      <c r="A174" s="426"/>
      <c r="B174" s="426"/>
      <c r="C174" s="426"/>
      <c r="D174" s="426"/>
      <c r="E174" s="426"/>
      <c r="F174" s="426"/>
      <c r="G174" s="426"/>
      <c r="H174" s="426"/>
      <c r="I174" s="426"/>
      <c r="J174" s="426"/>
      <c r="K174" s="426"/>
      <c r="L174" s="426"/>
      <c r="M174" s="426"/>
      <c r="N174" s="426"/>
      <c r="O174" s="426"/>
      <c r="P174" s="426"/>
      <c r="Q174" s="426"/>
      <c r="R174" s="426"/>
      <c r="S174" s="426"/>
      <c r="T174" s="426"/>
      <c r="U174" s="426"/>
      <c r="V174" s="426"/>
      <c r="W174" s="426"/>
      <c r="X174" s="426"/>
      <c r="Y174" s="426"/>
      <c r="Z174" s="426"/>
      <c r="AA174" s="426"/>
    </row>
    <row r="175" spans="1:27" ht="15.75" customHeight="1">
      <c r="A175" s="426"/>
      <c r="B175" s="426"/>
      <c r="C175" s="426"/>
      <c r="D175" s="426"/>
      <c r="E175" s="426"/>
      <c r="F175" s="426"/>
      <c r="G175" s="426"/>
      <c r="H175" s="426"/>
      <c r="I175" s="426"/>
      <c r="J175" s="426"/>
      <c r="K175" s="426"/>
      <c r="L175" s="426"/>
      <c r="M175" s="426"/>
      <c r="N175" s="426"/>
      <c r="O175" s="426"/>
      <c r="P175" s="426"/>
      <c r="Q175" s="426"/>
      <c r="R175" s="426"/>
      <c r="S175" s="426"/>
      <c r="T175" s="426"/>
      <c r="U175" s="426"/>
      <c r="V175" s="426"/>
      <c r="W175" s="426"/>
      <c r="X175" s="426"/>
      <c r="Y175" s="426"/>
      <c r="Z175" s="426"/>
      <c r="AA175" s="426"/>
    </row>
    <row r="176" spans="1:27" ht="15.75" customHeight="1">
      <c r="A176" s="426"/>
      <c r="B176" s="426"/>
      <c r="C176" s="426"/>
      <c r="D176" s="426"/>
      <c r="E176" s="426"/>
      <c r="F176" s="426"/>
      <c r="G176" s="426"/>
      <c r="H176" s="426"/>
      <c r="I176" s="426"/>
      <c r="J176" s="426"/>
      <c r="K176" s="426"/>
      <c r="L176" s="426"/>
      <c r="M176" s="426"/>
      <c r="N176" s="426"/>
      <c r="O176" s="426"/>
      <c r="P176" s="426"/>
      <c r="Q176" s="426"/>
      <c r="R176" s="426"/>
      <c r="S176" s="426"/>
      <c r="T176" s="426"/>
      <c r="U176" s="426"/>
      <c r="V176" s="426"/>
      <c r="W176" s="426"/>
      <c r="X176" s="426"/>
      <c r="Y176" s="426"/>
      <c r="Z176" s="426"/>
      <c r="AA176" s="426"/>
    </row>
    <row r="177" spans="1:27" ht="15.75" customHeight="1">
      <c r="A177" s="426"/>
      <c r="B177" s="426"/>
      <c r="C177" s="426"/>
      <c r="D177" s="426"/>
      <c r="E177" s="426"/>
      <c r="F177" s="426"/>
      <c r="G177" s="426"/>
      <c r="H177" s="426"/>
      <c r="I177" s="426"/>
      <c r="J177" s="426"/>
      <c r="K177" s="426"/>
      <c r="L177" s="426"/>
      <c r="M177" s="426"/>
      <c r="N177" s="426"/>
      <c r="O177" s="426"/>
      <c r="P177" s="426"/>
      <c r="Q177" s="426"/>
      <c r="R177" s="426"/>
      <c r="S177" s="426"/>
      <c r="T177" s="426"/>
      <c r="U177" s="426"/>
      <c r="V177" s="426"/>
      <c r="W177" s="426"/>
      <c r="X177" s="426"/>
      <c r="Y177" s="426"/>
      <c r="Z177" s="426"/>
      <c r="AA177" s="426"/>
    </row>
    <row r="178" spans="1:27" ht="15.75" customHeight="1">
      <c r="A178" s="426"/>
      <c r="B178" s="426"/>
      <c r="C178" s="426"/>
      <c r="D178" s="426"/>
      <c r="E178" s="426"/>
      <c r="F178" s="426"/>
      <c r="G178" s="426"/>
      <c r="H178" s="426"/>
      <c r="I178" s="426"/>
      <c r="J178" s="426"/>
      <c r="K178" s="426"/>
      <c r="L178" s="426"/>
      <c r="M178" s="426"/>
      <c r="N178" s="426"/>
      <c r="O178" s="426"/>
      <c r="P178" s="426"/>
      <c r="Q178" s="426"/>
      <c r="R178" s="426"/>
      <c r="S178" s="426"/>
      <c r="T178" s="426"/>
      <c r="U178" s="426"/>
      <c r="V178" s="426"/>
      <c r="W178" s="426"/>
      <c r="X178" s="426"/>
      <c r="Y178" s="426"/>
      <c r="Z178" s="426"/>
      <c r="AA178" s="426"/>
    </row>
    <row r="179" spans="1:27" ht="15.75" customHeight="1">
      <c r="A179" s="426"/>
      <c r="B179" s="426"/>
      <c r="C179" s="426"/>
      <c r="D179" s="426"/>
      <c r="E179" s="426"/>
      <c r="F179" s="426"/>
      <c r="G179" s="426"/>
      <c r="H179" s="426"/>
      <c r="I179" s="426"/>
      <c r="J179" s="426"/>
      <c r="K179" s="426"/>
      <c r="L179" s="426"/>
      <c r="M179" s="426"/>
      <c r="N179" s="426"/>
      <c r="O179" s="426"/>
      <c r="P179" s="426"/>
      <c r="Q179" s="426"/>
      <c r="R179" s="426"/>
      <c r="S179" s="426"/>
      <c r="T179" s="426"/>
      <c r="U179" s="426"/>
      <c r="V179" s="426"/>
      <c r="W179" s="426"/>
      <c r="X179" s="426"/>
      <c r="Y179" s="426"/>
      <c r="Z179" s="426"/>
      <c r="AA179" s="426"/>
    </row>
    <row r="180" spans="1:27" ht="15.75" customHeight="1">
      <c r="A180" s="426"/>
      <c r="B180" s="426"/>
      <c r="C180" s="426"/>
      <c r="D180" s="426"/>
      <c r="E180" s="426"/>
      <c r="F180" s="426"/>
      <c r="G180" s="426"/>
      <c r="H180" s="426"/>
      <c r="I180" s="426"/>
      <c r="J180" s="426"/>
      <c r="K180" s="426"/>
      <c r="L180" s="426"/>
      <c r="M180" s="426"/>
      <c r="N180" s="426"/>
      <c r="O180" s="426"/>
      <c r="P180" s="426"/>
      <c r="Q180" s="426"/>
      <c r="R180" s="426"/>
      <c r="S180" s="426"/>
      <c r="T180" s="426"/>
      <c r="U180" s="426"/>
      <c r="V180" s="426"/>
      <c r="W180" s="426"/>
      <c r="X180" s="426"/>
      <c r="Y180" s="426"/>
      <c r="Z180" s="426"/>
      <c r="AA180" s="426"/>
    </row>
    <row r="181" spans="1:27" ht="15.75" customHeight="1">
      <c r="A181" s="426"/>
      <c r="B181" s="426"/>
      <c r="C181" s="426"/>
      <c r="D181" s="426"/>
      <c r="E181" s="426"/>
      <c r="F181" s="426"/>
      <c r="G181" s="426"/>
      <c r="H181" s="426"/>
      <c r="I181" s="426"/>
      <c r="J181" s="426"/>
      <c r="K181" s="426"/>
      <c r="L181" s="426"/>
      <c r="M181" s="426"/>
      <c r="N181" s="426"/>
      <c r="O181" s="426"/>
      <c r="P181" s="426"/>
      <c r="Q181" s="426"/>
      <c r="R181" s="426"/>
      <c r="S181" s="426"/>
      <c r="T181" s="426"/>
      <c r="U181" s="426"/>
      <c r="V181" s="426"/>
      <c r="W181" s="426"/>
      <c r="X181" s="426"/>
      <c r="Y181" s="426"/>
      <c r="Z181" s="426"/>
      <c r="AA181" s="426"/>
    </row>
    <row r="182" spans="1:27" ht="15.75" customHeight="1">
      <c r="A182" s="426"/>
      <c r="B182" s="426"/>
      <c r="C182" s="426"/>
      <c r="D182" s="426"/>
      <c r="E182" s="426"/>
      <c r="F182" s="426"/>
      <c r="G182" s="426"/>
      <c r="H182" s="426"/>
      <c r="I182" s="426"/>
      <c r="J182" s="426"/>
      <c r="K182" s="426"/>
      <c r="L182" s="426"/>
      <c r="M182" s="426"/>
      <c r="N182" s="426"/>
      <c r="O182" s="426"/>
      <c r="P182" s="426"/>
      <c r="Q182" s="426"/>
      <c r="R182" s="426"/>
      <c r="S182" s="426"/>
      <c r="T182" s="426"/>
      <c r="U182" s="426"/>
      <c r="V182" s="426"/>
      <c r="W182" s="426"/>
      <c r="X182" s="426"/>
      <c r="Y182" s="426"/>
      <c r="Z182" s="426"/>
      <c r="AA182" s="426"/>
    </row>
    <row r="183" spans="1:27" ht="15.75" customHeight="1">
      <c r="A183" s="426"/>
      <c r="B183" s="426"/>
      <c r="C183" s="426"/>
      <c r="D183" s="426"/>
      <c r="E183" s="426"/>
      <c r="F183" s="426"/>
      <c r="G183" s="426"/>
      <c r="H183" s="426"/>
      <c r="I183" s="426"/>
      <c r="J183" s="426"/>
      <c r="K183" s="426"/>
      <c r="L183" s="426"/>
      <c r="M183" s="426"/>
      <c r="N183" s="426"/>
      <c r="O183" s="426"/>
      <c r="P183" s="426"/>
      <c r="Q183" s="426"/>
      <c r="R183" s="426"/>
      <c r="S183" s="426"/>
      <c r="T183" s="426"/>
      <c r="U183" s="426"/>
      <c r="V183" s="426"/>
      <c r="W183" s="426"/>
      <c r="X183" s="426"/>
      <c r="Y183" s="426"/>
      <c r="Z183" s="426"/>
      <c r="AA183" s="426"/>
    </row>
    <row r="184" spans="1:27" ht="15.75" customHeight="1">
      <c r="A184" s="426"/>
      <c r="B184" s="426"/>
      <c r="C184" s="426"/>
      <c r="D184" s="426"/>
      <c r="E184" s="426"/>
      <c r="F184" s="426"/>
      <c r="G184" s="426"/>
      <c r="H184" s="426"/>
      <c r="I184" s="426"/>
      <c r="J184" s="426"/>
      <c r="K184" s="426"/>
      <c r="L184" s="426"/>
      <c r="M184" s="426"/>
      <c r="N184" s="426"/>
      <c r="O184" s="426"/>
      <c r="P184" s="426"/>
      <c r="Q184" s="426"/>
      <c r="R184" s="426"/>
      <c r="S184" s="426"/>
      <c r="T184" s="426"/>
      <c r="U184" s="426"/>
      <c r="V184" s="426"/>
      <c r="W184" s="426"/>
      <c r="X184" s="426"/>
      <c r="Y184" s="426"/>
      <c r="Z184" s="426"/>
      <c r="AA184" s="426"/>
    </row>
    <row r="185" spans="1:27" ht="15.75" customHeight="1">
      <c r="A185" s="426"/>
      <c r="B185" s="426"/>
      <c r="C185" s="426"/>
      <c r="D185" s="426"/>
      <c r="E185" s="426"/>
      <c r="F185" s="426"/>
      <c r="G185" s="426"/>
      <c r="H185" s="426"/>
      <c r="I185" s="426"/>
      <c r="J185" s="426"/>
      <c r="K185" s="426"/>
      <c r="L185" s="426"/>
      <c r="M185" s="426"/>
      <c r="N185" s="426"/>
      <c r="O185" s="426"/>
      <c r="P185" s="426"/>
      <c r="Q185" s="426"/>
      <c r="R185" s="426"/>
      <c r="S185" s="426"/>
      <c r="T185" s="426"/>
      <c r="U185" s="426"/>
      <c r="V185" s="426"/>
      <c r="W185" s="426"/>
      <c r="X185" s="426"/>
      <c r="Y185" s="426"/>
      <c r="Z185" s="426"/>
      <c r="AA185" s="426"/>
    </row>
    <row r="186" spans="1:27" ht="15.75" customHeight="1">
      <c r="A186" s="426"/>
      <c r="B186" s="426"/>
      <c r="C186" s="426"/>
      <c r="D186" s="426"/>
      <c r="E186" s="426"/>
      <c r="F186" s="426"/>
      <c r="G186" s="426"/>
      <c r="H186" s="426"/>
      <c r="I186" s="426"/>
      <c r="J186" s="426"/>
      <c r="K186" s="426"/>
      <c r="L186" s="426"/>
      <c r="M186" s="426"/>
      <c r="N186" s="426"/>
      <c r="O186" s="426"/>
      <c r="P186" s="426"/>
      <c r="Q186" s="426"/>
      <c r="R186" s="426"/>
      <c r="S186" s="426"/>
      <c r="T186" s="426"/>
      <c r="U186" s="426"/>
      <c r="V186" s="426"/>
      <c r="W186" s="426"/>
      <c r="X186" s="426"/>
      <c r="Y186" s="426"/>
      <c r="Z186" s="426"/>
      <c r="AA186" s="426"/>
    </row>
    <row r="187" spans="1:27" ht="15.75" customHeight="1">
      <c r="A187" s="426"/>
      <c r="B187" s="426"/>
      <c r="C187" s="426"/>
      <c r="D187" s="426"/>
      <c r="E187" s="426"/>
      <c r="F187" s="426"/>
      <c r="G187" s="426"/>
      <c r="H187" s="426"/>
      <c r="I187" s="426"/>
      <c r="J187" s="426"/>
      <c r="K187" s="426"/>
      <c r="L187" s="426"/>
      <c r="M187" s="426"/>
      <c r="N187" s="426"/>
      <c r="O187" s="426"/>
      <c r="P187" s="426"/>
      <c r="Q187" s="426"/>
      <c r="R187" s="426"/>
      <c r="S187" s="426"/>
      <c r="T187" s="426"/>
      <c r="U187" s="426"/>
      <c r="V187" s="426"/>
      <c r="W187" s="426"/>
      <c r="X187" s="426"/>
      <c r="Y187" s="426"/>
      <c r="Z187" s="426"/>
      <c r="AA187" s="426"/>
    </row>
    <row r="188" spans="1:27" ht="15.75" customHeight="1">
      <c r="A188" s="426"/>
      <c r="B188" s="426"/>
      <c r="C188" s="426"/>
      <c r="D188" s="426"/>
      <c r="E188" s="426"/>
      <c r="F188" s="426"/>
      <c r="G188" s="426"/>
      <c r="H188" s="426"/>
      <c r="I188" s="426"/>
      <c r="J188" s="426"/>
      <c r="K188" s="426"/>
      <c r="L188" s="426"/>
      <c r="M188" s="426"/>
      <c r="N188" s="426"/>
      <c r="O188" s="426"/>
      <c r="P188" s="426"/>
      <c r="Q188" s="426"/>
      <c r="R188" s="426"/>
      <c r="S188" s="426"/>
      <c r="T188" s="426"/>
      <c r="U188" s="426"/>
      <c r="V188" s="426"/>
      <c r="W188" s="426"/>
      <c r="X188" s="426"/>
      <c r="Y188" s="426"/>
      <c r="Z188" s="426"/>
      <c r="AA188" s="426"/>
    </row>
    <row r="189" spans="1:27" ht="15.75" customHeight="1">
      <c r="A189" s="426"/>
      <c r="B189" s="426"/>
      <c r="C189" s="426"/>
      <c r="D189" s="426"/>
      <c r="E189" s="426"/>
      <c r="F189" s="426"/>
      <c r="G189" s="426"/>
      <c r="H189" s="426"/>
      <c r="I189" s="426"/>
      <c r="J189" s="426"/>
      <c r="K189" s="426"/>
      <c r="L189" s="426"/>
      <c r="M189" s="426"/>
      <c r="N189" s="426"/>
      <c r="O189" s="426"/>
      <c r="P189" s="426"/>
      <c r="Q189" s="426"/>
      <c r="R189" s="426"/>
      <c r="S189" s="426"/>
      <c r="T189" s="426"/>
      <c r="U189" s="426"/>
      <c r="V189" s="426"/>
      <c r="W189" s="426"/>
      <c r="X189" s="426"/>
      <c r="Y189" s="426"/>
      <c r="Z189" s="426"/>
      <c r="AA189" s="426"/>
    </row>
    <row r="190" spans="1:27" ht="15.75" customHeight="1">
      <c r="A190" s="426"/>
      <c r="B190" s="426"/>
      <c r="C190" s="426"/>
      <c r="D190" s="426"/>
      <c r="E190" s="426"/>
      <c r="F190" s="426"/>
      <c r="G190" s="426"/>
      <c r="H190" s="426"/>
      <c r="I190" s="426"/>
      <c r="J190" s="426"/>
      <c r="K190" s="426"/>
      <c r="L190" s="426"/>
      <c r="M190" s="426"/>
      <c r="N190" s="426"/>
      <c r="O190" s="426"/>
      <c r="P190" s="426"/>
      <c r="Q190" s="426"/>
      <c r="R190" s="426"/>
      <c r="S190" s="426"/>
      <c r="T190" s="426"/>
      <c r="U190" s="426"/>
      <c r="V190" s="426"/>
      <c r="W190" s="426"/>
      <c r="X190" s="426"/>
      <c r="Y190" s="426"/>
      <c r="Z190" s="426"/>
      <c r="AA190" s="426"/>
    </row>
    <row r="191" spans="1:27" ht="15.75" customHeight="1">
      <c r="A191" s="426"/>
      <c r="B191" s="426"/>
      <c r="C191" s="426"/>
      <c r="D191" s="426"/>
      <c r="E191" s="426"/>
      <c r="F191" s="426"/>
      <c r="G191" s="426"/>
      <c r="H191" s="426"/>
      <c r="I191" s="426"/>
      <c r="J191" s="426"/>
      <c r="K191" s="426"/>
      <c r="L191" s="426"/>
      <c r="M191" s="426"/>
      <c r="N191" s="426"/>
      <c r="O191" s="426"/>
      <c r="P191" s="426"/>
      <c r="Q191" s="426"/>
      <c r="R191" s="426"/>
      <c r="S191" s="426"/>
      <c r="T191" s="426"/>
      <c r="U191" s="426"/>
      <c r="V191" s="426"/>
      <c r="W191" s="426"/>
      <c r="X191" s="426"/>
      <c r="Y191" s="426"/>
      <c r="Z191" s="426"/>
      <c r="AA191" s="426"/>
    </row>
    <row r="192" spans="1:27" ht="15.75" customHeight="1">
      <c r="A192" s="426"/>
      <c r="B192" s="426"/>
      <c r="C192" s="426"/>
      <c r="D192" s="426"/>
      <c r="E192" s="426"/>
      <c r="F192" s="426"/>
      <c r="G192" s="426"/>
      <c r="H192" s="426"/>
      <c r="I192" s="426"/>
      <c r="J192" s="426"/>
      <c r="K192" s="426"/>
      <c r="L192" s="426"/>
      <c r="M192" s="426"/>
      <c r="N192" s="426"/>
      <c r="O192" s="426"/>
      <c r="P192" s="426"/>
      <c r="Q192" s="426"/>
      <c r="R192" s="426"/>
      <c r="S192" s="426"/>
      <c r="T192" s="426"/>
      <c r="U192" s="426"/>
      <c r="V192" s="426"/>
      <c r="W192" s="426"/>
      <c r="X192" s="426"/>
      <c r="Y192" s="426"/>
      <c r="Z192" s="426"/>
      <c r="AA192" s="426"/>
    </row>
    <row r="193" spans="1:27" ht="15.75" customHeight="1">
      <c r="A193" s="426"/>
      <c r="B193" s="426"/>
      <c r="C193" s="426"/>
      <c r="D193" s="426"/>
      <c r="E193" s="426"/>
      <c r="F193" s="426"/>
      <c r="G193" s="426"/>
      <c r="H193" s="426"/>
      <c r="I193" s="426"/>
      <c r="J193" s="426"/>
      <c r="K193" s="426"/>
      <c r="L193" s="426"/>
      <c r="M193" s="426"/>
      <c r="N193" s="426"/>
      <c r="O193" s="426"/>
      <c r="P193" s="426"/>
      <c r="Q193" s="426"/>
      <c r="R193" s="426"/>
      <c r="S193" s="426"/>
      <c r="T193" s="426"/>
      <c r="U193" s="426"/>
      <c r="V193" s="426"/>
      <c r="W193" s="426"/>
      <c r="X193" s="426"/>
      <c r="Y193" s="426"/>
      <c r="Z193" s="426"/>
      <c r="AA193" s="426"/>
    </row>
    <row r="194" spans="1:27" ht="15.75" customHeight="1">
      <c r="A194" s="426"/>
      <c r="B194" s="426"/>
      <c r="C194" s="426"/>
      <c r="D194" s="426"/>
      <c r="E194" s="426"/>
      <c r="F194" s="426"/>
      <c r="G194" s="426"/>
      <c r="H194" s="426"/>
      <c r="I194" s="426"/>
      <c r="J194" s="426"/>
      <c r="K194" s="426"/>
      <c r="L194" s="426"/>
      <c r="M194" s="426"/>
      <c r="N194" s="426"/>
      <c r="O194" s="426"/>
      <c r="P194" s="426"/>
      <c r="Q194" s="426"/>
      <c r="R194" s="426"/>
      <c r="S194" s="426"/>
      <c r="T194" s="426"/>
      <c r="U194" s="426"/>
      <c r="V194" s="426"/>
      <c r="W194" s="426"/>
      <c r="X194" s="426"/>
      <c r="Y194" s="426"/>
      <c r="Z194" s="426"/>
      <c r="AA194" s="426"/>
    </row>
    <row r="195" spans="1:27" ht="15.75" customHeight="1">
      <c r="A195" s="426"/>
      <c r="B195" s="426"/>
      <c r="C195" s="426"/>
      <c r="D195" s="426"/>
      <c r="E195" s="426"/>
      <c r="F195" s="426"/>
      <c r="G195" s="426"/>
      <c r="H195" s="426"/>
      <c r="I195" s="426"/>
      <c r="J195" s="426"/>
      <c r="K195" s="426"/>
      <c r="L195" s="426"/>
      <c r="M195" s="426"/>
      <c r="N195" s="426"/>
      <c r="O195" s="426"/>
      <c r="P195" s="426"/>
      <c r="Q195" s="426"/>
      <c r="R195" s="426"/>
      <c r="S195" s="426"/>
      <c r="T195" s="426"/>
      <c r="U195" s="426"/>
      <c r="V195" s="426"/>
      <c r="W195" s="426"/>
      <c r="X195" s="426"/>
      <c r="Y195" s="426"/>
      <c r="Z195" s="426"/>
      <c r="AA195" s="426"/>
    </row>
    <row r="196" spans="1:27" ht="15.75" customHeight="1">
      <c r="A196" s="426"/>
      <c r="B196" s="426"/>
      <c r="C196" s="426"/>
      <c r="D196" s="426"/>
      <c r="E196" s="426"/>
      <c r="F196" s="426"/>
      <c r="G196" s="426"/>
      <c r="H196" s="426"/>
      <c r="I196" s="426"/>
      <c r="J196" s="426"/>
      <c r="K196" s="426"/>
      <c r="L196" s="426"/>
      <c r="M196" s="426"/>
      <c r="N196" s="426"/>
      <c r="O196" s="426"/>
      <c r="P196" s="426"/>
      <c r="Q196" s="426"/>
      <c r="R196" s="426"/>
      <c r="S196" s="426"/>
      <c r="T196" s="426"/>
      <c r="U196" s="426"/>
      <c r="V196" s="426"/>
      <c r="W196" s="426"/>
      <c r="X196" s="426"/>
      <c r="Y196" s="426"/>
      <c r="Z196" s="426"/>
      <c r="AA196" s="426"/>
    </row>
    <row r="197" spans="1:27" ht="15.75" customHeight="1">
      <c r="A197" s="426"/>
      <c r="B197" s="426"/>
      <c r="C197" s="426"/>
      <c r="D197" s="426"/>
      <c r="E197" s="426"/>
      <c r="F197" s="426"/>
      <c r="G197" s="426"/>
      <c r="H197" s="426"/>
      <c r="I197" s="426"/>
      <c r="J197" s="426"/>
      <c r="K197" s="426"/>
      <c r="L197" s="426"/>
      <c r="M197" s="426"/>
      <c r="N197" s="426"/>
      <c r="O197" s="426"/>
      <c r="P197" s="426"/>
      <c r="Q197" s="426"/>
      <c r="R197" s="426"/>
      <c r="S197" s="426"/>
      <c r="T197" s="426"/>
      <c r="U197" s="426"/>
      <c r="V197" s="426"/>
      <c r="W197" s="426"/>
      <c r="X197" s="426"/>
      <c r="Y197" s="426"/>
      <c r="Z197" s="426"/>
      <c r="AA197" s="426"/>
    </row>
    <row r="198" spans="1:27" ht="15.75" customHeight="1">
      <c r="A198" s="426"/>
      <c r="B198" s="426"/>
      <c r="C198" s="426"/>
      <c r="D198" s="426"/>
      <c r="E198" s="426"/>
      <c r="F198" s="426"/>
      <c r="G198" s="426"/>
      <c r="H198" s="426"/>
      <c r="I198" s="426"/>
      <c r="J198" s="426"/>
      <c r="K198" s="426"/>
      <c r="L198" s="426"/>
      <c r="M198" s="426"/>
      <c r="N198" s="426"/>
      <c r="O198" s="426"/>
      <c r="P198" s="426"/>
      <c r="Q198" s="426"/>
      <c r="R198" s="426"/>
      <c r="S198" s="426"/>
      <c r="T198" s="426"/>
      <c r="U198" s="426"/>
      <c r="V198" s="426"/>
      <c r="W198" s="426"/>
      <c r="X198" s="426"/>
      <c r="Y198" s="426"/>
      <c r="Z198" s="426"/>
      <c r="AA198" s="426"/>
    </row>
    <row r="199" spans="1:27" ht="15.75" customHeight="1">
      <c r="A199" s="426"/>
      <c r="B199" s="426"/>
      <c r="C199" s="426"/>
      <c r="D199" s="426"/>
      <c r="E199" s="426"/>
      <c r="F199" s="426"/>
      <c r="G199" s="426"/>
      <c r="H199" s="426"/>
      <c r="I199" s="426"/>
      <c r="J199" s="426"/>
      <c r="K199" s="426"/>
      <c r="L199" s="426"/>
      <c r="M199" s="426"/>
      <c r="N199" s="426"/>
      <c r="O199" s="426"/>
      <c r="P199" s="426"/>
      <c r="Q199" s="426"/>
      <c r="R199" s="426"/>
      <c r="S199" s="426"/>
      <c r="T199" s="426"/>
      <c r="U199" s="426"/>
      <c r="V199" s="426"/>
      <c r="W199" s="426"/>
      <c r="X199" s="426"/>
      <c r="Y199" s="426"/>
      <c r="Z199" s="426"/>
      <c r="AA199" s="426"/>
    </row>
    <row r="200" spans="1:27" ht="15.75" customHeight="1">
      <c r="A200" s="426"/>
      <c r="B200" s="426"/>
      <c r="C200" s="426"/>
      <c r="D200" s="426"/>
      <c r="E200" s="426"/>
      <c r="F200" s="426"/>
      <c r="G200" s="426"/>
      <c r="H200" s="426"/>
      <c r="I200" s="426"/>
      <c r="J200" s="426"/>
      <c r="K200" s="426"/>
      <c r="L200" s="426"/>
      <c r="M200" s="426"/>
      <c r="N200" s="426"/>
      <c r="O200" s="426"/>
      <c r="P200" s="426"/>
      <c r="Q200" s="426"/>
      <c r="R200" s="426"/>
      <c r="S200" s="426"/>
      <c r="T200" s="426"/>
      <c r="U200" s="426"/>
      <c r="V200" s="426"/>
      <c r="W200" s="426"/>
      <c r="X200" s="426"/>
      <c r="Y200" s="426"/>
      <c r="Z200" s="426"/>
      <c r="AA200" s="426"/>
    </row>
    <row r="201" spans="1:27" ht="15.75" customHeight="1">
      <c r="A201" s="426"/>
      <c r="B201" s="426"/>
      <c r="C201" s="426"/>
      <c r="D201" s="426"/>
      <c r="E201" s="426"/>
      <c r="F201" s="426"/>
      <c r="G201" s="426"/>
      <c r="H201" s="426"/>
      <c r="I201" s="426"/>
      <c r="J201" s="426"/>
      <c r="K201" s="426"/>
      <c r="L201" s="426"/>
      <c r="M201" s="426"/>
      <c r="N201" s="426"/>
      <c r="O201" s="426"/>
      <c r="P201" s="426"/>
      <c r="Q201" s="426"/>
      <c r="R201" s="426"/>
      <c r="S201" s="426"/>
      <c r="T201" s="426"/>
      <c r="U201" s="426"/>
      <c r="V201" s="426"/>
      <c r="W201" s="426"/>
      <c r="X201" s="426"/>
      <c r="Y201" s="426"/>
      <c r="Z201" s="426"/>
      <c r="AA201" s="426"/>
    </row>
    <row r="202" spans="1:27" ht="15.75" customHeight="1">
      <c r="A202" s="426"/>
      <c r="B202" s="426"/>
      <c r="C202" s="426"/>
      <c r="D202" s="426"/>
      <c r="E202" s="426"/>
      <c r="F202" s="426"/>
      <c r="G202" s="426"/>
      <c r="H202" s="426"/>
      <c r="I202" s="426"/>
      <c r="J202" s="426"/>
      <c r="K202" s="426"/>
      <c r="L202" s="426"/>
      <c r="M202" s="426"/>
      <c r="N202" s="426"/>
      <c r="O202" s="426"/>
      <c r="P202" s="426"/>
      <c r="Q202" s="426"/>
      <c r="R202" s="426"/>
      <c r="S202" s="426"/>
      <c r="T202" s="426"/>
      <c r="U202" s="426"/>
      <c r="V202" s="426"/>
      <c r="W202" s="426"/>
      <c r="X202" s="426"/>
      <c r="Y202" s="426"/>
      <c r="Z202" s="426"/>
      <c r="AA202" s="426"/>
    </row>
    <row r="203" spans="1:27" ht="15.75" customHeight="1">
      <c r="A203" s="426"/>
      <c r="B203" s="426"/>
      <c r="C203" s="426"/>
      <c r="D203" s="426"/>
      <c r="E203" s="426"/>
      <c r="F203" s="426"/>
      <c r="G203" s="426"/>
      <c r="H203" s="426"/>
      <c r="I203" s="426"/>
      <c r="J203" s="426"/>
      <c r="K203" s="426"/>
      <c r="L203" s="426"/>
      <c r="M203" s="426"/>
      <c r="N203" s="426"/>
      <c r="O203" s="426"/>
      <c r="P203" s="426"/>
      <c r="Q203" s="426"/>
      <c r="R203" s="426"/>
      <c r="S203" s="426"/>
      <c r="T203" s="426"/>
      <c r="U203" s="426"/>
      <c r="V203" s="426"/>
      <c r="W203" s="426"/>
      <c r="X203" s="426"/>
      <c r="Y203" s="426"/>
      <c r="Z203" s="426"/>
      <c r="AA203" s="426"/>
    </row>
    <row r="204" spans="1:27" ht="15.75" customHeight="1">
      <c r="A204" s="426"/>
      <c r="B204" s="426"/>
      <c r="C204" s="426"/>
      <c r="D204" s="426"/>
      <c r="E204" s="426"/>
      <c r="F204" s="426"/>
      <c r="G204" s="426"/>
      <c r="H204" s="426"/>
      <c r="I204" s="426"/>
      <c r="J204" s="426"/>
      <c r="K204" s="426"/>
      <c r="L204" s="426"/>
      <c r="M204" s="426"/>
      <c r="N204" s="426"/>
      <c r="O204" s="426"/>
      <c r="P204" s="426"/>
      <c r="Q204" s="426"/>
      <c r="R204" s="426"/>
      <c r="S204" s="426"/>
      <c r="T204" s="426"/>
      <c r="U204" s="426"/>
      <c r="V204" s="426"/>
      <c r="W204" s="426"/>
      <c r="X204" s="426"/>
      <c r="Y204" s="426"/>
      <c r="Z204" s="426"/>
      <c r="AA204" s="426"/>
    </row>
    <row r="205" spans="1:27" ht="15.75" customHeight="1">
      <c r="A205" s="426"/>
      <c r="B205" s="426"/>
      <c r="C205" s="426"/>
      <c r="D205" s="426"/>
      <c r="E205" s="426"/>
      <c r="F205" s="426"/>
      <c r="G205" s="426"/>
      <c r="H205" s="426"/>
      <c r="I205" s="426"/>
      <c r="J205" s="426"/>
      <c r="K205" s="426"/>
      <c r="L205" s="426"/>
      <c r="M205" s="426"/>
      <c r="N205" s="426"/>
      <c r="O205" s="426"/>
      <c r="P205" s="426"/>
      <c r="Q205" s="426"/>
      <c r="R205" s="426"/>
      <c r="S205" s="426"/>
      <c r="T205" s="426"/>
      <c r="U205" s="426"/>
      <c r="V205" s="426"/>
      <c r="W205" s="426"/>
      <c r="X205" s="426"/>
      <c r="Y205" s="426"/>
      <c r="Z205" s="426"/>
      <c r="AA205" s="426"/>
    </row>
    <row r="206" spans="1:27" ht="15.75" customHeight="1">
      <c r="A206" s="426"/>
      <c r="B206" s="426"/>
      <c r="C206" s="426"/>
      <c r="D206" s="426"/>
      <c r="E206" s="426"/>
      <c r="F206" s="426"/>
      <c r="G206" s="426"/>
      <c r="H206" s="426"/>
      <c r="I206" s="426"/>
      <c r="J206" s="426"/>
      <c r="K206" s="426"/>
      <c r="L206" s="426"/>
      <c r="M206" s="426"/>
      <c r="N206" s="426"/>
      <c r="O206" s="426"/>
      <c r="P206" s="426"/>
      <c r="Q206" s="426"/>
      <c r="R206" s="426"/>
      <c r="S206" s="426"/>
      <c r="T206" s="426"/>
      <c r="U206" s="426"/>
      <c r="V206" s="426"/>
      <c r="W206" s="426"/>
      <c r="X206" s="426"/>
      <c r="Y206" s="426"/>
      <c r="Z206" s="426"/>
      <c r="AA206" s="426"/>
    </row>
    <row r="207" spans="1:27" ht="15.75" customHeight="1">
      <c r="A207" s="426"/>
      <c r="B207" s="426"/>
      <c r="C207" s="426"/>
      <c r="D207" s="426"/>
      <c r="E207" s="426"/>
      <c r="F207" s="426"/>
      <c r="G207" s="426"/>
      <c r="H207" s="426"/>
      <c r="I207" s="426"/>
      <c r="J207" s="426"/>
      <c r="K207" s="426"/>
      <c r="L207" s="426"/>
      <c r="M207" s="426"/>
      <c r="N207" s="426"/>
      <c r="O207" s="426"/>
      <c r="P207" s="426"/>
      <c r="Q207" s="426"/>
      <c r="R207" s="426"/>
      <c r="S207" s="426"/>
      <c r="T207" s="426"/>
      <c r="U207" s="426"/>
      <c r="V207" s="426"/>
      <c r="W207" s="426"/>
      <c r="X207" s="426"/>
      <c r="Y207" s="426"/>
      <c r="Z207" s="426"/>
      <c r="AA207" s="426"/>
    </row>
    <row r="208" spans="1:27" ht="15.75" customHeight="1">
      <c r="A208" s="426"/>
      <c r="B208" s="426"/>
      <c r="C208" s="426"/>
      <c r="D208" s="426"/>
      <c r="E208" s="426"/>
      <c r="F208" s="426"/>
      <c r="G208" s="426"/>
      <c r="H208" s="426"/>
      <c r="I208" s="426"/>
      <c r="J208" s="426"/>
      <c r="K208" s="426"/>
      <c r="L208" s="426"/>
      <c r="M208" s="426"/>
      <c r="N208" s="426"/>
      <c r="O208" s="426"/>
      <c r="P208" s="426"/>
      <c r="Q208" s="426"/>
      <c r="R208" s="426"/>
      <c r="S208" s="426"/>
      <c r="T208" s="426"/>
      <c r="U208" s="426"/>
      <c r="V208" s="426"/>
      <c r="W208" s="426"/>
      <c r="X208" s="426"/>
      <c r="Y208" s="426"/>
      <c r="Z208" s="426"/>
      <c r="AA208" s="426"/>
    </row>
    <row r="209" spans="1:27" ht="15.75" customHeight="1">
      <c r="A209" s="426"/>
      <c r="B209" s="426"/>
      <c r="C209" s="426"/>
      <c r="D209" s="426"/>
      <c r="E209" s="426"/>
      <c r="F209" s="426"/>
      <c r="G209" s="426"/>
      <c r="H209" s="426"/>
      <c r="I209" s="426"/>
      <c r="J209" s="426"/>
      <c r="K209" s="426"/>
      <c r="L209" s="426"/>
      <c r="M209" s="426"/>
      <c r="N209" s="426"/>
      <c r="O209" s="426"/>
      <c r="P209" s="426"/>
      <c r="Q209" s="426"/>
      <c r="R209" s="426"/>
      <c r="S209" s="426"/>
      <c r="T209" s="426"/>
      <c r="U209" s="426"/>
      <c r="V209" s="426"/>
      <c r="W209" s="426"/>
      <c r="X209" s="426"/>
      <c r="Y209" s="426"/>
      <c r="Z209" s="426"/>
      <c r="AA209" s="426"/>
    </row>
    <row r="210" spans="1:27" ht="15.75" customHeight="1">
      <c r="A210" s="426"/>
      <c r="B210" s="426"/>
      <c r="C210" s="426"/>
      <c r="D210" s="426"/>
      <c r="E210" s="426"/>
      <c r="F210" s="426"/>
      <c r="G210" s="426"/>
      <c r="H210" s="426"/>
      <c r="I210" s="426"/>
      <c r="J210" s="426"/>
      <c r="K210" s="426"/>
      <c r="L210" s="426"/>
      <c r="M210" s="426"/>
      <c r="N210" s="426"/>
      <c r="O210" s="426"/>
      <c r="P210" s="426"/>
      <c r="Q210" s="426"/>
      <c r="R210" s="426"/>
      <c r="S210" s="426"/>
      <c r="T210" s="426"/>
      <c r="U210" s="426"/>
      <c r="V210" s="426"/>
      <c r="W210" s="426"/>
      <c r="X210" s="426"/>
      <c r="Y210" s="426"/>
      <c r="Z210" s="426"/>
      <c r="AA210" s="426"/>
    </row>
    <row r="211" spans="1:27" ht="15.75" customHeight="1">
      <c r="A211" s="426"/>
      <c r="B211" s="426"/>
      <c r="C211" s="426"/>
      <c r="D211" s="426"/>
      <c r="E211" s="426"/>
      <c r="F211" s="426"/>
      <c r="G211" s="426"/>
      <c r="H211" s="426"/>
      <c r="I211" s="426"/>
      <c r="J211" s="426"/>
      <c r="K211" s="426"/>
      <c r="L211" s="426"/>
      <c r="M211" s="426"/>
      <c r="N211" s="426"/>
      <c r="O211" s="426"/>
      <c r="P211" s="426"/>
      <c r="Q211" s="426"/>
      <c r="R211" s="426"/>
      <c r="S211" s="426"/>
      <c r="T211" s="426"/>
      <c r="U211" s="426"/>
      <c r="V211" s="426"/>
      <c r="W211" s="426"/>
      <c r="X211" s="426"/>
      <c r="Y211" s="426"/>
      <c r="Z211" s="426"/>
      <c r="AA211" s="426"/>
    </row>
    <row r="212" spans="1:27" ht="15.75" customHeight="1">
      <c r="A212" s="426"/>
      <c r="B212" s="426"/>
      <c r="C212" s="426"/>
      <c r="D212" s="426"/>
      <c r="E212" s="426"/>
      <c r="F212" s="426"/>
      <c r="G212" s="426"/>
      <c r="H212" s="426"/>
      <c r="I212" s="426"/>
      <c r="J212" s="426"/>
      <c r="K212" s="426"/>
      <c r="L212" s="426"/>
      <c r="M212" s="426"/>
      <c r="N212" s="426"/>
      <c r="O212" s="426"/>
      <c r="P212" s="426"/>
      <c r="Q212" s="426"/>
      <c r="R212" s="426"/>
      <c r="S212" s="426"/>
      <c r="T212" s="426"/>
      <c r="U212" s="426"/>
      <c r="V212" s="426"/>
      <c r="W212" s="426"/>
      <c r="X212" s="426"/>
      <c r="Y212" s="426"/>
      <c r="Z212" s="426"/>
      <c r="AA212" s="426"/>
    </row>
    <row r="213" spans="1:27" ht="15.75" customHeight="1">
      <c r="A213" s="426"/>
      <c r="B213" s="426"/>
      <c r="C213" s="426"/>
      <c r="D213" s="426"/>
      <c r="E213" s="426"/>
      <c r="F213" s="426"/>
      <c r="G213" s="426"/>
      <c r="H213" s="426"/>
      <c r="I213" s="426"/>
      <c r="J213" s="426"/>
      <c r="K213" s="426"/>
      <c r="L213" s="426"/>
      <c r="M213" s="426"/>
      <c r="N213" s="426"/>
      <c r="O213" s="426"/>
      <c r="P213" s="426"/>
      <c r="Q213" s="426"/>
      <c r="R213" s="426"/>
      <c r="S213" s="426"/>
      <c r="T213" s="426"/>
      <c r="U213" s="426"/>
      <c r="V213" s="426"/>
      <c r="W213" s="426"/>
      <c r="X213" s="426"/>
      <c r="Y213" s="426"/>
      <c r="Z213" s="426"/>
      <c r="AA213" s="426"/>
    </row>
    <row r="214" spans="1:27" ht="15.75" customHeight="1">
      <c r="A214" s="426"/>
      <c r="B214" s="426"/>
      <c r="C214" s="426"/>
      <c r="D214" s="426"/>
      <c r="E214" s="426"/>
      <c r="F214" s="426"/>
      <c r="G214" s="426"/>
      <c r="H214" s="426"/>
      <c r="I214" s="426"/>
      <c r="J214" s="426"/>
      <c r="K214" s="426"/>
      <c r="L214" s="426"/>
      <c r="M214" s="426"/>
      <c r="N214" s="426"/>
      <c r="O214" s="426"/>
      <c r="P214" s="426"/>
      <c r="Q214" s="426"/>
      <c r="R214" s="426"/>
      <c r="S214" s="426"/>
      <c r="T214" s="426"/>
      <c r="U214" s="426"/>
      <c r="V214" s="426"/>
      <c r="W214" s="426"/>
      <c r="X214" s="426"/>
      <c r="Y214" s="426"/>
      <c r="Z214" s="426"/>
      <c r="AA214" s="426"/>
    </row>
    <row r="215" spans="1:27" ht="15.75" customHeight="1">
      <c r="A215" s="426"/>
      <c r="B215" s="426"/>
      <c r="C215" s="426"/>
      <c r="D215" s="426"/>
      <c r="E215" s="426"/>
      <c r="F215" s="426"/>
      <c r="G215" s="426"/>
      <c r="H215" s="426"/>
      <c r="I215" s="426"/>
      <c r="J215" s="426"/>
      <c r="K215" s="426"/>
      <c r="L215" s="426"/>
      <c r="M215" s="426"/>
      <c r="N215" s="426"/>
      <c r="O215" s="426"/>
      <c r="P215" s="426"/>
      <c r="Q215" s="426"/>
      <c r="R215" s="426"/>
      <c r="S215" s="426"/>
      <c r="T215" s="426"/>
      <c r="U215" s="426"/>
      <c r="V215" s="426"/>
      <c r="W215" s="426"/>
      <c r="X215" s="426"/>
      <c r="Y215" s="426"/>
      <c r="Z215" s="426"/>
      <c r="AA215" s="426"/>
    </row>
    <row r="216" spans="1:27" ht="15.75" customHeight="1">
      <c r="A216" s="426"/>
      <c r="B216" s="426"/>
      <c r="C216" s="426"/>
      <c r="D216" s="426"/>
      <c r="E216" s="426"/>
      <c r="F216" s="426"/>
      <c r="G216" s="426"/>
      <c r="H216" s="426"/>
      <c r="I216" s="426"/>
      <c r="J216" s="426"/>
      <c r="K216" s="426"/>
      <c r="L216" s="426"/>
      <c r="M216" s="426"/>
      <c r="N216" s="426"/>
      <c r="O216" s="426"/>
      <c r="P216" s="426"/>
      <c r="Q216" s="426"/>
      <c r="R216" s="426"/>
      <c r="S216" s="426"/>
      <c r="T216" s="426"/>
      <c r="U216" s="426"/>
      <c r="V216" s="426"/>
      <c r="W216" s="426"/>
      <c r="X216" s="426"/>
      <c r="Y216" s="426"/>
      <c r="Z216" s="426"/>
      <c r="AA216" s="426"/>
    </row>
    <row r="217" spans="1:27" ht="15.75" customHeight="1">
      <c r="A217" s="426"/>
      <c r="B217" s="426"/>
      <c r="C217" s="426"/>
      <c r="D217" s="426"/>
      <c r="E217" s="426"/>
      <c r="F217" s="426"/>
      <c r="G217" s="426"/>
      <c r="H217" s="426"/>
      <c r="I217" s="426"/>
      <c r="J217" s="426"/>
      <c r="K217" s="426"/>
      <c r="L217" s="426"/>
      <c r="M217" s="426"/>
      <c r="N217" s="426"/>
      <c r="O217" s="426"/>
      <c r="P217" s="426"/>
      <c r="Q217" s="426"/>
      <c r="R217" s="426"/>
      <c r="S217" s="426"/>
      <c r="T217" s="426"/>
      <c r="U217" s="426"/>
      <c r="V217" s="426"/>
      <c r="W217" s="426"/>
      <c r="X217" s="426"/>
      <c r="Y217" s="426"/>
      <c r="Z217" s="426"/>
      <c r="AA217" s="426"/>
    </row>
    <row r="218" spans="1:27" ht="15.75" customHeight="1">
      <c r="A218" s="426"/>
      <c r="B218" s="426"/>
      <c r="C218" s="426"/>
      <c r="D218" s="426"/>
      <c r="E218" s="426"/>
      <c r="F218" s="426"/>
      <c r="G218" s="426"/>
      <c r="H218" s="426"/>
      <c r="I218" s="426"/>
      <c r="J218" s="426"/>
      <c r="K218" s="426"/>
      <c r="L218" s="426"/>
      <c r="M218" s="426"/>
      <c r="N218" s="426"/>
      <c r="O218" s="426"/>
      <c r="P218" s="426"/>
      <c r="Q218" s="426"/>
      <c r="R218" s="426"/>
      <c r="S218" s="426"/>
      <c r="T218" s="426"/>
      <c r="U218" s="426"/>
      <c r="V218" s="426"/>
      <c r="W218" s="426"/>
      <c r="X218" s="426"/>
      <c r="Y218" s="426"/>
      <c r="Z218" s="426"/>
      <c r="AA218" s="426"/>
    </row>
    <row r="219" spans="1:27" ht="15.75" customHeight="1">
      <c r="A219" s="426"/>
      <c r="B219" s="426"/>
      <c r="C219" s="426"/>
      <c r="D219" s="426"/>
      <c r="E219" s="426"/>
      <c r="F219" s="426"/>
      <c r="G219" s="426"/>
      <c r="H219" s="426"/>
      <c r="I219" s="426"/>
      <c r="J219" s="426"/>
      <c r="K219" s="426"/>
      <c r="L219" s="426"/>
      <c r="M219" s="426"/>
      <c r="N219" s="426"/>
      <c r="O219" s="426"/>
      <c r="P219" s="426"/>
      <c r="Q219" s="426"/>
      <c r="R219" s="426"/>
      <c r="S219" s="426"/>
      <c r="T219" s="426"/>
      <c r="U219" s="426"/>
      <c r="V219" s="426"/>
      <c r="W219" s="426"/>
      <c r="X219" s="426"/>
      <c r="Y219" s="426"/>
      <c r="Z219" s="426"/>
      <c r="AA219" s="426"/>
    </row>
    <row r="220" spans="1:27" ht="15.75" customHeight="1">
      <c r="A220" s="426"/>
      <c r="B220" s="426"/>
      <c r="C220" s="426"/>
      <c r="D220" s="426"/>
      <c r="E220" s="426"/>
      <c r="F220" s="426"/>
      <c r="G220" s="426"/>
      <c r="H220" s="426"/>
      <c r="I220" s="426"/>
      <c r="J220" s="426"/>
      <c r="K220" s="426"/>
      <c r="L220" s="426"/>
      <c r="M220" s="426"/>
      <c r="N220" s="426"/>
      <c r="O220" s="426"/>
      <c r="P220" s="426"/>
      <c r="Q220" s="426"/>
      <c r="R220" s="426"/>
      <c r="S220" s="426"/>
      <c r="T220" s="426"/>
      <c r="U220" s="426"/>
      <c r="V220" s="426"/>
      <c r="W220" s="426"/>
      <c r="X220" s="426"/>
      <c r="Y220" s="426"/>
      <c r="Z220" s="426"/>
      <c r="AA220" s="426"/>
    </row>
    <row r="221" spans="1:27" ht="15.75" customHeight="1">
      <c r="A221" s="426"/>
      <c r="B221" s="426"/>
      <c r="C221" s="426"/>
      <c r="D221" s="426"/>
      <c r="E221" s="426"/>
      <c r="F221" s="426"/>
      <c r="G221" s="426"/>
      <c r="H221" s="426"/>
      <c r="I221" s="426"/>
      <c r="J221" s="426"/>
      <c r="K221" s="426"/>
      <c r="L221" s="426"/>
      <c r="M221" s="426"/>
      <c r="N221" s="426"/>
      <c r="O221" s="426"/>
      <c r="P221" s="426"/>
      <c r="Q221" s="426"/>
      <c r="R221" s="426"/>
      <c r="S221" s="426"/>
      <c r="T221" s="426"/>
      <c r="U221" s="426"/>
      <c r="V221" s="426"/>
      <c r="W221" s="426"/>
      <c r="X221" s="426"/>
      <c r="Y221" s="426"/>
      <c r="Z221" s="426"/>
      <c r="AA221" s="426"/>
    </row>
    <row r="222" spans="1:27" ht="15.75" customHeight="1">
      <c r="A222" s="426"/>
      <c r="B222" s="426"/>
      <c r="C222" s="426"/>
      <c r="D222" s="426"/>
      <c r="E222" s="426"/>
      <c r="F222" s="426"/>
      <c r="G222" s="426"/>
      <c r="H222" s="426"/>
      <c r="I222" s="426"/>
      <c r="J222" s="426"/>
      <c r="K222" s="426"/>
      <c r="L222" s="426"/>
      <c r="M222" s="426"/>
      <c r="N222" s="426"/>
      <c r="O222" s="426"/>
      <c r="P222" s="426"/>
      <c r="Q222" s="426"/>
      <c r="R222" s="426"/>
      <c r="S222" s="426"/>
      <c r="T222" s="426"/>
      <c r="U222" s="426"/>
      <c r="V222" s="426"/>
      <c r="W222" s="426"/>
      <c r="X222" s="426"/>
      <c r="Y222" s="426"/>
      <c r="Z222" s="426"/>
      <c r="AA222" s="426"/>
    </row>
    <row r="223" spans="1:27" ht="15.75" customHeight="1">
      <c r="A223" s="426"/>
      <c r="B223" s="426"/>
      <c r="C223" s="426"/>
      <c r="D223" s="426"/>
      <c r="E223" s="426"/>
      <c r="F223" s="426"/>
      <c r="G223" s="426"/>
      <c r="H223" s="426"/>
      <c r="I223" s="426"/>
      <c r="J223" s="426"/>
      <c r="K223" s="426"/>
      <c r="L223" s="426"/>
      <c r="M223" s="426"/>
      <c r="N223" s="426"/>
      <c r="O223" s="426"/>
      <c r="P223" s="426"/>
      <c r="Q223" s="426"/>
      <c r="R223" s="426"/>
      <c r="S223" s="426"/>
      <c r="T223" s="426"/>
      <c r="U223" s="426"/>
      <c r="V223" s="426"/>
      <c r="W223" s="426"/>
      <c r="X223" s="426"/>
      <c r="Y223" s="426"/>
      <c r="Z223" s="426"/>
      <c r="AA223" s="426"/>
    </row>
    <row r="224" spans="1:27" ht="15.75" customHeight="1">
      <c r="A224" s="426"/>
      <c r="B224" s="426"/>
      <c r="C224" s="426"/>
      <c r="D224" s="426"/>
      <c r="E224" s="426"/>
      <c r="F224" s="426"/>
      <c r="G224" s="426"/>
      <c r="H224" s="426"/>
      <c r="I224" s="426"/>
      <c r="J224" s="426"/>
      <c r="K224" s="426"/>
      <c r="L224" s="426"/>
      <c r="M224" s="426"/>
      <c r="N224" s="426"/>
      <c r="O224" s="426"/>
      <c r="P224" s="426"/>
      <c r="Q224" s="426"/>
      <c r="R224" s="426"/>
      <c r="S224" s="426"/>
      <c r="T224" s="426"/>
      <c r="U224" s="426"/>
      <c r="V224" s="426"/>
      <c r="W224" s="426"/>
      <c r="X224" s="426"/>
      <c r="Y224" s="426"/>
      <c r="Z224" s="426"/>
      <c r="AA224" s="426"/>
    </row>
    <row r="225" spans="1:27" ht="15.75" customHeight="1">
      <c r="A225" s="426"/>
      <c r="B225" s="426"/>
      <c r="C225" s="426"/>
      <c r="D225" s="426"/>
      <c r="E225" s="426"/>
      <c r="F225" s="426"/>
      <c r="G225" s="426"/>
      <c r="H225" s="426"/>
      <c r="I225" s="426"/>
      <c r="J225" s="426"/>
      <c r="K225" s="426"/>
      <c r="L225" s="426"/>
      <c r="M225" s="426"/>
      <c r="N225" s="426"/>
      <c r="O225" s="426"/>
      <c r="P225" s="426"/>
      <c r="Q225" s="426"/>
      <c r="R225" s="426"/>
      <c r="S225" s="426"/>
      <c r="T225" s="426"/>
      <c r="U225" s="426"/>
      <c r="V225" s="426"/>
      <c r="W225" s="426"/>
      <c r="X225" s="426"/>
      <c r="Y225" s="426"/>
      <c r="Z225" s="426"/>
      <c r="AA225" s="426"/>
    </row>
    <row r="226" spans="1:27" ht="15.75" customHeight="1">
      <c r="A226" s="426"/>
      <c r="B226" s="426"/>
      <c r="C226" s="426"/>
      <c r="D226" s="426"/>
      <c r="E226" s="426"/>
      <c r="F226" s="426"/>
      <c r="G226" s="426"/>
      <c r="H226" s="426"/>
      <c r="I226" s="426"/>
      <c r="J226" s="426"/>
      <c r="K226" s="426"/>
      <c r="L226" s="426"/>
      <c r="M226" s="426"/>
      <c r="N226" s="426"/>
      <c r="O226" s="426"/>
      <c r="P226" s="426"/>
      <c r="Q226" s="426"/>
      <c r="R226" s="426"/>
      <c r="S226" s="426"/>
      <c r="T226" s="426"/>
      <c r="U226" s="426"/>
      <c r="V226" s="426"/>
      <c r="W226" s="426"/>
      <c r="X226" s="426"/>
      <c r="Y226" s="426"/>
      <c r="Z226" s="426"/>
      <c r="AA226" s="426"/>
    </row>
    <row r="227" spans="1:27" ht="15.75" customHeight="1">
      <c r="A227" s="426"/>
      <c r="B227" s="426"/>
      <c r="C227" s="426"/>
      <c r="D227" s="426"/>
      <c r="E227" s="426"/>
      <c r="F227" s="426"/>
      <c r="G227" s="426"/>
      <c r="H227" s="426"/>
      <c r="I227" s="426"/>
      <c r="J227" s="426"/>
      <c r="K227" s="426"/>
      <c r="L227" s="426"/>
      <c r="M227" s="426"/>
      <c r="N227" s="426"/>
      <c r="O227" s="426"/>
      <c r="P227" s="426"/>
      <c r="Q227" s="426"/>
      <c r="R227" s="426"/>
      <c r="S227" s="426"/>
      <c r="T227" s="426"/>
      <c r="U227" s="426"/>
      <c r="V227" s="426"/>
      <c r="W227" s="426"/>
      <c r="X227" s="426"/>
      <c r="Y227" s="426"/>
      <c r="Z227" s="426"/>
      <c r="AA227" s="426"/>
    </row>
    <row r="228" spans="1:27" ht="15.75" customHeight="1">
      <c r="A228" s="426"/>
      <c r="B228" s="426"/>
      <c r="C228" s="426"/>
      <c r="D228" s="426"/>
      <c r="E228" s="426"/>
      <c r="F228" s="426"/>
      <c r="G228" s="426"/>
      <c r="H228" s="426"/>
      <c r="I228" s="426"/>
      <c r="J228" s="426"/>
      <c r="K228" s="426"/>
      <c r="L228" s="426"/>
      <c r="M228" s="426"/>
      <c r="N228" s="426"/>
      <c r="O228" s="426"/>
      <c r="P228" s="426"/>
      <c r="Q228" s="426"/>
      <c r="R228" s="426"/>
      <c r="S228" s="426"/>
      <c r="T228" s="426"/>
      <c r="U228" s="426"/>
      <c r="V228" s="426"/>
      <c r="W228" s="426"/>
      <c r="X228" s="426"/>
      <c r="Y228" s="426"/>
      <c r="Z228" s="426"/>
      <c r="AA228" s="426"/>
    </row>
    <row r="229" spans="1:27" ht="15.75" customHeight="1">
      <c r="A229" s="426"/>
      <c r="B229" s="426"/>
      <c r="C229" s="426"/>
      <c r="D229" s="426"/>
      <c r="E229" s="426"/>
      <c r="F229" s="426"/>
      <c r="G229" s="426"/>
      <c r="H229" s="426"/>
      <c r="I229" s="426"/>
      <c r="J229" s="426"/>
      <c r="K229" s="426"/>
      <c r="L229" s="426"/>
      <c r="M229" s="426"/>
      <c r="N229" s="426"/>
      <c r="O229" s="426"/>
      <c r="P229" s="426"/>
      <c r="Q229" s="426"/>
      <c r="R229" s="426"/>
      <c r="S229" s="426"/>
      <c r="T229" s="426"/>
      <c r="U229" s="426"/>
      <c r="V229" s="426"/>
      <c r="W229" s="426"/>
      <c r="X229" s="426"/>
      <c r="Y229" s="426"/>
      <c r="Z229" s="426"/>
      <c r="AA229" s="426"/>
    </row>
    <row r="230" spans="1:27" ht="15.75" customHeight="1">
      <c r="A230" s="426"/>
      <c r="B230" s="426"/>
      <c r="C230" s="426"/>
      <c r="D230" s="426"/>
      <c r="E230" s="426"/>
      <c r="F230" s="426"/>
      <c r="G230" s="426"/>
      <c r="H230" s="426"/>
      <c r="I230" s="426"/>
      <c r="J230" s="426"/>
      <c r="K230" s="426"/>
      <c r="L230" s="426"/>
      <c r="M230" s="426"/>
      <c r="N230" s="426"/>
      <c r="O230" s="426"/>
      <c r="P230" s="426"/>
      <c r="Q230" s="426"/>
      <c r="R230" s="426"/>
      <c r="S230" s="426"/>
      <c r="T230" s="426"/>
      <c r="U230" s="426"/>
      <c r="V230" s="426"/>
      <c r="W230" s="426"/>
      <c r="X230" s="426"/>
      <c r="Y230" s="426"/>
      <c r="Z230" s="426"/>
      <c r="AA230" s="426"/>
    </row>
    <row r="231" spans="1:27" ht="15.75" customHeight="1">
      <c r="A231" s="426"/>
      <c r="B231" s="426"/>
      <c r="C231" s="426"/>
      <c r="D231" s="426"/>
      <c r="E231" s="426"/>
      <c r="F231" s="426"/>
      <c r="G231" s="426"/>
      <c r="H231" s="426"/>
      <c r="I231" s="426"/>
      <c r="J231" s="426"/>
      <c r="K231" s="426"/>
      <c r="L231" s="426"/>
      <c r="M231" s="426"/>
      <c r="N231" s="426"/>
      <c r="O231" s="426"/>
      <c r="P231" s="426"/>
      <c r="Q231" s="426"/>
      <c r="R231" s="426"/>
      <c r="S231" s="426"/>
      <c r="T231" s="426"/>
      <c r="U231" s="426"/>
      <c r="V231" s="426"/>
      <c r="W231" s="426"/>
      <c r="X231" s="426"/>
      <c r="Y231" s="426"/>
      <c r="Z231" s="426"/>
      <c r="AA231" s="426"/>
    </row>
    <row r="232" spans="1:27" ht="15.75" customHeight="1">
      <c r="A232" s="426"/>
      <c r="B232" s="426"/>
      <c r="C232" s="426"/>
      <c r="D232" s="426"/>
      <c r="E232" s="426"/>
      <c r="F232" s="426"/>
      <c r="G232" s="426"/>
      <c r="H232" s="426"/>
      <c r="I232" s="426"/>
      <c r="J232" s="426"/>
      <c r="K232" s="426"/>
      <c r="L232" s="426"/>
      <c r="M232" s="426"/>
      <c r="N232" s="426"/>
      <c r="O232" s="426"/>
      <c r="P232" s="426"/>
      <c r="Q232" s="426"/>
      <c r="R232" s="426"/>
      <c r="S232" s="426"/>
      <c r="T232" s="426"/>
      <c r="U232" s="426"/>
      <c r="V232" s="426"/>
      <c r="W232" s="426"/>
      <c r="X232" s="426"/>
      <c r="Y232" s="426"/>
      <c r="Z232" s="426"/>
      <c r="AA232" s="426"/>
    </row>
    <row r="233" spans="1:27" ht="15.75" customHeight="1">
      <c r="A233" s="426"/>
      <c r="B233" s="426"/>
      <c r="C233" s="426"/>
      <c r="D233" s="426"/>
      <c r="E233" s="426"/>
      <c r="F233" s="426"/>
      <c r="G233" s="426"/>
      <c r="H233" s="426"/>
      <c r="I233" s="426"/>
      <c r="J233" s="426"/>
      <c r="K233" s="426"/>
      <c r="L233" s="426"/>
      <c r="M233" s="426"/>
      <c r="N233" s="426"/>
      <c r="O233" s="426"/>
      <c r="P233" s="426"/>
      <c r="Q233" s="426"/>
      <c r="R233" s="426"/>
      <c r="S233" s="426"/>
      <c r="T233" s="426"/>
      <c r="U233" s="426"/>
      <c r="V233" s="426"/>
      <c r="W233" s="426"/>
      <c r="X233" s="426"/>
      <c r="Y233" s="426"/>
      <c r="Z233" s="426"/>
      <c r="AA233" s="426"/>
    </row>
    <row r="234" spans="1:27" ht="15.75" customHeight="1">
      <c r="A234" s="426"/>
      <c r="B234" s="426"/>
      <c r="C234" s="426"/>
      <c r="D234" s="426"/>
      <c r="E234" s="426"/>
      <c r="F234" s="426"/>
      <c r="G234" s="426"/>
      <c r="H234" s="426"/>
      <c r="I234" s="426"/>
      <c r="J234" s="426"/>
      <c r="K234" s="426"/>
      <c r="L234" s="426"/>
      <c r="M234" s="426"/>
      <c r="N234" s="426"/>
      <c r="O234" s="426"/>
      <c r="P234" s="426"/>
      <c r="Q234" s="426"/>
      <c r="R234" s="426"/>
      <c r="S234" s="426"/>
      <c r="T234" s="426"/>
      <c r="U234" s="426"/>
      <c r="V234" s="426"/>
      <c r="W234" s="426"/>
      <c r="X234" s="426"/>
      <c r="Y234" s="426"/>
      <c r="Z234" s="426"/>
      <c r="AA234" s="426"/>
    </row>
    <row r="235" spans="1:27" ht="15.75" customHeight="1">
      <c r="A235" s="426"/>
      <c r="B235" s="426"/>
      <c r="C235" s="426"/>
      <c r="D235" s="426"/>
      <c r="E235" s="426"/>
      <c r="F235" s="426"/>
      <c r="G235" s="426"/>
      <c r="H235" s="426"/>
      <c r="I235" s="426"/>
      <c r="J235" s="426"/>
      <c r="K235" s="426"/>
      <c r="L235" s="426"/>
      <c r="M235" s="426"/>
      <c r="N235" s="426"/>
      <c r="O235" s="426"/>
      <c r="P235" s="426"/>
      <c r="Q235" s="426"/>
      <c r="R235" s="426"/>
      <c r="S235" s="426"/>
      <c r="T235" s="426"/>
      <c r="U235" s="426"/>
      <c r="V235" s="426"/>
      <c r="W235" s="426"/>
      <c r="X235" s="426"/>
      <c r="Y235" s="426"/>
      <c r="Z235" s="426"/>
      <c r="AA235" s="426"/>
    </row>
    <row r="236" spans="1:27" ht="15.75" customHeight="1">
      <c r="A236" s="426"/>
      <c r="B236" s="426"/>
      <c r="C236" s="426"/>
      <c r="D236" s="426"/>
      <c r="E236" s="426"/>
      <c r="F236" s="426"/>
      <c r="G236" s="426"/>
      <c r="H236" s="426"/>
      <c r="I236" s="426"/>
      <c r="J236" s="426"/>
      <c r="K236" s="426"/>
      <c r="L236" s="426"/>
      <c r="M236" s="426"/>
      <c r="N236" s="426"/>
      <c r="O236" s="426"/>
      <c r="P236" s="426"/>
      <c r="Q236" s="426"/>
      <c r="R236" s="426"/>
      <c r="S236" s="426"/>
      <c r="T236" s="426"/>
      <c r="U236" s="426"/>
      <c r="V236" s="426"/>
      <c r="W236" s="426"/>
      <c r="X236" s="426"/>
      <c r="Y236" s="426"/>
      <c r="Z236" s="426"/>
      <c r="AA236" s="426"/>
    </row>
    <row r="237" spans="1:27" ht="15.75" customHeight="1">
      <c r="A237" s="426"/>
      <c r="B237" s="426"/>
      <c r="C237" s="426"/>
      <c r="D237" s="426"/>
      <c r="E237" s="426"/>
      <c r="F237" s="426"/>
      <c r="G237" s="426"/>
      <c r="H237" s="426"/>
      <c r="I237" s="426"/>
      <c r="J237" s="426"/>
      <c r="K237" s="426"/>
      <c r="L237" s="426"/>
      <c r="M237" s="426"/>
      <c r="N237" s="426"/>
      <c r="O237" s="426"/>
      <c r="P237" s="426"/>
      <c r="Q237" s="426"/>
      <c r="R237" s="426"/>
      <c r="S237" s="426"/>
      <c r="T237" s="426"/>
      <c r="U237" s="426"/>
      <c r="V237" s="426"/>
      <c r="W237" s="426"/>
      <c r="X237" s="426"/>
      <c r="Y237" s="426"/>
      <c r="Z237" s="426"/>
      <c r="AA237" s="426"/>
    </row>
    <row r="238" spans="1:27" ht="15.75" customHeight="1">
      <c r="A238" s="426"/>
      <c r="B238" s="426"/>
      <c r="C238" s="426"/>
      <c r="D238" s="426"/>
      <c r="E238" s="426"/>
      <c r="F238" s="426"/>
      <c r="G238" s="426"/>
      <c r="H238" s="426"/>
      <c r="I238" s="426"/>
      <c r="J238" s="426"/>
      <c r="K238" s="426"/>
      <c r="L238" s="426"/>
      <c r="M238" s="426"/>
      <c r="N238" s="426"/>
      <c r="O238" s="426"/>
      <c r="P238" s="426"/>
      <c r="Q238" s="426"/>
      <c r="R238" s="426"/>
      <c r="S238" s="426"/>
      <c r="T238" s="426"/>
      <c r="U238" s="426"/>
      <c r="V238" s="426"/>
      <c r="W238" s="426"/>
      <c r="X238" s="426"/>
      <c r="Y238" s="426"/>
      <c r="Z238" s="426"/>
      <c r="AA238" s="426"/>
    </row>
    <row r="239" spans="1:27" ht="15.75" customHeight="1">
      <c r="A239" s="426"/>
      <c r="B239" s="426"/>
      <c r="C239" s="426"/>
      <c r="D239" s="426"/>
      <c r="E239" s="426"/>
      <c r="F239" s="426"/>
      <c r="G239" s="426"/>
      <c r="H239" s="426"/>
      <c r="I239" s="426"/>
      <c r="J239" s="426"/>
      <c r="K239" s="426"/>
      <c r="L239" s="426"/>
      <c r="M239" s="426"/>
      <c r="N239" s="426"/>
      <c r="O239" s="426"/>
      <c r="P239" s="426"/>
      <c r="Q239" s="426"/>
      <c r="R239" s="426"/>
      <c r="S239" s="426"/>
      <c r="T239" s="426"/>
      <c r="U239" s="426"/>
      <c r="V239" s="426"/>
      <c r="W239" s="426"/>
      <c r="X239" s="426"/>
      <c r="Y239" s="426"/>
      <c r="Z239" s="426"/>
      <c r="AA239" s="426"/>
    </row>
    <row r="240" spans="1:27" ht="15.75" customHeight="1">
      <c r="A240" s="426"/>
      <c r="B240" s="426"/>
      <c r="C240" s="426"/>
      <c r="D240" s="426"/>
      <c r="E240" s="426"/>
      <c r="F240" s="426"/>
      <c r="G240" s="426"/>
      <c r="H240" s="426"/>
      <c r="I240" s="426"/>
      <c r="J240" s="426"/>
      <c r="K240" s="426"/>
      <c r="L240" s="426"/>
      <c r="M240" s="426"/>
      <c r="N240" s="426"/>
      <c r="O240" s="426"/>
      <c r="P240" s="426"/>
      <c r="Q240" s="426"/>
      <c r="R240" s="426"/>
      <c r="S240" s="426"/>
      <c r="T240" s="426"/>
      <c r="U240" s="426"/>
      <c r="V240" s="426"/>
      <c r="W240" s="426"/>
      <c r="X240" s="426"/>
      <c r="Y240" s="426"/>
      <c r="Z240" s="426"/>
      <c r="AA240" s="426"/>
    </row>
    <row r="241" spans="1:27" ht="15.75" customHeight="1">
      <c r="A241" s="426"/>
      <c r="B241" s="426"/>
      <c r="C241" s="426"/>
      <c r="D241" s="426"/>
      <c r="E241" s="426"/>
      <c r="F241" s="426"/>
      <c r="G241" s="426"/>
      <c r="H241" s="426"/>
      <c r="I241" s="426"/>
      <c r="J241" s="426"/>
      <c r="K241" s="426"/>
      <c r="L241" s="426"/>
      <c r="M241" s="426"/>
      <c r="N241" s="426"/>
      <c r="O241" s="426"/>
      <c r="P241" s="426"/>
      <c r="Q241" s="426"/>
      <c r="R241" s="426"/>
      <c r="S241" s="426"/>
      <c r="T241" s="426"/>
      <c r="U241" s="426"/>
      <c r="V241" s="426"/>
      <c r="W241" s="426"/>
      <c r="X241" s="426"/>
      <c r="Y241" s="426"/>
      <c r="Z241" s="426"/>
      <c r="AA241" s="426"/>
    </row>
    <row r="242" spans="1:27" ht="15.75" customHeight="1">
      <c r="A242" s="426"/>
      <c r="B242" s="426"/>
      <c r="C242" s="426"/>
      <c r="D242" s="426"/>
      <c r="E242" s="426"/>
      <c r="F242" s="426"/>
      <c r="G242" s="426"/>
      <c r="H242" s="426"/>
      <c r="I242" s="426"/>
      <c r="J242" s="426"/>
      <c r="K242" s="426"/>
      <c r="L242" s="426"/>
      <c r="M242" s="426"/>
      <c r="N242" s="426"/>
      <c r="O242" s="426"/>
      <c r="P242" s="426"/>
      <c r="Q242" s="426"/>
      <c r="R242" s="426"/>
      <c r="S242" s="426"/>
      <c r="T242" s="426"/>
      <c r="U242" s="426"/>
      <c r="V242" s="426"/>
      <c r="W242" s="426"/>
      <c r="X242" s="426"/>
      <c r="Y242" s="426"/>
      <c r="Z242" s="426"/>
      <c r="AA242" s="426"/>
    </row>
    <row r="243" spans="1:27" ht="15.75" customHeight="1">
      <c r="A243" s="426"/>
      <c r="B243" s="426"/>
      <c r="C243" s="426"/>
      <c r="D243" s="426"/>
      <c r="E243" s="426"/>
      <c r="F243" s="426"/>
      <c r="G243" s="426"/>
      <c r="H243" s="426"/>
      <c r="I243" s="426"/>
      <c r="J243" s="426"/>
      <c r="K243" s="426"/>
      <c r="L243" s="426"/>
      <c r="M243" s="426"/>
      <c r="N243" s="426"/>
      <c r="O243" s="426"/>
      <c r="P243" s="426"/>
      <c r="Q243" s="426"/>
      <c r="R243" s="426"/>
      <c r="S243" s="426"/>
      <c r="T243" s="426"/>
      <c r="U243" s="426"/>
      <c r="V243" s="426"/>
      <c r="W243" s="426"/>
      <c r="X243" s="426"/>
      <c r="Y243" s="426"/>
      <c r="Z243" s="426"/>
      <c r="AA243" s="426"/>
    </row>
    <row r="244" spans="1:27" ht="15.75" customHeight="1">
      <c r="A244" s="426"/>
      <c r="B244" s="426"/>
      <c r="C244" s="426"/>
      <c r="D244" s="426"/>
      <c r="E244" s="426"/>
      <c r="F244" s="426"/>
      <c r="G244" s="426"/>
      <c r="H244" s="426"/>
      <c r="I244" s="426"/>
      <c r="J244" s="426"/>
      <c r="K244" s="426"/>
      <c r="L244" s="426"/>
      <c r="M244" s="426"/>
      <c r="N244" s="426"/>
      <c r="O244" s="426"/>
      <c r="P244" s="426"/>
      <c r="Q244" s="426"/>
      <c r="R244" s="426"/>
      <c r="S244" s="426"/>
      <c r="T244" s="426"/>
      <c r="U244" s="426"/>
      <c r="V244" s="426"/>
      <c r="W244" s="426"/>
      <c r="X244" s="426"/>
      <c r="Y244" s="426"/>
      <c r="Z244" s="426"/>
      <c r="AA244" s="426"/>
    </row>
    <row r="245" spans="1:27" ht="15.75" customHeight="1">
      <c r="A245" s="426"/>
      <c r="B245" s="426"/>
      <c r="C245" s="426"/>
      <c r="D245" s="426"/>
      <c r="E245" s="426"/>
      <c r="F245" s="426"/>
      <c r="G245" s="426"/>
      <c r="H245" s="426"/>
      <c r="I245" s="426"/>
      <c r="J245" s="426"/>
      <c r="K245" s="426"/>
      <c r="L245" s="426"/>
      <c r="M245" s="426"/>
      <c r="N245" s="426"/>
      <c r="O245" s="426"/>
      <c r="P245" s="426"/>
      <c r="Q245" s="426"/>
      <c r="R245" s="426"/>
      <c r="S245" s="426"/>
      <c r="T245" s="426"/>
      <c r="U245" s="426"/>
      <c r="V245" s="426"/>
      <c r="W245" s="426"/>
      <c r="X245" s="426"/>
      <c r="Y245" s="426"/>
      <c r="Z245" s="426"/>
      <c r="AA245" s="426"/>
    </row>
    <row r="246" spans="1:27" ht="15.75" customHeight="1">
      <c r="A246" s="426"/>
      <c r="B246" s="426"/>
      <c r="C246" s="426"/>
      <c r="D246" s="426"/>
      <c r="E246" s="426"/>
      <c r="F246" s="426"/>
      <c r="G246" s="426"/>
      <c r="H246" s="426"/>
      <c r="I246" s="426"/>
      <c r="J246" s="426"/>
      <c r="K246" s="426"/>
      <c r="L246" s="426"/>
      <c r="M246" s="426"/>
      <c r="N246" s="426"/>
      <c r="O246" s="426"/>
      <c r="P246" s="426"/>
      <c r="Q246" s="426"/>
      <c r="R246" s="426"/>
      <c r="S246" s="426"/>
      <c r="T246" s="426"/>
      <c r="U246" s="426"/>
      <c r="V246" s="426"/>
      <c r="W246" s="426"/>
      <c r="X246" s="426"/>
      <c r="Y246" s="426"/>
      <c r="Z246" s="426"/>
      <c r="AA246" s="426"/>
    </row>
    <row r="247" spans="1:27" ht="15.75" customHeight="1">
      <c r="A247" s="426"/>
      <c r="B247" s="426"/>
      <c r="C247" s="426"/>
      <c r="D247" s="426"/>
      <c r="E247" s="426"/>
      <c r="F247" s="426"/>
      <c r="G247" s="426"/>
      <c r="H247" s="426"/>
      <c r="I247" s="426"/>
      <c r="J247" s="426"/>
      <c r="K247" s="426"/>
      <c r="L247" s="426"/>
      <c r="M247" s="426"/>
      <c r="N247" s="426"/>
      <c r="O247" s="426"/>
      <c r="P247" s="426"/>
      <c r="Q247" s="426"/>
      <c r="R247" s="426"/>
      <c r="S247" s="426"/>
      <c r="T247" s="426"/>
      <c r="U247" s="426"/>
      <c r="V247" s="426"/>
      <c r="W247" s="426"/>
      <c r="X247" s="426"/>
      <c r="Y247" s="426"/>
      <c r="Z247" s="426"/>
      <c r="AA247" s="426"/>
    </row>
    <row r="248" spans="1:27" ht="15.75" customHeight="1">
      <c r="A248" s="426"/>
      <c r="B248" s="426"/>
      <c r="C248" s="426"/>
      <c r="D248" s="426"/>
      <c r="E248" s="426"/>
      <c r="F248" s="426"/>
      <c r="G248" s="426"/>
      <c r="H248" s="426"/>
      <c r="I248" s="426"/>
      <c r="J248" s="426"/>
      <c r="K248" s="426"/>
      <c r="L248" s="426"/>
      <c r="M248" s="426"/>
      <c r="N248" s="426"/>
      <c r="O248" s="426"/>
      <c r="P248" s="426"/>
      <c r="Q248" s="426"/>
      <c r="R248" s="426"/>
      <c r="S248" s="426"/>
      <c r="T248" s="426"/>
      <c r="U248" s="426"/>
      <c r="V248" s="426"/>
      <c r="W248" s="426"/>
      <c r="X248" s="426"/>
      <c r="Y248" s="426"/>
      <c r="Z248" s="426"/>
      <c r="AA248" s="426"/>
    </row>
    <row r="249" spans="1:27" ht="15.75" customHeight="1">
      <c r="A249" s="426"/>
      <c r="B249" s="426"/>
      <c r="C249" s="426"/>
      <c r="D249" s="426"/>
      <c r="E249" s="426"/>
      <c r="F249" s="426"/>
      <c r="G249" s="426"/>
      <c r="H249" s="426"/>
      <c r="I249" s="426"/>
      <c r="J249" s="426"/>
      <c r="K249" s="426"/>
      <c r="L249" s="426"/>
      <c r="M249" s="426"/>
      <c r="N249" s="426"/>
      <c r="O249" s="426"/>
      <c r="P249" s="426"/>
      <c r="Q249" s="426"/>
      <c r="R249" s="426"/>
      <c r="S249" s="426"/>
      <c r="T249" s="426"/>
      <c r="U249" s="426"/>
      <c r="V249" s="426"/>
      <c r="W249" s="426"/>
      <c r="X249" s="426"/>
      <c r="Y249" s="426"/>
      <c r="Z249" s="426"/>
      <c r="AA249" s="426"/>
    </row>
    <row r="250" spans="1:27" ht="15.75" customHeight="1">
      <c r="A250" s="426"/>
      <c r="B250" s="426"/>
      <c r="C250" s="426"/>
      <c r="D250" s="426"/>
      <c r="E250" s="426"/>
      <c r="F250" s="426"/>
      <c r="G250" s="426"/>
      <c r="H250" s="426"/>
      <c r="I250" s="426"/>
      <c r="J250" s="426"/>
      <c r="K250" s="426"/>
      <c r="L250" s="426"/>
      <c r="M250" s="426"/>
      <c r="N250" s="426"/>
      <c r="O250" s="426"/>
      <c r="P250" s="426"/>
      <c r="Q250" s="426"/>
      <c r="R250" s="426"/>
      <c r="S250" s="426"/>
      <c r="T250" s="426"/>
      <c r="U250" s="426"/>
      <c r="V250" s="426"/>
      <c r="W250" s="426"/>
      <c r="X250" s="426"/>
      <c r="Y250" s="426"/>
      <c r="Z250" s="426"/>
      <c r="AA250" s="426"/>
    </row>
    <row r="251" spans="1:27" ht="15.75" customHeight="1">
      <c r="A251" s="426"/>
      <c r="B251" s="426"/>
      <c r="C251" s="426"/>
      <c r="D251" s="426"/>
      <c r="E251" s="426"/>
      <c r="F251" s="426"/>
      <c r="G251" s="426"/>
      <c r="H251" s="426"/>
      <c r="I251" s="426"/>
      <c r="J251" s="426"/>
      <c r="K251" s="426"/>
      <c r="L251" s="426"/>
      <c r="M251" s="426"/>
      <c r="N251" s="426"/>
      <c r="O251" s="426"/>
      <c r="P251" s="426"/>
      <c r="Q251" s="426"/>
      <c r="R251" s="426"/>
      <c r="S251" s="426"/>
      <c r="T251" s="426"/>
      <c r="U251" s="426"/>
      <c r="V251" s="426"/>
      <c r="W251" s="426"/>
      <c r="X251" s="426"/>
      <c r="Y251" s="426"/>
      <c r="Z251" s="426"/>
      <c r="AA251" s="426"/>
    </row>
    <row r="252" spans="1:27" ht="15.75" customHeight="1">
      <c r="A252" s="426"/>
      <c r="B252" s="426"/>
      <c r="C252" s="426"/>
      <c r="D252" s="426"/>
      <c r="E252" s="426"/>
      <c r="F252" s="426"/>
      <c r="G252" s="426"/>
      <c r="H252" s="426"/>
      <c r="I252" s="426"/>
      <c r="J252" s="426"/>
      <c r="K252" s="426"/>
      <c r="L252" s="426"/>
      <c r="M252" s="426"/>
      <c r="N252" s="426"/>
      <c r="O252" s="426"/>
      <c r="P252" s="426"/>
      <c r="Q252" s="426"/>
      <c r="R252" s="426"/>
      <c r="S252" s="426"/>
      <c r="T252" s="426"/>
      <c r="U252" s="426"/>
      <c r="V252" s="426"/>
      <c r="W252" s="426"/>
      <c r="X252" s="426"/>
      <c r="Y252" s="426"/>
      <c r="Z252" s="426"/>
      <c r="AA252" s="426"/>
    </row>
    <row r="253" spans="1:27" ht="15.75" customHeight="1">
      <c r="A253" s="426"/>
      <c r="B253" s="426"/>
      <c r="C253" s="426"/>
      <c r="D253" s="426"/>
      <c r="E253" s="426"/>
      <c r="F253" s="426"/>
      <c r="G253" s="426"/>
      <c r="H253" s="426"/>
      <c r="I253" s="426"/>
      <c r="J253" s="426"/>
      <c r="K253" s="426"/>
      <c r="L253" s="426"/>
      <c r="M253" s="426"/>
      <c r="N253" s="426"/>
      <c r="O253" s="426"/>
      <c r="P253" s="426"/>
      <c r="Q253" s="426"/>
      <c r="R253" s="426"/>
      <c r="S253" s="426"/>
      <c r="T253" s="426"/>
      <c r="U253" s="426"/>
      <c r="V253" s="426"/>
      <c r="W253" s="426"/>
      <c r="X253" s="426"/>
      <c r="Y253" s="426"/>
      <c r="Z253" s="426"/>
      <c r="AA253" s="426"/>
    </row>
    <row r="254" spans="1:27" ht="15.75" customHeight="1">
      <c r="A254" s="426"/>
      <c r="B254" s="426"/>
      <c r="C254" s="426"/>
      <c r="D254" s="426"/>
      <c r="E254" s="426"/>
      <c r="F254" s="426"/>
      <c r="G254" s="426"/>
      <c r="H254" s="426"/>
      <c r="I254" s="426"/>
      <c r="J254" s="426"/>
      <c r="K254" s="426"/>
      <c r="L254" s="426"/>
      <c r="M254" s="426"/>
      <c r="N254" s="426"/>
      <c r="O254" s="426"/>
      <c r="P254" s="426"/>
      <c r="Q254" s="426"/>
      <c r="R254" s="426"/>
      <c r="S254" s="426"/>
      <c r="T254" s="426"/>
      <c r="U254" s="426"/>
      <c r="V254" s="426"/>
      <c r="W254" s="426"/>
      <c r="X254" s="426"/>
      <c r="Y254" s="426"/>
      <c r="Z254" s="426"/>
      <c r="AA254" s="426"/>
    </row>
    <row r="255" spans="1:27" ht="15.75" customHeight="1">
      <c r="A255" s="426"/>
      <c r="B255" s="426"/>
      <c r="C255" s="426"/>
      <c r="D255" s="426"/>
      <c r="E255" s="426"/>
      <c r="F255" s="426"/>
      <c r="G255" s="426"/>
      <c r="H255" s="426"/>
      <c r="I255" s="426"/>
      <c r="J255" s="426"/>
      <c r="K255" s="426"/>
      <c r="L255" s="426"/>
      <c r="M255" s="426"/>
      <c r="N255" s="426"/>
      <c r="O255" s="426"/>
      <c r="P255" s="426"/>
      <c r="Q255" s="426"/>
      <c r="R255" s="426"/>
      <c r="S255" s="426"/>
      <c r="T255" s="426"/>
      <c r="U255" s="426"/>
      <c r="V255" s="426"/>
      <c r="W255" s="426"/>
      <c r="X255" s="426"/>
      <c r="Y255" s="426"/>
      <c r="Z255" s="426"/>
      <c r="AA255" s="426"/>
    </row>
    <row r="256" spans="1:27" ht="15.75" customHeight="1">
      <c r="A256" s="426"/>
      <c r="B256" s="426"/>
      <c r="C256" s="426"/>
      <c r="D256" s="426"/>
      <c r="E256" s="426"/>
      <c r="F256" s="426"/>
      <c r="G256" s="426"/>
      <c r="H256" s="426"/>
      <c r="I256" s="426"/>
      <c r="J256" s="426"/>
      <c r="K256" s="426"/>
      <c r="L256" s="426"/>
      <c r="M256" s="426"/>
      <c r="N256" s="426"/>
      <c r="O256" s="426"/>
      <c r="P256" s="426"/>
      <c r="Q256" s="426"/>
      <c r="R256" s="426"/>
      <c r="S256" s="426"/>
      <c r="T256" s="426"/>
      <c r="U256" s="426"/>
      <c r="V256" s="426"/>
      <c r="W256" s="426"/>
      <c r="X256" s="426"/>
      <c r="Y256" s="426"/>
      <c r="Z256" s="426"/>
      <c r="AA256" s="426"/>
    </row>
    <row r="257" spans="1:27" ht="15.75" customHeight="1">
      <c r="A257" s="426"/>
      <c r="B257" s="426"/>
      <c r="C257" s="426"/>
      <c r="D257" s="426"/>
      <c r="E257" s="426"/>
      <c r="F257" s="426"/>
      <c r="G257" s="426"/>
      <c r="H257" s="426"/>
      <c r="I257" s="426"/>
      <c r="J257" s="426"/>
      <c r="K257" s="426"/>
      <c r="L257" s="426"/>
      <c r="M257" s="426"/>
      <c r="N257" s="426"/>
      <c r="O257" s="426"/>
      <c r="P257" s="426"/>
      <c r="Q257" s="426"/>
      <c r="R257" s="426"/>
      <c r="S257" s="426"/>
      <c r="T257" s="426"/>
      <c r="U257" s="426"/>
      <c r="V257" s="426"/>
      <c r="W257" s="426"/>
      <c r="X257" s="426"/>
      <c r="Y257" s="426"/>
      <c r="Z257" s="426"/>
      <c r="AA257" s="426"/>
    </row>
    <row r="258" spans="1:27" ht="15.75" customHeight="1">
      <c r="A258" s="426"/>
      <c r="B258" s="426"/>
      <c r="C258" s="426"/>
      <c r="D258" s="426"/>
      <c r="E258" s="426"/>
      <c r="F258" s="426"/>
      <c r="G258" s="426"/>
      <c r="H258" s="426"/>
      <c r="I258" s="426"/>
      <c r="J258" s="426"/>
      <c r="K258" s="426"/>
      <c r="L258" s="426"/>
      <c r="M258" s="426"/>
      <c r="N258" s="426"/>
      <c r="O258" s="426"/>
      <c r="P258" s="426"/>
      <c r="Q258" s="426"/>
      <c r="R258" s="426"/>
      <c r="S258" s="426"/>
      <c r="T258" s="426"/>
      <c r="U258" s="426"/>
      <c r="V258" s="426"/>
      <c r="W258" s="426"/>
      <c r="X258" s="426"/>
      <c r="Y258" s="426"/>
      <c r="Z258" s="426"/>
      <c r="AA258" s="426"/>
    </row>
    <row r="259" spans="1:27" ht="15.75" customHeight="1">
      <c r="A259" s="426"/>
      <c r="B259" s="426"/>
      <c r="C259" s="426"/>
      <c r="D259" s="426"/>
      <c r="E259" s="426"/>
      <c r="F259" s="426"/>
      <c r="G259" s="426"/>
      <c r="H259" s="426"/>
      <c r="I259" s="426"/>
      <c r="J259" s="426"/>
      <c r="K259" s="426"/>
      <c r="L259" s="426"/>
      <c r="M259" s="426"/>
      <c r="N259" s="426"/>
      <c r="O259" s="426"/>
      <c r="P259" s="426"/>
      <c r="Q259" s="426"/>
      <c r="R259" s="426"/>
      <c r="S259" s="426"/>
      <c r="T259" s="426"/>
      <c r="U259" s="426"/>
      <c r="V259" s="426"/>
      <c r="W259" s="426"/>
      <c r="X259" s="426"/>
      <c r="Y259" s="426"/>
      <c r="Z259" s="426"/>
      <c r="AA259" s="426"/>
    </row>
    <row r="260" spans="1:27" ht="15.75" customHeight="1">
      <c r="A260" s="426"/>
      <c r="B260" s="426"/>
      <c r="C260" s="426"/>
      <c r="D260" s="426"/>
      <c r="E260" s="426"/>
      <c r="F260" s="426"/>
      <c r="G260" s="426"/>
      <c r="H260" s="426"/>
      <c r="I260" s="426"/>
      <c r="J260" s="426"/>
      <c r="K260" s="426"/>
      <c r="L260" s="426"/>
      <c r="M260" s="426"/>
      <c r="N260" s="426"/>
      <c r="O260" s="426"/>
      <c r="P260" s="426"/>
      <c r="Q260" s="426"/>
      <c r="R260" s="426"/>
      <c r="S260" s="426"/>
      <c r="T260" s="426"/>
      <c r="U260" s="426"/>
      <c r="V260" s="426"/>
      <c r="W260" s="426"/>
      <c r="X260" s="426"/>
      <c r="Y260" s="426"/>
      <c r="Z260" s="426"/>
      <c r="AA260" s="426"/>
    </row>
    <row r="261" spans="1:27" ht="15.75" customHeight="1">
      <c r="A261" s="426"/>
      <c r="B261" s="426"/>
      <c r="C261" s="426"/>
      <c r="D261" s="426"/>
      <c r="E261" s="426"/>
      <c r="F261" s="426"/>
      <c r="G261" s="426"/>
      <c r="H261" s="426"/>
      <c r="I261" s="426"/>
      <c r="J261" s="426"/>
      <c r="K261" s="426"/>
      <c r="L261" s="426"/>
      <c r="M261" s="426"/>
      <c r="N261" s="426"/>
      <c r="O261" s="426"/>
      <c r="P261" s="426"/>
      <c r="Q261" s="426"/>
      <c r="R261" s="426"/>
      <c r="S261" s="426"/>
      <c r="T261" s="426"/>
      <c r="U261" s="426"/>
      <c r="V261" s="426"/>
      <c r="W261" s="426"/>
      <c r="X261" s="426"/>
      <c r="Y261" s="426"/>
      <c r="Z261" s="426"/>
      <c r="AA261" s="426"/>
    </row>
    <row r="262" spans="1:27" ht="15.75" customHeight="1">
      <c r="A262" s="426"/>
      <c r="B262" s="426"/>
      <c r="C262" s="426"/>
      <c r="D262" s="426"/>
      <c r="E262" s="426"/>
      <c r="F262" s="426"/>
      <c r="G262" s="426"/>
      <c r="H262" s="426"/>
      <c r="I262" s="426"/>
      <c r="J262" s="426"/>
      <c r="K262" s="426"/>
      <c r="L262" s="426"/>
      <c r="M262" s="426"/>
      <c r="N262" s="426"/>
      <c r="O262" s="426"/>
      <c r="P262" s="426"/>
      <c r="Q262" s="426"/>
      <c r="R262" s="426"/>
      <c r="S262" s="426"/>
      <c r="T262" s="426"/>
      <c r="U262" s="426"/>
      <c r="V262" s="426"/>
      <c r="W262" s="426"/>
      <c r="X262" s="426"/>
      <c r="Y262" s="426"/>
      <c r="Z262" s="426"/>
      <c r="AA262" s="426"/>
    </row>
    <row r="263" spans="1:27" ht="15.75" customHeight="1">
      <c r="A263" s="426"/>
      <c r="B263" s="426"/>
      <c r="C263" s="426"/>
      <c r="D263" s="426"/>
      <c r="E263" s="426"/>
      <c r="F263" s="426"/>
      <c r="G263" s="426"/>
      <c r="H263" s="426"/>
      <c r="I263" s="426"/>
      <c r="J263" s="426"/>
      <c r="K263" s="426"/>
      <c r="L263" s="426"/>
      <c r="M263" s="426"/>
      <c r="N263" s="426"/>
      <c r="O263" s="426"/>
      <c r="P263" s="426"/>
      <c r="Q263" s="426"/>
      <c r="R263" s="426"/>
      <c r="S263" s="426"/>
      <c r="T263" s="426"/>
      <c r="U263" s="426"/>
      <c r="V263" s="426"/>
      <c r="W263" s="426"/>
      <c r="X263" s="426"/>
      <c r="Y263" s="426"/>
      <c r="Z263" s="426"/>
      <c r="AA263" s="426"/>
    </row>
    <row r="264" spans="1:27" ht="15.75" customHeight="1">
      <c r="A264" s="426"/>
      <c r="B264" s="426"/>
      <c r="C264" s="426"/>
      <c r="D264" s="426"/>
      <c r="E264" s="426"/>
      <c r="F264" s="426"/>
      <c r="G264" s="426"/>
      <c r="H264" s="426"/>
      <c r="I264" s="426"/>
      <c r="J264" s="426"/>
      <c r="K264" s="426"/>
      <c r="L264" s="426"/>
      <c r="M264" s="426"/>
      <c r="N264" s="426"/>
      <c r="O264" s="426"/>
      <c r="P264" s="426"/>
      <c r="Q264" s="426"/>
      <c r="R264" s="426"/>
      <c r="S264" s="426"/>
      <c r="T264" s="426"/>
      <c r="U264" s="426"/>
      <c r="V264" s="426"/>
      <c r="W264" s="426"/>
      <c r="X264" s="426"/>
      <c r="Y264" s="426"/>
      <c r="Z264" s="426"/>
      <c r="AA264" s="426"/>
    </row>
    <row r="265" spans="1:27" ht="15.75" customHeight="1">
      <c r="A265" s="426"/>
      <c r="B265" s="426"/>
      <c r="C265" s="426"/>
      <c r="D265" s="426"/>
      <c r="E265" s="426"/>
      <c r="F265" s="426"/>
      <c r="G265" s="426"/>
      <c r="H265" s="426"/>
      <c r="I265" s="426"/>
      <c r="J265" s="426"/>
      <c r="K265" s="426"/>
      <c r="L265" s="426"/>
      <c r="M265" s="426"/>
      <c r="N265" s="426"/>
      <c r="O265" s="426"/>
      <c r="P265" s="426"/>
      <c r="Q265" s="426"/>
      <c r="R265" s="426"/>
      <c r="S265" s="426"/>
      <c r="T265" s="426"/>
      <c r="U265" s="426"/>
      <c r="V265" s="426"/>
      <c r="W265" s="426"/>
      <c r="X265" s="426"/>
      <c r="Y265" s="426"/>
      <c r="Z265" s="426"/>
      <c r="AA265" s="426"/>
    </row>
    <row r="266" spans="1:27" ht="15.75" customHeight="1">
      <c r="A266" s="426"/>
      <c r="B266" s="426"/>
      <c r="C266" s="426"/>
      <c r="D266" s="426"/>
      <c r="E266" s="426"/>
      <c r="F266" s="426"/>
      <c r="G266" s="426"/>
      <c r="H266" s="426"/>
      <c r="I266" s="426"/>
      <c r="J266" s="426"/>
      <c r="K266" s="426"/>
      <c r="L266" s="426"/>
      <c r="M266" s="426"/>
      <c r="N266" s="426"/>
      <c r="O266" s="426"/>
      <c r="P266" s="426"/>
      <c r="Q266" s="426"/>
      <c r="R266" s="426"/>
      <c r="S266" s="426"/>
      <c r="T266" s="426"/>
      <c r="U266" s="426"/>
      <c r="V266" s="426"/>
      <c r="W266" s="426"/>
      <c r="X266" s="426"/>
      <c r="Y266" s="426"/>
      <c r="Z266" s="426"/>
      <c r="AA266" s="426"/>
    </row>
    <row r="267" spans="1:27" ht="15.75" customHeight="1">
      <c r="A267" s="426"/>
      <c r="B267" s="426"/>
      <c r="C267" s="426"/>
      <c r="D267" s="426"/>
      <c r="E267" s="426"/>
      <c r="F267" s="426"/>
      <c r="G267" s="426"/>
      <c r="H267" s="426"/>
      <c r="I267" s="426"/>
      <c r="J267" s="426"/>
      <c r="K267" s="426"/>
      <c r="L267" s="426"/>
      <c r="M267" s="426"/>
      <c r="N267" s="426"/>
      <c r="O267" s="426"/>
      <c r="P267" s="426"/>
      <c r="Q267" s="426"/>
      <c r="R267" s="426"/>
      <c r="S267" s="426"/>
      <c r="T267" s="426"/>
      <c r="U267" s="426"/>
      <c r="V267" s="426"/>
      <c r="W267" s="426"/>
      <c r="X267" s="426"/>
      <c r="Y267" s="426"/>
      <c r="Z267" s="426"/>
      <c r="AA267" s="426"/>
    </row>
    <row r="268" spans="1:27" ht="15.75" customHeight="1">
      <c r="A268" s="426"/>
      <c r="B268" s="426"/>
      <c r="C268" s="426"/>
      <c r="D268" s="426"/>
      <c r="E268" s="426"/>
      <c r="F268" s="426"/>
      <c r="G268" s="426"/>
      <c r="H268" s="426"/>
      <c r="I268" s="426"/>
      <c r="J268" s="426"/>
      <c r="K268" s="426"/>
      <c r="L268" s="426"/>
      <c r="M268" s="426"/>
      <c r="N268" s="426"/>
      <c r="O268" s="426"/>
      <c r="P268" s="426"/>
      <c r="Q268" s="426"/>
      <c r="R268" s="426"/>
      <c r="S268" s="426"/>
      <c r="T268" s="426"/>
      <c r="U268" s="426"/>
      <c r="V268" s="426"/>
      <c r="W268" s="426"/>
      <c r="X268" s="426"/>
      <c r="Y268" s="426"/>
      <c r="Z268" s="426"/>
      <c r="AA268" s="426"/>
    </row>
    <row r="269" spans="1:27" ht="15.75" customHeight="1">
      <c r="A269" s="426"/>
      <c r="B269" s="426"/>
      <c r="C269" s="426"/>
      <c r="D269" s="426"/>
      <c r="E269" s="426"/>
      <c r="F269" s="426"/>
      <c r="G269" s="426"/>
      <c r="H269" s="426"/>
      <c r="I269" s="426"/>
      <c r="J269" s="426"/>
      <c r="K269" s="426"/>
      <c r="L269" s="426"/>
      <c r="M269" s="426"/>
      <c r="N269" s="426"/>
      <c r="O269" s="426"/>
      <c r="P269" s="426"/>
      <c r="Q269" s="426"/>
      <c r="R269" s="426"/>
      <c r="S269" s="426"/>
      <c r="T269" s="426"/>
      <c r="U269" s="426"/>
      <c r="V269" s="426"/>
      <c r="W269" s="426"/>
      <c r="X269" s="426"/>
      <c r="Y269" s="426"/>
      <c r="Z269" s="426"/>
      <c r="AA269" s="426"/>
    </row>
    <row r="270" spans="1:27" ht="15.75" customHeight="1">
      <c r="A270" s="426"/>
      <c r="B270" s="426"/>
      <c r="C270" s="426"/>
      <c r="D270" s="426"/>
      <c r="E270" s="426"/>
      <c r="F270" s="426"/>
      <c r="G270" s="426"/>
      <c r="H270" s="426"/>
      <c r="I270" s="426"/>
      <c r="J270" s="426"/>
      <c r="K270" s="426"/>
      <c r="L270" s="426"/>
      <c r="M270" s="426"/>
      <c r="N270" s="426"/>
      <c r="O270" s="426"/>
      <c r="P270" s="426"/>
      <c r="Q270" s="426"/>
      <c r="R270" s="426"/>
      <c r="S270" s="426"/>
      <c r="T270" s="426"/>
      <c r="U270" s="426"/>
      <c r="V270" s="426"/>
      <c r="W270" s="426"/>
      <c r="X270" s="426"/>
      <c r="Y270" s="426"/>
      <c r="Z270" s="426"/>
      <c r="AA270" s="426"/>
    </row>
    <row r="271" spans="1:27" ht="15.75" customHeight="1">
      <c r="A271" s="426"/>
      <c r="B271" s="426"/>
      <c r="C271" s="426"/>
      <c r="D271" s="426"/>
      <c r="E271" s="426"/>
      <c r="F271" s="426"/>
      <c r="G271" s="426"/>
      <c r="H271" s="426"/>
      <c r="I271" s="426"/>
      <c r="J271" s="426"/>
      <c r="K271" s="426"/>
      <c r="L271" s="426"/>
      <c r="M271" s="426"/>
      <c r="N271" s="426"/>
      <c r="O271" s="426"/>
      <c r="P271" s="426"/>
      <c r="Q271" s="426"/>
      <c r="R271" s="426"/>
      <c r="S271" s="426"/>
      <c r="T271" s="426"/>
      <c r="U271" s="426"/>
      <c r="V271" s="426"/>
      <c r="W271" s="426"/>
      <c r="X271" s="426"/>
      <c r="Y271" s="426"/>
      <c r="Z271" s="426"/>
      <c r="AA271" s="426"/>
    </row>
    <row r="272" spans="1:27" ht="15.75" customHeight="1">
      <c r="A272" s="426"/>
      <c r="B272" s="426"/>
      <c r="C272" s="426"/>
      <c r="D272" s="426"/>
      <c r="E272" s="426"/>
      <c r="F272" s="426"/>
      <c r="G272" s="426"/>
      <c r="H272" s="426"/>
      <c r="I272" s="426"/>
      <c r="J272" s="426"/>
      <c r="K272" s="426"/>
      <c r="L272" s="426"/>
      <c r="M272" s="426"/>
      <c r="N272" s="426"/>
      <c r="O272" s="426"/>
      <c r="P272" s="426"/>
      <c r="Q272" s="426"/>
      <c r="R272" s="426"/>
      <c r="S272" s="426"/>
      <c r="T272" s="426"/>
      <c r="U272" s="426"/>
      <c r="V272" s="426"/>
      <c r="W272" s="426"/>
      <c r="X272" s="426"/>
      <c r="Y272" s="426"/>
      <c r="Z272" s="426"/>
      <c r="AA272" s="426"/>
    </row>
    <row r="273" spans="1:27" ht="15.75" customHeight="1">
      <c r="A273" s="426"/>
      <c r="B273" s="426"/>
      <c r="C273" s="426"/>
      <c r="D273" s="426"/>
      <c r="E273" s="426"/>
      <c r="F273" s="426"/>
      <c r="G273" s="426"/>
      <c r="H273" s="426"/>
      <c r="I273" s="426"/>
      <c r="J273" s="426"/>
      <c r="K273" s="426"/>
      <c r="L273" s="426"/>
      <c r="M273" s="426"/>
      <c r="N273" s="426"/>
      <c r="O273" s="426"/>
      <c r="P273" s="426"/>
      <c r="Q273" s="426"/>
      <c r="R273" s="426"/>
      <c r="S273" s="426"/>
      <c r="T273" s="426"/>
      <c r="U273" s="426"/>
      <c r="V273" s="426"/>
      <c r="W273" s="426"/>
      <c r="X273" s="426"/>
      <c r="Y273" s="426"/>
      <c r="Z273" s="426"/>
      <c r="AA273" s="426"/>
    </row>
    <row r="274" spans="1:27" ht="15.75" customHeight="1">
      <c r="A274" s="426"/>
      <c r="B274" s="426"/>
      <c r="C274" s="426"/>
      <c r="D274" s="426"/>
      <c r="E274" s="426"/>
      <c r="F274" s="426"/>
      <c r="G274" s="426"/>
      <c r="H274" s="426"/>
      <c r="I274" s="426"/>
      <c r="J274" s="426"/>
      <c r="K274" s="426"/>
      <c r="L274" s="426"/>
      <c r="M274" s="426"/>
      <c r="N274" s="426"/>
      <c r="O274" s="426"/>
      <c r="P274" s="426"/>
      <c r="Q274" s="426"/>
      <c r="R274" s="426"/>
      <c r="S274" s="426"/>
      <c r="T274" s="426"/>
      <c r="U274" s="426"/>
      <c r="V274" s="426"/>
      <c r="W274" s="426"/>
      <c r="X274" s="426"/>
      <c r="Y274" s="426"/>
      <c r="Z274" s="426"/>
      <c r="AA274" s="426"/>
    </row>
    <row r="275" spans="1:27" ht="15.75" customHeight="1">
      <c r="A275" s="426"/>
      <c r="B275" s="426"/>
      <c r="C275" s="426"/>
      <c r="D275" s="426"/>
      <c r="E275" s="426"/>
      <c r="F275" s="426"/>
      <c r="G275" s="426"/>
      <c r="H275" s="426"/>
      <c r="I275" s="426"/>
      <c r="J275" s="426"/>
      <c r="K275" s="426"/>
      <c r="L275" s="426"/>
      <c r="M275" s="426"/>
      <c r="N275" s="426"/>
      <c r="O275" s="426"/>
      <c r="P275" s="426"/>
      <c r="Q275" s="426"/>
      <c r="R275" s="426"/>
      <c r="S275" s="426"/>
      <c r="T275" s="426"/>
      <c r="U275" s="426"/>
      <c r="V275" s="426"/>
      <c r="W275" s="426"/>
      <c r="X275" s="426"/>
      <c r="Y275" s="426"/>
      <c r="Z275" s="426"/>
      <c r="AA275" s="426"/>
    </row>
    <row r="276" spans="1:27" ht="15.75" customHeight="1">
      <c r="A276" s="426"/>
      <c r="B276" s="426"/>
      <c r="C276" s="426"/>
      <c r="D276" s="426"/>
      <c r="E276" s="426"/>
      <c r="F276" s="426"/>
      <c r="G276" s="426"/>
      <c r="H276" s="426"/>
      <c r="I276" s="426"/>
      <c r="J276" s="426"/>
      <c r="K276" s="426"/>
      <c r="L276" s="426"/>
      <c r="M276" s="426"/>
      <c r="N276" s="426"/>
      <c r="O276" s="426"/>
      <c r="P276" s="426"/>
      <c r="Q276" s="426"/>
      <c r="R276" s="426"/>
      <c r="S276" s="426"/>
      <c r="T276" s="426"/>
      <c r="U276" s="426"/>
      <c r="V276" s="426"/>
      <c r="W276" s="426"/>
      <c r="X276" s="426"/>
      <c r="Y276" s="426"/>
      <c r="Z276" s="426"/>
      <c r="AA276" s="426"/>
    </row>
    <row r="277" spans="1:27" ht="15.75" customHeight="1">
      <c r="A277" s="426"/>
      <c r="B277" s="426"/>
      <c r="C277" s="426"/>
      <c r="D277" s="426"/>
      <c r="E277" s="426"/>
      <c r="F277" s="426"/>
      <c r="G277" s="426"/>
      <c r="H277" s="426"/>
      <c r="I277" s="426"/>
      <c r="J277" s="426"/>
      <c r="K277" s="426"/>
      <c r="L277" s="426"/>
      <c r="M277" s="426"/>
      <c r="N277" s="426"/>
      <c r="O277" s="426"/>
      <c r="P277" s="426"/>
      <c r="Q277" s="426"/>
      <c r="R277" s="426"/>
      <c r="S277" s="426"/>
      <c r="T277" s="426"/>
      <c r="U277" s="426"/>
      <c r="V277" s="426"/>
      <c r="W277" s="426"/>
      <c r="X277" s="426"/>
      <c r="Y277" s="426"/>
      <c r="Z277" s="426"/>
      <c r="AA277" s="426"/>
    </row>
    <row r="278" spans="1:27" ht="15.75" customHeight="1">
      <c r="A278" s="426"/>
      <c r="B278" s="426"/>
      <c r="C278" s="426"/>
      <c r="D278" s="426"/>
      <c r="E278" s="426"/>
      <c r="F278" s="426"/>
      <c r="G278" s="426"/>
      <c r="H278" s="426"/>
      <c r="I278" s="426"/>
      <c r="J278" s="426"/>
      <c r="K278" s="426"/>
      <c r="L278" s="426"/>
      <c r="M278" s="426"/>
      <c r="N278" s="426"/>
      <c r="O278" s="426"/>
      <c r="P278" s="426"/>
      <c r="Q278" s="426"/>
      <c r="R278" s="426"/>
      <c r="S278" s="426"/>
      <c r="T278" s="426"/>
      <c r="U278" s="426"/>
      <c r="V278" s="426"/>
      <c r="W278" s="426"/>
      <c r="X278" s="426"/>
      <c r="Y278" s="426"/>
      <c r="Z278" s="426"/>
      <c r="AA278" s="426"/>
    </row>
    <row r="279" spans="1:27" ht="15.75" customHeight="1">
      <c r="A279" s="426"/>
      <c r="B279" s="426"/>
      <c r="C279" s="426"/>
      <c r="D279" s="426"/>
      <c r="E279" s="426"/>
      <c r="F279" s="426"/>
      <c r="G279" s="426"/>
      <c r="H279" s="426"/>
      <c r="I279" s="426"/>
      <c r="J279" s="426"/>
      <c r="K279" s="426"/>
      <c r="L279" s="426"/>
      <c r="M279" s="426"/>
      <c r="N279" s="426"/>
      <c r="O279" s="426"/>
      <c r="P279" s="426"/>
      <c r="Q279" s="426"/>
      <c r="R279" s="426"/>
      <c r="S279" s="426"/>
      <c r="T279" s="426"/>
      <c r="U279" s="426"/>
      <c r="V279" s="426"/>
      <c r="W279" s="426"/>
      <c r="X279" s="426"/>
      <c r="Y279" s="426"/>
      <c r="Z279" s="426"/>
      <c r="AA279" s="426"/>
    </row>
    <row r="280" spans="1:27" ht="15.75" customHeight="1">
      <c r="A280" s="426"/>
      <c r="B280" s="426"/>
      <c r="C280" s="426"/>
      <c r="D280" s="426"/>
      <c r="E280" s="426"/>
      <c r="F280" s="426"/>
      <c r="G280" s="426"/>
      <c r="H280" s="426"/>
      <c r="I280" s="426"/>
      <c r="J280" s="426"/>
      <c r="K280" s="426"/>
      <c r="L280" s="426"/>
      <c r="M280" s="426"/>
      <c r="N280" s="426"/>
      <c r="O280" s="426"/>
      <c r="P280" s="426"/>
      <c r="Q280" s="426"/>
      <c r="R280" s="426"/>
      <c r="S280" s="426"/>
      <c r="T280" s="426"/>
      <c r="U280" s="426"/>
      <c r="V280" s="426"/>
      <c r="W280" s="426"/>
      <c r="X280" s="426"/>
      <c r="Y280" s="426"/>
      <c r="Z280" s="426"/>
      <c r="AA280" s="426"/>
    </row>
    <row r="281" spans="1:27" ht="15.75" customHeight="1">
      <c r="A281" s="426"/>
      <c r="B281" s="426"/>
      <c r="C281" s="426"/>
      <c r="D281" s="426"/>
      <c r="E281" s="426"/>
      <c r="F281" s="426"/>
      <c r="G281" s="426"/>
      <c r="H281" s="426"/>
      <c r="I281" s="426"/>
      <c r="J281" s="426"/>
      <c r="K281" s="426"/>
      <c r="L281" s="426"/>
      <c r="M281" s="426"/>
      <c r="N281" s="426"/>
      <c r="O281" s="426"/>
      <c r="P281" s="426"/>
      <c r="Q281" s="426"/>
      <c r="R281" s="426"/>
      <c r="S281" s="426"/>
      <c r="T281" s="426"/>
      <c r="U281" s="426"/>
      <c r="V281" s="426"/>
      <c r="W281" s="426"/>
      <c r="X281" s="426"/>
      <c r="Y281" s="426"/>
      <c r="Z281" s="426"/>
      <c r="AA281" s="426"/>
    </row>
    <row r="282" spans="1:27" ht="15.75" customHeight="1">
      <c r="A282" s="426"/>
      <c r="B282" s="426"/>
      <c r="C282" s="426"/>
      <c r="D282" s="426"/>
      <c r="E282" s="426"/>
      <c r="F282" s="426"/>
      <c r="G282" s="426"/>
      <c r="H282" s="426"/>
      <c r="I282" s="426"/>
      <c r="J282" s="426"/>
      <c r="K282" s="426"/>
      <c r="L282" s="426"/>
      <c r="M282" s="426"/>
      <c r="N282" s="426"/>
      <c r="O282" s="426"/>
      <c r="P282" s="426"/>
      <c r="Q282" s="426"/>
      <c r="R282" s="426"/>
      <c r="S282" s="426"/>
      <c r="T282" s="426"/>
      <c r="U282" s="426"/>
      <c r="V282" s="426"/>
      <c r="W282" s="426"/>
      <c r="X282" s="426"/>
      <c r="Y282" s="426"/>
      <c r="Z282" s="426"/>
      <c r="AA282" s="426"/>
    </row>
    <row r="283" spans="1:27" ht="15.75" customHeight="1">
      <c r="A283" s="426"/>
      <c r="B283" s="426"/>
      <c r="C283" s="426"/>
      <c r="D283" s="426"/>
      <c r="E283" s="426"/>
      <c r="F283" s="426"/>
      <c r="G283" s="426"/>
      <c r="H283" s="426"/>
      <c r="I283" s="426"/>
      <c r="J283" s="426"/>
      <c r="K283" s="426"/>
      <c r="L283" s="426"/>
      <c r="M283" s="426"/>
      <c r="N283" s="426"/>
      <c r="O283" s="426"/>
      <c r="P283" s="426"/>
      <c r="Q283" s="426"/>
      <c r="R283" s="426"/>
      <c r="S283" s="426"/>
      <c r="T283" s="426"/>
      <c r="U283" s="426"/>
      <c r="V283" s="426"/>
      <c r="W283" s="426"/>
      <c r="X283" s="426"/>
      <c r="Y283" s="426"/>
      <c r="Z283" s="426"/>
      <c r="AA283" s="426"/>
    </row>
    <row r="284" spans="1:27" ht="15.75" customHeight="1">
      <c r="A284" s="426"/>
      <c r="B284" s="426"/>
      <c r="C284" s="426"/>
      <c r="D284" s="426"/>
      <c r="E284" s="426"/>
      <c r="F284" s="426"/>
      <c r="G284" s="426"/>
      <c r="H284" s="426"/>
      <c r="I284" s="426"/>
      <c r="J284" s="426"/>
      <c r="K284" s="426"/>
      <c r="L284" s="426"/>
      <c r="M284" s="426"/>
      <c r="N284" s="426"/>
      <c r="O284" s="426"/>
      <c r="P284" s="426"/>
      <c r="Q284" s="426"/>
      <c r="R284" s="426"/>
      <c r="S284" s="426"/>
      <c r="T284" s="426"/>
      <c r="U284" s="426"/>
      <c r="V284" s="426"/>
      <c r="W284" s="426"/>
      <c r="X284" s="426"/>
      <c r="Y284" s="426"/>
      <c r="Z284" s="426"/>
      <c r="AA284" s="426"/>
    </row>
    <row r="285" spans="1:27" ht="15.75" customHeight="1">
      <c r="A285" s="426"/>
      <c r="B285" s="426"/>
      <c r="C285" s="426"/>
      <c r="D285" s="426"/>
      <c r="E285" s="426"/>
      <c r="F285" s="426"/>
      <c r="G285" s="426"/>
      <c r="H285" s="426"/>
      <c r="I285" s="426"/>
      <c r="J285" s="426"/>
      <c r="K285" s="426"/>
      <c r="L285" s="426"/>
      <c r="M285" s="426"/>
      <c r="N285" s="426"/>
      <c r="O285" s="426"/>
      <c r="P285" s="426"/>
      <c r="Q285" s="426"/>
      <c r="R285" s="426"/>
      <c r="S285" s="426"/>
      <c r="T285" s="426"/>
      <c r="U285" s="426"/>
      <c r="V285" s="426"/>
      <c r="W285" s="426"/>
      <c r="X285" s="426"/>
      <c r="Y285" s="426"/>
      <c r="Z285" s="426"/>
      <c r="AA285" s="426"/>
    </row>
    <row r="286" spans="1:27" ht="15.75" customHeight="1">
      <c r="A286" s="426"/>
      <c r="B286" s="426"/>
      <c r="C286" s="426"/>
      <c r="D286" s="426"/>
      <c r="E286" s="426"/>
      <c r="F286" s="426"/>
      <c r="G286" s="426"/>
      <c r="H286" s="426"/>
      <c r="I286" s="426"/>
      <c r="J286" s="426"/>
      <c r="K286" s="426"/>
      <c r="L286" s="426"/>
      <c r="M286" s="426"/>
      <c r="N286" s="426"/>
      <c r="O286" s="426"/>
      <c r="P286" s="426"/>
      <c r="Q286" s="426"/>
      <c r="R286" s="426"/>
      <c r="S286" s="426"/>
      <c r="T286" s="426"/>
      <c r="U286" s="426"/>
      <c r="V286" s="426"/>
      <c r="W286" s="426"/>
      <c r="X286" s="426"/>
      <c r="Y286" s="426"/>
      <c r="Z286" s="426"/>
      <c r="AA286" s="426"/>
    </row>
    <row r="287" spans="1:27" ht="15.75" customHeight="1">
      <c r="A287" s="426"/>
      <c r="B287" s="426"/>
      <c r="C287" s="426"/>
      <c r="D287" s="426"/>
      <c r="E287" s="426"/>
      <c r="F287" s="426"/>
      <c r="G287" s="426"/>
      <c r="H287" s="426"/>
      <c r="I287" s="426"/>
      <c r="J287" s="426"/>
      <c r="K287" s="426"/>
      <c r="L287" s="426"/>
      <c r="M287" s="426"/>
      <c r="N287" s="426"/>
      <c r="O287" s="426"/>
      <c r="P287" s="426"/>
      <c r="Q287" s="426"/>
      <c r="R287" s="426"/>
      <c r="S287" s="426"/>
      <c r="T287" s="426"/>
      <c r="U287" s="426"/>
      <c r="V287" s="426"/>
      <c r="W287" s="426"/>
      <c r="X287" s="426"/>
      <c r="Y287" s="426"/>
      <c r="Z287" s="426"/>
      <c r="AA287" s="426"/>
    </row>
    <row r="288" spans="1:27" ht="15.75" customHeight="1">
      <c r="A288" s="426"/>
      <c r="B288" s="426"/>
      <c r="C288" s="426"/>
      <c r="D288" s="426"/>
      <c r="E288" s="426"/>
      <c r="F288" s="426"/>
      <c r="G288" s="426"/>
      <c r="H288" s="426"/>
      <c r="I288" s="426"/>
      <c r="J288" s="426"/>
      <c r="K288" s="426"/>
      <c r="L288" s="426"/>
      <c r="M288" s="426"/>
      <c r="N288" s="426"/>
      <c r="O288" s="426"/>
      <c r="P288" s="426"/>
      <c r="Q288" s="426"/>
      <c r="R288" s="426"/>
      <c r="S288" s="426"/>
      <c r="T288" s="426"/>
      <c r="U288" s="426"/>
      <c r="V288" s="426"/>
      <c r="W288" s="426"/>
      <c r="X288" s="426"/>
      <c r="Y288" s="426"/>
      <c r="Z288" s="426"/>
      <c r="AA288" s="426"/>
    </row>
    <row r="289" spans="1:27" ht="15.75" customHeight="1">
      <c r="A289" s="426"/>
      <c r="B289" s="426"/>
      <c r="C289" s="426"/>
      <c r="D289" s="426"/>
      <c r="E289" s="426"/>
      <c r="F289" s="426"/>
      <c r="G289" s="426"/>
      <c r="H289" s="426"/>
      <c r="I289" s="426"/>
      <c r="J289" s="426"/>
      <c r="K289" s="426"/>
      <c r="L289" s="426"/>
      <c r="M289" s="426"/>
      <c r="N289" s="426"/>
      <c r="O289" s="426"/>
      <c r="P289" s="426"/>
      <c r="Q289" s="426"/>
      <c r="R289" s="426"/>
      <c r="S289" s="426"/>
      <c r="T289" s="426"/>
      <c r="U289" s="426"/>
      <c r="V289" s="426"/>
      <c r="W289" s="426"/>
      <c r="X289" s="426"/>
      <c r="Y289" s="426"/>
      <c r="Z289" s="426"/>
      <c r="AA289" s="426"/>
    </row>
    <row r="290" spans="1:27" ht="15.75" customHeight="1">
      <c r="A290" s="426"/>
      <c r="B290" s="426"/>
      <c r="C290" s="426"/>
      <c r="D290" s="426"/>
      <c r="E290" s="426"/>
      <c r="F290" s="426"/>
      <c r="G290" s="426"/>
      <c r="H290" s="426"/>
      <c r="I290" s="426"/>
      <c r="J290" s="426"/>
      <c r="K290" s="426"/>
      <c r="L290" s="426"/>
      <c r="M290" s="426"/>
      <c r="N290" s="426"/>
      <c r="O290" s="426"/>
      <c r="P290" s="426"/>
      <c r="Q290" s="426"/>
      <c r="R290" s="426"/>
      <c r="S290" s="426"/>
      <c r="T290" s="426"/>
      <c r="U290" s="426"/>
      <c r="V290" s="426"/>
      <c r="W290" s="426"/>
      <c r="X290" s="426"/>
      <c r="Y290" s="426"/>
      <c r="Z290" s="426"/>
      <c r="AA290" s="426"/>
    </row>
    <row r="291" spans="1:27" ht="15.75" customHeight="1">
      <c r="A291" s="426"/>
      <c r="B291" s="426"/>
      <c r="C291" s="426"/>
      <c r="D291" s="426"/>
      <c r="E291" s="426"/>
      <c r="F291" s="426"/>
      <c r="G291" s="426"/>
      <c r="H291" s="426"/>
      <c r="I291" s="426"/>
      <c r="J291" s="426"/>
      <c r="K291" s="426"/>
      <c r="L291" s="426"/>
      <c r="M291" s="426"/>
      <c r="N291" s="426"/>
      <c r="O291" s="426"/>
      <c r="P291" s="426"/>
      <c r="Q291" s="426"/>
      <c r="R291" s="426"/>
      <c r="S291" s="426"/>
      <c r="T291" s="426"/>
      <c r="U291" s="426"/>
      <c r="V291" s="426"/>
      <c r="W291" s="426"/>
      <c r="X291" s="426"/>
      <c r="Y291" s="426"/>
      <c r="Z291" s="426"/>
      <c r="AA291" s="426"/>
    </row>
    <row r="292" spans="1:27" ht="15.75" customHeight="1">
      <c r="A292" s="426"/>
      <c r="B292" s="426"/>
      <c r="C292" s="426"/>
      <c r="D292" s="426"/>
      <c r="E292" s="426"/>
      <c r="F292" s="426"/>
      <c r="G292" s="426"/>
      <c r="H292" s="426"/>
      <c r="I292" s="426"/>
      <c r="J292" s="426"/>
      <c r="K292" s="426"/>
      <c r="L292" s="426"/>
      <c r="M292" s="426"/>
      <c r="N292" s="426"/>
      <c r="O292" s="426"/>
      <c r="P292" s="426"/>
      <c r="Q292" s="426"/>
      <c r="R292" s="426"/>
      <c r="S292" s="426"/>
      <c r="T292" s="426"/>
      <c r="U292" s="426"/>
      <c r="V292" s="426"/>
      <c r="W292" s="426"/>
      <c r="X292" s="426"/>
      <c r="Y292" s="426"/>
      <c r="Z292" s="426"/>
      <c r="AA292" s="426"/>
    </row>
    <row r="293" spans="1:27" ht="15.75" customHeight="1">
      <c r="A293" s="426"/>
      <c r="B293" s="426"/>
      <c r="C293" s="426"/>
      <c r="D293" s="426"/>
      <c r="E293" s="426"/>
      <c r="F293" s="426"/>
      <c r="G293" s="426"/>
      <c r="H293" s="426"/>
      <c r="I293" s="426"/>
      <c r="J293" s="426"/>
      <c r="K293" s="426"/>
      <c r="L293" s="426"/>
      <c r="M293" s="426"/>
      <c r="N293" s="426"/>
      <c r="O293" s="426"/>
      <c r="P293" s="426"/>
      <c r="Q293" s="426"/>
      <c r="R293" s="426"/>
      <c r="S293" s="426"/>
      <c r="T293" s="426"/>
      <c r="U293" s="426"/>
      <c r="V293" s="426"/>
      <c r="W293" s="426"/>
      <c r="X293" s="426"/>
      <c r="Y293" s="426"/>
      <c r="Z293" s="426"/>
      <c r="AA293" s="426"/>
    </row>
    <row r="294" spans="1:27" ht="15.75" customHeight="1">
      <c r="A294" s="426"/>
      <c r="B294" s="426"/>
      <c r="C294" s="426"/>
      <c r="D294" s="426"/>
      <c r="E294" s="426"/>
      <c r="F294" s="426"/>
      <c r="G294" s="426"/>
      <c r="H294" s="426"/>
      <c r="I294" s="426"/>
      <c r="J294" s="426"/>
      <c r="K294" s="426"/>
      <c r="L294" s="426"/>
      <c r="M294" s="426"/>
      <c r="N294" s="426"/>
      <c r="O294" s="426"/>
      <c r="P294" s="426"/>
      <c r="Q294" s="426"/>
      <c r="R294" s="426"/>
      <c r="S294" s="426"/>
      <c r="T294" s="426"/>
      <c r="U294" s="426"/>
      <c r="V294" s="426"/>
      <c r="W294" s="426"/>
      <c r="X294" s="426"/>
      <c r="Y294" s="426"/>
      <c r="Z294" s="426"/>
      <c r="AA294" s="426"/>
    </row>
    <row r="295" spans="1:27" ht="15.75" customHeight="1">
      <c r="A295" s="426"/>
      <c r="B295" s="426"/>
      <c r="C295" s="426"/>
      <c r="D295" s="426"/>
      <c r="E295" s="426"/>
      <c r="F295" s="426"/>
      <c r="G295" s="426"/>
      <c r="H295" s="426"/>
      <c r="I295" s="426"/>
      <c r="J295" s="426"/>
      <c r="K295" s="426"/>
      <c r="L295" s="426"/>
      <c r="M295" s="426"/>
      <c r="N295" s="426"/>
      <c r="O295" s="426"/>
      <c r="P295" s="426"/>
      <c r="Q295" s="426"/>
      <c r="R295" s="426"/>
      <c r="S295" s="426"/>
      <c r="T295" s="426"/>
      <c r="U295" s="426"/>
      <c r="V295" s="426"/>
      <c r="W295" s="426"/>
      <c r="X295" s="426"/>
      <c r="Y295" s="426"/>
      <c r="Z295" s="426"/>
      <c r="AA295" s="426"/>
    </row>
    <row r="296" spans="1:27" ht="15.75" customHeight="1">
      <c r="A296" s="426"/>
      <c r="B296" s="426"/>
      <c r="C296" s="426"/>
      <c r="D296" s="426"/>
      <c r="E296" s="426"/>
      <c r="F296" s="426"/>
      <c r="G296" s="426"/>
      <c r="H296" s="426"/>
      <c r="I296" s="426"/>
      <c r="J296" s="426"/>
      <c r="K296" s="426"/>
      <c r="L296" s="426"/>
      <c r="M296" s="426"/>
      <c r="N296" s="426"/>
      <c r="O296" s="426"/>
      <c r="P296" s="426"/>
      <c r="Q296" s="426"/>
      <c r="R296" s="426"/>
      <c r="S296" s="426"/>
      <c r="T296" s="426"/>
      <c r="U296" s="426"/>
      <c r="V296" s="426"/>
      <c r="W296" s="426"/>
      <c r="X296" s="426"/>
      <c r="Y296" s="426"/>
      <c r="Z296" s="426"/>
      <c r="AA296" s="426"/>
    </row>
    <row r="297" spans="1:27" ht="15.75" customHeight="1">
      <c r="A297" s="426"/>
      <c r="B297" s="426"/>
      <c r="C297" s="426"/>
      <c r="D297" s="426"/>
      <c r="E297" s="426"/>
      <c r="F297" s="426"/>
      <c r="G297" s="426"/>
      <c r="H297" s="426"/>
      <c r="I297" s="426"/>
      <c r="J297" s="426"/>
      <c r="K297" s="426"/>
      <c r="L297" s="426"/>
      <c r="M297" s="426"/>
      <c r="N297" s="426"/>
      <c r="O297" s="426"/>
      <c r="P297" s="426"/>
      <c r="Q297" s="426"/>
      <c r="R297" s="426"/>
      <c r="S297" s="426"/>
      <c r="T297" s="426"/>
      <c r="U297" s="426"/>
      <c r="V297" s="426"/>
      <c r="W297" s="426"/>
      <c r="X297" s="426"/>
      <c r="Y297" s="426"/>
      <c r="Z297" s="426"/>
      <c r="AA297" s="426"/>
    </row>
    <row r="298" spans="1:27" ht="15.75" customHeight="1">
      <c r="A298" s="426"/>
      <c r="B298" s="426"/>
      <c r="C298" s="426"/>
      <c r="D298" s="426"/>
      <c r="E298" s="426"/>
      <c r="F298" s="426"/>
      <c r="G298" s="426"/>
      <c r="H298" s="426"/>
      <c r="I298" s="426"/>
      <c r="J298" s="426"/>
      <c r="K298" s="426"/>
      <c r="L298" s="426"/>
      <c r="M298" s="426"/>
      <c r="N298" s="426"/>
      <c r="O298" s="426"/>
      <c r="P298" s="426"/>
      <c r="Q298" s="426"/>
      <c r="R298" s="426"/>
      <c r="S298" s="426"/>
      <c r="T298" s="426"/>
      <c r="U298" s="426"/>
      <c r="V298" s="426"/>
      <c r="W298" s="426"/>
      <c r="X298" s="426"/>
      <c r="Y298" s="426"/>
      <c r="Z298" s="426"/>
      <c r="AA298" s="426"/>
    </row>
    <row r="299" spans="1:27" ht="15.75" customHeight="1">
      <c r="A299" s="426"/>
      <c r="B299" s="426"/>
      <c r="C299" s="426"/>
      <c r="D299" s="426"/>
      <c r="E299" s="426"/>
      <c r="F299" s="426"/>
      <c r="G299" s="426"/>
      <c r="H299" s="426"/>
      <c r="I299" s="426"/>
      <c r="J299" s="426"/>
      <c r="K299" s="426"/>
      <c r="L299" s="426"/>
      <c r="M299" s="426"/>
      <c r="N299" s="426"/>
      <c r="O299" s="426"/>
      <c r="P299" s="426"/>
      <c r="Q299" s="426"/>
      <c r="R299" s="426"/>
      <c r="S299" s="426"/>
      <c r="T299" s="426"/>
      <c r="U299" s="426"/>
      <c r="V299" s="426"/>
      <c r="W299" s="426"/>
      <c r="X299" s="426"/>
      <c r="Y299" s="426"/>
      <c r="Z299" s="426"/>
      <c r="AA299" s="426"/>
    </row>
    <row r="300" spans="1:27" ht="15.75" customHeight="1">
      <c r="A300" s="426"/>
      <c r="B300" s="426"/>
      <c r="C300" s="426"/>
      <c r="D300" s="426"/>
      <c r="E300" s="426"/>
      <c r="F300" s="426"/>
      <c r="G300" s="426"/>
      <c r="H300" s="426"/>
      <c r="I300" s="426"/>
      <c r="J300" s="426"/>
      <c r="K300" s="426"/>
      <c r="L300" s="426"/>
      <c r="M300" s="426"/>
      <c r="N300" s="426"/>
      <c r="O300" s="426"/>
      <c r="P300" s="426"/>
      <c r="Q300" s="426"/>
      <c r="R300" s="426"/>
      <c r="S300" s="426"/>
      <c r="T300" s="426"/>
      <c r="U300" s="426"/>
      <c r="V300" s="426"/>
      <c r="W300" s="426"/>
      <c r="X300" s="426"/>
      <c r="Y300" s="426"/>
      <c r="Z300" s="426"/>
      <c r="AA300" s="426"/>
    </row>
    <row r="301" spans="1:27" ht="15.75" customHeight="1">
      <c r="A301" s="426"/>
      <c r="B301" s="426"/>
      <c r="C301" s="426"/>
      <c r="D301" s="426"/>
      <c r="E301" s="426"/>
      <c r="F301" s="426"/>
      <c r="G301" s="426"/>
      <c r="H301" s="426"/>
      <c r="I301" s="426"/>
      <c r="J301" s="426"/>
      <c r="K301" s="426"/>
      <c r="L301" s="426"/>
      <c r="M301" s="426"/>
      <c r="N301" s="426"/>
      <c r="O301" s="426"/>
      <c r="P301" s="426"/>
      <c r="Q301" s="426"/>
      <c r="R301" s="426"/>
      <c r="S301" s="426"/>
      <c r="T301" s="426"/>
      <c r="U301" s="426"/>
      <c r="V301" s="426"/>
      <c r="W301" s="426"/>
      <c r="X301" s="426"/>
      <c r="Y301" s="426"/>
      <c r="Z301" s="426"/>
      <c r="AA301" s="426"/>
    </row>
    <row r="302" spans="1:27" ht="15.75" customHeight="1">
      <c r="A302" s="426"/>
      <c r="B302" s="426"/>
      <c r="C302" s="426"/>
      <c r="D302" s="426"/>
      <c r="E302" s="426"/>
      <c r="F302" s="426"/>
      <c r="G302" s="426"/>
      <c r="H302" s="426"/>
      <c r="I302" s="426"/>
      <c r="J302" s="426"/>
      <c r="K302" s="426"/>
      <c r="L302" s="426"/>
      <c r="M302" s="426"/>
      <c r="N302" s="426"/>
      <c r="O302" s="426"/>
      <c r="P302" s="426"/>
      <c r="Q302" s="426"/>
      <c r="R302" s="426"/>
      <c r="S302" s="426"/>
      <c r="T302" s="426"/>
      <c r="U302" s="426"/>
      <c r="V302" s="426"/>
      <c r="W302" s="426"/>
      <c r="X302" s="426"/>
      <c r="Y302" s="426"/>
      <c r="Z302" s="426"/>
      <c r="AA302" s="426"/>
    </row>
    <row r="303" spans="1:27" ht="15.75" customHeight="1">
      <c r="A303" s="426"/>
      <c r="B303" s="426"/>
      <c r="C303" s="426"/>
      <c r="D303" s="426"/>
      <c r="E303" s="426"/>
      <c r="F303" s="426"/>
      <c r="G303" s="426"/>
      <c r="H303" s="426"/>
      <c r="I303" s="426"/>
      <c r="J303" s="426"/>
      <c r="K303" s="426"/>
      <c r="L303" s="426"/>
      <c r="M303" s="426"/>
      <c r="N303" s="426"/>
      <c r="O303" s="426"/>
      <c r="P303" s="426"/>
      <c r="Q303" s="426"/>
      <c r="R303" s="426"/>
      <c r="S303" s="426"/>
      <c r="T303" s="426"/>
      <c r="U303" s="426"/>
      <c r="V303" s="426"/>
      <c r="W303" s="426"/>
      <c r="X303" s="426"/>
      <c r="Y303" s="426"/>
      <c r="Z303" s="426"/>
      <c r="AA303" s="426"/>
    </row>
    <row r="304" spans="1:27" ht="15.75" customHeight="1">
      <c r="A304" s="426"/>
      <c r="B304" s="426"/>
      <c r="C304" s="426"/>
      <c r="D304" s="426"/>
      <c r="E304" s="426"/>
      <c r="F304" s="426"/>
      <c r="G304" s="426"/>
      <c r="H304" s="426"/>
      <c r="I304" s="426"/>
      <c r="J304" s="426"/>
      <c r="K304" s="426"/>
      <c r="L304" s="426"/>
      <c r="M304" s="426"/>
      <c r="N304" s="426"/>
      <c r="O304" s="426"/>
      <c r="P304" s="426"/>
      <c r="Q304" s="426"/>
      <c r="R304" s="426"/>
      <c r="S304" s="426"/>
      <c r="T304" s="426"/>
      <c r="U304" s="426"/>
      <c r="V304" s="426"/>
      <c r="W304" s="426"/>
      <c r="X304" s="426"/>
      <c r="Y304" s="426"/>
      <c r="Z304" s="426"/>
      <c r="AA304" s="426"/>
    </row>
    <row r="305" spans="1:27" ht="15.75" customHeight="1">
      <c r="A305" s="426"/>
      <c r="B305" s="426"/>
      <c r="C305" s="426"/>
      <c r="D305" s="426"/>
      <c r="E305" s="426"/>
      <c r="F305" s="426"/>
      <c r="G305" s="426"/>
      <c r="H305" s="426"/>
      <c r="I305" s="426"/>
      <c r="J305" s="426"/>
      <c r="K305" s="426"/>
      <c r="L305" s="426"/>
      <c r="M305" s="426"/>
      <c r="N305" s="426"/>
      <c r="O305" s="426"/>
      <c r="P305" s="426"/>
      <c r="Q305" s="426"/>
      <c r="R305" s="426"/>
      <c r="S305" s="426"/>
      <c r="T305" s="426"/>
      <c r="U305" s="426"/>
      <c r="V305" s="426"/>
      <c r="W305" s="426"/>
      <c r="X305" s="426"/>
      <c r="Y305" s="426"/>
      <c r="Z305" s="426"/>
      <c r="AA305" s="426"/>
    </row>
    <row r="306" spans="1:27" ht="15.75" customHeight="1">
      <c r="A306" s="426"/>
      <c r="B306" s="426"/>
      <c r="C306" s="426"/>
      <c r="D306" s="426"/>
      <c r="E306" s="426"/>
      <c r="F306" s="426"/>
      <c r="G306" s="426"/>
      <c r="H306" s="426"/>
      <c r="I306" s="426"/>
      <c r="J306" s="426"/>
      <c r="K306" s="426"/>
      <c r="L306" s="426"/>
      <c r="M306" s="426"/>
      <c r="N306" s="426"/>
      <c r="O306" s="426"/>
      <c r="P306" s="426"/>
      <c r="Q306" s="426"/>
      <c r="R306" s="426"/>
      <c r="S306" s="426"/>
      <c r="T306" s="426"/>
      <c r="U306" s="426"/>
      <c r="V306" s="426"/>
      <c r="W306" s="426"/>
      <c r="X306" s="426"/>
      <c r="Y306" s="426"/>
      <c r="Z306" s="426"/>
      <c r="AA306" s="426"/>
    </row>
    <row r="307" spans="1:27" ht="15.75" customHeight="1">
      <c r="A307" s="426"/>
      <c r="B307" s="426"/>
      <c r="C307" s="426"/>
      <c r="D307" s="426"/>
      <c r="E307" s="426"/>
      <c r="F307" s="426"/>
      <c r="G307" s="426"/>
      <c r="H307" s="426"/>
      <c r="I307" s="426"/>
      <c r="J307" s="426"/>
      <c r="K307" s="426"/>
      <c r="L307" s="426"/>
      <c r="M307" s="426"/>
      <c r="N307" s="426"/>
      <c r="O307" s="426"/>
      <c r="P307" s="426"/>
      <c r="Q307" s="426"/>
      <c r="R307" s="426"/>
      <c r="S307" s="426"/>
      <c r="T307" s="426"/>
      <c r="U307" s="426"/>
      <c r="V307" s="426"/>
      <c r="W307" s="426"/>
      <c r="X307" s="426"/>
      <c r="Y307" s="426"/>
      <c r="Z307" s="426"/>
      <c r="AA307" s="426"/>
    </row>
    <row r="308" spans="1:27" ht="15.75" customHeight="1">
      <c r="A308" s="426"/>
      <c r="B308" s="426"/>
      <c r="C308" s="426"/>
      <c r="D308" s="426"/>
      <c r="E308" s="426"/>
      <c r="F308" s="426"/>
      <c r="G308" s="426"/>
      <c r="H308" s="426"/>
      <c r="I308" s="426"/>
      <c r="J308" s="426"/>
      <c r="K308" s="426"/>
      <c r="L308" s="426"/>
      <c r="M308" s="426"/>
      <c r="N308" s="426"/>
      <c r="O308" s="426"/>
      <c r="P308" s="426"/>
      <c r="Q308" s="426"/>
      <c r="R308" s="426"/>
      <c r="S308" s="426"/>
      <c r="T308" s="426"/>
      <c r="U308" s="426"/>
      <c r="V308" s="426"/>
      <c r="W308" s="426"/>
      <c r="X308" s="426"/>
      <c r="Y308" s="426"/>
      <c r="Z308" s="426"/>
      <c r="AA308" s="426"/>
    </row>
    <row r="309" spans="1:27" ht="15.75" customHeight="1">
      <c r="A309" s="426"/>
      <c r="B309" s="426"/>
      <c r="C309" s="426"/>
      <c r="D309" s="426"/>
      <c r="E309" s="426"/>
      <c r="F309" s="426"/>
      <c r="G309" s="426"/>
      <c r="H309" s="426"/>
      <c r="I309" s="426"/>
      <c r="J309" s="426"/>
      <c r="K309" s="426"/>
      <c r="L309" s="426"/>
      <c r="M309" s="426"/>
      <c r="N309" s="426"/>
      <c r="O309" s="426"/>
      <c r="P309" s="426"/>
      <c r="Q309" s="426"/>
      <c r="R309" s="426"/>
      <c r="S309" s="426"/>
      <c r="T309" s="426"/>
      <c r="U309" s="426"/>
      <c r="V309" s="426"/>
      <c r="W309" s="426"/>
      <c r="X309" s="426"/>
      <c r="Y309" s="426"/>
      <c r="Z309" s="426"/>
      <c r="AA309" s="426"/>
    </row>
    <row r="310" spans="1:27" ht="15.75" customHeight="1">
      <c r="A310" s="426"/>
      <c r="B310" s="426"/>
      <c r="C310" s="426"/>
      <c r="D310" s="426"/>
      <c r="E310" s="426"/>
      <c r="F310" s="426"/>
      <c r="G310" s="426"/>
      <c r="H310" s="426"/>
      <c r="I310" s="426"/>
      <c r="J310" s="426"/>
      <c r="K310" s="426"/>
      <c r="L310" s="426"/>
      <c r="M310" s="426"/>
      <c r="N310" s="426"/>
      <c r="O310" s="426"/>
      <c r="P310" s="426"/>
      <c r="Q310" s="426"/>
      <c r="R310" s="426"/>
      <c r="S310" s="426"/>
      <c r="T310" s="426"/>
      <c r="U310" s="426"/>
      <c r="V310" s="426"/>
      <c r="W310" s="426"/>
      <c r="X310" s="426"/>
      <c r="Y310" s="426"/>
      <c r="Z310" s="426"/>
      <c r="AA310" s="426"/>
    </row>
    <row r="311" spans="1:27" ht="15.75" customHeight="1">
      <c r="A311" s="426"/>
      <c r="B311" s="426"/>
      <c r="C311" s="426"/>
      <c r="D311" s="426"/>
      <c r="E311" s="426"/>
      <c r="F311" s="426"/>
      <c r="G311" s="426"/>
      <c r="H311" s="426"/>
      <c r="I311" s="426"/>
      <c r="J311" s="426"/>
      <c r="K311" s="426"/>
      <c r="L311" s="426"/>
      <c r="M311" s="426"/>
      <c r="N311" s="426"/>
      <c r="O311" s="426"/>
      <c r="P311" s="426"/>
      <c r="Q311" s="426"/>
      <c r="R311" s="426"/>
      <c r="S311" s="426"/>
      <c r="T311" s="426"/>
      <c r="U311" s="426"/>
      <c r="V311" s="426"/>
      <c r="W311" s="426"/>
      <c r="X311" s="426"/>
      <c r="Y311" s="426"/>
      <c r="Z311" s="426"/>
      <c r="AA311" s="426"/>
    </row>
    <row r="312" spans="1:27" ht="15.75" customHeight="1">
      <c r="A312" s="426"/>
      <c r="B312" s="426"/>
      <c r="C312" s="426"/>
      <c r="D312" s="426"/>
      <c r="E312" s="426"/>
      <c r="F312" s="426"/>
      <c r="G312" s="426"/>
      <c r="H312" s="426"/>
      <c r="I312" s="426"/>
      <c r="J312" s="426"/>
      <c r="K312" s="426"/>
      <c r="L312" s="426"/>
      <c r="M312" s="426"/>
      <c r="N312" s="426"/>
      <c r="O312" s="426"/>
      <c r="P312" s="426"/>
      <c r="Q312" s="426"/>
      <c r="R312" s="426"/>
      <c r="S312" s="426"/>
      <c r="T312" s="426"/>
      <c r="U312" s="426"/>
      <c r="V312" s="426"/>
      <c r="W312" s="426"/>
      <c r="X312" s="426"/>
      <c r="Y312" s="426"/>
      <c r="Z312" s="426"/>
      <c r="AA312" s="426"/>
    </row>
    <row r="313" spans="1:27" ht="15.75" customHeight="1">
      <c r="A313" s="426"/>
      <c r="B313" s="426"/>
      <c r="C313" s="426"/>
      <c r="D313" s="426"/>
      <c r="E313" s="426"/>
      <c r="F313" s="426"/>
      <c r="G313" s="426"/>
      <c r="H313" s="426"/>
      <c r="I313" s="426"/>
      <c r="J313" s="426"/>
      <c r="K313" s="426"/>
      <c r="L313" s="426"/>
      <c r="M313" s="426"/>
      <c r="N313" s="426"/>
      <c r="O313" s="426"/>
      <c r="P313" s="426"/>
      <c r="Q313" s="426"/>
      <c r="R313" s="426"/>
      <c r="S313" s="426"/>
      <c r="T313" s="426"/>
      <c r="U313" s="426"/>
      <c r="V313" s="426"/>
      <c r="W313" s="426"/>
      <c r="X313" s="426"/>
      <c r="Y313" s="426"/>
      <c r="Z313" s="426"/>
      <c r="AA313" s="426"/>
    </row>
    <row r="314" spans="1:27" ht="15.75" customHeight="1">
      <c r="A314" s="426"/>
      <c r="B314" s="426"/>
      <c r="C314" s="426"/>
      <c r="D314" s="426"/>
      <c r="E314" s="426"/>
      <c r="F314" s="426"/>
      <c r="G314" s="426"/>
      <c r="H314" s="426"/>
      <c r="I314" s="426"/>
      <c r="J314" s="426"/>
      <c r="K314" s="426"/>
      <c r="L314" s="426"/>
      <c r="M314" s="426"/>
      <c r="N314" s="426"/>
      <c r="O314" s="426"/>
      <c r="P314" s="426"/>
      <c r="Q314" s="426"/>
      <c r="R314" s="426"/>
      <c r="S314" s="426"/>
      <c r="T314" s="426"/>
      <c r="U314" s="426"/>
      <c r="V314" s="426"/>
      <c r="W314" s="426"/>
      <c r="X314" s="426"/>
      <c r="Y314" s="426"/>
      <c r="Z314" s="426"/>
      <c r="AA314" s="426"/>
    </row>
    <row r="315" spans="1:27" ht="15.75" customHeight="1">
      <c r="A315" s="426"/>
      <c r="B315" s="426"/>
      <c r="C315" s="426"/>
      <c r="D315" s="426"/>
      <c r="E315" s="426"/>
      <c r="F315" s="426"/>
      <c r="G315" s="426"/>
      <c r="H315" s="426"/>
      <c r="I315" s="426"/>
      <c r="J315" s="426"/>
      <c r="K315" s="426"/>
      <c r="L315" s="426"/>
      <c r="M315" s="426"/>
      <c r="N315" s="426"/>
      <c r="O315" s="426"/>
      <c r="P315" s="426"/>
      <c r="Q315" s="426"/>
      <c r="R315" s="426"/>
      <c r="S315" s="426"/>
      <c r="T315" s="426"/>
      <c r="U315" s="426"/>
      <c r="V315" s="426"/>
      <c r="W315" s="426"/>
      <c r="X315" s="426"/>
      <c r="Y315" s="426"/>
      <c r="Z315" s="426"/>
      <c r="AA315" s="426"/>
    </row>
    <row r="316" spans="1:27" ht="15.75" customHeight="1">
      <c r="A316" s="426"/>
      <c r="B316" s="426"/>
      <c r="C316" s="426"/>
      <c r="D316" s="426"/>
      <c r="E316" s="426"/>
      <c r="F316" s="426"/>
      <c r="G316" s="426"/>
      <c r="H316" s="426"/>
      <c r="I316" s="426"/>
      <c r="J316" s="426"/>
      <c r="K316" s="426"/>
      <c r="L316" s="426"/>
      <c r="M316" s="426"/>
      <c r="N316" s="426"/>
      <c r="O316" s="426"/>
      <c r="P316" s="426"/>
      <c r="Q316" s="426"/>
      <c r="R316" s="426"/>
      <c r="S316" s="426"/>
      <c r="T316" s="426"/>
      <c r="U316" s="426"/>
      <c r="V316" s="426"/>
      <c r="W316" s="426"/>
      <c r="X316" s="426"/>
      <c r="Y316" s="426"/>
      <c r="Z316" s="426"/>
      <c r="AA316" s="426"/>
    </row>
    <row r="317" spans="1:27" ht="15.75" customHeight="1">
      <c r="A317" s="426"/>
      <c r="B317" s="426"/>
      <c r="C317" s="426"/>
      <c r="D317" s="426"/>
      <c r="E317" s="426"/>
      <c r="F317" s="426"/>
      <c r="G317" s="426"/>
      <c r="H317" s="426"/>
      <c r="I317" s="426"/>
      <c r="J317" s="426"/>
      <c r="K317" s="426"/>
      <c r="L317" s="426"/>
      <c r="M317" s="426"/>
      <c r="N317" s="426"/>
      <c r="O317" s="426"/>
      <c r="P317" s="426"/>
      <c r="Q317" s="426"/>
      <c r="R317" s="426"/>
      <c r="S317" s="426"/>
      <c r="T317" s="426"/>
      <c r="U317" s="426"/>
      <c r="V317" s="426"/>
      <c r="W317" s="426"/>
      <c r="X317" s="426"/>
      <c r="Y317" s="426"/>
      <c r="Z317" s="426"/>
      <c r="AA317" s="426"/>
    </row>
    <row r="318" spans="1:27" ht="15.75" customHeight="1">
      <c r="A318" s="426"/>
      <c r="B318" s="426"/>
      <c r="C318" s="426"/>
      <c r="D318" s="426"/>
      <c r="E318" s="426"/>
      <c r="F318" s="426"/>
      <c r="G318" s="426"/>
      <c r="H318" s="426"/>
      <c r="I318" s="426"/>
      <c r="J318" s="426"/>
      <c r="K318" s="426"/>
      <c r="L318" s="426"/>
      <c r="M318" s="426"/>
      <c r="N318" s="426"/>
      <c r="O318" s="426"/>
      <c r="P318" s="426"/>
      <c r="Q318" s="426"/>
      <c r="R318" s="426"/>
      <c r="S318" s="426"/>
      <c r="T318" s="426"/>
      <c r="U318" s="426"/>
      <c r="V318" s="426"/>
      <c r="W318" s="426"/>
      <c r="X318" s="426"/>
      <c r="Y318" s="426"/>
      <c r="Z318" s="426"/>
      <c r="AA318" s="426"/>
    </row>
    <row r="319" spans="1:27" ht="15.75" customHeight="1">
      <c r="A319" s="426"/>
      <c r="B319" s="426"/>
      <c r="C319" s="426"/>
      <c r="D319" s="426"/>
      <c r="E319" s="426"/>
      <c r="F319" s="426"/>
      <c r="G319" s="426"/>
      <c r="H319" s="426"/>
      <c r="I319" s="426"/>
      <c r="J319" s="426"/>
      <c r="K319" s="426"/>
      <c r="L319" s="426"/>
      <c r="M319" s="426"/>
      <c r="N319" s="426"/>
      <c r="O319" s="426"/>
      <c r="P319" s="426"/>
      <c r="Q319" s="426"/>
      <c r="R319" s="426"/>
      <c r="S319" s="426"/>
      <c r="T319" s="426"/>
      <c r="U319" s="426"/>
      <c r="V319" s="426"/>
      <c r="W319" s="426"/>
      <c r="X319" s="426"/>
      <c r="Y319" s="426"/>
      <c r="Z319" s="426"/>
      <c r="AA319" s="426"/>
    </row>
    <row r="320" spans="1:27" ht="15.75" customHeight="1">
      <c r="A320" s="426"/>
      <c r="B320" s="426"/>
      <c r="C320" s="426"/>
      <c r="D320" s="426"/>
      <c r="E320" s="426"/>
      <c r="F320" s="426"/>
      <c r="G320" s="426"/>
      <c r="H320" s="426"/>
      <c r="I320" s="426"/>
      <c r="J320" s="426"/>
      <c r="K320" s="426"/>
      <c r="L320" s="426"/>
      <c r="M320" s="426"/>
      <c r="N320" s="426"/>
      <c r="O320" s="426"/>
      <c r="P320" s="426"/>
      <c r="Q320" s="426"/>
      <c r="R320" s="426"/>
      <c r="S320" s="426"/>
      <c r="T320" s="426"/>
      <c r="U320" s="426"/>
      <c r="V320" s="426"/>
      <c r="W320" s="426"/>
      <c r="X320" s="426"/>
      <c r="Y320" s="426"/>
      <c r="Z320" s="426"/>
      <c r="AA320" s="426"/>
    </row>
    <row r="321" spans="1:27" ht="15.75" customHeight="1">
      <c r="A321" s="426"/>
      <c r="B321" s="426"/>
      <c r="C321" s="426"/>
      <c r="D321" s="426"/>
      <c r="E321" s="426"/>
      <c r="F321" s="426"/>
      <c r="G321" s="426"/>
      <c r="H321" s="426"/>
      <c r="I321" s="426"/>
      <c r="J321" s="426"/>
      <c r="K321" s="426"/>
      <c r="L321" s="426"/>
      <c r="M321" s="426"/>
      <c r="N321" s="426"/>
      <c r="O321" s="426"/>
      <c r="P321" s="426"/>
      <c r="Q321" s="426"/>
      <c r="R321" s="426"/>
      <c r="S321" s="426"/>
      <c r="T321" s="426"/>
      <c r="U321" s="426"/>
      <c r="V321" s="426"/>
      <c r="W321" s="426"/>
      <c r="X321" s="426"/>
      <c r="Y321" s="426"/>
      <c r="Z321" s="426"/>
      <c r="AA321" s="426"/>
    </row>
    <row r="322" spans="1:27" ht="15.75" customHeight="1">
      <c r="A322" s="426"/>
      <c r="B322" s="426"/>
      <c r="C322" s="426"/>
      <c r="D322" s="426"/>
      <c r="E322" s="426"/>
      <c r="F322" s="426"/>
      <c r="G322" s="426"/>
      <c r="H322" s="426"/>
      <c r="I322" s="426"/>
      <c r="J322" s="426"/>
      <c r="K322" s="426"/>
      <c r="L322" s="426"/>
      <c r="M322" s="426"/>
      <c r="N322" s="426"/>
      <c r="O322" s="426"/>
      <c r="P322" s="426"/>
      <c r="Q322" s="426"/>
      <c r="R322" s="426"/>
      <c r="S322" s="426"/>
      <c r="T322" s="426"/>
      <c r="U322" s="426"/>
      <c r="V322" s="426"/>
      <c r="W322" s="426"/>
      <c r="X322" s="426"/>
      <c r="Y322" s="426"/>
      <c r="Z322" s="426"/>
      <c r="AA322" s="426"/>
    </row>
    <row r="323" spans="1:27" ht="15.75" customHeight="1">
      <c r="A323" s="426"/>
      <c r="B323" s="426"/>
      <c r="C323" s="426"/>
      <c r="D323" s="426"/>
      <c r="E323" s="426"/>
      <c r="F323" s="426"/>
      <c r="G323" s="426"/>
      <c r="H323" s="426"/>
      <c r="I323" s="426"/>
      <c r="J323" s="426"/>
      <c r="K323" s="426"/>
      <c r="L323" s="426"/>
      <c r="M323" s="426"/>
      <c r="N323" s="426"/>
      <c r="O323" s="426"/>
      <c r="P323" s="426"/>
      <c r="Q323" s="426"/>
      <c r="R323" s="426"/>
      <c r="S323" s="426"/>
      <c r="T323" s="426"/>
      <c r="U323" s="426"/>
      <c r="V323" s="426"/>
      <c r="W323" s="426"/>
      <c r="X323" s="426"/>
      <c r="Y323" s="426"/>
      <c r="Z323" s="426"/>
      <c r="AA323" s="426"/>
    </row>
    <row r="324" spans="1:27" ht="15.75" customHeight="1">
      <c r="A324" s="426"/>
      <c r="B324" s="426"/>
      <c r="C324" s="426"/>
      <c r="D324" s="426"/>
      <c r="E324" s="426"/>
      <c r="F324" s="426"/>
      <c r="G324" s="426"/>
      <c r="H324" s="426"/>
      <c r="I324" s="426"/>
      <c r="J324" s="426"/>
      <c r="K324" s="426"/>
      <c r="L324" s="426"/>
      <c r="M324" s="426"/>
      <c r="N324" s="426"/>
      <c r="O324" s="426"/>
      <c r="P324" s="426"/>
      <c r="Q324" s="426"/>
      <c r="R324" s="426"/>
      <c r="S324" s="426"/>
      <c r="T324" s="426"/>
      <c r="U324" s="426"/>
      <c r="V324" s="426"/>
      <c r="W324" s="426"/>
      <c r="X324" s="426"/>
      <c r="Y324" s="426"/>
      <c r="Z324" s="426"/>
      <c r="AA324" s="426"/>
    </row>
    <row r="325" spans="1:27" ht="15.75" customHeight="1">
      <c r="A325" s="426"/>
      <c r="B325" s="426"/>
      <c r="C325" s="426"/>
      <c r="D325" s="426"/>
      <c r="E325" s="426"/>
      <c r="F325" s="426"/>
      <c r="G325" s="426"/>
      <c r="H325" s="426"/>
      <c r="I325" s="426"/>
      <c r="J325" s="426"/>
      <c r="K325" s="426"/>
      <c r="L325" s="426"/>
      <c r="M325" s="426"/>
      <c r="N325" s="426"/>
      <c r="O325" s="426"/>
      <c r="P325" s="426"/>
      <c r="Q325" s="426"/>
      <c r="R325" s="426"/>
      <c r="S325" s="426"/>
      <c r="T325" s="426"/>
      <c r="U325" s="426"/>
      <c r="V325" s="426"/>
      <c r="W325" s="426"/>
      <c r="X325" s="426"/>
      <c r="Y325" s="426"/>
      <c r="Z325" s="426"/>
      <c r="AA325" s="426"/>
    </row>
    <row r="326" spans="1:27" ht="15.75" customHeight="1">
      <c r="A326" s="426"/>
      <c r="B326" s="426"/>
      <c r="C326" s="426"/>
      <c r="D326" s="426"/>
      <c r="E326" s="426"/>
      <c r="F326" s="426"/>
      <c r="G326" s="426"/>
      <c r="H326" s="426"/>
      <c r="I326" s="426"/>
      <c r="J326" s="426"/>
      <c r="K326" s="426"/>
      <c r="L326" s="426"/>
      <c r="M326" s="426"/>
      <c r="N326" s="426"/>
      <c r="O326" s="426"/>
      <c r="P326" s="426"/>
      <c r="Q326" s="426"/>
      <c r="R326" s="426"/>
      <c r="S326" s="426"/>
      <c r="T326" s="426"/>
      <c r="U326" s="426"/>
      <c r="V326" s="426"/>
      <c r="W326" s="426"/>
      <c r="X326" s="426"/>
      <c r="Y326" s="426"/>
      <c r="Z326" s="426"/>
      <c r="AA326" s="426"/>
    </row>
    <row r="327" spans="1:27" ht="15.75" customHeight="1">
      <c r="A327" s="426"/>
      <c r="B327" s="426"/>
      <c r="C327" s="426"/>
      <c r="D327" s="426"/>
      <c r="E327" s="426"/>
      <c r="F327" s="426"/>
      <c r="G327" s="426"/>
      <c r="H327" s="426"/>
      <c r="I327" s="426"/>
      <c r="J327" s="426"/>
      <c r="K327" s="426"/>
      <c r="L327" s="426"/>
      <c r="M327" s="426"/>
      <c r="N327" s="426"/>
      <c r="O327" s="426"/>
      <c r="P327" s="426"/>
      <c r="Q327" s="426"/>
      <c r="R327" s="426"/>
      <c r="S327" s="426"/>
      <c r="T327" s="426"/>
      <c r="U327" s="426"/>
      <c r="V327" s="426"/>
      <c r="W327" s="426"/>
      <c r="X327" s="426"/>
      <c r="Y327" s="426"/>
      <c r="Z327" s="426"/>
      <c r="AA327" s="426"/>
    </row>
    <row r="328" spans="1:27" ht="15.75" customHeight="1">
      <c r="A328" s="426"/>
      <c r="B328" s="426"/>
      <c r="C328" s="426"/>
      <c r="D328" s="426"/>
      <c r="E328" s="426"/>
      <c r="F328" s="426"/>
      <c r="G328" s="426"/>
      <c r="H328" s="426"/>
      <c r="I328" s="426"/>
      <c r="J328" s="426"/>
      <c r="K328" s="426"/>
      <c r="L328" s="426"/>
      <c r="M328" s="426"/>
      <c r="N328" s="426"/>
      <c r="O328" s="426"/>
      <c r="P328" s="426"/>
      <c r="Q328" s="426"/>
      <c r="R328" s="426"/>
      <c r="S328" s="426"/>
      <c r="T328" s="426"/>
      <c r="U328" s="426"/>
      <c r="V328" s="426"/>
      <c r="W328" s="426"/>
      <c r="X328" s="426"/>
      <c r="Y328" s="426"/>
      <c r="Z328" s="426"/>
      <c r="AA328" s="426"/>
    </row>
    <row r="329" spans="1:27" ht="15.75" customHeight="1">
      <c r="A329" s="426"/>
      <c r="B329" s="426"/>
      <c r="C329" s="426"/>
      <c r="D329" s="426"/>
      <c r="E329" s="426"/>
      <c r="F329" s="426"/>
      <c r="G329" s="426"/>
      <c r="H329" s="426"/>
      <c r="I329" s="426"/>
      <c r="J329" s="426"/>
      <c r="K329" s="426"/>
      <c r="L329" s="426"/>
      <c r="M329" s="426"/>
      <c r="N329" s="426"/>
      <c r="O329" s="426"/>
      <c r="P329" s="426"/>
      <c r="Q329" s="426"/>
      <c r="R329" s="426"/>
      <c r="S329" s="426"/>
      <c r="T329" s="426"/>
      <c r="U329" s="426"/>
      <c r="V329" s="426"/>
      <c r="W329" s="426"/>
      <c r="X329" s="426"/>
      <c r="Y329" s="426"/>
      <c r="Z329" s="426"/>
      <c r="AA329" s="426"/>
    </row>
    <row r="330" spans="1:27" ht="15.75" customHeight="1">
      <c r="A330" s="426"/>
      <c r="B330" s="426"/>
      <c r="C330" s="426"/>
      <c r="D330" s="426"/>
      <c r="E330" s="426"/>
      <c r="F330" s="426"/>
      <c r="G330" s="426"/>
      <c r="H330" s="426"/>
      <c r="I330" s="426"/>
      <c r="J330" s="426"/>
      <c r="K330" s="426"/>
      <c r="L330" s="426"/>
      <c r="M330" s="426"/>
      <c r="N330" s="426"/>
      <c r="O330" s="426"/>
      <c r="P330" s="426"/>
      <c r="Q330" s="426"/>
      <c r="R330" s="426"/>
      <c r="S330" s="426"/>
      <c r="T330" s="426"/>
      <c r="U330" s="426"/>
      <c r="V330" s="426"/>
      <c r="W330" s="426"/>
      <c r="X330" s="426"/>
      <c r="Y330" s="426"/>
      <c r="Z330" s="426"/>
      <c r="AA330" s="426"/>
    </row>
    <row r="331" spans="1:27" ht="15.75" customHeight="1">
      <c r="A331" s="426"/>
      <c r="B331" s="426"/>
      <c r="C331" s="426"/>
      <c r="D331" s="426"/>
      <c r="E331" s="426"/>
      <c r="F331" s="426"/>
      <c r="G331" s="426"/>
      <c r="H331" s="426"/>
      <c r="I331" s="426"/>
      <c r="J331" s="426"/>
      <c r="K331" s="426"/>
      <c r="L331" s="426"/>
      <c r="M331" s="426"/>
      <c r="N331" s="426"/>
      <c r="O331" s="426"/>
      <c r="P331" s="426"/>
      <c r="Q331" s="426"/>
      <c r="R331" s="426"/>
      <c r="S331" s="426"/>
      <c r="T331" s="426"/>
      <c r="U331" s="426"/>
      <c r="V331" s="426"/>
      <c r="W331" s="426"/>
      <c r="X331" s="426"/>
      <c r="Y331" s="426"/>
      <c r="Z331" s="426"/>
      <c r="AA331" s="426"/>
    </row>
    <row r="332" spans="1:27" ht="15.75" customHeight="1">
      <c r="A332" s="426"/>
      <c r="B332" s="426"/>
      <c r="C332" s="426"/>
      <c r="D332" s="426"/>
      <c r="E332" s="426"/>
      <c r="F332" s="426"/>
      <c r="G332" s="426"/>
      <c r="H332" s="426"/>
      <c r="I332" s="426"/>
      <c r="J332" s="426"/>
      <c r="K332" s="426"/>
      <c r="L332" s="426"/>
      <c r="M332" s="426"/>
      <c r="N332" s="426"/>
      <c r="O332" s="426"/>
      <c r="P332" s="426"/>
      <c r="Q332" s="426"/>
      <c r="R332" s="426"/>
      <c r="S332" s="426"/>
      <c r="T332" s="426"/>
      <c r="U332" s="426"/>
      <c r="V332" s="426"/>
      <c r="W332" s="426"/>
      <c r="X332" s="426"/>
      <c r="Y332" s="426"/>
      <c r="Z332" s="426"/>
      <c r="AA332" s="426"/>
    </row>
    <row r="333" spans="1:27" ht="15.75" customHeight="1">
      <c r="A333" s="426"/>
      <c r="B333" s="426"/>
      <c r="C333" s="426"/>
      <c r="D333" s="426"/>
      <c r="E333" s="426"/>
      <c r="F333" s="426"/>
      <c r="G333" s="426"/>
      <c r="H333" s="426"/>
      <c r="I333" s="426"/>
      <c r="J333" s="426"/>
      <c r="K333" s="426"/>
      <c r="L333" s="426"/>
      <c r="M333" s="426"/>
      <c r="N333" s="426"/>
      <c r="O333" s="426"/>
      <c r="P333" s="426"/>
      <c r="Q333" s="426"/>
      <c r="R333" s="426"/>
      <c r="S333" s="426"/>
      <c r="T333" s="426"/>
      <c r="U333" s="426"/>
      <c r="V333" s="426"/>
      <c r="W333" s="426"/>
      <c r="X333" s="426"/>
      <c r="Y333" s="426"/>
      <c r="Z333" s="426"/>
      <c r="AA333" s="426"/>
    </row>
    <row r="334" spans="1:27" ht="15.75" customHeight="1">
      <c r="A334" s="426"/>
      <c r="B334" s="426"/>
      <c r="C334" s="426"/>
      <c r="D334" s="426"/>
      <c r="E334" s="426"/>
      <c r="F334" s="426"/>
      <c r="G334" s="426"/>
      <c r="H334" s="426"/>
      <c r="I334" s="426"/>
      <c r="J334" s="426"/>
      <c r="K334" s="426"/>
      <c r="L334" s="426"/>
      <c r="M334" s="426"/>
      <c r="N334" s="426"/>
      <c r="O334" s="426"/>
      <c r="P334" s="426"/>
      <c r="Q334" s="426"/>
      <c r="R334" s="426"/>
      <c r="S334" s="426"/>
      <c r="T334" s="426"/>
      <c r="U334" s="426"/>
      <c r="V334" s="426"/>
      <c r="W334" s="426"/>
      <c r="X334" s="426"/>
      <c r="Y334" s="426"/>
      <c r="Z334" s="426"/>
      <c r="AA334" s="426"/>
    </row>
    <row r="335" spans="1:27" ht="15.75" customHeight="1">
      <c r="A335" s="426"/>
      <c r="B335" s="426"/>
      <c r="C335" s="426"/>
      <c r="D335" s="426"/>
      <c r="E335" s="426"/>
      <c r="F335" s="426"/>
      <c r="G335" s="426"/>
      <c r="H335" s="426"/>
      <c r="I335" s="426"/>
      <c r="J335" s="426"/>
      <c r="K335" s="426"/>
      <c r="L335" s="426"/>
      <c r="M335" s="426"/>
      <c r="N335" s="426"/>
      <c r="O335" s="426"/>
      <c r="P335" s="426"/>
      <c r="Q335" s="426"/>
      <c r="R335" s="426"/>
      <c r="S335" s="426"/>
      <c r="T335" s="426"/>
      <c r="U335" s="426"/>
      <c r="V335" s="426"/>
      <c r="W335" s="426"/>
      <c r="X335" s="426"/>
      <c r="Y335" s="426"/>
      <c r="Z335" s="426"/>
      <c r="AA335" s="426"/>
    </row>
    <row r="336" spans="1:27" ht="15.75" customHeight="1">
      <c r="A336" s="426"/>
      <c r="B336" s="426"/>
      <c r="C336" s="426"/>
      <c r="D336" s="426"/>
      <c r="E336" s="426"/>
      <c r="F336" s="426"/>
      <c r="G336" s="426"/>
      <c r="H336" s="426"/>
      <c r="I336" s="426"/>
      <c r="J336" s="426"/>
      <c r="K336" s="426"/>
      <c r="L336" s="426"/>
      <c r="M336" s="426"/>
      <c r="N336" s="426"/>
      <c r="O336" s="426"/>
      <c r="P336" s="426"/>
      <c r="Q336" s="426"/>
      <c r="R336" s="426"/>
      <c r="S336" s="426"/>
      <c r="T336" s="426"/>
      <c r="U336" s="426"/>
      <c r="V336" s="426"/>
      <c r="W336" s="426"/>
      <c r="X336" s="426"/>
      <c r="Y336" s="426"/>
      <c r="Z336" s="426"/>
      <c r="AA336" s="426"/>
    </row>
    <row r="337" spans="1:27" ht="15.75" customHeight="1">
      <c r="A337" s="426"/>
      <c r="B337" s="426"/>
      <c r="C337" s="426"/>
      <c r="D337" s="426"/>
      <c r="E337" s="426"/>
      <c r="F337" s="426"/>
      <c r="G337" s="426"/>
      <c r="H337" s="426"/>
      <c r="I337" s="426"/>
      <c r="J337" s="426"/>
      <c r="K337" s="426"/>
      <c r="L337" s="426"/>
      <c r="M337" s="426"/>
      <c r="N337" s="426"/>
      <c r="O337" s="426"/>
      <c r="P337" s="426"/>
      <c r="Q337" s="426"/>
      <c r="R337" s="426"/>
      <c r="S337" s="426"/>
      <c r="T337" s="426"/>
      <c r="U337" s="426"/>
      <c r="V337" s="426"/>
      <c r="W337" s="426"/>
      <c r="X337" s="426"/>
      <c r="Y337" s="426"/>
      <c r="Z337" s="426"/>
      <c r="AA337" s="426"/>
    </row>
    <row r="338" spans="1:27" ht="15.75" customHeight="1">
      <c r="A338" s="426"/>
      <c r="B338" s="426"/>
      <c r="C338" s="426"/>
      <c r="D338" s="426"/>
      <c r="E338" s="426"/>
      <c r="F338" s="426"/>
      <c r="G338" s="426"/>
      <c r="H338" s="426"/>
      <c r="I338" s="426"/>
      <c r="J338" s="426"/>
      <c r="K338" s="426"/>
      <c r="L338" s="426"/>
      <c r="M338" s="426"/>
      <c r="N338" s="426"/>
      <c r="O338" s="426"/>
      <c r="P338" s="426"/>
      <c r="Q338" s="426"/>
      <c r="R338" s="426"/>
      <c r="S338" s="426"/>
      <c r="T338" s="426"/>
      <c r="U338" s="426"/>
      <c r="V338" s="426"/>
      <c r="W338" s="426"/>
      <c r="X338" s="426"/>
      <c r="Y338" s="426"/>
      <c r="Z338" s="426"/>
      <c r="AA338" s="426"/>
    </row>
    <row r="339" spans="1:27" ht="15.75" customHeight="1">
      <c r="A339" s="426"/>
      <c r="B339" s="426"/>
      <c r="C339" s="426"/>
      <c r="D339" s="426"/>
      <c r="E339" s="426"/>
      <c r="F339" s="426"/>
      <c r="G339" s="426"/>
      <c r="H339" s="426"/>
      <c r="I339" s="426"/>
      <c r="J339" s="426"/>
      <c r="K339" s="426"/>
      <c r="L339" s="426"/>
      <c r="M339" s="426"/>
      <c r="N339" s="426"/>
      <c r="O339" s="426"/>
      <c r="P339" s="426"/>
      <c r="Q339" s="426"/>
      <c r="R339" s="426"/>
      <c r="S339" s="426"/>
      <c r="T339" s="426"/>
      <c r="U339" s="426"/>
      <c r="V339" s="426"/>
      <c r="W339" s="426"/>
      <c r="X339" s="426"/>
      <c r="Y339" s="426"/>
      <c r="Z339" s="426"/>
      <c r="AA339" s="426"/>
    </row>
    <row r="340" spans="1:27" ht="15.75" customHeight="1">
      <c r="A340" s="426"/>
      <c r="B340" s="426"/>
      <c r="C340" s="426"/>
      <c r="D340" s="426"/>
      <c r="E340" s="426"/>
      <c r="F340" s="426"/>
      <c r="G340" s="426"/>
      <c r="H340" s="426"/>
      <c r="I340" s="426"/>
      <c r="J340" s="426"/>
      <c r="K340" s="426"/>
      <c r="L340" s="426"/>
      <c r="M340" s="426"/>
      <c r="N340" s="426"/>
      <c r="O340" s="426"/>
      <c r="P340" s="426"/>
      <c r="Q340" s="426"/>
      <c r="R340" s="426"/>
      <c r="S340" s="426"/>
      <c r="T340" s="426"/>
      <c r="U340" s="426"/>
      <c r="V340" s="426"/>
      <c r="W340" s="426"/>
      <c r="X340" s="426"/>
      <c r="Y340" s="426"/>
      <c r="Z340" s="426"/>
      <c r="AA340" s="426"/>
    </row>
    <row r="341" spans="1:27" ht="15.75" customHeight="1">
      <c r="A341" s="426"/>
      <c r="B341" s="426"/>
      <c r="C341" s="426"/>
      <c r="D341" s="426"/>
      <c r="E341" s="426"/>
      <c r="F341" s="426"/>
      <c r="G341" s="426"/>
      <c r="H341" s="426"/>
      <c r="I341" s="426"/>
      <c r="J341" s="426"/>
      <c r="K341" s="426"/>
      <c r="L341" s="426"/>
      <c r="M341" s="426"/>
      <c r="N341" s="426"/>
      <c r="O341" s="426"/>
      <c r="P341" s="426"/>
      <c r="Q341" s="426"/>
      <c r="R341" s="426"/>
      <c r="S341" s="426"/>
      <c r="T341" s="426"/>
      <c r="U341" s="426"/>
      <c r="V341" s="426"/>
      <c r="W341" s="426"/>
      <c r="X341" s="426"/>
      <c r="Y341" s="426"/>
      <c r="Z341" s="426"/>
      <c r="AA341" s="426"/>
    </row>
    <row r="342" spans="1:27" ht="15.75" customHeight="1">
      <c r="A342" s="426"/>
      <c r="B342" s="426"/>
      <c r="C342" s="426"/>
      <c r="D342" s="426"/>
      <c r="E342" s="426"/>
      <c r="F342" s="426"/>
      <c r="G342" s="426"/>
      <c r="H342" s="426"/>
      <c r="I342" s="426"/>
      <c r="J342" s="426"/>
      <c r="K342" s="426"/>
      <c r="L342" s="426"/>
      <c r="M342" s="426"/>
      <c r="N342" s="426"/>
      <c r="O342" s="426"/>
      <c r="P342" s="426"/>
      <c r="Q342" s="426"/>
      <c r="R342" s="426"/>
      <c r="S342" s="426"/>
      <c r="T342" s="426"/>
      <c r="U342" s="426"/>
      <c r="V342" s="426"/>
      <c r="W342" s="426"/>
      <c r="X342" s="426"/>
      <c r="Y342" s="426"/>
      <c r="Z342" s="426"/>
      <c r="AA342" s="426"/>
    </row>
    <row r="343" spans="1:27" ht="15.75" customHeight="1">
      <c r="A343" s="426"/>
      <c r="B343" s="426"/>
      <c r="C343" s="426"/>
      <c r="D343" s="426"/>
      <c r="E343" s="426"/>
      <c r="F343" s="426"/>
      <c r="G343" s="426"/>
      <c r="H343" s="426"/>
      <c r="I343" s="426"/>
      <c r="J343" s="426"/>
      <c r="K343" s="426"/>
      <c r="L343" s="426"/>
      <c r="M343" s="426"/>
      <c r="N343" s="426"/>
      <c r="O343" s="426"/>
      <c r="P343" s="426"/>
      <c r="Q343" s="426"/>
      <c r="R343" s="426"/>
      <c r="S343" s="426"/>
      <c r="T343" s="426"/>
      <c r="U343" s="426"/>
      <c r="V343" s="426"/>
      <c r="W343" s="426"/>
      <c r="X343" s="426"/>
      <c r="Y343" s="426"/>
      <c r="Z343" s="426"/>
      <c r="AA343" s="426"/>
    </row>
    <row r="344" spans="1:27" ht="15.75" customHeight="1">
      <c r="A344" s="426"/>
      <c r="B344" s="426"/>
      <c r="C344" s="426"/>
      <c r="D344" s="426"/>
      <c r="E344" s="426"/>
      <c r="F344" s="426"/>
      <c r="G344" s="426"/>
      <c r="H344" s="426"/>
      <c r="I344" s="426"/>
      <c r="J344" s="426"/>
      <c r="K344" s="426"/>
      <c r="L344" s="426"/>
      <c r="M344" s="426"/>
      <c r="N344" s="426"/>
      <c r="O344" s="426"/>
      <c r="P344" s="426"/>
      <c r="Q344" s="426"/>
      <c r="R344" s="426"/>
      <c r="S344" s="426"/>
      <c r="T344" s="426"/>
      <c r="U344" s="426"/>
      <c r="V344" s="426"/>
      <c r="W344" s="426"/>
      <c r="X344" s="426"/>
      <c r="Y344" s="426"/>
      <c r="Z344" s="426"/>
      <c r="AA344" s="426"/>
    </row>
    <row r="345" spans="1:27" ht="15.75" customHeight="1">
      <c r="A345" s="426"/>
      <c r="B345" s="426"/>
      <c r="C345" s="426"/>
      <c r="D345" s="426"/>
      <c r="E345" s="426"/>
      <c r="F345" s="426"/>
      <c r="G345" s="426"/>
      <c r="H345" s="426"/>
      <c r="I345" s="426"/>
      <c r="J345" s="426"/>
      <c r="K345" s="426"/>
      <c r="L345" s="426"/>
      <c r="M345" s="426"/>
      <c r="N345" s="426"/>
      <c r="O345" s="426"/>
      <c r="P345" s="426"/>
      <c r="Q345" s="426"/>
      <c r="R345" s="426"/>
      <c r="S345" s="426"/>
      <c r="T345" s="426"/>
      <c r="U345" s="426"/>
      <c r="V345" s="426"/>
      <c r="W345" s="426"/>
      <c r="X345" s="426"/>
      <c r="Y345" s="426"/>
      <c r="Z345" s="426"/>
      <c r="AA345" s="426"/>
    </row>
    <row r="346" spans="1:27" ht="15.75" customHeight="1">
      <c r="A346" s="426"/>
      <c r="B346" s="426"/>
      <c r="C346" s="426"/>
      <c r="D346" s="426"/>
      <c r="E346" s="426"/>
      <c r="F346" s="426"/>
      <c r="G346" s="426"/>
      <c r="H346" s="426"/>
      <c r="I346" s="426"/>
      <c r="J346" s="426"/>
      <c r="K346" s="426"/>
      <c r="L346" s="426"/>
      <c r="M346" s="426"/>
      <c r="N346" s="426"/>
      <c r="O346" s="426"/>
      <c r="P346" s="426"/>
      <c r="Q346" s="426"/>
      <c r="R346" s="426"/>
      <c r="S346" s="426"/>
      <c r="T346" s="426"/>
      <c r="U346" s="426"/>
      <c r="V346" s="426"/>
      <c r="W346" s="426"/>
      <c r="X346" s="426"/>
      <c r="Y346" s="426"/>
      <c r="Z346" s="426"/>
      <c r="AA346" s="426"/>
    </row>
    <row r="347" spans="1:27" ht="15.75" customHeight="1">
      <c r="A347" s="426"/>
      <c r="B347" s="426"/>
      <c r="C347" s="426"/>
      <c r="D347" s="426"/>
      <c r="E347" s="426"/>
      <c r="F347" s="426"/>
      <c r="G347" s="426"/>
      <c r="H347" s="426"/>
      <c r="I347" s="426"/>
      <c r="J347" s="426"/>
      <c r="K347" s="426"/>
      <c r="L347" s="426"/>
      <c r="M347" s="426"/>
      <c r="N347" s="426"/>
      <c r="O347" s="426"/>
      <c r="P347" s="426"/>
      <c r="Q347" s="426"/>
      <c r="R347" s="426"/>
      <c r="S347" s="426"/>
      <c r="T347" s="426"/>
      <c r="U347" s="426"/>
      <c r="V347" s="426"/>
      <c r="W347" s="426"/>
      <c r="X347" s="426"/>
      <c r="Y347" s="426"/>
      <c r="Z347" s="426"/>
      <c r="AA347" s="426"/>
    </row>
    <row r="348" spans="1:27" ht="15.75" customHeight="1">
      <c r="A348" s="426"/>
      <c r="B348" s="426"/>
      <c r="C348" s="426"/>
      <c r="D348" s="426"/>
      <c r="E348" s="426"/>
      <c r="F348" s="426"/>
      <c r="G348" s="426"/>
      <c r="H348" s="426"/>
      <c r="I348" s="426"/>
      <c r="J348" s="426"/>
      <c r="K348" s="426"/>
      <c r="L348" s="426"/>
      <c r="M348" s="426"/>
      <c r="N348" s="426"/>
      <c r="O348" s="426"/>
      <c r="P348" s="426"/>
      <c r="Q348" s="426"/>
      <c r="R348" s="426"/>
      <c r="S348" s="426"/>
      <c r="T348" s="426"/>
      <c r="U348" s="426"/>
      <c r="V348" s="426"/>
      <c r="W348" s="426"/>
      <c r="X348" s="426"/>
      <c r="Y348" s="426"/>
      <c r="Z348" s="426"/>
      <c r="AA348" s="426"/>
    </row>
    <row r="349" spans="1:27" ht="15.75" customHeight="1">
      <c r="A349" s="426"/>
      <c r="B349" s="426"/>
      <c r="C349" s="426"/>
      <c r="D349" s="426"/>
      <c r="E349" s="426"/>
      <c r="F349" s="426"/>
      <c r="G349" s="426"/>
      <c r="H349" s="426"/>
      <c r="I349" s="426"/>
      <c r="J349" s="426"/>
      <c r="K349" s="426"/>
      <c r="L349" s="426"/>
      <c r="M349" s="426"/>
      <c r="N349" s="426"/>
      <c r="O349" s="426"/>
      <c r="P349" s="426"/>
      <c r="Q349" s="426"/>
      <c r="R349" s="426"/>
      <c r="S349" s="426"/>
      <c r="T349" s="426"/>
      <c r="U349" s="426"/>
      <c r="V349" s="426"/>
      <c r="W349" s="426"/>
      <c r="X349" s="426"/>
      <c r="Y349" s="426"/>
      <c r="Z349" s="426"/>
      <c r="AA349" s="426"/>
    </row>
    <row r="350" spans="1:27" ht="15.75" customHeight="1">
      <c r="A350" s="426"/>
      <c r="B350" s="426"/>
      <c r="C350" s="426"/>
      <c r="D350" s="426"/>
      <c r="E350" s="426"/>
      <c r="F350" s="426"/>
      <c r="G350" s="426"/>
      <c r="H350" s="426"/>
      <c r="I350" s="426"/>
      <c r="J350" s="426"/>
      <c r="K350" s="426"/>
      <c r="L350" s="426"/>
      <c r="M350" s="426"/>
      <c r="N350" s="426"/>
      <c r="O350" s="426"/>
      <c r="P350" s="426"/>
      <c r="Q350" s="426"/>
      <c r="R350" s="426"/>
      <c r="S350" s="426"/>
      <c r="T350" s="426"/>
      <c r="U350" s="426"/>
      <c r="V350" s="426"/>
      <c r="W350" s="426"/>
      <c r="X350" s="426"/>
      <c r="Y350" s="426"/>
      <c r="Z350" s="426"/>
      <c r="AA350" s="426"/>
    </row>
    <row r="351" spans="1:27" ht="15.75" customHeight="1">
      <c r="A351" s="426"/>
      <c r="B351" s="426"/>
      <c r="C351" s="426"/>
      <c r="D351" s="426"/>
      <c r="E351" s="426"/>
      <c r="F351" s="426"/>
      <c r="G351" s="426"/>
      <c r="H351" s="426"/>
      <c r="I351" s="426"/>
      <c r="J351" s="426"/>
      <c r="K351" s="426"/>
      <c r="L351" s="426"/>
      <c r="M351" s="426"/>
      <c r="N351" s="426"/>
      <c r="O351" s="426"/>
      <c r="P351" s="426"/>
      <c r="Q351" s="426"/>
      <c r="R351" s="426"/>
      <c r="S351" s="426"/>
      <c r="T351" s="426"/>
      <c r="U351" s="426"/>
      <c r="V351" s="426"/>
      <c r="W351" s="426"/>
      <c r="X351" s="426"/>
      <c r="Y351" s="426"/>
      <c r="Z351" s="426"/>
      <c r="AA351" s="426"/>
    </row>
    <row r="352" spans="1:27" ht="15.75" customHeight="1">
      <c r="A352" s="426"/>
      <c r="B352" s="426"/>
      <c r="C352" s="426"/>
      <c r="D352" s="426"/>
      <c r="E352" s="426"/>
      <c r="F352" s="426"/>
      <c r="G352" s="426"/>
      <c r="H352" s="426"/>
      <c r="I352" s="426"/>
      <c r="J352" s="426"/>
      <c r="K352" s="426"/>
      <c r="L352" s="426"/>
      <c r="M352" s="426"/>
      <c r="N352" s="426"/>
      <c r="O352" s="426"/>
      <c r="P352" s="426"/>
      <c r="Q352" s="426"/>
      <c r="R352" s="426"/>
      <c r="S352" s="426"/>
      <c r="T352" s="426"/>
      <c r="U352" s="426"/>
      <c r="V352" s="426"/>
      <c r="W352" s="426"/>
      <c r="X352" s="426"/>
      <c r="Y352" s="426"/>
      <c r="Z352" s="426"/>
      <c r="AA352" s="426"/>
    </row>
    <row r="353" spans="1:27" ht="15.75" customHeight="1">
      <c r="A353" s="426"/>
      <c r="B353" s="426"/>
      <c r="C353" s="426"/>
      <c r="D353" s="426"/>
      <c r="E353" s="426"/>
      <c r="F353" s="426"/>
      <c r="G353" s="426"/>
      <c r="H353" s="426"/>
      <c r="I353" s="426"/>
      <c r="J353" s="426"/>
      <c r="K353" s="426"/>
      <c r="L353" s="426"/>
      <c r="M353" s="426"/>
      <c r="N353" s="426"/>
      <c r="O353" s="426"/>
      <c r="P353" s="426"/>
      <c r="Q353" s="426"/>
      <c r="R353" s="426"/>
      <c r="S353" s="426"/>
      <c r="T353" s="426"/>
      <c r="U353" s="426"/>
      <c r="V353" s="426"/>
      <c r="W353" s="426"/>
      <c r="X353" s="426"/>
      <c r="Y353" s="426"/>
      <c r="Z353" s="426"/>
      <c r="AA353" s="426"/>
    </row>
    <row r="354" spans="1:27" ht="15.75" customHeight="1">
      <c r="A354" s="426"/>
      <c r="B354" s="426"/>
      <c r="C354" s="426"/>
      <c r="D354" s="426"/>
      <c r="E354" s="426"/>
      <c r="F354" s="426"/>
      <c r="G354" s="426"/>
      <c r="H354" s="426"/>
      <c r="I354" s="426"/>
      <c r="J354" s="426"/>
      <c r="K354" s="426"/>
      <c r="L354" s="426"/>
      <c r="M354" s="426"/>
      <c r="N354" s="426"/>
      <c r="O354" s="426"/>
      <c r="P354" s="426"/>
      <c r="Q354" s="426"/>
      <c r="R354" s="426"/>
      <c r="S354" s="426"/>
      <c r="T354" s="426"/>
      <c r="U354" s="426"/>
      <c r="V354" s="426"/>
      <c r="W354" s="426"/>
      <c r="X354" s="426"/>
      <c r="Y354" s="426"/>
      <c r="Z354" s="426"/>
      <c r="AA354" s="426"/>
    </row>
    <row r="355" spans="1:27" ht="15.75" customHeight="1">
      <c r="A355" s="426"/>
      <c r="B355" s="426"/>
      <c r="C355" s="426"/>
      <c r="D355" s="426"/>
      <c r="E355" s="426"/>
      <c r="F355" s="426"/>
      <c r="G355" s="426"/>
      <c r="H355" s="426"/>
      <c r="I355" s="426"/>
      <c r="J355" s="426"/>
      <c r="K355" s="426"/>
      <c r="L355" s="426"/>
      <c r="M355" s="426"/>
      <c r="N355" s="426"/>
      <c r="O355" s="426"/>
      <c r="P355" s="426"/>
      <c r="Q355" s="426"/>
      <c r="R355" s="426"/>
      <c r="S355" s="426"/>
      <c r="T355" s="426"/>
      <c r="U355" s="426"/>
      <c r="V355" s="426"/>
      <c r="W355" s="426"/>
      <c r="X355" s="426"/>
      <c r="Y355" s="426"/>
      <c r="Z355" s="426"/>
      <c r="AA355" s="426"/>
    </row>
    <row r="356" spans="1:27" ht="15.75" customHeight="1">
      <c r="A356" s="426"/>
      <c r="B356" s="426"/>
      <c r="C356" s="426"/>
      <c r="D356" s="426"/>
      <c r="E356" s="426"/>
      <c r="F356" s="426"/>
      <c r="G356" s="426"/>
      <c r="H356" s="426"/>
      <c r="I356" s="426"/>
      <c r="J356" s="426"/>
      <c r="K356" s="426"/>
      <c r="L356" s="426"/>
      <c r="M356" s="426"/>
      <c r="N356" s="426"/>
      <c r="O356" s="426"/>
      <c r="P356" s="426"/>
      <c r="Q356" s="426"/>
      <c r="R356" s="426"/>
      <c r="S356" s="426"/>
      <c r="T356" s="426"/>
      <c r="U356" s="426"/>
      <c r="V356" s="426"/>
      <c r="W356" s="426"/>
      <c r="X356" s="426"/>
      <c r="Y356" s="426"/>
      <c r="Z356" s="426"/>
      <c r="AA356" s="426"/>
    </row>
    <row r="357" spans="1:27" ht="15.75" customHeight="1">
      <c r="A357" s="426"/>
      <c r="B357" s="426"/>
      <c r="C357" s="426"/>
      <c r="D357" s="426"/>
      <c r="E357" s="426"/>
      <c r="F357" s="426"/>
      <c r="G357" s="426"/>
      <c r="H357" s="426"/>
      <c r="I357" s="426"/>
      <c r="J357" s="426"/>
      <c r="K357" s="426"/>
      <c r="L357" s="426"/>
      <c r="M357" s="426"/>
      <c r="N357" s="426"/>
      <c r="O357" s="426"/>
      <c r="P357" s="426"/>
      <c r="Q357" s="426"/>
      <c r="R357" s="426"/>
      <c r="S357" s="426"/>
      <c r="T357" s="426"/>
      <c r="U357" s="426"/>
      <c r="V357" s="426"/>
      <c r="W357" s="426"/>
      <c r="X357" s="426"/>
      <c r="Y357" s="426"/>
      <c r="Z357" s="426"/>
      <c r="AA357" s="426"/>
    </row>
    <row r="358" spans="1:27" ht="15.75" customHeight="1">
      <c r="A358" s="426"/>
      <c r="B358" s="426"/>
      <c r="C358" s="426"/>
      <c r="D358" s="426"/>
      <c r="E358" s="426"/>
      <c r="F358" s="426"/>
      <c r="G358" s="426"/>
      <c r="H358" s="426"/>
      <c r="I358" s="426"/>
      <c r="J358" s="426"/>
      <c r="K358" s="426"/>
      <c r="L358" s="426"/>
      <c r="M358" s="426"/>
      <c r="N358" s="426"/>
      <c r="O358" s="426"/>
      <c r="P358" s="426"/>
      <c r="Q358" s="426"/>
      <c r="R358" s="426"/>
      <c r="S358" s="426"/>
      <c r="T358" s="426"/>
      <c r="U358" s="426"/>
      <c r="V358" s="426"/>
      <c r="W358" s="426"/>
      <c r="X358" s="426"/>
      <c r="Y358" s="426"/>
      <c r="Z358" s="426"/>
      <c r="AA358" s="426"/>
    </row>
    <row r="359" spans="1:27" ht="15.75" customHeight="1">
      <c r="A359" s="426"/>
      <c r="B359" s="426"/>
      <c r="C359" s="426"/>
      <c r="D359" s="426"/>
      <c r="E359" s="426"/>
      <c r="F359" s="426"/>
      <c r="G359" s="426"/>
      <c r="H359" s="426"/>
      <c r="I359" s="426"/>
      <c r="J359" s="426"/>
      <c r="K359" s="426"/>
      <c r="L359" s="426"/>
      <c r="M359" s="426"/>
      <c r="N359" s="426"/>
      <c r="O359" s="426"/>
      <c r="P359" s="426"/>
      <c r="Q359" s="426"/>
      <c r="R359" s="426"/>
      <c r="S359" s="426"/>
      <c r="T359" s="426"/>
      <c r="U359" s="426"/>
      <c r="V359" s="426"/>
      <c r="W359" s="426"/>
      <c r="X359" s="426"/>
      <c r="Y359" s="426"/>
      <c r="Z359" s="426"/>
      <c r="AA359" s="426"/>
    </row>
    <row r="360" spans="1:27" ht="15.75" customHeight="1">
      <c r="A360" s="426"/>
      <c r="B360" s="426"/>
      <c r="C360" s="426"/>
      <c r="D360" s="426"/>
      <c r="E360" s="426"/>
      <c r="F360" s="426"/>
      <c r="G360" s="426"/>
      <c r="H360" s="426"/>
      <c r="I360" s="426"/>
      <c r="J360" s="426"/>
      <c r="K360" s="426"/>
      <c r="L360" s="426"/>
      <c r="M360" s="426"/>
      <c r="N360" s="426"/>
      <c r="O360" s="426"/>
      <c r="P360" s="426"/>
      <c r="Q360" s="426"/>
      <c r="R360" s="426"/>
      <c r="S360" s="426"/>
      <c r="T360" s="426"/>
      <c r="U360" s="426"/>
      <c r="V360" s="426"/>
      <c r="W360" s="426"/>
      <c r="X360" s="426"/>
      <c r="Y360" s="426"/>
      <c r="Z360" s="426"/>
      <c r="AA360" s="426"/>
    </row>
    <row r="361" spans="1:27" ht="15.75" customHeight="1">
      <c r="A361" s="426"/>
      <c r="B361" s="426"/>
      <c r="C361" s="426"/>
      <c r="D361" s="426"/>
      <c r="E361" s="426"/>
      <c r="F361" s="426"/>
      <c r="G361" s="426"/>
      <c r="H361" s="426"/>
      <c r="I361" s="426"/>
      <c r="J361" s="426"/>
      <c r="K361" s="426"/>
      <c r="L361" s="426"/>
      <c r="M361" s="426"/>
      <c r="N361" s="426"/>
      <c r="O361" s="426"/>
      <c r="P361" s="426"/>
      <c r="Q361" s="426"/>
      <c r="R361" s="426"/>
      <c r="S361" s="426"/>
      <c r="T361" s="426"/>
      <c r="U361" s="426"/>
      <c r="V361" s="426"/>
      <c r="W361" s="426"/>
      <c r="X361" s="426"/>
      <c r="Y361" s="426"/>
      <c r="Z361" s="426"/>
      <c r="AA361" s="426"/>
    </row>
    <row r="362" spans="1:27" ht="15.75" customHeight="1">
      <c r="A362" s="426"/>
      <c r="B362" s="426"/>
      <c r="C362" s="426"/>
      <c r="D362" s="426"/>
      <c r="E362" s="426"/>
      <c r="F362" s="426"/>
      <c r="G362" s="426"/>
      <c r="H362" s="426"/>
      <c r="I362" s="426"/>
      <c r="J362" s="426"/>
      <c r="K362" s="426"/>
      <c r="L362" s="426"/>
      <c r="M362" s="426"/>
      <c r="N362" s="426"/>
      <c r="O362" s="426"/>
      <c r="P362" s="426"/>
      <c r="Q362" s="426"/>
      <c r="R362" s="426"/>
      <c r="S362" s="426"/>
      <c r="T362" s="426"/>
      <c r="U362" s="426"/>
      <c r="V362" s="426"/>
      <c r="W362" s="426"/>
      <c r="X362" s="426"/>
      <c r="Y362" s="426"/>
      <c r="Z362" s="426"/>
      <c r="AA362" s="426"/>
    </row>
    <row r="363" spans="1:27" ht="15.75" customHeight="1">
      <c r="A363" s="426"/>
      <c r="B363" s="426"/>
      <c r="C363" s="426"/>
      <c r="D363" s="426"/>
      <c r="E363" s="426"/>
      <c r="F363" s="426"/>
      <c r="G363" s="426"/>
      <c r="H363" s="426"/>
      <c r="I363" s="426"/>
      <c r="J363" s="426"/>
      <c r="K363" s="426"/>
      <c r="L363" s="426"/>
      <c r="M363" s="426"/>
      <c r="N363" s="426"/>
      <c r="O363" s="426"/>
      <c r="P363" s="426"/>
      <c r="Q363" s="426"/>
      <c r="R363" s="426"/>
      <c r="S363" s="426"/>
      <c r="T363" s="426"/>
      <c r="U363" s="426"/>
      <c r="V363" s="426"/>
      <c r="W363" s="426"/>
      <c r="X363" s="426"/>
      <c r="Y363" s="426"/>
      <c r="Z363" s="426"/>
      <c r="AA363" s="426"/>
    </row>
    <row r="364" spans="1:27" ht="15.75" customHeight="1">
      <c r="A364" s="426"/>
      <c r="B364" s="426"/>
      <c r="C364" s="426"/>
      <c r="D364" s="426"/>
      <c r="E364" s="426"/>
      <c r="F364" s="426"/>
      <c r="G364" s="426"/>
      <c r="H364" s="426"/>
      <c r="I364" s="426"/>
      <c r="J364" s="426"/>
      <c r="K364" s="426"/>
      <c r="L364" s="426"/>
      <c r="M364" s="426"/>
      <c r="N364" s="426"/>
      <c r="O364" s="426"/>
      <c r="P364" s="426"/>
      <c r="Q364" s="426"/>
      <c r="R364" s="426"/>
      <c r="S364" s="426"/>
      <c r="T364" s="426"/>
      <c r="U364" s="426"/>
      <c r="V364" s="426"/>
      <c r="W364" s="426"/>
      <c r="X364" s="426"/>
      <c r="Y364" s="426"/>
      <c r="Z364" s="426"/>
      <c r="AA364" s="426"/>
    </row>
    <row r="365" spans="1:27" ht="15.75" customHeight="1">
      <c r="A365" s="426"/>
      <c r="B365" s="426"/>
      <c r="C365" s="426"/>
      <c r="D365" s="426"/>
      <c r="E365" s="426"/>
      <c r="F365" s="426"/>
      <c r="G365" s="426"/>
      <c r="H365" s="426"/>
      <c r="I365" s="426"/>
      <c r="J365" s="426"/>
      <c r="K365" s="426"/>
      <c r="L365" s="426"/>
      <c r="M365" s="426"/>
      <c r="N365" s="426"/>
      <c r="O365" s="426"/>
      <c r="P365" s="426"/>
      <c r="Q365" s="426"/>
      <c r="R365" s="426"/>
      <c r="S365" s="426"/>
      <c r="T365" s="426"/>
      <c r="U365" s="426"/>
      <c r="V365" s="426"/>
      <c r="W365" s="426"/>
      <c r="X365" s="426"/>
      <c r="Y365" s="426"/>
      <c r="Z365" s="426"/>
      <c r="AA365" s="426"/>
    </row>
    <row r="366" spans="1:27" ht="15.75" customHeight="1">
      <c r="A366" s="426"/>
      <c r="B366" s="426"/>
      <c r="C366" s="426"/>
      <c r="D366" s="426"/>
      <c r="E366" s="426"/>
      <c r="F366" s="426"/>
      <c r="G366" s="426"/>
      <c r="H366" s="426"/>
      <c r="I366" s="426"/>
      <c r="J366" s="426"/>
      <c r="K366" s="426"/>
      <c r="L366" s="426"/>
      <c r="M366" s="426"/>
      <c r="N366" s="426"/>
      <c r="O366" s="426"/>
      <c r="P366" s="426"/>
      <c r="Q366" s="426"/>
      <c r="R366" s="426"/>
      <c r="S366" s="426"/>
      <c r="T366" s="426"/>
      <c r="U366" s="426"/>
      <c r="V366" s="426"/>
      <c r="W366" s="426"/>
      <c r="X366" s="426"/>
      <c r="Y366" s="426"/>
      <c r="Z366" s="426"/>
      <c r="AA366" s="426"/>
    </row>
    <row r="367" spans="1:27" ht="15.75" customHeight="1">
      <c r="A367" s="426"/>
      <c r="B367" s="426"/>
      <c r="C367" s="426"/>
      <c r="D367" s="426"/>
      <c r="E367" s="426"/>
      <c r="F367" s="426"/>
      <c r="G367" s="426"/>
      <c r="H367" s="426"/>
      <c r="I367" s="426"/>
      <c r="J367" s="426"/>
      <c r="K367" s="426"/>
      <c r="L367" s="426"/>
      <c r="M367" s="426"/>
      <c r="N367" s="426"/>
      <c r="O367" s="426"/>
      <c r="P367" s="426"/>
      <c r="Q367" s="426"/>
      <c r="R367" s="426"/>
      <c r="S367" s="426"/>
      <c r="T367" s="426"/>
      <c r="U367" s="426"/>
      <c r="V367" s="426"/>
      <c r="W367" s="426"/>
      <c r="X367" s="426"/>
      <c r="Y367" s="426"/>
      <c r="Z367" s="426"/>
      <c r="AA367" s="426"/>
    </row>
    <row r="368" spans="1:27" ht="15.75" customHeight="1">
      <c r="A368" s="426"/>
      <c r="B368" s="426"/>
      <c r="C368" s="426"/>
      <c r="D368" s="426"/>
      <c r="E368" s="426"/>
      <c r="F368" s="426"/>
      <c r="G368" s="426"/>
      <c r="H368" s="426"/>
      <c r="I368" s="426"/>
      <c r="J368" s="426"/>
      <c r="K368" s="426"/>
      <c r="L368" s="426"/>
      <c r="M368" s="426"/>
      <c r="N368" s="426"/>
      <c r="O368" s="426"/>
      <c r="P368" s="426"/>
      <c r="Q368" s="426"/>
      <c r="R368" s="426"/>
      <c r="S368" s="426"/>
      <c r="T368" s="426"/>
      <c r="U368" s="426"/>
      <c r="V368" s="426"/>
      <c r="W368" s="426"/>
      <c r="X368" s="426"/>
      <c r="Y368" s="426"/>
      <c r="Z368" s="426"/>
      <c r="AA368" s="426"/>
    </row>
    <row r="369" spans="1:27" ht="15.75" customHeight="1">
      <c r="A369" s="426"/>
      <c r="B369" s="426"/>
      <c r="C369" s="426"/>
      <c r="D369" s="426"/>
      <c r="E369" s="426"/>
      <c r="F369" s="426"/>
      <c r="G369" s="426"/>
      <c r="H369" s="426"/>
      <c r="I369" s="426"/>
      <c r="J369" s="426"/>
      <c r="K369" s="426"/>
      <c r="L369" s="426"/>
      <c r="M369" s="426"/>
      <c r="N369" s="426"/>
      <c r="O369" s="426"/>
      <c r="P369" s="426"/>
      <c r="Q369" s="426"/>
      <c r="R369" s="426"/>
      <c r="S369" s="426"/>
      <c r="T369" s="426"/>
      <c r="U369" s="426"/>
      <c r="V369" s="426"/>
      <c r="W369" s="426"/>
      <c r="X369" s="426"/>
      <c r="Y369" s="426"/>
      <c r="Z369" s="426"/>
      <c r="AA369" s="426"/>
    </row>
    <row r="370" spans="1:27" ht="15.75" customHeight="1">
      <c r="A370" s="426"/>
      <c r="B370" s="426"/>
      <c r="C370" s="426"/>
      <c r="D370" s="426"/>
      <c r="E370" s="426"/>
      <c r="F370" s="426"/>
      <c r="G370" s="426"/>
      <c r="H370" s="426"/>
      <c r="I370" s="426"/>
      <c r="J370" s="426"/>
      <c r="K370" s="426"/>
      <c r="L370" s="426"/>
      <c r="M370" s="426"/>
      <c r="N370" s="426"/>
      <c r="O370" s="426"/>
      <c r="P370" s="426"/>
      <c r="Q370" s="426"/>
      <c r="R370" s="426"/>
      <c r="S370" s="426"/>
      <c r="T370" s="426"/>
      <c r="U370" s="426"/>
      <c r="V370" s="426"/>
      <c r="W370" s="426"/>
      <c r="X370" s="426"/>
      <c r="Y370" s="426"/>
      <c r="Z370" s="426"/>
      <c r="AA370" s="426"/>
    </row>
    <row r="371" spans="1:27" ht="15.75" customHeight="1">
      <c r="A371" s="426"/>
      <c r="B371" s="426"/>
      <c r="C371" s="426"/>
      <c r="D371" s="426"/>
      <c r="E371" s="426"/>
      <c r="F371" s="426"/>
      <c r="G371" s="426"/>
      <c r="H371" s="426"/>
      <c r="I371" s="426"/>
      <c r="J371" s="426"/>
      <c r="K371" s="426"/>
      <c r="L371" s="426"/>
      <c r="M371" s="426"/>
      <c r="N371" s="426"/>
      <c r="O371" s="426"/>
      <c r="P371" s="426"/>
      <c r="Q371" s="426"/>
      <c r="R371" s="426"/>
      <c r="S371" s="426"/>
      <c r="T371" s="426"/>
      <c r="U371" s="426"/>
      <c r="V371" s="426"/>
      <c r="W371" s="426"/>
      <c r="X371" s="426"/>
      <c r="Y371" s="426"/>
      <c r="Z371" s="426"/>
      <c r="AA371" s="426"/>
    </row>
    <row r="372" spans="1:27" ht="15.75" customHeight="1">
      <c r="A372" s="426"/>
      <c r="B372" s="426"/>
      <c r="C372" s="426"/>
      <c r="D372" s="426"/>
      <c r="E372" s="426"/>
      <c r="F372" s="426"/>
      <c r="G372" s="426"/>
      <c r="H372" s="426"/>
      <c r="I372" s="426"/>
      <c r="J372" s="426"/>
      <c r="K372" s="426"/>
      <c r="L372" s="426"/>
      <c r="M372" s="426"/>
      <c r="N372" s="426"/>
      <c r="O372" s="426"/>
      <c r="P372" s="426"/>
      <c r="Q372" s="426"/>
      <c r="R372" s="426"/>
      <c r="S372" s="426"/>
      <c r="T372" s="426"/>
      <c r="U372" s="426"/>
      <c r="V372" s="426"/>
      <c r="W372" s="426"/>
      <c r="X372" s="426"/>
      <c r="Y372" s="426"/>
      <c r="Z372" s="426"/>
      <c r="AA372" s="426"/>
    </row>
    <row r="373" spans="1:27" ht="15.75" customHeight="1">
      <c r="A373" s="426"/>
      <c r="B373" s="426"/>
      <c r="C373" s="426"/>
      <c r="D373" s="426"/>
      <c r="E373" s="426"/>
      <c r="F373" s="426"/>
      <c r="G373" s="426"/>
      <c r="H373" s="426"/>
      <c r="I373" s="426"/>
      <c r="J373" s="426"/>
      <c r="K373" s="426"/>
      <c r="L373" s="426"/>
      <c r="M373" s="426"/>
      <c r="N373" s="426"/>
      <c r="O373" s="426"/>
      <c r="P373" s="426"/>
      <c r="Q373" s="426"/>
      <c r="R373" s="426"/>
      <c r="S373" s="426"/>
      <c r="T373" s="426"/>
      <c r="U373" s="426"/>
      <c r="V373" s="426"/>
      <c r="W373" s="426"/>
      <c r="X373" s="426"/>
      <c r="Y373" s="426"/>
      <c r="Z373" s="426"/>
      <c r="AA373" s="426"/>
    </row>
    <row r="374" spans="1:27" ht="15.75" customHeight="1">
      <c r="A374" s="426"/>
      <c r="B374" s="426"/>
      <c r="C374" s="426"/>
      <c r="D374" s="426"/>
      <c r="E374" s="426"/>
      <c r="F374" s="426"/>
      <c r="G374" s="426"/>
      <c r="H374" s="426"/>
      <c r="I374" s="426"/>
      <c r="J374" s="426"/>
      <c r="K374" s="426"/>
      <c r="L374" s="426"/>
      <c r="M374" s="426"/>
      <c r="N374" s="426"/>
      <c r="O374" s="426"/>
      <c r="P374" s="426"/>
      <c r="Q374" s="426"/>
      <c r="R374" s="426"/>
      <c r="S374" s="426"/>
      <c r="T374" s="426"/>
      <c r="U374" s="426"/>
      <c r="V374" s="426"/>
      <c r="W374" s="426"/>
      <c r="X374" s="426"/>
      <c r="Y374" s="426"/>
      <c r="Z374" s="426"/>
      <c r="AA374" s="426"/>
    </row>
    <row r="375" spans="1:27" ht="15.75" customHeight="1">
      <c r="A375" s="426"/>
      <c r="B375" s="426"/>
      <c r="C375" s="426"/>
      <c r="D375" s="426"/>
      <c r="E375" s="426"/>
      <c r="F375" s="426"/>
      <c r="G375" s="426"/>
      <c r="H375" s="426"/>
      <c r="I375" s="426"/>
      <c r="J375" s="426"/>
      <c r="K375" s="426"/>
      <c r="L375" s="426"/>
      <c r="M375" s="426"/>
      <c r="N375" s="426"/>
      <c r="O375" s="426"/>
      <c r="P375" s="426"/>
      <c r="Q375" s="426"/>
      <c r="R375" s="426"/>
      <c r="S375" s="426"/>
      <c r="T375" s="426"/>
      <c r="U375" s="426"/>
      <c r="V375" s="426"/>
      <c r="W375" s="426"/>
      <c r="X375" s="426"/>
      <c r="Y375" s="426"/>
      <c r="Z375" s="426"/>
      <c r="AA375" s="426"/>
    </row>
    <row r="376" spans="1:27" ht="15.75" customHeight="1">
      <c r="A376" s="426"/>
      <c r="B376" s="426"/>
      <c r="C376" s="426"/>
      <c r="D376" s="426"/>
      <c r="E376" s="426"/>
      <c r="F376" s="426"/>
      <c r="G376" s="426"/>
      <c r="H376" s="426"/>
      <c r="I376" s="426"/>
      <c r="J376" s="426"/>
      <c r="K376" s="426"/>
      <c r="L376" s="426"/>
      <c r="M376" s="426"/>
      <c r="N376" s="426"/>
      <c r="O376" s="426"/>
      <c r="P376" s="426"/>
      <c r="Q376" s="426"/>
      <c r="R376" s="426"/>
      <c r="S376" s="426"/>
      <c r="T376" s="426"/>
      <c r="U376" s="426"/>
      <c r="V376" s="426"/>
      <c r="W376" s="426"/>
      <c r="X376" s="426"/>
      <c r="Y376" s="426"/>
      <c r="Z376" s="426"/>
      <c r="AA376" s="426"/>
    </row>
    <row r="377" spans="1:27" ht="15.75" customHeight="1">
      <c r="A377" s="426"/>
      <c r="B377" s="426"/>
      <c r="C377" s="426"/>
      <c r="D377" s="426"/>
      <c r="E377" s="426"/>
      <c r="F377" s="426"/>
      <c r="G377" s="426"/>
      <c r="H377" s="426"/>
      <c r="I377" s="426"/>
      <c r="J377" s="426"/>
      <c r="K377" s="426"/>
      <c r="L377" s="426"/>
      <c r="M377" s="426"/>
      <c r="N377" s="426"/>
      <c r="O377" s="426"/>
      <c r="P377" s="426"/>
      <c r="Q377" s="426"/>
      <c r="R377" s="426"/>
      <c r="S377" s="426"/>
      <c r="T377" s="426"/>
      <c r="U377" s="426"/>
      <c r="V377" s="426"/>
      <c r="W377" s="426"/>
      <c r="X377" s="426"/>
      <c r="Y377" s="426"/>
      <c r="Z377" s="426"/>
      <c r="AA377" s="426"/>
    </row>
    <row r="378" spans="1:27" ht="15.75" customHeight="1">
      <c r="A378" s="426"/>
      <c r="B378" s="426"/>
      <c r="C378" s="426"/>
      <c r="D378" s="426"/>
      <c r="E378" s="426"/>
      <c r="F378" s="426"/>
      <c r="G378" s="426"/>
      <c r="H378" s="426"/>
      <c r="I378" s="426"/>
      <c r="J378" s="426"/>
      <c r="K378" s="426"/>
      <c r="L378" s="426"/>
      <c r="M378" s="426"/>
      <c r="N378" s="426"/>
      <c r="O378" s="426"/>
      <c r="P378" s="426"/>
      <c r="Q378" s="426"/>
      <c r="R378" s="426"/>
      <c r="S378" s="426"/>
      <c r="T378" s="426"/>
      <c r="U378" s="426"/>
      <c r="V378" s="426"/>
      <c r="W378" s="426"/>
      <c r="X378" s="426"/>
      <c r="Y378" s="426"/>
      <c r="Z378" s="426"/>
      <c r="AA378" s="426"/>
    </row>
    <row r="379" spans="1:27" ht="15.75" customHeight="1">
      <c r="A379" s="426"/>
      <c r="B379" s="426"/>
      <c r="C379" s="426"/>
      <c r="D379" s="426"/>
      <c r="E379" s="426"/>
      <c r="F379" s="426"/>
      <c r="G379" s="426"/>
      <c r="H379" s="426"/>
      <c r="I379" s="426"/>
      <c r="J379" s="426"/>
      <c r="K379" s="426"/>
      <c r="L379" s="426"/>
      <c r="M379" s="426"/>
      <c r="N379" s="426"/>
      <c r="O379" s="426"/>
      <c r="P379" s="426"/>
      <c r="Q379" s="426"/>
      <c r="R379" s="426"/>
      <c r="S379" s="426"/>
      <c r="T379" s="426"/>
      <c r="U379" s="426"/>
      <c r="V379" s="426"/>
      <c r="W379" s="426"/>
      <c r="X379" s="426"/>
      <c r="Y379" s="426"/>
      <c r="Z379" s="426"/>
      <c r="AA379" s="426"/>
    </row>
    <row r="380" spans="1:27" ht="15.75" customHeight="1">
      <c r="A380" s="426"/>
      <c r="B380" s="426"/>
      <c r="C380" s="426"/>
      <c r="D380" s="426"/>
      <c r="E380" s="426"/>
      <c r="F380" s="426"/>
      <c r="G380" s="426"/>
      <c r="H380" s="426"/>
      <c r="I380" s="426"/>
      <c r="J380" s="426"/>
      <c r="K380" s="426"/>
      <c r="L380" s="426"/>
      <c r="M380" s="426"/>
      <c r="N380" s="426"/>
      <c r="O380" s="426"/>
      <c r="P380" s="426"/>
      <c r="Q380" s="426"/>
      <c r="R380" s="426"/>
      <c r="S380" s="426"/>
      <c r="T380" s="426"/>
      <c r="U380" s="426"/>
      <c r="V380" s="426"/>
      <c r="W380" s="426"/>
      <c r="X380" s="426"/>
      <c r="Y380" s="426"/>
      <c r="Z380" s="426"/>
      <c r="AA380" s="426"/>
    </row>
    <row r="381" spans="1:27" ht="15.75" customHeight="1">
      <c r="A381" s="426"/>
      <c r="B381" s="426"/>
      <c r="C381" s="426"/>
      <c r="D381" s="426"/>
      <c r="E381" s="426"/>
      <c r="F381" s="426"/>
      <c r="G381" s="426"/>
      <c r="H381" s="426"/>
      <c r="I381" s="426"/>
      <c r="J381" s="426"/>
      <c r="K381" s="426"/>
      <c r="L381" s="426"/>
      <c r="M381" s="426"/>
      <c r="N381" s="426"/>
      <c r="O381" s="426"/>
      <c r="P381" s="426"/>
      <c r="Q381" s="426"/>
      <c r="R381" s="426"/>
      <c r="S381" s="426"/>
      <c r="T381" s="426"/>
      <c r="U381" s="426"/>
      <c r="V381" s="426"/>
      <c r="W381" s="426"/>
      <c r="X381" s="426"/>
      <c r="Y381" s="426"/>
      <c r="Z381" s="426"/>
      <c r="AA381" s="426"/>
    </row>
    <row r="382" spans="1:27" ht="15.75" customHeight="1">
      <c r="A382" s="426"/>
      <c r="B382" s="426"/>
      <c r="C382" s="426"/>
      <c r="D382" s="426"/>
      <c r="E382" s="426"/>
      <c r="F382" s="426"/>
      <c r="G382" s="426"/>
      <c r="H382" s="426"/>
      <c r="I382" s="426"/>
      <c r="J382" s="426"/>
      <c r="K382" s="426"/>
      <c r="L382" s="426"/>
      <c r="M382" s="426"/>
      <c r="N382" s="426"/>
      <c r="O382" s="426"/>
      <c r="P382" s="426"/>
      <c r="Q382" s="426"/>
      <c r="R382" s="426"/>
      <c r="S382" s="426"/>
      <c r="T382" s="426"/>
      <c r="U382" s="426"/>
      <c r="V382" s="426"/>
      <c r="W382" s="426"/>
      <c r="X382" s="426"/>
      <c r="Y382" s="426"/>
      <c r="Z382" s="426"/>
      <c r="AA382" s="426"/>
    </row>
    <row r="383" spans="1:27" ht="15.75" customHeight="1">
      <c r="A383" s="426"/>
      <c r="B383" s="426"/>
      <c r="C383" s="426"/>
      <c r="D383" s="426"/>
      <c r="E383" s="426"/>
      <c r="F383" s="426"/>
      <c r="G383" s="426"/>
      <c r="H383" s="426"/>
      <c r="I383" s="426"/>
      <c r="J383" s="426"/>
      <c r="K383" s="426"/>
      <c r="L383" s="426"/>
      <c r="M383" s="426"/>
      <c r="N383" s="426"/>
      <c r="O383" s="426"/>
      <c r="P383" s="426"/>
      <c r="Q383" s="426"/>
      <c r="R383" s="426"/>
      <c r="S383" s="426"/>
      <c r="T383" s="426"/>
      <c r="U383" s="426"/>
      <c r="V383" s="426"/>
      <c r="W383" s="426"/>
      <c r="X383" s="426"/>
      <c r="Y383" s="426"/>
      <c r="Z383" s="426"/>
      <c r="AA383" s="426"/>
    </row>
    <row r="384" spans="1:27" ht="15.75" customHeight="1">
      <c r="A384" s="426"/>
      <c r="B384" s="426"/>
      <c r="C384" s="426"/>
      <c r="D384" s="426"/>
      <c r="E384" s="426"/>
      <c r="F384" s="426"/>
      <c r="G384" s="426"/>
      <c r="H384" s="426"/>
      <c r="I384" s="426"/>
      <c r="J384" s="426"/>
      <c r="K384" s="426"/>
      <c r="L384" s="426"/>
      <c r="M384" s="426"/>
      <c r="N384" s="426"/>
      <c r="O384" s="426"/>
      <c r="P384" s="426"/>
      <c r="Q384" s="426"/>
      <c r="R384" s="426"/>
      <c r="S384" s="426"/>
      <c r="T384" s="426"/>
      <c r="U384" s="426"/>
      <c r="V384" s="426"/>
      <c r="W384" s="426"/>
      <c r="X384" s="426"/>
      <c r="Y384" s="426"/>
      <c r="Z384" s="426"/>
      <c r="AA384" s="426"/>
    </row>
    <row r="385" spans="1:27" ht="15.75" customHeight="1">
      <c r="A385" s="426"/>
      <c r="B385" s="426"/>
      <c r="C385" s="426"/>
      <c r="D385" s="426"/>
      <c r="E385" s="426"/>
      <c r="F385" s="426"/>
      <c r="G385" s="426"/>
      <c r="H385" s="426"/>
      <c r="I385" s="426"/>
      <c r="J385" s="426"/>
      <c r="K385" s="426"/>
      <c r="L385" s="426"/>
      <c r="M385" s="426"/>
      <c r="N385" s="426"/>
      <c r="O385" s="426"/>
      <c r="P385" s="426"/>
      <c r="Q385" s="426"/>
      <c r="R385" s="426"/>
      <c r="S385" s="426"/>
      <c r="T385" s="426"/>
      <c r="U385" s="426"/>
      <c r="V385" s="426"/>
      <c r="W385" s="426"/>
      <c r="X385" s="426"/>
      <c r="Y385" s="426"/>
      <c r="Z385" s="426"/>
      <c r="AA385" s="426"/>
    </row>
    <row r="386" spans="1:27" ht="15.75" customHeight="1">
      <c r="A386" s="426"/>
      <c r="B386" s="426"/>
      <c r="C386" s="426"/>
      <c r="D386" s="426"/>
      <c r="E386" s="426"/>
      <c r="F386" s="426"/>
      <c r="G386" s="426"/>
      <c r="H386" s="426"/>
      <c r="I386" s="426"/>
      <c r="J386" s="426"/>
      <c r="K386" s="426"/>
      <c r="L386" s="426"/>
      <c r="M386" s="426"/>
      <c r="N386" s="426"/>
      <c r="O386" s="426"/>
      <c r="P386" s="426"/>
      <c r="Q386" s="426"/>
      <c r="R386" s="426"/>
      <c r="S386" s="426"/>
      <c r="T386" s="426"/>
      <c r="U386" s="426"/>
      <c r="V386" s="426"/>
      <c r="W386" s="426"/>
      <c r="X386" s="426"/>
      <c r="Y386" s="426"/>
      <c r="Z386" s="426"/>
      <c r="AA386" s="426"/>
    </row>
    <row r="387" spans="1:27" ht="15.75" customHeight="1">
      <c r="A387" s="426"/>
      <c r="B387" s="426"/>
      <c r="C387" s="426"/>
      <c r="D387" s="426"/>
      <c r="E387" s="426"/>
      <c r="F387" s="426"/>
      <c r="G387" s="426"/>
      <c r="H387" s="426"/>
      <c r="I387" s="426"/>
      <c r="J387" s="426"/>
      <c r="K387" s="426"/>
      <c r="L387" s="426"/>
      <c r="M387" s="426"/>
      <c r="N387" s="426"/>
      <c r="O387" s="426"/>
      <c r="P387" s="426"/>
      <c r="Q387" s="426"/>
      <c r="R387" s="426"/>
      <c r="S387" s="426"/>
      <c r="T387" s="426"/>
      <c r="U387" s="426"/>
      <c r="V387" s="426"/>
      <c r="W387" s="426"/>
      <c r="X387" s="426"/>
      <c r="Y387" s="426"/>
      <c r="Z387" s="426"/>
      <c r="AA387" s="426"/>
    </row>
    <row r="388" spans="1:27" ht="15.75" customHeight="1">
      <c r="A388" s="426"/>
      <c r="B388" s="426"/>
      <c r="C388" s="426"/>
      <c r="D388" s="426"/>
      <c r="E388" s="426"/>
      <c r="F388" s="426"/>
      <c r="G388" s="426"/>
      <c r="H388" s="426"/>
      <c r="I388" s="426"/>
      <c r="J388" s="426"/>
      <c r="K388" s="426"/>
      <c r="L388" s="426"/>
      <c r="M388" s="426"/>
      <c r="N388" s="426"/>
      <c r="O388" s="426"/>
      <c r="P388" s="426"/>
      <c r="Q388" s="426"/>
      <c r="R388" s="426"/>
      <c r="S388" s="426"/>
      <c r="T388" s="426"/>
      <c r="U388" s="426"/>
      <c r="V388" s="426"/>
      <c r="W388" s="426"/>
      <c r="X388" s="426"/>
      <c r="Y388" s="426"/>
      <c r="Z388" s="426"/>
      <c r="AA388" s="426"/>
    </row>
    <row r="389" spans="1:27" ht="15.75" customHeight="1">
      <c r="A389" s="426"/>
      <c r="B389" s="426"/>
      <c r="C389" s="426"/>
      <c r="D389" s="426"/>
      <c r="E389" s="426"/>
      <c r="F389" s="426"/>
      <c r="G389" s="426"/>
      <c r="H389" s="426"/>
      <c r="I389" s="426"/>
      <c r="J389" s="426"/>
      <c r="K389" s="426"/>
      <c r="L389" s="426"/>
      <c r="M389" s="426"/>
      <c r="N389" s="426"/>
      <c r="O389" s="426"/>
      <c r="P389" s="426"/>
      <c r="Q389" s="426"/>
      <c r="R389" s="426"/>
      <c r="S389" s="426"/>
      <c r="T389" s="426"/>
      <c r="U389" s="426"/>
      <c r="V389" s="426"/>
      <c r="W389" s="426"/>
      <c r="X389" s="426"/>
      <c r="Y389" s="426"/>
      <c r="Z389" s="426"/>
      <c r="AA389" s="426"/>
    </row>
    <row r="390" spans="1:27" ht="15.75" customHeight="1">
      <c r="A390" s="426"/>
      <c r="B390" s="426"/>
      <c r="C390" s="426"/>
      <c r="D390" s="426"/>
      <c r="E390" s="426"/>
      <c r="F390" s="426"/>
      <c r="G390" s="426"/>
      <c r="H390" s="426"/>
      <c r="I390" s="426"/>
      <c r="J390" s="426"/>
      <c r="K390" s="426"/>
      <c r="L390" s="426"/>
      <c r="M390" s="426"/>
      <c r="N390" s="426"/>
      <c r="O390" s="426"/>
      <c r="P390" s="426"/>
      <c r="Q390" s="426"/>
      <c r="R390" s="426"/>
      <c r="S390" s="426"/>
      <c r="T390" s="426"/>
      <c r="U390" s="426"/>
      <c r="V390" s="426"/>
      <c r="W390" s="426"/>
      <c r="X390" s="426"/>
      <c r="Y390" s="426"/>
      <c r="Z390" s="426"/>
      <c r="AA390" s="426"/>
    </row>
    <row r="391" spans="1:27" ht="15.75" customHeight="1">
      <c r="A391" s="426"/>
      <c r="B391" s="426"/>
      <c r="C391" s="426"/>
      <c r="D391" s="426"/>
      <c r="E391" s="426"/>
      <c r="F391" s="426"/>
      <c r="G391" s="426"/>
      <c r="H391" s="426"/>
      <c r="I391" s="426"/>
      <c r="J391" s="426"/>
      <c r="K391" s="426"/>
      <c r="L391" s="426"/>
      <c r="M391" s="426"/>
      <c r="N391" s="426"/>
      <c r="O391" s="426"/>
      <c r="P391" s="426"/>
      <c r="Q391" s="426"/>
      <c r="R391" s="426"/>
      <c r="S391" s="426"/>
      <c r="T391" s="426"/>
      <c r="U391" s="426"/>
      <c r="V391" s="426"/>
      <c r="W391" s="426"/>
      <c r="X391" s="426"/>
      <c r="Y391" s="426"/>
      <c r="Z391" s="426"/>
      <c r="AA391" s="426"/>
    </row>
    <row r="392" spans="1:27" ht="15.75" customHeight="1">
      <c r="A392" s="426"/>
      <c r="B392" s="426"/>
      <c r="C392" s="426"/>
      <c r="D392" s="426"/>
      <c r="E392" s="426"/>
      <c r="F392" s="426"/>
      <c r="G392" s="426"/>
      <c r="H392" s="426"/>
      <c r="I392" s="426"/>
      <c r="J392" s="426"/>
      <c r="K392" s="426"/>
      <c r="L392" s="426"/>
      <c r="M392" s="426"/>
      <c r="N392" s="426"/>
      <c r="O392" s="426"/>
      <c r="P392" s="426"/>
      <c r="Q392" s="426"/>
      <c r="R392" s="426"/>
      <c r="S392" s="426"/>
      <c r="T392" s="426"/>
      <c r="U392" s="426"/>
      <c r="V392" s="426"/>
      <c r="W392" s="426"/>
      <c r="X392" s="426"/>
      <c r="Y392" s="426"/>
      <c r="Z392" s="426"/>
      <c r="AA392" s="426"/>
    </row>
    <row r="393" spans="1:27" ht="15.75" customHeight="1">
      <c r="A393" s="426"/>
      <c r="B393" s="426"/>
      <c r="C393" s="426"/>
      <c r="D393" s="426"/>
      <c r="E393" s="426"/>
      <c r="F393" s="426"/>
      <c r="G393" s="426"/>
      <c r="H393" s="426"/>
      <c r="I393" s="426"/>
      <c r="J393" s="426"/>
      <c r="K393" s="426"/>
      <c r="L393" s="426"/>
      <c r="M393" s="426"/>
      <c r="N393" s="426"/>
      <c r="O393" s="426"/>
      <c r="P393" s="426"/>
      <c r="Q393" s="426"/>
      <c r="R393" s="426"/>
      <c r="S393" s="426"/>
      <c r="T393" s="426"/>
      <c r="U393" s="426"/>
      <c r="V393" s="426"/>
      <c r="W393" s="426"/>
      <c r="X393" s="426"/>
      <c r="Y393" s="426"/>
      <c r="Z393" s="426"/>
      <c r="AA393" s="426"/>
    </row>
    <row r="394" spans="1:27" ht="15.75" customHeight="1">
      <c r="A394" s="426"/>
      <c r="B394" s="426"/>
      <c r="C394" s="426"/>
      <c r="D394" s="426"/>
      <c r="E394" s="426"/>
      <c r="F394" s="426"/>
      <c r="G394" s="426"/>
      <c r="H394" s="426"/>
      <c r="I394" s="426"/>
      <c r="J394" s="426"/>
      <c r="K394" s="426"/>
      <c r="L394" s="426"/>
      <c r="M394" s="426"/>
      <c r="N394" s="426"/>
      <c r="O394" s="426"/>
      <c r="P394" s="426"/>
      <c r="Q394" s="426"/>
      <c r="R394" s="426"/>
      <c r="S394" s="426"/>
      <c r="T394" s="426"/>
      <c r="U394" s="426"/>
      <c r="V394" s="426"/>
      <c r="W394" s="426"/>
      <c r="X394" s="426"/>
      <c r="Y394" s="426"/>
      <c r="Z394" s="426"/>
      <c r="AA394" s="426"/>
    </row>
    <row r="395" spans="1:27" ht="15.75" customHeight="1">
      <c r="A395" s="426"/>
      <c r="B395" s="426"/>
      <c r="C395" s="426"/>
      <c r="D395" s="426"/>
      <c r="E395" s="426"/>
      <c r="F395" s="426"/>
      <c r="G395" s="426"/>
      <c r="H395" s="426"/>
      <c r="I395" s="426"/>
      <c r="J395" s="426"/>
      <c r="K395" s="426"/>
      <c r="L395" s="426"/>
      <c r="M395" s="426"/>
      <c r="N395" s="426"/>
      <c r="O395" s="426"/>
      <c r="P395" s="426"/>
      <c r="Q395" s="426"/>
      <c r="R395" s="426"/>
      <c r="S395" s="426"/>
      <c r="T395" s="426"/>
      <c r="U395" s="426"/>
      <c r="V395" s="426"/>
      <c r="W395" s="426"/>
      <c r="X395" s="426"/>
      <c r="Y395" s="426"/>
      <c r="Z395" s="426"/>
      <c r="AA395" s="426"/>
    </row>
    <row r="396" spans="1:27" ht="15.75" customHeight="1">
      <c r="A396" s="426"/>
      <c r="B396" s="426"/>
      <c r="C396" s="426"/>
      <c r="D396" s="426"/>
      <c r="E396" s="426"/>
      <c r="F396" s="426"/>
      <c r="G396" s="426"/>
      <c r="H396" s="426"/>
      <c r="I396" s="426"/>
      <c r="J396" s="426"/>
      <c r="K396" s="426"/>
      <c r="L396" s="426"/>
      <c r="M396" s="426"/>
      <c r="N396" s="426"/>
      <c r="O396" s="426"/>
      <c r="P396" s="426"/>
      <c r="Q396" s="426"/>
      <c r="R396" s="426"/>
      <c r="S396" s="426"/>
      <c r="T396" s="426"/>
      <c r="U396" s="426"/>
      <c r="V396" s="426"/>
      <c r="W396" s="426"/>
      <c r="X396" s="426"/>
      <c r="Y396" s="426"/>
      <c r="Z396" s="426"/>
      <c r="AA396" s="426"/>
    </row>
    <row r="397" spans="1:27" ht="15.75" customHeight="1">
      <c r="A397" s="426"/>
      <c r="B397" s="426"/>
      <c r="C397" s="426"/>
      <c r="D397" s="426"/>
      <c r="E397" s="426"/>
      <c r="F397" s="426"/>
      <c r="G397" s="426"/>
      <c r="H397" s="426"/>
      <c r="I397" s="426"/>
      <c r="J397" s="426"/>
      <c r="K397" s="426"/>
      <c r="L397" s="426"/>
      <c r="M397" s="426"/>
      <c r="N397" s="426"/>
      <c r="O397" s="426"/>
      <c r="P397" s="426"/>
      <c r="Q397" s="426"/>
      <c r="R397" s="426"/>
      <c r="S397" s="426"/>
      <c r="T397" s="426"/>
      <c r="U397" s="426"/>
      <c r="V397" s="426"/>
      <c r="W397" s="426"/>
      <c r="X397" s="426"/>
      <c r="Y397" s="426"/>
      <c r="Z397" s="426"/>
      <c r="AA397" s="426"/>
    </row>
    <row r="398" spans="1:27" ht="15.75" customHeight="1">
      <c r="A398" s="426"/>
      <c r="B398" s="426"/>
      <c r="C398" s="426"/>
      <c r="D398" s="426"/>
      <c r="E398" s="426"/>
      <c r="F398" s="426"/>
      <c r="G398" s="426"/>
      <c r="H398" s="426"/>
      <c r="I398" s="426"/>
      <c r="J398" s="426"/>
      <c r="K398" s="426"/>
      <c r="L398" s="426"/>
      <c r="M398" s="426"/>
      <c r="N398" s="426"/>
      <c r="O398" s="426"/>
      <c r="P398" s="426"/>
      <c r="Q398" s="426"/>
      <c r="R398" s="426"/>
      <c r="S398" s="426"/>
      <c r="T398" s="426"/>
      <c r="U398" s="426"/>
      <c r="V398" s="426"/>
      <c r="W398" s="426"/>
      <c r="X398" s="426"/>
      <c r="Y398" s="426"/>
      <c r="Z398" s="426"/>
      <c r="AA398" s="426"/>
    </row>
    <row r="399" spans="1:27" ht="15.75" customHeight="1">
      <c r="A399" s="426"/>
      <c r="B399" s="426"/>
      <c r="C399" s="426"/>
      <c r="D399" s="426"/>
      <c r="E399" s="426"/>
      <c r="F399" s="426"/>
      <c r="G399" s="426"/>
      <c r="H399" s="426"/>
      <c r="I399" s="426"/>
      <c r="J399" s="426"/>
      <c r="K399" s="426"/>
      <c r="L399" s="426"/>
      <c r="M399" s="426"/>
      <c r="N399" s="426"/>
      <c r="O399" s="426"/>
      <c r="P399" s="426"/>
      <c r="Q399" s="426"/>
      <c r="R399" s="426"/>
      <c r="S399" s="426"/>
      <c r="T399" s="426"/>
      <c r="U399" s="426"/>
      <c r="V399" s="426"/>
      <c r="W399" s="426"/>
      <c r="X399" s="426"/>
      <c r="Y399" s="426"/>
      <c r="Z399" s="426"/>
      <c r="AA399" s="426"/>
    </row>
    <row r="400" spans="1:27" ht="15.75" customHeight="1">
      <c r="A400" s="426"/>
      <c r="B400" s="426"/>
      <c r="C400" s="426"/>
      <c r="D400" s="426"/>
      <c r="E400" s="426"/>
      <c r="F400" s="426"/>
      <c r="G400" s="426"/>
      <c r="H400" s="426"/>
      <c r="I400" s="426"/>
      <c r="J400" s="426"/>
      <c r="K400" s="426"/>
      <c r="L400" s="426"/>
      <c r="M400" s="426"/>
      <c r="N400" s="426"/>
      <c r="O400" s="426"/>
      <c r="P400" s="426"/>
      <c r="Q400" s="426"/>
      <c r="R400" s="426"/>
      <c r="S400" s="426"/>
      <c r="T400" s="426"/>
      <c r="U400" s="426"/>
      <c r="V400" s="426"/>
      <c r="W400" s="426"/>
      <c r="X400" s="426"/>
      <c r="Y400" s="426"/>
      <c r="Z400" s="426"/>
      <c r="AA400" s="426"/>
    </row>
    <row r="401" spans="1:27" ht="15.75" customHeight="1">
      <c r="A401" s="426"/>
      <c r="B401" s="426"/>
      <c r="C401" s="426"/>
      <c r="D401" s="426"/>
      <c r="E401" s="426"/>
      <c r="F401" s="426"/>
      <c r="G401" s="426"/>
      <c r="H401" s="426"/>
      <c r="I401" s="426"/>
      <c r="J401" s="426"/>
      <c r="K401" s="426"/>
      <c r="L401" s="426"/>
      <c r="M401" s="426"/>
      <c r="N401" s="426"/>
      <c r="O401" s="426"/>
      <c r="P401" s="426"/>
      <c r="Q401" s="426"/>
      <c r="R401" s="426"/>
      <c r="S401" s="426"/>
      <c r="T401" s="426"/>
      <c r="U401" s="426"/>
      <c r="V401" s="426"/>
      <c r="W401" s="426"/>
      <c r="X401" s="426"/>
      <c r="Y401" s="426"/>
      <c r="Z401" s="426"/>
      <c r="AA401" s="426"/>
    </row>
    <row r="402" spans="1:27" ht="15.75" customHeight="1">
      <c r="A402" s="426"/>
      <c r="B402" s="426"/>
      <c r="C402" s="426"/>
      <c r="D402" s="426"/>
      <c r="E402" s="426"/>
      <c r="F402" s="426"/>
      <c r="G402" s="426"/>
      <c r="H402" s="426"/>
      <c r="I402" s="426"/>
      <c r="J402" s="426"/>
      <c r="K402" s="426"/>
      <c r="L402" s="426"/>
      <c r="M402" s="426"/>
      <c r="N402" s="426"/>
      <c r="O402" s="426"/>
      <c r="P402" s="426"/>
      <c r="Q402" s="426"/>
      <c r="R402" s="426"/>
      <c r="S402" s="426"/>
      <c r="T402" s="426"/>
      <c r="U402" s="426"/>
      <c r="V402" s="426"/>
      <c r="W402" s="426"/>
      <c r="X402" s="426"/>
      <c r="Y402" s="426"/>
      <c r="Z402" s="426"/>
      <c r="AA402" s="426"/>
    </row>
    <row r="403" spans="1:27" ht="15.75" customHeight="1">
      <c r="A403" s="426"/>
      <c r="B403" s="426"/>
      <c r="C403" s="426"/>
      <c r="D403" s="426"/>
      <c r="E403" s="426"/>
      <c r="F403" s="426"/>
      <c r="G403" s="426"/>
      <c r="H403" s="426"/>
      <c r="I403" s="426"/>
      <c r="J403" s="426"/>
      <c r="K403" s="426"/>
      <c r="L403" s="426"/>
      <c r="M403" s="426"/>
      <c r="N403" s="426"/>
      <c r="O403" s="426"/>
      <c r="P403" s="426"/>
      <c r="Q403" s="426"/>
      <c r="R403" s="426"/>
      <c r="S403" s="426"/>
      <c r="T403" s="426"/>
      <c r="U403" s="426"/>
      <c r="V403" s="426"/>
      <c r="W403" s="426"/>
      <c r="X403" s="426"/>
      <c r="Y403" s="426"/>
      <c r="Z403" s="426"/>
      <c r="AA403" s="426"/>
    </row>
    <row r="404" spans="1:27" ht="15.75" customHeight="1">
      <c r="A404" s="426"/>
      <c r="B404" s="426"/>
      <c r="C404" s="426"/>
      <c r="D404" s="426"/>
      <c r="E404" s="426"/>
      <c r="F404" s="426"/>
      <c r="G404" s="426"/>
      <c r="H404" s="426"/>
      <c r="I404" s="426"/>
      <c r="J404" s="426"/>
      <c r="K404" s="426"/>
      <c r="L404" s="426"/>
      <c r="M404" s="426"/>
      <c r="N404" s="426"/>
      <c r="O404" s="426"/>
      <c r="P404" s="426"/>
      <c r="Q404" s="426"/>
      <c r="R404" s="426"/>
      <c r="S404" s="426"/>
      <c r="T404" s="426"/>
      <c r="U404" s="426"/>
      <c r="V404" s="426"/>
      <c r="W404" s="426"/>
      <c r="X404" s="426"/>
      <c r="Y404" s="426"/>
      <c r="Z404" s="426"/>
      <c r="AA404" s="426"/>
    </row>
    <row r="405" spans="1:27" ht="15.75" customHeight="1">
      <c r="A405" s="426"/>
      <c r="B405" s="426"/>
      <c r="C405" s="426"/>
      <c r="D405" s="426"/>
      <c r="E405" s="426"/>
      <c r="F405" s="426"/>
      <c r="G405" s="426"/>
      <c r="H405" s="426"/>
      <c r="I405" s="426"/>
      <c r="J405" s="426"/>
      <c r="K405" s="426"/>
      <c r="L405" s="426"/>
      <c r="M405" s="426"/>
      <c r="N405" s="426"/>
      <c r="O405" s="426"/>
      <c r="P405" s="426"/>
      <c r="Q405" s="426"/>
      <c r="R405" s="426"/>
      <c r="S405" s="426"/>
      <c r="T405" s="426"/>
      <c r="U405" s="426"/>
      <c r="V405" s="426"/>
      <c r="W405" s="426"/>
      <c r="X405" s="426"/>
      <c r="Y405" s="426"/>
      <c r="Z405" s="426"/>
      <c r="AA405" s="426"/>
    </row>
    <row r="406" spans="1:27" ht="15.75" customHeight="1">
      <c r="A406" s="426"/>
      <c r="B406" s="426"/>
      <c r="C406" s="426"/>
      <c r="D406" s="426"/>
      <c r="E406" s="426"/>
      <c r="F406" s="426"/>
      <c r="G406" s="426"/>
      <c r="H406" s="426"/>
      <c r="I406" s="426"/>
      <c r="J406" s="426"/>
      <c r="K406" s="426"/>
      <c r="L406" s="426"/>
      <c r="M406" s="426"/>
      <c r="N406" s="426"/>
      <c r="O406" s="426"/>
      <c r="P406" s="426"/>
      <c r="Q406" s="426"/>
      <c r="R406" s="426"/>
      <c r="S406" s="426"/>
      <c r="T406" s="426"/>
      <c r="U406" s="426"/>
      <c r="V406" s="426"/>
      <c r="W406" s="426"/>
      <c r="X406" s="426"/>
      <c r="Y406" s="426"/>
      <c r="Z406" s="426"/>
      <c r="AA406" s="426"/>
    </row>
    <row r="407" spans="1:27" ht="15.75" customHeight="1">
      <c r="A407" s="426"/>
      <c r="B407" s="426"/>
      <c r="C407" s="426"/>
      <c r="D407" s="426"/>
      <c r="E407" s="426"/>
      <c r="F407" s="426"/>
      <c r="G407" s="426"/>
      <c r="H407" s="426"/>
      <c r="I407" s="426"/>
      <c r="J407" s="426"/>
      <c r="K407" s="426"/>
      <c r="L407" s="426"/>
      <c r="M407" s="426"/>
      <c r="N407" s="426"/>
      <c r="O407" s="426"/>
      <c r="P407" s="426"/>
      <c r="Q407" s="426"/>
      <c r="R407" s="426"/>
      <c r="S407" s="426"/>
      <c r="T407" s="426"/>
      <c r="U407" s="426"/>
      <c r="V407" s="426"/>
      <c r="W407" s="426"/>
      <c r="X407" s="426"/>
      <c r="Y407" s="426"/>
      <c r="Z407" s="426"/>
      <c r="AA407" s="426"/>
    </row>
    <row r="408" spans="1:27" ht="15.75" customHeight="1">
      <c r="A408" s="426"/>
      <c r="B408" s="426"/>
      <c r="C408" s="426"/>
      <c r="D408" s="426"/>
      <c r="E408" s="426"/>
      <c r="F408" s="426"/>
      <c r="G408" s="426"/>
      <c r="H408" s="426"/>
      <c r="I408" s="426"/>
      <c r="J408" s="426"/>
      <c r="K408" s="426"/>
      <c r="L408" s="426"/>
      <c r="M408" s="426"/>
      <c r="N408" s="426"/>
      <c r="O408" s="426"/>
      <c r="P408" s="426"/>
      <c r="Q408" s="426"/>
      <c r="R408" s="426"/>
      <c r="S408" s="426"/>
      <c r="T408" s="426"/>
      <c r="U408" s="426"/>
      <c r="V408" s="426"/>
      <c r="W408" s="426"/>
      <c r="X408" s="426"/>
      <c r="Y408" s="426"/>
      <c r="Z408" s="426"/>
      <c r="AA408" s="426"/>
    </row>
    <row r="409" spans="1:27" ht="15.75" customHeight="1">
      <c r="A409" s="426"/>
      <c r="B409" s="426"/>
      <c r="C409" s="426"/>
      <c r="D409" s="426"/>
      <c r="E409" s="426"/>
      <c r="F409" s="426"/>
      <c r="G409" s="426"/>
      <c r="H409" s="426"/>
      <c r="I409" s="426"/>
      <c r="J409" s="426"/>
      <c r="K409" s="426"/>
      <c r="L409" s="426"/>
      <c r="M409" s="426"/>
      <c r="N409" s="426"/>
      <c r="O409" s="426"/>
      <c r="P409" s="426"/>
      <c r="Q409" s="426"/>
      <c r="R409" s="426"/>
      <c r="S409" s="426"/>
      <c r="T409" s="426"/>
      <c r="U409" s="426"/>
      <c r="V409" s="426"/>
      <c r="W409" s="426"/>
      <c r="X409" s="426"/>
      <c r="Y409" s="426"/>
      <c r="Z409" s="426"/>
      <c r="AA409" s="426"/>
    </row>
    <row r="410" spans="1:27" ht="15.75" customHeight="1">
      <c r="A410" s="426"/>
      <c r="B410" s="426"/>
      <c r="C410" s="426"/>
      <c r="D410" s="426"/>
      <c r="E410" s="426"/>
      <c r="F410" s="426"/>
      <c r="G410" s="426"/>
      <c r="H410" s="426"/>
      <c r="I410" s="426"/>
      <c r="J410" s="426"/>
      <c r="K410" s="426"/>
      <c r="L410" s="426"/>
      <c r="M410" s="426"/>
      <c r="N410" s="426"/>
      <c r="O410" s="426"/>
      <c r="P410" s="426"/>
      <c r="Q410" s="426"/>
      <c r="R410" s="426"/>
      <c r="S410" s="426"/>
      <c r="T410" s="426"/>
      <c r="U410" s="426"/>
      <c r="V410" s="426"/>
      <c r="W410" s="426"/>
      <c r="X410" s="426"/>
      <c r="Y410" s="426"/>
      <c r="Z410" s="426"/>
      <c r="AA410" s="426"/>
    </row>
    <row r="411" spans="1:27" ht="15.75" customHeight="1">
      <c r="A411" s="426"/>
      <c r="B411" s="426"/>
      <c r="C411" s="426"/>
      <c r="D411" s="426"/>
      <c r="E411" s="426"/>
      <c r="F411" s="426"/>
      <c r="G411" s="426"/>
      <c r="H411" s="426"/>
      <c r="I411" s="426"/>
      <c r="J411" s="426"/>
      <c r="K411" s="426"/>
      <c r="L411" s="426"/>
      <c r="M411" s="426"/>
      <c r="N411" s="426"/>
      <c r="O411" s="426"/>
      <c r="P411" s="426"/>
      <c r="Q411" s="426"/>
      <c r="R411" s="426"/>
      <c r="S411" s="426"/>
      <c r="T411" s="426"/>
      <c r="U411" s="426"/>
      <c r="V411" s="426"/>
      <c r="W411" s="426"/>
      <c r="X411" s="426"/>
      <c r="Y411" s="426"/>
      <c r="Z411" s="426"/>
      <c r="AA411" s="426"/>
    </row>
    <row r="412" spans="1:27" ht="15.75" customHeight="1">
      <c r="A412" s="426"/>
      <c r="B412" s="426"/>
      <c r="C412" s="426"/>
      <c r="D412" s="426"/>
      <c r="E412" s="426"/>
      <c r="F412" s="426"/>
      <c r="G412" s="426"/>
      <c r="H412" s="426"/>
      <c r="I412" s="426"/>
      <c r="J412" s="426"/>
      <c r="K412" s="426"/>
      <c r="L412" s="426"/>
      <c r="M412" s="426"/>
      <c r="N412" s="426"/>
      <c r="O412" s="426"/>
      <c r="P412" s="426"/>
      <c r="Q412" s="426"/>
      <c r="R412" s="426"/>
      <c r="S412" s="426"/>
      <c r="T412" s="426"/>
      <c r="U412" s="426"/>
      <c r="V412" s="426"/>
      <c r="W412" s="426"/>
      <c r="X412" s="426"/>
      <c r="Y412" s="426"/>
      <c r="Z412" s="426"/>
      <c r="AA412" s="426"/>
    </row>
    <row r="413" spans="1:27" ht="15.75" customHeight="1">
      <c r="A413" s="426"/>
      <c r="B413" s="426"/>
      <c r="C413" s="426"/>
      <c r="D413" s="426"/>
      <c r="E413" s="426"/>
      <c r="F413" s="426"/>
      <c r="G413" s="426"/>
      <c r="H413" s="426"/>
      <c r="I413" s="426"/>
      <c r="J413" s="426"/>
      <c r="K413" s="426"/>
      <c r="L413" s="426"/>
      <c r="M413" s="426"/>
      <c r="N413" s="426"/>
      <c r="O413" s="426"/>
      <c r="P413" s="426"/>
      <c r="Q413" s="426"/>
      <c r="R413" s="426"/>
      <c r="S413" s="426"/>
      <c r="T413" s="426"/>
      <c r="U413" s="426"/>
      <c r="V413" s="426"/>
      <c r="W413" s="426"/>
      <c r="X413" s="426"/>
      <c r="Y413" s="426"/>
      <c r="Z413" s="426"/>
      <c r="AA413" s="426"/>
    </row>
    <row r="414" spans="1:27" ht="15.75" customHeight="1">
      <c r="A414" s="426"/>
      <c r="B414" s="426"/>
      <c r="C414" s="426"/>
      <c r="D414" s="426"/>
      <c r="E414" s="426"/>
      <c r="F414" s="426"/>
      <c r="G414" s="426"/>
      <c r="H414" s="426"/>
      <c r="I414" s="426"/>
      <c r="J414" s="426"/>
      <c r="K414" s="426"/>
      <c r="L414" s="426"/>
      <c r="M414" s="426"/>
      <c r="N414" s="426"/>
      <c r="O414" s="426"/>
      <c r="P414" s="426"/>
      <c r="Q414" s="426"/>
      <c r="R414" s="426"/>
      <c r="S414" s="426"/>
      <c r="T414" s="426"/>
      <c r="U414" s="426"/>
      <c r="V414" s="426"/>
      <c r="W414" s="426"/>
      <c r="X414" s="426"/>
      <c r="Y414" s="426"/>
      <c r="Z414" s="426"/>
      <c r="AA414" s="426"/>
    </row>
    <row r="415" spans="1:27" ht="15.75" customHeight="1">
      <c r="A415" s="426"/>
      <c r="B415" s="426"/>
      <c r="C415" s="426"/>
      <c r="D415" s="426"/>
      <c r="E415" s="426"/>
      <c r="F415" s="426"/>
      <c r="G415" s="426"/>
      <c r="H415" s="426"/>
      <c r="I415" s="426"/>
      <c r="J415" s="426"/>
      <c r="K415" s="426"/>
      <c r="L415" s="426"/>
      <c r="M415" s="426"/>
      <c r="N415" s="426"/>
      <c r="O415" s="426"/>
      <c r="P415" s="426"/>
      <c r="Q415" s="426"/>
      <c r="R415" s="426"/>
      <c r="S415" s="426"/>
      <c r="T415" s="426"/>
      <c r="U415" s="426"/>
      <c r="V415" s="426"/>
      <c r="W415" s="426"/>
      <c r="X415" s="426"/>
      <c r="Y415" s="426"/>
      <c r="Z415" s="426"/>
      <c r="AA415" s="426"/>
    </row>
    <row r="416" spans="1:27" ht="15.75" customHeight="1">
      <c r="A416" s="426"/>
      <c r="B416" s="426"/>
      <c r="C416" s="426"/>
      <c r="D416" s="426"/>
      <c r="E416" s="426"/>
      <c r="F416" s="426"/>
      <c r="G416" s="426"/>
      <c r="H416" s="426"/>
      <c r="I416" s="426"/>
      <c r="J416" s="426"/>
      <c r="K416" s="426"/>
      <c r="L416" s="426"/>
      <c r="M416" s="426"/>
      <c r="N416" s="426"/>
      <c r="O416" s="426"/>
      <c r="P416" s="426"/>
      <c r="Q416" s="426"/>
      <c r="R416" s="426"/>
      <c r="S416" s="426"/>
      <c r="T416" s="426"/>
      <c r="U416" s="426"/>
      <c r="V416" s="426"/>
      <c r="W416" s="426"/>
      <c r="X416" s="426"/>
      <c r="Y416" s="426"/>
      <c r="Z416" s="426"/>
      <c r="AA416" s="426"/>
    </row>
    <row r="417" spans="1:27" ht="15.75" customHeight="1">
      <c r="A417" s="426"/>
      <c r="B417" s="426"/>
      <c r="C417" s="426"/>
      <c r="D417" s="426"/>
      <c r="E417" s="426"/>
      <c r="F417" s="426"/>
      <c r="G417" s="426"/>
      <c r="H417" s="426"/>
      <c r="I417" s="426"/>
      <c r="J417" s="426"/>
      <c r="K417" s="426"/>
      <c r="L417" s="426"/>
      <c r="M417" s="426"/>
      <c r="N417" s="426"/>
      <c r="O417" s="426"/>
      <c r="P417" s="426"/>
      <c r="Q417" s="426"/>
      <c r="R417" s="426"/>
      <c r="S417" s="426"/>
      <c r="T417" s="426"/>
      <c r="U417" s="426"/>
      <c r="V417" s="426"/>
      <c r="W417" s="426"/>
      <c r="X417" s="426"/>
      <c r="Y417" s="426"/>
      <c r="Z417" s="426"/>
      <c r="AA417" s="426"/>
    </row>
    <row r="418" spans="1:27" ht="15.75" customHeight="1">
      <c r="A418" s="426"/>
      <c r="B418" s="426"/>
      <c r="C418" s="426"/>
      <c r="D418" s="426"/>
      <c r="E418" s="426"/>
      <c r="F418" s="426"/>
      <c r="G418" s="426"/>
      <c r="H418" s="426"/>
      <c r="I418" s="426"/>
      <c r="J418" s="426"/>
      <c r="K418" s="426"/>
      <c r="L418" s="426"/>
      <c r="M418" s="426"/>
      <c r="N418" s="426"/>
      <c r="O418" s="426"/>
      <c r="P418" s="426"/>
      <c r="Q418" s="426"/>
      <c r="R418" s="426"/>
      <c r="S418" s="426"/>
      <c r="T418" s="426"/>
      <c r="U418" s="426"/>
      <c r="V418" s="426"/>
      <c r="W418" s="426"/>
      <c r="X418" s="426"/>
      <c r="Y418" s="426"/>
      <c r="Z418" s="426"/>
      <c r="AA418" s="426"/>
    </row>
    <row r="419" spans="1:27" ht="15.75" customHeight="1">
      <c r="A419" s="426"/>
      <c r="B419" s="426"/>
      <c r="C419" s="426"/>
      <c r="D419" s="426"/>
      <c r="E419" s="426"/>
      <c r="F419" s="426"/>
      <c r="G419" s="426"/>
      <c r="H419" s="426"/>
      <c r="I419" s="426"/>
      <c r="J419" s="426"/>
      <c r="K419" s="426"/>
      <c r="L419" s="426"/>
      <c r="M419" s="426"/>
      <c r="N419" s="426"/>
      <c r="O419" s="426"/>
      <c r="P419" s="426"/>
      <c r="Q419" s="426"/>
      <c r="R419" s="426"/>
      <c r="S419" s="426"/>
      <c r="T419" s="426"/>
      <c r="U419" s="426"/>
      <c r="V419" s="426"/>
      <c r="W419" s="426"/>
      <c r="X419" s="426"/>
      <c r="Y419" s="426"/>
      <c r="Z419" s="426"/>
      <c r="AA419" s="426"/>
    </row>
    <row r="420" spans="1:27" ht="15.75" customHeight="1">
      <c r="A420" s="426"/>
      <c r="B420" s="426"/>
      <c r="C420" s="426"/>
      <c r="D420" s="426"/>
      <c r="E420" s="426"/>
      <c r="F420" s="426"/>
      <c r="G420" s="426"/>
      <c r="H420" s="426"/>
      <c r="I420" s="426"/>
      <c r="J420" s="426"/>
      <c r="K420" s="426"/>
      <c r="L420" s="426"/>
      <c r="M420" s="426"/>
      <c r="N420" s="426"/>
      <c r="O420" s="426"/>
      <c r="P420" s="426"/>
      <c r="Q420" s="426"/>
      <c r="R420" s="426"/>
      <c r="S420" s="426"/>
      <c r="T420" s="426"/>
      <c r="U420" s="426"/>
      <c r="V420" s="426"/>
      <c r="W420" s="426"/>
      <c r="X420" s="426"/>
      <c r="Y420" s="426"/>
      <c r="Z420" s="426"/>
      <c r="AA420" s="426"/>
    </row>
    <row r="421" spans="1:27" ht="15.75" customHeight="1">
      <c r="A421" s="426"/>
      <c r="B421" s="426"/>
      <c r="C421" s="426"/>
      <c r="D421" s="426"/>
      <c r="E421" s="426"/>
      <c r="F421" s="426"/>
      <c r="G421" s="426"/>
      <c r="H421" s="426"/>
      <c r="I421" s="426"/>
      <c r="J421" s="426"/>
      <c r="K421" s="426"/>
      <c r="L421" s="426"/>
      <c r="M421" s="426"/>
      <c r="N421" s="426"/>
      <c r="O421" s="426"/>
      <c r="P421" s="426"/>
      <c r="Q421" s="426"/>
      <c r="R421" s="426"/>
      <c r="S421" s="426"/>
      <c r="T421" s="426"/>
      <c r="U421" s="426"/>
      <c r="V421" s="426"/>
      <c r="W421" s="426"/>
      <c r="X421" s="426"/>
      <c r="Y421" s="426"/>
      <c r="Z421" s="426"/>
      <c r="AA421" s="426"/>
    </row>
    <row r="422" spans="1:27" ht="15.75" customHeight="1">
      <c r="A422" s="426"/>
      <c r="B422" s="426"/>
      <c r="C422" s="426"/>
      <c r="D422" s="426"/>
      <c r="E422" s="426"/>
      <c r="F422" s="426"/>
      <c r="G422" s="426"/>
      <c r="H422" s="426"/>
      <c r="I422" s="426"/>
      <c r="J422" s="426"/>
      <c r="K422" s="426"/>
      <c r="L422" s="426"/>
      <c r="M422" s="426"/>
      <c r="N422" s="426"/>
      <c r="O422" s="426"/>
      <c r="P422" s="426"/>
      <c r="Q422" s="426"/>
      <c r="R422" s="426"/>
      <c r="S422" s="426"/>
      <c r="T422" s="426"/>
      <c r="U422" s="426"/>
      <c r="V422" s="426"/>
      <c r="W422" s="426"/>
      <c r="X422" s="426"/>
      <c r="Y422" s="426"/>
      <c r="Z422" s="426"/>
      <c r="AA422" s="426"/>
    </row>
    <row r="423" spans="1:27" ht="15.75" customHeight="1">
      <c r="A423" s="426"/>
      <c r="B423" s="426"/>
      <c r="C423" s="426"/>
      <c r="D423" s="426"/>
      <c r="E423" s="426"/>
      <c r="F423" s="426"/>
      <c r="G423" s="426"/>
      <c r="H423" s="426"/>
      <c r="I423" s="426"/>
      <c r="J423" s="426"/>
      <c r="K423" s="426"/>
      <c r="L423" s="426"/>
      <c r="M423" s="426"/>
      <c r="N423" s="426"/>
      <c r="O423" s="426"/>
      <c r="P423" s="426"/>
      <c r="Q423" s="426"/>
      <c r="R423" s="426"/>
      <c r="S423" s="426"/>
      <c r="T423" s="426"/>
      <c r="U423" s="426"/>
      <c r="V423" s="426"/>
      <c r="W423" s="426"/>
      <c r="X423" s="426"/>
      <c r="Y423" s="426"/>
      <c r="Z423" s="426"/>
      <c r="AA423" s="426"/>
    </row>
    <row r="424" spans="1:27" ht="15.75" customHeight="1">
      <c r="A424" s="426"/>
      <c r="B424" s="426"/>
      <c r="C424" s="426"/>
      <c r="D424" s="426"/>
      <c r="E424" s="426"/>
      <c r="F424" s="426"/>
      <c r="G424" s="426"/>
      <c r="H424" s="426"/>
      <c r="I424" s="426"/>
      <c r="J424" s="426"/>
      <c r="K424" s="426"/>
      <c r="L424" s="426"/>
      <c r="M424" s="426"/>
      <c r="N424" s="426"/>
      <c r="O424" s="426"/>
      <c r="P424" s="426"/>
      <c r="Q424" s="426"/>
      <c r="R424" s="426"/>
      <c r="S424" s="426"/>
      <c r="T424" s="426"/>
      <c r="U424" s="426"/>
      <c r="V424" s="426"/>
      <c r="W424" s="426"/>
      <c r="X424" s="426"/>
      <c r="Y424" s="426"/>
      <c r="Z424" s="426"/>
      <c r="AA424" s="426"/>
    </row>
    <row r="425" spans="1:27" ht="15.75" customHeight="1">
      <c r="A425" s="426"/>
      <c r="B425" s="426"/>
      <c r="C425" s="426"/>
      <c r="D425" s="426"/>
      <c r="E425" s="426"/>
      <c r="F425" s="426"/>
      <c r="G425" s="426"/>
      <c r="H425" s="426"/>
      <c r="I425" s="426"/>
      <c r="J425" s="426"/>
      <c r="K425" s="426"/>
      <c r="L425" s="426"/>
      <c r="M425" s="426"/>
      <c r="N425" s="426"/>
      <c r="O425" s="426"/>
      <c r="P425" s="426"/>
      <c r="Q425" s="426"/>
      <c r="R425" s="426"/>
      <c r="S425" s="426"/>
      <c r="T425" s="426"/>
      <c r="U425" s="426"/>
      <c r="V425" s="426"/>
      <c r="W425" s="426"/>
      <c r="X425" s="426"/>
      <c r="Y425" s="426"/>
      <c r="Z425" s="426"/>
      <c r="AA425" s="426"/>
    </row>
    <row r="426" spans="1:27" ht="15.75" customHeight="1">
      <c r="A426" s="426"/>
      <c r="B426" s="426"/>
      <c r="C426" s="426"/>
      <c r="D426" s="426"/>
      <c r="E426" s="426"/>
      <c r="F426" s="426"/>
      <c r="G426" s="426"/>
      <c r="H426" s="426"/>
      <c r="I426" s="426"/>
      <c r="J426" s="426"/>
      <c r="K426" s="426"/>
      <c r="L426" s="426"/>
      <c r="M426" s="426"/>
      <c r="N426" s="426"/>
      <c r="O426" s="426"/>
      <c r="P426" s="426"/>
      <c r="Q426" s="426"/>
      <c r="R426" s="426"/>
      <c r="S426" s="426"/>
      <c r="T426" s="426"/>
      <c r="U426" s="426"/>
      <c r="V426" s="426"/>
      <c r="W426" s="426"/>
      <c r="X426" s="426"/>
      <c r="Y426" s="426"/>
      <c r="Z426" s="426"/>
      <c r="AA426" s="426"/>
    </row>
    <row r="427" spans="1:27" ht="15.75" customHeight="1">
      <c r="A427" s="426"/>
      <c r="B427" s="426"/>
      <c r="C427" s="426"/>
      <c r="D427" s="426"/>
      <c r="E427" s="426"/>
      <c r="F427" s="426"/>
      <c r="G427" s="426"/>
      <c r="H427" s="426"/>
      <c r="I427" s="426"/>
      <c r="J427" s="426"/>
      <c r="K427" s="426"/>
      <c r="L427" s="426"/>
      <c r="M427" s="426"/>
      <c r="N427" s="426"/>
      <c r="O427" s="426"/>
      <c r="P427" s="426"/>
      <c r="Q427" s="426"/>
      <c r="R427" s="426"/>
      <c r="S427" s="426"/>
      <c r="T427" s="426"/>
      <c r="U427" s="426"/>
      <c r="V427" s="426"/>
      <c r="W427" s="426"/>
      <c r="X427" s="426"/>
      <c r="Y427" s="426"/>
      <c r="Z427" s="426"/>
      <c r="AA427" s="426"/>
    </row>
    <row r="428" spans="1:27" ht="15.75" customHeight="1">
      <c r="A428" s="426"/>
      <c r="B428" s="426"/>
      <c r="C428" s="426"/>
      <c r="D428" s="426"/>
      <c r="E428" s="426"/>
      <c r="F428" s="426"/>
      <c r="G428" s="426"/>
      <c r="H428" s="426"/>
      <c r="I428" s="426"/>
      <c r="J428" s="426"/>
      <c r="K428" s="426"/>
      <c r="L428" s="426"/>
      <c r="M428" s="426"/>
      <c r="N428" s="426"/>
      <c r="O428" s="426"/>
      <c r="P428" s="426"/>
      <c r="Q428" s="426"/>
      <c r="R428" s="426"/>
      <c r="S428" s="426"/>
      <c r="T428" s="426"/>
      <c r="U428" s="426"/>
      <c r="V428" s="426"/>
      <c r="W428" s="426"/>
      <c r="X428" s="426"/>
      <c r="Y428" s="426"/>
      <c r="Z428" s="426"/>
      <c r="AA428" s="426"/>
    </row>
    <row r="429" spans="1:27" ht="15.75" customHeight="1">
      <c r="A429" s="426"/>
      <c r="B429" s="426"/>
      <c r="C429" s="426"/>
      <c r="D429" s="426"/>
      <c r="E429" s="426"/>
      <c r="F429" s="426"/>
      <c r="G429" s="426"/>
      <c r="H429" s="426"/>
      <c r="I429" s="426"/>
      <c r="J429" s="426"/>
      <c r="K429" s="426"/>
      <c r="L429" s="426"/>
      <c r="M429" s="426"/>
      <c r="N429" s="426"/>
      <c r="O429" s="426"/>
      <c r="P429" s="426"/>
      <c r="Q429" s="426"/>
      <c r="R429" s="426"/>
      <c r="S429" s="426"/>
      <c r="T429" s="426"/>
      <c r="U429" s="426"/>
      <c r="V429" s="426"/>
      <c r="W429" s="426"/>
      <c r="X429" s="426"/>
      <c r="Y429" s="426"/>
      <c r="Z429" s="426"/>
      <c r="AA429" s="426"/>
    </row>
    <row r="430" spans="1:27" ht="15.75" customHeight="1">
      <c r="A430" s="426"/>
      <c r="B430" s="426"/>
      <c r="C430" s="426"/>
      <c r="D430" s="426"/>
      <c r="E430" s="426"/>
      <c r="F430" s="426"/>
      <c r="G430" s="426"/>
      <c r="H430" s="426"/>
      <c r="I430" s="426"/>
      <c r="J430" s="426"/>
      <c r="K430" s="426"/>
      <c r="L430" s="426"/>
      <c r="M430" s="426"/>
      <c r="N430" s="426"/>
      <c r="O430" s="426"/>
      <c r="P430" s="426"/>
      <c r="Q430" s="426"/>
      <c r="R430" s="426"/>
      <c r="S430" s="426"/>
      <c r="T430" s="426"/>
      <c r="U430" s="426"/>
      <c r="V430" s="426"/>
      <c r="W430" s="426"/>
      <c r="X430" s="426"/>
      <c r="Y430" s="426"/>
      <c r="Z430" s="426"/>
      <c r="AA430" s="426"/>
    </row>
    <row r="431" spans="1:27" ht="15.75" customHeight="1">
      <c r="A431" s="426"/>
      <c r="B431" s="426"/>
      <c r="C431" s="426"/>
      <c r="D431" s="426"/>
      <c r="E431" s="426"/>
      <c r="F431" s="426"/>
      <c r="G431" s="426"/>
      <c r="H431" s="426"/>
      <c r="I431" s="426"/>
      <c r="J431" s="426"/>
      <c r="K431" s="426"/>
      <c r="L431" s="426"/>
      <c r="M431" s="426"/>
      <c r="N431" s="426"/>
      <c r="O431" s="426"/>
      <c r="P431" s="426"/>
      <c r="Q431" s="426"/>
      <c r="R431" s="426"/>
      <c r="S431" s="426"/>
      <c r="T431" s="426"/>
      <c r="U431" s="426"/>
      <c r="V431" s="426"/>
      <c r="W431" s="426"/>
      <c r="X431" s="426"/>
      <c r="Y431" s="426"/>
      <c r="Z431" s="426"/>
      <c r="AA431" s="426"/>
    </row>
    <row r="432" spans="1:27" ht="15.75" customHeight="1">
      <c r="A432" s="426"/>
      <c r="B432" s="426"/>
      <c r="C432" s="426"/>
      <c r="D432" s="426"/>
      <c r="E432" s="426"/>
      <c r="F432" s="426"/>
      <c r="G432" s="426"/>
      <c r="H432" s="426"/>
      <c r="I432" s="426"/>
      <c r="J432" s="426"/>
      <c r="K432" s="426"/>
      <c r="L432" s="426"/>
      <c r="M432" s="426"/>
      <c r="N432" s="426"/>
      <c r="O432" s="426"/>
      <c r="P432" s="426"/>
      <c r="Q432" s="426"/>
      <c r="R432" s="426"/>
      <c r="S432" s="426"/>
      <c r="T432" s="426"/>
      <c r="U432" s="426"/>
      <c r="V432" s="426"/>
      <c r="W432" s="426"/>
      <c r="X432" s="426"/>
      <c r="Y432" s="426"/>
      <c r="Z432" s="426"/>
      <c r="AA432" s="426"/>
    </row>
    <row r="433" spans="1:27" ht="15.75" customHeight="1">
      <c r="A433" s="426"/>
      <c r="B433" s="426"/>
      <c r="C433" s="426"/>
      <c r="D433" s="426"/>
      <c r="E433" s="426"/>
      <c r="F433" s="426"/>
      <c r="G433" s="426"/>
      <c r="H433" s="426"/>
      <c r="I433" s="426"/>
      <c r="J433" s="426"/>
      <c r="K433" s="426"/>
      <c r="L433" s="426"/>
      <c r="M433" s="426"/>
      <c r="N433" s="426"/>
      <c r="O433" s="426"/>
      <c r="P433" s="426"/>
      <c r="Q433" s="426"/>
      <c r="R433" s="426"/>
      <c r="S433" s="426"/>
      <c r="T433" s="426"/>
      <c r="U433" s="426"/>
      <c r="V433" s="426"/>
      <c r="W433" s="426"/>
      <c r="X433" s="426"/>
      <c r="Y433" s="426"/>
      <c r="Z433" s="426"/>
      <c r="AA433" s="426"/>
    </row>
    <row r="434" spans="1:27" ht="15.75" customHeight="1">
      <c r="A434" s="426"/>
      <c r="B434" s="426"/>
      <c r="C434" s="426"/>
      <c r="D434" s="426"/>
      <c r="E434" s="426"/>
      <c r="F434" s="426"/>
      <c r="G434" s="426"/>
      <c r="H434" s="426"/>
      <c r="I434" s="426"/>
      <c r="J434" s="426"/>
      <c r="K434" s="426"/>
      <c r="L434" s="426"/>
      <c r="M434" s="426"/>
      <c r="N434" s="426"/>
      <c r="O434" s="426"/>
      <c r="P434" s="426"/>
      <c r="Q434" s="426"/>
      <c r="R434" s="426"/>
      <c r="S434" s="426"/>
      <c r="T434" s="426"/>
      <c r="U434" s="426"/>
      <c r="V434" s="426"/>
      <c r="W434" s="426"/>
      <c r="X434" s="426"/>
      <c r="Y434" s="426"/>
      <c r="Z434" s="426"/>
      <c r="AA434" s="426"/>
    </row>
    <row r="435" spans="1:27" ht="15.75" customHeight="1">
      <c r="A435" s="426"/>
      <c r="B435" s="426"/>
      <c r="C435" s="426"/>
      <c r="D435" s="426"/>
      <c r="E435" s="426"/>
      <c r="F435" s="426"/>
      <c r="G435" s="426"/>
      <c r="H435" s="426"/>
      <c r="I435" s="426"/>
      <c r="J435" s="426"/>
      <c r="K435" s="426"/>
      <c r="L435" s="426"/>
      <c r="M435" s="426"/>
      <c r="N435" s="426"/>
      <c r="O435" s="426"/>
      <c r="P435" s="426"/>
      <c r="Q435" s="426"/>
      <c r="R435" s="426"/>
      <c r="S435" s="426"/>
      <c r="T435" s="426"/>
      <c r="U435" s="426"/>
      <c r="V435" s="426"/>
      <c r="W435" s="426"/>
      <c r="X435" s="426"/>
      <c r="Y435" s="426"/>
      <c r="Z435" s="426"/>
      <c r="AA435" s="426"/>
    </row>
    <row r="436" spans="1:27" ht="15.75" customHeight="1">
      <c r="A436" s="426"/>
      <c r="B436" s="426"/>
      <c r="C436" s="426"/>
      <c r="D436" s="426"/>
      <c r="E436" s="426"/>
      <c r="F436" s="426"/>
      <c r="G436" s="426"/>
      <c r="H436" s="426"/>
      <c r="I436" s="426"/>
      <c r="J436" s="426"/>
      <c r="K436" s="426"/>
      <c r="L436" s="426"/>
      <c r="M436" s="426"/>
      <c r="N436" s="426"/>
      <c r="O436" s="426"/>
      <c r="P436" s="426"/>
      <c r="Q436" s="426"/>
      <c r="R436" s="426"/>
      <c r="S436" s="426"/>
      <c r="T436" s="426"/>
      <c r="U436" s="426"/>
      <c r="V436" s="426"/>
      <c r="W436" s="426"/>
      <c r="X436" s="426"/>
      <c r="Y436" s="426"/>
      <c r="Z436" s="426"/>
      <c r="AA436" s="426"/>
    </row>
    <row r="437" spans="1:27" ht="15.75" customHeight="1">
      <c r="A437" s="426"/>
      <c r="B437" s="426"/>
      <c r="C437" s="426"/>
      <c r="D437" s="426"/>
      <c r="E437" s="426"/>
      <c r="F437" s="426"/>
      <c r="G437" s="426"/>
      <c r="H437" s="426"/>
      <c r="I437" s="426"/>
      <c r="J437" s="426"/>
      <c r="K437" s="426"/>
      <c r="L437" s="426"/>
      <c r="M437" s="426"/>
      <c r="N437" s="426"/>
      <c r="O437" s="426"/>
      <c r="P437" s="426"/>
      <c r="Q437" s="426"/>
      <c r="R437" s="426"/>
      <c r="S437" s="426"/>
      <c r="T437" s="426"/>
      <c r="U437" s="426"/>
      <c r="V437" s="426"/>
      <c r="W437" s="426"/>
      <c r="X437" s="426"/>
      <c r="Y437" s="426"/>
      <c r="Z437" s="426"/>
      <c r="AA437" s="426"/>
    </row>
    <row r="438" spans="1:27" ht="15.75" customHeight="1">
      <c r="A438" s="426"/>
      <c r="B438" s="426"/>
      <c r="C438" s="426"/>
      <c r="D438" s="426"/>
      <c r="E438" s="426"/>
      <c r="F438" s="426"/>
      <c r="G438" s="426"/>
      <c r="H438" s="426"/>
      <c r="I438" s="426"/>
      <c r="J438" s="426"/>
      <c r="K438" s="426"/>
      <c r="L438" s="426"/>
      <c r="M438" s="426"/>
      <c r="N438" s="426"/>
      <c r="O438" s="426"/>
      <c r="P438" s="426"/>
      <c r="Q438" s="426"/>
      <c r="R438" s="426"/>
      <c r="S438" s="426"/>
      <c r="T438" s="426"/>
      <c r="U438" s="426"/>
      <c r="V438" s="426"/>
      <c r="W438" s="426"/>
      <c r="X438" s="426"/>
      <c r="Y438" s="426"/>
      <c r="Z438" s="426"/>
      <c r="AA438" s="426"/>
    </row>
    <row r="439" spans="1:27" ht="15.75" customHeight="1">
      <c r="A439" s="426"/>
      <c r="B439" s="426"/>
      <c r="C439" s="426"/>
      <c r="D439" s="426"/>
      <c r="E439" s="426"/>
      <c r="F439" s="426"/>
      <c r="G439" s="426"/>
      <c r="H439" s="426"/>
      <c r="I439" s="426"/>
      <c r="J439" s="426"/>
      <c r="K439" s="426"/>
      <c r="L439" s="426"/>
      <c r="M439" s="426"/>
      <c r="N439" s="426"/>
      <c r="O439" s="426"/>
      <c r="P439" s="426"/>
      <c r="Q439" s="426"/>
      <c r="R439" s="426"/>
      <c r="S439" s="426"/>
      <c r="T439" s="426"/>
      <c r="U439" s="426"/>
      <c r="V439" s="426"/>
      <c r="W439" s="426"/>
      <c r="X439" s="426"/>
      <c r="Y439" s="426"/>
      <c r="Z439" s="426"/>
      <c r="AA439" s="426"/>
    </row>
    <row r="440" spans="1:27" ht="15.75" customHeight="1">
      <c r="A440" s="426"/>
      <c r="B440" s="426"/>
      <c r="C440" s="426"/>
      <c r="D440" s="426"/>
      <c r="E440" s="426"/>
      <c r="F440" s="426"/>
      <c r="G440" s="426"/>
      <c r="H440" s="426"/>
      <c r="I440" s="426"/>
      <c r="J440" s="426"/>
      <c r="K440" s="426"/>
      <c r="L440" s="426"/>
      <c r="M440" s="426"/>
      <c r="N440" s="426"/>
      <c r="O440" s="426"/>
      <c r="P440" s="426"/>
      <c r="Q440" s="426"/>
      <c r="R440" s="426"/>
      <c r="S440" s="426"/>
      <c r="T440" s="426"/>
      <c r="U440" s="426"/>
      <c r="V440" s="426"/>
      <c r="W440" s="426"/>
      <c r="X440" s="426"/>
      <c r="Y440" s="426"/>
      <c r="Z440" s="426"/>
      <c r="AA440" s="426"/>
    </row>
    <row r="441" spans="1:27" ht="15.75" customHeight="1">
      <c r="A441" s="426"/>
      <c r="B441" s="426"/>
      <c r="C441" s="426"/>
      <c r="D441" s="426"/>
      <c r="E441" s="426"/>
      <c r="F441" s="426"/>
      <c r="G441" s="426"/>
      <c r="H441" s="426"/>
      <c r="I441" s="426"/>
      <c r="J441" s="426"/>
      <c r="K441" s="426"/>
      <c r="L441" s="426"/>
      <c r="M441" s="426"/>
      <c r="N441" s="426"/>
      <c r="O441" s="426"/>
      <c r="P441" s="426"/>
      <c r="Q441" s="426"/>
      <c r="R441" s="426"/>
      <c r="S441" s="426"/>
      <c r="T441" s="426"/>
      <c r="U441" s="426"/>
      <c r="V441" s="426"/>
      <c r="W441" s="426"/>
      <c r="X441" s="426"/>
      <c r="Y441" s="426"/>
      <c r="Z441" s="426"/>
      <c r="AA441" s="426"/>
    </row>
    <row r="442" spans="1:27" ht="15.75" customHeight="1">
      <c r="A442" s="426"/>
      <c r="B442" s="426"/>
      <c r="C442" s="426"/>
      <c r="D442" s="426"/>
      <c r="E442" s="426"/>
      <c r="F442" s="426"/>
      <c r="G442" s="426"/>
      <c r="H442" s="426"/>
      <c r="I442" s="426"/>
      <c r="J442" s="426"/>
      <c r="K442" s="426"/>
      <c r="L442" s="426"/>
      <c r="M442" s="426"/>
      <c r="N442" s="426"/>
      <c r="O442" s="426"/>
      <c r="P442" s="426"/>
      <c r="Q442" s="426"/>
      <c r="R442" s="426"/>
      <c r="S442" s="426"/>
      <c r="T442" s="426"/>
      <c r="U442" s="426"/>
      <c r="V442" s="426"/>
      <c r="W442" s="426"/>
      <c r="X442" s="426"/>
      <c r="Y442" s="426"/>
      <c r="Z442" s="426"/>
      <c r="AA442" s="426"/>
    </row>
    <row r="443" spans="1:27" ht="15.75" customHeight="1">
      <c r="A443" s="426"/>
      <c r="B443" s="426"/>
      <c r="C443" s="426"/>
      <c r="D443" s="426"/>
      <c r="E443" s="426"/>
      <c r="F443" s="426"/>
      <c r="G443" s="426"/>
      <c r="H443" s="426"/>
      <c r="I443" s="426"/>
      <c r="J443" s="426"/>
      <c r="K443" s="426"/>
      <c r="L443" s="426"/>
      <c r="M443" s="426"/>
      <c r="N443" s="426"/>
      <c r="O443" s="426"/>
      <c r="P443" s="426"/>
      <c r="Q443" s="426"/>
      <c r="R443" s="426"/>
      <c r="S443" s="426"/>
      <c r="T443" s="426"/>
      <c r="U443" s="426"/>
      <c r="V443" s="426"/>
      <c r="W443" s="426"/>
      <c r="X443" s="426"/>
      <c r="Y443" s="426"/>
      <c r="Z443" s="426"/>
      <c r="AA443" s="426"/>
    </row>
    <row r="444" spans="1:27" ht="15.75" customHeight="1">
      <c r="A444" s="426"/>
      <c r="B444" s="426"/>
      <c r="C444" s="426"/>
      <c r="D444" s="426"/>
      <c r="E444" s="426"/>
      <c r="F444" s="426"/>
      <c r="G444" s="426"/>
      <c r="H444" s="426"/>
      <c r="I444" s="426"/>
      <c r="J444" s="426"/>
      <c r="K444" s="426"/>
      <c r="L444" s="426"/>
      <c r="M444" s="426"/>
      <c r="N444" s="426"/>
      <c r="O444" s="426"/>
      <c r="P444" s="426"/>
      <c r="Q444" s="426"/>
      <c r="R444" s="426"/>
      <c r="S444" s="426"/>
      <c r="T444" s="426"/>
      <c r="U444" s="426"/>
      <c r="V444" s="426"/>
      <c r="W444" s="426"/>
      <c r="X444" s="426"/>
      <c r="Y444" s="426"/>
      <c r="Z444" s="426"/>
      <c r="AA444" s="426"/>
    </row>
    <row r="445" spans="1:27" ht="15.75" customHeight="1">
      <c r="A445" s="426"/>
      <c r="B445" s="426"/>
      <c r="C445" s="426"/>
      <c r="D445" s="426"/>
      <c r="E445" s="426"/>
      <c r="F445" s="426"/>
      <c r="G445" s="426"/>
      <c r="H445" s="426"/>
      <c r="I445" s="426"/>
      <c r="J445" s="426"/>
      <c r="K445" s="426"/>
      <c r="L445" s="426"/>
      <c r="M445" s="426"/>
      <c r="N445" s="426"/>
      <c r="O445" s="426"/>
      <c r="P445" s="426"/>
      <c r="Q445" s="426"/>
      <c r="R445" s="426"/>
      <c r="S445" s="426"/>
      <c r="T445" s="426"/>
      <c r="U445" s="426"/>
      <c r="V445" s="426"/>
      <c r="W445" s="426"/>
      <c r="X445" s="426"/>
      <c r="Y445" s="426"/>
      <c r="Z445" s="426"/>
      <c r="AA445" s="426"/>
    </row>
    <row r="446" spans="1:27" ht="15.75" customHeight="1">
      <c r="A446" s="426"/>
      <c r="B446" s="426"/>
      <c r="C446" s="426"/>
      <c r="D446" s="426"/>
      <c r="E446" s="426"/>
      <c r="F446" s="426"/>
      <c r="G446" s="426"/>
      <c r="H446" s="426"/>
      <c r="I446" s="426"/>
      <c r="J446" s="426"/>
      <c r="K446" s="426"/>
      <c r="L446" s="426"/>
      <c r="M446" s="426"/>
      <c r="N446" s="426"/>
      <c r="O446" s="426"/>
      <c r="P446" s="426"/>
      <c r="Q446" s="426"/>
      <c r="R446" s="426"/>
      <c r="S446" s="426"/>
      <c r="T446" s="426"/>
      <c r="U446" s="426"/>
      <c r="V446" s="426"/>
      <c r="W446" s="426"/>
      <c r="X446" s="426"/>
      <c r="Y446" s="426"/>
      <c r="Z446" s="426"/>
      <c r="AA446" s="426"/>
    </row>
    <row r="447" spans="1:27" ht="15.75" customHeight="1">
      <c r="A447" s="426"/>
      <c r="B447" s="426"/>
      <c r="C447" s="426"/>
      <c r="D447" s="426"/>
      <c r="E447" s="426"/>
      <c r="F447" s="426"/>
      <c r="G447" s="426"/>
      <c r="H447" s="426"/>
      <c r="I447" s="426"/>
      <c r="J447" s="426"/>
      <c r="K447" s="426"/>
      <c r="L447" s="426"/>
      <c r="M447" s="426"/>
      <c r="N447" s="426"/>
      <c r="O447" s="426"/>
      <c r="P447" s="426"/>
      <c r="Q447" s="426"/>
      <c r="R447" s="426"/>
      <c r="S447" s="426"/>
      <c r="T447" s="426"/>
      <c r="U447" s="426"/>
      <c r="V447" s="426"/>
      <c r="W447" s="426"/>
      <c r="X447" s="426"/>
      <c r="Y447" s="426"/>
      <c r="Z447" s="426"/>
      <c r="AA447" s="426"/>
    </row>
    <row r="448" spans="1:27" ht="15.75" customHeight="1">
      <c r="A448" s="426"/>
      <c r="B448" s="426"/>
      <c r="C448" s="426"/>
      <c r="D448" s="426"/>
      <c r="E448" s="426"/>
      <c r="F448" s="426"/>
      <c r="G448" s="426"/>
      <c r="H448" s="426"/>
      <c r="I448" s="426"/>
      <c r="J448" s="426"/>
      <c r="K448" s="426"/>
      <c r="L448" s="426"/>
      <c r="M448" s="426"/>
      <c r="N448" s="426"/>
      <c r="O448" s="426"/>
      <c r="P448" s="426"/>
      <c r="Q448" s="426"/>
      <c r="R448" s="426"/>
      <c r="S448" s="426"/>
      <c r="T448" s="426"/>
      <c r="U448" s="426"/>
      <c r="V448" s="426"/>
      <c r="W448" s="426"/>
      <c r="X448" s="426"/>
      <c r="Y448" s="426"/>
      <c r="Z448" s="426"/>
      <c r="AA448" s="426"/>
    </row>
    <row r="449" spans="1:27" ht="15.75" customHeight="1">
      <c r="A449" s="426"/>
      <c r="B449" s="426"/>
      <c r="C449" s="426"/>
      <c r="D449" s="426"/>
      <c r="E449" s="426"/>
      <c r="F449" s="426"/>
      <c r="G449" s="426"/>
      <c r="H449" s="426"/>
      <c r="I449" s="426"/>
      <c r="J449" s="426"/>
      <c r="K449" s="426"/>
      <c r="L449" s="426"/>
      <c r="M449" s="426"/>
      <c r="N449" s="426"/>
      <c r="O449" s="426"/>
      <c r="P449" s="426"/>
      <c r="Q449" s="426"/>
      <c r="R449" s="426"/>
      <c r="S449" s="426"/>
      <c r="T449" s="426"/>
      <c r="U449" s="426"/>
      <c r="V449" s="426"/>
      <c r="W449" s="426"/>
      <c r="X449" s="426"/>
      <c r="Y449" s="426"/>
      <c r="Z449" s="426"/>
      <c r="AA449" s="426"/>
    </row>
    <row r="450" spans="1:27" ht="15.75" customHeight="1">
      <c r="A450" s="426"/>
      <c r="B450" s="426"/>
      <c r="C450" s="426"/>
      <c r="D450" s="426"/>
      <c r="E450" s="426"/>
      <c r="F450" s="426"/>
      <c r="G450" s="426"/>
      <c r="H450" s="426"/>
      <c r="I450" s="426"/>
      <c r="J450" s="426"/>
      <c r="K450" s="426"/>
      <c r="L450" s="426"/>
      <c r="M450" s="426"/>
      <c r="N450" s="426"/>
      <c r="O450" s="426"/>
      <c r="P450" s="426"/>
      <c r="Q450" s="426"/>
      <c r="R450" s="426"/>
      <c r="S450" s="426"/>
      <c r="T450" s="426"/>
      <c r="U450" s="426"/>
      <c r="V450" s="426"/>
      <c r="W450" s="426"/>
      <c r="X450" s="426"/>
      <c r="Y450" s="426"/>
      <c r="Z450" s="426"/>
      <c r="AA450" s="426"/>
    </row>
    <row r="451" spans="1:27" ht="15.75" customHeight="1">
      <c r="A451" s="426"/>
      <c r="B451" s="426"/>
      <c r="C451" s="426"/>
      <c r="D451" s="426"/>
      <c r="E451" s="426"/>
      <c r="F451" s="426"/>
      <c r="G451" s="426"/>
      <c r="H451" s="426"/>
      <c r="I451" s="426"/>
      <c r="J451" s="426"/>
      <c r="K451" s="426"/>
      <c r="L451" s="426"/>
      <c r="M451" s="426"/>
      <c r="N451" s="426"/>
      <c r="O451" s="426"/>
      <c r="P451" s="426"/>
      <c r="Q451" s="426"/>
      <c r="R451" s="426"/>
      <c r="S451" s="426"/>
      <c r="T451" s="426"/>
      <c r="U451" s="426"/>
      <c r="V451" s="426"/>
      <c r="W451" s="426"/>
      <c r="X451" s="426"/>
      <c r="Y451" s="426"/>
      <c r="Z451" s="426"/>
      <c r="AA451" s="426"/>
    </row>
    <row r="452" spans="1:27" ht="15.75" customHeight="1">
      <c r="A452" s="426"/>
      <c r="B452" s="426"/>
      <c r="C452" s="426"/>
      <c r="D452" s="426"/>
      <c r="E452" s="426"/>
      <c r="F452" s="426"/>
      <c r="G452" s="426"/>
      <c r="H452" s="426"/>
      <c r="I452" s="426"/>
      <c r="J452" s="426"/>
      <c r="K452" s="426"/>
      <c r="L452" s="426"/>
      <c r="M452" s="426"/>
      <c r="N452" s="426"/>
      <c r="O452" s="426"/>
      <c r="P452" s="426"/>
      <c r="Q452" s="426"/>
      <c r="R452" s="426"/>
      <c r="S452" s="426"/>
      <c r="T452" s="426"/>
      <c r="U452" s="426"/>
      <c r="V452" s="426"/>
      <c r="W452" s="426"/>
      <c r="X452" s="426"/>
      <c r="Y452" s="426"/>
      <c r="Z452" s="426"/>
      <c r="AA452" s="426"/>
    </row>
    <row r="453" spans="1:27" ht="15.75" customHeight="1">
      <c r="A453" s="426"/>
      <c r="B453" s="426"/>
      <c r="C453" s="426"/>
      <c r="D453" s="426"/>
      <c r="E453" s="426"/>
      <c r="F453" s="426"/>
      <c r="G453" s="426"/>
      <c r="H453" s="426"/>
      <c r="I453" s="426"/>
      <c r="J453" s="426"/>
      <c r="K453" s="426"/>
      <c r="L453" s="426"/>
      <c r="M453" s="426"/>
      <c r="N453" s="426"/>
      <c r="O453" s="426"/>
      <c r="P453" s="426"/>
      <c r="Q453" s="426"/>
      <c r="R453" s="426"/>
      <c r="S453" s="426"/>
      <c r="T453" s="426"/>
      <c r="U453" s="426"/>
      <c r="V453" s="426"/>
      <c r="W453" s="426"/>
      <c r="X453" s="426"/>
      <c r="Y453" s="426"/>
      <c r="Z453" s="426"/>
      <c r="AA453" s="426"/>
    </row>
    <row r="454" spans="1:27" ht="15.75" customHeight="1">
      <c r="A454" s="426"/>
      <c r="B454" s="426"/>
      <c r="C454" s="426"/>
      <c r="D454" s="426"/>
      <c r="E454" s="426"/>
      <c r="F454" s="426"/>
      <c r="G454" s="426"/>
      <c r="H454" s="426"/>
      <c r="I454" s="426"/>
      <c r="J454" s="426"/>
      <c r="K454" s="426"/>
      <c r="L454" s="426"/>
      <c r="M454" s="426"/>
      <c r="N454" s="426"/>
      <c r="O454" s="426"/>
      <c r="P454" s="426"/>
      <c r="Q454" s="426"/>
      <c r="R454" s="426"/>
      <c r="S454" s="426"/>
      <c r="T454" s="426"/>
      <c r="U454" s="426"/>
      <c r="V454" s="426"/>
      <c r="W454" s="426"/>
      <c r="X454" s="426"/>
      <c r="Y454" s="426"/>
      <c r="Z454" s="426"/>
      <c r="AA454" s="426"/>
    </row>
    <row r="455" spans="1:27" ht="15.75" customHeight="1">
      <c r="A455" s="426"/>
      <c r="B455" s="426"/>
      <c r="C455" s="426"/>
      <c r="D455" s="426"/>
      <c r="E455" s="426"/>
      <c r="F455" s="426"/>
      <c r="G455" s="426"/>
      <c r="H455" s="426"/>
      <c r="I455" s="426"/>
      <c r="J455" s="426"/>
      <c r="K455" s="426"/>
      <c r="L455" s="426"/>
      <c r="M455" s="426"/>
      <c r="N455" s="426"/>
      <c r="O455" s="426"/>
      <c r="P455" s="426"/>
      <c r="Q455" s="426"/>
      <c r="R455" s="426"/>
      <c r="S455" s="426"/>
      <c r="T455" s="426"/>
      <c r="U455" s="426"/>
      <c r="V455" s="426"/>
      <c r="W455" s="426"/>
      <c r="X455" s="426"/>
      <c r="Y455" s="426"/>
      <c r="Z455" s="426"/>
      <c r="AA455" s="426"/>
    </row>
    <row r="456" spans="1:27" ht="15.75" customHeight="1">
      <c r="A456" s="426"/>
      <c r="B456" s="426"/>
      <c r="C456" s="426"/>
      <c r="D456" s="426"/>
      <c r="E456" s="426"/>
      <c r="F456" s="426"/>
      <c r="G456" s="426"/>
      <c r="H456" s="426"/>
      <c r="I456" s="426"/>
      <c r="J456" s="426"/>
      <c r="K456" s="426"/>
      <c r="L456" s="426"/>
      <c r="M456" s="426"/>
      <c r="N456" s="426"/>
      <c r="O456" s="426"/>
      <c r="P456" s="426"/>
      <c r="Q456" s="426"/>
      <c r="R456" s="426"/>
      <c r="S456" s="426"/>
      <c r="T456" s="426"/>
      <c r="U456" s="426"/>
      <c r="V456" s="426"/>
      <c r="W456" s="426"/>
      <c r="X456" s="426"/>
      <c r="Y456" s="426"/>
      <c r="Z456" s="426"/>
      <c r="AA456" s="426"/>
    </row>
    <row r="457" spans="1:27" ht="15.75" customHeight="1">
      <c r="A457" s="426"/>
      <c r="B457" s="426"/>
      <c r="C457" s="426"/>
      <c r="D457" s="426"/>
      <c r="E457" s="426"/>
      <c r="F457" s="426"/>
      <c r="G457" s="426"/>
      <c r="H457" s="426"/>
      <c r="I457" s="426"/>
      <c r="J457" s="426"/>
      <c r="K457" s="426"/>
      <c r="L457" s="426"/>
      <c r="M457" s="426"/>
      <c r="N457" s="426"/>
      <c r="O457" s="426"/>
      <c r="P457" s="426"/>
      <c r="Q457" s="426"/>
      <c r="R457" s="426"/>
      <c r="S457" s="426"/>
      <c r="T457" s="426"/>
      <c r="U457" s="426"/>
      <c r="V457" s="426"/>
      <c r="W457" s="426"/>
      <c r="X457" s="426"/>
      <c r="Y457" s="426"/>
      <c r="Z457" s="426"/>
      <c r="AA457" s="426"/>
    </row>
    <row r="458" spans="1:27" ht="15.75" customHeight="1">
      <c r="A458" s="426"/>
      <c r="B458" s="426"/>
      <c r="C458" s="426"/>
      <c r="D458" s="426"/>
      <c r="E458" s="426"/>
      <c r="F458" s="426"/>
      <c r="G458" s="426"/>
      <c r="H458" s="426"/>
      <c r="I458" s="426"/>
      <c r="J458" s="426"/>
      <c r="K458" s="426"/>
      <c r="L458" s="426"/>
      <c r="M458" s="426"/>
      <c r="N458" s="426"/>
      <c r="O458" s="426"/>
      <c r="P458" s="426"/>
      <c r="Q458" s="426"/>
      <c r="R458" s="426"/>
      <c r="S458" s="426"/>
      <c r="T458" s="426"/>
      <c r="U458" s="426"/>
      <c r="V458" s="426"/>
      <c r="W458" s="426"/>
      <c r="X458" s="426"/>
      <c r="Y458" s="426"/>
      <c r="Z458" s="426"/>
      <c r="AA458" s="426"/>
    </row>
    <row r="459" spans="1:27" ht="15.75" customHeight="1">
      <c r="A459" s="426"/>
      <c r="B459" s="426"/>
      <c r="C459" s="426"/>
      <c r="D459" s="426"/>
      <c r="E459" s="426"/>
      <c r="F459" s="426"/>
      <c r="G459" s="426"/>
      <c r="H459" s="426"/>
      <c r="I459" s="426"/>
      <c r="J459" s="426"/>
      <c r="K459" s="426"/>
      <c r="L459" s="426"/>
      <c r="M459" s="426"/>
      <c r="N459" s="426"/>
      <c r="O459" s="426"/>
      <c r="P459" s="426"/>
      <c r="Q459" s="426"/>
      <c r="R459" s="426"/>
      <c r="S459" s="426"/>
      <c r="T459" s="426"/>
      <c r="U459" s="426"/>
      <c r="V459" s="426"/>
      <c r="W459" s="426"/>
      <c r="X459" s="426"/>
      <c r="Y459" s="426"/>
      <c r="Z459" s="426"/>
      <c r="AA459" s="426"/>
    </row>
    <row r="460" spans="1:27" ht="15.75" customHeight="1">
      <c r="A460" s="426"/>
      <c r="B460" s="426"/>
      <c r="C460" s="426"/>
      <c r="D460" s="426"/>
      <c r="E460" s="426"/>
      <c r="F460" s="426"/>
      <c r="G460" s="426"/>
      <c r="H460" s="426"/>
      <c r="I460" s="426"/>
      <c r="J460" s="426"/>
      <c r="K460" s="426"/>
      <c r="L460" s="426"/>
      <c r="M460" s="426"/>
      <c r="N460" s="426"/>
      <c r="O460" s="426"/>
      <c r="P460" s="426"/>
      <c r="Q460" s="426"/>
      <c r="R460" s="426"/>
      <c r="S460" s="426"/>
      <c r="T460" s="426"/>
      <c r="U460" s="426"/>
      <c r="V460" s="426"/>
      <c r="W460" s="426"/>
      <c r="X460" s="426"/>
      <c r="Y460" s="426"/>
      <c r="Z460" s="426"/>
      <c r="AA460" s="426"/>
    </row>
    <row r="461" spans="1:27" ht="15.75" customHeight="1">
      <c r="A461" s="426"/>
      <c r="B461" s="426"/>
      <c r="C461" s="426"/>
      <c r="D461" s="426"/>
      <c r="E461" s="426"/>
      <c r="F461" s="426"/>
      <c r="G461" s="426"/>
      <c r="H461" s="426"/>
      <c r="I461" s="426"/>
      <c r="J461" s="426"/>
      <c r="K461" s="426"/>
      <c r="L461" s="426"/>
      <c r="M461" s="426"/>
      <c r="N461" s="426"/>
      <c r="O461" s="426"/>
      <c r="P461" s="426"/>
      <c r="Q461" s="426"/>
      <c r="R461" s="426"/>
      <c r="S461" s="426"/>
      <c r="T461" s="426"/>
      <c r="U461" s="426"/>
      <c r="V461" s="426"/>
      <c r="W461" s="426"/>
      <c r="X461" s="426"/>
      <c r="Y461" s="426"/>
      <c r="Z461" s="426"/>
      <c r="AA461" s="426"/>
    </row>
    <row r="462" spans="1:27" ht="15.75" customHeight="1">
      <c r="A462" s="426"/>
      <c r="B462" s="426"/>
      <c r="C462" s="426"/>
      <c r="D462" s="426"/>
      <c r="E462" s="426"/>
      <c r="F462" s="426"/>
      <c r="G462" s="426"/>
      <c r="H462" s="426"/>
      <c r="I462" s="426"/>
      <c r="J462" s="426"/>
      <c r="K462" s="426"/>
      <c r="L462" s="426"/>
      <c r="M462" s="426"/>
      <c r="N462" s="426"/>
      <c r="O462" s="426"/>
      <c r="P462" s="426"/>
      <c r="Q462" s="426"/>
      <c r="R462" s="426"/>
      <c r="S462" s="426"/>
      <c r="T462" s="426"/>
      <c r="U462" s="426"/>
      <c r="V462" s="426"/>
      <c r="W462" s="426"/>
      <c r="X462" s="426"/>
      <c r="Y462" s="426"/>
      <c r="Z462" s="426"/>
      <c r="AA462" s="426"/>
    </row>
    <row r="463" spans="1:27" ht="15.75" customHeight="1">
      <c r="A463" s="426"/>
      <c r="B463" s="426"/>
      <c r="C463" s="426"/>
      <c r="D463" s="426"/>
      <c r="E463" s="426"/>
      <c r="F463" s="426"/>
      <c r="G463" s="426"/>
      <c r="H463" s="426"/>
      <c r="I463" s="426"/>
      <c r="J463" s="426"/>
      <c r="K463" s="426"/>
      <c r="L463" s="426"/>
      <c r="M463" s="426"/>
      <c r="N463" s="426"/>
      <c r="O463" s="426"/>
      <c r="P463" s="426"/>
      <c r="Q463" s="426"/>
      <c r="R463" s="426"/>
      <c r="S463" s="426"/>
      <c r="T463" s="426"/>
      <c r="U463" s="426"/>
      <c r="V463" s="426"/>
      <c r="W463" s="426"/>
      <c r="X463" s="426"/>
      <c r="Y463" s="426"/>
      <c r="Z463" s="426"/>
      <c r="AA463" s="426"/>
    </row>
    <row r="464" spans="1:27" ht="15.75" customHeight="1">
      <c r="A464" s="426"/>
      <c r="B464" s="426"/>
      <c r="C464" s="426"/>
      <c r="D464" s="426"/>
      <c r="E464" s="426"/>
      <c r="F464" s="426"/>
      <c r="G464" s="426"/>
      <c r="H464" s="426"/>
      <c r="I464" s="426"/>
      <c r="J464" s="426"/>
      <c r="K464" s="426"/>
      <c r="L464" s="426"/>
      <c r="M464" s="426"/>
      <c r="N464" s="426"/>
      <c r="O464" s="426"/>
      <c r="P464" s="426"/>
      <c r="Q464" s="426"/>
      <c r="R464" s="426"/>
      <c r="S464" s="426"/>
      <c r="T464" s="426"/>
      <c r="U464" s="426"/>
      <c r="V464" s="426"/>
      <c r="W464" s="426"/>
      <c r="X464" s="426"/>
      <c r="Y464" s="426"/>
      <c r="Z464" s="426"/>
      <c r="AA464" s="426"/>
    </row>
    <row r="465" spans="1:27" ht="15.75" customHeight="1">
      <c r="A465" s="426"/>
      <c r="B465" s="426"/>
      <c r="C465" s="426"/>
      <c r="D465" s="426"/>
      <c r="E465" s="426"/>
      <c r="F465" s="426"/>
      <c r="G465" s="426"/>
      <c r="H465" s="426"/>
      <c r="I465" s="426"/>
      <c r="J465" s="426"/>
      <c r="K465" s="426"/>
      <c r="L465" s="426"/>
      <c r="M465" s="426"/>
      <c r="N465" s="426"/>
      <c r="O465" s="426"/>
      <c r="P465" s="426"/>
      <c r="Q465" s="426"/>
      <c r="R465" s="426"/>
      <c r="S465" s="426"/>
      <c r="T465" s="426"/>
      <c r="U465" s="426"/>
      <c r="V465" s="426"/>
      <c r="W465" s="426"/>
      <c r="X465" s="426"/>
      <c r="Y465" s="426"/>
      <c r="Z465" s="426"/>
      <c r="AA465" s="426"/>
    </row>
    <row r="466" spans="1:27" ht="15.75" customHeight="1">
      <c r="A466" s="426"/>
      <c r="B466" s="426"/>
      <c r="C466" s="426"/>
      <c r="D466" s="426"/>
      <c r="E466" s="426"/>
      <c r="F466" s="426"/>
      <c r="G466" s="426"/>
      <c r="H466" s="426"/>
      <c r="I466" s="426"/>
      <c r="J466" s="426"/>
      <c r="K466" s="426"/>
      <c r="L466" s="426"/>
      <c r="M466" s="426"/>
      <c r="N466" s="426"/>
      <c r="O466" s="426"/>
      <c r="P466" s="426"/>
      <c r="Q466" s="426"/>
      <c r="R466" s="426"/>
      <c r="S466" s="426"/>
      <c r="T466" s="426"/>
      <c r="U466" s="426"/>
      <c r="V466" s="426"/>
      <c r="W466" s="426"/>
      <c r="X466" s="426"/>
      <c r="Y466" s="426"/>
      <c r="Z466" s="426"/>
      <c r="AA466" s="426"/>
    </row>
    <row r="467" spans="1:27" ht="15.75" customHeight="1">
      <c r="A467" s="426"/>
      <c r="B467" s="426"/>
      <c r="C467" s="426"/>
      <c r="D467" s="426"/>
      <c r="E467" s="426"/>
      <c r="F467" s="426"/>
      <c r="G467" s="426"/>
      <c r="H467" s="426"/>
      <c r="I467" s="426"/>
      <c r="J467" s="426"/>
      <c r="K467" s="426"/>
      <c r="L467" s="426"/>
      <c r="M467" s="426"/>
      <c r="N467" s="426"/>
      <c r="O467" s="426"/>
      <c r="P467" s="426"/>
      <c r="Q467" s="426"/>
      <c r="R467" s="426"/>
      <c r="S467" s="426"/>
      <c r="T467" s="426"/>
      <c r="U467" s="426"/>
      <c r="V467" s="426"/>
      <c r="W467" s="426"/>
      <c r="X467" s="426"/>
      <c r="Y467" s="426"/>
      <c r="Z467" s="426"/>
      <c r="AA467" s="426"/>
    </row>
    <row r="468" spans="1:27" ht="15.75" customHeight="1">
      <c r="A468" s="426"/>
      <c r="B468" s="426"/>
      <c r="C468" s="426"/>
      <c r="D468" s="426"/>
      <c r="E468" s="426"/>
      <c r="F468" s="426"/>
      <c r="G468" s="426"/>
      <c r="H468" s="426"/>
      <c r="I468" s="426"/>
      <c r="J468" s="426"/>
      <c r="K468" s="426"/>
      <c r="L468" s="426"/>
      <c r="M468" s="426"/>
      <c r="N468" s="426"/>
      <c r="O468" s="426"/>
      <c r="P468" s="426"/>
      <c r="Q468" s="426"/>
      <c r="R468" s="426"/>
      <c r="S468" s="426"/>
      <c r="T468" s="426"/>
      <c r="U468" s="426"/>
      <c r="V468" s="426"/>
      <c r="W468" s="426"/>
      <c r="X468" s="426"/>
      <c r="Y468" s="426"/>
      <c r="Z468" s="426"/>
      <c r="AA468" s="426"/>
    </row>
    <row r="469" spans="1:27" ht="15.75" customHeight="1">
      <c r="A469" s="426"/>
      <c r="B469" s="426"/>
      <c r="C469" s="426"/>
      <c r="D469" s="426"/>
      <c r="E469" s="426"/>
      <c r="F469" s="426"/>
      <c r="G469" s="426"/>
      <c r="H469" s="426"/>
      <c r="I469" s="426"/>
      <c r="J469" s="426"/>
      <c r="K469" s="426"/>
      <c r="L469" s="426"/>
      <c r="M469" s="426"/>
      <c r="N469" s="426"/>
      <c r="O469" s="426"/>
      <c r="P469" s="426"/>
      <c r="Q469" s="426"/>
      <c r="R469" s="426"/>
      <c r="S469" s="426"/>
      <c r="T469" s="426"/>
      <c r="U469" s="426"/>
      <c r="V469" s="426"/>
      <c r="W469" s="426"/>
      <c r="X469" s="426"/>
      <c r="Y469" s="426"/>
      <c r="Z469" s="426"/>
      <c r="AA469" s="426"/>
    </row>
    <row r="470" spans="1:27" ht="15.75" customHeight="1">
      <c r="A470" s="426"/>
      <c r="B470" s="426"/>
      <c r="C470" s="426"/>
      <c r="D470" s="426"/>
      <c r="E470" s="426"/>
      <c r="F470" s="426"/>
      <c r="G470" s="426"/>
      <c r="H470" s="426"/>
      <c r="I470" s="426"/>
      <c r="J470" s="426"/>
      <c r="K470" s="426"/>
      <c r="L470" s="426"/>
      <c r="M470" s="426"/>
      <c r="N470" s="426"/>
      <c r="O470" s="426"/>
      <c r="P470" s="426"/>
      <c r="Q470" s="426"/>
      <c r="R470" s="426"/>
      <c r="S470" s="426"/>
      <c r="T470" s="426"/>
      <c r="U470" s="426"/>
      <c r="V470" s="426"/>
      <c r="W470" s="426"/>
      <c r="X470" s="426"/>
      <c r="Y470" s="426"/>
      <c r="Z470" s="426"/>
      <c r="AA470" s="426"/>
    </row>
    <row r="471" spans="1:27" ht="15.75" customHeight="1">
      <c r="A471" s="426"/>
      <c r="B471" s="426"/>
      <c r="C471" s="426"/>
      <c r="D471" s="426"/>
      <c r="E471" s="426"/>
      <c r="F471" s="426"/>
      <c r="G471" s="426"/>
      <c r="H471" s="426"/>
      <c r="I471" s="426"/>
      <c r="J471" s="426"/>
      <c r="K471" s="426"/>
      <c r="L471" s="426"/>
      <c r="M471" s="426"/>
      <c r="N471" s="426"/>
      <c r="O471" s="426"/>
      <c r="P471" s="426"/>
      <c r="Q471" s="426"/>
      <c r="R471" s="426"/>
      <c r="S471" s="426"/>
      <c r="T471" s="426"/>
      <c r="U471" s="426"/>
      <c r="V471" s="426"/>
      <c r="W471" s="426"/>
      <c r="X471" s="426"/>
      <c r="Y471" s="426"/>
      <c r="Z471" s="426"/>
      <c r="AA471" s="426"/>
    </row>
    <row r="472" spans="1:27" ht="15.75" customHeight="1">
      <c r="A472" s="426"/>
      <c r="B472" s="426"/>
      <c r="C472" s="426"/>
      <c r="D472" s="426"/>
      <c r="E472" s="426"/>
      <c r="F472" s="426"/>
      <c r="G472" s="426"/>
      <c r="H472" s="426"/>
      <c r="I472" s="426"/>
      <c r="J472" s="426"/>
      <c r="K472" s="426"/>
      <c r="L472" s="426"/>
      <c r="M472" s="426"/>
      <c r="N472" s="426"/>
      <c r="O472" s="426"/>
      <c r="P472" s="426"/>
      <c r="Q472" s="426"/>
      <c r="R472" s="426"/>
      <c r="S472" s="426"/>
      <c r="T472" s="426"/>
      <c r="U472" s="426"/>
      <c r="V472" s="426"/>
      <c r="W472" s="426"/>
      <c r="X472" s="426"/>
      <c r="Y472" s="426"/>
      <c r="Z472" s="426"/>
      <c r="AA472" s="426"/>
    </row>
    <row r="473" spans="1:27" ht="15.75" customHeight="1">
      <c r="A473" s="426"/>
      <c r="B473" s="426"/>
      <c r="C473" s="426"/>
      <c r="D473" s="426"/>
      <c r="E473" s="426"/>
      <c r="F473" s="426"/>
      <c r="G473" s="426"/>
      <c r="H473" s="426"/>
      <c r="I473" s="426"/>
      <c r="J473" s="426"/>
      <c r="K473" s="426"/>
      <c r="L473" s="426"/>
      <c r="M473" s="426"/>
      <c r="N473" s="426"/>
      <c r="O473" s="426"/>
      <c r="P473" s="426"/>
      <c r="Q473" s="426"/>
      <c r="R473" s="426"/>
      <c r="S473" s="426"/>
      <c r="T473" s="426"/>
      <c r="U473" s="426"/>
      <c r="V473" s="426"/>
      <c r="W473" s="426"/>
      <c r="X473" s="426"/>
      <c r="Y473" s="426"/>
      <c r="Z473" s="426"/>
      <c r="AA473" s="426"/>
    </row>
    <row r="474" spans="1:27" ht="15.75" customHeight="1">
      <c r="A474" s="426"/>
      <c r="B474" s="426"/>
      <c r="C474" s="426"/>
      <c r="D474" s="426"/>
      <c r="E474" s="426"/>
      <c r="F474" s="426"/>
      <c r="G474" s="426"/>
      <c r="H474" s="426"/>
      <c r="I474" s="426"/>
      <c r="J474" s="426"/>
      <c r="K474" s="426"/>
      <c r="L474" s="426"/>
      <c r="M474" s="426"/>
      <c r="N474" s="426"/>
      <c r="O474" s="426"/>
      <c r="P474" s="426"/>
      <c r="Q474" s="426"/>
      <c r="R474" s="426"/>
      <c r="S474" s="426"/>
      <c r="T474" s="426"/>
      <c r="U474" s="426"/>
      <c r="V474" s="426"/>
      <c r="W474" s="426"/>
      <c r="X474" s="426"/>
      <c r="Y474" s="426"/>
      <c r="Z474" s="426"/>
      <c r="AA474" s="426"/>
    </row>
    <row r="475" spans="1:27" ht="15.75" customHeight="1">
      <c r="A475" s="426"/>
      <c r="B475" s="426"/>
      <c r="C475" s="426"/>
      <c r="D475" s="426"/>
      <c r="E475" s="426"/>
      <c r="F475" s="426"/>
      <c r="G475" s="426"/>
      <c r="H475" s="426"/>
      <c r="I475" s="426"/>
      <c r="J475" s="426"/>
      <c r="K475" s="426"/>
      <c r="L475" s="426"/>
      <c r="M475" s="426"/>
      <c r="N475" s="426"/>
      <c r="O475" s="426"/>
      <c r="P475" s="426"/>
      <c r="Q475" s="426"/>
      <c r="R475" s="426"/>
      <c r="S475" s="426"/>
      <c r="T475" s="426"/>
      <c r="U475" s="426"/>
      <c r="V475" s="426"/>
      <c r="W475" s="426"/>
      <c r="X475" s="426"/>
      <c r="Y475" s="426"/>
      <c r="Z475" s="426"/>
      <c r="AA475" s="426"/>
    </row>
    <row r="476" spans="1:27" ht="15.75" customHeight="1">
      <c r="A476" s="426"/>
      <c r="B476" s="426"/>
      <c r="C476" s="426"/>
      <c r="D476" s="426"/>
      <c r="E476" s="426"/>
      <c r="F476" s="426"/>
      <c r="G476" s="426"/>
      <c r="H476" s="426"/>
      <c r="I476" s="426"/>
      <c r="J476" s="426"/>
      <c r="K476" s="426"/>
      <c r="L476" s="426"/>
      <c r="M476" s="426"/>
      <c r="N476" s="426"/>
      <c r="O476" s="426"/>
      <c r="P476" s="426"/>
      <c r="Q476" s="426"/>
      <c r="R476" s="426"/>
      <c r="S476" s="426"/>
      <c r="T476" s="426"/>
      <c r="U476" s="426"/>
      <c r="V476" s="426"/>
      <c r="W476" s="426"/>
      <c r="X476" s="426"/>
      <c r="Y476" s="426"/>
      <c r="Z476" s="426"/>
      <c r="AA476" s="426"/>
    </row>
    <row r="477" spans="1:27" ht="15.75" customHeight="1">
      <c r="A477" s="426"/>
      <c r="B477" s="426"/>
      <c r="C477" s="426"/>
      <c r="D477" s="426"/>
      <c r="E477" s="426"/>
      <c r="F477" s="426"/>
      <c r="G477" s="426"/>
      <c r="H477" s="426"/>
      <c r="I477" s="426"/>
      <c r="J477" s="426"/>
      <c r="K477" s="426"/>
      <c r="L477" s="426"/>
      <c r="M477" s="426"/>
      <c r="N477" s="426"/>
      <c r="O477" s="426"/>
      <c r="P477" s="426"/>
      <c r="Q477" s="426"/>
      <c r="R477" s="426"/>
      <c r="S477" s="426"/>
      <c r="T477" s="426"/>
      <c r="U477" s="426"/>
      <c r="V477" s="426"/>
      <c r="W477" s="426"/>
      <c r="X477" s="426"/>
      <c r="Y477" s="426"/>
      <c r="Z477" s="426"/>
      <c r="AA477" s="426"/>
    </row>
    <row r="478" spans="1:27" ht="15.75" customHeight="1">
      <c r="A478" s="426"/>
      <c r="B478" s="426"/>
      <c r="C478" s="426"/>
      <c r="D478" s="426"/>
      <c r="E478" s="426"/>
      <c r="F478" s="426"/>
      <c r="G478" s="426"/>
      <c r="H478" s="426"/>
      <c r="I478" s="426"/>
      <c r="J478" s="426"/>
      <c r="K478" s="426"/>
      <c r="L478" s="426"/>
      <c r="M478" s="426"/>
      <c r="N478" s="426"/>
      <c r="O478" s="426"/>
      <c r="P478" s="426"/>
      <c r="Q478" s="426"/>
      <c r="R478" s="426"/>
      <c r="S478" s="426"/>
      <c r="T478" s="426"/>
      <c r="U478" s="426"/>
      <c r="V478" s="426"/>
      <c r="W478" s="426"/>
      <c r="X478" s="426"/>
      <c r="Y478" s="426"/>
      <c r="Z478" s="426"/>
      <c r="AA478" s="426"/>
    </row>
    <row r="479" spans="1:27" ht="15.75" customHeight="1">
      <c r="A479" s="426"/>
      <c r="B479" s="426"/>
      <c r="C479" s="426"/>
      <c r="D479" s="426"/>
      <c r="E479" s="426"/>
      <c r="F479" s="426"/>
      <c r="G479" s="426"/>
      <c r="H479" s="426"/>
      <c r="I479" s="426"/>
      <c r="J479" s="426"/>
      <c r="K479" s="426"/>
      <c r="L479" s="426"/>
      <c r="M479" s="426"/>
      <c r="N479" s="426"/>
      <c r="O479" s="426"/>
      <c r="P479" s="426"/>
      <c r="Q479" s="426"/>
      <c r="R479" s="426"/>
      <c r="S479" s="426"/>
      <c r="T479" s="426"/>
      <c r="U479" s="426"/>
      <c r="V479" s="426"/>
      <c r="W479" s="426"/>
      <c r="X479" s="426"/>
      <c r="Y479" s="426"/>
      <c r="Z479" s="426"/>
      <c r="AA479" s="426"/>
    </row>
    <row r="480" spans="1:27" ht="15.75" customHeight="1">
      <c r="A480" s="426"/>
      <c r="B480" s="426"/>
      <c r="C480" s="426"/>
      <c r="D480" s="426"/>
      <c r="E480" s="426"/>
      <c r="F480" s="426"/>
      <c r="G480" s="426"/>
      <c r="H480" s="426"/>
      <c r="I480" s="426"/>
      <c r="J480" s="426"/>
      <c r="K480" s="426"/>
      <c r="L480" s="426"/>
      <c r="M480" s="426"/>
      <c r="N480" s="426"/>
      <c r="O480" s="426"/>
      <c r="P480" s="426"/>
      <c r="Q480" s="426"/>
      <c r="R480" s="426"/>
      <c r="S480" s="426"/>
      <c r="T480" s="426"/>
      <c r="U480" s="426"/>
      <c r="V480" s="426"/>
      <c r="W480" s="426"/>
      <c r="X480" s="426"/>
      <c r="Y480" s="426"/>
      <c r="Z480" s="426"/>
      <c r="AA480" s="426"/>
    </row>
    <row r="481" spans="1:27" ht="15.75" customHeight="1">
      <c r="A481" s="426"/>
      <c r="B481" s="426"/>
      <c r="C481" s="426"/>
      <c r="D481" s="426"/>
      <c r="E481" s="426"/>
      <c r="F481" s="426"/>
      <c r="G481" s="426"/>
      <c r="H481" s="426"/>
      <c r="I481" s="426"/>
      <c r="J481" s="426"/>
      <c r="K481" s="426"/>
      <c r="L481" s="426"/>
      <c r="M481" s="426"/>
      <c r="N481" s="426"/>
      <c r="O481" s="426"/>
      <c r="P481" s="426"/>
      <c r="Q481" s="426"/>
      <c r="R481" s="426"/>
      <c r="S481" s="426"/>
      <c r="T481" s="426"/>
      <c r="U481" s="426"/>
      <c r="V481" s="426"/>
      <c r="W481" s="426"/>
      <c r="X481" s="426"/>
      <c r="Y481" s="426"/>
      <c r="Z481" s="426"/>
      <c r="AA481" s="426"/>
    </row>
    <row r="482" spans="1:27" ht="15.75" customHeight="1">
      <c r="A482" s="426"/>
      <c r="B482" s="426"/>
      <c r="C482" s="426"/>
      <c r="D482" s="426"/>
      <c r="E482" s="426"/>
      <c r="F482" s="426"/>
      <c r="G482" s="426"/>
      <c r="H482" s="426"/>
      <c r="I482" s="426"/>
      <c r="J482" s="426"/>
      <c r="K482" s="426"/>
      <c r="L482" s="426"/>
      <c r="M482" s="426"/>
      <c r="N482" s="426"/>
      <c r="O482" s="426"/>
      <c r="P482" s="426"/>
      <c r="Q482" s="426"/>
      <c r="R482" s="426"/>
      <c r="S482" s="426"/>
      <c r="T482" s="426"/>
      <c r="U482" s="426"/>
      <c r="V482" s="426"/>
      <c r="W482" s="426"/>
      <c r="X482" s="426"/>
      <c r="Y482" s="426"/>
      <c r="Z482" s="426"/>
      <c r="AA482" s="426"/>
    </row>
    <row r="483" spans="1:27" ht="15.75" customHeight="1">
      <c r="A483" s="426"/>
      <c r="B483" s="426"/>
      <c r="C483" s="426"/>
      <c r="D483" s="426"/>
      <c r="E483" s="426"/>
      <c r="F483" s="426"/>
      <c r="G483" s="426"/>
      <c r="H483" s="426"/>
      <c r="I483" s="426"/>
      <c r="J483" s="426"/>
      <c r="K483" s="426"/>
      <c r="L483" s="426"/>
      <c r="M483" s="426"/>
      <c r="N483" s="426"/>
      <c r="O483" s="426"/>
      <c r="P483" s="426"/>
      <c r="Q483" s="426"/>
      <c r="R483" s="426"/>
      <c r="S483" s="426"/>
      <c r="T483" s="426"/>
      <c r="U483" s="426"/>
      <c r="V483" s="426"/>
      <c r="W483" s="426"/>
      <c r="X483" s="426"/>
      <c r="Y483" s="426"/>
      <c r="Z483" s="426"/>
      <c r="AA483" s="426"/>
    </row>
    <row r="484" spans="1:27" ht="15.75" customHeight="1">
      <c r="A484" s="426"/>
      <c r="B484" s="426"/>
      <c r="C484" s="426"/>
      <c r="D484" s="426"/>
      <c r="E484" s="426"/>
      <c r="F484" s="426"/>
      <c r="G484" s="426"/>
      <c r="H484" s="426"/>
      <c r="I484" s="426"/>
      <c r="J484" s="426"/>
      <c r="K484" s="426"/>
      <c r="L484" s="426"/>
      <c r="M484" s="426"/>
      <c r="N484" s="426"/>
      <c r="O484" s="426"/>
      <c r="P484" s="426"/>
      <c r="Q484" s="426"/>
      <c r="R484" s="426"/>
      <c r="S484" s="426"/>
      <c r="T484" s="426"/>
      <c r="U484" s="426"/>
      <c r="V484" s="426"/>
      <c r="W484" s="426"/>
      <c r="X484" s="426"/>
      <c r="Y484" s="426"/>
      <c r="Z484" s="426"/>
      <c r="AA484" s="426"/>
    </row>
    <row r="485" spans="1:27" ht="15.75" customHeight="1">
      <c r="A485" s="426"/>
      <c r="B485" s="426"/>
      <c r="C485" s="426"/>
      <c r="D485" s="426"/>
      <c r="E485" s="426"/>
      <c r="F485" s="426"/>
      <c r="G485" s="426"/>
      <c r="H485" s="426"/>
      <c r="I485" s="426"/>
      <c r="J485" s="426"/>
      <c r="K485" s="426"/>
      <c r="L485" s="426"/>
      <c r="M485" s="426"/>
      <c r="N485" s="426"/>
      <c r="O485" s="426"/>
      <c r="P485" s="426"/>
      <c r="Q485" s="426"/>
      <c r="R485" s="426"/>
      <c r="S485" s="426"/>
      <c r="T485" s="426"/>
      <c r="U485" s="426"/>
      <c r="V485" s="426"/>
      <c r="W485" s="426"/>
      <c r="X485" s="426"/>
      <c r="Y485" s="426"/>
      <c r="Z485" s="426"/>
      <c r="AA485" s="426"/>
    </row>
    <row r="486" spans="1:27" ht="15.75" customHeight="1">
      <c r="A486" s="426"/>
      <c r="B486" s="426"/>
      <c r="C486" s="426"/>
      <c r="D486" s="426"/>
      <c r="E486" s="426"/>
      <c r="F486" s="426"/>
      <c r="G486" s="426"/>
      <c r="H486" s="426"/>
      <c r="I486" s="426"/>
      <c r="J486" s="426"/>
      <c r="K486" s="426"/>
      <c r="L486" s="426"/>
      <c r="M486" s="426"/>
      <c r="N486" s="426"/>
      <c r="O486" s="426"/>
      <c r="P486" s="426"/>
      <c r="Q486" s="426"/>
      <c r="R486" s="426"/>
      <c r="S486" s="426"/>
      <c r="T486" s="426"/>
      <c r="U486" s="426"/>
      <c r="V486" s="426"/>
      <c r="W486" s="426"/>
      <c r="X486" s="426"/>
      <c r="Y486" s="426"/>
      <c r="Z486" s="426"/>
      <c r="AA486" s="426"/>
    </row>
    <row r="487" spans="1:27" ht="15.75" customHeight="1">
      <c r="A487" s="426"/>
      <c r="B487" s="426"/>
      <c r="C487" s="426"/>
      <c r="D487" s="426"/>
      <c r="E487" s="426"/>
      <c r="F487" s="426"/>
      <c r="G487" s="426"/>
      <c r="H487" s="426"/>
      <c r="I487" s="426"/>
      <c r="J487" s="426"/>
      <c r="K487" s="426"/>
      <c r="L487" s="426"/>
      <c r="M487" s="426"/>
      <c r="N487" s="426"/>
      <c r="O487" s="426"/>
      <c r="P487" s="426"/>
      <c r="Q487" s="426"/>
      <c r="R487" s="426"/>
      <c r="S487" s="426"/>
      <c r="T487" s="426"/>
      <c r="U487" s="426"/>
      <c r="V487" s="426"/>
      <c r="W487" s="426"/>
      <c r="X487" s="426"/>
      <c r="Y487" s="426"/>
      <c r="Z487" s="426"/>
      <c r="AA487" s="426"/>
    </row>
    <row r="488" spans="1:27" ht="15.75" customHeight="1">
      <c r="A488" s="426"/>
      <c r="B488" s="426"/>
      <c r="C488" s="426"/>
      <c r="D488" s="426"/>
      <c r="E488" s="426"/>
      <c r="F488" s="426"/>
      <c r="G488" s="426"/>
      <c r="H488" s="426"/>
      <c r="I488" s="426"/>
      <c r="J488" s="426"/>
      <c r="K488" s="426"/>
      <c r="L488" s="426"/>
      <c r="M488" s="426"/>
      <c r="N488" s="426"/>
      <c r="O488" s="426"/>
      <c r="P488" s="426"/>
      <c r="Q488" s="426"/>
      <c r="R488" s="426"/>
      <c r="S488" s="426"/>
      <c r="T488" s="426"/>
      <c r="U488" s="426"/>
      <c r="V488" s="426"/>
      <c r="W488" s="426"/>
      <c r="X488" s="426"/>
      <c r="Y488" s="426"/>
      <c r="Z488" s="426"/>
      <c r="AA488" s="426"/>
    </row>
    <row r="489" spans="1:27" ht="15.75" customHeight="1">
      <c r="A489" s="426"/>
      <c r="B489" s="426"/>
      <c r="C489" s="426"/>
      <c r="D489" s="426"/>
      <c r="E489" s="426"/>
      <c r="F489" s="426"/>
      <c r="G489" s="426"/>
      <c r="H489" s="426"/>
      <c r="I489" s="426"/>
      <c r="J489" s="426"/>
      <c r="K489" s="426"/>
      <c r="L489" s="426"/>
      <c r="M489" s="426"/>
      <c r="N489" s="426"/>
      <c r="O489" s="426"/>
      <c r="P489" s="426"/>
      <c r="Q489" s="426"/>
      <c r="R489" s="426"/>
      <c r="S489" s="426"/>
      <c r="T489" s="426"/>
      <c r="U489" s="426"/>
      <c r="V489" s="426"/>
      <c r="W489" s="426"/>
      <c r="X489" s="426"/>
      <c r="Y489" s="426"/>
      <c r="Z489" s="426"/>
      <c r="AA489" s="426"/>
    </row>
    <row r="490" spans="1:27" ht="15.75" customHeight="1">
      <c r="A490" s="426"/>
      <c r="B490" s="426"/>
      <c r="C490" s="426"/>
      <c r="D490" s="426"/>
      <c r="E490" s="426"/>
      <c r="F490" s="426"/>
      <c r="G490" s="426"/>
      <c r="H490" s="426"/>
      <c r="I490" s="426"/>
      <c r="J490" s="426"/>
      <c r="K490" s="426"/>
      <c r="L490" s="426"/>
      <c r="M490" s="426"/>
      <c r="N490" s="426"/>
      <c r="O490" s="426"/>
      <c r="P490" s="426"/>
      <c r="Q490" s="426"/>
      <c r="R490" s="426"/>
      <c r="S490" s="426"/>
      <c r="T490" s="426"/>
      <c r="U490" s="426"/>
      <c r="V490" s="426"/>
      <c r="W490" s="426"/>
      <c r="X490" s="426"/>
      <c r="Y490" s="426"/>
      <c r="Z490" s="426"/>
      <c r="AA490" s="426"/>
    </row>
    <row r="491" spans="1:27" ht="15.75" customHeight="1">
      <c r="A491" s="426"/>
      <c r="B491" s="426"/>
      <c r="C491" s="426"/>
      <c r="D491" s="426"/>
      <c r="E491" s="426"/>
      <c r="F491" s="426"/>
      <c r="G491" s="426"/>
      <c r="H491" s="426"/>
      <c r="I491" s="426"/>
      <c r="J491" s="426"/>
      <c r="K491" s="426"/>
      <c r="L491" s="426"/>
      <c r="M491" s="426"/>
      <c r="N491" s="426"/>
      <c r="O491" s="426"/>
      <c r="P491" s="426"/>
      <c r="Q491" s="426"/>
      <c r="R491" s="426"/>
      <c r="S491" s="426"/>
      <c r="T491" s="426"/>
      <c r="U491" s="426"/>
      <c r="V491" s="426"/>
      <c r="W491" s="426"/>
      <c r="X491" s="426"/>
      <c r="Y491" s="426"/>
      <c r="Z491" s="426"/>
      <c r="AA491" s="426"/>
    </row>
    <row r="492" spans="1:27" ht="15.75" customHeight="1">
      <c r="A492" s="426"/>
      <c r="B492" s="426"/>
      <c r="C492" s="426"/>
      <c r="D492" s="426"/>
      <c r="E492" s="426"/>
      <c r="F492" s="426"/>
      <c r="G492" s="426"/>
      <c r="H492" s="426"/>
      <c r="I492" s="426"/>
      <c r="J492" s="426"/>
      <c r="K492" s="426"/>
      <c r="L492" s="426"/>
      <c r="M492" s="426"/>
      <c r="N492" s="426"/>
      <c r="O492" s="426"/>
      <c r="P492" s="426"/>
      <c r="Q492" s="426"/>
      <c r="R492" s="426"/>
      <c r="S492" s="426"/>
      <c r="T492" s="426"/>
      <c r="U492" s="426"/>
      <c r="V492" s="426"/>
      <c r="W492" s="426"/>
      <c r="X492" s="426"/>
      <c r="Y492" s="426"/>
      <c r="Z492" s="426"/>
      <c r="AA492" s="426"/>
    </row>
    <row r="493" spans="1:27" ht="15.75" customHeight="1">
      <c r="A493" s="426"/>
      <c r="B493" s="426"/>
      <c r="C493" s="426"/>
      <c r="D493" s="426"/>
      <c r="E493" s="426"/>
      <c r="F493" s="426"/>
      <c r="G493" s="426"/>
      <c r="H493" s="426"/>
      <c r="I493" s="426"/>
      <c r="J493" s="426"/>
      <c r="K493" s="426"/>
      <c r="L493" s="426"/>
      <c r="M493" s="426"/>
      <c r="N493" s="426"/>
      <c r="O493" s="426"/>
      <c r="P493" s="426"/>
      <c r="Q493" s="426"/>
      <c r="R493" s="426"/>
      <c r="S493" s="426"/>
      <c r="T493" s="426"/>
      <c r="U493" s="426"/>
      <c r="V493" s="426"/>
      <c r="W493" s="426"/>
      <c r="X493" s="426"/>
      <c r="Y493" s="426"/>
      <c r="Z493" s="426"/>
      <c r="AA493" s="426"/>
    </row>
    <row r="494" spans="1:27" ht="15.75" customHeight="1">
      <c r="A494" s="426"/>
      <c r="B494" s="426"/>
      <c r="C494" s="426"/>
      <c r="D494" s="426"/>
      <c r="E494" s="426"/>
      <c r="F494" s="426"/>
      <c r="G494" s="426"/>
      <c r="H494" s="426"/>
      <c r="I494" s="426"/>
      <c r="J494" s="426"/>
      <c r="K494" s="426"/>
      <c r="L494" s="426"/>
      <c r="M494" s="426"/>
      <c r="N494" s="426"/>
      <c r="O494" s="426"/>
      <c r="P494" s="426"/>
      <c r="Q494" s="426"/>
      <c r="R494" s="426"/>
      <c r="S494" s="426"/>
      <c r="T494" s="426"/>
      <c r="U494" s="426"/>
      <c r="V494" s="426"/>
      <c r="W494" s="426"/>
      <c r="X494" s="426"/>
      <c r="Y494" s="426"/>
      <c r="Z494" s="426"/>
      <c r="AA494" s="426"/>
    </row>
    <row r="495" spans="1:27" ht="15.75" customHeight="1">
      <c r="A495" s="426"/>
      <c r="B495" s="426"/>
      <c r="C495" s="426"/>
      <c r="D495" s="426"/>
      <c r="E495" s="426"/>
      <c r="F495" s="426"/>
      <c r="G495" s="426"/>
      <c r="H495" s="426"/>
      <c r="I495" s="426"/>
      <c r="J495" s="426"/>
      <c r="K495" s="426"/>
      <c r="L495" s="426"/>
      <c r="M495" s="426"/>
      <c r="N495" s="426"/>
      <c r="O495" s="426"/>
      <c r="P495" s="426"/>
      <c r="Q495" s="426"/>
      <c r="R495" s="426"/>
      <c r="S495" s="426"/>
      <c r="T495" s="426"/>
      <c r="U495" s="426"/>
      <c r="V495" s="426"/>
      <c r="W495" s="426"/>
      <c r="X495" s="426"/>
      <c r="Y495" s="426"/>
      <c r="Z495" s="426"/>
      <c r="AA495" s="426"/>
    </row>
    <row r="496" spans="1:27" ht="15.75" customHeight="1">
      <c r="A496" s="426"/>
      <c r="B496" s="426"/>
      <c r="C496" s="426"/>
      <c r="D496" s="426"/>
      <c r="E496" s="426"/>
      <c r="F496" s="426"/>
      <c r="G496" s="426"/>
      <c r="H496" s="426"/>
      <c r="I496" s="426"/>
      <c r="J496" s="426"/>
      <c r="K496" s="426"/>
      <c r="L496" s="426"/>
      <c r="M496" s="426"/>
      <c r="N496" s="426"/>
      <c r="O496" s="426"/>
      <c r="P496" s="426"/>
      <c r="Q496" s="426"/>
      <c r="R496" s="426"/>
      <c r="S496" s="426"/>
      <c r="T496" s="426"/>
      <c r="U496" s="426"/>
      <c r="V496" s="426"/>
      <c r="W496" s="426"/>
      <c r="X496" s="426"/>
      <c r="Y496" s="426"/>
      <c r="Z496" s="426"/>
      <c r="AA496" s="426"/>
    </row>
    <row r="497" spans="1:27" ht="15.75" customHeight="1">
      <c r="A497" s="426"/>
      <c r="B497" s="426"/>
      <c r="C497" s="426"/>
      <c r="D497" s="426"/>
      <c r="E497" s="426"/>
      <c r="F497" s="426"/>
      <c r="G497" s="426"/>
      <c r="H497" s="426"/>
      <c r="I497" s="426"/>
      <c r="J497" s="426"/>
      <c r="K497" s="426"/>
      <c r="L497" s="426"/>
      <c r="M497" s="426"/>
      <c r="N497" s="426"/>
      <c r="O497" s="426"/>
      <c r="P497" s="426"/>
      <c r="Q497" s="426"/>
      <c r="R497" s="426"/>
      <c r="S497" s="426"/>
      <c r="T497" s="426"/>
      <c r="U497" s="426"/>
      <c r="V497" s="426"/>
      <c r="W497" s="426"/>
      <c r="X497" s="426"/>
      <c r="Y497" s="426"/>
      <c r="Z497" s="426"/>
      <c r="AA497" s="426"/>
    </row>
    <row r="498" spans="1:27" ht="15.75" customHeight="1">
      <c r="A498" s="426"/>
      <c r="B498" s="426"/>
      <c r="C498" s="426"/>
      <c r="D498" s="426"/>
      <c r="E498" s="426"/>
      <c r="F498" s="426"/>
      <c r="G498" s="426"/>
      <c r="H498" s="426"/>
      <c r="I498" s="426"/>
      <c r="J498" s="426"/>
      <c r="K498" s="426"/>
      <c r="L498" s="426"/>
      <c r="M498" s="426"/>
      <c r="N498" s="426"/>
      <c r="O498" s="426"/>
      <c r="P498" s="426"/>
      <c r="Q498" s="426"/>
      <c r="R498" s="426"/>
      <c r="S498" s="426"/>
      <c r="T498" s="426"/>
      <c r="U498" s="426"/>
      <c r="V498" s="426"/>
      <c r="W498" s="426"/>
      <c r="X498" s="426"/>
      <c r="Y498" s="426"/>
      <c r="Z498" s="426"/>
      <c r="AA498" s="426"/>
    </row>
    <row r="499" spans="1:27" ht="15.75" customHeight="1">
      <c r="A499" s="426"/>
      <c r="B499" s="426"/>
      <c r="C499" s="426"/>
      <c r="D499" s="426"/>
      <c r="E499" s="426"/>
      <c r="F499" s="426"/>
      <c r="G499" s="426"/>
      <c r="H499" s="426"/>
      <c r="I499" s="426"/>
      <c r="J499" s="426"/>
      <c r="K499" s="426"/>
      <c r="L499" s="426"/>
      <c r="M499" s="426"/>
      <c r="N499" s="426"/>
      <c r="O499" s="426"/>
      <c r="P499" s="426"/>
      <c r="Q499" s="426"/>
      <c r="R499" s="426"/>
      <c r="S499" s="426"/>
      <c r="T499" s="426"/>
      <c r="U499" s="426"/>
      <c r="V499" s="426"/>
      <c r="W499" s="426"/>
      <c r="X499" s="426"/>
      <c r="Y499" s="426"/>
      <c r="Z499" s="426"/>
      <c r="AA499" s="426"/>
    </row>
    <row r="500" spans="1:27" ht="15.75" customHeight="1">
      <c r="A500" s="426"/>
      <c r="B500" s="426"/>
      <c r="C500" s="426"/>
      <c r="D500" s="426"/>
      <c r="E500" s="426"/>
      <c r="F500" s="426"/>
      <c r="G500" s="426"/>
      <c r="H500" s="426"/>
      <c r="I500" s="426"/>
      <c r="J500" s="426"/>
      <c r="K500" s="426"/>
      <c r="L500" s="426"/>
      <c r="M500" s="426"/>
      <c r="N500" s="426"/>
      <c r="O500" s="426"/>
      <c r="P500" s="426"/>
      <c r="Q500" s="426"/>
      <c r="R500" s="426"/>
      <c r="S500" s="426"/>
      <c r="T500" s="426"/>
      <c r="U500" s="426"/>
      <c r="V500" s="426"/>
      <c r="W500" s="426"/>
      <c r="X500" s="426"/>
      <c r="Y500" s="426"/>
      <c r="Z500" s="426"/>
      <c r="AA500" s="426"/>
    </row>
    <row r="501" spans="1:27" ht="15.75" customHeight="1">
      <c r="A501" s="426"/>
      <c r="B501" s="426"/>
      <c r="C501" s="426"/>
      <c r="D501" s="426"/>
      <c r="E501" s="426"/>
      <c r="F501" s="426"/>
      <c r="G501" s="426"/>
      <c r="H501" s="426"/>
      <c r="I501" s="426"/>
      <c r="J501" s="426"/>
      <c r="K501" s="426"/>
      <c r="L501" s="426"/>
      <c r="M501" s="426"/>
      <c r="N501" s="426"/>
      <c r="O501" s="426"/>
      <c r="P501" s="426"/>
      <c r="Q501" s="426"/>
      <c r="R501" s="426"/>
      <c r="S501" s="426"/>
      <c r="T501" s="426"/>
      <c r="U501" s="426"/>
      <c r="V501" s="426"/>
      <c r="W501" s="426"/>
      <c r="X501" s="426"/>
      <c r="Y501" s="426"/>
      <c r="Z501" s="426"/>
      <c r="AA501" s="426"/>
    </row>
    <row r="502" spans="1:27" ht="15.75" customHeight="1">
      <c r="A502" s="426"/>
      <c r="B502" s="426"/>
      <c r="C502" s="426"/>
      <c r="D502" s="426"/>
      <c r="E502" s="426"/>
      <c r="F502" s="426"/>
      <c r="G502" s="426"/>
      <c r="H502" s="426"/>
      <c r="I502" s="426"/>
      <c r="J502" s="426"/>
      <c r="K502" s="426"/>
      <c r="L502" s="426"/>
      <c r="M502" s="426"/>
      <c r="N502" s="426"/>
      <c r="O502" s="426"/>
      <c r="P502" s="426"/>
      <c r="Q502" s="426"/>
      <c r="R502" s="426"/>
      <c r="S502" s="426"/>
      <c r="T502" s="426"/>
      <c r="U502" s="426"/>
      <c r="V502" s="426"/>
      <c r="W502" s="426"/>
      <c r="X502" s="426"/>
      <c r="Y502" s="426"/>
      <c r="Z502" s="426"/>
      <c r="AA502" s="426"/>
    </row>
    <row r="503" spans="1:27" ht="15.75" customHeight="1">
      <c r="A503" s="426"/>
      <c r="B503" s="426"/>
      <c r="C503" s="426"/>
      <c r="D503" s="426"/>
      <c r="E503" s="426"/>
      <c r="F503" s="426"/>
      <c r="G503" s="426"/>
      <c r="H503" s="426"/>
      <c r="I503" s="426"/>
      <c r="J503" s="426"/>
      <c r="K503" s="426"/>
      <c r="L503" s="426"/>
      <c r="M503" s="426"/>
      <c r="N503" s="426"/>
      <c r="O503" s="426"/>
      <c r="P503" s="426"/>
      <c r="Q503" s="426"/>
      <c r="R503" s="426"/>
      <c r="S503" s="426"/>
      <c r="T503" s="426"/>
      <c r="U503" s="426"/>
      <c r="V503" s="426"/>
      <c r="W503" s="426"/>
      <c r="X503" s="426"/>
      <c r="Y503" s="426"/>
      <c r="Z503" s="426"/>
      <c r="AA503" s="426"/>
    </row>
    <row r="504" spans="1:27" ht="15.75" customHeight="1">
      <c r="A504" s="426"/>
      <c r="B504" s="426"/>
      <c r="C504" s="426"/>
      <c r="D504" s="426"/>
      <c r="E504" s="426"/>
      <c r="F504" s="426"/>
      <c r="G504" s="426"/>
      <c r="H504" s="426"/>
      <c r="I504" s="426"/>
      <c r="J504" s="426"/>
      <c r="K504" s="426"/>
      <c r="L504" s="426"/>
      <c r="M504" s="426"/>
      <c r="N504" s="426"/>
      <c r="O504" s="426"/>
      <c r="P504" s="426"/>
      <c r="Q504" s="426"/>
      <c r="R504" s="426"/>
      <c r="S504" s="426"/>
      <c r="T504" s="426"/>
      <c r="U504" s="426"/>
      <c r="V504" s="426"/>
      <c r="W504" s="426"/>
      <c r="X504" s="426"/>
      <c r="Y504" s="426"/>
      <c r="Z504" s="426"/>
      <c r="AA504" s="426"/>
    </row>
    <row r="505" spans="1:27" ht="15.75" customHeight="1">
      <c r="A505" s="426"/>
      <c r="B505" s="426"/>
      <c r="C505" s="426"/>
      <c r="D505" s="426"/>
      <c r="E505" s="426"/>
      <c r="F505" s="426"/>
      <c r="G505" s="426"/>
      <c r="H505" s="426"/>
      <c r="I505" s="426"/>
      <c r="J505" s="426"/>
      <c r="K505" s="426"/>
      <c r="L505" s="426"/>
      <c r="M505" s="426"/>
      <c r="N505" s="426"/>
      <c r="O505" s="426"/>
      <c r="P505" s="426"/>
      <c r="Q505" s="426"/>
      <c r="R505" s="426"/>
      <c r="S505" s="426"/>
      <c r="T505" s="426"/>
      <c r="U505" s="426"/>
      <c r="V505" s="426"/>
      <c r="W505" s="426"/>
      <c r="X505" s="426"/>
      <c r="Y505" s="426"/>
      <c r="Z505" s="426"/>
      <c r="AA505" s="426"/>
    </row>
    <row r="506" spans="1:27" ht="15.75" customHeight="1">
      <c r="A506" s="426"/>
      <c r="B506" s="426"/>
      <c r="C506" s="426"/>
      <c r="D506" s="426"/>
      <c r="E506" s="426"/>
      <c r="F506" s="426"/>
      <c r="G506" s="426"/>
      <c r="H506" s="426"/>
      <c r="I506" s="426"/>
      <c r="J506" s="426"/>
      <c r="K506" s="426"/>
      <c r="L506" s="426"/>
      <c r="M506" s="426"/>
      <c r="N506" s="426"/>
      <c r="O506" s="426"/>
      <c r="P506" s="426"/>
      <c r="Q506" s="426"/>
      <c r="R506" s="426"/>
      <c r="S506" s="426"/>
      <c r="T506" s="426"/>
      <c r="U506" s="426"/>
      <c r="V506" s="426"/>
      <c r="W506" s="426"/>
      <c r="X506" s="426"/>
      <c r="Y506" s="426"/>
      <c r="Z506" s="426"/>
      <c r="AA506" s="426"/>
    </row>
    <row r="507" spans="1:27" ht="15.75" customHeight="1">
      <c r="A507" s="426"/>
      <c r="B507" s="426"/>
      <c r="C507" s="426"/>
      <c r="D507" s="426"/>
      <c r="E507" s="426"/>
      <c r="F507" s="426"/>
      <c r="G507" s="426"/>
      <c r="H507" s="426"/>
      <c r="I507" s="426"/>
      <c r="J507" s="426"/>
      <c r="K507" s="426"/>
      <c r="L507" s="426"/>
      <c r="M507" s="426"/>
      <c r="N507" s="426"/>
      <c r="O507" s="426"/>
      <c r="P507" s="426"/>
      <c r="Q507" s="426"/>
      <c r="R507" s="426"/>
      <c r="S507" s="426"/>
      <c r="T507" s="426"/>
      <c r="U507" s="426"/>
      <c r="V507" s="426"/>
      <c r="W507" s="426"/>
      <c r="X507" s="426"/>
      <c r="Y507" s="426"/>
      <c r="Z507" s="426"/>
      <c r="AA507" s="426"/>
    </row>
    <row r="508" spans="1:27" ht="15.75" customHeight="1">
      <c r="A508" s="426"/>
      <c r="B508" s="426"/>
      <c r="C508" s="426"/>
      <c r="D508" s="426"/>
      <c r="E508" s="426"/>
      <c r="F508" s="426"/>
      <c r="G508" s="426"/>
      <c r="H508" s="426"/>
      <c r="I508" s="426"/>
      <c r="J508" s="426"/>
      <c r="K508" s="426"/>
      <c r="L508" s="426"/>
      <c r="M508" s="426"/>
      <c r="N508" s="426"/>
      <c r="O508" s="426"/>
      <c r="P508" s="426"/>
      <c r="Q508" s="426"/>
      <c r="R508" s="426"/>
      <c r="S508" s="426"/>
      <c r="T508" s="426"/>
      <c r="U508" s="426"/>
      <c r="V508" s="426"/>
      <c r="W508" s="426"/>
      <c r="X508" s="426"/>
      <c r="Y508" s="426"/>
      <c r="Z508" s="426"/>
      <c r="AA508" s="426"/>
    </row>
    <row r="509" spans="1:27" ht="15.75" customHeight="1">
      <c r="A509" s="426"/>
      <c r="B509" s="426"/>
      <c r="C509" s="426"/>
      <c r="D509" s="426"/>
      <c r="E509" s="426"/>
      <c r="F509" s="426"/>
      <c r="G509" s="426"/>
      <c r="H509" s="426"/>
      <c r="I509" s="426"/>
      <c r="J509" s="426"/>
      <c r="K509" s="426"/>
      <c r="L509" s="426"/>
      <c r="M509" s="426"/>
      <c r="N509" s="426"/>
      <c r="O509" s="426"/>
      <c r="P509" s="426"/>
      <c r="Q509" s="426"/>
      <c r="R509" s="426"/>
      <c r="S509" s="426"/>
      <c r="T509" s="426"/>
      <c r="U509" s="426"/>
      <c r="V509" s="426"/>
      <c r="W509" s="426"/>
      <c r="X509" s="426"/>
      <c r="Y509" s="426"/>
      <c r="Z509" s="426"/>
      <c r="AA509" s="426"/>
    </row>
    <row r="510" spans="1:27" ht="15.75" customHeight="1">
      <c r="A510" s="426"/>
      <c r="B510" s="426"/>
      <c r="C510" s="426"/>
      <c r="D510" s="426"/>
      <c r="E510" s="426"/>
      <c r="F510" s="426"/>
      <c r="G510" s="426"/>
      <c r="H510" s="426"/>
      <c r="I510" s="426"/>
      <c r="J510" s="426"/>
      <c r="K510" s="426"/>
      <c r="L510" s="426"/>
      <c r="M510" s="426"/>
      <c r="N510" s="426"/>
      <c r="O510" s="426"/>
      <c r="P510" s="426"/>
      <c r="Q510" s="426"/>
      <c r="R510" s="426"/>
      <c r="S510" s="426"/>
      <c r="T510" s="426"/>
      <c r="U510" s="426"/>
      <c r="V510" s="426"/>
      <c r="W510" s="426"/>
      <c r="X510" s="426"/>
      <c r="Y510" s="426"/>
      <c r="Z510" s="426"/>
      <c r="AA510" s="426"/>
    </row>
    <row r="511" spans="1:27" ht="15.75" customHeight="1">
      <c r="A511" s="426"/>
      <c r="B511" s="426"/>
      <c r="C511" s="426"/>
      <c r="D511" s="426"/>
      <c r="E511" s="426"/>
      <c r="F511" s="426"/>
      <c r="G511" s="426"/>
      <c r="H511" s="426"/>
      <c r="I511" s="426"/>
      <c r="J511" s="426"/>
      <c r="K511" s="426"/>
      <c r="L511" s="426"/>
      <c r="M511" s="426"/>
      <c r="N511" s="426"/>
      <c r="O511" s="426"/>
      <c r="P511" s="426"/>
      <c r="Q511" s="426"/>
      <c r="R511" s="426"/>
      <c r="S511" s="426"/>
      <c r="T511" s="426"/>
      <c r="U511" s="426"/>
      <c r="V511" s="426"/>
      <c r="W511" s="426"/>
      <c r="X511" s="426"/>
      <c r="Y511" s="426"/>
      <c r="Z511" s="426"/>
      <c r="AA511" s="426"/>
    </row>
    <row r="512" spans="1:27" ht="15.75" customHeight="1">
      <c r="A512" s="426"/>
      <c r="B512" s="426"/>
      <c r="C512" s="426"/>
      <c r="D512" s="426"/>
      <c r="E512" s="426"/>
      <c r="F512" s="426"/>
      <c r="G512" s="426"/>
      <c r="H512" s="426"/>
      <c r="I512" s="426"/>
      <c r="J512" s="426"/>
      <c r="K512" s="426"/>
      <c r="L512" s="426"/>
      <c r="M512" s="426"/>
      <c r="N512" s="426"/>
      <c r="O512" s="426"/>
      <c r="P512" s="426"/>
      <c r="Q512" s="426"/>
      <c r="R512" s="426"/>
      <c r="S512" s="426"/>
      <c r="T512" s="426"/>
      <c r="U512" s="426"/>
      <c r="V512" s="426"/>
      <c r="W512" s="426"/>
      <c r="X512" s="426"/>
      <c r="Y512" s="426"/>
      <c r="Z512" s="426"/>
      <c r="AA512" s="426"/>
    </row>
    <row r="513" spans="1:27" ht="15.75" customHeight="1">
      <c r="A513" s="426"/>
      <c r="B513" s="426"/>
      <c r="C513" s="426"/>
      <c r="D513" s="426"/>
      <c r="E513" s="426"/>
      <c r="F513" s="426"/>
      <c r="G513" s="426"/>
      <c r="H513" s="426"/>
      <c r="I513" s="426"/>
      <c r="J513" s="426"/>
      <c r="K513" s="426"/>
      <c r="L513" s="426"/>
      <c r="M513" s="426"/>
      <c r="N513" s="426"/>
      <c r="O513" s="426"/>
      <c r="P513" s="426"/>
      <c r="Q513" s="426"/>
      <c r="R513" s="426"/>
      <c r="S513" s="426"/>
      <c r="T513" s="426"/>
      <c r="U513" s="426"/>
      <c r="V513" s="426"/>
      <c r="W513" s="426"/>
      <c r="X513" s="426"/>
      <c r="Y513" s="426"/>
      <c r="Z513" s="426"/>
      <c r="AA513" s="426"/>
    </row>
    <row r="514" spans="1:27" ht="15.75" customHeight="1">
      <c r="A514" s="426"/>
      <c r="B514" s="426"/>
      <c r="C514" s="426"/>
      <c r="D514" s="426"/>
      <c r="E514" s="426"/>
      <c r="F514" s="426"/>
      <c r="G514" s="426"/>
      <c r="H514" s="426"/>
      <c r="I514" s="426"/>
      <c r="J514" s="426"/>
      <c r="K514" s="426"/>
      <c r="L514" s="426"/>
      <c r="M514" s="426"/>
      <c r="N514" s="426"/>
      <c r="O514" s="426"/>
      <c r="P514" s="426"/>
      <c r="Q514" s="426"/>
      <c r="R514" s="426"/>
      <c r="S514" s="426"/>
      <c r="T514" s="426"/>
      <c r="U514" s="426"/>
      <c r="V514" s="426"/>
      <c r="W514" s="426"/>
      <c r="X514" s="426"/>
      <c r="Y514" s="426"/>
      <c r="Z514" s="426"/>
      <c r="AA514" s="426"/>
    </row>
    <row r="515" spans="1:27" ht="15.75" customHeight="1">
      <c r="A515" s="426"/>
      <c r="B515" s="426"/>
      <c r="C515" s="426"/>
      <c r="D515" s="426"/>
      <c r="E515" s="426"/>
      <c r="F515" s="426"/>
      <c r="G515" s="426"/>
      <c r="H515" s="426"/>
      <c r="I515" s="426"/>
      <c r="J515" s="426"/>
      <c r="K515" s="426"/>
      <c r="L515" s="426"/>
      <c r="M515" s="426"/>
      <c r="N515" s="426"/>
      <c r="O515" s="426"/>
      <c r="P515" s="426"/>
      <c r="Q515" s="426"/>
      <c r="R515" s="426"/>
      <c r="S515" s="426"/>
      <c r="T515" s="426"/>
      <c r="U515" s="426"/>
      <c r="V515" s="426"/>
      <c r="W515" s="426"/>
      <c r="X515" s="426"/>
      <c r="Y515" s="426"/>
      <c r="Z515" s="426"/>
      <c r="AA515" s="426"/>
    </row>
    <row r="516" spans="1:27" ht="15.75" customHeight="1">
      <c r="A516" s="426"/>
      <c r="B516" s="426"/>
      <c r="C516" s="426"/>
      <c r="D516" s="426"/>
      <c r="E516" s="426"/>
      <c r="F516" s="426"/>
      <c r="G516" s="426"/>
      <c r="H516" s="426"/>
      <c r="I516" s="426"/>
      <c r="J516" s="426"/>
      <c r="K516" s="426"/>
      <c r="L516" s="426"/>
      <c r="M516" s="426"/>
      <c r="N516" s="426"/>
      <c r="O516" s="426"/>
      <c r="P516" s="426"/>
      <c r="Q516" s="426"/>
      <c r="R516" s="426"/>
      <c r="S516" s="426"/>
      <c r="T516" s="426"/>
      <c r="U516" s="426"/>
      <c r="V516" s="426"/>
      <c r="W516" s="426"/>
      <c r="X516" s="426"/>
      <c r="Y516" s="426"/>
      <c r="Z516" s="426"/>
      <c r="AA516" s="426"/>
    </row>
    <row r="517" spans="1:27" ht="15.75" customHeight="1">
      <c r="A517" s="426"/>
      <c r="B517" s="426"/>
      <c r="C517" s="426"/>
      <c r="D517" s="426"/>
      <c r="E517" s="426"/>
      <c r="F517" s="426"/>
      <c r="G517" s="426"/>
      <c r="H517" s="426"/>
      <c r="I517" s="426"/>
      <c r="J517" s="426"/>
      <c r="K517" s="426"/>
      <c r="L517" s="426"/>
      <c r="M517" s="426"/>
      <c r="N517" s="426"/>
      <c r="O517" s="426"/>
      <c r="P517" s="426"/>
      <c r="Q517" s="426"/>
      <c r="R517" s="426"/>
      <c r="S517" s="426"/>
      <c r="T517" s="426"/>
      <c r="U517" s="426"/>
      <c r="V517" s="426"/>
      <c r="W517" s="426"/>
      <c r="X517" s="426"/>
      <c r="Y517" s="426"/>
      <c r="Z517" s="426"/>
      <c r="AA517" s="426"/>
    </row>
    <row r="518" spans="1:27" ht="15.75" customHeight="1">
      <c r="A518" s="426"/>
      <c r="B518" s="426"/>
      <c r="C518" s="426"/>
      <c r="D518" s="426"/>
      <c r="E518" s="426"/>
      <c r="F518" s="426"/>
      <c r="G518" s="426"/>
      <c r="H518" s="426"/>
      <c r="I518" s="426"/>
      <c r="J518" s="426"/>
      <c r="K518" s="426"/>
      <c r="L518" s="426"/>
      <c r="M518" s="426"/>
      <c r="N518" s="426"/>
      <c r="O518" s="426"/>
      <c r="P518" s="426"/>
      <c r="Q518" s="426"/>
      <c r="R518" s="426"/>
      <c r="S518" s="426"/>
      <c r="T518" s="426"/>
      <c r="U518" s="426"/>
      <c r="V518" s="426"/>
      <c r="W518" s="426"/>
      <c r="X518" s="426"/>
      <c r="Y518" s="426"/>
      <c r="Z518" s="426"/>
      <c r="AA518" s="426"/>
    </row>
    <row r="519" spans="1:27" ht="15.75" customHeight="1">
      <c r="A519" s="426"/>
      <c r="B519" s="426"/>
      <c r="C519" s="426"/>
      <c r="D519" s="426"/>
      <c r="E519" s="426"/>
      <c r="F519" s="426"/>
      <c r="G519" s="426"/>
      <c r="H519" s="426"/>
      <c r="I519" s="426"/>
      <c r="J519" s="426"/>
      <c r="K519" s="426"/>
      <c r="L519" s="426"/>
      <c r="M519" s="426"/>
      <c r="N519" s="426"/>
      <c r="O519" s="426"/>
      <c r="P519" s="426"/>
      <c r="Q519" s="426"/>
      <c r="R519" s="426"/>
      <c r="S519" s="426"/>
      <c r="T519" s="426"/>
      <c r="U519" s="426"/>
      <c r="V519" s="426"/>
      <c r="W519" s="426"/>
      <c r="X519" s="426"/>
      <c r="Y519" s="426"/>
      <c r="Z519" s="426"/>
      <c r="AA519" s="426"/>
    </row>
    <row r="520" spans="1:27" ht="15.75" customHeight="1">
      <c r="A520" s="426"/>
      <c r="B520" s="426"/>
      <c r="C520" s="426"/>
      <c r="D520" s="426"/>
      <c r="E520" s="426"/>
      <c r="F520" s="426"/>
      <c r="G520" s="426"/>
      <c r="H520" s="426"/>
      <c r="I520" s="426"/>
      <c r="J520" s="426"/>
      <c r="K520" s="426"/>
      <c r="L520" s="426"/>
      <c r="M520" s="426"/>
      <c r="N520" s="426"/>
      <c r="O520" s="426"/>
      <c r="P520" s="426"/>
      <c r="Q520" s="426"/>
      <c r="R520" s="426"/>
      <c r="S520" s="426"/>
      <c r="T520" s="426"/>
      <c r="U520" s="426"/>
      <c r="V520" s="426"/>
      <c r="W520" s="426"/>
      <c r="X520" s="426"/>
      <c r="Y520" s="426"/>
      <c r="Z520" s="426"/>
      <c r="AA520" s="426"/>
    </row>
    <row r="521" spans="1:27" ht="15.75" customHeight="1">
      <c r="A521" s="426"/>
      <c r="B521" s="426"/>
      <c r="C521" s="426"/>
      <c r="D521" s="426"/>
      <c r="E521" s="426"/>
      <c r="F521" s="426"/>
      <c r="G521" s="426"/>
      <c r="H521" s="426"/>
      <c r="I521" s="426"/>
      <c r="J521" s="426"/>
      <c r="K521" s="426"/>
      <c r="L521" s="426"/>
      <c r="M521" s="426"/>
      <c r="N521" s="426"/>
      <c r="O521" s="426"/>
      <c r="P521" s="426"/>
      <c r="Q521" s="426"/>
      <c r="R521" s="426"/>
      <c r="S521" s="426"/>
      <c r="T521" s="426"/>
      <c r="U521" s="426"/>
      <c r="V521" s="426"/>
      <c r="W521" s="426"/>
      <c r="X521" s="426"/>
      <c r="Y521" s="426"/>
      <c r="Z521" s="426"/>
      <c r="AA521" s="426"/>
    </row>
    <row r="522" spans="1:27" ht="15.75" customHeight="1">
      <c r="A522" s="426"/>
      <c r="B522" s="426"/>
      <c r="C522" s="426"/>
      <c r="D522" s="426"/>
      <c r="E522" s="426"/>
      <c r="F522" s="426"/>
      <c r="G522" s="426"/>
      <c r="H522" s="426"/>
      <c r="I522" s="426"/>
      <c r="J522" s="426"/>
      <c r="K522" s="426"/>
      <c r="L522" s="426"/>
      <c r="M522" s="426"/>
      <c r="N522" s="426"/>
      <c r="O522" s="426"/>
      <c r="P522" s="426"/>
      <c r="Q522" s="426"/>
      <c r="R522" s="426"/>
      <c r="S522" s="426"/>
      <c r="T522" s="426"/>
      <c r="U522" s="426"/>
      <c r="V522" s="426"/>
      <c r="W522" s="426"/>
      <c r="X522" s="426"/>
      <c r="Y522" s="426"/>
      <c r="Z522" s="426"/>
      <c r="AA522" s="426"/>
    </row>
    <row r="523" spans="1:27" ht="15.75" customHeight="1">
      <c r="A523" s="426"/>
      <c r="B523" s="426"/>
      <c r="C523" s="426"/>
      <c r="D523" s="426"/>
      <c r="E523" s="426"/>
      <c r="F523" s="426"/>
      <c r="G523" s="426"/>
      <c r="H523" s="426"/>
      <c r="I523" s="426"/>
      <c r="J523" s="426"/>
      <c r="K523" s="426"/>
      <c r="L523" s="426"/>
      <c r="M523" s="426"/>
      <c r="N523" s="426"/>
      <c r="O523" s="426"/>
      <c r="P523" s="426"/>
      <c r="Q523" s="426"/>
      <c r="R523" s="426"/>
      <c r="S523" s="426"/>
      <c r="T523" s="426"/>
      <c r="U523" s="426"/>
      <c r="V523" s="426"/>
      <c r="W523" s="426"/>
      <c r="X523" s="426"/>
      <c r="Y523" s="426"/>
      <c r="Z523" s="426"/>
      <c r="AA523" s="426"/>
    </row>
    <row r="524" spans="1:27" ht="15.75" customHeight="1">
      <c r="A524" s="426"/>
      <c r="B524" s="426"/>
      <c r="C524" s="426"/>
      <c r="D524" s="426"/>
      <c r="E524" s="426"/>
      <c r="F524" s="426"/>
      <c r="G524" s="426"/>
      <c r="H524" s="426"/>
      <c r="I524" s="426"/>
      <c r="J524" s="426"/>
      <c r="K524" s="426"/>
      <c r="L524" s="426"/>
      <c r="M524" s="426"/>
      <c r="N524" s="426"/>
      <c r="O524" s="426"/>
      <c r="P524" s="426"/>
      <c r="Q524" s="426"/>
      <c r="R524" s="426"/>
      <c r="S524" s="426"/>
      <c r="T524" s="426"/>
      <c r="U524" s="426"/>
      <c r="V524" s="426"/>
      <c r="W524" s="426"/>
      <c r="X524" s="426"/>
      <c r="Y524" s="426"/>
      <c r="Z524" s="426"/>
      <c r="AA524" s="426"/>
    </row>
    <row r="525" spans="1:27" ht="15.75" customHeight="1">
      <c r="A525" s="426"/>
      <c r="B525" s="426"/>
      <c r="C525" s="426"/>
      <c r="D525" s="426"/>
      <c r="E525" s="426"/>
      <c r="F525" s="426"/>
      <c r="G525" s="426"/>
      <c r="H525" s="426"/>
      <c r="I525" s="426"/>
      <c r="J525" s="426"/>
      <c r="K525" s="426"/>
      <c r="L525" s="426"/>
      <c r="M525" s="426"/>
      <c r="N525" s="426"/>
      <c r="O525" s="426"/>
      <c r="P525" s="426"/>
      <c r="Q525" s="426"/>
      <c r="R525" s="426"/>
      <c r="S525" s="426"/>
      <c r="T525" s="426"/>
      <c r="U525" s="426"/>
      <c r="V525" s="426"/>
      <c r="W525" s="426"/>
      <c r="X525" s="426"/>
      <c r="Y525" s="426"/>
      <c r="Z525" s="426"/>
      <c r="AA525" s="426"/>
    </row>
    <row r="526" spans="1:27" ht="15.75" customHeight="1">
      <c r="A526" s="426"/>
      <c r="B526" s="426"/>
      <c r="C526" s="426"/>
      <c r="D526" s="426"/>
      <c r="E526" s="426"/>
      <c r="F526" s="426"/>
      <c r="G526" s="426"/>
      <c r="H526" s="426"/>
      <c r="I526" s="426"/>
      <c r="J526" s="426"/>
      <c r="K526" s="426"/>
      <c r="L526" s="426"/>
      <c r="M526" s="426"/>
      <c r="N526" s="426"/>
      <c r="O526" s="426"/>
      <c r="P526" s="426"/>
      <c r="Q526" s="426"/>
      <c r="R526" s="426"/>
      <c r="S526" s="426"/>
      <c r="T526" s="426"/>
      <c r="U526" s="426"/>
      <c r="V526" s="426"/>
      <c r="W526" s="426"/>
      <c r="X526" s="426"/>
      <c r="Y526" s="426"/>
      <c r="Z526" s="426"/>
      <c r="AA526" s="426"/>
    </row>
    <row r="527" spans="1:27" ht="15.75" customHeight="1">
      <c r="A527" s="426"/>
      <c r="B527" s="426"/>
      <c r="C527" s="426"/>
      <c r="D527" s="426"/>
      <c r="E527" s="426"/>
      <c r="F527" s="426"/>
      <c r="G527" s="426"/>
      <c r="H527" s="426"/>
      <c r="I527" s="426"/>
      <c r="J527" s="426"/>
      <c r="K527" s="426"/>
      <c r="L527" s="426"/>
      <c r="M527" s="426"/>
      <c r="N527" s="426"/>
      <c r="O527" s="426"/>
      <c r="P527" s="426"/>
      <c r="Q527" s="426"/>
      <c r="R527" s="426"/>
      <c r="S527" s="426"/>
      <c r="T527" s="426"/>
      <c r="U527" s="426"/>
      <c r="V527" s="426"/>
      <c r="W527" s="426"/>
      <c r="X527" s="426"/>
      <c r="Y527" s="426"/>
      <c r="Z527" s="426"/>
      <c r="AA527" s="426"/>
    </row>
    <row r="528" spans="1:27" ht="15.75" customHeight="1">
      <c r="A528" s="426"/>
      <c r="B528" s="426"/>
      <c r="C528" s="426"/>
      <c r="D528" s="426"/>
      <c r="E528" s="426"/>
      <c r="F528" s="426"/>
      <c r="G528" s="426"/>
      <c r="H528" s="426"/>
      <c r="I528" s="426"/>
      <c r="J528" s="426"/>
      <c r="K528" s="426"/>
      <c r="L528" s="426"/>
      <c r="M528" s="426"/>
      <c r="N528" s="426"/>
      <c r="O528" s="426"/>
      <c r="P528" s="426"/>
      <c r="Q528" s="426"/>
      <c r="R528" s="426"/>
      <c r="S528" s="426"/>
      <c r="T528" s="426"/>
      <c r="U528" s="426"/>
      <c r="V528" s="426"/>
      <c r="W528" s="426"/>
      <c r="X528" s="426"/>
      <c r="Y528" s="426"/>
      <c r="Z528" s="426"/>
      <c r="AA528" s="426"/>
    </row>
    <row r="529" spans="1:27" ht="15.75" customHeight="1">
      <c r="A529" s="426"/>
      <c r="B529" s="426"/>
      <c r="C529" s="426"/>
      <c r="D529" s="426"/>
      <c r="E529" s="426"/>
      <c r="F529" s="426"/>
      <c r="G529" s="426"/>
      <c r="H529" s="426"/>
      <c r="I529" s="426"/>
      <c r="J529" s="426"/>
      <c r="K529" s="426"/>
      <c r="L529" s="426"/>
      <c r="M529" s="426"/>
      <c r="N529" s="426"/>
      <c r="O529" s="426"/>
      <c r="P529" s="426"/>
      <c r="Q529" s="426"/>
      <c r="R529" s="426"/>
      <c r="S529" s="426"/>
      <c r="T529" s="426"/>
      <c r="U529" s="426"/>
      <c r="V529" s="426"/>
      <c r="W529" s="426"/>
      <c r="X529" s="426"/>
      <c r="Y529" s="426"/>
      <c r="Z529" s="426"/>
      <c r="AA529" s="426"/>
    </row>
    <row r="530" spans="1:27" ht="15.75" customHeight="1">
      <c r="A530" s="426"/>
      <c r="B530" s="426"/>
      <c r="C530" s="426"/>
      <c r="D530" s="426"/>
      <c r="E530" s="426"/>
      <c r="F530" s="426"/>
      <c r="G530" s="426"/>
      <c r="H530" s="426"/>
      <c r="I530" s="426"/>
      <c r="J530" s="426"/>
      <c r="K530" s="426"/>
      <c r="L530" s="426"/>
      <c r="M530" s="426"/>
      <c r="N530" s="426"/>
      <c r="O530" s="426"/>
      <c r="P530" s="426"/>
      <c r="Q530" s="426"/>
      <c r="R530" s="426"/>
      <c r="S530" s="426"/>
      <c r="T530" s="426"/>
      <c r="U530" s="426"/>
      <c r="V530" s="426"/>
      <c r="W530" s="426"/>
      <c r="X530" s="426"/>
      <c r="Y530" s="426"/>
      <c r="Z530" s="426"/>
      <c r="AA530" s="426"/>
    </row>
    <row r="531" spans="1:27" ht="15.75" customHeight="1">
      <c r="A531" s="426"/>
      <c r="B531" s="426"/>
      <c r="C531" s="426"/>
      <c r="D531" s="426"/>
      <c r="E531" s="426"/>
      <c r="F531" s="426"/>
      <c r="G531" s="426"/>
      <c r="H531" s="426"/>
      <c r="I531" s="426"/>
      <c r="J531" s="426"/>
      <c r="K531" s="426"/>
      <c r="L531" s="426"/>
      <c r="M531" s="426"/>
      <c r="N531" s="426"/>
      <c r="O531" s="426"/>
      <c r="P531" s="426"/>
      <c r="Q531" s="426"/>
      <c r="R531" s="426"/>
      <c r="S531" s="426"/>
      <c r="T531" s="426"/>
      <c r="U531" s="426"/>
      <c r="V531" s="426"/>
      <c r="W531" s="426"/>
      <c r="X531" s="426"/>
      <c r="Y531" s="426"/>
      <c r="Z531" s="426"/>
      <c r="AA531" s="426"/>
    </row>
    <row r="532" spans="1:27" ht="15.75" customHeight="1">
      <c r="A532" s="426"/>
      <c r="B532" s="426"/>
      <c r="C532" s="426"/>
      <c r="D532" s="426"/>
      <c r="E532" s="426"/>
      <c r="F532" s="426"/>
      <c r="G532" s="426"/>
      <c r="H532" s="426"/>
      <c r="I532" s="426"/>
      <c r="J532" s="426"/>
      <c r="K532" s="426"/>
      <c r="L532" s="426"/>
      <c r="M532" s="426"/>
      <c r="N532" s="426"/>
      <c r="O532" s="426"/>
      <c r="P532" s="426"/>
      <c r="Q532" s="426"/>
      <c r="R532" s="426"/>
      <c r="S532" s="426"/>
      <c r="T532" s="426"/>
      <c r="U532" s="426"/>
      <c r="V532" s="426"/>
      <c r="W532" s="426"/>
      <c r="X532" s="426"/>
      <c r="Y532" s="426"/>
      <c r="Z532" s="426"/>
      <c r="AA532" s="426"/>
    </row>
    <row r="533" spans="1:27" ht="15.75" customHeight="1">
      <c r="A533" s="426"/>
      <c r="B533" s="426"/>
      <c r="C533" s="426"/>
      <c r="D533" s="426"/>
      <c r="E533" s="426"/>
      <c r="F533" s="426"/>
      <c r="G533" s="426"/>
      <c r="H533" s="426"/>
      <c r="I533" s="426"/>
      <c r="J533" s="426"/>
      <c r="K533" s="426"/>
      <c r="L533" s="426"/>
      <c r="M533" s="426"/>
      <c r="N533" s="426"/>
      <c r="O533" s="426"/>
      <c r="P533" s="426"/>
      <c r="Q533" s="426"/>
      <c r="R533" s="426"/>
      <c r="S533" s="426"/>
      <c r="T533" s="426"/>
      <c r="U533" s="426"/>
      <c r="V533" s="426"/>
      <c r="W533" s="426"/>
      <c r="X533" s="426"/>
      <c r="Y533" s="426"/>
      <c r="Z533" s="426"/>
      <c r="AA533" s="426"/>
    </row>
    <row r="534" spans="1:27" ht="15.75" customHeight="1">
      <c r="A534" s="426"/>
      <c r="B534" s="426"/>
      <c r="C534" s="426"/>
      <c r="D534" s="426"/>
      <c r="E534" s="426"/>
      <c r="F534" s="426"/>
      <c r="G534" s="426"/>
      <c r="H534" s="426"/>
      <c r="I534" s="426"/>
      <c r="J534" s="426"/>
      <c r="K534" s="426"/>
      <c r="L534" s="426"/>
      <c r="M534" s="426"/>
      <c r="N534" s="426"/>
      <c r="O534" s="426"/>
      <c r="P534" s="426"/>
      <c r="Q534" s="426"/>
      <c r="R534" s="426"/>
      <c r="S534" s="426"/>
      <c r="T534" s="426"/>
      <c r="U534" s="426"/>
      <c r="V534" s="426"/>
      <c r="W534" s="426"/>
      <c r="X534" s="426"/>
      <c r="Y534" s="426"/>
      <c r="Z534" s="426"/>
      <c r="AA534" s="426"/>
    </row>
    <row r="535" spans="1:27" ht="15.75" customHeight="1">
      <c r="A535" s="426"/>
      <c r="B535" s="426"/>
      <c r="C535" s="426"/>
      <c r="D535" s="426"/>
      <c r="E535" s="426"/>
      <c r="F535" s="426"/>
      <c r="G535" s="426"/>
      <c r="H535" s="426"/>
      <c r="I535" s="426"/>
      <c r="J535" s="426"/>
      <c r="K535" s="426"/>
      <c r="L535" s="426"/>
      <c r="M535" s="426"/>
      <c r="N535" s="426"/>
      <c r="O535" s="426"/>
      <c r="P535" s="426"/>
      <c r="Q535" s="426"/>
      <c r="R535" s="426"/>
      <c r="S535" s="426"/>
      <c r="T535" s="426"/>
      <c r="U535" s="426"/>
      <c r="V535" s="426"/>
      <c r="W535" s="426"/>
      <c r="X535" s="426"/>
      <c r="Y535" s="426"/>
      <c r="Z535" s="426"/>
      <c r="AA535" s="426"/>
    </row>
    <row r="536" spans="1:27" ht="15.75" customHeight="1">
      <c r="A536" s="426"/>
      <c r="B536" s="426"/>
      <c r="C536" s="426"/>
      <c r="D536" s="426"/>
      <c r="E536" s="426"/>
      <c r="F536" s="426"/>
      <c r="G536" s="426"/>
      <c r="H536" s="426"/>
      <c r="I536" s="426"/>
      <c r="J536" s="426"/>
      <c r="K536" s="426"/>
      <c r="L536" s="426"/>
      <c r="M536" s="426"/>
      <c r="N536" s="426"/>
      <c r="O536" s="426"/>
      <c r="P536" s="426"/>
      <c r="Q536" s="426"/>
      <c r="R536" s="426"/>
      <c r="S536" s="426"/>
      <c r="T536" s="426"/>
      <c r="U536" s="426"/>
      <c r="V536" s="426"/>
      <c r="W536" s="426"/>
      <c r="X536" s="426"/>
      <c r="Y536" s="426"/>
      <c r="Z536" s="426"/>
      <c r="AA536" s="426"/>
    </row>
    <row r="537" spans="1:27" ht="15.75" customHeight="1">
      <c r="A537" s="426"/>
      <c r="B537" s="426"/>
      <c r="C537" s="426"/>
      <c r="D537" s="426"/>
      <c r="E537" s="426"/>
      <c r="F537" s="426"/>
      <c r="G537" s="426"/>
      <c r="H537" s="426"/>
      <c r="I537" s="426"/>
      <c r="J537" s="426"/>
      <c r="K537" s="426"/>
      <c r="L537" s="426"/>
      <c r="M537" s="426"/>
      <c r="N537" s="426"/>
      <c r="O537" s="426"/>
      <c r="P537" s="426"/>
      <c r="Q537" s="426"/>
      <c r="R537" s="426"/>
      <c r="S537" s="426"/>
      <c r="T537" s="426"/>
      <c r="U537" s="426"/>
      <c r="V537" s="426"/>
      <c r="W537" s="426"/>
      <c r="X537" s="426"/>
      <c r="Y537" s="426"/>
      <c r="Z537" s="426"/>
      <c r="AA537" s="426"/>
    </row>
    <row r="538" spans="1:27" ht="15.75" customHeight="1">
      <c r="A538" s="426"/>
      <c r="B538" s="426"/>
      <c r="C538" s="426"/>
      <c r="D538" s="426"/>
      <c r="E538" s="426"/>
      <c r="F538" s="426"/>
      <c r="G538" s="426"/>
      <c r="H538" s="426"/>
      <c r="I538" s="426"/>
      <c r="J538" s="426"/>
      <c r="K538" s="426"/>
      <c r="L538" s="426"/>
      <c r="M538" s="426"/>
      <c r="N538" s="426"/>
      <c r="O538" s="426"/>
      <c r="P538" s="426"/>
      <c r="Q538" s="426"/>
      <c r="R538" s="426"/>
      <c r="S538" s="426"/>
      <c r="T538" s="426"/>
      <c r="U538" s="426"/>
      <c r="V538" s="426"/>
      <c r="W538" s="426"/>
      <c r="X538" s="426"/>
      <c r="Y538" s="426"/>
      <c r="Z538" s="426"/>
      <c r="AA538" s="426"/>
    </row>
    <row r="539" spans="1:27" ht="15.75" customHeight="1">
      <c r="A539" s="426"/>
      <c r="B539" s="426"/>
      <c r="C539" s="426"/>
      <c r="D539" s="426"/>
      <c r="E539" s="426"/>
      <c r="F539" s="426"/>
      <c r="G539" s="426"/>
      <c r="H539" s="426"/>
      <c r="I539" s="426"/>
      <c r="J539" s="426"/>
      <c r="K539" s="426"/>
      <c r="L539" s="426"/>
      <c r="M539" s="426"/>
      <c r="N539" s="426"/>
      <c r="O539" s="426"/>
      <c r="P539" s="426"/>
      <c r="Q539" s="426"/>
      <c r="R539" s="426"/>
      <c r="S539" s="426"/>
      <c r="T539" s="426"/>
      <c r="U539" s="426"/>
      <c r="V539" s="426"/>
      <c r="W539" s="426"/>
      <c r="X539" s="426"/>
      <c r="Y539" s="426"/>
      <c r="Z539" s="426"/>
      <c r="AA539" s="426"/>
    </row>
    <row r="540" spans="1:27" ht="15.75" customHeight="1">
      <c r="A540" s="426"/>
      <c r="B540" s="426"/>
      <c r="C540" s="426"/>
      <c r="D540" s="426"/>
      <c r="E540" s="426"/>
      <c r="F540" s="426"/>
      <c r="G540" s="426"/>
      <c r="H540" s="426"/>
      <c r="I540" s="426"/>
      <c r="J540" s="426"/>
      <c r="K540" s="426"/>
      <c r="L540" s="426"/>
      <c r="M540" s="426"/>
      <c r="N540" s="426"/>
      <c r="O540" s="426"/>
      <c r="P540" s="426"/>
      <c r="Q540" s="426"/>
      <c r="R540" s="426"/>
      <c r="S540" s="426"/>
      <c r="T540" s="426"/>
      <c r="U540" s="426"/>
      <c r="V540" s="426"/>
      <c r="W540" s="426"/>
      <c r="X540" s="426"/>
      <c r="Y540" s="426"/>
      <c r="Z540" s="426"/>
      <c r="AA540" s="426"/>
    </row>
    <row r="541" spans="1:27" ht="15.75" customHeight="1">
      <c r="A541" s="426"/>
      <c r="B541" s="426"/>
      <c r="C541" s="426"/>
      <c r="D541" s="426"/>
      <c r="E541" s="426"/>
      <c r="F541" s="426"/>
      <c r="G541" s="426"/>
      <c r="H541" s="426"/>
      <c r="I541" s="426"/>
      <c r="J541" s="426"/>
      <c r="K541" s="426"/>
      <c r="L541" s="426"/>
      <c r="M541" s="426"/>
      <c r="N541" s="426"/>
      <c r="O541" s="426"/>
      <c r="P541" s="426"/>
      <c r="Q541" s="426"/>
      <c r="R541" s="426"/>
      <c r="S541" s="426"/>
      <c r="T541" s="426"/>
      <c r="U541" s="426"/>
      <c r="V541" s="426"/>
      <c r="W541" s="426"/>
      <c r="X541" s="426"/>
      <c r="Y541" s="426"/>
      <c r="Z541" s="426"/>
      <c r="AA541" s="426"/>
    </row>
    <row r="542" spans="1:27" ht="15.75" customHeight="1">
      <c r="A542" s="426"/>
      <c r="B542" s="426"/>
      <c r="C542" s="426"/>
      <c r="D542" s="426"/>
      <c r="E542" s="426"/>
      <c r="F542" s="426"/>
      <c r="G542" s="426"/>
      <c r="H542" s="426"/>
      <c r="I542" s="426"/>
      <c r="J542" s="426"/>
      <c r="K542" s="426"/>
      <c r="L542" s="426"/>
      <c r="M542" s="426"/>
      <c r="N542" s="426"/>
      <c r="O542" s="426"/>
      <c r="P542" s="426"/>
      <c r="Q542" s="426"/>
      <c r="R542" s="426"/>
      <c r="S542" s="426"/>
      <c r="T542" s="426"/>
      <c r="U542" s="426"/>
      <c r="V542" s="426"/>
      <c r="W542" s="426"/>
      <c r="X542" s="426"/>
      <c r="Y542" s="426"/>
      <c r="Z542" s="426"/>
      <c r="AA542" s="426"/>
    </row>
    <row r="543" spans="1:27" ht="15.75" customHeight="1">
      <c r="A543" s="426"/>
      <c r="B543" s="426"/>
      <c r="C543" s="426"/>
      <c r="D543" s="426"/>
      <c r="E543" s="426"/>
      <c r="F543" s="426"/>
      <c r="G543" s="426"/>
      <c r="H543" s="426"/>
      <c r="I543" s="426"/>
      <c r="J543" s="426"/>
      <c r="K543" s="426"/>
      <c r="L543" s="426"/>
      <c r="M543" s="426"/>
      <c r="N543" s="426"/>
      <c r="O543" s="426"/>
      <c r="P543" s="426"/>
      <c r="Q543" s="426"/>
      <c r="R543" s="426"/>
      <c r="S543" s="426"/>
      <c r="T543" s="426"/>
      <c r="U543" s="426"/>
      <c r="V543" s="426"/>
      <c r="W543" s="426"/>
      <c r="X543" s="426"/>
      <c r="Y543" s="426"/>
      <c r="Z543" s="426"/>
      <c r="AA543" s="426"/>
    </row>
    <row r="544" spans="1:27" ht="15.75" customHeight="1">
      <c r="A544" s="426"/>
      <c r="B544" s="426"/>
      <c r="C544" s="426"/>
      <c r="D544" s="426"/>
      <c r="E544" s="426"/>
      <c r="F544" s="426"/>
      <c r="G544" s="426"/>
      <c r="H544" s="426"/>
      <c r="I544" s="426"/>
      <c r="J544" s="426"/>
      <c r="K544" s="426"/>
      <c r="L544" s="426"/>
      <c r="M544" s="426"/>
      <c r="N544" s="426"/>
      <c r="O544" s="426"/>
      <c r="P544" s="426"/>
      <c r="Q544" s="426"/>
      <c r="R544" s="426"/>
      <c r="S544" s="426"/>
      <c r="T544" s="426"/>
      <c r="U544" s="426"/>
      <c r="V544" s="426"/>
      <c r="W544" s="426"/>
      <c r="X544" s="426"/>
      <c r="Y544" s="426"/>
      <c r="Z544" s="426"/>
      <c r="AA544" s="426"/>
    </row>
    <row r="545" spans="1:27" ht="15.75" customHeight="1">
      <c r="A545" s="426"/>
      <c r="B545" s="426"/>
      <c r="C545" s="426"/>
      <c r="D545" s="426"/>
      <c r="E545" s="426"/>
      <c r="F545" s="426"/>
      <c r="G545" s="426"/>
      <c r="H545" s="426"/>
      <c r="I545" s="426"/>
      <c r="J545" s="426"/>
      <c r="K545" s="426"/>
      <c r="L545" s="426"/>
      <c r="M545" s="426"/>
      <c r="N545" s="426"/>
      <c r="O545" s="426"/>
      <c r="P545" s="426"/>
      <c r="Q545" s="426"/>
      <c r="R545" s="426"/>
      <c r="S545" s="426"/>
      <c r="T545" s="426"/>
      <c r="U545" s="426"/>
      <c r="V545" s="426"/>
      <c r="W545" s="426"/>
      <c r="X545" s="426"/>
      <c r="Y545" s="426"/>
      <c r="Z545" s="426"/>
      <c r="AA545" s="426"/>
    </row>
    <row r="546" spans="1:27" ht="15.75" customHeight="1">
      <c r="A546" s="426"/>
      <c r="B546" s="426"/>
      <c r="C546" s="426"/>
      <c r="D546" s="426"/>
      <c r="E546" s="426"/>
      <c r="F546" s="426"/>
      <c r="G546" s="426"/>
      <c r="H546" s="426"/>
      <c r="I546" s="426"/>
      <c r="J546" s="426"/>
      <c r="K546" s="426"/>
      <c r="L546" s="426"/>
      <c r="M546" s="426"/>
      <c r="N546" s="426"/>
      <c r="O546" s="426"/>
      <c r="P546" s="426"/>
      <c r="Q546" s="426"/>
      <c r="R546" s="426"/>
      <c r="S546" s="426"/>
      <c r="T546" s="426"/>
      <c r="U546" s="426"/>
      <c r="V546" s="426"/>
      <c r="W546" s="426"/>
      <c r="X546" s="426"/>
      <c r="Y546" s="426"/>
      <c r="Z546" s="426"/>
      <c r="AA546" s="426"/>
    </row>
    <row r="547" spans="1:27" ht="15.75" customHeight="1">
      <c r="A547" s="426"/>
      <c r="B547" s="426"/>
      <c r="C547" s="426"/>
      <c r="D547" s="426"/>
      <c r="E547" s="426"/>
      <c r="F547" s="426"/>
      <c r="G547" s="426"/>
      <c r="H547" s="426"/>
      <c r="I547" s="426"/>
      <c r="J547" s="426"/>
      <c r="K547" s="426"/>
      <c r="L547" s="426"/>
      <c r="M547" s="426"/>
      <c r="N547" s="426"/>
      <c r="O547" s="426"/>
      <c r="P547" s="426"/>
      <c r="Q547" s="426"/>
      <c r="R547" s="426"/>
      <c r="S547" s="426"/>
      <c r="T547" s="426"/>
      <c r="U547" s="426"/>
      <c r="V547" s="426"/>
      <c r="W547" s="426"/>
      <c r="X547" s="426"/>
      <c r="Y547" s="426"/>
      <c r="Z547" s="426"/>
      <c r="AA547" s="426"/>
    </row>
    <row r="548" spans="1:27" ht="15.75" customHeight="1">
      <c r="A548" s="426"/>
      <c r="B548" s="426"/>
      <c r="C548" s="426"/>
      <c r="D548" s="426"/>
      <c r="E548" s="426"/>
      <c r="F548" s="426"/>
      <c r="G548" s="426"/>
      <c r="H548" s="426"/>
      <c r="I548" s="426"/>
      <c r="J548" s="426"/>
      <c r="K548" s="426"/>
      <c r="L548" s="426"/>
      <c r="M548" s="426"/>
      <c r="N548" s="426"/>
      <c r="O548" s="426"/>
      <c r="P548" s="426"/>
      <c r="Q548" s="426"/>
      <c r="R548" s="426"/>
      <c r="S548" s="426"/>
      <c r="T548" s="426"/>
      <c r="U548" s="426"/>
      <c r="V548" s="426"/>
      <c r="W548" s="426"/>
      <c r="X548" s="426"/>
      <c r="Y548" s="426"/>
      <c r="Z548" s="426"/>
      <c r="AA548" s="426"/>
    </row>
    <row r="549" spans="1:27" ht="15.75" customHeight="1">
      <c r="A549" s="426"/>
      <c r="B549" s="426"/>
      <c r="C549" s="426"/>
      <c r="D549" s="426"/>
      <c r="E549" s="426"/>
      <c r="F549" s="426"/>
      <c r="G549" s="426"/>
      <c r="H549" s="426"/>
      <c r="I549" s="426"/>
      <c r="J549" s="426"/>
      <c r="K549" s="426"/>
      <c r="L549" s="426"/>
      <c r="M549" s="426"/>
      <c r="N549" s="426"/>
      <c r="O549" s="426"/>
      <c r="P549" s="426"/>
      <c r="Q549" s="426"/>
      <c r="R549" s="426"/>
      <c r="S549" s="426"/>
      <c r="T549" s="426"/>
      <c r="U549" s="426"/>
      <c r="V549" s="426"/>
      <c r="W549" s="426"/>
      <c r="X549" s="426"/>
      <c r="Y549" s="426"/>
      <c r="Z549" s="426"/>
      <c r="AA549" s="426"/>
    </row>
    <row r="550" spans="1:27" ht="15.75" customHeight="1">
      <c r="A550" s="426"/>
      <c r="B550" s="426"/>
      <c r="C550" s="426"/>
      <c r="D550" s="426"/>
      <c r="E550" s="426"/>
      <c r="F550" s="426"/>
      <c r="G550" s="426"/>
      <c r="H550" s="426"/>
      <c r="I550" s="426"/>
      <c r="J550" s="426"/>
      <c r="K550" s="426"/>
      <c r="L550" s="426"/>
      <c r="M550" s="426"/>
      <c r="N550" s="426"/>
      <c r="O550" s="426"/>
      <c r="P550" s="426"/>
      <c r="Q550" s="426"/>
      <c r="R550" s="426"/>
      <c r="S550" s="426"/>
      <c r="T550" s="426"/>
      <c r="U550" s="426"/>
      <c r="V550" s="426"/>
      <c r="W550" s="426"/>
      <c r="X550" s="426"/>
      <c r="Y550" s="426"/>
      <c r="Z550" s="426"/>
      <c r="AA550" s="426"/>
    </row>
    <row r="551" spans="1:27" ht="15.75" customHeight="1">
      <c r="A551" s="426"/>
      <c r="B551" s="426"/>
      <c r="C551" s="426"/>
      <c r="D551" s="426"/>
      <c r="E551" s="426"/>
      <c r="F551" s="426"/>
      <c r="G551" s="426"/>
      <c r="H551" s="426"/>
      <c r="I551" s="426"/>
      <c r="J551" s="426"/>
      <c r="K551" s="426"/>
      <c r="L551" s="426"/>
      <c r="M551" s="426"/>
      <c r="N551" s="426"/>
      <c r="O551" s="426"/>
      <c r="P551" s="426"/>
      <c r="Q551" s="426"/>
      <c r="R551" s="426"/>
      <c r="S551" s="426"/>
      <c r="T551" s="426"/>
      <c r="U551" s="426"/>
      <c r="V551" s="426"/>
      <c r="W551" s="426"/>
      <c r="X551" s="426"/>
      <c r="Y551" s="426"/>
      <c r="Z551" s="426"/>
      <c r="AA551" s="426"/>
    </row>
    <row r="552" spans="1:27" ht="15.75" customHeight="1">
      <c r="A552" s="426"/>
      <c r="B552" s="426"/>
      <c r="C552" s="426"/>
      <c r="D552" s="426"/>
      <c r="E552" s="426"/>
      <c r="F552" s="426"/>
      <c r="G552" s="426"/>
      <c r="H552" s="426"/>
      <c r="I552" s="426"/>
      <c r="J552" s="426"/>
      <c r="K552" s="426"/>
      <c r="L552" s="426"/>
      <c r="M552" s="426"/>
      <c r="N552" s="426"/>
      <c r="O552" s="426"/>
      <c r="P552" s="426"/>
      <c r="Q552" s="426"/>
      <c r="R552" s="426"/>
      <c r="S552" s="426"/>
      <c r="T552" s="426"/>
      <c r="U552" s="426"/>
      <c r="V552" s="426"/>
      <c r="W552" s="426"/>
      <c r="X552" s="426"/>
      <c r="Y552" s="426"/>
      <c r="Z552" s="426"/>
      <c r="AA552" s="426"/>
    </row>
    <row r="553" spans="1:27" ht="15.75" customHeight="1">
      <c r="A553" s="426"/>
      <c r="B553" s="426"/>
      <c r="C553" s="426"/>
      <c r="D553" s="426"/>
      <c r="E553" s="426"/>
      <c r="F553" s="426"/>
      <c r="G553" s="426"/>
      <c r="H553" s="426"/>
      <c r="I553" s="426"/>
      <c r="J553" s="426"/>
      <c r="K553" s="426"/>
      <c r="L553" s="426"/>
      <c r="M553" s="426"/>
      <c r="N553" s="426"/>
      <c r="O553" s="426"/>
      <c r="P553" s="426"/>
      <c r="Q553" s="426"/>
      <c r="R553" s="426"/>
      <c r="S553" s="426"/>
      <c r="T553" s="426"/>
      <c r="U553" s="426"/>
      <c r="V553" s="426"/>
      <c r="W553" s="426"/>
      <c r="X553" s="426"/>
      <c r="Y553" s="426"/>
      <c r="Z553" s="426"/>
      <c r="AA553" s="426"/>
    </row>
    <row r="554" spans="1:27" ht="15.75" customHeight="1">
      <c r="A554" s="426"/>
      <c r="B554" s="426"/>
      <c r="C554" s="426"/>
      <c r="D554" s="426"/>
      <c r="E554" s="426"/>
      <c r="F554" s="426"/>
      <c r="G554" s="426"/>
      <c r="H554" s="426"/>
      <c r="I554" s="426"/>
      <c r="J554" s="426"/>
      <c r="K554" s="426"/>
      <c r="L554" s="426"/>
      <c r="M554" s="426"/>
      <c r="N554" s="426"/>
      <c r="O554" s="426"/>
      <c r="P554" s="426"/>
      <c r="Q554" s="426"/>
      <c r="R554" s="426"/>
      <c r="S554" s="426"/>
      <c r="T554" s="426"/>
      <c r="U554" s="426"/>
      <c r="V554" s="426"/>
      <c r="W554" s="426"/>
      <c r="X554" s="426"/>
      <c r="Y554" s="426"/>
      <c r="Z554" s="426"/>
      <c r="AA554" s="426"/>
    </row>
    <row r="555" spans="1:27" ht="15.75" customHeight="1">
      <c r="A555" s="426"/>
      <c r="B555" s="426"/>
      <c r="C555" s="426"/>
      <c r="D555" s="426"/>
      <c r="E555" s="426"/>
      <c r="F555" s="426"/>
      <c r="G555" s="426"/>
      <c r="H555" s="426"/>
      <c r="I555" s="426"/>
      <c r="J555" s="426"/>
      <c r="K555" s="426"/>
      <c r="L555" s="426"/>
      <c r="M555" s="426"/>
      <c r="N555" s="426"/>
      <c r="O555" s="426"/>
      <c r="P555" s="426"/>
      <c r="Q555" s="426"/>
      <c r="R555" s="426"/>
      <c r="S555" s="426"/>
      <c r="T555" s="426"/>
      <c r="U555" s="426"/>
      <c r="V555" s="426"/>
      <c r="W555" s="426"/>
      <c r="X555" s="426"/>
      <c r="Y555" s="426"/>
      <c r="Z555" s="426"/>
      <c r="AA555" s="426"/>
    </row>
    <row r="556" spans="1:27" ht="15.75" customHeight="1">
      <c r="A556" s="426"/>
      <c r="B556" s="426"/>
      <c r="C556" s="426"/>
      <c r="D556" s="426"/>
      <c r="E556" s="426"/>
      <c r="F556" s="426"/>
      <c r="G556" s="426"/>
      <c r="H556" s="426"/>
      <c r="I556" s="426"/>
      <c r="J556" s="426"/>
      <c r="K556" s="426"/>
      <c r="L556" s="426"/>
      <c r="M556" s="426"/>
      <c r="N556" s="426"/>
      <c r="O556" s="426"/>
      <c r="P556" s="426"/>
      <c r="Q556" s="426"/>
      <c r="R556" s="426"/>
      <c r="S556" s="426"/>
      <c r="T556" s="426"/>
      <c r="U556" s="426"/>
      <c r="V556" s="426"/>
      <c r="W556" s="426"/>
      <c r="X556" s="426"/>
      <c r="Y556" s="426"/>
      <c r="Z556" s="426"/>
      <c r="AA556" s="426"/>
    </row>
    <row r="557" spans="1:27" ht="15.75" customHeight="1">
      <c r="A557" s="426"/>
      <c r="B557" s="426"/>
      <c r="C557" s="426"/>
      <c r="D557" s="426"/>
      <c r="E557" s="426"/>
      <c r="F557" s="426"/>
      <c r="G557" s="426"/>
      <c r="H557" s="426"/>
      <c r="I557" s="426"/>
      <c r="J557" s="426"/>
      <c r="K557" s="426"/>
      <c r="L557" s="426"/>
      <c r="M557" s="426"/>
      <c r="N557" s="426"/>
      <c r="O557" s="426"/>
      <c r="P557" s="426"/>
      <c r="Q557" s="426"/>
      <c r="R557" s="426"/>
      <c r="S557" s="426"/>
      <c r="T557" s="426"/>
      <c r="U557" s="426"/>
      <c r="V557" s="426"/>
      <c r="W557" s="426"/>
      <c r="X557" s="426"/>
      <c r="Y557" s="426"/>
      <c r="Z557" s="426"/>
      <c r="AA557" s="426"/>
    </row>
    <row r="558" spans="1:27" ht="15.75" customHeight="1">
      <c r="A558" s="426"/>
      <c r="B558" s="426"/>
      <c r="C558" s="426"/>
      <c r="D558" s="426"/>
      <c r="E558" s="426"/>
      <c r="F558" s="426"/>
      <c r="G558" s="426"/>
      <c r="H558" s="426"/>
      <c r="I558" s="426"/>
      <c r="J558" s="426"/>
      <c r="K558" s="426"/>
      <c r="L558" s="426"/>
      <c r="M558" s="426"/>
      <c r="N558" s="426"/>
      <c r="O558" s="426"/>
      <c r="P558" s="426"/>
      <c r="Q558" s="426"/>
      <c r="R558" s="426"/>
      <c r="S558" s="426"/>
      <c r="T558" s="426"/>
      <c r="U558" s="426"/>
      <c r="V558" s="426"/>
      <c r="W558" s="426"/>
      <c r="X558" s="426"/>
      <c r="Y558" s="426"/>
      <c r="Z558" s="426"/>
      <c r="AA558" s="426"/>
    </row>
    <row r="559" spans="1:27" ht="15.75" customHeight="1">
      <c r="A559" s="426"/>
      <c r="B559" s="426"/>
      <c r="C559" s="426"/>
      <c r="D559" s="426"/>
      <c r="E559" s="426"/>
      <c r="F559" s="426"/>
      <c r="G559" s="426"/>
      <c r="H559" s="426"/>
      <c r="I559" s="426"/>
      <c r="J559" s="426"/>
      <c r="K559" s="426"/>
      <c r="L559" s="426"/>
      <c r="M559" s="426"/>
      <c r="N559" s="426"/>
      <c r="O559" s="426"/>
      <c r="P559" s="426"/>
      <c r="Q559" s="426"/>
      <c r="R559" s="426"/>
      <c r="S559" s="426"/>
      <c r="T559" s="426"/>
      <c r="U559" s="426"/>
      <c r="V559" s="426"/>
      <c r="W559" s="426"/>
      <c r="X559" s="426"/>
      <c r="Y559" s="426"/>
      <c r="Z559" s="426"/>
      <c r="AA559" s="426"/>
    </row>
    <row r="560" spans="1:27" ht="15.75" customHeight="1">
      <c r="A560" s="426"/>
      <c r="B560" s="426"/>
      <c r="C560" s="426"/>
      <c r="D560" s="426"/>
      <c r="E560" s="426"/>
      <c r="F560" s="426"/>
      <c r="G560" s="426"/>
      <c r="H560" s="426"/>
      <c r="I560" s="426"/>
      <c r="J560" s="426"/>
      <c r="K560" s="426"/>
      <c r="L560" s="426"/>
      <c r="M560" s="426"/>
      <c r="N560" s="426"/>
      <c r="O560" s="426"/>
      <c r="P560" s="426"/>
      <c r="Q560" s="426"/>
      <c r="R560" s="426"/>
      <c r="S560" s="426"/>
      <c r="T560" s="426"/>
      <c r="U560" s="426"/>
      <c r="V560" s="426"/>
      <c r="W560" s="426"/>
      <c r="X560" s="426"/>
      <c r="Y560" s="426"/>
      <c r="Z560" s="426"/>
      <c r="AA560" s="426"/>
    </row>
    <row r="561" spans="1:27" ht="15.75" customHeight="1">
      <c r="A561" s="426"/>
      <c r="B561" s="426"/>
      <c r="C561" s="426"/>
      <c r="D561" s="426"/>
      <c r="E561" s="426"/>
      <c r="F561" s="426"/>
      <c r="G561" s="426"/>
      <c r="H561" s="426"/>
      <c r="I561" s="426"/>
      <c r="J561" s="426"/>
      <c r="K561" s="426"/>
      <c r="L561" s="426"/>
      <c r="M561" s="426"/>
      <c r="N561" s="426"/>
      <c r="O561" s="426"/>
      <c r="P561" s="426"/>
      <c r="Q561" s="426"/>
      <c r="R561" s="426"/>
      <c r="S561" s="426"/>
      <c r="T561" s="426"/>
      <c r="U561" s="426"/>
      <c r="V561" s="426"/>
      <c r="W561" s="426"/>
      <c r="X561" s="426"/>
      <c r="Y561" s="426"/>
      <c r="Z561" s="426"/>
      <c r="AA561" s="426"/>
    </row>
    <row r="562" spans="1:27" ht="15.75" customHeight="1">
      <c r="A562" s="426"/>
      <c r="B562" s="426"/>
      <c r="C562" s="426"/>
      <c r="D562" s="426"/>
      <c r="E562" s="426"/>
      <c r="F562" s="426"/>
      <c r="G562" s="426"/>
      <c r="H562" s="426"/>
      <c r="I562" s="426"/>
      <c r="J562" s="426"/>
      <c r="K562" s="426"/>
      <c r="L562" s="426"/>
      <c r="M562" s="426"/>
      <c r="N562" s="426"/>
      <c r="O562" s="426"/>
      <c r="P562" s="426"/>
      <c r="Q562" s="426"/>
      <c r="R562" s="426"/>
      <c r="S562" s="426"/>
      <c r="T562" s="426"/>
      <c r="U562" s="426"/>
      <c r="V562" s="426"/>
      <c r="W562" s="426"/>
      <c r="X562" s="426"/>
      <c r="Y562" s="426"/>
      <c r="Z562" s="426"/>
      <c r="AA562" s="426"/>
    </row>
    <row r="563" spans="1:27" ht="15.75" customHeight="1">
      <c r="A563" s="426"/>
      <c r="B563" s="426"/>
      <c r="C563" s="426"/>
      <c r="D563" s="426"/>
      <c r="E563" s="426"/>
      <c r="F563" s="426"/>
      <c r="G563" s="426"/>
      <c r="H563" s="426"/>
      <c r="I563" s="426"/>
      <c r="J563" s="426"/>
      <c r="K563" s="426"/>
      <c r="L563" s="426"/>
      <c r="M563" s="426"/>
      <c r="N563" s="426"/>
      <c r="O563" s="426"/>
      <c r="P563" s="426"/>
      <c r="Q563" s="426"/>
      <c r="R563" s="426"/>
      <c r="S563" s="426"/>
      <c r="T563" s="426"/>
      <c r="U563" s="426"/>
      <c r="V563" s="426"/>
      <c r="W563" s="426"/>
      <c r="X563" s="426"/>
      <c r="Y563" s="426"/>
      <c r="Z563" s="426"/>
      <c r="AA563" s="426"/>
    </row>
    <row r="564" spans="1:27" ht="15.75" customHeight="1">
      <c r="A564" s="426"/>
      <c r="B564" s="426"/>
      <c r="C564" s="426"/>
      <c r="D564" s="426"/>
      <c r="E564" s="426"/>
      <c r="F564" s="426"/>
      <c r="G564" s="426"/>
      <c r="H564" s="426"/>
      <c r="I564" s="426"/>
      <c r="J564" s="426"/>
      <c r="K564" s="426"/>
      <c r="L564" s="426"/>
      <c r="M564" s="426"/>
      <c r="N564" s="426"/>
      <c r="O564" s="426"/>
      <c r="P564" s="426"/>
      <c r="Q564" s="426"/>
      <c r="R564" s="426"/>
      <c r="S564" s="426"/>
      <c r="T564" s="426"/>
      <c r="U564" s="426"/>
      <c r="V564" s="426"/>
      <c r="W564" s="426"/>
      <c r="X564" s="426"/>
      <c r="Y564" s="426"/>
      <c r="Z564" s="426"/>
      <c r="AA564" s="426"/>
    </row>
    <row r="565" spans="1:27" ht="15.75" customHeight="1">
      <c r="A565" s="426"/>
      <c r="B565" s="426"/>
      <c r="C565" s="426"/>
      <c r="D565" s="426"/>
      <c r="E565" s="426"/>
      <c r="F565" s="426"/>
      <c r="G565" s="426"/>
      <c r="H565" s="426"/>
      <c r="I565" s="426"/>
      <c r="J565" s="426"/>
      <c r="K565" s="426"/>
      <c r="L565" s="426"/>
      <c r="M565" s="426"/>
      <c r="N565" s="426"/>
      <c r="O565" s="426"/>
      <c r="P565" s="426"/>
      <c r="Q565" s="426"/>
      <c r="R565" s="426"/>
      <c r="S565" s="426"/>
      <c r="T565" s="426"/>
      <c r="U565" s="426"/>
      <c r="V565" s="426"/>
      <c r="W565" s="426"/>
      <c r="X565" s="426"/>
      <c r="Y565" s="426"/>
      <c r="Z565" s="426"/>
      <c r="AA565" s="426"/>
    </row>
    <row r="566" spans="1:27" ht="15.75" customHeight="1">
      <c r="A566" s="426"/>
      <c r="B566" s="426"/>
      <c r="C566" s="426"/>
      <c r="D566" s="426"/>
      <c r="E566" s="426"/>
      <c r="F566" s="426"/>
      <c r="G566" s="426"/>
      <c r="H566" s="426"/>
      <c r="I566" s="426"/>
      <c r="J566" s="426"/>
      <c r="K566" s="426"/>
      <c r="L566" s="426"/>
      <c r="M566" s="426"/>
      <c r="N566" s="426"/>
      <c r="O566" s="426"/>
      <c r="P566" s="426"/>
      <c r="Q566" s="426"/>
      <c r="R566" s="426"/>
      <c r="S566" s="426"/>
      <c r="T566" s="426"/>
      <c r="U566" s="426"/>
      <c r="V566" s="426"/>
      <c r="W566" s="426"/>
      <c r="X566" s="426"/>
      <c r="Y566" s="426"/>
      <c r="Z566" s="426"/>
      <c r="AA566" s="426"/>
    </row>
    <row r="567" spans="1:27" ht="15.75" customHeight="1">
      <c r="A567" s="426"/>
      <c r="B567" s="426"/>
      <c r="C567" s="426"/>
      <c r="D567" s="426"/>
      <c r="E567" s="426"/>
      <c r="F567" s="426"/>
      <c r="G567" s="426"/>
      <c r="H567" s="426"/>
      <c r="I567" s="426"/>
      <c r="J567" s="426"/>
      <c r="K567" s="426"/>
      <c r="L567" s="426"/>
      <c r="M567" s="426"/>
      <c r="N567" s="426"/>
      <c r="O567" s="426"/>
      <c r="P567" s="426"/>
      <c r="Q567" s="426"/>
      <c r="R567" s="426"/>
      <c r="S567" s="426"/>
      <c r="T567" s="426"/>
      <c r="U567" s="426"/>
      <c r="V567" s="426"/>
      <c r="W567" s="426"/>
      <c r="X567" s="426"/>
      <c r="Y567" s="426"/>
      <c r="Z567" s="426"/>
      <c r="AA567" s="426"/>
    </row>
    <row r="568" spans="1:27" ht="15.75" customHeight="1">
      <c r="A568" s="426"/>
      <c r="B568" s="426"/>
      <c r="C568" s="426"/>
      <c r="D568" s="426"/>
      <c r="E568" s="426"/>
      <c r="F568" s="426"/>
      <c r="G568" s="426"/>
      <c r="H568" s="426"/>
      <c r="I568" s="426"/>
      <c r="J568" s="426"/>
      <c r="K568" s="426"/>
      <c r="L568" s="426"/>
      <c r="M568" s="426"/>
      <c r="N568" s="426"/>
      <c r="O568" s="426"/>
      <c r="P568" s="426"/>
      <c r="Q568" s="426"/>
      <c r="R568" s="426"/>
      <c r="S568" s="426"/>
      <c r="T568" s="426"/>
      <c r="U568" s="426"/>
      <c r="V568" s="426"/>
      <c r="W568" s="426"/>
      <c r="X568" s="426"/>
      <c r="Y568" s="426"/>
      <c r="Z568" s="426"/>
      <c r="AA568" s="426"/>
    </row>
    <row r="569" spans="1:27" ht="15.75" customHeight="1">
      <c r="A569" s="426"/>
      <c r="B569" s="426"/>
      <c r="C569" s="426"/>
      <c r="D569" s="426"/>
      <c r="E569" s="426"/>
      <c r="F569" s="426"/>
      <c r="G569" s="426"/>
      <c r="H569" s="426"/>
      <c r="I569" s="426"/>
      <c r="J569" s="426"/>
      <c r="K569" s="426"/>
      <c r="L569" s="426"/>
      <c r="M569" s="426"/>
      <c r="N569" s="426"/>
      <c r="O569" s="426"/>
      <c r="P569" s="426"/>
      <c r="Q569" s="426"/>
      <c r="R569" s="426"/>
      <c r="S569" s="426"/>
      <c r="T569" s="426"/>
      <c r="U569" s="426"/>
      <c r="V569" s="426"/>
      <c r="W569" s="426"/>
      <c r="X569" s="426"/>
      <c r="Y569" s="426"/>
      <c r="Z569" s="426"/>
      <c r="AA569" s="426"/>
    </row>
    <row r="570" spans="1:27" ht="15.75" customHeight="1">
      <c r="A570" s="426"/>
      <c r="B570" s="426"/>
      <c r="C570" s="426"/>
      <c r="D570" s="426"/>
      <c r="E570" s="426"/>
      <c r="F570" s="426"/>
      <c r="G570" s="426"/>
      <c r="H570" s="426"/>
      <c r="I570" s="426"/>
      <c r="J570" s="426"/>
      <c r="K570" s="426"/>
      <c r="L570" s="426"/>
      <c r="M570" s="426"/>
      <c r="N570" s="426"/>
      <c r="O570" s="426"/>
      <c r="P570" s="426"/>
      <c r="Q570" s="426"/>
      <c r="R570" s="426"/>
      <c r="S570" s="426"/>
      <c r="T570" s="426"/>
      <c r="U570" s="426"/>
      <c r="V570" s="426"/>
      <c r="W570" s="426"/>
      <c r="X570" s="426"/>
      <c r="Y570" s="426"/>
      <c r="Z570" s="426"/>
      <c r="AA570" s="426"/>
    </row>
    <row r="571" spans="1:27" ht="15.75" customHeight="1">
      <c r="A571" s="426"/>
      <c r="B571" s="426"/>
      <c r="C571" s="426"/>
      <c r="D571" s="426"/>
      <c r="E571" s="426"/>
      <c r="F571" s="426"/>
      <c r="G571" s="426"/>
      <c r="H571" s="426"/>
      <c r="I571" s="426"/>
      <c r="J571" s="426"/>
      <c r="K571" s="426"/>
      <c r="L571" s="426"/>
      <c r="M571" s="426"/>
      <c r="N571" s="426"/>
      <c r="O571" s="426"/>
      <c r="P571" s="426"/>
      <c r="Q571" s="426"/>
      <c r="R571" s="426"/>
      <c r="S571" s="426"/>
      <c r="T571" s="426"/>
      <c r="U571" s="426"/>
      <c r="V571" s="426"/>
      <c r="W571" s="426"/>
      <c r="X571" s="426"/>
      <c r="Y571" s="426"/>
      <c r="Z571" s="426"/>
      <c r="AA571" s="426"/>
    </row>
    <row r="572" spans="1:27" ht="15.75" customHeight="1">
      <c r="A572" s="426"/>
      <c r="B572" s="426"/>
      <c r="C572" s="426"/>
      <c r="D572" s="426"/>
      <c r="E572" s="426"/>
      <c r="F572" s="426"/>
      <c r="G572" s="426"/>
      <c r="H572" s="426"/>
      <c r="I572" s="426"/>
      <c r="J572" s="426"/>
      <c r="K572" s="426"/>
      <c r="L572" s="426"/>
      <c r="M572" s="426"/>
      <c r="N572" s="426"/>
      <c r="O572" s="426"/>
      <c r="P572" s="426"/>
      <c r="Q572" s="426"/>
      <c r="R572" s="426"/>
      <c r="S572" s="426"/>
      <c r="T572" s="426"/>
      <c r="U572" s="426"/>
      <c r="V572" s="426"/>
      <c r="W572" s="426"/>
      <c r="X572" s="426"/>
      <c r="Y572" s="426"/>
      <c r="Z572" s="426"/>
      <c r="AA572" s="426"/>
    </row>
    <row r="573" spans="1:27" ht="15.75" customHeight="1">
      <c r="A573" s="426"/>
      <c r="B573" s="426"/>
      <c r="C573" s="426"/>
      <c r="D573" s="426"/>
      <c r="E573" s="426"/>
      <c r="F573" s="426"/>
      <c r="G573" s="426"/>
      <c r="H573" s="426"/>
      <c r="I573" s="426"/>
      <c r="J573" s="426"/>
      <c r="K573" s="426"/>
      <c r="L573" s="426"/>
      <c r="M573" s="426"/>
      <c r="N573" s="426"/>
      <c r="O573" s="426"/>
      <c r="P573" s="426"/>
      <c r="Q573" s="426"/>
      <c r="R573" s="426"/>
      <c r="S573" s="426"/>
      <c r="T573" s="426"/>
      <c r="U573" s="426"/>
      <c r="V573" s="426"/>
      <c r="W573" s="426"/>
      <c r="X573" s="426"/>
      <c r="Y573" s="426"/>
      <c r="Z573" s="426"/>
      <c r="AA573" s="426"/>
    </row>
    <row r="574" spans="1:27" ht="15.75" customHeight="1">
      <c r="A574" s="426"/>
      <c r="B574" s="426"/>
      <c r="C574" s="426"/>
      <c r="D574" s="426"/>
      <c r="E574" s="426"/>
      <c r="F574" s="426"/>
      <c r="G574" s="426"/>
      <c r="H574" s="426"/>
      <c r="I574" s="426"/>
      <c r="J574" s="426"/>
      <c r="K574" s="426"/>
      <c r="L574" s="426"/>
      <c r="M574" s="426"/>
      <c r="N574" s="426"/>
      <c r="O574" s="426"/>
      <c r="P574" s="426"/>
      <c r="Q574" s="426"/>
      <c r="R574" s="426"/>
      <c r="S574" s="426"/>
      <c r="T574" s="426"/>
      <c r="U574" s="426"/>
      <c r="V574" s="426"/>
      <c r="W574" s="426"/>
      <c r="X574" s="426"/>
      <c r="Y574" s="426"/>
      <c r="Z574" s="426"/>
      <c r="AA574" s="426"/>
    </row>
    <row r="575" spans="1:27" ht="15.75" customHeight="1">
      <c r="A575" s="426"/>
      <c r="B575" s="426"/>
      <c r="C575" s="426"/>
      <c r="D575" s="426"/>
      <c r="E575" s="426"/>
      <c r="F575" s="426"/>
      <c r="G575" s="426"/>
      <c r="H575" s="426"/>
      <c r="I575" s="426"/>
      <c r="J575" s="426"/>
      <c r="K575" s="426"/>
      <c r="L575" s="426"/>
      <c r="M575" s="426"/>
      <c r="N575" s="426"/>
      <c r="O575" s="426"/>
      <c r="P575" s="426"/>
      <c r="Q575" s="426"/>
      <c r="R575" s="426"/>
      <c r="S575" s="426"/>
      <c r="T575" s="426"/>
      <c r="U575" s="426"/>
      <c r="V575" s="426"/>
      <c r="W575" s="426"/>
      <c r="X575" s="426"/>
      <c r="Y575" s="426"/>
      <c r="Z575" s="426"/>
      <c r="AA575" s="426"/>
    </row>
    <row r="576" spans="1:27" ht="15.75" customHeight="1">
      <c r="A576" s="426"/>
      <c r="B576" s="426"/>
      <c r="C576" s="426"/>
      <c r="D576" s="426"/>
      <c r="E576" s="426"/>
      <c r="F576" s="426"/>
      <c r="G576" s="426"/>
      <c r="H576" s="426"/>
      <c r="I576" s="426"/>
      <c r="J576" s="426"/>
      <c r="K576" s="426"/>
      <c r="L576" s="426"/>
      <c r="M576" s="426"/>
      <c r="N576" s="426"/>
      <c r="O576" s="426"/>
      <c r="P576" s="426"/>
      <c r="Q576" s="426"/>
      <c r="R576" s="426"/>
      <c r="S576" s="426"/>
      <c r="T576" s="426"/>
      <c r="U576" s="426"/>
      <c r="V576" s="426"/>
      <c r="W576" s="426"/>
      <c r="X576" s="426"/>
      <c r="Y576" s="426"/>
      <c r="Z576" s="426"/>
      <c r="AA576" s="426"/>
    </row>
    <row r="577" spans="1:27" ht="15.75" customHeight="1">
      <c r="A577" s="426"/>
      <c r="B577" s="426"/>
      <c r="C577" s="426"/>
      <c r="D577" s="426"/>
      <c r="E577" s="426"/>
      <c r="F577" s="426"/>
      <c r="G577" s="426"/>
      <c r="H577" s="426"/>
      <c r="I577" s="426"/>
      <c r="J577" s="426"/>
      <c r="K577" s="426"/>
      <c r="L577" s="426"/>
      <c r="M577" s="426"/>
      <c r="N577" s="426"/>
      <c r="O577" s="426"/>
      <c r="P577" s="426"/>
      <c r="Q577" s="426"/>
      <c r="R577" s="426"/>
      <c r="S577" s="426"/>
      <c r="T577" s="426"/>
      <c r="U577" s="426"/>
      <c r="V577" s="426"/>
      <c r="W577" s="426"/>
      <c r="X577" s="426"/>
      <c r="Y577" s="426"/>
      <c r="Z577" s="426"/>
      <c r="AA577" s="426"/>
    </row>
    <row r="578" spans="1:27" ht="15.75" customHeight="1">
      <c r="A578" s="426"/>
      <c r="B578" s="426"/>
      <c r="C578" s="426"/>
      <c r="D578" s="426"/>
      <c r="E578" s="426"/>
      <c r="F578" s="426"/>
      <c r="G578" s="426"/>
      <c r="H578" s="426"/>
      <c r="I578" s="426"/>
      <c r="J578" s="426"/>
      <c r="K578" s="426"/>
      <c r="L578" s="426"/>
      <c r="M578" s="426"/>
      <c r="N578" s="426"/>
      <c r="O578" s="426"/>
      <c r="P578" s="426"/>
      <c r="Q578" s="426"/>
      <c r="R578" s="426"/>
      <c r="S578" s="426"/>
      <c r="T578" s="426"/>
      <c r="U578" s="426"/>
      <c r="V578" s="426"/>
      <c r="W578" s="426"/>
      <c r="X578" s="426"/>
      <c r="Y578" s="426"/>
      <c r="Z578" s="426"/>
      <c r="AA578" s="426"/>
    </row>
    <row r="579" spans="1:27" ht="15.75" customHeight="1">
      <c r="A579" s="426"/>
      <c r="B579" s="426"/>
      <c r="C579" s="426"/>
      <c r="D579" s="426"/>
      <c r="E579" s="426"/>
      <c r="F579" s="426"/>
      <c r="G579" s="426"/>
      <c r="H579" s="426"/>
      <c r="I579" s="426"/>
      <c r="J579" s="426"/>
      <c r="K579" s="426"/>
      <c r="L579" s="426"/>
      <c r="M579" s="426"/>
      <c r="N579" s="426"/>
      <c r="O579" s="426"/>
      <c r="P579" s="426"/>
      <c r="Q579" s="426"/>
      <c r="R579" s="426"/>
      <c r="S579" s="426"/>
      <c r="T579" s="426"/>
      <c r="U579" s="426"/>
      <c r="V579" s="426"/>
      <c r="W579" s="426"/>
      <c r="X579" s="426"/>
      <c r="Y579" s="426"/>
      <c r="Z579" s="426"/>
      <c r="AA579" s="426"/>
    </row>
    <row r="580" spans="1:27" ht="15.75" customHeight="1">
      <c r="A580" s="426"/>
      <c r="B580" s="426"/>
      <c r="C580" s="426"/>
      <c r="D580" s="426"/>
      <c r="E580" s="426"/>
      <c r="F580" s="426"/>
      <c r="G580" s="426"/>
      <c r="H580" s="426"/>
      <c r="I580" s="426"/>
      <c r="J580" s="426"/>
      <c r="K580" s="426"/>
      <c r="L580" s="426"/>
      <c r="M580" s="426"/>
      <c r="N580" s="426"/>
      <c r="O580" s="426"/>
      <c r="P580" s="426"/>
      <c r="Q580" s="426"/>
      <c r="R580" s="426"/>
      <c r="S580" s="426"/>
      <c r="T580" s="426"/>
      <c r="U580" s="426"/>
      <c r="V580" s="426"/>
      <c r="W580" s="426"/>
      <c r="X580" s="426"/>
      <c r="Y580" s="426"/>
      <c r="Z580" s="426"/>
      <c r="AA580" s="426"/>
    </row>
    <row r="581" spans="1:27" ht="15.75" customHeight="1">
      <c r="A581" s="426"/>
      <c r="B581" s="426"/>
      <c r="C581" s="426"/>
      <c r="D581" s="426"/>
      <c r="E581" s="426"/>
      <c r="F581" s="426"/>
      <c r="G581" s="426"/>
      <c r="H581" s="426"/>
      <c r="I581" s="426"/>
      <c r="J581" s="426"/>
      <c r="K581" s="426"/>
      <c r="L581" s="426"/>
      <c r="M581" s="426"/>
      <c r="N581" s="426"/>
      <c r="O581" s="426"/>
      <c r="P581" s="426"/>
      <c r="Q581" s="426"/>
      <c r="R581" s="426"/>
      <c r="S581" s="426"/>
      <c r="T581" s="426"/>
      <c r="U581" s="426"/>
      <c r="V581" s="426"/>
      <c r="W581" s="426"/>
      <c r="X581" s="426"/>
      <c r="Y581" s="426"/>
      <c r="Z581" s="426"/>
      <c r="AA581" s="426"/>
    </row>
    <row r="582" spans="1:27" ht="15.75" customHeight="1">
      <c r="A582" s="426"/>
      <c r="B582" s="426"/>
      <c r="C582" s="426"/>
      <c r="D582" s="426"/>
      <c r="E582" s="426"/>
      <c r="F582" s="426"/>
      <c r="G582" s="426"/>
      <c r="H582" s="426"/>
      <c r="I582" s="426"/>
      <c r="J582" s="426"/>
      <c r="K582" s="426"/>
      <c r="L582" s="426"/>
      <c r="M582" s="426"/>
      <c r="N582" s="426"/>
      <c r="O582" s="426"/>
      <c r="P582" s="426"/>
      <c r="Q582" s="426"/>
      <c r="R582" s="426"/>
      <c r="S582" s="426"/>
      <c r="T582" s="426"/>
      <c r="U582" s="426"/>
      <c r="V582" s="426"/>
      <c r="W582" s="426"/>
      <c r="X582" s="426"/>
      <c r="Y582" s="426"/>
      <c r="Z582" s="426"/>
      <c r="AA582" s="426"/>
    </row>
    <row r="583" spans="1:27" ht="15.75" customHeight="1">
      <c r="A583" s="426"/>
      <c r="B583" s="426"/>
      <c r="C583" s="426"/>
      <c r="D583" s="426"/>
      <c r="E583" s="426"/>
      <c r="F583" s="426"/>
      <c r="G583" s="426"/>
      <c r="H583" s="426"/>
      <c r="I583" s="426"/>
      <c r="J583" s="426"/>
      <c r="K583" s="426"/>
      <c r="L583" s="426"/>
      <c r="M583" s="426"/>
      <c r="N583" s="426"/>
      <c r="O583" s="426"/>
      <c r="P583" s="426"/>
      <c r="Q583" s="426"/>
      <c r="R583" s="426"/>
      <c r="S583" s="426"/>
      <c r="T583" s="426"/>
      <c r="U583" s="426"/>
      <c r="V583" s="426"/>
      <c r="W583" s="426"/>
      <c r="X583" s="426"/>
      <c r="Y583" s="426"/>
      <c r="Z583" s="426"/>
      <c r="AA583" s="426"/>
    </row>
    <row r="584" spans="1:27" ht="15.75" customHeight="1">
      <c r="A584" s="426"/>
      <c r="B584" s="426"/>
      <c r="C584" s="426"/>
      <c r="D584" s="426"/>
      <c r="E584" s="426"/>
      <c r="F584" s="426"/>
      <c r="G584" s="426"/>
      <c r="H584" s="426"/>
      <c r="I584" s="426"/>
      <c r="J584" s="426"/>
      <c r="K584" s="426"/>
      <c r="L584" s="426"/>
      <c r="M584" s="426"/>
      <c r="N584" s="426"/>
      <c r="O584" s="426"/>
      <c r="P584" s="426"/>
      <c r="Q584" s="426"/>
      <c r="R584" s="426"/>
      <c r="S584" s="426"/>
      <c r="T584" s="426"/>
      <c r="U584" s="426"/>
      <c r="V584" s="426"/>
      <c r="W584" s="426"/>
      <c r="X584" s="426"/>
      <c r="Y584" s="426"/>
      <c r="Z584" s="426"/>
      <c r="AA584" s="426"/>
    </row>
    <row r="585" spans="1:27" ht="15.75" customHeight="1">
      <c r="A585" s="426"/>
      <c r="B585" s="426"/>
      <c r="C585" s="426"/>
      <c r="D585" s="426"/>
      <c r="E585" s="426"/>
      <c r="F585" s="426"/>
      <c r="G585" s="426"/>
      <c r="H585" s="426"/>
      <c r="I585" s="426"/>
      <c r="J585" s="426"/>
      <c r="K585" s="426"/>
      <c r="L585" s="426"/>
      <c r="M585" s="426"/>
      <c r="N585" s="426"/>
      <c r="O585" s="426"/>
      <c r="P585" s="426"/>
      <c r="Q585" s="426"/>
      <c r="R585" s="426"/>
      <c r="S585" s="426"/>
      <c r="T585" s="426"/>
      <c r="U585" s="426"/>
      <c r="V585" s="426"/>
      <c r="W585" s="426"/>
      <c r="X585" s="426"/>
      <c r="Y585" s="426"/>
      <c r="Z585" s="426"/>
      <c r="AA585" s="426"/>
    </row>
    <row r="586" spans="1:27" ht="15.75" customHeight="1">
      <c r="A586" s="426"/>
      <c r="B586" s="426"/>
      <c r="C586" s="426"/>
      <c r="D586" s="426"/>
      <c r="E586" s="426"/>
      <c r="F586" s="426"/>
      <c r="G586" s="426"/>
      <c r="H586" s="426"/>
      <c r="I586" s="426"/>
      <c r="J586" s="426"/>
      <c r="K586" s="426"/>
      <c r="L586" s="426"/>
      <c r="M586" s="426"/>
      <c r="N586" s="426"/>
      <c r="O586" s="426"/>
      <c r="P586" s="426"/>
      <c r="Q586" s="426"/>
      <c r="R586" s="426"/>
      <c r="S586" s="426"/>
      <c r="T586" s="426"/>
      <c r="U586" s="426"/>
      <c r="V586" s="426"/>
      <c r="W586" s="426"/>
      <c r="X586" s="426"/>
      <c r="Y586" s="426"/>
      <c r="Z586" s="426"/>
      <c r="AA586" s="426"/>
    </row>
    <row r="587" spans="1:27" ht="15.75" customHeight="1">
      <c r="A587" s="426"/>
      <c r="B587" s="426"/>
      <c r="C587" s="426"/>
      <c r="D587" s="426"/>
      <c r="E587" s="426"/>
      <c r="F587" s="426"/>
      <c r="G587" s="426"/>
      <c r="H587" s="426"/>
      <c r="I587" s="426"/>
      <c r="J587" s="426"/>
      <c r="K587" s="426"/>
      <c r="L587" s="426"/>
      <c r="M587" s="426"/>
      <c r="N587" s="426"/>
      <c r="O587" s="426"/>
      <c r="P587" s="426"/>
      <c r="Q587" s="426"/>
      <c r="R587" s="426"/>
      <c r="S587" s="426"/>
      <c r="T587" s="426"/>
      <c r="U587" s="426"/>
      <c r="V587" s="426"/>
      <c r="W587" s="426"/>
      <c r="X587" s="426"/>
      <c r="Y587" s="426"/>
      <c r="Z587" s="426"/>
      <c r="AA587" s="426"/>
    </row>
    <row r="588" spans="1:27" ht="15.75" customHeight="1">
      <c r="A588" s="426"/>
      <c r="B588" s="426"/>
      <c r="C588" s="426"/>
      <c r="D588" s="426"/>
      <c r="E588" s="426"/>
      <c r="F588" s="426"/>
      <c r="G588" s="426"/>
      <c r="H588" s="426"/>
      <c r="I588" s="426"/>
      <c r="J588" s="426"/>
      <c r="K588" s="426"/>
      <c r="L588" s="426"/>
      <c r="M588" s="426"/>
      <c r="N588" s="426"/>
      <c r="O588" s="426"/>
      <c r="P588" s="426"/>
      <c r="Q588" s="426"/>
      <c r="R588" s="426"/>
      <c r="S588" s="426"/>
      <c r="T588" s="426"/>
      <c r="U588" s="426"/>
      <c r="V588" s="426"/>
      <c r="W588" s="426"/>
      <c r="X588" s="426"/>
      <c r="Y588" s="426"/>
      <c r="Z588" s="426"/>
      <c r="AA588" s="426"/>
    </row>
    <row r="589" spans="1:27" ht="15.75" customHeight="1">
      <c r="A589" s="426"/>
      <c r="B589" s="426"/>
      <c r="C589" s="426"/>
      <c r="D589" s="426"/>
      <c r="E589" s="426"/>
      <c r="F589" s="426"/>
      <c r="G589" s="426"/>
      <c r="H589" s="426"/>
      <c r="I589" s="426"/>
      <c r="J589" s="426"/>
      <c r="K589" s="426"/>
      <c r="L589" s="426"/>
      <c r="M589" s="426"/>
      <c r="N589" s="426"/>
      <c r="O589" s="426"/>
      <c r="P589" s="426"/>
      <c r="Q589" s="426"/>
      <c r="R589" s="426"/>
      <c r="S589" s="426"/>
      <c r="T589" s="426"/>
      <c r="U589" s="426"/>
      <c r="V589" s="426"/>
      <c r="W589" s="426"/>
      <c r="X589" s="426"/>
      <c r="Y589" s="426"/>
      <c r="Z589" s="426"/>
      <c r="AA589" s="426"/>
    </row>
    <row r="590" spans="1:27" ht="15.75" customHeight="1">
      <c r="A590" s="426"/>
      <c r="B590" s="426"/>
      <c r="C590" s="426"/>
      <c r="D590" s="426"/>
      <c r="E590" s="426"/>
      <c r="F590" s="426"/>
      <c r="G590" s="426"/>
      <c r="H590" s="426"/>
      <c r="I590" s="426"/>
      <c r="J590" s="426"/>
      <c r="K590" s="426"/>
      <c r="L590" s="426"/>
      <c r="M590" s="426"/>
      <c r="N590" s="426"/>
      <c r="O590" s="426"/>
      <c r="P590" s="426"/>
      <c r="Q590" s="426"/>
      <c r="R590" s="426"/>
      <c r="S590" s="426"/>
      <c r="T590" s="426"/>
      <c r="U590" s="426"/>
      <c r="V590" s="426"/>
      <c r="W590" s="426"/>
      <c r="X590" s="426"/>
      <c r="Y590" s="426"/>
      <c r="Z590" s="426"/>
      <c r="AA590" s="426"/>
    </row>
    <row r="591" spans="1:27" ht="15.75" customHeight="1">
      <c r="A591" s="426"/>
      <c r="B591" s="426"/>
      <c r="C591" s="426"/>
      <c r="D591" s="426"/>
      <c r="E591" s="426"/>
      <c r="F591" s="426"/>
      <c r="G591" s="426"/>
      <c r="H591" s="426"/>
      <c r="I591" s="426"/>
      <c r="J591" s="426"/>
      <c r="K591" s="426"/>
      <c r="L591" s="426"/>
      <c r="M591" s="426"/>
      <c r="N591" s="426"/>
      <c r="O591" s="426"/>
      <c r="P591" s="426"/>
      <c r="Q591" s="426"/>
      <c r="R591" s="426"/>
      <c r="S591" s="426"/>
      <c r="T591" s="426"/>
      <c r="U591" s="426"/>
      <c r="V591" s="426"/>
      <c r="W591" s="426"/>
      <c r="X591" s="426"/>
      <c r="Y591" s="426"/>
      <c r="Z591" s="426"/>
      <c r="AA591" s="426"/>
    </row>
    <row r="592" spans="1:27" ht="15.75" customHeight="1">
      <c r="A592" s="426"/>
      <c r="B592" s="426"/>
      <c r="C592" s="426"/>
      <c r="D592" s="426"/>
      <c r="E592" s="426"/>
      <c r="F592" s="426"/>
      <c r="G592" s="426"/>
      <c r="H592" s="426"/>
      <c r="I592" s="426"/>
      <c r="J592" s="426"/>
      <c r="K592" s="426"/>
      <c r="L592" s="426"/>
      <c r="M592" s="426"/>
      <c r="N592" s="426"/>
      <c r="O592" s="426"/>
      <c r="P592" s="426"/>
      <c r="Q592" s="426"/>
      <c r="R592" s="426"/>
      <c r="S592" s="426"/>
      <c r="T592" s="426"/>
      <c r="U592" s="426"/>
      <c r="V592" s="426"/>
      <c r="W592" s="426"/>
      <c r="X592" s="426"/>
      <c r="Y592" s="426"/>
      <c r="Z592" s="426"/>
      <c r="AA592" s="426"/>
    </row>
    <row r="593" spans="1:27" ht="15.75" customHeight="1">
      <c r="A593" s="426"/>
      <c r="B593" s="426"/>
      <c r="C593" s="426"/>
      <c r="D593" s="426"/>
      <c r="E593" s="426"/>
      <c r="F593" s="426"/>
      <c r="G593" s="426"/>
      <c r="H593" s="426"/>
      <c r="I593" s="426"/>
      <c r="J593" s="426"/>
      <c r="K593" s="426"/>
      <c r="L593" s="426"/>
      <c r="M593" s="426"/>
      <c r="N593" s="426"/>
      <c r="O593" s="426"/>
      <c r="P593" s="426"/>
      <c r="Q593" s="426"/>
      <c r="R593" s="426"/>
      <c r="S593" s="426"/>
      <c r="T593" s="426"/>
      <c r="U593" s="426"/>
      <c r="V593" s="426"/>
      <c r="W593" s="426"/>
      <c r="X593" s="426"/>
      <c r="Y593" s="426"/>
      <c r="Z593" s="426"/>
      <c r="AA593" s="426"/>
    </row>
    <row r="594" spans="1:27" ht="15.75" customHeight="1">
      <c r="A594" s="426"/>
      <c r="B594" s="426"/>
      <c r="C594" s="426"/>
      <c r="D594" s="426"/>
      <c r="E594" s="426"/>
      <c r="F594" s="426"/>
      <c r="G594" s="426"/>
      <c r="H594" s="426"/>
      <c r="I594" s="426"/>
      <c r="J594" s="426"/>
      <c r="K594" s="426"/>
      <c r="L594" s="426"/>
      <c r="M594" s="426"/>
      <c r="N594" s="426"/>
      <c r="O594" s="426"/>
      <c r="P594" s="426"/>
      <c r="Q594" s="426"/>
      <c r="R594" s="426"/>
      <c r="S594" s="426"/>
      <c r="T594" s="426"/>
      <c r="U594" s="426"/>
      <c r="V594" s="426"/>
      <c r="W594" s="426"/>
      <c r="X594" s="426"/>
      <c r="Y594" s="426"/>
      <c r="Z594" s="426"/>
      <c r="AA594" s="426"/>
    </row>
    <row r="595" spans="1:27" ht="15.75" customHeight="1">
      <c r="A595" s="426"/>
      <c r="B595" s="426"/>
      <c r="C595" s="426"/>
      <c r="D595" s="426"/>
      <c r="E595" s="426"/>
      <c r="F595" s="426"/>
      <c r="G595" s="426"/>
      <c r="H595" s="426"/>
      <c r="I595" s="426"/>
      <c r="J595" s="426"/>
      <c r="K595" s="426"/>
      <c r="L595" s="426"/>
      <c r="M595" s="426"/>
      <c r="N595" s="426"/>
      <c r="O595" s="426"/>
      <c r="P595" s="426"/>
      <c r="Q595" s="426"/>
      <c r="R595" s="426"/>
      <c r="S595" s="426"/>
      <c r="T595" s="426"/>
      <c r="U595" s="426"/>
      <c r="V595" s="426"/>
      <c r="W595" s="426"/>
      <c r="X595" s="426"/>
      <c r="Y595" s="426"/>
      <c r="Z595" s="426"/>
      <c r="AA595" s="426"/>
    </row>
    <row r="596" spans="1:27" ht="15.75" customHeight="1">
      <c r="A596" s="426"/>
      <c r="B596" s="426"/>
      <c r="C596" s="426"/>
      <c r="D596" s="426"/>
      <c r="E596" s="426"/>
      <c r="F596" s="426"/>
      <c r="G596" s="426"/>
      <c r="H596" s="426"/>
      <c r="I596" s="426"/>
      <c r="J596" s="426"/>
      <c r="K596" s="426"/>
      <c r="L596" s="426"/>
      <c r="M596" s="426"/>
      <c r="N596" s="426"/>
      <c r="O596" s="426"/>
      <c r="P596" s="426"/>
      <c r="Q596" s="426"/>
      <c r="R596" s="426"/>
      <c r="S596" s="426"/>
      <c r="T596" s="426"/>
      <c r="U596" s="426"/>
      <c r="V596" s="426"/>
      <c r="W596" s="426"/>
      <c r="X596" s="426"/>
      <c r="Y596" s="426"/>
      <c r="Z596" s="426"/>
      <c r="AA596" s="426"/>
    </row>
    <row r="597" spans="1:27" ht="15.75" customHeight="1">
      <c r="A597" s="426"/>
      <c r="B597" s="426"/>
      <c r="C597" s="426"/>
      <c r="D597" s="426"/>
      <c r="E597" s="426"/>
      <c r="F597" s="426"/>
      <c r="G597" s="426"/>
      <c r="H597" s="426"/>
      <c r="I597" s="426"/>
      <c r="J597" s="426"/>
      <c r="K597" s="426"/>
      <c r="L597" s="426"/>
      <c r="M597" s="426"/>
      <c r="N597" s="426"/>
      <c r="O597" s="426"/>
      <c r="P597" s="426"/>
      <c r="Q597" s="426"/>
      <c r="R597" s="426"/>
      <c r="S597" s="426"/>
      <c r="T597" s="426"/>
      <c r="U597" s="426"/>
      <c r="V597" s="426"/>
      <c r="W597" s="426"/>
      <c r="X597" s="426"/>
      <c r="Y597" s="426"/>
      <c r="Z597" s="426"/>
      <c r="AA597" s="426"/>
    </row>
    <row r="598" spans="1:27" ht="15.75" customHeight="1">
      <c r="A598" s="426"/>
      <c r="B598" s="426"/>
      <c r="C598" s="426"/>
      <c r="D598" s="426"/>
      <c r="E598" s="426"/>
      <c r="F598" s="426"/>
      <c r="G598" s="426"/>
      <c r="H598" s="426"/>
      <c r="I598" s="426"/>
      <c r="J598" s="426"/>
      <c r="K598" s="426"/>
      <c r="L598" s="426"/>
      <c r="M598" s="426"/>
      <c r="N598" s="426"/>
      <c r="O598" s="426"/>
      <c r="P598" s="426"/>
      <c r="Q598" s="426"/>
      <c r="R598" s="426"/>
      <c r="S598" s="426"/>
      <c r="T598" s="426"/>
      <c r="U598" s="426"/>
      <c r="V598" s="426"/>
      <c r="W598" s="426"/>
      <c r="X598" s="426"/>
      <c r="Y598" s="426"/>
      <c r="Z598" s="426"/>
      <c r="AA598" s="426"/>
    </row>
    <row r="599" spans="1:27" ht="15.75" customHeight="1">
      <c r="A599" s="426"/>
      <c r="B599" s="426"/>
      <c r="C599" s="426"/>
      <c r="D599" s="426"/>
      <c r="E599" s="426"/>
      <c r="F599" s="426"/>
      <c r="G599" s="426"/>
      <c r="H599" s="426"/>
      <c r="I599" s="426"/>
      <c r="J599" s="426"/>
      <c r="K599" s="426"/>
      <c r="L599" s="426"/>
      <c r="M599" s="426"/>
      <c r="N599" s="426"/>
      <c r="O599" s="426"/>
      <c r="P599" s="426"/>
      <c r="Q599" s="426"/>
      <c r="R599" s="426"/>
      <c r="S599" s="426"/>
      <c r="T599" s="426"/>
      <c r="U599" s="426"/>
      <c r="V599" s="426"/>
      <c r="W599" s="426"/>
      <c r="X599" s="426"/>
      <c r="Y599" s="426"/>
      <c r="Z599" s="426"/>
      <c r="AA599" s="426"/>
    </row>
    <row r="600" spans="1:27" ht="15.75" customHeight="1">
      <c r="A600" s="426"/>
      <c r="B600" s="426"/>
      <c r="C600" s="426"/>
      <c r="D600" s="426"/>
      <c r="E600" s="426"/>
      <c r="F600" s="426"/>
      <c r="G600" s="426"/>
      <c r="H600" s="426"/>
      <c r="I600" s="426"/>
      <c r="J600" s="426"/>
      <c r="K600" s="426"/>
      <c r="L600" s="426"/>
      <c r="M600" s="426"/>
      <c r="N600" s="426"/>
      <c r="O600" s="426"/>
      <c r="P600" s="426"/>
      <c r="Q600" s="426"/>
      <c r="R600" s="426"/>
      <c r="S600" s="426"/>
      <c r="T600" s="426"/>
      <c r="U600" s="426"/>
      <c r="V600" s="426"/>
      <c r="W600" s="426"/>
      <c r="X600" s="426"/>
      <c r="Y600" s="426"/>
      <c r="Z600" s="426"/>
      <c r="AA600" s="426"/>
    </row>
    <row r="601" spans="1:27" ht="15.75" customHeight="1">
      <c r="A601" s="426"/>
      <c r="B601" s="426"/>
      <c r="C601" s="426"/>
      <c r="D601" s="426"/>
      <c r="E601" s="426"/>
      <c r="F601" s="426"/>
      <c r="G601" s="426"/>
      <c r="H601" s="426"/>
      <c r="I601" s="426"/>
      <c r="J601" s="426"/>
      <c r="K601" s="426"/>
      <c r="L601" s="426"/>
      <c r="M601" s="426"/>
      <c r="N601" s="426"/>
      <c r="O601" s="426"/>
      <c r="P601" s="426"/>
      <c r="Q601" s="426"/>
      <c r="R601" s="426"/>
      <c r="S601" s="426"/>
      <c r="T601" s="426"/>
      <c r="U601" s="426"/>
      <c r="V601" s="426"/>
      <c r="W601" s="426"/>
      <c r="X601" s="426"/>
      <c r="Y601" s="426"/>
      <c r="Z601" s="426"/>
      <c r="AA601" s="426"/>
    </row>
    <row r="602" spans="1:27" ht="15.75" customHeight="1">
      <c r="A602" s="426"/>
      <c r="B602" s="426"/>
      <c r="C602" s="426"/>
      <c r="D602" s="426"/>
      <c r="E602" s="426"/>
      <c r="F602" s="426"/>
      <c r="G602" s="426"/>
      <c r="H602" s="426"/>
      <c r="I602" s="426"/>
      <c r="J602" s="426"/>
      <c r="K602" s="426"/>
      <c r="L602" s="426"/>
      <c r="M602" s="426"/>
      <c r="N602" s="426"/>
      <c r="O602" s="426"/>
      <c r="P602" s="426"/>
      <c r="Q602" s="426"/>
      <c r="R602" s="426"/>
      <c r="S602" s="426"/>
      <c r="T602" s="426"/>
      <c r="U602" s="426"/>
      <c r="V602" s="426"/>
      <c r="W602" s="426"/>
      <c r="X602" s="426"/>
      <c r="Y602" s="426"/>
      <c r="Z602" s="426"/>
      <c r="AA602" s="426"/>
    </row>
    <row r="603" spans="1:27" ht="15.75" customHeight="1">
      <c r="A603" s="426"/>
      <c r="B603" s="426"/>
      <c r="C603" s="426"/>
      <c r="D603" s="426"/>
      <c r="E603" s="426"/>
      <c r="F603" s="426"/>
      <c r="G603" s="426"/>
      <c r="H603" s="426"/>
      <c r="I603" s="426"/>
      <c r="J603" s="426"/>
      <c r="K603" s="426"/>
      <c r="L603" s="426"/>
      <c r="M603" s="426"/>
      <c r="N603" s="426"/>
      <c r="O603" s="426"/>
      <c r="P603" s="426"/>
      <c r="Q603" s="426"/>
      <c r="R603" s="426"/>
      <c r="S603" s="426"/>
      <c r="T603" s="426"/>
      <c r="U603" s="426"/>
      <c r="V603" s="426"/>
      <c r="W603" s="426"/>
      <c r="X603" s="426"/>
      <c r="Y603" s="426"/>
      <c r="Z603" s="426"/>
      <c r="AA603" s="426"/>
    </row>
    <row r="604" spans="1:27" ht="15.75" customHeight="1">
      <c r="A604" s="426"/>
      <c r="B604" s="426"/>
      <c r="C604" s="426"/>
      <c r="D604" s="426"/>
      <c r="E604" s="426"/>
      <c r="F604" s="426"/>
      <c r="G604" s="426"/>
      <c r="H604" s="426"/>
      <c r="I604" s="426"/>
      <c r="J604" s="426"/>
      <c r="K604" s="426"/>
      <c r="L604" s="426"/>
      <c r="M604" s="426"/>
      <c r="N604" s="426"/>
      <c r="O604" s="426"/>
      <c r="P604" s="426"/>
      <c r="Q604" s="426"/>
      <c r="R604" s="426"/>
      <c r="S604" s="426"/>
      <c r="T604" s="426"/>
      <c r="U604" s="426"/>
      <c r="V604" s="426"/>
      <c r="W604" s="426"/>
      <c r="X604" s="426"/>
      <c r="Y604" s="426"/>
      <c r="Z604" s="426"/>
      <c r="AA604" s="426"/>
    </row>
    <row r="605" spans="1:27" ht="15.75" customHeight="1">
      <c r="A605" s="426"/>
      <c r="B605" s="426"/>
      <c r="C605" s="426"/>
      <c r="D605" s="426"/>
      <c r="E605" s="426"/>
      <c r="F605" s="426"/>
      <c r="G605" s="426"/>
      <c r="H605" s="426"/>
      <c r="I605" s="426"/>
      <c r="J605" s="426"/>
      <c r="K605" s="426"/>
      <c r="L605" s="426"/>
      <c r="M605" s="426"/>
      <c r="N605" s="426"/>
      <c r="O605" s="426"/>
      <c r="P605" s="426"/>
      <c r="Q605" s="426"/>
      <c r="R605" s="426"/>
      <c r="S605" s="426"/>
      <c r="T605" s="426"/>
      <c r="U605" s="426"/>
      <c r="V605" s="426"/>
      <c r="W605" s="426"/>
      <c r="X605" s="426"/>
      <c r="Y605" s="426"/>
      <c r="Z605" s="426"/>
      <c r="AA605" s="426"/>
    </row>
    <row r="606" spans="1:27" ht="15.75" customHeight="1">
      <c r="A606" s="426"/>
      <c r="B606" s="426"/>
      <c r="C606" s="426"/>
      <c r="D606" s="426"/>
      <c r="E606" s="426"/>
      <c r="F606" s="426"/>
      <c r="G606" s="426"/>
      <c r="H606" s="426"/>
      <c r="I606" s="426"/>
      <c r="J606" s="426"/>
      <c r="K606" s="426"/>
      <c r="L606" s="426"/>
      <c r="M606" s="426"/>
      <c r="N606" s="426"/>
      <c r="O606" s="426"/>
      <c r="P606" s="426"/>
      <c r="Q606" s="426"/>
      <c r="R606" s="426"/>
      <c r="S606" s="426"/>
      <c r="T606" s="426"/>
      <c r="U606" s="426"/>
      <c r="V606" s="426"/>
      <c r="W606" s="426"/>
      <c r="X606" s="426"/>
      <c r="Y606" s="426"/>
      <c r="Z606" s="426"/>
      <c r="AA606" s="426"/>
    </row>
    <row r="607" spans="1:27" ht="15.75" customHeight="1">
      <c r="A607" s="426"/>
      <c r="B607" s="426"/>
      <c r="C607" s="426"/>
      <c r="D607" s="426"/>
      <c r="E607" s="426"/>
      <c r="F607" s="426"/>
      <c r="G607" s="426"/>
      <c r="H607" s="426"/>
      <c r="I607" s="426"/>
      <c r="J607" s="426"/>
      <c r="K607" s="426"/>
      <c r="L607" s="426"/>
      <c r="M607" s="426"/>
      <c r="N607" s="426"/>
      <c r="O607" s="426"/>
      <c r="P607" s="426"/>
      <c r="Q607" s="426"/>
      <c r="R607" s="426"/>
      <c r="S607" s="426"/>
      <c r="T607" s="426"/>
      <c r="U607" s="426"/>
      <c r="V607" s="426"/>
      <c r="W607" s="426"/>
      <c r="X607" s="426"/>
      <c r="Y607" s="426"/>
      <c r="Z607" s="426"/>
      <c r="AA607" s="426"/>
    </row>
    <row r="608" spans="1:27" ht="15.75" customHeight="1">
      <c r="A608" s="426"/>
      <c r="B608" s="426"/>
      <c r="C608" s="426"/>
      <c r="D608" s="426"/>
      <c r="E608" s="426"/>
      <c r="F608" s="426"/>
      <c r="G608" s="426"/>
      <c r="H608" s="426"/>
      <c r="I608" s="426"/>
      <c r="J608" s="426"/>
      <c r="K608" s="426"/>
      <c r="L608" s="426"/>
      <c r="M608" s="426"/>
      <c r="N608" s="426"/>
      <c r="O608" s="426"/>
      <c r="P608" s="426"/>
      <c r="Q608" s="426"/>
      <c r="R608" s="426"/>
      <c r="S608" s="426"/>
      <c r="T608" s="426"/>
      <c r="U608" s="426"/>
      <c r="V608" s="426"/>
      <c r="W608" s="426"/>
      <c r="X608" s="426"/>
      <c r="Y608" s="426"/>
      <c r="Z608" s="426"/>
      <c r="AA608" s="426"/>
    </row>
    <row r="609" spans="1:27" ht="15.75" customHeight="1">
      <c r="A609" s="426"/>
      <c r="B609" s="426"/>
      <c r="C609" s="426"/>
      <c r="D609" s="426"/>
      <c r="E609" s="426"/>
      <c r="F609" s="426"/>
      <c r="G609" s="426"/>
      <c r="H609" s="426"/>
      <c r="I609" s="426"/>
      <c r="J609" s="426"/>
      <c r="K609" s="426"/>
      <c r="L609" s="426"/>
      <c r="M609" s="426"/>
      <c r="N609" s="426"/>
      <c r="O609" s="426"/>
      <c r="P609" s="426"/>
      <c r="Q609" s="426"/>
      <c r="R609" s="426"/>
      <c r="S609" s="426"/>
      <c r="T609" s="426"/>
      <c r="U609" s="426"/>
      <c r="V609" s="426"/>
      <c r="W609" s="426"/>
      <c r="X609" s="426"/>
      <c r="Y609" s="426"/>
      <c r="Z609" s="426"/>
      <c r="AA609" s="426"/>
    </row>
    <row r="610" spans="1:27" ht="15.75" customHeight="1">
      <c r="A610" s="426"/>
      <c r="B610" s="426"/>
      <c r="C610" s="426"/>
      <c r="D610" s="426"/>
      <c r="E610" s="426"/>
      <c r="F610" s="426"/>
      <c r="G610" s="426"/>
      <c r="H610" s="426"/>
      <c r="I610" s="426"/>
      <c r="J610" s="426"/>
      <c r="K610" s="426"/>
      <c r="L610" s="426"/>
      <c r="M610" s="426"/>
      <c r="N610" s="426"/>
      <c r="O610" s="426"/>
      <c r="P610" s="426"/>
      <c r="Q610" s="426"/>
      <c r="R610" s="426"/>
      <c r="S610" s="426"/>
      <c r="T610" s="426"/>
      <c r="U610" s="426"/>
      <c r="V610" s="426"/>
      <c r="W610" s="426"/>
      <c r="X610" s="426"/>
      <c r="Y610" s="426"/>
      <c r="Z610" s="426"/>
      <c r="AA610" s="426"/>
    </row>
    <row r="611" spans="1:27" ht="15.75" customHeight="1">
      <c r="A611" s="426"/>
      <c r="B611" s="426"/>
      <c r="C611" s="426"/>
      <c r="D611" s="426"/>
      <c r="E611" s="426"/>
      <c r="F611" s="426"/>
      <c r="G611" s="426"/>
      <c r="H611" s="426"/>
      <c r="I611" s="426"/>
      <c r="J611" s="426"/>
      <c r="K611" s="426"/>
      <c r="L611" s="426"/>
      <c r="M611" s="426"/>
      <c r="N611" s="426"/>
      <c r="O611" s="426"/>
      <c r="P611" s="426"/>
      <c r="Q611" s="426"/>
      <c r="R611" s="426"/>
      <c r="S611" s="426"/>
      <c r="T611" s="426"/>
      <c r="U611" s="426"/>
      <c r="V611" s="426"/>
      <c r="W611" s="426"/>
      <c r="X611" s="426"/>
      <c r="Y611" s="426"/>
      <c r="Z611" s="426"/>
      <c r="AA611" s="426"/>
    </row>
    <row r="612" spans="1:27" ht="15.75" customHeight="1">
      <c r="A612" s="426"/>
      <c r="B612" s="426"/>
      <c r="C612" s="426"/>
      <c r="D612" s="426"/>
      <c r="E612" s="426"/>
      <c r="F612" s="426"/>
      <c r="G612" s="426"/>
      <c r="H612" s="426"/>
      <c r="I612" s="426"/>
      <c r="J612" s="426"/>
      <c r="K612" s="426"/>
      <c r="L612" s="426"/>
      <c r="M612" s="426"/>
      <c r="N612" s="426"/>
      <c r="O612" s="426"/>
      <c r="P612" s="426"/>
      <c r="Q612" s="426"/>
      <c r="R612" s="426"/>
      <c r="S612" s="426"/>
      <c r="T612" s="426"/>
      <c r="U612" s="426"/>
      <c r="V612" s="426"/>
      <c r="W612" s="426"/>
      <c r="X612" s="426"/>
      <c r="Y612" s="426"/>
      <c r="Z612" s="426"/>
      <c r="AA612" s="426"/>
    </row>
    <row r="613" spans="1:27" ht="15.75" customHeight="1">
      <c r="A613" s="426"/>
      <c r="B613" s="426"/>
      <c r="C613" s="426"/>
      <c r="D613" s="426"/>
      <c r="E613" s="426"/>
      <c r="F613" s="426"/>
      <c r="G613" s="426"/>
      <c r="H613" s="426"/>
      <c r="I613" s="426"/>
      <c r="J613" s="426"/>
      <c r="K613" s="426"/>
      <c r="L613" s="426"/>
      <c r="M613" s="426"/>
      <c r="N613" s="426"/>
      <c r="O613" s="426"/>
      <c r="P613" s="426"/>
      <c r="Q613" s="426"/>
      <c r="R613" s="426"/>
      <c r="S613" s="426"/>
      <c r="T613" s="426"/>
      <c r="U613" s="426"/>
      <c r="V613" s="426"/>
      <c r="W613" s="426"/>
      <c r="X613" s="426"/>
      <c r="Y613" s="426"/>
      <c r="Z613" s="426"/>
      <c r="AA613" s="426"/>
    </row>
    <row r="614" spans="1:27" ht="15.75" customHeight="1">
      <c r="A614" s="426"/>
      <c r="B614" s="426"/>
      <c r="C614" s="426"/>
      <c r="D614" s="426"/>
      <c r="E614" s="426"/>
      <c r="F614" s="426"/>
      <c r="G614" s="426"/>
      <c r="H614" s="426"/>
      <c r="I614" s="426"/>
      <c r="J614" s="426"/>
      <c r="K614" s="426"/>
      <c r="L614" s="426"/>
      <c r="M614" s="426"/>
      <c r="N614" s="426"/>
      <c r="O614" s="426"/>
      <c r="P614" s="426"/>
      <c r="Q614" s="426"/>
      <c r="R614" s="426"/>
      <c r="S614" s="426"/>
      <c r="T614" s="426"/>
      <c r="U614" s="426"/>
      <c r="V614" s="426"/>
      <c r="W614" s="426"/>
      <c r="X614" s="426"/>
      <c r="Y614" s="426"/>
      <c r="Z614" s="426"/>
      <c r="AA614" s="426"/>
    </row>
    <row r="615" spans="1:27" ht="15.75" customHeight="1">
      <c r="A615" s="426"/>
      <c r="B615" s="426"/>
      <c r="C615" s="426"/>
      <c r="D615" s="426"/>
      <c r="E615" s="426"/>
      <c r="F615" s="426"/>
      <c r="G615" s="426"/>
      <c r="H615" s="426"/>
      <c r="I615" s="426"/>
      <c r="J615" s="426"/>
      <c r="K615" s="426"/>
      <c r="L615" s="426"/>
      <c r="M615" s="426"/>
      <c r="N615" s="426"/>
      <c r="O615" s="426"/>
      <c r="P615" s="426"/>
      <c r="Q615" s="426"/>
      <c r="R615" s="426"/>
      <c r="S615" s="426"/>
      <c r="T615" s="426"/>
      <c r="U615" s="426"/>
      <c r="V615" s="426"/>
      <c r="W615" s="426"/>
      <c r="X615" s="426"/>
      <c r="Y615" s="426"/>
      <c r="Z615" s="426"/>
      <c r="AA615" s="426"/>
    </row>
    <row r="616" spans="1:27" ht="15.75" customHeight="1">
      <c r="A616" s="426"/>
      <c r="B616" s="426"/>
      <c r="C616" s="426"/>
      <c r="D616" s="426"/>
      <c r="E616" s="426"/>
      <c r="F616" s="426"/>
      <c r="G616" s="426"/>
      <c r="H616" s="426"/>
      <c r="I616" s="426"/>
      <c r="J616" s="426"/>
      <c r="K616" s="426"/>
      <c r="L616" s="426"/>
      <c r="M616" s="426"/>
      <c r="N616" s="426"/>
      <c r="O616" s="426"/>
      <c r="P616" s="426"/>
      <c r="Q616" s="426"/>
      <c r="R616" s="426"/>
      <c r="S616" s="426"/>
      <c r="T616" s="426"/>
      <c r="U616" s="426"/>
      <c r="V616" s="426"/>
      <c r="W616" s="426"/>
      <c r="X616" s="426"/>
      <c r="Y616" s="426"/>
      <c r="Z616" s="426"/>
      <c r="AA616" s="426"/>
    </row>
    <row r="617" spans="1:27" ht="15.75" customHeight="1">
      <c r="A617" s="426"/>
      <c r="B617" s="426"/>
      <c r="C617" s="426"/>
      <c r="D617" s="426"/>
      <c r="E617" s="426"/>
      <c r="F617" s="426"/>
      <c r="G617" s="426"/>
      <c r="H617" s="426"/>
      <c r="I617" s="426"/>
      <c r="J617" s="426"/>
      <c r="K617" s="426"/>
      <c r="L617" s="426"/>
      <c r="M617" s="426"/>
      <c r="N617" s="426"/>
      <c r="O617" s="426"/>
      <c r="P617" s="426"/>
      <c r="Q617" s="426"/>
      <c r="R617" s="426"/>
      <c r="S617" s="426"/>
      <c r="T617" s="426"/>
      <c r="U617" s="426"/>
      <c r="V617" s="426"/>
      <c r="W617" s="426"/>
      <c r="X617" s="426"/>
      <c r="Y617" s="426"/>
      <c r="Z617" s="426"/>
      <c r="AA617" s="426"/>
    </row>
    <row r="618" spans="1:27" ht="15.75" customHeight="1">
      <c r="A618" s="426"/>
      <c r="B618" s="426"/>
      <c r="C618" s="426"/>
      <c r="D618" s="426"/>
      <c r="E618" s="426"/>
      <c r="F618" s="426"/>
      <c r="G618" s="426"/>
      <c r="H618" s="426"/>
      <c r="I618" s="426"/>
      <c r="J618" s="426"/>
      <c r="K618" s="426"/>
      <c r="L618" s="426"/>
      <c r="M618" s="426"/>
      <c r="N618" s="426"/>
      <c r="O618" s="426"/>
      <c r="P618" s="426"/>
      <c r="Q618" s="426"/>
      <c r="R618" s="426"/>
      <c r="S618" s="426"/>
      <c r="T618" s="426"/>
      <c r="U618" s="426"/>
      <c r="V618" s="426"/>
      <c r="W618" s="426"/>
      <c r="X618" s="426"/>
      <c r="Y618" s="426"/>
      <c r="Z618" s="426"/>
      <c r="AA618" s="426"/>
    </row>
    <row r="619" spans="1:27" ht="15.75" customHeight="1">
      <c r="A619" s="426"/>
      <c r="B619" s="426"/>
      <c r="C619" s="426"/>
      <c r="D619" s="426"/>
      <c r="E619" s="426"/>
      <c r="F619" s="426"/>
      <c r="G619" s="426"/>
      <c r="H619" s="426"/>
      <c r="I619" s="426"/>
      <c r="J619" s="426"/>
      <c r="K619" s="426"/>
      <c r="L619" s="426"/>
      <c r="M619" s="426"/>
      <c r="N619" s="426"/>
      <c r="O619" s="426"/>
      <c r="P619" s="426"/>
      <c r="Q619" s="426"/>
      <c r="R619" s="426"/>
      <c r="S619" s="426"/>
      <c r="T619" s="426"/>
      <c r="U619" s="426"/>
      <c r="V619" s="426"/>
      <c r="W619" s="426"/>
      <c r="X619" s="426"/>
      <c r="Y619" s="426"/>
      <c r="Z619" s="426"/>
      <c r="AA619" s="426"/>
    </row>
    <row r="620" spans="1:27" ht="15.75" customHeight="1">
      <c r="A620" s="426"/>
      <c r="B620" s="426"/>
      <c r="C620" s="426"/>
      <c r="D620" s="426"/>
      <c r="E620" s="426"/>
      <c r="F620" s="426"/>
      <c r="G620" s="426"/>
      <c r="H620" s="426"/>
      <c r="I620" s="426"/>
      <c r="J620" s="426"/>
      <c r="K620" s="426"/>
      <c r="L620" s="426"/>
      <c r="M620" s="426"/>
      <c r="N620" s="426"/>
      <c r="O620" s="426"/>
      <c r="P620" s="426"/>
      <c r="Q620" s="426"/>
      <c r="R620" s="426"/>
      <c r="S620" s="426"/>
      <c r="T620" s="426"/>
      <c r="U620" s="426"/>
      <c r="V620" s="426"/>
      <c r="W620" s="426"/>
      <c r="X620" s="426"/>
      <c r="Y620" s="426"/>
      <c r="Z620" s="426"/>
      <c r="AA620" s="426"/>
    </row>
    <row r="621" spans="1:27" ht="15.75" customHeight="1">
      <c r="A621" s="426"/>
      <c r="B621" s="426"/>
      <c r="C621" s="426"/>
      <c r="D621" s="426"/>
      <c r="E621" s="426"/>
      <c r="F621" s="426"/>
      <c r="G621" s="426"/>
      <c r="H621" s="426"/>
      <c r="I621" s="426"/>
      <c r="J621" s="426"/>
      <c r="K621" s="426"/>
      <c r="L621" s="426"/>
      <c r="M621" s="426"/>
      <c r="N621" s="426"/>
      <c r="O621" s="426"/>
      <c r="P621" s="426"/>
      <c r="Q621" s="426"/>
      <c r="R621" s="426"/>
      <c r="S621" s="426"/>
      <c r="T621" s="426"/>
      <c r="U621" s="426"/>
      <c r="V621" s="426"/>
      <c r="W621" s="426"/>
      <c r="X621" s="426"/>
      <c r="Y621" s="426"/>
      <c r="Z621" s="426"/>
      <c r="AA621" s="426"/>
    </row>
    <row r="622" spans="1:27" ht="15.75" customHeight="1">
      <c r="A622" s="426"/>
      <c r="B622" s="426"/>
      <c r="C622" s="426"/>
      <c r="D622" s="426"/>
      <c r="E622" s="426"/>
      <c r="F622" s="426"/>
      <c r="G622" s="426"/>
      <c r="H622" s="426"/>
      <c r="I622" s="426"/>
      <c r="J622" s="426"/>
      <c r="K622" s="426"/>
      <c r="L622" s="426"/>
      <c r="M622" s="426"/>
      <c r="N622" s="426"/>
      <c r="O622" s="426"/>
      <c r="P622" s="426"/>
      <c r="Q622" s="426"/>
      <c r="R622" s="426"/>
      <c r="S622" s="426"/>
      <c r="T622" s="426"/>
      <c r="U622" s="426"/>
      <c r="V622" s="426"/>
      <c r="W622" s="426"/>
      <c r="X622" s="426"/>
      <c r="Y622" s="426"/>
      <c r="Z622" s="426"/>
      <c r="AA622" s="426"/>
    </row>
    <row r="623" spans="1:27" ht="15.75" customHeight="1">
      <c r="A623" s="426"/>
      <c r="B623" s="426"/>
      <c r="C623" s="426"/>
      <c r="D623" s="426"/>
      <c r="E623" s="426"/>
      <c r="F623" s="426"/>
      <c r="G623" s="426"/>
      <c r="H623" s="426"/>
      <c r="I623" s="426"/>
      <c r="J623" s="426"/>
      <c r="K623" s="426"/>
      <c r="L623" s="426"/>
      <c r="M623" s="426"/>
      <c r="N623" s="426"/>
      <c r="O623" s="426"/>
      <c r="P623" s="426"/>
      <c r="Q623" s="426"/>
      <c r="R623" s="426"/>
      <c r="S623" s="426"/>
      <c r="T623" s="426"/>
      <c r="U623" s="426"/>
      <c r="V623" s="426"/>
      <c r="W623" s="426"/>
      <c r="X623" s="426"/>
      <c r="Y623" s="426"/>
      <c r="Z623" s="426"/>
      <c r="AA623" s="426"/>
    </row>
    <row r="624" spans="1:27" ht="15.75" customHeight="1">
      <c r="A624" s="426"/>
      <c r="B624" s="426"/>
      <c r="C624" s="426"/>
      <c r="D624" s="426"/>
      <c r="E624" s="426"/>
      <c r="F624" s="426"/>
      <c r="G624" s="426"/>
      <c r="H624" s="426"/>
      <c r="I624" s="426"/>
      <c r="J624" s="426"/>
      <c r="K624" s="426"/>
      <c r="L624" s="426"/>
      <c r="M624" s="426"/>
      <c r="N624" s="426"/>
      <c r="O624" s="426"/>
      <c r="P624" s="426"/>
      <c r="Q624" s="426"/>
      <c r="R624" s="426"/>
      <c r="S624" s="426"/>
      <c r="T624" s="426"/>
      <c r="U624" s="426"/>
      <c r="V624" s="426"/>
      <c r="W624" s="426"/>
      <c r="X624" s="426"/>
      <c r="Y624" s="426"/>
      <c r="Z624" s="426"/>
      <c r="AA624" s="426"/>
    </row>
    <row r="625" spans="1:27" ht="15.75" customHeight="1">
      <c r="A625" s="426"/>
      <c r="B625" s="426"/>
      <c r="C625" s="426"/>
      <c r="D625" s="426"/>
      <c r="E625" s="426"/>
      <c r="F625" s="426"/>
      <c r="G625" s="426"/>
      <c r="H625" s="426"/>
      <c r="I625" s="426"/>
      <c r="J625" s="426"/>
      <c r="K625" s="426"/>
      <c r="L625" s="426"/>
      <c r="M625" s="426"/>
      <c r="N625" s="426"/>
      <c r="O625" s="426"/>
      <c r="P625" s="426"/>
      <c r="Q625" s="426"/>
      <c r="R625" s="426"/>
      <c r="S625" s="426"/>
      <c r="T625" s="426"/>
      <c r="U625" s="426"/>
      <c r="V625" s="426"/>
      <c r="W625" s="426"/>
      <c r="X625" s="426"/>
      <c r="Y625" s="426"/>
      <c r="Z625" s="426"/>
      <c r="AA625" s="426"/>
    </row>
    <row r="626" spans="1:27" ht="15.75" customHeight="1">
      <c r="A626" s="426"/>
      <c r="B626" s="426"/>
      <c r="C626" s="426"/>
      <c r="D626" s="426"/>
      <c r="E626" s="426"/>
      <c r="F626" s="426"/>
      <c r="G626" s="426"/>
      <c r="H626" s="426"/>
      <c r="I626" s="426"/>
      <c r="J626" s="426"/>
      <c r="K626" s="426"/>
      <c r="L626" s="426"/>
      <c r="M626" s="426"/>
      <c r="N626" s="426"/>
      <c r="O626" s="426"/>
      <c r="P626" s="426"/>
      <c r="Q626" s="426"/>
      <c r="R626" s="426"/>
      <c r="S626" s="426"/>
      <c r="T626" s="426"/>
      <c r="U626" s="426"/>
      <c r="V626" s="426"/>
      <c r="W626" s="426"/>
      <c r="X626" s="426"/>
      <c r="Y626" s="426"/>
      <c r="Z626" s="426"/>
      <c r="AA626" s="426"/>
    </row>
    <row r="627" spans="1:27" ht="15.75" customHeight="1">
      <c r="A627" s="426"/>
      <c r="B627" s="426"/>
      <c r="C627" s="426"/>
      <c r="D627" s="426"/>
      <c r="E627" s="426"/>
      <c r="F627" s="426"/>
      <c r="G627" s="426"/>
      <c r="H627" s="426"/>
      <c r="I627" s="426"/>
      <c r="J627" s="426"/>
      <c r="K627" s="426"/>
      <c r="L627" s="426"/>
      <c r="M627" s="426"/>
      <c r="N627" s="426"/>
      <c r="O627" s="426"/>
      <c r="P627" s="426"/>
      <c r="Q627" s="426"/>
      <c r="R627" s="426"/>
      <c r="S627" s="426"/>
      <c r="T627" s="426"/>
      <c r="U627" s="426"/>
      <c r="V627" s="426"/>
      <c r="W627" s="426"/>
      <c r="X627" s="426"/>
      <c r="Y627" s="426"/>
      <c r="Z627" s="426"/>
      <c r="AA627" s="426"/>
    </row>
    <row r="628" spans="1:27" ht="15.75" customHeight="1">
      <c r="A628" s="426"/>
      <c r="B628" s="426"/>
      <c r="C628" s="426"/>
      <c r="D628" s="426"/>
      <c r="E628" s="426"/>
      <c r="F628" s="426"/>
      <c r="G628" s="426"/>
      <c r="H628" s="426"/>
      <c r="I628" s="426"/>
      <c r="J628" s="426"/>
      <c r="K628" s="426"/>
      <c r="L628" s="426"/>
      <c r="M628" s="426"/>
      <c r="N628" s="426"/>
      <c r="O628" s="426"/>
      <c r="P628" s="426"/>
      <c r="Q628" s="426"/>
      <c r="R628" s="426"/>
      <c r="S628" s="426"/>
      <c r="T628" s="426"/>
      <c r="U628" s="426"/>
      <c r="V628" s="426"/>
      <c r="W628" s="426"/>
      <c r="X628" s="426"/>
      <c r="Y628" s="426"/>
      <c r="Z628" s="426"/>
      <c r="AA628" s="426"/>
    </row>
    <row r="629" spans="1:27" ht="15.75" customHeight="1">
      <c r="A629" s="426"/>
      <c r="B629" s="426"/>
      <c r="C629" s="426"/>
      <c r="D629" s="426"/>
      <c r="E629" s="426"/>
      <c r="F629" s="426"/>
      <c r="G629" s="426"/>
      <c r="H629" s="426"/>
      <c r="I629" s="426"/>
      <c r="J629" s="426"/>
      <c r="K629" s="426"/>
      <c r="L629" s="426"/>
      <c r="M629" s="426"/>
      <c r="N629" s="426"/>
      <c r="O629" s="426"/>
      <c r="P629" s="426"/>
      <c r="Q629" s="426"/>
      <c r="R629" s="426"/>
      <c r="S629" s="426"/>
      <c r="T629" s="426"/>
      <c r="U629" s="426"/>
      <c r="V629" s="426"/>
      <c r="W629" s="426"/>
      <c r="X629" s="426"/>
      <c r="Y629" s="426"/>
      <c r="Z629" s="426"/>
      <c r="AA629" s="426"/>
    </row>
    <row r="630" spans="1:27" ht="15.75" customHeight="1">
      <c r="A630" s="426"/>
      <c r="B630" s="426"/>
      <c r="C630" s="426"/>
      <c r="D630" s="426"/>
      <c r="E630" s="426"/>
      <c r="F630" s="426"/>
      <c r="G630" s="426"/>
      <c r="H630" s="426"/>
      <c r="I630" s="426"/>
      <c r="J630" s="426"/>
      <c r="K630" s="426"/>
      <c r="L630" s="426"/>
      <c r="M630" s="426"/>
      <c r="N630" s="426"/>
      <c r="O630" s="426"/>
      <c r="P630" s="426"/>
      <c r="Q630" s="426"/>
      <c r="R630" s="426"/>
      <c r="S630" s="426"/>
      <c r="T630" s="426"/>
      <c r="U630" s="426"/>
      <c r="V630" s="426"/>
      <c r="W630" s="426"/>
      <c r="X630" s="426"/>
      <c r="Y630" s="426"/>
      <c r="Z630" s="426"/>
      <c r="AA630" s="426"/>
    </row>
    <row r="631" spans="1:27" ht="15.75" customHeight="1">
      <c r="A631" s="426"/>
      <c r="B631" s="426"/>
      <c r="C631" s="426"/>
      <c r="D631" s="426"/>
      <c r="E631" s="426"/>
      <c r="F631" s="426"/>
      <c r="G631" s="426"/>
      <c r="H631" s="426"/>
      <c r="I631" s="426"/>
      <c r="J631" s="426"/>
      <c r="K631" s="426"/>
      <c r="L631" s="426"/>
      <c r="M631" s="426"/>
      <c r="N631" s="426"/>
      <c r="O631" s="426"/>
      <c r="P631" s="426"/>
      <c r="Q631" s="426"/>
      <c r="R631" s="426"/>
      <c r="S631" s="426"/>
      <c r="T631" s="426"/>
      <c r="U631" s="426"/>
      <c r="V631" s="426"/>
      <c r="W631" s="426"/>
      <c r="X631" s="426"/>
      <c r="Y631" s="426"/>
      <c r="Z631" s="426"/>
      <c r="AA631" s="426"/>
    </row>
    <row r="632" spans="1:27" ht="15.75" customHeight="1">
      <c r="A632" s="426"/>
      <c r="B632" s="426"/>
      <c r="C632" s="426"/>
      <c r="D632" s="426"/>
      <c r="E632" s="426"/>
      <c r="F632" s="426"/>
      <c r="G632" s="426"/>
      <c r="H632" s="426"/>
      <c r="I632" s="426"/>
      <c r="J632" s="426"/>
      <c r="K632" s="426"/>
      <c r="L632" s="426"/>
      <c r="M632" s="426"/>
      <c r="N632" s="426"/>
      <c r="O632" s="426"/>
      <c r="P632" s="426"/>
      <c r="Q632" s="426"/>
      <c r="R632" s="426"/>
      <c r="S632" s="426"/>
      <c r="T632" s="426"/>
      <c r="U632" s="426"/>
      <c r="V632" s="426"/>
      <c r="W632" s="426"/>
      <c r="X632" s="426"/>
      <c r="Y632" s="426"/>
      <c r="Z632" s="426"/>
      <c r="AA632" s="426"/>
    </row>
    <row r="633" spans="1:27" ht="15.75" customHeight="1">
      <c r="A633" s="426"/>
      <c r="B633" s="426"/>
      <c r="C633" s="426"/>
      <c r="D633" s="426"/>
      <c r="E633" s="426"/>
      <c r="F633" s="426"/>
      <c r="G633" s="426"/>
      <c r="H633" s="426"/>
      <c r="I633" s="426"/>
      <c r="J633" s="426"/>
      <c r="K633" s="426"/>
      <c r="L633" s="426"/>
      <c r="M633" s="426"/>
      <c r="N633" s="426"/>
      <c r="O633" s="426"/>
      <c r="P633" s="426"/>
      <c r="Q633" s="426"/>
      <c r="R633" s="426"/>
      <c r="S633" s="426"/>
      <c r="T633" s="426"/>
      <c r="U633" s="426"/>
      <c r="V633" s="426"/>
      <c r="W633" s="426"/>
      <c r="X633" s="426"/>
      <c r="Y633" s="426"/>
      <c r="Z633" s="426"/>
      <c r="AA633" s="426"/>
    </row>
    <row r="634" spans="1:27" ht="15.75" customHeight="1">
      <c r="A634" s="426"/>
      <c r="B634" s="426"/>
      <c r="C634" s="426"/>
      <c r="D634" s="426"/>
      <c r="E634" s="426"/>
      <c r="F634" s="426"/>
      <c r="G634" s="426"/>
      <c r="H634" s="426"/>
      <c r="I634" s="426"/>
      <c r="J634" s="426"/>
      <c r="K634" s="426"/>
      <c r="L634" s="426"/>
      <c r="M634" s="426"/>
      <c r="N634" s="426"/>
      <c r="O634" s="426"/>
      <c r="P634" s="426"/>
      <c r="Q634" s="426"/>
      <c r="R634" s="426"/>
      <c r="S634" s="426"/>
      <c r="T634" s="426"/>
      <c r="U634" s="426"/>
      <c r="V634" s="426"/>
      <c r="W634" s="426"/>
      <c r="X634" s="426"/>
      <c r="Y634" s="426"/>
      <c r="Z634" s="426"/>
      <c r="AA634" s="426"/>
    </row>
    <row r="635" spans="1:27" ht="15.75" customHeight="1">
      <c r="A635" s="426"/>
      <c r="B635" s="426"/>
      <c r="C635" s="426"/>
      <c r="D635" s="426"/>
      <c r="E635" s="426"/>
      <c r="F635" s="426"/>
      <c r="G635" s="426"/>
      <c r="H635" s="426"/>
      <c r="I635" s="426"/>
      <c r="J635" s="426"/>
      <c r="K635" s="426"/>
      <c r="L635" s="426"/>
      <c r="M635" s="426"/>
      <c r="N635" s="426"/>
      <c r="O635" s="426"/>
      <c r="P635" s="426"/>
      <c r="Q635" s="426"/>
      <c r="R635" s="426"/>
      <c r="S635" s="426"/>
      <c r="T635" s="426"/>
      <c r="U635" s="426"/>
      <c r="V635" s="426"/>
      <c r="W635" s="426"/>
      <c r="X635" s="426"/>
      <c r="Y635" s="426"/>
      <c r="Z635" s="426"/>
      <c r="AA635" s="426"/>
    </row>
    <row r="636" spans="1:27" ht="15.75" customHeight="1">
      <c r="A636" s="426"/>
      <c r="B636" s="426"/>
      <c r="C636" s="426"/>
      <c r="D636" s="426"/>
      <c r="E636" s="426"/>
      <c r="F636" s="426"/>
      <c r="G636" s="426"/>
      <c r="H636" s="426"/>
      <c r="I636" s="426"/>
      <c r="J636" s="426"/>
      <c r="K636" s="426"/>
      <c r="L636" s="426"/>
      <c r="M636" s="426"/>
      <c r="N636" s="426"/>
      <c r="O636" s="426"/>
      <c r="P636" s="426"/>
      <c r="Q636" s="426"/>
      <c r="R636" s="426"/>
      <c r="S636" s="426"/>
      <c r="T636" s="426"/>
      <c r="U636" s="426"/>
      <c r="V636" s="426"/>
      <c r="W636" s="426"/>
      <c r="X636" s="426"/>
      <c r="Y636" s="426"/>
      <c r="Z636" s="426"/>
      <c r="AA636" s="426"/>
    </row>
    <row r="637" spans="1:27" ht="15.75" customHeight="1">
      <c r="A637" s="426"/>
      <c r="B637" s="426"/>
      <c r="C637" s="426"/>
      <c r="D637" s="426"/>
      <c r="E637" s="426"/>
      <c r="F637" s="426"/>
      <c r="G637" s="426"/>
      <c r="H637" s="426"/>
      <c r="I637" s="426"/>
      <c r="J637" s="426"/>
      <c r="K637" s="426"/>
      <c r="L637" s="426"/>
      <c r="M637" s="426"/>
      <c r="N637" s="426"/>
      <c r="O637" s="426"/>
      <c r="P637" s="426"/>
      <c r="Q637" s="426"/>
      <c r="R637" s="426"/>
      <c r="S637" s="426"/>
      <c r="T637" s="426"/>
      <c r="U637" s="426"/>
      <c r="V637" s="426"/>
      <c r="W637" s="426"/>
      <c r="X637" s="426"/>
      <c r="Y637" s="426"/>
      <c r="Z637" s="426"/>
      <c r="AA637" s="426"/>
    </row>
    <row r="638" spans="1:27" ht="15.75" customHeight="1">
      <c r="A638" s="426"/>
      <c r="B638" s="426"/>
      <c r="C638" s="426"/>
      <c r="D638" s="426"/>
      <c r="E638" s="426"/>
      <c r="F638" s="426"/>
      <c r="G638" s="426"/>
      <c r="H638" s="426"/>
      <c r="I638" s="426"/>
      <c r="J638" s="426"/>
      <c r="K638" s="426"/>
      <c r="L638" s="426"/>
      <c r="M638" s="426"/>
      <c r="N638" s="426"/>
      <c r="O638" s="426"/>
      <c r="P638" s="426"/>
      <c r="Q638" s="426"/>
      <c r="R638" s="426"/>
      <c r="S638" s="426"/>
      <c r="T638" s="426"/>
      <c r="U638" s="426"/>
      <c r="V638" s="426"/>
      <c r="W638" s="426"/>
      <c r="X638" s="426"/>
      <c r="Y638" s="426"/>
      <c r="Z638" s="426"/>
      <c r="AA638" s="426"/>
    </row>
    <row r="639" spans="1:27" ht="15.75" customHeight="1">
      <c r="A639" s="426"/>
      <c r="B639" s="426"/>
      <c r="C639" s="426"/>
      <c r="D639" s="426"/>
      <c r="E639" s="426"/>
      <c r="F639" s="426"/>
      <c r="G639" s="426"/>
      <c r="H639" s="426"/>
      <c r="I639" s="426"/>
      <c r="J639" s="426"/>
      <c r="K639" s="426"/>
      <c r="L639" s="426"/>
      <c r="M639" s="426"/>
      <c r="N639" s="426"/>
      <c r="O639" s="426"/>
      <c r="P639" s="426"/>
      <c r="Q639" s="426"/>
      <c r="R639" s="426"/>
      <c r="S639" s="426"/>
      <c r="T639" s="426"/>
      <c r="U639" s="426"/>
      <c r="V639" s="426"/>
      <c r="W639" s="426"/>
      <c r="X639" s="426"/>
      <c r="Y639" s="426"/>
      <c r="Z639" s="426"/>
      <c r="AA639" s="426"/>
    </row>
    <row r="640" spans="1:27" ht="15.75" customHeight="1">
      <c r="A640" s="426"/>
      <c r="B640" s="426"/>
      <c r="C640" s="426"/>
      <c r="D640" s="426"/>
      <c r="E640" s="426"/>
      <c r="F640" s="426"/>
      <c r="G640" s="426"/>
      <c r="H640" s="426"/>
      <c r="I640" s="426"/>
      <c r="J640" s="426"/>
      <c r="K640" s="426"/>
      <c r="L640" s="426"/>
      <c r="M640" s="426"/>
      <c r="N640" s="426"/>
      <c r="O640" s="426"/>
      <c r="P640" s="426"/>
      <c r="Q640" s="426"/>
      <c r="R640" s="426"/>
      <c r="S640" s="426"/>
      <c r="T640" s="426"/>
      <c r="U640" s="426"/>
      <c r="V640" s="426"/>
      <c r="W640" s="426"/>
      <c r="X640" s="426"/>
      <c r="Y640" s="426"/>
      <c r="Z640" s="426"/>
      <c r="AA640" s="426"/>
    </row>
    <row r="641" spans="1:27" ht="15.75" customHeight="1">
      <c r="A641" s="426"/>
      <c r="B641" s="426"/>
      <c r="C641" s="426"/>
      <c r="D641" s="426"/>
      <c r="E641" s="426"/>
      <c r="F641" s="426"/>
      <c r="G641" s="426"/>
      <c r="H641" s="426"/>
      <c r="I641" s="426"/>
      <c r="J641" s="426"/>
      <c r="K641" s="426"/>
      <c r="L641" s="426"/>
      <c r="M641" s="426"/>
      <c r="N641" s="426"/>
      <c r="O641" s="426"/>
      <c r="P641" s="426"/>
      <c r="Q641" s="426"/>
      <c r="R641" s="426"/>
      <c r="S641" s="426"/>
      <c r="T641" s="426"/>
      <c r="U641" s="426"/>
      <c r="V641" s="426"/>
      <c r="W641" s="426"/>
      <c r="X641" s="426"/>
      <c r="Y641" s="426"/>
      <c r="Z641" s="426"/>
      <c r="AA641" s="426"/>
    </row>
    <row r="642" spans="1:27" ht="15.75" customHeight="1">
      <c r="A642" s="426"/>
      <c r="B642" s="426"/>
      <c r="C642" s="426"/>
      <c r="D642" s="426"/>
      <c r="E642" s="426"/>
      <c r="F642" s="426"/>
      <c r="G642" s="426"/>
      <c r="H642" s="426"/>
      <c r="I642" s="426"/>
      <c r="J642" s="426"/>
      <c r="K642" s="426"/>
      <c r="L642" s="426"/>
      <c r="M642" s="426"/>
      <c r="N642" s="426"/>
      <c r="O642" s="426"/>
      <c r="P642" s="426"/>
      <c r="Q642" s="426"/>
      <c r="R642" s="426"/>
      <c r="S642" s="426"/>
      <c r="T642" s="426"/>
      <c r="U642" s="426"/>
      <c r="V642" s="426"/>
      <c r="W642" s="426"/>
      <c r="X642" s="426"/>
      <c r="Y642" s="426"/>
      <c r="Z642" s="426"/>
      <c r="AA642" s="426"/>
    </row>
    <row r="643" spans="1:27" ht="15.75" customHeight="1">
      <c r="A643" s="426"/>
      <c r="B643" s="426"/>
      <c r="C643" s="426"/>
      <c r="D643" s="426"/>
      <c r="E643" s="426"/>
      <c r="F643" s="426"/>
      <c r="G643" s="426"/>
      <c r="H643" s="426"/>
      <c r="I643" s="426"/>
      <c r="J643" s="426"/>
      <c r="K643" s="426"/>
      <c r="L643" s="426"/>
      <c r="M643" s="426"/>
      <c r="N643" s="426"/>
      <c r="O643" s="426"/>
      <c r="P643" s="426"/>
      <c r="Q643" s="426"/>
      <c r="R643" s="426"/>
      <c r="S643" s="426"/>
      <c r="T643" s="426"/>
      <c r="U643" s="426"/>
      <c r="V643" s="426"/>
      <c r="W643" s="426"/>
      <c r="X643" s="426"/>
      <c r="Y643" s="426"/>
      <c r="Z643" s="426"/>
      <c r="AA643" s="426"/>
    </row>
    <row r="644" spans="1:27" ht="15.75" customHeight="1">
      <c r="A644" s="426"/>
      <c r="B644" s="426"/>
      <c r="C644" s="426"/>
      <c r="D644" s="426"/>
      <c r="E644" s="426"/>
      <c r="F644" s="426"/>
      <c r="G644" s="426"/>
      <c r="H644" s="426"/>
      <c r="I644" s="426"/>
      <c r="J644" s="426"/>
      <c r="K644" s="426"/>
      <c r="L644" s="426"/>
      <c r="M644" s="426"/>
      <c r="N644" s="426"/>
      <c r="O644" s="426"/>
      <c r="P644" s="426"/>
      <c r="Q644" s="426"/>
      <c r="R644" s="426"/>
      <c r="S644" s="426"/>
      <c r="T644" s="426"/>
      <c r="U644" s="426"/>
      <c r="V644" s="426"/>
      <c r="W644" s="426"/>
      <c r="X644" s="426"/>
      <c r="Y644" s="426"/>
      <c r="Z644" s="426"/>
      <c r="AA644" s="426"/>
    </row>
    <row r="645" spans="1:27" ht="15.75" customHeight="1">
      <c r="A645" s="426"/>
      <c r="B645" s="426"/>
      <c r="C645" s="426"/>
      <c r="D645" s="426"/>
      <c r="E645" s="426"/>
      <c r="F645" s="426"/>
      <c r="G645" s="426"/>
      <c r="H645" s="426"/>
      <c r="I645" s="426"/>
      <c r="J645" s="426"/>
      <c r="K645" s="426"/>
      <c r="L645" s="426"/>
      <c r="M645" s="426"/>
      <c r="N645" s="426"/>
      <c r="O645" s="426"/>
      <c r="P645" s="426"/>
      <c r="Q645" s="426"/>
      <c r="R645" s="426"/>
      <c r="S645" s="426"/>
      <c r="T645" s="426"/>
      <c r="U645" s="426"/>
      <c r="V645" s="426"/>
      <c r="W645" s="426"/>
      <c r="X645" s="426"/>
      <c r="Y645" s="426"/>
      <c r="Z645" s="426"/>
      <c r="AA645" s="426"/>
    </row>
    <row r="646" spans="1:27" ht="15.75" customHeight="1">
      <c r="A646" s="426"/>
      <c r="B646" s="426"/>
      <c r="C646" s="426"/>
      <c r="D646" s="426"/>
      <c r="E646" s="426"/>
      <c r="F646" s="426"/>
      <c r="G646" s="426"/>
      <c r="H646" s="426"/>
      <c r="I646" s="426"/>
      <c r="J646" s="426"/>
      <c r="K646" s="426"/>
      <c r="L646" s="426"/>
      <c r="M646" s="426"/>
      <c r="N646" s="426"/>
      <c r="O646" s="426"/>
      <c r="P646" s="426"/>
      <c r="Q646" s="426"/>
      <c r="R646" s="426"/>
      <c r="S646" s="426"/>
      <c r="T646" s="426"/>
      <c r="U646" s="426"/>
      <c r="V646" s="426"/>
      <c r="W646" s="426"/>
      <c r="X646" s="426"/>
      <c r="Y646" s="426"/>
      <c r="Z646" s="426"/>
      <c r="AA646" s="426"/>
    </row>
    <row r="647" spans="1:27" ht="15.75" customHeight="1">
      <c r="A647" s="426"/>
      <c r="B647" s="426"/>
      <c r="C647" s="426"/>
      <c r="D647" s="426"/>
      <c r="E647" s="426"/>
      <c r="F647" s="426"/>
      <c r="G647" s="426"/>
      <c r="H647" s="426"/>
      <c r="I647" s="426"/>
      <c r="J647" s="426"/>
      <c r="K647" s="426"/>
      <c r="L647" s="426"/>
      <c r="M647" s="426"/>
      <c r="N647" s="426"/>
      <c r="O647" s="426"/>
      <c r="P647" s="426"/>
      <c r="Q647" s="426"/>
      <c r="R647" s="426"/>
      <c r="S647" s="426"/>
      <c r="T647" s="426"/>
      <c r="U647" s="426"/>
      <c r="V647" s="426"/>
      <c r="W647" s="426"/>
      <c r="X647" s="426"/>
      <c r="Y647" s="426"/>
      <c r="Z647" s="426"/>
      <c r="AA647" s="426"/>
    </row>
    <row r="648" spans="1:27" ht="15.75" customHeight="1">
      <c r="A648" s="426"/>
      <c r="B648" s="426"/>
      <c r="C648" s="426"/>
      <c r="D648" s="426"/>
      <c r="E648" s="426"/>
      <c r="F648" s="426"/>
      <c r="G648" s="426"/>
      <c r="H648" s="426"/>
      <c r="I648" s="426"/>
      <c r="J648" s="426"/>
      <c r="K648" s="426"/>
      <c r="L648" s="426"/>
      <c r="M648" s="426"/>
      <c r="N648" s="426"/>
      <c r="O648" s="426"/>
      <c r="P648" s="426"/>
      <c r="Q648" s="426"/>
      <c r="R648" s="426"/>
      <c r="S648" s="426"/>
      <c r="T648" s="426"/>
      <c r="U648" s="426"/>
      <c r="V648" s="426"/>
      <c r="W648" s="426"/>
      <c r="X648" s="426"/>
      <c r="Y648" s="426"/>
      <c r="Z648" s="426"/>
      <c r="AA648" s="426"/>
    </row>
    <row r="649" spans="1:27" ht="15.75" customHeight="1">
      <c r="A649" s="426"/>
      <c r="B649" s="426"/>
      <c r="C649" s="426"/>
      <c r="D649" s="426"/>
      <c r="E649" s="426"/>
      <c r="F649" s="426"/>
      <c r="G649" s="426"/>
      <c r="H649" s="426"/>
      <c r="I649" s="426"/>
      <c r="J649" s="426"/>
      <c r="K649" s="426"/>
      <c r="L649" s="426"/>
      <c r="M649" s="426"/>
      <c r="N649" s="426"/>
      <c r="O649" s="426"/>
      <c r="P649" s="426"/>
      <c r="Q649" s="426"/>
      <c r="R649" s="426"/>
      <c r="S649" s="426"/>
      <c r="T649" s="426"/>
      <c r="U649" s="426"/>
      <c r="V649" s="426"/>
      <c r="W649" s="426"/>
      <c r="X649" s="426"/>
      <c r="Y649" s="426"/>
      <c r="Z649" s="426"/>
      <c r="AA649" s="426"/>
    </row>
    <row r="650" spans="1:27" ht="15.75" customHeight="1">
      <c r="A650" s="426"/>
      <c r="B650" s="426"/>
      <c r="C650" s="426"/>
      <c r="D650" s="426"/>
      <c r="E650" s="426"/>
      <c r="F650" s="426"/>
      <c r="G650" s="426"/>
      <c r="H650" s="426"/>
      <c r="I650" s="426"/>
      <c r="J650" s="426"/>
      <c r="K650" s="426"/>
      <c r="L650" s="426"/>
      <c r="M650" s="426"/>
      <c r="N650" s="426"/>
      <c r="O650" s="426"/>
      <c r="P650" s="426"/>
      <c r="Q650" s="426"/>
      <c r="R650" s="426"/>
      <c r="S650" s="426"/>
      <c r="T650" s="426"/>
      <c r="U650" s="426"/>
      <c r="V650" s="426"/>
      <c r="W650" s="426"/>
      <c r="X650" s="426"/>
      <c r="Y650" s="426"/>
      <c r="Z650" s="426"/>
      <c r="AA650" s="426"/>
    </row>
    <row r="651" spans="1:27" ht="15.75" customHeight="1">
      <c r="A651" s="426"/>
      <c r="B651" s="426"/>
      <c r="C651" s="426"/>
      <c r="D651" s="426"/>
      <c r="E651" s="426"/>
      <c r="F651" s="426"/>
      <c r="G651" s="426"/>
      <c r="H651" s="426"/>
      <c r="I651" s="426"/>
      <c r="J651" s="426"/>
      <c r="K651" s="426"/>
      <c r="L651" s="426"/>
      <c r="M651" s="426"/>
      <c r="N651" s="426"/>
      <c r="O651" s="426"/>
      <c r="P651" s="426"/>
      <c r="Q651" s="426"/>
      <c r="R651" s="426"/>
      <c r="S651" s="426"/>
      <c r="T651" s="426"/>
      <c r="U651" s="426"/>
      <c r="V651" s="426"/>
      <c r="W651" s="426"/>
      <c r="X651" s="426"/>
      <c r="Y651" s="426"/>
      <c r="Z651" s="426"/>
      <c r="AA651" s="426"/>
    </row>
    <row r="652" spans="1:27" ht="15.75" customHeight="1">
      <c r="A652" s="426"/>
      <c r="B652" s="426"/>
      <c r="C652" s="426"/>
      <c r="D652" s="426"/>
      <c r="E652" s="426"/>
      <c r="F652" s="426"/>
      <c r="G652" s="426"/>
      <c r="H652" s="426"/>
      <c r="I652" s="426"/>
      <c r="J652" s="426"/>
      <c r="K652" s="426"/>
      <c r="L652" s="426"/>
      <c r="M652" s="426"/>
      <c r="N652" s="426"/>
      <c r="O652" s="426"/>
      <c r="P652" s="426"/>
      <c r="Q652" s="426"/>
      <c r="R652" s="426"/>
      <c r="S652" s="426"/>
      <c r="T652" s="426"/>
      <c r="U652" s="426"/>
      <c r="V652" s="426"/>
      <c r="W652" s="426"/>
      <c r="X652" s="426"/>
      <c r="Y652" s="426"/>
      <c r="Z652" s="426"/>
      <c r="AA652" s="426"/>
    </row>
    <row r="653" spans="1:27" ht="15.75" customHeight="1">
      <c r="A653" s="426"/>
      <c r="B653" s="426"/>
      <c r="C653" s="426"/>
      <c r="D653" s="426"/>
      <c r="E653" s="426"/>
      <c r="F653" s="426"/>
      <c r="G653" s="426"/>
      <c r="H653" s="426"/>
      <c r="I653" s="426"/>
      <c r="J653" s="426"/>
      <c r="K653" s="426"/>
      <c r="L653" s="426"/>
      <c r="M653" s="426"/>
      <c r="N653" s="426"/>
      <c r="O653" s="426"/>
      <c r="P653" s="426"/>
      <c r="Q653" s="426"/>
      <c r="R653" s="426"/>
      <c r="S653" s="426"/>
      <c r="T653" s="426"/>
      <c r="U653" s="426"/>
      <c r="V653" s="426"/>
      <c r="W653" s="426"/>
      <c r="X653" s="426"/>
      <c r="Y653" s="426"/>
      <c r="Z653" s="426"/>
      <c r="AA653" s="426"/>
    </row>
    <row r="654" spans="1:27" ht="15.75" customHeight="1">
      <c r="A654" s="426"/>
      <c r="B654" s="426"/>
      <c r="C654" s="426"/>
      <c r="D654" s="426"/>
      <c r="E654" s="426"/>
      <c r="F654" s="426"/>
      <c r="G654" s="426"/>
      <c r="H654" s="426"/>
      <c r="I654" s="426"/>
      <c r="J654" s="426"/>
      <c r="K654" s="426"/>
      <c r="L654" s="426"/>
      <c r="M654" s="426"/>
      <c r="N654" s="426"/>
      <c r="O654" s="426"/>
      <c r="P654" s="426"/>
      <c r="Q654" s="426"/>
      <c r="R654" s="426"/>
      <c r="S654" s="426"/>
      <c r="T654" s="426"/>
      <c r="U654" s="426"/>
      <c r="V654" s="426"/>
      <c r="W654" s="426"/>
      <c r="X654" s="426"/>
      <c r="Y654" s="426"/>
      <c r="Z654" s="426"/>
      <c r="AA654" s="426"/>
    </row>
    <row r="655" spans="1:27" ht="15.75" customHeight="1">
      <c r="A655" s="426"/>
      <c r="B655" s="426"/>
      <c r="C655" s="426"/>
      <c r="D655" s="426"/>
      <c r="E655" s="426"/>
      <c r="F655" s="426"/>
      <c r="G655" s="426"/>
      <c r="H655" s="426"/>
      <c r="I655" s="426"/>
      <c r="J655" s="426"/>
      <c r="K655" s="426"/>
      <c r="L655" s="426"/>
      <c r="M655" s="426"/>
      <c r="N655" s="426"/>
      <c r="O655" s="426"/>
      <c r="P655" s="426"/>
      <c r="Q655" s="426"/>
      <c r="R655" s="426"/>
      <c r="S655" s="426"/>
      <c r="T655" s="426"/>
      <c r="U655" s="426"/>
      <c r="V655" s="426"/>
      <c r="W655" s="426"/>
      <c r="X655" s="426"/>
      <c r="Y655" s="426"/>
      <c r="Z655" s="426"/>
      <c r="AA655" s="426"/>
    </row>
    <row r="656" spans="1:27" ht="15.75" customHeight="1">
      <c r="A656" s="426"/>
      <c r="B656" s="426"/>
      <c r="C656" s="426"/>
      <c r="D656" s="426"/>
      <c r="E656" s="426"/>
      <c r="F656" s="426"/>
      <c r="G656" s="426"/>
      <c r="H656" s="426"/>
      <c r="I656" s="426"/>
      <c r="J656" s="426"/>
      <c r="K656" s="426"/>
      <c r="L656" s="426"/>
      <c r="M656" s="426"/>
      <c r="N656" s="426"/>
      <c r="O656" s="426"/>
      <c r="P656" s="426"/>
      <c r="Q656" s="426"/>
      <c r="R656" s="426"/>
      <c r="S656" s="426"/>
      <c r="T656" s="426"/>
      <c r="U656" s="426"/>
      <c r="V656" s="426"/>
      <c r="W656" s="426"/>
      <c r="X656" s="426"/>
      <c r="Y656" s="426"/>
      <c r="Z656" s="426"/>
      <c r="AA656" s="426"/>
    </row>
    <row r="657" spans="1:27" ht="15.75" customHeight="1">
      <c r="A657" s="426"/>
      <c r="B657" s="426"/>
      <c r="C657" s="426"/>
      <c r="D657" s="426"/>
      <c r="E657" s="426"/>
      <c r="F657" s="426"/>
      <c r="G657" s="426"/>
      <c r="H657" s="426"/>
      <c r="I657" s="426"/>
      <c r="J657" s="426"/>
      <c r="K657" s="426"/>
      <c r="L657" s="426"/>
      <c r="M657" s="426"/>
      <c r="N657" s="426"/>
      <c r="O657" s="426"/>
      <c r="P657" s="426"/>
      <c r="Q657" s="426"/>
      <c r="R657" s="426"/>
      <c r="S657" s="426"/>
      <c r="T657" s="426"/>
      <c r="U657" s="426"/>
      <c r="V657" s="426"/>
      <c r="W657" s="426"/>
      <c r="X657" s="426"/>
      <c r="Y657" s="426"/>
      <c r="Z657" s="426"/>
      <c r="AA657" s="426"/>
    </row>
    <row r="658" spans="1:27" ht="15.75" customHeight="1">
      <c r="A658" s="426"/>
      <c r="B658" s="426"/>
      <c r="C658" s="426"/>
      <c r="D658" s="426"/>
      <c r="E658" s="426"/>
      <c r="F658" s="426"/>
      <c r="G658" s="426"/>
      <c r="H658" s="426"/>
      <c r="I658" s="426"/>
      <c r="J658" s="426"/>
      <c r="K658" s="426"/>
      <c r="L658" s="426"/>
      <c r="M658" s="426"/>
      <c r="N658" s="426"/>
      <c r="O658" s="426"/>
      <c r="P658" s="426"/>
      <c r="Q658" s="426"/>
      <c r="R658" s="426"/>
      <c r="S658" s="426"/>
      <c r="T658" s="426"/>
      <c r="U658" s="426"/>
      <c r="V658" s="426"/>
      <c r="W658" s="426"/>
      <c r="X658" s="426"/>
      <c r="Y658" s="426"/>
      <c r="Z658" s="426"/>
      <c r="AA658" s="426"/>
    </row>
    <row r="659" spans="1:27" ht="15.75" customHeight="1">
      <c r="A659" s="426"/>
      <c r="B659" s="426"/>
      <c r="C659" s="426"/>
      <c r="D659" s="426"/>
      <c r="E659" s="426"/>
      <c r="F659" s="426"/>
      <c r="G659" s="426"/>
      <c r="H659" s="426"/>
      <c r="I659" s="426"/>
      <c r="J659" s="426"/>
      <c r="K659" s="426"/>
      <c r="L659" s="426"/>
      <c r="M659" s="426"/>
      <c r="N659" s="426"/>
      <c r="O659" s="426"/>
      <c r="P659" s="426"/>
      <c r="Q659" s="426"/>
      <c r="R659" s="426"/>
      <c r="S659" s="426"/>
      <c r="T659" s="426"/>
      <c r="U659" s="426"/>
      <c r="V659" s="426"/>
      <c r="W659" s="426"/>
      <c r="X659" s="426"/>
      <c r="Y659" s="426"/>
      <c r="Z659" s="426"/>
      <c r="AA659" s="426"/>
    </row>
    <row r="660" spans="1:27" ht="15.75" customHeight="1">
      <c r="A660" s="426"/>
      <c r="B660" s="426"/>
      <c r="C660" s="426"/>
      <c r="D660" s="426"/>
      <c r="E660" s="426"/>
      <c r="F660" s="426"/>
      <c r="G660" s="426"/>
      <c r="H660" s="426"/>
      <c r="I660" s="426"/>
      <c r="J660" s="426"/>
      <c r="K660" s="426"/>
      <c r="L660" s="426"/>
      <c r="M660" s="426"/>
      <c r="N660" s="426"/>
      <c r="O660" s="426"/>
      <c r="P660" s="426"/>
      <c r="Q660" s="426"/>
      <c r="R660" s="426"/>
      <c r="S660" s="426"/>
      <c r="T660" s="426"/>
      <c r="U660" s="426"/>
      <c r="V660" s="426"/>
      <c r="W660" s="426"/>
      <c r="X660" s="426"/>
      <c r="Y660" s="426"/>
      <c r="Z660" s="426"/>
      <c r="AA660" s="426"/>
    </row>
    <row r="661" spans="1:27" ht="15.75" customHeight="1">
      <c r="A661" s="426"/>
      <c r="B661" s="426"/>
      <c r="C661" s="426"/>
      <c r="D661" s="426"/>
      <c r="E661" s="426"/>
      <c r="F661" s="426"/>
      <c r="G661" s="426"/>
      <c r="H661" s="426"/>
      <c r="I661" s="426"/>
      <c r="J661" s="426"/>
      <c r="K661" s="426"/>
      <c r="L661" s="426"/>
      <c r="M661" s="426"/>
      <c r="N661" s="426"/>
      <c r="O661" s="426"/>
      <c r="P661" s="426"/>
      <c r="Q661" s="426"/>
      <c r="R661" s="426"/>
      <c r="S661" s="426"/>
      <c r="T661" s="426"/>
      <c r="U661" s="426"/>
      <c r="V661" s="426"/>
      <c r="W661" s="426"/>
      <c r="X661" s="426"/>
      <c r="Y661" s="426"/>
      <c r="Z661" s="426"/>
      <c r="AA661" s="426"/>
    </row>
    <row r="662" spans="1:27" ht="15.75" customHeight="1">
      <c r="A662" s="426"/>
      <c r="B662" s="426"/>
      <c r="C662" s="426"/>
      <c r="D662" s="426"/>
      <c r="E662" s="426"/>
      <c r="F662" s="426"/>
      <c r="G662" s="426"/>
      <c r="H662" s="426"/>
      <c r="I662" s="426"/>
      <c r="J662" s="426"/>
      <c r="K662" s="426"/>
      <c r="L662" s="426"/>
      <c r="M662" s="426"/>
      <c r="N662" s="426"/>
      <c r="O662" s="426"/>
      <c r="P662" s="426"/>
      <c r="Q662" s="426"/>
      <c r="R662" s="426"/>
      <c r="S662" s="426"/>
      <c r="T662" s="426"/>
      <c r="U662" s="426"/>
      <c r="V662" s="426"/>
      <c r="W662" s="426"/>
      <c r="X662" s="426"/>
      <c r="Y662" s="426"/>
      <c r="Z662" s="426"/>
      <c r="AA662" s="426"/>
    </row>
    <row r="663" spans="1:27" ht="15.75" customHeight="1">
      <c r="A663" s="426"/>
      <c r="B663" s="426"/>
      <c r="C663" s="426"/>
      <c r="D663" s="426"/>
      <c r="E663" s="426"/>
      <c r="F663" s="426"/>
      <c r="G663" s="426"/>
      <c r="H663" s="426"/>
      <c r="I663" s="426"/>
      <c r="J663" s="426"/>
      <c r="K663" s="426"/>
      <c r="L663" s="426"/>
      <c r="M663" s="426"/>
      <c r="N663" s="426"/>
      <c r="O663" s="426"/>
      <c r="P663" s="426"/>
      <c r="Q663" s="426"/>
      <c r="R663" s="426"/>
      <c r="S663" s="426"/>
      <c r="T663" s="426"/>
      <c r="U663" s="426"/>
      <c r="V663" s="426"/>
      <c r="W663" s="426"/>
      <c r="X663" s="426"/>
      <c r="Y663" s="426"/>
      <c r="Z663" s="426"/>
      <c r="AA663" s="426"/>
    </row>
    <row r="664" spans="1:27" ht="15.75" customHeight="1">
      <c r="A664" s="426"/>
      <c r="B664" s="426"/>
      <c r="C664" s="426"/>
      <c r="D664" s="426"/>
      <c r="E664" s="426"/>
      <c r="F664" s="426"/>
      <c r="G664" s="426"/>
      <c r="H664" s="426"/>
      <c r="I664" s="426"/>
      <c r="J664" s="426"/>
      <c r="K664" s="426"/>
      <c r="L664" s="426"/>
      <c r="M664" s="426"/>
      <c r="N664" s="426"/>
      <c r="O664" s="426"/>
      <c r="P664" s="426"/>
      <c r="Q664" s="426"/>
      <c r="R664" s="426"/>
      <c r="S664" s="426"/>
      <c r="T664" s="426"/>
      <c r="U664" s="426"/>
      <c r="V664" s="426"/>
      <c r="W664" s="426"/>
      <c r="X664" s="426"/>
      <c r="Y664" s="426"/>
      <c r="Z664" s="426"/>
      <c r="AA664" s="426"/>
    </row>
    <row r="665" spans="1:27" ht="15.75" customHeight="1">
      <c r="A665" s="426"/>
      <c r="B665" s="426"/>
      <c r="C665" s="426"/>
      <c r="D665" s="426"/>
      <c r="E665" s="426"/>
      <c r="F665" s="426"/>
      <c r="G665" s="426"/>
      <c r="H665" s="426"/>
      <c r="I665" s="426"/>
      <c r="J665" s="426"/>
      <c r="K665" s="426"/>
      <c r="L665" s="426"/>
      <c r="M665" s="426"/>
      <c r="N665" s="426"/>
      <c r="O665" s="426"/>
      <c r="P665" s="426"/>
      <c r="Q665" s="426"/>
      <c r="R665" s="426"/>
      <c r="S665" s="426"/>
      <c r="T665" s="426"/>
      <c r="U665" s="426"/>
      <c r="V665" s="426"/>
      <c r="W665" s="426"/>
      <c r="X665" s="426"/>
      <c r="Y665" s="426"/>
      <c r="Z665" s="426"/>
      <c r="AA665" s="426"/>
    </row>
    <row r="666" spans="1:27" ht="15.75" customHeight="1">
      <c r="A666" s="426"/>
      <c r="B666" s="426"/>
      <c r="C666" s="426"/>
      <c r="D666" s="426"/>
      <c r="E666" s="426"/>
      <c r="F666" s="426"/>
      <c r="G666" s="426"/>
      <c r="H666" s="426"/>
      <c r="I666" s="426"/>
      <c r="J666" s="426"/>
      <c r="K666" s="426"/>
      <c r="L666" s="426"/>
      <c r="M666" s="426"/>
      <c r="N666" s="426"/>
      <c r="O666" s="426"/>
      <c r="P666" s="426"/>
      <c r="Q666" s="426"/>
      <c r="R666" s="426"/>
      <c r="S666" s="426"/>
      <c r="T666" s="426"/>
      <c r="U666" s="426"/>
      <c r="V666" s="426"/>
      <c r="W666" s="426"/>
      <c r="X666" s="426"/>
      <c r="Y666" s="426"/>
      <c r="Z666" s="426"/>
      <c r="AA666" s="426"/>
    </row>
    <row r="667" spans="1:27" ht="15.75" customHeight="1">
      <c r="A667" s="426"/>
      <c r="B667" s="426"/>
      <c r="C667" s="426"/>
      <c r="D667" s="426"/>
      <c r="E667" s="426"/>
      <c r="F667" s="426"/>
      <c r="G667" s="426"/>
      <c r="H667" s="426"/>
      <c r="I667" s="426"/>
      <c r="J667" s="426"/>
      <c r="K667" s="426"/>
      <c r="L667" s="426"/>
      <c r="M667" s="426"/>
      <c r="N667" s="426"/>
      <c r="O667" s="426"/>
      <c r="P667" s="426"/>
      <c r="Q667" s="426"/>
      <c r="R667" s="426"/>
      <c r="S667" s="426"/>
      <c r="T667" s="426"/>
      <c r="U667" s="426"/>
      <c r="V667" s="426"/>
      <c r="W667" s="426"/>
      <c r="X667" s="426"/>
      <c r="Y667" s="426"/>
      <c r="Z667" s="426"/>
      <c r="AA667" s="426"/>
    </row>
    <row r="668" spans="1:27" ht="15.75" customHeight="1">
      <c r="A668" s="426"/>
      <c r="B668" s="426"/>
      <c r="C668" s="426"/>
      <c r="D668" s="426"/>
      <c r="E668" s="426"/>
      <c r="F668" s="426"/>
      <c r="G668" s="426"/>
      <c r="H668" s="426"/>
      <c r="I668" s="426"/>
      <c r="J668" s="426"/>
      <c r="K668" s="426"/>
      <c r="L668" s="426"/>
      <c r="M668" s="426"/>
      <c r="N668" s="426"/>
      <c r="O668" s="426"/>
      <c r="P668" s="426"/>
      <c r="Q668" s="426"/>
      <c r="R668" s="426"/>
      <c r="S668" s="426"/>
      <c r="T668" s="426"/>
      <c r="U668" s="426"/>
      <c r="V668" s="426"/>
      <c r="W668" s="426"/>
      <c r="X668" s="426"/>
      <c r="Y668" s="426"/>
      <c r="Z668" s="426"/>
      <c r="AA668" s="426"/>
    </row>
    <row r="669" spans="1:27" ht="15.75" customHeight="1">
      <c r="A669" s="426"/>
      <c r="B669" s="426"/>
      <c r="C669" s="426"/>
      <c r="D669" s="426"/>
      <c r="E669" s="426"/>
      <c r="F669" s="426"/>
      <c r="G669" s="426"/>
      <c r="H669" s="426"/>
      <c r="I669" s="426"/>
      <c r="J669" s="426"/>
      <c r="K669" s="426"/>
      <c r="L669" s="426"/>
      <c r="M669" s="426"/>
      <c r="N669" s="426"/>
      <c r="O669" s="426"/>
      <c r="P669" s="426"/>
      <c r="Q669" s="426"/>
      <c r="R669" s="426"/>
      <c r="S669" s="426"/>
      <c r="T669" s="426"/>
      <c r="U669" s="426"/>
      <c r="V669" s="426"/>
      <c r="W669" s="426"/>
      <c r="X669" s="426"/>
      <c r="Y669" s="426"/>
      <c r="Z669" s="426"/>
      <c r="AA669" s="426"/>
    </row>
    <row r="670" spans="1:27" ht="15.75" customHeight="1">
      <c r="A670" s="426"/>
      <c r="B670" s="426"/>
      <c r="C670" s="426"/>
      <c r="D670" s="426"/>
      <c r="E670" s="426"/>
      <c r="F670" s="426"/>
      <c r="G670" s="426"/>
      <c r="H670" s="426"/>
      <c r="I670" s="426"/>
      <c r="J670" s="426"/>
      <c r="K670" s="426"/>
      <c r="L670" s="426"/>
      <c r="M670" s="426"/>
      <c r="N670" s="426"/>
      <c r="O670" s="426"/>
      <c r="P670" s="426"/>
      <c r="Q670" s="426"/>
      <c r="R670" s="426"/>
      <c r="S670" s="426"/>
      <c r="T670" s="426"/>
      <c r="U670" s="426"/>
      <c r="V670" s="426"/>
      <c r="W670" s="426"/>
      <c r="X670" s="426"/>
      <c r="Y670" s="426"/>
      <c r="Z670" s="426"/>
      <c r="AA670" s="426"/>
    </row>
    <row r="671" spans="1:27" ht="15.75" customHeight="1">
      <c r="A671" s="426"/>
      <c r="B671" s="426"/>
      <c r="C671" s="426"/>
      <c r="D671" s="426"/>
      <c r="E671" s="426"/>
      <c r="F671" s="426"/>
      <c r="G671" s="426"/>
      <c r="H671" s="426"/>
      <c r="I671" s="426"/>
      <c r="J671" s="426"/>
      <c r="K671" s="426"/>
      <c r="L671" s="426"/>
      <c r="M671" s="426"/>
      <c r="N671" s="426"/>
      <c r="O671" s="426"/>
      <c r="P671" s="426"/>
      <c r="Q671" s="426"/>
      <c r="R671" s="426"/>
      <c r="S671" s="426"/>
      <c r="T671" s="426"/>
      <c r="U671" s="426"/>
      <c r="V671" s="426"/>
      <c r="W671" s="426"/>
      <c r="X671" s="426"/>
      <c r="Y671" s="426"/>
      <c r="Z671" s="426"/>
      <c r="AA671" s="426"/>
    </row>
    <row r="672" spans="1:27" ht="15.75" customHeight="1">
      <c r="A672" s="426"/>
      <c r="B672" s="426"/>
      <c r="C672" s="426"/>
      <c r="D672" s="426"/>
      <c r="E672" s="426"/>
      <c r="F672" s="426"/>
      <c r="G672" s="426"/>
      <c r="H672" s="426"/>
      <c r="I672" s="426"/>
      <c r="J672" s="426"/>
      <c r="K672" s="426"/>
      <c r="L672" s="426"/>
      <c r="M672" s="426"/>
      <c r="N672" s="426"/>
      <c r="O672" s="426"/>
      <c r="P672" s="426"/>
      <c r="Q672" s="426"/>
      <c r="R672" s="426"/>
      <c r="S672" s="426"/>
      <c r="T672" s="426"/>
      <c r="U672" s="426"/>
      <c r="V672" s="426"/>
      <c r="W672" s="426"/>
      <c r="X672" s="426"/>
      <c r="Y672" s="426"/>
      <c r="Z672" s="426"/>
      <c r="AA672" s="426"/>
    </row>
    <row r="673" spans="1:27" ht="15.75" customHeight="1">
      <c r="A673" s="426"/>
      <c r="B673" s="426"/>
      <c r="C673" s="426"/>
      <c r="D673" s="426"/>
      <c r="E673" s="426"/>
      <c r="F673" s="426"/>
      <c r="G673" s="426"/>
      <c r="H673" s="426"/>
      <c r="I673" s="426"/>
      <c r="J673" s="426"/>
      <c r="K673" s="426"/>
      <c r="L673" s="426"/>
      <c r="M673" s="426"/>
      <c r="N673" s="426"/>
      <c r="O673" s="426"/>
      <c r="P673" s="426"/>
      <c r="Q673" s="426"/>
      <c r="R673" s="426"/>
      <c r="S673" s="426"/>
      <c r="T673" s="426"/>
      <c r="U673" s="426"/>
      <c r="V673" s="426"/>
      <c r="W673" s="426"/>
      <c r="X673" s="426"/>
      <c r="Y673" s="426"/>
      <c r="Z673" s="426"/>
      <c r="AA673" s="426"/>
    </row>
    <row r="674" spans="1:27" ht="15.75" customHeight="1">
      <c r="A674" s="426"/>
      <c r="B674" s="426"/>
      <c r="C674" s="426"/>
      <c r="D674" s="426"/>
      <c r="E674" s="426"/>
      <c r="F674" s="426"/>
      <c r="G674" s="426"/>
      <c r="H674" s="426"/>
      <c r="I674" s="426"/>
      <c r="J674" s="426"/>
      <c r="K674" s="426"/>
      <c r="L674" s="426"/>
      <c r="M674" s="426"/>
      <c r="N674" s="426"/>
      <c r="O674" s="426"/>
      <c r="P674" s="426"/>
      <c r="Q674" s="426"/>
      <c r="R674" s="426"/>
      <c r="S674" s="426"/>
      <c r="T674" s="426"/>
      <c r="U674" s="426"/>
      <c r="V674" s="426"/>
      <c r="W674" s="426"/>
      <c r="X674" s="426"/>
      <c r="Y674" s="426"/>
      <c r="Z674" s="426"/>
      <c r="AA674" s="426"/>
    </row>
    <row r="675" spans="1:27" ht="15.75" customHeight="1">
      <c r="A675" s="426"/>
      <c r="B675" s="426"/>
      <c r="C675" s="426"/>
      <c r="D675" s="426"/>
      <c r="E675" s="426"/>
      <c r="F675" s="426"/>
      <c r="G675" s="426"/>
      <c r="H675" s="426"/>
      <c r="I675" s="426"/>
      <c r="J675" s="426"/>
      <c r="K675" s="426"/>
      <c r="L675" s="426"/>
      <c r="M675" s="426"/>
      <c r="N675" s="426"/>
      <c r="O675" s="426"/>
      <c r="P675" s="426"/>
      <c r="Q675" s="426"/>
      <c r="R675" s="426"/>
      <c r="S675" s="426"/>
      <c r="T675" s="426"/>
      <c r="U675" s="426"/>
      <c r="V675" s="426"/>
      <c r="W675" s="426"/>
      <c r="X675" s="426"/>
      <c r="Y675" s="426"/>
      <c r="Z675" s="426"/>
      <c r="AA675" s="426"/>
    </row>
    <row r="676" spans="1:27" ht="15.75" customHeight="1">
      <c r="A676" s="426"/>
      <c r="B676" s="426"/>
      <c r="C676" s="426"/>
      <c r="D676" s="426"/>
      <c r="E676" s="426"/>
      <c r="F676" s="426"/>
      <c r="G676" s="426"/>
      <c r="H676" s="426"/>
      <c r="I676" s="426"/>
      <c r="J676" s="426"/>
      <c r="K676" s="426"/>
      <c r="L676" s="426"/>
      <c r="M676" s="426"/>
      <c r="N676" s="426"/>
      <c r="O676" s="426"/>
      <c r="P676" s="426"/>
      <c r="Q676" s="426"/>
      <c r="R676" s="426"/>
      <c r="S676" s="426"/>
      <c r="T676" s="426"/>
      <c r="U676" s="426"/>
      <c r="V676" s="426"/>
      <c r="W676" s="426"/>
      <c r="X676" s="426"/>
      <c r="Y676" s="426"/>
      <c r="Z676" s="426"/>
      <c r="AA676" s="426"/>
    </row>
    <row r="677" spans="1:27" ht="15.75" customHeight="1">
      <c r="A677" s="426"/>
      <c r="B677" s="426"/>
      <c r="C677" s="426"/>
      <c r="D677" s="426"/>
      <c r="E677" s="426"/>
      <c r="F677" s="426"/>
      <c r="G677" s="426"/>
      <c r="H677" s="426"/>
      <c r="I677" s="426"/>
      <c r="J677" s="426"/>
      <c r="K677" s="426"/>
      <c r="L677" s="426"/>
      <c r="M677" s="426"/>
      <c r="N677" s="426"/>
      <c r="O677" s="426"/>
      <c r="P677" s="426"/>
      <c r="Q677" s="426"/>
      <c r="R677" s="426"/>
      <c r="S677" s="426"/>
      <c r="T677" s="426"/>
      <c r="U677" s="426"/>
      <c r="V677" s="426"/>
      <c r="W677" s="426"/>
      <c r="X677" s="426"/>
      <c r="Y677" s="426"/>
      <c r="Z677" s="426"/>
      <c r="AA677" s="426"/>
    </row>
    <row r="678" spans="1:27" ht="15.75" customHeight="1">
      <c r="A678" s="426"/>
      <c r="B678" s="426"/>
      <c r="C678" s="426"/>
      <c r="D678" s="426"/>
      <c r="E678" s="426"/>
      <c r="F678" s="426"/>
      <c r="G678" s="426"/>
      <c r="H678" s="426"/>
      <c r="I678" s="426"/>
      <c r="J678" s="426"/>
      <c r="K678" s="426"/>
      <c r="L678" s="426"/>
      <c r="M678" s="426"/>
      <c r="N678" s="426"/>
      <c r="O678" s="426"/>
      <c r="P678" s="426"/>
      <c r="Q678" s="426"/>
      <c r="R678" s="426"/>
      <c r="S678" s="426"/>
      <c r="T678" s="426"/>
      <c r="U678" s="426"/>
      <c r="V678" s="426"/>
      <c r="W678" s="426"/>
      <c r="X678" s="426"/>
      <c r="Y678" s="426"/>
      <c r="Z678" s="426"/>
      <c r="AA678" s="426"/>
    </row>
    <row r="679" spans="1:27" ht="15.75" customHeight="1">
      <c r="A679" s="426"/>
      <c r="B679" s="426"/>
      <c r="C679" s="426"/>
      <c r="D679" s="426"/>
      <c r="E679" s="426"/>
      <c r="F679" s="426"/>
      <c r="G679" s="426"/>
      <c r="H679" s="426"/>
      <c r="I679" s="426"/>
      <c r="J679" s="426"/>
      <c r="K679" s="426"/>
      <c r="L679" s="426"/>
      <c r="M679" s="426"/>
      <c r="N679" s="426"/>
      <c r="O679" s="426"/>
      <c r="P679" s="426"/>
      <c r="Q679" s="426"/>
      <c r="R679" s="426"/>
      <c r="S679" s="426"/>
      <c r="T679" s="426"/>
      <c r="U679" s="426"/>
      <c r="V679" s="426"/>
      <c r="W679" s="426"/>
      <c r="X679" s="426"/>
      <c r="Y679" s="426"/>
      <c r="Z679" s="426"/>
      <c r="AA679" s="426"/>
    </row>
    <row r="680" spans="1:27" ht="15.75" customHeight="1">
      <c r="A680" s="426"/>
      <c r="B680" s="426"/>
      <c r="C680" s="426"/>
      <c r="D680" s="426"/>
      <c r="E680" s="426"/>
      <c r="F680" s="426"/>
      <c r="G680" s="426"/>
      <c r="H680" s="426"/>
      <c r="I680" s="426"/>
      <c r="J680" s="426"/>
      <c r="K680" s="426"/>
      <c r="L680" s="426"/>
      <c r="M680" s="426"/>
      <c r="N680" s="426"/>
      <c r="O680" s="426"/>
      <c r="P680" s="426"/>
      <c r="Q680" s="426"/>
      <c r="R680" s="426"/>
      <c r="S680" s="426"/>
      <c r="T680" s="426"/>
      <c r="U680" s="426"/>
      <c r="V680" s="426"/>
      <c r="W680" s="426"/>
      <c r="X680" s="426"/>
      <c r="Y680" s="426"/>
      <c r="Z680" s="426"/>
      <c r="AA680" s="426"/>
    </row>
    <row r="681" spans="1:27" ht="15.75" customHeight="1">
      <c r="A681" s="426"/>
      <c r="B681" s="426"/>
      <c r="C681" s="426"/>
      <c r="D681" s="426"/>
      <c r="E681" s="426"/>
      <c r="F681" s="426"/>
      <c r="G681" s="426"/>
      <c r="H681" s="426"/>
      <c r="I681" s="426"/>
      <c r="J681" s="426"/>
      <c r="K681" s="426"/>
      <c r="L681" s="426"/>
      <c r="M681" s="426"/>
      <c r="N681" s="426"/>
      <c r="O681" s="426"/>
      <c r="P681" s="426"/>
      <c r="Q681" s="426"/>
      <c r="R681" s="426"/>
      <c r="S681" s="426"/>
      <c r="T681" s="426"/>
      <c r="U681" s="426"/>
      <c r="V681" s="426"/>
      <c r="W681" s="426"/>
      <c r="X681" s="426"/>
      <c r="Y681" s="426"/>
      <c r="Z681" s="426"/>
      <c r="AA681" s="426"/>
    </row>
    <row r="682" spans="1:27" ht="15.75" customHeight="1">
      <c r="A682" s="426"/>
      <c r="B682" s="426"/>
      <c r="C682" s="426"/>
      <c r="D682" s="426"/>
      <c r="E682" s="426"/>
      <c r="F682" s="426"/>
      <c r="G682" s="426"/>
      <c r="H682" s="426"/>
      <c r="I682" s="426"/>
      <c r="J682" s="426"/>
      <c r="K682" s="426"/>
      <c r="L682" s="426"/>
      <c r="M682" s="426"/>
      <c r="N682" s="426"/>
      <c r="O682" s="426"/>
      <c r="P682" s="426"/>
      <c r="Q682" s="426"/>
      <c r="R682" s="426"/>
      <c r="S682" s="426"/>
      <c r="T682" s="426"/>
      <c r="U682" s="426"/>
      <c r="V682" s="426"/>
      <c r="W682" s="426"/>
      <c r="X682" s="426"/>
      <c r="Y682" s="426"/>
      <c r="Z682" s="426"/>
      <c r="AA682" s="426"/>
    </row>
    <row r="683" spans="1:27" ht="15.75" customHeight="1">
      <c r="A683" s="426"/>
      <c r="B683" s="426"/>
      <c r="C683" s="426"/>
      <c r="D683" s="426"/>
      <c r="E683" s="426"/>
      <c r="F683" s="426"/>
      <c r="G683" s="426"/>
      <c r="H683" s="426"/>
      <c r="I683" s="426"/>
      <c r="J683" s="426"/>
      <c r="K683" s="426"/>
      <c r="L683" s="426"/>
      <c r="M683" s="426"/>
      <c r="N683" s="426"/>
      <c r="O683" s="426"/>
      <c r="P683" s="426"/>
      <c r="Q683" s="426"/>
      <c r="R683" s="426"/>
      <c r="S683" s="426"/>
      <c r="T683" s="426"/>
      <c r="U683" s="426"/>
      <c r="V683" s="426"/>
      <c r="W683" s="426"/>
      <c r="X683" s="426"/>
      <c r="Y683" s="426"/>
      <c r="Z683" s="426"/>
      <c r="AA683" s="426"/>
    </row>
    <row r="684" spans="1:27" ht="15.75" customHeight="1">
      <c r="A684" s="426"/>
      <c r="B684" s="426"/>
      <c r="C684" s="426"/>
      <c r="D684" s="426"/>
      <c r="E684" s="426"/>
      <c r="F684" s="426"/>
      <c r="G684" s="426"/>
      <c r="H684" s="426"/>
      <c r="I684" s="426"/>
      <c r="J684" s="426"/>
      <c r="K684" s="426"/>
      <c r="L684" s="426"/>
      <c r="M684" s="426"/>
      <c r="N684" s="426"/>
      <c r="O684" s="426"/>
      <c r="P684" s="426"/>
      <c r="Q684" s="426"/>
      <c r="R684" s="426"/>
      <c r="S684" s="426"/>
      <c r="T684" s="426"/>
      <c r="U684" s="426"/>
      <c r="V684" s="426"/>
      <c r="W684" s="426"/>
      <c r="X684" s="426"/>
      <c r="Y684" s="426"/>
      <c r="Z684" s="426"/>
      <c r="AA684" s="426"/>
    </row>
    <row r="685" spans="1:27" ht="15.75" customHeight="1">
      <c r="A685" s="426"/>
      <c r="B685" s="426"/>
      <c r="C685" s="426"/>
      <c r="D685" s="426"/>
      <c r="E685" s="426"/>
      <c r="F685" s="426"/>
      <c r="G685" s="426"/>
      <c r="H685" s="426"/>
      <c r="I685" s="426"/>
      <c r="J685" s="426"/>
      <c r="K685" s="426"/>
      <c r="L685" s="426"/>
      <c r="M685" s="426"/>
      <c r="N685" s="426"/>
      <c r="O685" s="426"/>
      <c r="P685" s="426"/>
      <c r="Q685" s="426"/>
      <c r="R685" s="426"/>
      <c r="S685" s="426"/>
      <c r="T685" s="426"/>
      <c r="U685" s="426"/>
      <c r="V685" s="426"/>
      <c r="W685" s="426"/>
      <c r="X685" s="426"/>
      <c r="Y685" s="426"/>
      <c r="Z685" s="426"/>
      <c r="AA685" s="426"/>
    </row>
    <row r="686" spans="1:27" ht="15.75" customHeight="1">
      <c r="A686" s="426"/>
      <c r="B686" s="426"/>
      <c r="C686" s="426"/>
      <c r="D686" s="426"/>
      <c r="E686" s="426"/>
      <c r="F686" s="426"/>
      <c r="G686" s="426"/>
      <c r="H686" s="426"/>
      <c r="I686" s="426"/>
      <c r="J686" s="426"/>
      <c r="K686" s="426"/>
      <c r="L686" s="426"/>
      <c r="M686" s="426"/>
      <c r="N686" s="426"/>
      <c r="O686" s="426"/>
      <c r="P686" s="426"/>
      <c r="Q686" s="426"/>
      <c r="R686" s="426"/>
      <c r="S686" s="426"/>
      <c r="T686" s="426"/>
      <c r="U686" s="426"/>
      <c r="V686" s="426"/>
      <c r="W686" s="426"/>
      <c r="X686" s="426"/>
      <c r="Y686" s="426"/>
      <c r="Z686" s="426"/>
      <c r="AA686" s="426"/>
    </row>
    <row r="687" spans="1:27" ht="15.75" customHeight="1">
      <c r="A687" s="426"/>
      <c r="B687" s="426"/>
      <c r="C687" s="426"/>
      <c r="D687" s="426"/>
      <c r="E687" s="426"/>
      <c r="F687" s="426"/>
      <c r="G687" s="426"/>
      <c r="H687" s="426"/>
      <c r="I687" s="426"/>
      <c r="J687" s="426"/>
      <c r="K687" s="426"/>
      <c r="L687" s="426"/>
      <c r="M687" s="426"/>
      <c r="N687" s="426"/>
      <c r="O687" s="426"/>
      <c r="P687" s="426"/>
      <c r="Q687" s="426"/>
      <c r="R687" s="426"/>
      <c r="S687" s="426"/>
      <c r="T687" s="426"/>
      <c r="U687" s="426"/>
      <c r="V687" s="426"/>
      <c r="W687" s="426"/>
      <c r="X687" s="426"/>
      <c r="Y687" s="426"/>
      <c r="Z687" s="426"/>
      <c r="AA687" s="426"/>
    </row>
    <row r="688" spans="1:27" ht="15.75" customHeight="1">
      <c r="A688" s="426"/>
      <c r="B688" s="426"/>
      <c r="C688" s="426"/>
      <c r="D688" s="426"/>
      <c r="E688" s="426"/>
      <c r="F688" s="426"/>
      <c r="G688" s="426"/>
      <c r="H688" s="426"/>
      <c r="I688" s="426"/>
      <c r="J688" s="426"/>
      <c r="K688" s="426"/>
      <c r="L688" s="426"/>
      <c r="M688" s="426"/>
      <c r="N688" s="426"/>
      <c r="O688" s="426"/>
      <c r="P688" s="426"/>
      <c r="Q688" s="426"/>
      <c r="R688" s="426"/>
      <c r="S688" s="426"/>
      <c r="T688" s="426"/>
      <c r="U688" s="426"/>
      <c r="V688" s="426"/>
      <c r="W688" s="426"/>
      <c r="X688" s="426"/>
      <c r="Y688" s="426"/>
      <c r="Z688" s="426"/>
      <c r="AA688" s="426"/>
    </row>
    <row r="689" spans="1:27" ht="15.75" customHeight="1">
      <c r="A689" s="426"/>
      <c r="B689" s="426"/>
      <c r="C689" s="426"/>
      <c r="D689" s="426"/>
      <c r="E689" s="426"/>
      <c r="F689" s="426"/>
      <c r="G689" s="426"/>
      <c r="H689" s="426"/>
      <c r="I689" s="426"/>
      <c r="J689" s="426"/>
      <c r="K689" s="426"/>
      <c r="L689" s="426"/>
      <c r="M689" s="426"/>
      <c r="N689" s="426"/>
      <c r="O689" s="426"/>
      <c r="P689" s="426"/>
      <c r="Q689" s="426"/>
      <c r="R689" s="426"/>
      <c r="S689" s="426"/>
      <c r="T689" s="426"/>
      <c r="U689" s="426"/>
      <c r="V689" s="426"/>
      <c r="W689" s="426"/>
      <c r="X689" s="426"/>
      <c r="Y689" s="426"/>
      <c r="Z689" s="426"/>
      <c r="AA689" s="426"/>
    </row>
    <row r="690" spans="1:27" ht="15.75" customHeight="1">
      <c r="A690" s="426"/>
      <c r="B690" s="426"/>
      <c r="C690" s="426"/>
      <c r="D690" s="426"/>
      <c r="E690" s="426"/>
      <c r="F690" s="426"/>
      <c r="G690" s="426"/>
      <c r="H690" s="426"/>
      <c r="I690" s="426"/>
      <c r="J690" s="426"/>
      <c r="K690" s="426"/>
      <c r="L690" s="426"/>
      <c r="M690" s="426"/>
      <c r="N690" s="426"/>
      <c r="O690" s="426"/>
      <c r="P690" s="426"/>
      <c r="Q690" s="426"/>
      <c r="R690" s="426"/>
      <c r="S690" s="426"/>
      <c r="T690" s="426"/>
      <c r="U690" s="426"/>
      <c r="V690" s="426"/>
      <c r="W690" s="426"/>
      <c r="X690" s="426"/>
      <c r="Y690" s="426"/>
      <c r="Z690" s="426"/>
      <c r="AA690" s="426"/>
    </row>
    <row r="691" spans="1:27" ht="15.75" customHeight="1">
      <c r="A691" s="426"/>
      <c r="B691" s="426"/>
      <c r="C691" s="426"/>
      <c r="D691" s="426"/>
      <c r="E691" s="426"/>
      <c r="F691" s="426"/>
      <c r="G691" s="426"/>
      <c r="H691" s="426"/>
      <c r="I691" s="426"/>
      <c r="J691" s="426"/>
      <c r="K691" s="426"/>
      <c r="L691" s="426"/>
      <c r="M691" s="426"/>
      <c r="N691" s="426"/>
      <c r="O691" s="426"/>
      <c r="P691" s="426"/>
      <c r="Q691" s="426"/>
      <c r="R691" s="426"/>
      <c r="S691" s="426"/>
      <c r="T691" s="426"/>
      <c r="U691" s="426"/>
      <c r="V691" s="426"/>
      <c r="W691" s="426"/>
      <c r="X691" s="426"/>
      <c r="Y691" s="426"/>
      <c r="Z691" s="426"/>
      <c r="AA691" s="426"/>
    </row>
    <row r="692" spans="1:27" ht="15.75" customHeight="1">
      <c r="A692" s="426"/>
      <c r="B692" s="426"/>
      <c r="C692" s="426"/>
      <c r="D692" s="426"/>
      <c r="E692" s="426"/>
      <c r="F692" s="426"/>
      <c r="G692" s="426"/>
      <c r="H692" s="426"/>
      <c r="I692" s="426"/>
      <c r="J692" s="426"/>
      <c r="K692" s="426"/>
      <c r="L692" s="426"/>
      <c r="M692" s="426"/>
      <c r="N692" s="426"/>
      <c r="O692" s="426"/>
      <c r="P692" s="426"/>
      <c r="Q692" s="426"/>
      <c r="R692" s="426"/>
      <c r="S692" s="426"/>
      <c r="T692" s="426"/>
      <c r="U692" s="426"/>
      <c r="V692" s="426"/>
      <c r="W692" s="426"/>
      <c r="X692" s="426"/>
      <c r="Y692" s="426"/>
      <c r="Z692" s="426"/>
      <c r="AA692" s="426"/>
    </row>
    <row r="693" spans="1:27" ht="15.75" customHeight="1">
      <c r="A693" s="426"/>
      <c r="B693" s="426"/>
      <c r="C693" s="426"/>
      <c r="D693" s="426"/>
      <c r="E693" s="426"/>
      <c r="F693" s="426"/>
      <c r="G693" s="426"/>
      <c r="H693" s="426"/>
      <c r="I693" s="426"/>
      <c r="J693" s="426"/>
      <c r="K693" s="426"/>
      <c r="L693" s="426"/>
      <c r="M693" s="426"/>
      <c r="N693" s="426"/>
      <c r="O693" s="426"/>
      <c r="P693" s="426"/>
      <c r="Q693" s="426"/>
      <c r="R693" s="426"/>
      <c r="S693" s="426"/>
      <c r="T693" s="426"/>
      <c r="U693" s="426"/>
      <c r="V693" s="426"/>
      <c r="W693" s="426"/>
      <c r="X693" s="426"/>
      <c r="Y693" s="426"/>
      <c r="Z693" s="426"/>
      <c r="AA693" s="426"/>
    </row>
    <row r="694" spans="1:27" ht="15.75" customHeight="1">
      <c r="A694" s="426"/>
      <c r="B694" s="426"/>
      <c r="C694" s="426"/>
      <c r="D694" s="426"/>
      <c r="E694" s="426"/>
      <c r="F694" s="426"/>
      <c r="G694" s="426"/>
      <c r="H694" s="426"/>
      <c r="I694" s="426"/>
      <c r="J694" s="426"/>
      <c r="K694" s="426"/>
      <c r="L694" s="426"/>
      <c r="M694" s="426"/>
      <c r="N694" s="426"/>
      <c r="O694" s="426"/>
      <c r="P694" s="426"/>
      <c r="Q694" s="426"/>
      <c r="R694" s="426"/>
      <c r="S694" s="426"/>
      <c r="T694" s="426"/>
      <c r="U694" s="426"/>
      <c r="V694" s="426"/>
      <c r="W694" s="426"/>
      <c r="X694" s="426"/>
      <c r="Y694" s="426"/>
      <c r="Z694" s="426"/>
      <c r="AA694" s="426"/>
    </row>
    <row r="695" spans="1:27" ht="15.75" customHeight="1">
      <c r="A695" s="426"/>
      <c r="B695" s="426"/>
      <c r="C695" s="426"/>
      <c r="D695" s="426"/>
      <c r="E695" s="426"/>
      <c r="F695" s="426"/>
      <c r="G695" s="426"/>
      <c r="H695" s="426"/>
      <c r="I695" s="426"/>
      <c r="J695" s="426"/>
      <c r="K695" s="426"/>
      <c r="L695" s="426"/>
      <c r="M695" s="426"/>
      <c r="N695" s="426"/>
      <c r="O695" s="426"/>
      <c r="P695" s="426"/>
      <c r="Q695" s="426"/>
      <c r="R695" s="426"/>
      <c r="S695" s="426"/>
      <c r="T695" s="426"/>
      <c r="U695" s="426"/>
      <c r="V695" s="426"/>
      <c r="W695" s="426"/>
      <c r="X695" s="426"/>
      <c r="Y695" s="426"/>
      <c r="Z695" s="426"/>
      <c r="AA695" s="426"/>
    </row>
    <row r="696" spans="1:27" ht="15.75" customHeight="1">
      <c r="A696" s="426"/>
      <c r="B696" s="426"/>
      <c r="C696" s="426"/>
      <c r="D696" s="426"/>
      <c r="E696" s="426"/>
      <c r="F696" s="426"/>
      <c r="G696" s="426"/>
      <c r="H696" s="426"/>
      <c r="I696" s="426"/>
      <c r="J696" s="426"/>
      <c r="K696" s="426"/>
      <c r="L696" s="426"/>
      <c r="M696" s="426"/>
      <c r="N696" s="426"/>
      <c r="O696" s="426"/>
      <c r="P696" s="426"/>
      <c r="Q696" s="426"/>
      <c r="R696" s="426"/>
      <c r="S696" s="426"/>
      <c r="T696" s="426"/>
      <c r="U696" s="426"/>
      <c r="V696" s="426"/>
      <c r="W696" s="426"/>
      <c r="X696" s="426"/>
      <c r="Y696" s="426"/>
      <c r="Z696" s="426"/>
      <c r="AA696" s="426"/>
    </row>
    <row r="697" spans="1:27" ht="15.75" customHeight="1">
      <c r="A697" s="426"/>
      <c r="B697" s="426"/>
      <c r="C697" s="426"/>
      <c r="D697" s="426"/>
      <c r="E697" s="426"/>
      <c r="F697" s="426"/>
      <c r="G697" s="426"/>
      <c r="H697" s="426"/>
      <c r="I697" s="426"/>
      <c r="J697" s="426"/>
      <c r="K697" s="426"/>
      <c r="L697" s="426"/>
      <c r="M697" s="426"/>
      <c r="N697" s="426"/>
      <c r="O697" s="426"/>
      <c r="P697" s="426"/>
      <c r="Q697" s="426"/>
      <c r="R697" s="426"/>
      <c r="S697" s="426"/>
      <c r="T697" s="426"/>
      <c r="U697" s="426"/>
      <c r="V697" s="426"/>
      <c r="W697" s="426"/>
      <c r="X697" s="426"/>
      <c r="Y697" s="426"/>
      <c r="Z697" s="426"/>
      <c r="AA697" s="426"/>
    </row>
    <row r="698" spans="1:27" ht="15.75" customHeight="1">
      <c r="A698" s="426"/>
      <c r="B698" s="426"/>
      <c r="C698" s="426"/>
      <c r="D698" s="426"/>
      <c r="E698" s="426"/>
      <c r="F698" s="426"/>
      <c r="G698" s="426"/>
      <c r="H698" s="426"/>
      <c r="I698" s="426"/>
      <c r="J698" s="426"/>
      <c r="K698" s="426"/>
      <c r="L698" s="426"/>
      <c r="M698" s="426"/>
      <c r="N698" s="426"/>
      <c r="O698" s="426"/>
      <c r="P698" s="426"/>
      <c r="Q698" s="426"/>
      <c r="R698" s="426"/>
      <c r="S698" s="426"/>
      <c r="T698" s="426"/>
      <c r="U698" s="426"/>
      <c r="V698" s="426"/>
      <c r="W698" s="426"/>
      <c r="X698" s="426"/>
      <c r="Y698" s="426"/>
      <c r="Z698" s="426"/>
      <c r="AA698" s="426"/>
    </row>
    <row r="699" spans="1:27" ht="15.75" customHeight="1">
      <c r="A699" s="426"/>
      <c r="B699" s="426"/>
      <c r="C699" s="426"/>
      <c r="D699" s="426"/>
      <c r="E699" s="426"/>
      <c r="F699" s="426"/>
      <c r="G699" s="426"/>
      <c r="H699" s="426"/>
      <c r="I699" s="426"/>
      <c r="J699" s="426"/>
      <c r="K699" s="426"/>
      <c r="L699" s="426"/>
      <c r="M699" s="426"/>
      <c r="N699" s="426"/>
      <c r="O699" s="426"/>
      <c r="P699" s="426"/>
      <c r="Q699" s="426"/>
      <c r="R699" s="426"/>
      <c r="S699" s="426"/>
      <c r="T699" s="426"/>
      <c r="U699" s="426"/>
      <c r="V699" s="426"/>
      <c r="W699" s="426"/>
      <c r="X699" s="426"/>
      <c r="Y699" s="426"/>
      <c r="Z699" s="426"/>
      <c r="AA699" s="426"/>
    </row>
    <row r="700" spans="1:27" ht="15.75" customHeight="1">
      <c r="A700" s="426"/>
      <c r="B700" s="426"/>
      <c r="C700" s="426"/>
      <c r="D700" s="426"/>
      <c r="E700" s="426"/>
      <c r="F700" s="426"/>
      <c r="G700" s="426"/>
      <c r="H700" s="426"/>
      <c r="I700" s="426"/>
      <c r="J700" s="426"/>
      <c r="K700" s="426"/>
      <c r="L700" s="426"/>
      <c r="M700" s="426"/>
      <c r="N700" s="426"/>
      <c r="O700" s="426"/>
      <c r="P700" s="426"/>
      <c r="Q700" s="426"/>
      <c r="R700" s="426"/>
      <c r="S700" s="426"/>
      <c r="T700" s="426"/>
      <c r="U700" s="426"/>
      <c r="V700" s="426"/>
      <c r="W700" s="426"/>
      <c r="X700" s="426"/>
      <c r="Y700" s="426"/>
      <c r="Z700" s="426"/>
      <c r="AA700" s="426"/>
    </row>
    <row r="701" spans="1:27" ht="15.75" customHeight="1">
      <c r="A701" s="426"/>
      <c r="B701" s="426"/>
      <c r="C701" s="426"/>
      <c r="D701" s="426"/>
      <c r="E701" s="426"/>
      <c r="F701" s="426"/>
      <c r="G701" s="426"/>
      <c r="H701" s="426"/>
      <c r="I701" s="426"/>
      <c r="J701" s="426"/>
      <c r="K701" s="426"/>
      <c r="L701" s="426"/>
      <c r="M701" s="426"/>
      <c r="N701" s="426"/>
      <c r="O701" s="426"/>
      <c r="P701" s="426"/>
      <c r="Q701" s="426"/>
      <c r="R701" s="426"/>
      <c r="S701" s="426"/>
      <c r="T701" s="426"/>
      <c r="U701" s="426"/>
      <c r="V701" s="426"/>
      <c r="W701" s="426"/>
      <c r="X701" s="426"/>
      <c r="Y701" s="426"/>
      <c r="Z701" s="426"/>
      <c r="AA701" s="426"/>
    </row>
    <row r="702" spans="1:27" ht="15.75" customHeight="1">
      <c r="A702" s="426"/>
      <c r="B702" s="426"/>
      <c r="C702" s="426"/>
      <c r="D702" s="426"/>
      <c r="E702" s="426"/>
      <c r="F702" s="426"/>
      <c r="G702" s="426"/>
      <c r="H702" s="426"/>
      <c r="I702" s="426"/>
      <c r="J702" s="426"/>
      <c r="K702" s="426"/>
      <c r="L702" s="426"/>
      <c r="M702" s="426"/>
      <c r="N702" s="426"/>
      <c r="O702" s="426"/>
      <c r="P702" s="426"/>
      <c r="Q702" s="426"/>
      <c r="R702" s="426"/>
      <c r="S702" s="426"/>
      <c r="T702" s="426"/>
      <c r="U702" s="426"/>
      <c r="V702" s="426"/>
      <c r="W702" s="426"/>
      <c r="X702" s="426"/>
      <c r="Y702" s="426"/>
      <c r="Z702" s="426"/>
      <c r="AA702" s="426"/>
    </row>
    <row r="703" spans="1:27" ht="15.75" customHeight="1">
      <c r="A703" s="426"/>
      <c r="B703" s="426"/>
      <c r="C703" s="426"/>
      <c r="D703" s="426"/>
      <c r="E703" s="426"/>
      <c r="F703" s="426"/>
      <c r="G703" s="426"/>
      <c r="H703" s="426"/>
      <c r="I703" s="426"/>
      <c r="J703" s="426"/>
      <c r="K703" s="426"/>
      <c r="L703" s="426"/>
      <c r="M703" s="426"/>
      <c r="N703" s="426"/>
      <c r="O703" s="426"/>
      <c r="P703" s="426"/>
      <c r="Q703" s="426"/>
      <c r="R703" s="426"/>
      <c r="S703" s="426"/>
      <c r="T703" s="426"/>
      <c r="U703" s="426"/>
      <c r="V703" s="426"/>
      <c r="W703" s="426"/>
      <c r="X703" s="426"/>
      <c r="Y703" s="426"/>
      <c r="Z703" s="426"/>
      <c r="AA703" s="426"/>
    </row>
    <row r="704" spans="1:27" ht="15.75" customHeight="1">
      <c r="A704" s="426"/>
      <c r="B704" s="426"/>
      <c r="C704" s="426"/>
      <c r="D704" s="426"/>
      <c r="E704" s="426"/>
      <c r="F704" s="426"/>
      <c r="G704" s="426"/>
      <c r="H704" s="426"/>
      <c r="I704" s="426"/>
      <c r="J704" s="426"/>
      <c r="K704" s="426"/>
      <c r="L704" s="426"/>
      <c r="M704" s="426"/>
      <c r="N704" s="426"/>
      <c r="O704" s="426"/>
      <c r="P704" s="426"/>
      <c r="Q704" s="426"/>
      <c r="R704" s="426"/>
      <c r="S704" s="426"/>
      <c r="T704" s="426"/>
      <c r="U704" s="426"/>
      <c r="V704" s="426"/>
      <c r="W704" s="426"/>
      <c r="X704" s="426"/>
      <c r="Y704" s="426"/>
      <c r="Z704" s="426"/>
      <c r="AA704" s="426"/>
    </row>
    <row r="705" spans="1:27" ht="15.75" customHeight="1">
      <c r="A705" s="426"/>
      <c r="B705" s="426"/>
      <c r="C705" s="426"/>
      <c r="D705" s="426"/>
      <c r="E705" s="426"/>
      <c r="F705" s="426"/>
      <c r="G705" s="426"/>
      <c r="H705" s="426"/>
      <c r="I705" s="426"/>
      <c r="J705" s="426"/>
      <c r="K705" s="426"/>
      <c r="L705" s="426"/>
      <c r="M705" s="426"/>
      <c r="N705" s="426"/>
      <c r="O705" s="426"/>
      <c r="P705" s="426"/>
      <c r="Q705" s="426"/>
      <c r="R705" s="426"/>
      <c r="S705" s="426"/>
      <c r="T705" s="426"/>
      <c r="U705" s="426"/>
      <c r="V705" s="426"/>
      <c r="W705" s="426"/>
      <c r="X705" s="426"/>
      <c r="Y705" s="426"/>
      <c r="Z705" s="426"/>
      <c r="AA705" s="426"/>
    </row>
    <row r="706" spans="1:27" ht="15.75" customHeight="1">
      <c r="A706" s="426"/>
      <c r="B706" s="426"/>
      <c r="C706" s="426"/>
      <c r="D706" s="426"/>
      <c r="E706" s="426"/>
      <c r="F706" s="426"/>
      <c r="G706" s="426"/>
      <c r="H706" s="426"/>
      <c r="I706" s="426"/>
      <c r="J706" s="426"/>
      <c r="K706" s="426"/>
      <c r="L706" s="426"/>
      <c r="M706" s="426"/>
      <c r="N706" s="426"/>
      <c r="O706" s="426"/>
      <c r="P706" s="426"/>
      <c r="Q706" s="426"/>
      <c r="R706" s="426"/>
      <c r="S706" s="426"/>
      <c r="T706" s="426"/>
      <c r="U706" s="426"/>
      <c r="V706" s="426"/>
      <c r="W706" s="426"/>
      <c r="X706" s="426"/>
      <c r="Y706" s="426"/>
      <c r="Z706" s="426"/>
      <c r="AA706" s="426"/>
    </row>
    <row r="707" spans="1:27" ht="15.75" customHeight="1">
      <c r="A707" s="426"/>
      <c r="B707" s="426"/>
      <c r="C707" s="426"/>
      <c r="D707" s="426"/>
      <c r="E707" s="426"/>
      <c r="F707" s="426"/>
      <c r="G707" s="426"/>
      <c r="H707" s="426"/>
      <c r="I707" s="426"/>
      <c r="J707" s="426"/>
      <c r="K707" s="426"/>
      <c r="L707" s="426"/>
      <c r="M707" s="426"/>
      <c r="N707" s="426"/>
      <c r="O707" s="426"/>
      <c r="P707" s="426"/>
      <c r="Q707" s="426"/>
      <c r="R707" s="426"/>
      <c r="S707" s="426"/>
      <c r="T707" s="426"/>
      <c r="U707" s="426"/>
      <c r="V707" s="426"/>
      <c r="W707" s="426"/>
      <c r="X707" s="426"/>
      <c r="Y707" s="426"/>
      <c r="Z707" s="426"/>
      <c r="AA707" s="426"/>
    </row>
    <row r="708" spans="1:27" ht="15.75" customHeight="1">
      <c r="A708" s="426"/>
      <c r="B708" s="426"/>
      <c r="C708" s="426"/>
      <c r="D708" s="426"/>
      <c r="E708" s="426"/>
      <c r="F708" s="426"/>
      <c r="G708" s="426"/>
      <c r="H708" s="426"/>
      <c r="I708" s="426"/>
      <c r="J708" s="426"/>
      <c r="K708" s="426"/>
      <c r="L708" s="426"/>
      <c r="M708" s="426"/>
      <c r="N708" s="426"/>
      <c r="O708" s="426"/>
      <c r="P708" s="426"/>
      <c r="Q708" s="426"/>
      <c r="R708" s="426"/>
      <c r="S708" s="426"/>
      <c r="T708" s="426"/>
      <c r="U708" s="426"/>
      <c r="V708" s="426"/>
      <c r="W708" s="426"/>
      <c r="X708" s="426"/>
      <c r="Y708" s="426"/>
      <c r="Z708" s="426"/>
      <c r="AA708" s="426"/>
    </row>
    <row r="709" spans="1:27" ht="15.75" customHeight="1">
      <c r="A709" s="426"/>
      <c r="B709" s="426"/>
      <c r="C709" s="426"/>
      <c r="D709" s="426"/>
      <c r="E709" s="426"/>
      <c r="F709" s="426"/>
      <c r="G709" s="426"/>
      <c r="H709" s="426"/>
      <c r="I709" s="426"/>
      <c r="J709" s="426"/>
      <c r="K709" s="426"/>
      <c r="L709" s="426"/>
      <c r="M709" s="426"/>
      <c r="N709" s="426"/>
      <c r="O709" s="426"/>
      <c r="P709" s="426"/>
      <c r="Q709" s="426"/>
      <c r="R709" s="426"/>
      <c r="S709" s="426"/>
      <c r="T709" s="426"/>
      <c r="U709" s="426"/>
      <c r="V709" s="426"/>
      <c r="W709" s="426"/>
      <c r="X709" s="426"/>
      <c r="Y709" s="426"/>
      <c r="Z709" s="426"/>
      <c r="AA709" s="426"/>
    </row>
    <row r="710" spans="1:27" ht="15.75" customHeight="1">
      <c r="A710" s="426"/>
      <c r="B710" s="426"/>
      <c r="C710" s="426"/>
      <c r="D710" s="426"/>
      <c r="E710" s="426"/>
      <c r="F710" s="426"/>
      <c r="G710" s="426"/>
      <c r="H710" s="426"/>
      <c r="I710" s="426"/>
      <c r="J710" s="426"/>
      <c r="K710" s="426"/>
      <c r="L710" s="426"/>
      <c r="M710" s="426"/>
      <c r="N710" s="426"/>
      <c r="O710" s="426"/>
      <c r="P710" s="426"/>
      <c r="Q710" s="426"/>
      <c r="R710" s="426"/>
      <c r="S710" s="426"/>
      <c r="T710" s="426"/>
      <c r="U710" s="426"/>
      <c r="V710" s="426"/>
      <c r="W710" s="426"/>
      <c r="X710" s="426"/>
      <c r="Y710" s="426"/>
      <c r="Z710" s="426"/>
      <c r="AA710" s="426"/>
    </row>
    <row r="711" spans="1:27" ht="15.75" customHeight="1">
      <c r="A711" s="426"/>
      <c r="B711" s="426"/>
      <c r="C711" s="426"/>
      <c r="D711" s="426"/>
      <c r="E711" s="426"/>
      <c r="F711" s="426"/>
      <c r="G711" s="426"/>
      <c r="H711" s="426"/>
      <c r="I711" s="426"/>
      <c r="J711" s="426"/>
      <c r="K711" s="426"/>
      <c r="L711" s="426"/>
      <c r="M711" s="426"/>
      <c r="N711" s="426"/>
      <c r="O711" s="426"/>
      <c r="P711" s="426"/>
      <c r="Q711" s="426"/>
      <c r="R711" s="426"/>
      <c r="S711" s="426"/>
      <c r="T711" s="426"/>
      <c r="U711" s="426"/>
      <c r="V711" s="426"/>
      <c r="W711" s="426"/>
      <c r="X711" s="426"/>
      <c r="Y711" s="426"/>
      <c r="Z711" s="426"/>
      <c r="AA711" s="426"/>
    </row>
    <row r="712" spans="1:27" ht="15.75" customHeight="1">
      <c r="A712" s="426"/>
      <c r="B712" s="426"/>
      <c r="C712" s="426"/>
      <c r="D712" s="426"/>
      <c r="E712" s="426"/>
      <c r="F712" s="426"/>
      <c r="G712" s="426"/>
      <c r="H712" s="426"/>
      <c r="I712" s="426"/>
      <c r="J712" s="426"/>
      <c r="K712" s="426"/>
      <c r="L712" s="426"/>
      <c r="M712" s="426"/>
      <c r="N712" s="426"/>
      <c r="O712" s="426"/>
      <c r="P712" s="426"/>
      <c r="Q712" s="426"/>
      <c r="R712" s="426"/>
      <c r="S712" s="426"/>
      <c r="T712" s="426"/>
      <c r="U712" s="426"/>
      <c r="V712" s="426"/>
      <c r="W712" s="426"/>
      <c r="X712" s="426"/>
      <c r="Y712" s="426"/>
      <c r="Z712" s="426"/>
      <c r="AA712" s="426"/>
    </row>
    <row r="713" spans="1:27" ht="15.75" customHeight="1">
      <c r="A713" s="426"/>
      <c r="B713" s="426"/>
      <c r="C713" s="426"/>
      <c r="D713" s="426"/>
      <c r="E713" s="426"/>
      <c r="F713" s="426"/>
      <c r="G713" s="426"/>
      <c r="H713" s="426"/>
      <c r="I713" s="426"/>
      <c r="J713" s="426"/>
      <c r="K713" s="426"/>
      <c r="L713" s="426"/>
      <c r="M713" s="426"/>
      <c r="N713" s="426"/>
      <c r="O713" s="426"/>
      <c r="P713" s="426"/>
      <c r="Q713" s="426"/>
      <c r="R713" s="426"/>
      <c r="S713" s="426"/>
      <c r="T713" s="426"/>
      <c r="U713" s="426"/>
      <c r="V713" s="426"/>
      <c r="W713" s="426"/>
      <c r="X713" s="426"/>
      <c r="Y713" s="426"/>
      <c r="Z713" s="426"/>
      <c r="AA713" s="426"/>
    </row>
    <row r="714" spans="1:27" ht="15.75" customHeight="1">
      <c r="A714" s="426"/>
      <c r="B714" s="426"/>
      <c r="C714" s="426"/>
      <c r="D714" s="426"/>
      <c r="E714" s="426"/>
      <c r="F714" s="426"/>
      <c r="G714" s="426"/>
      <c r="H714" s="426"/>
      <c r="I714" s="426"/>
      <c r="J714" s="426"/>
      <c r="K714" s="426"/>
      <c r="L714" s="426"/>
      <c r="M714" s="426"/>
      <c r="N714" s="426"/>
      <c r="O714" s="426"/>
      <c r="P714" s="426"/>
      <c r="Q714" s="426"/>
      <c r="R714" s="426"/>
      <c r="S714" s="426"/>
      <c r="T714" s="426"/>
      <c r="U714" s="426"/>
      <c r="V714" s="426"/>
      <c r="W714" s="426"/>
      <c r="X714" s="426"/>
      <c r="Y714" s="426"/>
      <c r="Z714" s="426"/>
      <c r="AA714" s="426"/>
    </row>
    <row r="715" spans="1:27" ht="15.75" customHeight="1">
      <c r="A715" s="426"/>
      <c r="B715" s="426"/>
      <c r="C715" s="426"/>
      <c r="D715" s="426"/>
      <c r="E715" s="426"/>
      <c r="F715" s="426"/>
      <c r="G715" s="426"/>
      <c r="H715" s="426"/>
      <c r="I715" s="426"/>
      <c r="J715" s="426"/>
      <c r="K715" s="426"/>
      <c r="L715" s="426"/>
      <c r="M715" s="426"/>
      <c r="N715" s="426"/>
      <c r="O715" s="426"/>
      <c r="P715" s="426"/>
      <c r="Q715" s="426"/>
      <c r="R715" s="426"/>
      <c r="S715" s="426"/>
      <c r="T715" s="426"/>
      <c r="U715" s="426"/>
      <c r="V715" s="426"/>
      <c r="W715" s="426"/>
      <c r="X715" s="426"/>
      <c r="Y715" s="426"/>
      <c r="Z715" s="426"/>
      <c r="AA715" s="426"/>
    </row>
    <row r="716" spans="1:27" ht="15.75" customHeight="1">
      <c r="A716" s="426"/>
      <c r="B716" s="426"/>
      <c r="C716" s="426"/>
      <c r="D716" s="426"/>
      <c r="E716" s="426"/>
      <c r="F716" s="426"/>
      <c r="G716" s="426"/>
      <c r="H716" s="426"/>
      <c r="I716" s="426"/>
      <c r="J716" s="426"/>
      <c r="K716" s="426"/>
      <c r="L716" s="426"/>
      <c r="M716" s="426"/>
      <c r="N716" s="426"/>
      <c r="O716" s="426"/>
      <c r="P716" s="426"/>
      <c r="Q716" s="426"/>
      <c r="R716" s="426"/>
      <c r="S716" s="426"/>
      <c r="T716" s="426"/>
      <c r="U716" s="426"/>
      <c r="V716" s="426"/>
      <c r="W716" s="426"/>
      <c r="X716" s="426"/>
      <c r="Y716" s="426"/>
      <c r="Z716" s="426"/>
      <c r="AA716" s="426"/>
    </row>
    <row r="717" spans="1:27" ht="15.75" customHeight="1">
      <c r="A717" s="426"/>
      <c r="B717" s="426"/>
      <c r="C717" s="426"/>
      <c r="D717" s="426"/>
      <c r="E717" s="426"/>
      <c r="F717" s="426"/>
      <c r="G717" s="426"/>
      <c r="H717" s="426"/>
      <c r="I717" s="426"/>
      <c r="J717" s="426"/>
      <c r="K717" s="426"/>
      <c r="L717" s="426"/>
      <c r="M717" s="426"/>
      <c r="N717" s="426"/>
      <c r="O717" s="426"/>
      <c r="P717" s="426"/>
      <c r="Q717" s="426"/>
      <c r="R717" s="426"/>
      <c r="S717" s="426"/>
      <c r="T717" s="426"/>
      <c r="U717" s="426"/>
      <c r="V717" s="426"/>
      <c r="W717" s="426"/>
      <c r="X717" s="426"/>
      <c r="Y717" s="426"/>
      <c r="Z717" s="426"/>
      <c r="AA717" s="426"/>
    </row>
    <row r="718" spans="1:27" ht="15.75" customHeight="1">
      <c r="A718" s="426"/>
      <c r="B718" s="426"/>
      <c r="C718" s="426"/>
      <c r="D718" s="426"/>
      <c r="E718" s="426"/>
      <c r="F718" s="426"/>
      <c r="G718" s="426"/>
      <c r="H718" s="426"/>
      <c r="I718" s="426"/>
      <c r="J718" s="426"/>
      <c r="K718" s="426"/>
      <c r="L718" s="426"/>
      <c r="M718" s="426"/>
      <c r="N718" s="426"/>
      <c r="O718" s="426"/>
      <c r="P718" s="426"/>
      <c r="Q718" s="426"/>
      <c r="R718" s="426"/>
      <c r="S718" s="426"/>
      <c r="T718" s="426"/>
      <c r="U718" s="426"/>
      <c r="V718" s="426"/>
      <c r="W718" s="426"/>
      <c r="X718" s="426"/>
      <c r="Y718" s="426"/>
      <c r="Z718" s="426"/>
      <c r="AA718" s="426"/>
    </row>
    <row r="719" spans="1:27" ht="15.75" customHeight="1">
      <c r="A719" s="426"/>
      <c r="B719" s="426"/>
      <c r="C719" s="426"/>
      <c r="D719" s="426"/>
      <c r="E719" s="426"/>
      <c r="F719" s="426"/>
      <c r="G719" s="426"/>
      <c r="H719" s="426"/>
      <c r="I719" s="426"/>
      <c r="J719" s="426"/>
      <c r="K719" s="426"/>
      <c r="L719" s="426"/>
      <c r="M719" s="426"/>
      <c r="N719" s="426"/>
      <c r="O719" s="426"/>
      <c r="P719" s="426"/>
      <c r="Q719" s="426"/>
      <c r="R719" s="426"/>
      <c r="S719" s="426"/>
      <c r="T719" s="426"/>
      <c r="U719" s="426"/>
      <c r="V719" s="426"/>
      <c r="W719" s="426"/>
      <c r="X719" s="426"/>
      <c r="Y719" s="426"/>
      <c r="Z719" s="426"/>
      <c r="AA719" s="426"/>
    </row>
    <row r="720" spans="1:27" ht="15.75" customHeight="1">
      <c r="A720" s="426"/>
      <c r="B720" s="426"/>
      <c r="C720" s="426"/>
      <c r="D720" s="426"/>
      <c r="E720" s="426"/>
      <c r="F720" s="426"/>
      <c r="G720" s="426"/>
      <c r="H720" s="426"/>
      <c r="I720" s="426"/>
      <c r="J720" s="426"/>
      <c r="K720" s="426"/>
      <c r="L720" s="426"/>
      <c r="M720" s="426"/>
      <c r="N720" s="426"/>
      <c r="O720" s="426"/>
      <c r="P720" s="426"/>
      <c r="Q720" s="426"/>
      <c r="R720" s="426"/>
      <c r="S720" s="426"/>
      <c r="T720" s="426"/>
      <c r="U720" s="426"/>
      <c r="V720" s="426"/>
      <c r="W720" s="426"/>
      <c r="X720" s="426"/>
      <c r="Y720" s="426"/>
      <c r="Z720" s="426"/>
      <c r="AA720" s="426"/>
    </row>
    <row r="721" spans="1:27" ht="15.75" customHeight="1">
      <c r="A721" s="426"/>
      <c r="B721" s="426"/>
      <c r="C721" s="426"/>
      <c r="D721" s="426"/>
      <c r="E721" s="426"/>
      <c r="F721" s="426"/>
      <c r="G721" s="426"/>
      <c r="H721" s="426"/>
      <c r="I721" s="426"/>
      <c r="J721" s="426"/>
      <c r="K721" s="426"/>
      <c r="L721" s="426"/>
      <c r="M721" s="426"/>
      <c r="N721" s="426"/>
      <c r="O721" s="426"/>
      <c r="P721" s="426"/>
      <c r="Q721" s="426"/>
      <c r="R721" s="426"/>
      <c r="S721" s="426"/>
      <c r="T721" s="426"/>
      <c r="U721" s="426"/>
      <c r="V721" s="426"/>
      <c r="W721" s="426"/>
      <c r="X721" s="426"/>
      <c r="Y721" s="426"/>
      <c r="Z721" s="426"/>
      <c r="AA721" s="426"/>
    </row>
    <row r="722" spans="1:27" ht="15.75" customHeight="1">
      <c r="A722" s="426"/>
      <c r="B722" s="426"/>
      <c r="C722" s="426"/>
      <c r="D722" s="426"/>
      <c r="E722" s="426"/>
      <c r="F722" s="426"/>
      <c r="G722" s="426"/>
      <c r="H722" s="426"/>
      <c r="I722" s="426"/>
      <c r="J722" s="426"/>
      <c r="K722" s="426"/>
      <c r="L722" s="426"/>
      <c r="M722" s="426"/>
      <c r="N722" s="426"/>
      <c r="O722" s="426"/>
      <c r="P722" s="426"/>
      <c r="Q722" s="426"/>
      <c r="R722" s="426"/>
      <c r="S722" s="426"/>
      <c r="T722" s="426"/>
      <c r="U722" s="426"/>
      <c r="V722" s="426"/>
      <c r="W722" s="426"/>
      <c r="X722" s="426"/>
      <c r="Y722" s="426"/>
      <c r="Z722" s="426"/>
      <c r="AA722" s="426"/>
    </row>
    <row r="723" spans="1:27" ht="15.75" customHeight="1">
      <c r="A723" s="426"/>
      <c r="B723" s="426"/>
      <c r="C723" s="426"/>
      <c r="D723" s="426"/>
      <c r="E723" s="426"/>
      <c r="F723" s="426"/>
      <c r="G723" s="426"/>
      <c r="H723" s="426"/>
      <c r="I723" s="426"/>
      <c r="J723" s="426"/>
      <c r="K723" s="426"/>
      <c r="L723" s="426"/>
      <c r="M723" s="426"/>
      <c r="N723" s="426"/>
      <c r="O723" s="426"/>
      <c r="P723" s="426"/>
      <c r="Q723" s="426"/>
      <c r="R723" s="426"/>
      <c r="S723" s="426"/>
      <c r="T723" s="426"/>
      <c r="U723" s="426"/>
      <c r="V723" s="426"/>
      <c r="W723" s="426"/>
      <c r="X723" s="426"/>
      <c r="Y723" s="426"/>
      <c r="Z723" s="426"/>
      <c r="AA723" s="426"/>
    </row>
    <row r="724" spans="1:27" ht="15.75" customHeight="1">
      <c r="A724" s="426"/>
      <c r="B724" s="426"/>
      <c r="C724" s="426"/>
      <c r="D724" s="426"/>
      <c r="E724" s="426"/>
      <c r="F724" s="426"/>
      <c r="G724" s="426"/>
      <c r="H724" s="426"/>
      <c r="I724" s="426"/>
      <c r="J724" s="426"/>
      <c r="K724" s="426"/>
      <c r="L724" s="426"/>
      <c r="M724" s="426"/>
      <c r="N724" s="426"/>
      <c r="O724" s="426"/>
      <c r="P724" s="426"/>
      <c r="Q724" s="426"/>
      <c r="R724" s="426"/>
      <c r="S724" s="426"/>
      <c r="T724" s="426"/>
      <c r="U724" s="426"/>
      <c r="V724" s="426"/>
      <c r="W724" s="426"/>
      <c r="X724" s="426"/>
      <c r="Y724" s="426"/>
      <c r="Z724" s="426"/>
      <c r="AA724" s="426"/>
    </row>
    <row r="725" spans="1:27" ht="15.75" customHeight="1">
      <c r="A725" s="426"/>
      <c r="B725" s="426"/>
      <c r="C725" s="426"/>
      <c r="D725" s="426"/>
      <c r="E725" s="426"/>
      <c r="F725" s="426"/>
      <c r="G725" s="426"/>
      <c r="H725" s="426"/>
      <c r="I725" s="426"/>
      <c r="J725" s="426"/>
      <c r="K725" s="426"/>
      <c r="L725" s="426"/>
      <c r="M725" s="426"/>
      <c r="N725" s="426"/>
      <c r="O725" s="426"/>
      <c r="P725" s="426"/>
      <c r="Q725" s="426"/>
      <c r="R725" s="426"/>
      <c r="S725" s="426"/>
      <c r="T725" s="426"/>
      <c r="U725" s="426"/>
      <c r="V725" s="426"/>
      <c r="W725" s="426"/>
      <c r="X725" s="426"/>
      <c r="Y725" s="426"/>
      <c r="Z725" s="426"/>
      <c r="AA725" s="426"/>
    </row>
    <row r="726" spans="1:27" ht="15.75" customHeight="1">
      <c r="A726" s="426"/>
      <c r="B726" s="426"/>
      <c r="C726" s="426"/>
      <c r="D726" s="426"/>
      <c r="E726" s="426"/>
      <c r="F726" s="426"/>
      <c r="G726" s="426"/>
      <c r="H726" s="426"/>
      <c r="I726" s="426"/>
      <c r="J726" s="426"/>
      <c r="K726" s="426"/>
      <c r="L726" s="426"/>
      <c r="M726" s="426"/>
      <c r="N726" s="426"/>
      <c r="O726" s="426"/>
      <c r="P726" s="426"/>
      <c r="Q726" s="426"/>
      <c r="R726" s="426"/>
      <c r="S726" s="426"/>
      <c r="T726" s="426"/>
      <c r="U726" s="426"/>
      <c r="V726" s="426"/>
      <c r="W726" s="426"/>
      <c r="X726" s="426"/>
      <c r="Y726" s="426"/>
      <c r="Z726" s="426"/>
      <c r="AA726" s="426"/>
    </row>
    <row r="727" spans="1:27" ht="15.75" customHeight="1">
      <c r="A727" s="426"/>
      <c r="B727" s="426"/>
      <c r="C727" s="426"/>
      <c r="D727" s="426"/>
      <c r="E727" s="426"/>
      <c r="F727" s="426"/>
      <c r="G727" s="426"/>
      <c r="H727" s="426"/>
      <c r="I727" s="426"/>
      <c r="J727" s="426"/>
      <c r="K727" s="426"/>
      <c r="L727" s="426"/>
      <c r="M727" s="426"/>
      <c r="N727" s="426"/>
      <c r="O727" s="426"/>
      <c r="P727" s="426"/>
      <c r="Q727" s="426"/>
      <c r="R727" s="426"/>
      <c r="S727" s="426"/>
      <c r="T727" s="426"/>
      <c r="U727" s="426"/>
      <c r="V727" s="426"/>
      <c r="W727" s="426"/>
      <c r="X727" s="426"/>
      <c r="Y727" s="426"/>
      <c r="Z727" s="426"/>
      <c r="AA727" s="426"/>
    </row>
    <row r="728" spans="1:27" ht="15.75" customHeight="1">
      <c r="A728" s="426"/>
      <c r="B728" s="426"/>
      <c r="C728" s="426"/>
      <c r="D728" s="426"/>
      <c r="E728" s="426"/>
      <c r="F728" s="426"/>
      <c r="G728" s="426"/>
      <c r="H728" s="426"/>
      <c r="I728" s="426"/>
      <c r="J728" s="426"/>
      <c r="K728" s="426"/>
      <c r="L728" s="426"/>
      <c r="M728" s="426"/>
      <c r="N728" s="426"/>
      <c r="O728" s="426"/>
      <c r="P728" s="426"/>
      <c r="Q728" s="426"/>
      <c r="R728" s="426"/>
      <c r="S728" s="426"/>
      <c r="T728" s="426"/>
      <c r="U728" s="426"/>
      <c r="V728" s="426"/>
      <c r="W728" s="426"/>
      <c r="X728" s="426"/>
      <c r="Y728" s="426"/>
      <c r="Z728" s="426"/>
      <c r="AA728" s="426"/>
    </row>
    <row r="729" spans="1:27" ht="15.75" customHeight="1">
      <c r="A729" s="426"/>
      <c r="B729" s="426"/>
      <c r="C729" s="426"/>
      <c r="D729" s="426"/>
      <c r="E729" s="426"/>
      <c r="F729" s="426"/>
      <c r="G729" s="426"/>
      <c r="H729" s="426"/>
      <c r="I729" s="426"/>
      <c r="J729" s="426"/>
      <c r="K729" s="426"/>
      <c r="L729" s="426"/>
      <c r="M729" s="426"/>
      <c r="N729" s="426"/>
      <c r="O729" s="426"/>
      <c r="P729" s="426"/>
      <c r="Q729" s="426"/>
      <c r="R729" s="426"/>
      <c r="S729" s="426"/>
      <c r="T729" s="426"/>
      <c r="U729" s="426"/>
      <c r="V729" s="426"/>
      <c r="W729" s="426"/>
      <c r="X729" s="426"/>
      <c r="Y729" s="426"/>
      <c r="Z729" s="426"/>
      <c r="AA729" s="426"/>
    </row>
    <row r="730" spans="1:27" ht="15.75" customHeight="1">
      <c r="A730" s="426"/>
      <c r="B730" s="426"/>
      <c r="C730" s="426"/>
      <c r="D730" s="426"/>
      <c r="E730" s="426"/>
      <c r="F730" s="426"/>
      <c r="G730" s="426"/>
      <c r="H730" s="426"/>
      <c r="I730" s="426"/>
      <c r="J730" s="426"/>
      <c r="K730" s="426"/>
      <c r="L730" s="426"/>
      <c r="M730" s="426"/>
      <c r="N730" s="426"/>
      <c r="O730" s="426"/>
      <c r="P730" s="426"/>
      <c r="Q730" s="426"/>
      <c r="R730" s="426"/>
      <c r="S730" s="426"/>
      <c r="T730" s="426"/>
      <c r="U730" s="426"/>
      <c r="V730" s="426"/>
      <c r="W730" s="426"/>
      <c r="X730" s="426"/>
      <c r="Y730" s="426"/>
      <c r="Z730" s="426"/>
      <c r="AA730" s="426"/>
    </row>
    <row r="731" spans="1:27" ht="15.75" customHeight="1">
      <c r="A731" s="426"/>
      <c r="B731" s="426"/>
      <c r="C731" s="426"/>
      <c r="D731" s="426"/>
      <c r="E731" s="426"/>
      <c r="F731" s="426"/>
      <c r="G731" s="426"/>
      <c r="H731" s="426"/>
      <c r="I731" s="426"/>
      <c r="J731" s="426"/>
      <c r="K731" s="426"/>
      <c r="L731" s="426"/>
      <c r="M731" s="426"/>
      <c r="N731" s="426"/>
      <c r="O731" s="426"/>
      <c r="P731" s="426"/>
      <c r="Q731" s="426"/>
      <c r="R731" s="426"/>
      <c r="S731" s="426"/>
      <c r="T731" s="426"/>
      <c r="U731" s="426"/>
      <c r="V731" s="426"/>
      <c r="W731" s="426"/>
      <c r="X731" s="426"/>
      <c r="Y731" s="426"/>
      <c r="Z731" s="426"/>
      <c r="AA731" s="426"/>
    </row>
    <row r="732" spans="1:27" ht="15.75" customHeight="1">
      <c r="A732" s="426"/>
      <c r="B732" s="426"/>
      <c r="C732" s="426"/>
      <c r="D732" s="426"/>
      <c r="E732" s="426"/>
      <c r="F732" s="426"/>
      <c r="G732" s="426"/>
      <c r="H732" s="426"/>
      <c r="I732" s="426"/>
      <c r="J732" s="426"/>
      <c r="K732" s="426"/>
      <c r="L732" s="426"/>
      <c r="M732" s="426"/>
      <c r="N732" s="426"/>
      <c r="O732" s="426"/>
      <c r="P732" s="426"/>
      <c r="Q732" s="426"/>
      <c r="R732" s="426"/>
      <c r="S732" s="426"/>
      <c r="T732" s="426"/>
      <c r="U732" s="426"/>
      <c r="V732" s="426"/>
      <c r="W732" s="426"/>
      <c r="X732" s="426"/>
      <c r="Y732" s="426"/>
      <c r="Z732" s="426"/>
      <c r="AA732" s="426"/>
    </row>
    <row r="733" spans="1:27" ht="15.75" customHeight="1">
      <c r="A733" s="426"/>
      <c r="B733" s="426"/>
      <c r="C733" s="426"/>
      <c r="D733" s="426"/>
      <c r="E733" s="426"/>
      <c r="F733" s="426"/>
      <c r="G733" s="426"/>
      <c r="H733" s="426"/>
      <c r="I733" s="426"/>
      <c r="J733" s="426"/>
      <c r="K733" s="426"/>
      <c r="L733" s="426"/>
      <c r="M733" s="426"/>
      <c r="N733" s="426"/>
      <c r="O733" s="426"/>
      <c r="P733" s="426"/>
      <c r="Q733" s="426"/>
      <c r="R733" s="426"/>
      <c r="S733" s="426"/>
      <c r="T733" s="426"/>
      <c r="U733" s="426"/>
      <c r="V733" s="426"/>
      <c r="W733" s="426"/>
      <c r="X733" s="426"/>
      <c r="Y733" s="426"/>
      <c r="Z733" s="426"/>
      <c r="AA733" s="426"/>
    </row>
    <row r="734" spans="1:27" ht="15.75" customHeight="1">
      <c r="A734" s="426"/>
      <c r="B734" s="426"/>
      <c r="C734" s="426"/>
      <c r="D734" s="426"/>
      <c r="E734" s="426"/>
      <c r="F734" s="426"/>
      <c r="G734" s="426"/>
      <c r="H734" s="426"/>
      <c r="I734" s="426"/>
      <c r="J734" s="426"/>
      <c r="K734" s="426"/>
      <c r="L734" s="426"/>
      <c r="M734" s="426"/>
      <c r="N734" s="426"/>
      <c r="O734" s="426"/>
      <c r="P734" s="426"/>
      <c r="Q734" s="426"/>
      <c r="R734" s="426"/>
      <c r="S734" s="426"/>
      <c r="T734" s="426"/>
      <c r="U734" s="426"/>
      <c r="V734" s="426"/>
      <c r="W734" s="426"/>
      <c r="X734" s="426"/>
      <c r="Y734" s="426"/>
      <c r="Z734" s="426"/>
      <c r="AA734" s="426"/>
    </row>
    <row r="735" spans="1:27" ht="15.75" customHeight="1">
      <c r="A735" s="426"/>
      <c r="B735" s="426"/>
      <c r="C735" s="426"/>
      <c r="D735" s="426"/>
      <c r="E735" s="426"/>
      <c r="F735" s="426"/>
      <c r="G735" s="426"/>
      <c r="H735" s="426"/>
      <c r="I735" s="426"/>
      <c r="J735" s="426"/>
      <c r="K735" s="426"/>
      <c r="L735" s="426"/>
      <c r="M735" s="426"/>
      <c r="N735" s="426"/>
      <c r="O735" s="426"/>
      <c r="P735" s="426"/>
      <c r="Q735" s="426"/>
      <c r="R735" s="426"/>
      <c r="S735" s="426"/>
      <c r="T735" s="426"/>
      <c r="U735" s="426"/>
      <c r="V735" s="426"/>
      <c r="W735" s="426"/>
      <c r="X735" s="426"/>
      <c r="Y735" s="426"/>
      <c r="Z735" s="426"/>
      <c r="AA735" s="426"/>
    </row>
    <row r="736" spans="1:27" ht="15.75" customHeight="1">
      <c r="A736" s="426"/>
      <c r="B736" s="426"/>
      <c r="C736" s="426"/>
      <c r="D736" s="426"/>
      <c r="E736" s="426"/>
      <c r="F736" s="426"/>
      <c r="G736" s="426"/>
      <c r="H736" s="426"/>
      <c r="I736" s="426"/>
      <c r="J736" s="426"/>
      <c r="K736" s="426"/>
      <c r="L736" s="426"/>
      <c r="M736" s="426"/>
      <c r="N736" s="426"/>
      <c r="O736" s="426"/>
      <c r="P736" s="426"/>
      <c r="Q736" s="426"/>
      <c r="R736" s="426"/>
      <c r="S736" s="426"/>
      <c r="T736" s="426"/>
      <c r="U736" s="426"/>
      <c r="V736" s="426"/>
      <c r="W736" s="426"/>
      <c r="X736" s="426"/>
      <c r="Y736" s="426"/>
      <c r="Z736" s="426"/>
      <c r="AA736" s="426"/>
    </row>
    <row r="737" spans="1:27" ht="15.75" customHeight="1">
      <c r="A737" s="426"/>
      <c r="B737" s="426"/>
      <c r="C737" s="426"/>
      <c r="D737" s="426"/>
      <c r="E737" s="426"/>
      <c r="F737" s="426"/>
      <c r="G737" s="426"/>
      <c r="H737" s="426"/>
      <c r="I737" s="426"/>
      <c r="J737" s="426"/>
      <c r="K737" s="426"/>
      <c r="L737" s="426"/>
      <c r="M737" s="426"/>
      <c r="N737" s="426"/>
      <c r="O737" s="426"/>
      <c r="P737" s="426"/>
      <c r="Q737" s="426"/>
      <c r="R737" s="426"/>
      <c r="S737" s="426"/>
      <c r="T737" s="426"/>
      <c r="U737" s="426"/>
      <c r="V737" s="426"/>
      <c r="W737" s="426"/>
      <c r="X737" s="426"/>
      <c r="Y737" s="426"/>
      <c r="Z737" s="426"/>
      <c r="AA737" s="426"/>
    </row>
    <row r="738" spans="1:27" ht="15.75" customHeight="1">
      <c r="A738" s="426"/>
      <c r="B738" s="426"/>
      <c r="C738" s="426"/>
      <c r="D738" s="426"/>
      <c r="E738" s="426"/>
      <c r="F738" s="426"/>
      <c r="G738" s="426"/>
      <c r="H738" s="426"/>
      <c r="I738" s="426"/>
      <c r="J738" s="426"/>
      <c r="K738" s="426"/>
      <c r="L738" s="426"/>
      <c r="M738" s="426"/>
      <c r="N738" s="426"/>
      <c r="O738" s="426"/>
      <c r="P738" s="426"/>
      <c r="Q738" s="426"/>
      <c r="R738" s="426"/>
      <c r="S738" s="426"/>
      <c r="T738" s="426"/>
      <c r="U738" s="426"/>
      <c r="V738" s="426"/>
      <c r="W738" s="426"/>
      <c r="X738" s="426"/>
      <c r="Y738" s="426"/>
      <c r="Z738" s="426"/>
      <c r="AA738" s="426"/>
    </row>
    <row r="739" spans="1:27" ht="15.75" customHeight="1">
      <c r="A739" s="426"/>
      <c r="B739" s="426"/>
      <c r="C739" s="426"/>
      <c r="D739" s="426"/>
      <c r="E739" s="426"/>
      <c r="F739" s="426"/>
      <c r="G739" s="426"/>
      <c r="H739" s="426"/>
      <c r="I739" s="426"/>
      <c r="J739" s="426"/>
      <c r="K739" s="426"/>
      <c r="L739" s="426"/>
      <c r="M739" s="426"/>
      <c r="N739" s="426"/>
      <c r="O739" s="426"/>
      <c r="P739" s="426"/>
      <c r="Q739" s="426"/>
      <c r="R739" s="426"/>
      <c r="S739" s="426"/>
      <c r="T739" s="426"/>
      <c r="U739" s="426"/>
      <c r="V739" s="426"/>
      <c r="W739" s="426"/>
      <c r="X739" s="426"/>
      <c r="Y739" s="426"/>
      <c r="Z739" s="426"/>
      <c r="AA739" s="426"/>
    </row>
    <row r="740" spans="1:27" ht="15.75" customHeight="1">
      <c r="A740" s="426"/>
      <c r="B740" s="426"/>
      <c r="C740" s="426"/>
      <c r="D740" s="426"/>
      <c r="E740" s="426"/>
      <c r="F740" s="426"/>
      <c r="G740" s="426"/>
      <c r="H740" s="426"/>
      <c r="I740" s="426"/>
      <c r="J740" s="426"/>
      <c r="K740" s="426"/>
      <c r="L740" s="426"/>
      <c r="M740" s="426"/>
      <c r="N740" s="426"/>
      <c r="O740" s="426"/>
      <c r="P740" s="426"/>
      <c r="Q740" s="426"/>
      <c r="R740" s="426"/>
      <c r="S740" s="426"/>
      <c r="T740" s="426"/>
      <c r="U740" s="426"/>
      <c r="V740" s="426"/>
      <c r="W740" s="426"/>
      <c r="X740" s="426"/>
      <c r="Y740" s="426"/>
      <c r="Z740" s="426"/>
      <c r="AA740" s="426"/>
    </row>
    <row r="741" spans="1:27" ht="15.75" customHeight="1">
      <c r="A741" s="426"/>
      <c r="B741" s="426"/>
      <c r="C741" s="426"/>
      <c r="D741" s="426"/>
      <c r="E741" s="426"/>
      <c r="F741" s="426"/>
      <c r="G741" s="426"/>
      <c r="H741" s="426"/>
      <c r="I741" s="426"/>
      <c r="J741" s="426"/>
      <c r="K741" s="426"/>
      <c r="L741" s="426"/>
      <c r="M741" s="426"/>
      <c r="N741" s="426"/>
      <c r="O741" s="426"/>
      <c r="P741" s="426"/>
      <c r="Q741" s="426"/>
      <c r="R741" s="426"/>
      <c r="S741" s="426"/>
      <c r="T741" s="426"/>
      <c r="U741" s="426"/>
      <c r="V741" s="426"/>
      <c r="W741" s="426"/>
      <c r="X741" s="426"/>
      <c r="Y741" s="426"/>
      <c r="Z741" s="426"/>
      <c r="AA741" s="426"/>
    </row>
    <row r="742" spans="1:27" ht="15.75" customHeight="1">
      <c r="A742" s="426"/>
      <c r="B742" s="426"/>
      <c r="C742" s="426"/>
      <c r="D742" s="426"/>
      <c r="E742" s="426"/>
      <c r="F742" s="426"/>
      <c r="G742" s="426"/>
      <c r="H742" s="426"/>
      <c r="I742" s="426"/>
      <c r="J742" s="426"/>
      <c r="K742" s="426"/>
      <c r="L742" s="426"/>
      <c r="M742" s="426"/>
      <c r="N742" s="426"/>
      <c r="O742" s="426"/>
      <c r="P742" s="426"/>
      <c r="Q742" s="426"/>
      <c r="R742" s="426"/>
      <c r="S742" s="426"/>
      <c r="T742" s="426"/>
      <c r="U742" s="426"/>
      <c r="V742" s="426"/>
      <c r="W742" s="426"/>
      <c r="X742" s="426"/>
      <c r="Y742" s="426"/>
      <c r="Z742" s="426"/>
      <c r="AA742" s="426"/>
    </row>
    <row r="743" spans="1:27" ht="15.75" customHeight="1">
      <c r="A743" s="426"/>
      <c r="B743" s="426"/>
      <c r="C743" s="426"/>
      <c r="D743" s="426"/>
      <c r="E743" s="426"/>
      <c r="F743" s="426"/>
      <c r="G743" s="426"/>
      <c r="H743" s="426"/>
      <c r="I743" s="426"/>
      <c r="J743" s="426"/>
      <c r="K743" s="426"/>
      <c r="L743" s="426"/>
      <c r="M743" s="426"/>
      <c r="N743" s="426"/>
      <c r="O743" s="426"/>
      <c r="P743" s="426"/>
      <c r="Q743" s="426"/>
      <c r="R743" s="426"/>
      <c r="S743" s="426"/>
      <c r="T743" s="426"/>
      <c r="U743" s="426"/>
      <c r="V743" s="426"/>
      <c r="W743" s="426"/>
      <c r="X743" s="426"/>
      <c r="Y743" s="426"/>
      <c r="Z743" s="426"/>
      <c r="AA743" s="426"/>
    </row>
    <row r="744" spans="1:27" ht="15.75" customHeight="1">
      <c r="A744" s="426"/>
      <c r="B744" s="426"/>
      <c r="C744" s="426"/>
      <c r="D744" s="426"/>
      <c r="E744" s="426"/>
      <c r="F744" s="426"/>
      <c r="G744" s="426"/>
      <c r="H744" s="426"/>
      <c r="I744" s="426"/>
      <c r="J744" s="426"/>
      <c r="K744" s="426"/>
      <c r="L744" s="426"/>
      <c r="M744" s="426"/>
      <c r="N744" s="426"/>
      <c r="O744" s="426"/>
      <c r="P744" s="426"/>
      <c r="Q744" s="426"/>
      <c r="R744" s="426"/>
      <c r="S744" s="426"/>
      <c r="T744" s="426"/>
      <c r="U744" s="426"/>
      <c r="V744" s="426"/>
      <c r="W744" s="426"/>
      <c r="X744" s="426"/>
      <c r="Y744" s="426"/>
      <c r="Z744" s="426"/>
      <c r="AA744" s="426"/>
    </row>
    <row r="745" spans="1:27" ht="15.75" customHeight="1">
      <c r="A745" s="426"/>
      <c r="B745" s="426"/>
      <c r="C745" s="426"/>
      <c r="D745" s="426"/>
      <c r="E745" s="426"/>
      <c r="F745" s="426"/>
      <c r="G745" s="426"/>
      <c r="H745" s="426"/>
      <c r="I745" s="426"/>
      <c r="J745" s="426"/>
      <c r="K745" s="426"/>
      <c r="L745" s="426"/>
      <c r="M745" s="426"/>
      <c r="N745" s="426"/>
      <c r="O745" s="426"/>
      <c r="P745" s="426"/>
      <c r="Q745" s="426"/>
      <c r="R745" s="426"/>
      <c r="S745" s="426"/>
      <c r="T745" s="426"/>
      <c r="U745" s="426"/>
      <c r="V745" s="426"/>
      <c r="W745" s="426"/>
      <c r="X745" s="426"/>
      <c r="Y745" s="426"/>
      <c r="Z745" s="426"/>
      <c r="AA745" s="426"/>
    </row>
    <row r="746" spans="1:27" ht="15.75" customHeight="1">
      <c r="A746" s="426"/>
      <c r="B746" s="426"/>
      <c r="C746" s="426"/>
      <c r="D746" s="426"/>
      <c r="E746" s="426"/>
      <c r="F746" s="426"/>
      <c r="G746" s="426"/>
      <c r="H746" s="426"/>
      <c r="I746" s="426"/>
      <c r="J746" s="426"/>
      <c r="K746" s="426"/>
      <c r="L746" s="426"/>
      <c r="M746" s="426"/>
      <c r="N746" s="426"/>
      <c r="O746" s="426"/>
      <c r="P746" s="426"/>
      <c r="Q746" s="426"/>
      <c r="R746" s="426"/>
      <c r="S746" s="426"/>
      <c r="T746" s="426"/>
      <c r="U746" s="426"/>
      <c r="V746" s="426"/>
      <c r="W746" s="426"/>
      <c r="X746" s="426"/>
      <c r="Y746" s="426"/>
      <c r="Z746" s="426"/>
      <c r="AA746" s="426"/>
    </row>
    <row r="747" spans="1:27" ht="15.75" customHeight="1">
      <c r="A747" s="426"/>
      <c r="B747" s="426"/>
      <c r="C747" s="426"/>
      <c r="D747" s="426"/>
      <c r="E747" s="426"/>
      <c r="F747" s="426"/>
      <c r="G747" s="426"/>
      <c r="H747" s="426"/>
      <c r="I747" s="426"/>
      <c r="J747" s="426"/>
      <c r="K747" s="426"/>
      <c r="L747" s="426"/>
      <c r="M747" s="426"/>
      <c r="N747" s="426"/>
      <c r="O747" s="426"/>
      <c r="P747" s="426"/>
      <c r="Q747" s="426"/>
      <c r="R747" s="426"/>
      <c r="S747" s="426"/>
      <c r="T747" s="426"/>
      <c r="U747" s="426"/>
      <c r="V747" s="426"/>
      <c r="W747" s="426"/>
      <c r="X747" s="426"/>
      <c r="Y747" s="426"/>
      <c r="Z747" s="426"/>
      <c r="AA747" s="426"/>
    </row>
    <row r="748" spans="1:27" ht="15.75" customHeight="1">
      <c r="A748" s="426"/>
      <c r="B748" s="426"/>
      <c r="C748" s="426"/>
      <c r="D748" s="426"/>
      <c r="E748" s="426"/>
      <c r="F748" s="426"/>
      <c r="G748" s="426"/>
      <c r="H748" s="426"/>
      <c r="I748" s="426"/>
      <c r="J748" s="426"/>
      <c r="K748" s="426"/>
      <c r="L748" s="426"/>
      <c r="M748" s="426"/>
      <c r="N748" s="426"/>
      <c r="O748" s="426"/>
      <c r="P748" s="426"/>
      <c r="Q748" s="426"/>
      <c r="R748" s="426"/>
      <c r="S748" s="426"/>
      <c r="T748" s="426"/>
      <c r="U748" s="426"/>
      <c r="V748" s="426"/>
      <c r="W748" s="426"/>
      <c r="X748" s="426"/>
      <c r="Y748" s="426"/>
      <c r="Z748" s="426"/>
      <c r="AA748" s="426"/>
    </row>
    <row r="749" spans="1:27" ht="15.75" customHeight="1">
      <c r="A749" s="426"/>
      <c r="B749" s="426"/>
      <c r="C749" s="426"/>
      <c r="D749" s="426"/>
      <c r="E749" s="426"/>
      <c r="F749" s="426"/>
      <c r="G749" s="426"/>
      <c r="H749" s="426"/>
      <c r="I749" s="426"/>
      <c r="J749" s="426"/>
      <c r="K749" s="426"/>
      <c r="L749" s="426"/>
      <c r="M749" s="426"/>
      <c r="N749" s="426"/>
      <c r="O749" s="426"/>
      <c r="P749" s="426"/>
      <c r="Q749" s="426"/>
      <c r="R749" s="426"/>
      <c r="S749" s="426"/>
      <c r="T749" s="426"/>
      <c r="U749" s="426"/>
      <c r="V749" s="426"/>
      <c r="W749" s="426"/>
      <c r="X749" s="426"/>
      <c r="Y749" s="426"/>
      <c r="Z749" s="426"/>
      <c r="AA749" s="426"/>
    </row>
    <row r="750" spans="1:27" ht="15.75" customHeight="1">
      <c r="A750" s="426"/>
      <c r="B750" s="426"/>
      <c r="C750" s="426"/>
      <c r="D750" s="426"/>
      <c r="E750" s="426"/>
      <c r="F750" s="426"/>
      <c r="G750" s="426"/>
      <c r="H750" s="426"/>
      <c r="I750" s="426"/>
      <c r="J750" s="426"/>
      <c r="K750" s="426"/>
      <c r="L750" s="426"/>
      <c r="M750" s="426"/>
      <c r="N750" s="426"/>
      <c r="O750" s="426"/>
      <c r="P750" s="426"/>
      <c r="Q750" s="426"/>
      <c r="R750" s="426"/>
      <c r="S750" s="426"/>
      <c r="T750" s="426"/>
      <c r="U750" s="426"/>
      <c r="V750" s="426"/>
      <c r="W750" s="426"/>
      <c r="X750" s="426"/>
      <c r="Y750" s="426"/>
      <c r="Z750" s="426"/>
      <c r="AA750" s="426"/>
    </row>
    <row r="751" spans="1:27" ht="15.75" customHeight="1">
      <c r="A751" s="426"/>
      <c r="B751" s="426"/>
      <c r="C751" s="426"/>
      <c r="D751" s="426"/>
      <c r="E751" s="426"/>
      <c r="F751" s="426"/>
      <c r="G751" s="426"/>
      <c r="H751" s="426"/>
      <c r="I751" s="426"/>
      <c r="J751" s="426"/>
      <c r="K751" s="426"/>
      <c r="L751" s="426"/>
      <c r="M751" s="426"/>
      <c r="N751" s="426"/>
      <c r="O751" s="426"/>
      <c r="P751" s="426"/>
      <c r="Q751" s="426"/>
      <c r="R751" s="426"/>
      <c r="S751" s="426"/>
      <c r="T751" s="426"/>
      <c r="U751" s="426"/>
      <c r="V751" s="426"/>
      <c r="W751" s="426"/>
      <c r="X751" s="426"/>
      <c r="Y751" s="426"/>
      <c r="Z751" s="426"/>
      <c r="AA751" s="426"/>
    </row>
    <row r="752" spans="1:27" ht="15.75" customHeight="1">
      <c r="A752" s="426"/>
      <c r="B752" s="426"/>
      <c r="C752" s="426"/>
      <c r="D752" s="426"/>
      <c r="E752" s="426"/>
      <c r="F752" s="426"/>
      <c r="G752" s="426"/>
      <c r="H752" s="426"/>
      <c r="I752" s="426"/>
      <c r="J752" s="426"/>
      <c r="K752" s="426"/>
      <c r="L752" s="426"/>
      <c r="M752" s="426"/>
      <c r="N752" s="426"/>
      <c r="O752" s="426"/>
      <c r="P752" s="426"/>
      <c r="Q752" s="426"/>
      <c r="R752" s="426"/>
      <c r="S752" s="426"/>
      <c r="T752" s="426"/>
      <c r="U752" s="426"/>
      <c r="V752" s="426"/>
      <c r="W752" s="426"/>
      <c r="X752" s="426"/>
      <c r="Y752" s="426"/>
      <c r="Z752" s="426"/>
      <c r="AA752" s="426"/>
    </row>
    <row r="753" spans="1:27" ht="15.75" customHeight="1">
      <c r="A753" s="426"/>
      <c r="B753" s="426"/>
      <c r="C753" s="426"/>
      <c r="D753" s="426"/>
      <c r="E753" s="426"/>
      <c r="F753" s="426"/>
      <c r="G753" s="426"/>
      <c r="H753" s="426"/>
      <c r="I753" s="426"/>
      <c r="J753" s="426"/>
      <c r="K753" s="426"/>
      <c r="L753" s="426"/>
      <c r="M753" s="426"/>
      <c r="N753" s="426"/>
      <c r="O753" s="426"/>
      <c r="P753" s="426"/>
      <c r="Q753" s="426"/>
      <c r="R753" s="426"/>
      <c r="S753" s="426"/>
      <c r="T753" s="426"/>
      <c r="U753" s="426"/>
      <c r="V753" s="426"/>
      <c r="W753" s="426"/>
      <c r="X753" s="426"/>
      <c r="Y753" s="426"/>
      <c r="Z753" s="426"/>
      <c r="AA753" s="426"/>
    </row>
    <row r="754" spans="1:27" ht="15.75" customHeight="1">
      <c r="A754" s="426"/>
      <c r="B754" s="426"/>
      <c r="C754" s="426"/>
      <c r="D754" s="426"/>
      <c r="E754" s="426"/>
      <c r="F754" s="426"/>
      <c r="G754" s="426"/>
      <c r="H754" s="426"/>
      <c r="I754" s="426"/>
      <c r="J754" s="426"/>
      <c r="K754" s="426"/>
      <c r="L754" s="426"/>
      <c r="M754" s="426"/>
      <c r="N754" s="426"/>
      <c r="O754" s="426"/>
      <c r="P754" s="426"/>
      <c r="Q754" s="426"/>
      <c r="R754" s="426"/>
      <c r="S754" s="426"/>
      <c r="T754" s="426"/>
      <c r="U754" s="426"/>
      <c r="V754" s="426"/>
      <c r="W754" s="426"/>
      <c r="X754" s="426"/>
      <c r="Y754" s="426"/>
      <c r="Z754" s="426"/>
      <c r="AA754" s="426"/>
    </row>
    <row r="755" spans="1:27" ht="15.75" customHeight="1">
      <c r="A755" s="426"/>
      <c r="B755" s="426"/>
      <c r="C755" s="426"/>
      <c r="D755" s="426"/>
      <c r="E755" s="426"/>
      <c r="F755" s="426"/>
      <c r="G755" s="426"/>
      <c r="H755" s="426"/>
      <c r="I755" s="426"/>
      <c r="J755" s="426"/>
      <c r="K755" s="426"/>
      <c r="L755" s="426"/>
      <c r="M755" s="426"/>
      <c r="N755" s="426"/>
      <c r="O755" s="426"/>
      <c r="P755" s="426"/>
      <c r="Q755" s="426"/>
      <c r="R755" s="426"/>
      <c r="S755" s="426"/>
      <c r="T755" s="426"/>
      <c r="U755" s="426"/>
      <c r="V755" s="426"/>
      <c r="W755" s="426"/>
      <c r="X755" s="426"/>
      <c r="Y755" s="426"/>
      <c r="Z755" s="426"/>
      <c r="AA755" s="426"/>
    </row>
    <row r="756" spans="1:27" ht="15.75" customHeight="1">
      <c r="A756" s="426"/>
      <c r="B756" s="426"/>
      <c r="C756" s="426"/>
      <c r="D756" s="426"/>
      <c r="E756" s="426"/>
      <c r="F756" s="426"/>
      <c r="G756" s="426"/>
      <c r="H756" s="426"/>
      <c r="I756" s="426"/>
      <c r="J756" s="426"/>
      <c r="K756" s="426"/>
      <c r="L756" s="426"/>
      <c r="M756" s="426"/>
      <c r="N756" s="426"/>
      <c r="O756" s="426"/>
      <c r="P756" s="426"/>
      <c r="Q756" s="426"/>
      <c r="R756" s="426"/>
      <c r="S756" s="426"/>
      <c r="T756" s="426"/>
      <c r="U756" s="426"/>
      <c r="V756" s="426"/>
      <c r="W756" s="426"/>
      <c r="X756" s="426"/>
      <c r="Y756" s="426"/>
      <c r="Z756" s="426"/>
      <c r="AA756" s="426"/>
    </row>
    <row r="757" spans="1:27" ht="15.75" customHeight="1">
      <c r="A757" s="426"/>
      <c r="B757" s="426"/>
      <c r="C757" s="426"/>
      <c r="D757" s="426"/>
      <c r="E757" s="426"/>
      <c r="F757" s="426"/>
      <c r="G757" s="426"/>
      <c r="H757" s="426"/>
      <c r="I757" s="426"/>
      <c r="J757" s="426"/>
      <c r="K757" s="426"/>
      <c r="L757" s="426"/>
      <c r="M757" s="426"/>
      <c r="N757" s="426"/>
      <c r="O757" s="426"/>
      <c r="P757" s="426"/>
      <c r="Q757" s="426"/>
      <c r="R757" s="426"/>
      <c r="S757" s="426"/>
      <c r="T757" s="426"/>
      <c r="U757" s="426"/>
      <c r="V757" s="426"/>
      <c r="W757" s="426"/>
      <c r="X757" s="426"/>
      <c r="Y757" s="426"/>
      <c r="Z757" s="426"/>
      <c r="AA757" s="426"/>
    </row>
    <row r="758" spans="1:27" ht="15.75" customHeight="1">
      <c r="A758" s="426"/>
      <c r="B758" s="426"/>
      <c r="C758" s="426"/>
      <c r="D758" s="426"/>
      <c r="E758" s="426"/>
      <c r="F758" s="426"/>
      <c r="G758" s="426"/>
      <c r="H758" s="426"/>
      <c r="I758" s="426"/>
      <c r="J758" s="426"/>
      <c r="K758" s="426"/>
      <c r="L758" s="426"/>
      <c r="M758" s="426"/>
      <c r="N758" s="426"/>
      <c r="O758" s="426"/>
      <c r="P758" s="426"/>
      <c r="Q758" s="426"/>
      <c r="R758" s="426"/>
      <c r="S758" s="426"/>
      <c r="T758" s="426"/>
      <c r="U758" s="426"/>
      <c r="V758" s="426"/>
      <c r="W758" s="426"/>
      <c r="X758" s="426"/>
      <c r="Y758" s="426"/>
      <c r="Z758" s="426"/>
      <c r="AA758" s="426"/>
    </row>
    <row r="759" spans="1:27" ht="15.75" customHeight="1">
      <c r="A759" s="426"/>
      <c r="B759" s="426"/>
      <c r="C759" s="426"/>
      <c r="D759" s="426"/>
      <c r="E759" s="426"/>
      <c r="F759" s="426"/>
      <c r="G759" s="426"/>
      <c r="H759" s="426"/>
      <c r="I759" s="426"/>
      <c r="J759" s="426"/>
      <c r="K759" s="426"/>
      <c r="L759" s="426"/>
      <c r="M759" s="426"/>
      <c r="N759" s="426"/>
      <c r="O759" s="426"/>
      <c r="P759" s="426"/>
      <c r="Q759" s="426"/>
      <c r="R759" s="426"/>
      <c r="S759" s="426"/>
      <c r="T759" s="426"/>
      <c r="U759" s="426"/>
      <c r="V759" s="426"/>
      <c r="W759" s="426"/>
      <c r="X759" s="426"/>
      <c r="Y759" s="426"/>
      <c r="Z759" s="426"/>
      <c r="AA759" s="426"/>
    </row>
    <row r="760" spans="1:27" ht="15.75" customHeight="1">
      <c r="A760" s="426"/>
      <c r="B760" s="426"/>
      <c r="C760" s="426"/>
      <c r="D760" s="426"/>
      <c r="E760" s="426"/>
      <c r="F760" s="426"/>
      <c r="G760" s="426"/>
      <c r="H760" s="426"/>
      <c r="I760" s="426"/>
      <c r="J760" s="426"/>
      <c r="K760" s="426"/>
      <c r="L760" s="426"/>
      <c r="M760" s="426"/>
      <c r="N760" s="426"/>
      <c r="O760" s="426"/>
      <c r="P760" s="426"/>
      <c r="Q760" s="426"/>
      <c r="R760" s="426"/>
      <c r="S760" s="426"/>
      <c r="T760" s="426"/>
      <c r="U760" s="426"/>
      <c r="V760" s="426"/>
      <c r="W760" s="426"/>
      <c r="X760" s="426"/>
      <c r="Y760" s="426"/>
      <c r="Z760" s="426"/>
      <c r="AA760" s="426"/>
    </row>
    <row r="761" spans="1:27" ht="15.75" customHeight="1">
      <c r="A761" s="426"/>
      <c r="B761" s="426"/>
      <c r="C761" s="426"/>
      <c r="D761" s="426"/>
      <c r="E761" s="426"/>
      <c r="F761" s="426"/>
      <c r="G761" s="426"/>
      <c r="H761" s="426"/>
      <c r="I761" s="426"/>
      <c r="J761" s="426"/>
      <c r="K761" s="426"/>
      <c r="L761" s="426"/>
      <c r="M761" s="426"/>
      <c r="N761" s="426"/>
      <c r="O761" s="426"/>
      <c r="P761" s="426"/>
      <c r="Q761" s="426"/>
      <c r="R761" s="426"/>
      <c r="S761" s="426"/>
      <c r="T761" s="426"/>
      <c r="U761" s="426"/>
      <c r="V761" s="426"/>
      <c r="W761" s="426"/>
      <c r="X761" s="426"/>
      <c r="Y761" s="426"/>
      <c r="Z761" s="426"/>
      <c r="AA761" s="426"/>
    </row>
    <row r="762" spans="1:27" ht="15.75" customHeight="1">
      <c r="A762" s="426"/>
      <c r="B762" s="426"/>
      <c r="C762" s="426"/>
      <c r="D762" s="426"/>
      <c r="E762" s="426"/>
      <c r="F762" s="426"/>
      <c r="G762" s="426"/>
      <c r="H762" s="426"/>
      <c r="I762" s="426"/>
      <c r="J762" s="426"/>
      <c r="K762" s="426"/>
      <c r="L762" s="426"/>
      <c r="M762" s="426"/>
      <c r="N762" s="426"/>
      <c r="O762" s="426"/>
      <c r="P762" s="426"/>
      <c r="Q762" s="426"/>
      <c r="R762" s="426"/>
      <c r="S762" s="426"/>
      <c r="T762" s="426"/>
      <c r="U762" s="426"/>
      <c r="V762" s="426"/>
      <c r="W762" s="426"/>
      <c r="X762" s="426"/>
      <c r="Y762" s="426"/>
      <c r="Z762" s="426"/>
      <c r="AA762" s="426"/>
    </row>
    <row r="763" spans="1:27" ht="15.75" customHeight="1">
      <c r="A763" s="426"/>
      <c r="B763" s="426"/>
      <c r="C763" s="426"/>
      <c r="D763" s="426"/>
      <c r="E763" s="426"/>
      <c r="F763" s="426"/>
      <c r="G763" s="426"/>
      <c r="H763" s="426"/>
      <c r="I763" s="426"/>
      <c r="J763" s="426"/>
      <c r="K763" s="426"/>
      <c r="L763" s="426"/>
      <c r="M763" s="426"/>
      <c r="N763" s="426"/>
      <c r="O763" s="426"/>
      <c r="P763" s="426"/>
      <c r="Q763" s="426"/>
      <c r="R763" s="426"/>
      <c r="S763" s="426"/>
      <c r="T763" s="426"/>
      <c r="U763" s="426"/>
      <c r="V763" s="426"/>
      <c r="W763" s="426"/>
      <c r="X763" s="426"/>
      <c r="Y763" s="426"/>
      <c r="Z763" s="426"/>
      <c r="AA763" s="426"/>
    </row>
    <row r="764" spans="1:27" ht="15.75" customHeight="1">
      <c r="A764" s="426"/>
      <c r="B764" s="426"/>
      <c r="C764" s="426"/>
      <c r="D764" s="426"/>
      <c r="E764" s="426"/>
      <c r="F764" s="426"/>
      <c r="G764" s="426"/>
      <c r="H764" s="426"/>
      <c r="I764" s="426"/>
      <c r="J764" s="426"/>
      <c r="K764" s="426"/>
      <c r="L764" s="426"/>
      <c r="M764" s="426"/>
      <c r="N764" s="426"/>
      <c r="O764" s="426"/>
      <c r="P764" s="426"/>
      <c r="Q764" s="426"/>
      <c r="R764" s="426"/>
      <c r="S764" s="426"/>
      <c r="T764" s="426"/>
      <c r="U764" s="426"/>
      <c r="V764" s="426"/>
      <c r="W764" s="426"/>
      <c r="X764" s="426"/>
      <c r="Y764" s="426"/>
      <c r="Z764" s="426"/>
      <c r="AA764" s="426"/>
    </row>
    <row r="765" spans="1:27" ht="15.75" customHeight="1">
      <c r="A765" s="426"/>
      <c r="B765" s="426"/>
      <c r="C765" s="426"/>
      <c r="D765" s="426"/>
      <c r="E765" s="426"/>
      <c r="F765" s="426"/>
      <c r="G765" s="426"/>
      <c r="H765" s="426"/>
      <c r="I765" s="426"/>
      <c r="J765" s="426"/>
      <c r="K765" s="426"/>
      <c r="L765" s="426"/>
      <c r="M765" s="426"/>
      <c r="N765" s="426"/>
      <c r="O765" s="426"/>
      <c r="P765" s="426"/>
      <c r="Q765" s="426"/>
      <c r="R765" s="426"/>
      <c r="S765" s="426"/>
      <c r="T765" s="426"/>
      <c r="U765" s="426"/>
      <c r="V765" s="426"/>
      <c r="W765" s="426"/>
      <c r="X765" s="426"/>
      <c r="Y765" s="426"/>
      <c r="Z765" s="426"/>
      <c r="AA765" s="426"/>
    </row>
    <row r="766" spans="1:27" ht="15.75" customHeight="1">
      <c r="A766" s="426"/>
      <c r="B766" s="426"/>
      <c r="C766" s="426"/>
      <c r="D766" s="426"/>
      <c r="E766" s="426"/>
      <c r="F766" s="426"/>
      <c r="G766" s="426"/>
      <c r="H766" s="426"/>
      <c r="I766" s="426"/>
      <c r="J766" s="426"/>
      <c r="K766" s="426"/>
      <c r="L766" s="426"/>
      <c r="M766" s="426"/>
      <c r="N766" s="426"/>
      <c r="O766" s="426"/>
      <c r="P766" s="426"/>
      <c r="Q766" s="426"/>
      <c r="R766" s="426"/>
      <c r="S766" s="426"/>
      <c r="T766" s="426"/>
      <c r="U766" s="426"/>
      <c r="V766" s="426"/>
      <c r="W766" s="426"/>
      <c r="X766" s="426"/>
      <c r="Y766" s="426"/>
      <c r="Z766" s="426"/>
      <c r="AA766" s="426"/>
    </row>
    <row r="767" spans="1:27" ht="15.75" customHeight="1">
      <c r="A767" s="426"/>
      <c r="B767" s="426"/>
      <c r="C767" s="426"/>
      <c r="D767" s="426"/>
      <c r="E767" s="426"/>
      <c r="F767" s="426"/>
      <c r="G767" s="426"/>
      <c r="H767" s="426"/>
      <c r="I767" s="426"/>
      <c r="J767" s="426"/>
      <c r="K767" s="426"/>
      <c r="L767" s="426"/>
      <c r="M767" s="426"/>
      <c r="N767" s="426"/>
      <c r="O767" s="426"/>
      <c r="P767" s="426"/>
      <c r="Q767" s="426"/>
      <c r="R767" s="426"/>
      <c r="S767" s="426"/>
      <c r="T767" s="426"/>
      <c r="U767" s="426"/>
      <c r="V767" s="426"/>
      <c r="W767" s="426"/>
      <c r="X767" s="426"/>
      <c r="Y767" s="426"/>
      <c r="Z767" s="426"/>
      <c r="AA767" s="426"/>
    </row>
    <row r="768" spans="1:27" ht="15.75" customHeight="1">
      <c r="A768" s="426"/>
      <c r="B768" s="426"/>
      <c r="C768" s="426"/>
      <c r="D768" s="426"/>
      <c r="E768" s="426"/>
      <c r="F768" s="426"/>
      <c r="G768" s="426"/>
      <c r="H768" s="426"/>
      <c r="I768" s="426"/>
      <c r="J768" s="426"/>
      <c r="K768" s="426"/>
      <c r="L768" s="426"/>
      <c r="M768" s="426"/>
      <c r="N768" s="426"/>
      <c r="O768" s="426"/>
      <c r="P768" s="426"/>
      <c r="Q768" s="426"/>
      <c r="R768" s="426"/>
      <c r="S768" s="426"/>
      <c r="T768" s="426"/>
      <c r="U768" s="426"/>
      <c r="V768" s="426"/>
      <c r="W768" s="426"/>
      <c r="X768" s="426"/>
      <c r="Y768" s="426"/>
      <c r="Z768" s="426"/>
      <c r="AA768" s="426"/>
    </row>
    <row r="769" spans="1:27" ht="15.75" customHeight="1">
      <c r="A769" s="426"/>
      <c r="B769" s="426"/>
      <c r="C769" s="426"/>
      <c r="D769" s="426"/>
      <c r="E769" s="426"/>
      <c r="F769" s="426"/>
      <c r="G769" s="426"/>
      <c r="H769" s="426"/>
      <c r="I769" s="426"/>
      <c r="J769" s="426"/>
      <c r="K769" s="426"/>
      <c r="L769" s="426"/>
      <c r="M769" s="426"/>
      <c r="N769" s="426"/>
      <c r="O769" s="426"/>
      <c r="P769" s="426"/>
      <c r="Q769" s="426"/>
      <c r="R769" s="426"/>
      <c r="S769" s="426"/>
      <c r="T769" s="426"/>
      <c r="U769" s="426"/>
      <c r="V769" s="426"/>
      <c r="W769" s="426"/>
      <c r="X769" s="426"/>
      <c r="Y769" s="426"/>
      <c r="Z769" s="426"/>
      <c r="AA769" s="426"/>
    </row>
    <row r="770" spans="1:27" ht="15.75" customHeight="1">
      <c r="A770" s="426"/>
      <c r="B770" s="426"/>
      <c r="C770" s="426"/>
      <c r="D770" s="426"/>
      <c r="E770" s="426"/>
      <c r="F770" s="426"/>
      <c r="G770" s="426"/>
      <c r="H770" s="426"/>
      <c r="I770" s="426"/>
      <c r="J770" s="426"/>
      <c r="K770" s="426"/>
      <c r="L770" s="426"/>
      <c r="M770" s="426"/>
      <c r="N770" s="426"/>
      <c r="O770" s="426"/>
      <c r="P770" s="426"/>
      <c r="Q770" s="426"/>
      <c r="R770" s="426"/>
      <c r="S770" s="426"/>
      <c r="T770" s="426"/>
      <c r="U770" s="426"/>
      <c r="V770" s="426"/>
      <c r="W770" s="426"/>
      <c r="X770" s="426"/>
      <c r="Y770" s="426"/>
      <c r="Z770" s="426"/>
      <c r="AA770" s="426"/>
    </row>
    <row r="771" spans="1:27" ht="15.75" customHeight="1">
      <c r="A771" s="426"/>
      <c r="B771" s="426"/>
      <c r="C771" s="426"/>
      <c r="D771" s="426"/>
      <c r="E771" s="426"/>
      <c r="F771" s="426"/>
      <c r="G771" s="426"/>
      <c r="H771" s="426"/>
      <c r="I771" s="426"/>
      <c r="J771" s="426"/>
      <c r="K771" s="426"/>
      <c r="L771" s="426"/>
      <c r="M771" s="426"/>
      <c r="N771" s="426"/>
      <c r="O771" s="426"/>
      <c r="P771" s="426"/>
      <c r="Q771" s="426"/>
      <c r="R771" s="426"/>
      <c r="S771" s="426"/>
      <c r="T771" s="426"/>
      <c r="U771" s="426"/>
      <c r="V771" s="426"/>
      <c r="W771" s="426"/>
      <c r="X771" s="426"/>
      <c r="Y771" s="426"/>
      <c r="Z771" s="426"/>
      <c r="AA771" s="426"/>
    </row>
    <row r="772" spans="1:27" ht="15.75" customHeight="1">
      <c r="A772" s="426"/>
      <c r="B772" s="426"/>
      <c r="C772" s="426"/>
      <c r="D772" s="426"/>
      <c r="E772" s="426"/>
      <c r="F772" s="426"/>
      <c r="G772" s="426"/>
      <c r="H772" s="426"/>
      <c r="I772" s="426"/>
      <c r="J772" s="426"/>
      <c r="K772" s="426"/>
      <c r="L772" s="426"/>
      <c r="M772" s="426"/>
      <c r="N772" s="426"/>
      <c r="O772" s="426"/>
      <c r="P772" s="426"/>
      <c r="Q772" s="426"/>
      <c r="R772" s="426"/>
      <c r="S772" s="426"/>
      <c r="T772" s="426"/>
      <c r="U772" s="426"/>
      <c r="V772" s="426"/>
      <c r="W772" s="426"/>
      <c r="X772" s="426"/>
      <c r="Y772" s="426"/>
      <c r="Z772" s="426"/>
      <c r="AA772" s="426"/>
    </row>
    <row r="773" spans="1:27" ht="15.75" customHeight="1">
      <c r="A773" s="426"/>
      <c r="B773" s="426"/>
      <c r="C773" s="426"/>
      <c r="D773" s="426"/>
      <c r="E773" s="426"/>
      <c r="F773" s="426"/>
      <c r="G773" s="426"/>
      <c r="H773" s="426"/>
      <c r="I773" s="426"/>
      <c r="J773" s="426"/>
      <c r="K773" s="426"/>
      <c r="L773" s="426"/>
      <c r="M773" s="426"/>
      <c r="N773" s="426"/>
      <c r="O773" s="426"/>
      <c r="P773" s="426"/>
      <c r="Q773" s="426"/>
      <c r="R773" s="426"/>
      <c r="S773" s="426"/>
      <c r="T773" s="426"/>
      <c r="U773" s="426"/>
      <c r="V773" s="426"/>
      <c r="W773" s="426"/>
      <c r="X773" s="426"/>
      <c r="Y773" s="426"/>
      <c r="Z773" s="426"/>
      <c r="AA773" s="426"/>
    </row>
    <row r="774" spans="1:27" ht="15.75" customHeight="1">
      <c r="A774" s="426"/>
      <c r="B774" s="426"/>
      <c r="C774" s="426"/>
      <c r="D774" s="426"/>
      <c r="E774" s="426"/>
      <c r="F774" s="426"/>
      <c r="G774" s="426"/>
      <c r="H774" s="426"/>
      <c r="I774" s="426"/>
      <c r="J774" s="426"/>
      <c r="K774" s="426"/>
      <c r="L774" s="426"/>
      <c r="M774" s="426"/>
      <c r="N774" s="426"/>
      <c r="O774" s="426"/>
      <c r="P774" s="426"/>
      <c r="Q774" s="426"/>
      <c r="R774" s="426"/>
      <c r="S774" s="426"/>
      <c r="T774" s="426"/>
      <c r="U774" s="426"/>
      <c r="V774" s="426"/>
      <c r="W774" s="426"/>
      <c r="X774" s="426"/>
      <c r="Y774" s="426"/>
      <c r="Z774" s="426"/>
      <c r="AA774" s="426"/>
    </row>
    <row r="775" spans="1:27" ht="15.75" customHeight="1">
      <c r="A775" s="426"/>
      <c r="B775" s="426"/>
      <c r="C775" s="426"/>
      <c r="D775" s="426"/>
      <c r="E775" s="426"/>
      <c r="F775" s="426"/>
      <c r="G775" s="426"/>
      <c r="H775" s="426"/>
      <c r="I775" s="426"/>
      <c r="J775" s="426"/>
      <c r="K775" s="426"/>
      <c r="L775" s="426"/>
      <c r="M775" s="426"/>
      <c r="N775" s="426"/>
      <c r="O775" s="426"/>
      <c r="P775" s="426"/>
      <c r="Q775" s="426"/>
      <c r="R775" s="426"/>
      <c r="S775" s="426"/>
      <c r="T775" s="426"/>
      <c r="U775" s="426"/>
      <c r="V775" s="426"/>
      <c r="W775" s="426"/>
      <c r="X775" s="426"/>
      <c r="Y775" s="426"/>
      <c r="Z775" s="426"/>
      <c r="AA775" s="426"/>
    </row>
    <row r="776" spans="1:27" ht="15.75" customHeight="1">
      <c r="A776" s="426"/>
      <c r="B776" s="426"/>
      <c r="C776" s="426"/>
      <c r="D776" s="426"/>
      <c r="E776" s="426"/>
      <c r="F776" s="426"/>
      <c r="G776" s="426"/>
      <c r="H776" s="426"/>
      <c r="I776" s="426"/>
      <c r="J776" s="426"/>
      <c r="K776" s="426"/>
      <c r="L776" s="426"/>
      <c r="M776" s="426"/>
      <c r="N776" s="426"/>
      <c r="O776" s="426"/>
      <c r="P776" s="426"/>
      <c r="Q776" s="426"/>
      <c r="R776" s="426"/>
      <c r="S776" s="426"/>
      <c r="T776" s="426"/>
      <c r="U776" s="426"/>
      <c r="V776" s="426"/>
      <c r="W776" s="426"/>
      <c r="X776" s="426"/>
      <c r="Y776" s="426"/>
      <c r="Z776" s="426"/>
      <c r="AA776" s="426"/>
    </row>
    <row r="777" spans="1:27" ht="15.75" customHeight="1">
      <c r="A777" s="426"/>
      <c r="B777" s="426"/>
      <c r="C777" s="426"/>
      <c r="D777" s="426"/>
      <c r="E777" s="426"/>
      <c r="F777" s="426"/>
      <c r="G777" s="426"/>
      <c r="H777" s="426"/>
      <c r="I777" s="426"/>
      <c r="J777" s="426"/>
      <c r="K777" s="426"/>
      <c r="L777" s="426"/>
      <c r="M777" s="426"/>
      <c r="N777" s="426"/>
      <c r="O777" s="426"/>
      <c r="P777" s="426"/>
      <c r="Q777" s="426"/>
      <c r="R777" s="426"/>
      <c r="S777" s="426"/>
      <c r="T777" s="426"/>
      <c r="U777" s="426"/>
      <c r="V777" s="426"/>
      <c r="W777" s="426"/>
      <c r="X777" s="426"/>
      <c r="Y777" s="426"/>
      <c r="Z777" s="426"/>
      <c r="AA777" s="426"/>
    </row>
    <row r="778" spans="1:27" ht="15.75" customHeight="1">
      <c r="A778" s="426"/>
      <c r="B778" s="426"/>
      <c r="C778" s="426"/>
      <c r="D778" s="426"/>
      <c r="E778" s="426"/>
      <c r="F778" s="426"/>
      <c r="G778" s="426"/>
      <c r="H778" s="426"/>
      <c r="I778" s="426"/>
      <c r="J778" s="426"/>
      <c r="K778" s="426"/>
      <c r="L778" s="426"/>
      <c r="M778" s="426"/>
      <c r="N778" s="426"/>
      <c r="O778" s="426"/>
      <c r="P778" s="426"/>
      <c r="Q778" s="426"/>
      <c r="R778" s="426"/>
      <c r="S778" s="426"/>
      <c r="T778" s="426"/>
      <c r="U778" s="426"/>
      <c r="V778" s="426"/>
      <c r="W778" s="426"/>
      <c r="X778" s="426"/>
      <c r="Y778" s="426"/>
      <c r="Z778" s="426"/>
      <c r="AA778" s="426"/>
    </row>
    <row r="779" spans="1:27" ht="15.75" customHeight="1">
      <c r="A779" s="426"/>
      <c r="B779" s="426"/>
      <c r="C779" s="426"/>
      <c r="D779" s="426"/>
      <c r="E779" s="426"/>
      <c r="F779" s="426"/>
      <c r="G779" s="426"/>
      <c r="H779" s="426"/>
      <c r="I779" s="426"/>
      <c r="J779" s="426"/>
      <c r="K779" s="426"/>
      <c r="L779" s="426"/>
      <c r="M779" s="426"/>
      <c r="N779" s="426"/>
      <c r="O779" s="426"/>
      <c r="P779" s="426"/>
      <c r="Q779" s="426"/>
      <c r="R779" s="426"/>
      <c r="S779" s="426"/>
      <c r="T779" s="426"/>
      <c r="U779" s="426"/>
      <c r="V779" s="426"/>
      <c r="W779" s="426"/>
      <c r="X779" s="426"/>
      <c r="Y779" s="426"/>
      <c r="Z779" s="426"/>
      <c r="AA779" s="426"/>
    </row>
    <row r="780" spans="1:27" ht="15.75" customHeight="1">
      <c r="A780" s="426"/>
      <c r="B780" s="426"/>
      <c r="C780" s="426"/>
      <c r="D780" s="426"/>
      <c r="E780" s="426"/>
      <c r="F780" s="426"/>
      <c r="G780" s="426"/>
      <c r="H780" s="426"/>
      <c r="I780" s="426"/>
      <c r="J780" s="426"/>
      <c r="K780" s="426"/>
      <c r="L780" s="426"/>
      <c r="M780" s="426"/>
      <c r="N780" s="426"/>
      <c r="O780" s="426"/>
      <c r="P780" s="426"/>
      <c r="Q780" s="426"/>
      <c r="R780" s="426"/>
      <c r="S780" s="426"/>
      <c r="T780" s="426"/>
      <c r="U780" s="426"/>
      <c r="V780" s="426"/>
      <c r="W780" s="426"/>
      <c r="X780" s="426"/>
      <c r="Y780" s="426"/>
      <c r="Z780" s="426"/>
      <c r="AA780" s="426"/>
    </row>
    <row r="781" spans="1:27" ht="15.75" customHeight="1">
      <c r="A781" s="426"/>
      <c r="B781" s="426"/>
      <c r="C781" s="426"/>
      <c r="D781" s="426"/>
      <c r="E781" s="426"/>
      <c r="F781" s="426"/>
      <c r="G781" s="426"/>
      <c r="H781" s="426"/>
      <c r="I781" s="426"/>
      <c r="J781" s="426"/>
      <c r="K781" s="426"/>
      <c r="L781" s="426"/>
      <c r="M781" s="426"/>
      <c r="N781" s="426"/>
      <c r="O781" s="426"/>
      <c r="P781" s="426"/>
      <c r="Q781" s="426"/>
      <c r="R781" s="426"/>
      <c r="S781" s="426"/>
      <c r="T781" s="426"/>
      <c r="U781" s="426"/>
      <c r="V781" s="426"/>
      <c r="W781" s="426"/>
      <c r="X781" s="426"/>
      <c r="Y781" s="426"/>
      <c r="Z781" s="426"/>
      <c r="AA781" s="426"/>
    </row>
    <row r="782" spans="1:27" ht="15.75" customHeight="1">
      <c r="A782" s="426"/>
      <c r="B782" s="426"/>
      <c r="C782" s="426"/>
      <c r="D782" s="426"/>
      <c r="E782" s="426"/>
      <c r="F782" s="426"/>
      <c r="G782" s="426"/>
      <c r="H782" s="426"/>
      <c r="I782" s="426"/>
      <c r="J782" s="426"/>
      <c r="K782" s="426"/>
      <c r="L782" s="426"/>
      <c r="M782" s="426"/>
      <c r="N782" s="426"/>
      <c r="O782" s="426"/>
      <c r="P782" s="426"/>
      <c r="Q782" s="426"/>
      <c r="R782" s="426"/>
      <c r="S782" s="426"/>
      <c r="T782" s="426"/>
      <c r="U782" s="426"/>
      <c r="V782" s="426"/>
      <c r="W782" s="426"/>
      <c r="X782" s="426"/>
      <c r="Y782" s="426"/>
      <c r="Z782" s="426"/>
      <c r="AA782" s="426"/>
    </row>
    <row r="783" spans="1:27" ht="15.75" customHeight="1">
      <c r="A783" s="426"/>
      <c r="B783" s="426"/>
      <c r="C783" s="426"/>
      <c r="D783" s="426"/>
      <c r="E783" s="426"/>
      <c r="F783" s="426"/>
      <c r="G783" s="426"/>
      <c r="H783" s="426"/>
      <c r="I783" s="426"/>
      <c r="J783" s="426"/>
      <c r="K783" s="426"/>
      <c r="L783" s="426"/>
      <c r="M783" s="426"/>
      <c r="N783" s="426"/>
      <c r="O783" s="426"/>
      <c r="P783" s="426"/>
      <c r="Q783" s="426"/>
      <c r="R783" s="426"/>
      <c r="S783" s="426"/>
      <c r="T783" s="426"/>
      <c r="U783" s="426"/>
      <c r="V783" s="426"/>
      <c r="W783" s="426"/>
      <c r="X783" s="426"/>
      <c r="Y783" s="426"/>
      <c r="Z783" s="426"/>
      <c r="AA783" s="426"/>
    </row>
    <row r="784" spans="1:27" ht="15.75" customHeight="1">
      <c r="A784" s="426"/>
      <c r="B784" s="426"/>
      <c r="C784" s="426"/>
      <c r="D784" s="426"/>
      <c r="E784" s="426"/>
      <c r="F784" s="426"/>
      <c r="G784" s="426"/>
      <c r="H784" s="426"/>
      <c r="I784" s="426"/>
      <c r="J784" s="426"/>
      <c r="K784" s="426"/>
      <c r="L784" s="426"/>
      <c r="M784" s="426"/>
      <c r="N784" s="426"/>
      <c r="O784" s="426"/>
      <c r="P784" s="426"/>
      <c r="Q784" s="426"/>
      <c r="R784" s="426"/>
      <c r="S784" s="426"/>
      <c r="T784" s="426"/>
      <c r="U784" s="426"/>
      <c r="V784" s="426"/>
      <c r="W784" s="426"/>
      <c r="X784" s="426"/>
      <c r="Y784" s="426"/>
      <c r="Z784" s="426"/>
      <c r="AA784" s="426"/>
    </row>
    <row r="785" spans="1:27" ht="15.75" customHeight="1">
      <c r="A785" s="426"/>
      <c r="B785" s="426"/>
      <c r="C785" s="426"/>
      <c r="D785" s="426"/>
      <c r="E785" s="426"/>
      <c r="F785" s="426"/>
      <c r="G785" s="426"/>
      <c r="H785" s="426"/>
      <c r="I785" s="426"/>
      <c r="J785" s="426"/>
      <c r="K785" s="426"/>
      <c r="L785" s="426"/>
      <c r="M785" s="426"/>
      <c r="N785" s="426"/>
      <c r="O785" s="426"/>
      <c r="P785" s="426"/>
      <c r="Q785" s="426"/>
      <c r="R785" s="426"/>
      <c r="S785" s="426"/>
      <c r="T785" s="426"/>
      <c r="U785" s="426"/>
      <c r="V785" s="426"/>
      <c r="W785" s="426"/>
      <c r="X785" s="426"/>
      <c r="Y785" s="426"/>
      <c r="Z785" s="426"/>
      <c r="AA785" s="426"/>
    </row>
    <row r="786" spans="1:27" ht="15.75" customHeight="1">
      <c r="A786" s="426"/>
      <c r="B786" s="426"/>
      <c r="C786" s="426"/>
      <c r="D786" s="426"/>
      <c r="E786" s="426"/>
      <c r="F786" s="426"/>
      <c r="G786" s="426"/>
      <c r="H786" s="426"/>
      <c r="I786" s="426"/>
      <c r="J786" s="426"/>
      <c r="K786" s="426"/>
      <c r="L786" s="426"/>
      <c r="M786" s="426"/>
      <c r="N786" s="426"/>
      <c r="O786" s="426"/>
      <c r="P786" s="426"/>
      <c r="Q786" s="426"/>
      <c r="R786" s="426"/>
      <c r="S786" s="426"/>
      <c r="T786" s="426"/>
      <c r="U786" s="426"/>
      <c r="V786" s="426"/>
      <c r="W786" s="426"/>
      <c r="X786" s="426"/>
      <c r="Y786" s="426"/>
      <c r="Z786" s="426"/>
      <c r="AA786" s="426"/>
    </row>
    <row r="787" spans="1:27" ht="15.75" customHeight="1">
      <c r="A787" s="426"/>
      <c r="B787" s="426"/>
      <c r="C787" s="426"/>
      <c r="D787" s="426"/>
      <c r="E787" s="426"/>
      <c r="F787" s="426"/>
      <c r="G787" s="426"/>
      <c r="H787" s="426"/>
      <c r="I787" s="426"/>
      <c r="J787" s="426"/>
      <c r="K787" s="426"/>
      <c r="L787" s="426"/>
      <c r="M787" s="426"/>
      <c r="N787" s="426"/>
      <c r="O787" s="426"/>
      <c r="P787" s="426"/>
      <c r="Q787" s="426"/>
      <c r="R787" s="426"/>
      <c r="S787" s="426"/>
      <c r="T787" s="426"/>
      <c r="U787" s="426"/>
      <c r="V787" s="426"/>
      <c r="W787" s="426"/>
      <c r="X787" s="426"/>
      <c r="Y787" s="426"/>
      <c r="Z787" s="426"/>
      <c r="AA787" s="426"/>
    </row>
    <row r="788" spans="1:27" ht="15.75" customHeight="1">
      <c r="A788" s="426"/>
      <c r="B788" s="426"/>
      <c r="C788" s="426"/>
      <c r="D788" s="426"/>
      <c r="E788" s="426"/>
      <c r="F788" s="426"/>
      <c r="G788" s="426"/>
      <c r="H788" s="426"/>
      <c r="I788" s="426"/>
      <c r="J788" s="426"/>
      <c r="K788" s="426"/>
      <c r="L788" s="426"/>
      <c r="M788" s="426"/>
      <c r="N788" s="426"/>
      <c r="O788" s="426"/>
      <c r="P788" s="426"/>
      <c r="Q788" s="426"/>
      <c r="R788" s="426"/>
      <c r="S788" s="426"/>
      <c r="T788" s="426"/>
      <c r="U788" s="426"/>
      <c r="V788" s="426"/>
      <c r="W788" s="426"/>
      <c r="X788" s="426"/>
      <c r="Y788" s="426"/>
      <c r="Z788" s="426"/>
      <c r="AA788" s="426"/>
    </row>
    <row r="789" spans="1:27" ht="15.75" customHeight="1">
      <c r="A789" s="426"/>
      <c r="B789" s="426"/>
      <c r="C789" s="426"/>
      <c r="D789" s="426"/>
      <c r="E789" s="426"/>
      <c r="F789" s="426"/>
      <c r="G789" s="426"/>
      <c r="H789" s="426"/>
      <c r="I789" s="426"/>
      <c r="J789" s="426"/>
      <c r="K789" s="426"/>
      <c r="L789" s="426"/>
      <c r="M789" s="426"/>
      <c r="N789" s="426"/>
      <c r="O789" s="426"/>
      <c r="P789" s="426"/>
      <c r="Q789" s="426"/>
      <c r="R789" s="426"/>
      <c r="S789" s="426"/>
      <c r="T789" s="426"/>
      <c r="U789" s="426"/>
      <c r="V789" s="426"/>
      <c r="W789" s="426"/>
      <c r="X789" s="426"/>
      <c r="Y789" s="426"/>
      <c r="Z789" s="426"/>
      <c r="AA789" s="426"/>
    </row>
    <row r="790" spans="1:27" ht="15.75" customHeight="1">
      <c r="A790" s="426"/>
      <c r="B790" s="426"/>
      <c r="C790" s="426"/>
      <c r="D790" s="426"/>
      <c r="E790" s="426"/>
      <c r="F790" s="426"/>
      <c r="G790" s="426"/>
      <c r="H790" s="426"/>
      <c r="I790" s="426"/>
      <c r="J790" s="426"/>
      <c r="K790" s="426"/>
      <c r="L790" s="426"/>
      <c r="M790" s="426"/>
      <c r="N790" s="426"/>
      <c r="O790" s="426"/>
      <c r="P790" s="426"/>
      <c r="Q790" s="426"/>
      <c r="R790" s="426"/>
      <c r="S790" s="426"/>
      <c r="T790" s="426"/>
      <c r="U790" s="426"/>
      <c r="V790" s="426"/>
      <c r="W790" s="426"/>
      <c r="X790" s="426"/>
      <c r="Y790" s="426"/>
      <c r="Z790" s="426"/>
      <c r="AA790" s="426"/>
    </row>
    <row r="791" spans="1:27" ht="15.75" customHeight="1">
      <c r="A791" s="426"/>
      <c r="B791" s="426"/>
      <c r="C791" s="426"/>
      <c r="D791" s="426"/>
      <c r="E791" s="426"/>
      <c r="F791" s="426"/>
      <c r="G791" s="426"/>
      <c r="H791" s="426"/>
      <c r="I791" s="426"/>
      <c r="J791" s="426"/>
      <c r="K791" s="426"/>
      <c r="L791" s="426"/>
      <c r="M791" s="426"/>
      <c r="N791" s="426"/>
      <c r="O791" s="426"/>
      <c r="P791" s="426"/>
      <c r="Q791" s="426"/>
      <c r="R791" s="426"/>
      <c r="S791" s="426"/>
      <c r="T791" s="426"/>
      <c r="U791" s="426"/>
      <c r="V791" s="426"/>
      <c r="W791" s="426"/>
      <c r="X791" s="426"/>
      <c r="Y791" s="426"/>
      <c r="Z791" s="426"/>
      <c r="AA791" s="426"/>
    </row>
    <row r="792" spans="1:27" ht="15.75" customHeight="1">
      <c r="A792" s="426"/>
      <c r="B792" s="426"/>
      <c r="C792" s="426"/>
      <c r="D792" s="426"/>
      <c r="E792" s="426"/>
      <c r="F792" s="426"/>
      <c r="G792" s="426"/>
      <c r="H792" s="426"/>
      <c r="I792" s="426"/>
      <c r="J792" s="426"/>
      <c r="K792" s="426"/>
      <c r="L792" s="426"/>
      <c r="M792" s="426"/>
      <c r="N792" s="426"/>
      <c r="O792" s="426"/>
      <c r="P792" s="426"/>
      <c r="Q792" s="426"/>
      <c r="R792" s="426"/>
      <c r="S792" s="426"/>
      <c r="T792" s="426"/>
      <c r="U792" s="426"/>
      <c r="V792" s="426"/>
      <c r="W792" s="426"/>
      <c r="X792" s="426"/>
      <c r="Y792" s="426"/>
      <c r="Z792" s="426"/>
      <c r="AA792" s="426"/>
    </row>
    <row r="793" spans="1:27" ht="15.75" customHeight="1">
      <c r="A793" s="426"/>
      <c r="B793" s="426"/>
      <c r="C793" s="426"/>
      <c r="D793" s="426"/>
      <c r="E793" s="426"/>
      <c r="F793" s="426"/>
      <c r="G793" s="426"/>
      <c r="H793" s="426"/>
      <c r="I793" s="426"/>
      <c r="J793" s="426"/>
      <c r="K793" s="426"/>
      <c r="L793" s="426"/>
      <c r="M793" s="426"/>
      <c r="N793" s="426"/>
      <c r="O793" s="426"/>
      <c r="P793" s="426"/>
      <c r="Q793" s="426"/>
      <c r="R793" s="426"/>
      <c r="S793" s="426"/>
      <c r="T793" s="426"/>
      <c r="U793" s="426"/>
      <c r="V793" s="426"/>
      <c r="W793" s="426"/>
      <c r="X793" s="426"/>
      <c r="Y793" s="426"/>
      <c r="Z793" s="426"/>
      <c r="AA793" s="426"/>
    </row>
    <row r="794" spans="1:27" ht="15.75" customHeight="1">
      <c r="A794" s="426"/>
      <c r="B794" s="426"/>
      <c r="C794" s="426"/>
      <c r="D794" s="426"/>
      <c r="E794" s="426"/>
      <c r="F794" s="426"/>
      <c r="G794" s="426"/>
      <c r="H794" s="426"/>
      <c r="I794" s="426"/>
      <c r="J794" s="426"/>
      <c r="K794" s="426"/>
      <c r="L794" s="426"/>
      <c r="M794" s="426"/>
      <c r="N794" s="426"/>
      <c r="O794" s="426"/>
      <c r="P794" s="426"/>
      <c r="Q794" s="426"/>
      <c r="R794" s="426"/>
      <c r="S794" s="426"/>
      <c r="T794" s="426"/>
      <c r="U794" s="426"/>
      <c r="V794" s="426"/>
      <c r="W794" s="426"/>
      <c r="X794" s="426"/>
      <c r="Y794" s="426"/>
      <c r="Z794" s="426"/>
      <c r="AA794" s="426"/>
    </row>
    <row r="795" spans="1:27" ht="15.75" customHeight="1">
      <c r="A795" s="426"/>
      <c r="B795" s="426"/>
      <c r="C795" s="426"/>
      <c r="D795" s="426"/>
      <c r="E795" s="426"/>
      <c r="F795" s="426"/>
      <c r="G795" s="426"/>
      <c r="H795" s="426"/>
      <c r="I795" s="426"/>
      <c r="J795" s="426"/>
      <c r="K795" s="426"/>
      <c r="L795" s="426"/>
      <c r="M795" s="426"/>
      <c r="N795" s="426"/>
      <c r="O795" s="426"/>
      <c r="P795" s="426"/>
      <c r="Q795" s="426"/>
      <c r="R795" s="426"/>
      <c r="S795" s="426"/>
      <c r="T795" s="426"/>
      <c r="U795" s="426"/>
      <c r="V795" s="426"/>
      <c r="W795" s="426"/>
      <c r="X795" s="426"/>
      <c r="Y795" s="426"/>
      <c r="Z795" s="426"/>
      <c r="AA795" s="426"/>
    </row>
    <row r="796" spans="1:27" ht="15.75" customHeight="1">
      <c r="A796" s="426"/>
      <c r="B796" s="426"/>
      <c r="C796" s="426"/>
      <c r="D796" s="426"/>
      <c r="E796" s="426"/>
      <c r="F796" s="426"/>
      <c r="G796" s="426"/>
      <c r="H796" s="426"/>
      <c r="I796" s="426"/>
      <c r="J796" s="426"/>
      <c r="K796" s="426"/>
      <c r="L796" s="426"/>
      <c r="M796" s="426"/>
      <c r="N796" s="426"/>
      <c r="O796" s="426"/>
      <c r="P796" s="426"/>
      <c r="Q796" s="426"/>
      <c r="R796" s="426"/>
      <c r="S796" s="426"/>
      <c r="T796" s="426"/>
      <c r="U796" s="426"/>
      <c r="V796" s="426"/>
      <c r="W796" s="426"/>
      <c r="X796" s="426"/>
      <c r="Y796" s="426"/>
      <c r="Z796" s="426"/>
      <c r="AA796" s="426"/>
    </row>
    <row r="797" spans="1:27" ht="15.75" customHeight="1">
      <c r="A797" s="426"/>
      <c r="B797" s="426"/>
      <c r="C797" s="426"/>
      <c r="D797" s="426"/>
      <c r="E797" s="426"/>
      <c r="F797" s="426"/>
      <c r="G797" s="426"/>
      <c r="H797" s="426"/>
      <c r="I797" s="426"/>
      <c r="J797" s="426"/>
      <c r="K797" s="426"/>
      <c r="L797" s="426"/>
      <c r="M797" s="426"/>
      <c r="N797" s="426"/>
      <c r="O797" s="426"/>
      <c r="P797" s="426"/>
      <c r="Q797" s="426"/>
      <c r="R797" s="426"/>
      <c r="S797" s="426"/>
      <c r="T797" s="426"/>
      <c r="U797" s="426"/>
      <c r="V797" s="426"/>
      <c r="W797" s="426"/>
      <c r="X797" s="426"/>
      <c r="Y797" s="426"/>
      <c r="Z797" s="426"/>
      <c r="AA797" s="426"/>
    </row>
    <row r="798" spans="1:27" ht="15.75" customHeight="1">
      <c r="A798" s="426"/>
      <c r="B798" s="426"/>
      <c r="C798" s="426"/>
      <c r="D798" s="426"/>
      <c r="E798" s="426"/>
      <c r="F798" s="426"/>
      <c r="G798" s="426"/>
      <c r="H798" s="426"/>
      <c r="I798" s="426"/>
      <c r="J798" s="426"/>
      <c r="K798" s="426"/>
      <c r="L798" s="426"/>
      <c r="M798" s="426"/>
      <c r="N798" s="426"/>
      <c r="O798" s="426"/>
      <c r="P798" s="426"/>
      <c r="Q798" s="426"/>
      <c r="R798" s="426"/>
      <c r="S798" s="426"/>
      <c r="T798" s="426"/>
      <c r="U798" s="426"/>
      <c r="V798" s="426"/>
      <c r="W798" s="426"/>
      <c r="X798" s="426"/>
      <c r="Y798" s="426"/>
      <c r="Z798" s="426"/>
      <c r="AA798" s="426"/>
    </row>
    <row r="799" spans="1:27" ht="15.75" customHeight="1">
      <c r="A799" s="426"/>
      <c r="B799" s="426"/>
      <c r="C799" s="426"/>
      <c r="D799" s="426"/>
      <c r="E799" s="426"/>
      <c r="F799" s="426"/>
      <c r="G799" s="426"/>
      <c r="H799" s="426"/>
      <c r="I799" s="426"/>
      <c r="J799" s="426"/>
      <c r="K799" s="426"/>
      <c r="L799" s="426"/>
      <c r="M799" s="426"/>
      <c r="N799" s="426"/>
      <c r="O799" s="426"/>
      <c r="P799" s="426"/>
      <c r="Q799" s="426"/>
      <c r="R799" s="426"/>
      <c r="S799" s="426"/>
      <c r="T799" s="426"/>
      <c r="U799" s="426"/>
      <c r="V799" s="426"/>
      <c r="W799" s="426"/>
      <c r="X799" s="426"/>
      <c r="Y799" s="426"/>
      <c r="Z799" s="426"/>
      <c r="AA799" s="426"/>
    </row>
    <row r="800" spans="1:27" ht="15.75" customHeight="1">
      <c r="A800" s="426"/>
      <c r="B800" s="426"/>
      <c r="C800" s="426"/>
      <c r="D800" s="426"/>
      <c r="E800" s="426"/>
      <c r="F800" s="426"/>
      <c r="G800" s="426"/>
      <c r="H800" s="426"/>
      <c r="I800" s="426"/>
      <c r="J800" s="426"/>
      <c r="K800" s="426"/>
      <c r="L800" s="426"/>
      <c r="M800" s="426"/>
      <c r="N800" s="426"/>
      <c r="O800" s="426"/>
      <c r="P800" s="426"/>
      <c r="Q800" s="426"/>
      <c r="R800" s="426"/>
      <c r="S800" s="426"/>
      <c r="T800" s="426"/>
      <c r="U800" s="426"/>
      <c r="V800" s="426"/>
      <c r="W800" s="426"/>
      <c r="X800" s="426"/>
      <c r="Y800" s="426"/>
      <c r="Z800" s="426"/>
      <c r="AA800" s="426"/>
    </row>
    <row r="801" spans="1:27" ht="15.75" customHeight="1">
      <c r="A801" s="426"/>
      <c r="B801" s="426"/>
      <c r="C801" s="426"/>
      <c r="D801" s="426"/>
      <c r="E801" s="426"/>
      <c r="F801" s="426"/>
      <c r="G801" s="426"/>
      <c r="H801" s="426"/>
      <c r="I801" s="426"/>
      <c r="J801" s="426"/>
      <c r="K801" s="426"/>
      <c r="L801" s="426"/>
      <c r="M801" s="426"/>
      <c r="N801" s="426"/>
      <c r="O801" s="426"/>
      <c r="P801" s="426"/>
      <c r="Q801" s="426"/>
      <c r="R801" s="426"/>
      <c r="S801" s="426"/>
      <c r="T801" s="426"/>
      <c r="U801" s="426"/>
      <c r="V801" s="426"/>
      <c r="W801" s="426"/>
      <c r="X801" s="426"/>
      <c r="Y801" s="426"/>
      <c r="Z801" s="426"/>
      <c r="AA801" s="426"/>
    </row>
    <row r="802" spans="1:27" ht="15.75" customHeight="1">
      <c r="A802" s="426"/>
      <c r="B802" s="426"/>
      <c r="C802" s="426"/>
      <c r="D802" s="426"/>
      <c r="E802" s="426"/>
      <c r="F802" s="426"/>
      <c r="G802" s="426"/>
      <c r="H802" s="426"/>
      <c r="I802" s="426"/>
      <c r="J802" s="426"/>
      <c r="K802" s="426"/>
      <c r="L802" s="426"/>
      <c r="M802" s="426"/>
      <c r="N802" s="426"/>
      <c r="O802" s="426"/>
      <c r="P802" s="426"/>
      <c r="Q802" s="426"/>
      <c r="R802" s="426"/>
      <c r="S802" s="426"/>
      <c r="T802" s="426"/>
      <c r="U802" s="426"/>
      <c r="V802" s="426"/>
      <c r="W802" s="426"/>
      <c r="X802" s="426"/>
      <c r="Y802" s="426"/>
      <c r="Z802" s="426"/>
      <c r="AA802" s="426"/>
    </row>
    <row r="803" spans="1:27" ht="15.75" customHeight="1">
      <c r="A803" s="426"/>
      <c r="B803" s="426"/>
      <c r="C803" s="426"/>
      <c r="D803" s="426"/>
      <c r="E803" s="426"/>
      <c r="F803" s="426"/>
      <c r="G803" s="426"/>
      <c r="H803" s="426"/>
      <c r="I803" s="426"/>
      <c r="J803" s="426"/>
      <c r="K803" s="426"/>
      <c r="L803" s="426"/>
      <c r="M803" s="426"/>
      <c r="N803" s="426"/>
      <c r="O803" s="426"/>
      <c r="P803" s="426"/>
      <c r="Q803" s="426"/>
      <c r="R803" s="426"/>
      <c r="S803" s="426"/>
      <c r="T803" s="426"/>
      <c r="U803" s="426"/>
      <c r="V803" s="426"/>
      <c r="W803" s="426"/>
      <c r="X803" s="426"/>
      <c r="Y803" s="426"/>
      <c r="Z803" s="426"/>
      <c r="AA803" s="426"/>
    </row>
    <row r="804" spans="1:27" ht="15.75" customHeight="1">
      <c r="A804" s="426"/>
      <c r="B804" s="426"/>
      <c r="C804" s="426"/>
      <c r="D804" s="426"/>
      <c r="E804" s="426"/>
      <c r="F804" s="426"/>
      <c r="G804" s="426"/>
      <c r="H804" s="426"/>
      <c r="I804" s="426"/>
      <c r="J804" s="426"/>
      <c r="K804" s="426"/>
      <c r="L804" s="426"/>
      <c r="M804" s="426"/>
      <c r="N804" s="426"/>
      <c r="O804" s="426"/>
      <c r="P804" s="426"/>
      <c r="Q804" s="426"/>
      <c r="R804" s="426"/>
      <c r="S804" s="426"/>
      <c r="T804" s="426"/>
      <c r="U804" s="426"/>
      <c r="V804" s="426"/>
      <c r="W804" s="426"/>
      <c r="X804" s="426"/>
      <c r="Y804" s="426"/>
      <c r="Z804" s="426"/>
      <c r="AA804" s="426"/>
    </row>
    <row r="805" spans="1:27" ht="15.75" customHeight="1">
      <c r="A805" s="426"/>
      <c r="B805" s="426"/>
      <c r="C805" s="426"/>
      <c r="D805" s="426"/>
      <c r="E805" s="426"/>
      <c r="F805" s="426"/>
      <c r="G805" s="426"/>
      <c r="H805" s="426"/>
      <c r="I805" s="426"/>
      <c r="J805" s="426"/>
      <c r="K805" s="426"/>
      <c r="L805" s="426"/>
      <c r="M805" s="426"/>
      <c r="N805" s="426"/>
      <c r="O805" s="426"/>
      <c r="P805" s="426"/>
      <c r="Q805" s="426"/>
      <c r="R805" s="426"/>
      <c r="S805" s="426"/>
      <c r="T805" s="426"/>
      <c r="U805" s="426"/>
      <c r="V805" s="426"/>
      <c r="W805" s="426"/>
      <c r="X805" s="426"/>
      <c r="Y805" s="426"/>
      <c r="Z805" s="426"/>
      <c r="AA805" s="426"/>
    </row>
    <row r="806" spans="1:27" ht="15.75" customHeight="1">
      <c r="A806" s="426"/>
      <c r="B806" s="426"/>
      <c r="C806" s="426"/>
      <c r="D806" s="426"/>
      <c r="E806" s="426"/>
      <c r="F806" s="426"/>
      <c r="G806" s="426"/>
      <c r="H806" s="426"/>
      <c r="I806" s="426"/>
      <c r="J806" s="426"/>
      <c r="K806" s="426"/>
      <c r="L806" s="426"/>
      <c r="M806" s="426"/>
      <c r="N806" s="426"/>
      <c r="O806" s="426"/>
      <c r="P806" s="426"/>
      <c r="Q806" s="426"/>
      <c r="R806" s="426"/>
      <c r="S806" s="426"/>
      <c r="T806" s="426"/>
      <c r="U806" s="426"/>
      <c r="V806" s="426"/>
      <c r="W806" s="426"/>
      <c r="X806" s="426"/>
      <c r="Y806" s="426"/>
      <c r="Z806" s="426"/>
      <c r="AA806" s="426"/>
    </row>
    <row r="807" spans="1:27" ht="15.75" customHeight="1">
      <c r="A807" s="426"/>
      <c r="B807" s="426"/>
      <c r="C807" s="426"/>
      <c r="D807" s="426"/>
      <c r="E807" s="426"/>
      <c r="F807" s="426"/>
      <c r="G807" s="426"/>
      <c r="H807" s="426"/>
      <c r="I807" s="426"/>
      <c r="J807" s="426"/>
      <c r="K807" s="426"/>
      <c r="L807" s="426"/>
      <c r="M807" s="426"/>
      <c r="N807" s="426"/>
      <c r="O807" s="426"/>
      <c r="P807" s="426"/>
      <c r="Q807" s="426"/>
      <c r="R807" s="426"/>
      <c r="S807" s="426"/>
      <c r="T807" s="426"/>
      <c r="U807" s="426"/>
      <c r="V807" s="426"/>
      <c r="W807" s="426"/>
      <c r="X807" s="426"/>
      <c r="Y807" s="426"/>
      <c r="Z807" s="426"/>
      <c r="AA807" s="426"/>
    </row>
    <row r="808" spans="1:27" ht="15.75" customHeight="1">
      <c r="A808" s="426"/>
      <c r="B808" s="426"/>
      <c r="C808" s="426"/>
      <c r="D808" s="426"/>
      <c r="E808" s="426"/>
      <c r="F808" s="426"/>
      <c r="G808" s="426"/>
      <c r="H808" s="426"/>
      <c r="I808" s="426"/>
      <c r="J808" s="426"/>
      <c r="K808" s="426"/>
      <c r="L808" s="426"/>
      <c r="M808" s="426"/>
      <c r="N808" s="426"/>
      <c r="O808" s="426"/>
      <c r="P808" s="426"/>
      <c r="Q808" s="426"/>
      <c r="R808" s="426"/>
      <c r="S808" s="426"/>
      <c r="T808" s="426"/>
      <c r="U808" s="426"/>
      <c r="V808" s="426"/>
      <c r="W808" s="426"/>
      <c r="X808" s="426"/>
      <c r="Y808" s="426"/>
      <c r="Z808" s="426"/>
      <c r="AA808" s="426"/>
    </row>
    <row r="809" spans="1:27" ht="15.75" customHeight="1">
      <c r="A809" s="426"/>
      <c r="B809" s="426"/>
      <c r="C809" s="426"/>
      <c r="D809" s="426"/>
      <c r="E809" s="426"/>
      <c r="F809" s="426"/>
      <c r="G809" s="426"/>
      <c r="H809" s="426"/>
      <c r="I809" s="426"/>
      <c r="J809" s="426"/>
      <c r="K809" s="426"/>
      <c r="L809" s="426"/>
      <c r="M809" s="426"/>
      <c r="N809" s="426"/>
      <c r="O809" s="426"/>
      <c r="P809" s="426"/>
      <c r="Q809" s="426"/>
      <c r="R809" s="426"/>
      <c r="S809" s="426"/>
      <c r="T809" s="426"/>
      <c r="U809" s="426"/>
      <c r="V809" s="426"/>
      <c r="W809" s="426"/>
      <c r="X809" s="426"/>
      <c r="Y809" s="426"/>
      <c r="Z809" s="426"/>
      <c r="AA809" s="426"/>
    </row>
    <row r="810" spans="1:27" ht="15.75" customHeight="1">
      <c r="A810" s="426"/>
      <c r="B810" s="426"/>
      <c r="C810" s="426"/>
      <c r="D810" s="426"/>
      <c r="E810" s="426"/>
      <c r="F810" s="426"/>
      <c r="G810" s="426"/>
      <c r="H810" s="426"/>
      <c r="I810" s="426"/>
      <c r="J810" s="426"/>
      <c r="K810" s="426"/>
      <c r="L810" s="426"/>
      <c r="M810" s="426"/>
      <c r="N810" s="426"/>
      <c r="O810" s="426"/>
      <c r="P810" s="426"/>
      <c r="Q810" s="426"/>
      <c r="R810" s="426"/>
      <c r="S810" s="426"/>
      <c r="T810" s="426"/>
      <c r="U810" s="426"/>
      <c r="V810" s="426"/>
      <c r="W810" s="426"/>
      <c r="X810" s="426"/>
      <c r="Y810" s="426"/>
      <c r="Z810" s="426"/>
      <c r="AA810" s="426"/>
    </row>
    <row r="811" spans="1:27" ht="15.75" customHeight="1">
      <c r="A811" s="426"/>
      <c r="B811" s="426"/>
      <c r="C811" s="426"/>
      <c r="D811" s="426"/>
      <c r="E811" s="426"/>
      <c r="F811" s="426"/>
      <c r="G811" s="426"/>
      <c r="H811" s="426"/>
      <c r="I811" s="426"/>
      <c r="J811" s="426"/>
      <c r="K811" s="426"/>
      <c r="L811" s="426"/>
      <c r="M811" s="426"/>
      <c r="N811" s="426"/>
      <c r="O811" s="426"/>
      <c r="P811" s="426"/>
      <c r="Q811" s="426"/>
      <c r="R811" s="426"/>
      <c r="S811" s="426"/>
      <c r="T811" s="426"/>
      <c r="U811" s="426"/>
      <c r="V811" s="426"/>
      <c r="W811" s="426"/>
      <c r="X811" s="426"/>
      <c r="Y811" s="426"/>
      <c r="Z811" s="426"/>
      <c r="AA811" s="426"/>
    </row>
    <row r="812" spans="1:27" ht="15.75" customHeight="1">
      <c r="A812" s="426"/>
      <c r="B812" s="426"/>
      <c r="C812" s="426"/>
      <c r="D812" s="426"/>
      <c r="E812" s="426"/>
      <c r="F812" s="426"/>
      <c r="G812" s="426"/>
      <c r="H812" s="426"/>
      <c r="I812" s="426"/>
      <c r="J812" s="426"/>
      <c r="K812" s="426"/>
      <c r="L812" s="426"/>
      <c r="M812" s="426"/>
      <c r="N812" s="426"/>
      <c r="O812" s="426"/>
      <c r="P812" s="426"/>
      <c r="Q812" s="426"/>
      <c r="R812" s="426"/>
      <c r="S812" s="426"/>
      <c r="T812" s="426"/>
      <c r="U812" s="426"/>
      <c r="V812" s="426"/>
      <c r="W812" s="426"/>
      <c r="X812" s="426"/>
      <c r="Y812" s="426"/>
      <c r="Z812" s="426"/>
      <c r="AA812" s="426"/>
    </row>
    <row r="813" spans="1:27" ht="15.75" customHeight="1">
      <c r="A813" s="426"/>
      <c r="B813" s="426"/>
      <c r="C813" s="426"/>
      <c r="D813" s="426"/>
      <c r="E813" s="426"/>
      <c r="F813" s="426"/>
      <c r="G813" s="426"/>
      <c r="H813" s="426"/>
      <c r="I813" s="426"/>
      <c r="J813" s="426"/>
      <c r="K813" s="426"/>
      <c r="L813" s="426"/>
      <c r="M813" s="426"/>
      <c r="N813" s="426"/>
      <c r="O813" s="426"/>
      <c r="P813" s="426"/>
      <c r="Q813" s="426"/>
      <c r="R813" s="426"/>
      <c r="S813" s="426"/>
      <c r="T813" s="426"/>
      <c r="U813" s="426"/>
      <c r="V813" s="426"/>
      <c r="W813" s="426"/>
      <c r="X813" s="426"/>
      <c r="Y813" s="426"/>
      <c r="Z813" s="426"/>
      <c r="AA813" s="426"/>
    </row>
    <row r="814" spans="1:27" ht="15.75" customHeight="1">
      <c r="A814" s="426"/>
      <c r="B814" s="426"/>
      <c r="C814" s="426"/>
      <c r="D814" s="426"/>
      <c r="E814" s="426"/>
      <c r="F814" s="426"/>
      <c r="G814" s="426"/>
      <c r="H814" s="426"/>
      <c r="I814" s="426"/>
      <c r="J814" s="426"/>
      <c r="K814" s="426"/>
      <c r="L814" s="426"/>
      <c r="M814" s="426"/>
      <c r="N814" s="426"/>
      <c r="O814" s="426"/>
      <c r="P814" s="426"/>
      <c r="Q814" s="426"/>
      <c r="R814" s="426"/>
      <c r="S814" s="426"/>
      <c r="T814" s="426"/>
      <c r="U814" s="426"/>
      <c r="V814" s="426"/>
      <c r="W814" s="426"/>
      <c r="X814" s="426"/>
      <c r="Y814" s="426"/>
      <c r="Z814" s="426"/>
      <c r="AA814" s="426"/>
    </row>
    <row r="815" spans="1:27" ht="15.75" customHeight="1">
      <c r="A815" s="426"/>
      <c r="B815" s="426"/>
      <c r="C815" s="426"/>
      <c r="D815" s="426"/>
      <c r="E815" s="426"/>
      <c r="F815" s="426"/>
      <c r="G815" s="426"/>
      <c r="H815" s="426"/>
      <c r="I815" s="426"/>
      <c r="J815" s="426"/>
      <c r="K815" s="426"/>
      <c r="L815" s="426"/>
      <c r="M815" s="426"/>
      <c r="N815" s="426"/>
      <c r="O815" s="426"/>
      <c r="P815" s="426"/>
      <c r="Q815" s="426"/>
      <c r="R815" s="426"/>
      <c r="S815" s="426"/>
      <c r="T815" s="426"/>
      <c r="U815" s="426"/>
      <c r="V815" s="426"/>
      <c r="W815" s="426"/>
      <c r="X815" s="426"/>
      <c r="Y815" s="426"/>
      <c r="Z815" s="426"/>
      <c r="AA815" s="426"/>
    </row>
    <row r="816" spans="1:27" ht="15.75" customHeight="1">
      <c r="A816" s="426"/>
      <c r="B816" s="426"/>
      <c r="C816" s="426"/>
      <c r="D816" s="426"/>
      <c r="E816" s="426"/>
      <c r="F816" s="426"/>
      <c r="G816" s="426"/>
      <c r="H816" s="426"/>
      <c r="I816" s="426"/>
      <c r="J816" s="426"/>
      <c r="K816" s="426"/>
      <c r="L816" s="426"/>
      <c r="M816" s="426"/>
      <c r="N816" s="426"/>
      <c r="O816" s="426"/>
      <c r="P816" s="426"/>
      <c r="Q816" s="426"/>
      <c r="R816" s="426"/>
      <c r="S816" s="426"/>
      <c r="T816" s="426"/>
      <c r="U816" s="426"/>
      <c r="V816" s="426"/>
      <c r="W816" s="426"/>
      <c r="X816" s="426"/>
      <c r="Y816" s="426"/>
      <c r="Z816" s="426"/>
      <c r="AA816" s="426"/>
    </row>
    <row r="817" spans="1:27" ht="15.75" customHeight="1">
      <c r="A817" s="426"/>
      <c r="B817" s="426"/>
      <c r="C817" s="426"/>
      <c r="D817" s="426"/>
      <c r="E817" s="426"/>
      <c r="F817" s="426"/>
      <c r="G817" s="426"/>
      <c r="H817" s="426"/>
      <c r="I817" s="426"/>
      <c r="J817" s="426"/>
      <c r="K817" s="426"/>
      <c r="L817" s="426"/>
      <c r="M817" s="426"/>
      <c r="N817" s="426"/>
      <c r="O817" s="426"/>
      <c r="P817" s="426"/>
      <c r="Q817" s="426"/>
      <c r="R817" s="426"/>
      <c r="S817" s="426"/>
      <c r="T817" s="426"/>
      <c r="U817" s="426"/>
      <c r="V817" s="426"/>
      <c r="W817" s="426"/>
      <c r="X817" s="426"/>
      <c r="Y817" s="426"/>
      <c r="Z817" s="426"/>
      <c r="AA817" s="426"/>
    </row>
    <row r="818" spans="1:27" ht="15.75" customHeight="1">
      <c r="A818" s="426"/>
      <c r="B818" s="426"/>
      <c r="C818" s="426"/>
      <c r="D818" s="426"/>
      <c r="E818" s="426"/>
      <c r="F818" s="426"/>
      <c r="G818" s="426"/>
      <c r="H818" s="426"/>
      <c r="I818" s="426"/>
      <c r="J818" s="426"/>
      <c r="K818" s="426"/>
      <c r="L818" s="426"/>
      <c r="M818" s="426"/>
      <c r="N818" s="426"/>
      <c r="O818" s="426"/>
      <c r="P818" s="426"/>
      <c r="Q818" s="426"/>
      <c r="R818" s="426"/>
      <c r="S818" s="426"/>
      <c r="T818" s="426"/>
      <c r="U818" s="426"/>
      <c r="V818" s="426"/>
      <c r="W818" s="426"/>
      <c r="X818" s="426"/>
      <c r="Y818" s="426"/>
      <c r="Z818" s="426"/>
      <c r="AA818" s="426"/>
    </row>
    <row r="819" spans="1:27" ht="15.75" customHeight="1">
      <c r="A819" s="426"/>
      <c r="B819" s="426"/>
      <c r="C819" s="426"/>
      <c r="D819" s="426"/>
      <c r="E819" s="426"/>
      <c r="F819" s="426"/>
      <c r="G819" s="426"/>
      <c r="H819" s="426"/>
      <c r="I819" s="426"/>
      <c r="J819" s="426"/>
      <c r="K819" s="426"/>
      <c r="L819" s="426"/>
      <c r="M819" s="426"/>
      <c r="N819" s="426"/>
      <c r="O819" s="426"/>
      <c r="P819" s="426"/>
      <c r="Q819" s="426"/>
      <c r="R819" s="426"/>
      <c r="S819" s="426"/>
      <c r="T819" s="426"/>
      <c r="U819" s="426"/>
      <c r="V819" s="426"/>
      <c r="W819" s="426"/>
      <c r="X819" s="426"/>
      <c r="Y819" s="426"/>
      <c r="Z819" s="426"/>
      <c r="AA819" s="426"/>
    </row>
    <row r="820" spans="1:27" ht="15.75" customHeight="1">
      <c r="A820" s="426"/>
      <c r="B820" s="426"/>
      <c r="C820" s="426"/>
      <c r="D820" s="426"/>
      <c r="E820" s="426"/>
      <c r="F820" s="426"/>
      <c r="G820" s="426"/>
      <c r="H820" s="426"/>
      <c r="I820" s="426"/>
      <c r="J820" s="426"/>
      <c r="K820" s="426"/>
      <c r="L820" s="426"/>
      <c r="M820" s="426"/>
      <c r="N820" s="426"/>
      <c r="O820" s="426"/>
      <c r="P820" s="426"/>
      <c r="Q820" s="426"/>
      <c r="R820" s="426"/>
      <c r="S820" s="426"/>
      <c r="T820" s="426"/>
      <c r="U820" s="426"/>
      <c r="V820" s="426"/>
      <c r="W820" s="426"/>
      <c r="X820" s="426"/>
      <c r="Y820" s="426"/>
      <c r="Z820" s="426"/>
      <c r="AA820" s="426"/>
    </row>
    <row r="821" spans="1:27" ht="15.75" customHeight="1">
      <c r="A821" s="426"/>
      <c r="B821" s="426"/>
      <c r="C821" s="426"/>
      <c r="D821" s="426"/>
      <c r="E821" s="426"/>
      <c r="F821" s="426"/>
      <c r="G821" s="426"/>
      <c r="H821" s="426"/>
      <c r="I821" s="426"/>
      <c r="J821" s="426"/>
      <c r="K821" s="426"/>
      <c r="L821" s="426"/>
      <c r="M821" s="426"/>
      <c r="N821" s="426"/>
      <c r="O821" s="426"/>
      <c r="P821" s="426"/>
      <c r="Q821" s="426"/>
      <c r="R821" s="426"/>
      <c r="S821" s="426"/>
      <c r="T821" s="426"/>
      <c r="U821" s="426"/>
      <c r="V821" s="426"/>
      <c r="W821" s="426"/>
      <c r="X821" s="426"/>
      <c r="Y821" s="426"/>
      <c r="Z821" s="426"/>
      <c r="AA821" s="426"/>
    </row>
    <row r="822" spans="1:27" ht="15.75" customHeight="1">
      <c r="A822" s="426"/>
      <c r="B822" s="426"/>
      <c r="C822" s="426"/>
      <c r="D822" s="426"/>
      <c r="E822" s="426"/>
      <c r="F822" s="426"/>
      <c r="G822" s="426"/>
      <c r="H822" s="426"/>
      <c r="I822" s="426"/>
      <c r="J822" s="426"/>
      <c r="K822" s="426"/>
      <c r="L822" s="426"/>
      <c r="M822" s="426"/>
      <c r="N822" s="426"/>
      <c r="O822" s="426"/>
      <c r="P822" s="426"/>
      <c r="Q822" s="426"/>
      <c r="R822" s="426"/>
      <c r="S822" s="426"/>
      <c r="T822" s="426"/>
      <c r="U822" s="426"/>
      <c r="V822" s="426"/>
      <c r="W822" s="426"/>
      <c r="X822" s="426"/>
      <c r="Y822" s="426"/>
      <c r="Z822" s="426"/>
      <c r="AA822" s="426"/>
    </row>
    <row r="823" spans="1:27" ht="15.75" customHeight="1">
      <c r="A823" s="426"/>
      <c r="B823" s="426"/>
      <c r="C823" s="426"/>
      <c r="D823" s="426"/>
      <c r="E823" s="426"/>
      <c r="F823" s="426"/>
      <c r="G823" s="426"/>
      <c r="H823" s="426"/>
      <c r="I823" s="426"/>
      <c r="J823" s="426"/>
      <c r="K823" s="426"/>
      <c r="L823" s="426"/>
      <c r="M823" s="426"/>
      <c r="N823" s="426"/>
      <c r="O823" s="426"/>
      <c r="P823" s="426"/>
      <c r="Q823" s="426"/>
      <c r="R823" s="426"/>
      <c r="S823" s="426"/>
      <c r="T823" s="426"/>
      <c r="U823" s="426"/>
      <c r="V823" s="426"/>
      <c r="W823" s="426"/>
      <c r="X823" s="426"/>
      <c r="Y823" s="426"/>
      <c r="Z823" s="426"/>
      <c r="AA823" s="426"/>
    </row>
    <row r="824" spans="1:27" ht="15.75" customHeight="1">
      <c r="A824" s="426"/>
      <c r="B824" s="426"/>
      <c r="C824" s="426"/>
      <c r="D824" s="426"/>
      <c r="E824" s="426"/>
      <c r="F824" s="426"/>
      <c r="G824" s="426"/>
      <c r="H824" s="426"/>
      <c r="I824" s="426"/>
      <c r="J824" s="426"/>
      <c r="K824" s="426"/>
      <c r="L824" s="426"/>
      <c r="M824" s="426"/>
      <c r="N824" s="426"/>
      <c r="O824" s="426"/>
      <c r="P824" s="426"/>
      <c r="Q824" s="426"/>
      <c r="R824" s="426"/>
      <c r="S824" s="426"/>
      <c r="T824" s="426"/>
      <c r="U824" s="426"/>
      <c r="V824" s="426"/>
      <c r="W824" s="426"/>
      <c r="X824" s="426"/>
      <c r="Y824" s="426"/>
      <c r="Z824" s="426"/>
      <c r="AA824" s="426"/>
    </row>
    <row r="825" spans="1:27" ht="15.75" customHeight="1">
      <c r="A825" s="426"/>
      <c r="B825" s="426"/>
      <c r="C825" s="426"/>
      <c r="D825" s="426"/>
      <c r="E825" s="426"/>
      <c r="F825" s="426"/>
      <c r="G825" s="426"/>
      <c r="H825" s="426"/>
      <c r="I825" s="426"/>
      <c r="J825" s="426"/>
      <c r="K825" s="426"/>
      <c r="L825" s="426"/>
      <c r="M825" s="426"/>
      <c r="N825" s="426"/>
      <c r="O825" s="426"/>
      <c r="P825" s="426"/>
      <c r="Q825" s="426"/>
      <c r="R825" s="426"/>
      <c r="S825" s="426"/>
      <c r="T825" s="426"/>
      <c r="U825" s="426"/>
      <c r="V825" s="426"/>
      <c r="W825" s="426"/>
      <c r="X825" s="426"/>
      <c r="Y825" s="426"/>
      <c r="Z825" s="426"/>
      <c r="AA825" s="426"/>
    </row>
    <row r="826" spans="1:27" ht="15.75" customHeight="1">
      <c r="A826" s="426"/>
      <c r="B826" s="426"/>
      <c r="C826" s="426"/>
      <c r="D826" s="426"/>
      <c r="E826" s="426"/>
      <c r="F826" s="426"/>
      <c r="G826" s="426"/>
      <c r="H826" s="426"/>
      <c r="I826" s="426"/>
      <c r="J826" s="426"/>
      <c r="K826" s="426"/>
      <c r="L826" s="426"/>
      <c r="M826" s="426"/>
      <c r="N826" s="426"/>
      <c r="O826" s="426"/>
      <c r="P826" s="426"/>
      <c r="Q826" s="426"/>
      <c r="R826" s="426"/>
      <c r="S826" s="426"/>
      <c r="T826" s="426"/>
      <c r="U826" s="426"/>
      <c r="V826" s="426"/>
      <c r="W826" s="426"/>
      <c r="X826" s="426"/>
      <c r="Y826" s="426"/>
      <c r="Z826" s="426"/>
      <c r="AA826" s="426"/>
    </row>
    <row r="827" spans="1:27" ht="15.75" customHeight="1">
      <c r="A827" s="426"/>
      <c r="B827" s="426"/>
      <c r="C827" s="426"/>
      <c r="D827" s="426"/>
      <c r="E827" s="426"/>
      <c r="F827" s="426"/>
      <c r="G827" s="426"/>
      <c r="H827" s="426"/>
      <c r="I827" s="426"/>
      <c r="J827" s="426"/>
      <c r="K827" s="426"/>
      <c r="L827" s="426"/>
      <c r="M827" s="426"/>
      <c r="N827" s="426"/>
      <c r="O827" s="426"/>
      <c r="P827" s="426"/>
      <c r="Q827" s="426"/>
      <c r="R827" s="426"/>
      <c r="S827" s="426"/>
      <c r="T827" s="426"/>
      <c r="U827" s="426"/>
      <c r="V827" s="426"/>
      <c r="W827" s="426"/>
      <c r="X827" s="426"/>
      <c r="Y827" s="426"/>
      <c r="Z827" s="426"/>
      <c r="AA827" s="426"/>
    </row>
    <row r="828" spans="1:27" ht="15.75" customHeight="1">
      <c r="A828" s="426"/>
      <c r="B828" s="426"/>
      <c r="C828" s="426"/>
      <c r="D828" s="426"/>
      <c r="E828" s="426"/>
      <c r="F828" s="426"/>
      <c r="G828" s="426"/>
      <c r="H828" s="426"/>
      <c r="I828" s="426"/>
      <c r="J828" s="426"/>
      <c r="K828" s="426"/>
      <c r="L828" s="426"/>
      <c r="M828" s="426"/>
      <c r="N828" s="426"/>
      <c r="O828" s="426"/>
      <c r="P828" s="426"/>
      <c r="Q828" s="426"/>
      <c r="R828" s="426"/>
      <c r="S828" s="426"/>
      <c r="T828" s="426"/>
      <c r="U828" s="426"/>
      <c r="V828" s="426"/>
      <c r="W828" s="426"/>
      <c r="X828" s="426"/>
      <c r="Y828" s="426"/>
      <c r="Z828" s="426"/>
      <c r="AA828" s="426"/>
    </row>
    <row r="829" spans="1:27" ht="15.75" customHeight="1">
      <c r="A829" s="426"/>
      <c r="B829" s="426"/>
      <c r="C829" s="426"/>
      <c r="D829" s="426"/>
      <c r="E829" s="426"/>
      <c r="F829" s="426"/>
      <c r="G829" s="426"/>
      <c r="H829" s="426"/>
      <c r="I829" s="426"/>
      <c r="J829" s="426"/>
      <c r="K829" s="426"/>
      <c r="L829" s="426"/>
      <c r="M829" s="426"/>
      <c r="N829" s="426"/>
      <c r="O829" s="426"/>
      <c r="P829" s="426"/>
      <c r="Q829" s="426"/>
      <c r="R829" s="426"/>
      <c r="S829" s="426"/>
      <c r="T829" s="426"/>
      <c r="U829" s="426"/>
      <c r="V829" s="426"/>
      <c r="W829" s="426"/>
      <c r="X829" s="426"/>
      <c r="Y829" s="426"/>
      <c r="Z829" s="426"/>
      <c r="AA829" s="426"/>
    </row>
    <row r="830" spans="1:27" ht="15.75" customHeight="1">
      <c r="A830" s="426"/>
      <c r="B830" s="426"/>
      <c r="C830" s="426"/>
      <c r="D830" s="426"/>
      <c r="E830" s="426"/>
      <c r="F830" s="426"/>
      <c r="G830" s="426"/>
      <c r="H830" s="426"/>
      <c r="I830" s="426"/>
      <c r="J830" s="426"/>
      <c r="K830" s="426"/>
      <c r="L830" s="426"/>
      <c r="M830" s="426"/>
      <c r="N830" s="426"/>
      <c r="O830" s="426"/>
      <c r="P830" s="426"/>
      <c r="Q830" s="426"/>
      <c r="R830" s="426"/>
      <c r="S830" s="426"/>
      <c r="T830" s="426"/>
      <c r="U830" s="426"/>
      <c r="V830" s="426"/>
      <c r="W830" s="426"/>
      <c r="X830" s="426"/>
      <c r="Y830" s="426"/>
      <c r="Z830" s="426"/>
      <c r="AA830" s="426"/>
    </row>
    <row r="831" spans="1:27" ht="15.75" customHeight="1">
      <c r="A831" s="426"/>
      <c r="B831" s="426"/>
      <c r="C831" s="426"/>
      <c r="D831" s="426"/>
      <c r="E831" s="426"/>
      <c r="F831" s="426"/>
      <c r="G831" s="426"/>
      <c r="H831" s="426"/>
      <c r="I831" s="426"/>
      <c r="J831" s="426"/>
      <c r="K831" s="426"/>
      <c r="L831" s="426"/>
      <c r="M831" s="426"/>
      <c r="N831" s="426"/>
      <c r="O831" s="426"/>
      <c r="P831" s="426"/>
      <c r="Q831" s="426"/>
      <c r="R831" s="426"/>
      <c r="S831" s="426"/>
      <c r="T831" s="426"/>
      <c r="U831" s="426"/>
      <c r="V831" s="426"/>
      <c r="W831" s="426"/>
      <c r="X831" s="426"/>
      <c r="Y831" s="426"/>
      <c r="Z831" s="426"/>
      <c r="AA831" s="426"/>
    </row>
    <row r="832" spans="1:27" ht="15.75" customHeight="1">
      <c r="A832" s="426"/>
      <c r="B832" s="426"/>
      <c r="C832" s="426"/>
      <c r="D832" s="426"/>
      <c r="E832" s="426"/>
      <c r="F832" s="426"/>
      <c r="G832" s="426"/>
      <c r="H832" s="426"/>
      <c r="I832" s="426"/>
      <c r="J832" s="426"/>
      <c r="K832" s="426"/>
      <c r="L832" s="426"/>
      <c r="M832" s="426"/>
      <c r="N832" s="426"/>
      <c r="O832" s="426"/>
      <c r="P832" s="426"/>
      <c r="Q832" s="426"/>
      <c r="R832" s="426"/>
      <c r="S832" s="426"/>
      <c r="T832" s="426"/>
      <c r="U832" s="426"/>
      <c r="V832" s="426"/>
      <c r="W832" s="426"/>
      <c r="X832" s="426"/>
      <c r="Y832" s="426"/>
      <c r="Z832" s="426"/>
      <c r="AA832" s="426"/>
    </row>
    <row r="833" spans="1:27" ht="15.75" customHeight="1">
      <c r="A833" s="426"/>
      <c r="B833" s="426"/>
      <c r="C833" s="426"/>
      <c r="D833" s="426"/>
      <c r="E833" s="426"/>
      <c r="F833" s="426"/>
      <c r="G833" s="426"/>
      <c r="H833" s="426"/>
      <c r="I833" s="426"/>
      <c r="J833" s="426"/>
      <c r="K833" s="426"/>
      <c r="L833" s="426"/>
      <c r="M833" s="426"/>
      <c r="N833" s="426"/>
      <c r="O833" s="426"/>
      <c r="P833" s="426"/>
      <c r="Q833" s="426"/>
      <c r="R833" s="426"/>
      <c r="S833" s="426"/>
      <c r="T833" s="426"/>
      <c r="U833" s="426"/>
      <c r="V833" s="426"/>
      <c r="W833" s="426"/>
      <c r="X833" s="426"/>
      <c r="Y833" s="426"/>
      <c r="Z833" s="426"/>
      <c r="AA833" s="426"/>
    </row>
    <row r="834" spans="1:27" ht="15.75" customHeight="1">
      <c r="A834" s="426"/>
      <c r="B834" s="426"/>
      <c r="C834" s="426"/>
      <c r="D834" s="426"/>
      <c r="E834" s="426"/>
      <c r="F834" s="426"/>
      <c r="G834" s="426"/>
      <c r="H834" s="426"/>
      <c r="I834" s="426"/>
      <c r="J834" s="426"/>
      <c r="K834" s="426"/>
      <c r="L834" s="426"/>
      <c r="M834" s="426"/>
      <c r="N834" s="426"/>
      <c r="O834" s="426"/>
      <c r="P834" s="426"/>
      <c r="Q834" s="426"/>
      <c r="R834" s="426"/>
      <c r="S834" s="426"/>
      <c r="T834" s="426"/>
      <c r="U834" s="426"/>
      <c r="V834" s="426"/>
      <c r="W834" s="426"/>
      <c r="X834" s="426"/>
      <c r="Y834" s="426"/>
      <c r="Z834" s="426"/>
      <c r="AA834" s="426"/>
    </row>
    <row r="835" spans="1:27" ht="15.75" customHeight="1">
      <c r="A835" s="426"/>
      <c r="B835" s="426"/>
      <c r="C835" s="426"/>
      <c r="D835" s="426"/>
      <c r="E835" s="426"/>
      <c r="F835" s="426"/>
      <c r="G835" s="426"/>
      <c r="H835" s="426"/>
      <c r="I835" s="426"/>
      <c r="J835" s="426"/>
      <c r="K835" s="426"/>
      <c r="L835" s="426"/>
      <c r="M835" s="426"/>
      <c r="N835" s="426"/>
      <c r="O835" s="426"/>
      <c r="P835" s="426"/>
      <c r="Q835" s="426"/>
      <c r="R835" s="426"/>
      <c r="S835" s="426"/>
      <c r="T835" s="426"/>
      <c r="U835" s="426"/>
      <c r="V835" s="426"/>
      <c r="W835" s="426"/>
      <c r="X835" s="426"/>
      <c r="Y835" s="426"/>
      <c r="Z835" s="426"/>
      <c r="AA835" s="426"/>
    </row>
    <row r="836" spans="1:27" ht="15.75" customHeight="1">
      <c r="A836" s="426"/>
      <c r="B836" s="426"/>
      <c r="C836" s="426"/>
      <c r="D836" s="426"/>
      <c r="E836" s="426"/>
      <c r="F836" s="426"/>
      <c r="G836" s="426"/>
      <c r="H836" s="426"/>
      <c r="I836" s="426"/>
      <c r="J836" s="426"/>
      <c r="K836" s="426"/>
      <c r="L836" s="426"/>
      <c r="M836" s="426"/>
      <c r="N836" s="426"/>
      <c r="O836" s="426"/>
      <c r="P836" s="426"/>
      <c r="Q836" s="426"/>
      <c r="R836" s="426"/>
      <c r="S836" s="426"/>
      <c r="T836" s="426"/>
      <c r="U836" s="426"/>
      <c r="V836" s="426"/>
      <c r="W836" s="426"/>
      <c r="X836" s="426"/>
      <c r="Y836" s="426"/>
      <c r="Z836" s="426"/>
      <c r="AA836" s="426"/>
    </row>
    <row r="837" spans="1:27" ht="15.75" customHeight="1">
      <c r="A837" s="426"/>
      <c r="B837" s="426"/>
      <c r="C837" s="426"/>
      <c r="D837" s="426"/>
      <c r="E837" s="426"/>
      <c r="F837" s="426"/>
      <c r="G837" s="426"/>
      <c r="H837" s="426"/>
      <c r="I837" s="426"/>
      <c r="J837" s="426"/>
      <c r="K837" s="426"/>
      <c r="L837" s="426"/>
      <c r="M837" s="426"/>
      <c r="N837" s="426"/>
      <c r="O837" s="426"/>
      <c r="P837" s="426"/>
      <c r="Q837" s="426"/>
      <c r="R837" s="426"/>
      <c r="S837" s="426"/>
      <c r="T837" s="426"/>
      <c r="U837" s="426"/>
      <c r="V837" s="426"/>
      <c r="W837" s="426"/>
      <c r="X837" s="426"/>
      <c r="Y837" s="426"/>
      <c r="Z837" s="426"/>
      <c r="AA837" s="426"/>
    </row>
    <row r="838" spans="1:27" ht="15.75" customHeight="1">
      <c r="A838" s="426"/>
      <c r="B838" s="426"/>
      <c r="C838" s="426"/>
      <c r="D838" s="426"/>
      <c r="E838" s="426"/>
      <c r="F838" s="426"/>
      <c r="G838" s="426"/>
      <c r="H838" s="426"/>
      <c r="I838" s="426"/>
      <c r="J838" s="426"/>
      <c r="K838" s="426"/>
      <c r="L838" s="426"/>
      <c r="M838" s="426"/>
      <c r="N838" s="426"/>
      <c r="O838" s="426"/>
      <c r="P838" s="426"/>
      <c r="Q838" s="426"/>
      <c r="R838" s="426"/>
      <c r="S838" s="426"/>
      <c r="T838" s="426"/>
      <c r="U838" s="426"/>
      <c r="V838" s="426"/>
      <c r="W838" s="426"/>
      <c r="X838" s="426"/>
      <c r="Y838" s="426"/>
      <c r="Z838" s="426"/>
      <c r="AA838" s="426"/>
    </row>
    <row r="839" spans="1:27" ht="15.75" customHeight="1">
      <c r="A839" s="426"/>
      <c r="B839" s="426"/>
      <c r="C839" s="426"/>
      <c r="D839" s="426"/>
      <c r="E839" s="426"/>
      <c r="F839" s="426"/>
      <c r="G839" s="426"/>
      <c r="H839" s="426"/>
      <c r="I839" s="426"/>
      <c r="J839" s="426"/>
      <c r="K839" s="426"/>
      <c r="L839" s="426"/>
      <c r="M839" s="426"/>
      <c r="N839" s="426"/>
      <c r="O839" s="426"/>
      <c r="P839" s="426"/>
      <c r="Q839" s="426"/>
      <c r="R839" s="426"/>
      <c r="S839" s="426"/>
      <c r="T839" s="426"/>
      <c r="U839" s="426"/>
      <c r="V839" s="426"/>
      <c r="W839" s="426"/>
      <c r="X839" s="426"/>
      <c r="Y839" s="426"/>
      <c r="Z839" s="426"/>
      <c r="AA839" s="426"/>
    </row>
    <row r="840" spans="1:27" ht="15.75" customHeight="1">
      <c r="A840" s="426"/>
      <c r="B840" s="426"/>
      <c r="C840" s="426"/>
      <c r="D840" s="426"/>
      <c r="E840" s="426"/>
      <c r="F840" s="426"/>
      <c r="G840" s="426"/>
      <c r="H840" s="426"/>
      <c r="I840" s="426"/>
      <c r="J840" s="426"/>
      <c r="K840" s="426"/>
      <c r="L840" s="426"/>
      <c r="M840" s="426"/>
      <c r="N840" s="426"/>
      <c r="O840" s="426"/>
      <c r="P840" s="426"/>
      <c r="Q840" s="426"/>
      <c r="R840" s="426"/>
      <c r="S840" s="426"/>
      <c r="T840" s="426"/>
      <c r="U840" s="426"/>
      <c r="V840" s="426"/>
      <c r="W840" s="426"/>
      <c r="X840" s="426"/>
      <c r="Y840" s="426"/>
      <c r="Z840" s="426"/>
      <c r="AA840" s="426"/>
    </row>
    <row r="841" spans="1:27" ht="15.75" customHeight="1">
      <c r="A841" s="426"/>
      <c r="B841" s="426"/>
      <c r="C841" s="426"/>
      <c r="D841" s="426"/>
      <c r="E841" s="426"/>
      <c r="F841" s="426"/>
      <c r="G841" s="426"/>
      <c r="H841" s="426"/>
      <c r="I841" s="426"/>
      <c r="J841" s="426"/>
      <c r="K841" s="426"/>
      <c r="L841" s="426"/>
      <c r="M841" s="426"/>
      <c r="N841" s="426"/>
      <c r="O841" s="426"/>
      <c r="P841" s="426"/>
      <c r="Q841" s="426"/>
      <c r="R841" s="426"/>
      <c r="S841" s="426"/>
      <c r="T841" s="426"/>
      <c r="U841" s="426"/>
      <c r="V841" s="426"/>
      <c r="W841" s="426"/>
      <c r="X841" s="426"/>
      <c r="Y841" s="426"/>
      <c r="Z841" s="426"/>
      <c r="AA841" s="426"/>
    </row>
    <row r="842" spans="1:27" ht="15.75" customHeight="1">
      <c r="A842" s="426"/>
      <c r="B842" s="426"/>
      <c r="C842" s="426"/>
      <c r="D842" s="426"/>
      <c r="E842" s="426"/>
      <c r="F842" s="426"/>
      <c r="G842" s="426"/>
      <c r="H842" s="426"/>
      <c r="I842" s="426"/>
      <c r="J842" s="426"/>
      <c r="K842" s="426"/>
      <c r="L842" s="426"/>
      <c r="M842" s="426"/>
      <c r="N842" s="426"/>
      <c r="O842" s="426"/>
      <c r="P842" s="426"/>
      <c r="Q842" s="426"/>
      <c r="R842" s="426"/>
      <c r="S842" s="426"/>
      <c r="T842" s="426"/>
      <c r="U842" s="426"/>
      <c r="V842" s="426"/>
      <c r="W842" s="426"/>
      <c r="X842" s="426"/>
      <c r="Y842" s="426"/>
      <c r="Z842" s="426"/>
      <c r="AA842" s="426"/>
    </row>
    <row r="843" spans="1:27" ht="15.75" customHeight="1">
      <c r="A843" s="426"/>
      <c r="B843" s="426"/>
      <c r="C843" s="426"/>
      <c r="D843" s="426"/>
      <c r="E843" s="426"/>
      <c r="F843" s="426"/>
      <c r="G843" s="426"/>
      <c r="H843" s="426"/>
      <c r="I843" s="426"/>
      <c r="J843" s="426"/>
      <c r="K843" s="426"/>
      <c r="L843" s="426"/>
      <c r="M843" s="426"/>
      <c r="N843" s="426"/>
      <c r="O843" s="426"/>
      <c r="P843" s="426"/>
      <c r="Q843" s="426"/>
      <c r="R843" s="426"/>
      <c r="S843" s="426"/>
      <c r="T843" s="426"/>
      <c r="U843" s="426"/>
      <c r="V843" s="426"/>
      <c r="W843" s="426"/>
      <c r="X843" s="426"/>
      <c r="Y843" s="426"/>
      <c r="Z843" s="426"/>
      <c r="AA843" s="426"/>
    </row>
    <row r="844" spans="1:27" ht="15.75" customHeight="1">
      <c r="A844" s="426"/>
      <c r="B844" s="426"/>
      <c r="C844" s="426"/>
      <c r="D844" s="426"/>
      <c r="E844" s="426"/>
      <c r="F844" s="426"/>
      <c r="G844" s="426"/>
      <c r="H844" s="426"/>
      <c r="I844" s="426"/>
      <c r="J844" s="426"/>
      <c r="K844" s="426"/>
      <c r="L844" s="426"/>
      <c r="M844" s="426"/>
      <c r="N844" s="426"/>
      <c r="O844" s="426"/>
      <c r="P844" s="426"/>
      <c r="Q844" s="426"/>
      <c r="R844" s="426"/>
      <c r="S844" s="426"/>
      <c r="T844" s="426"/>
      <c r="U844" s="426"/>
      <c r="V844" s="426"/>
      <c r="W844" s="426"/>
      <c r="X844" s="426"/>
      <c r="Y844" s="426"/>
      <c r="Z844" s="426"/>
      <c r="AA844" s="426"/>
    </row>
    <row r="845" spans="1:27" ht="15.75" customHeight="1">
      <c r="A845" s="426"/>
      <c r="B845" s="426"/>
      <c r="C845" s="426"/>
      <c r="D845" s="426"/>
      <c r="E845" s="426"/>
      <c r="F845" s="426"/>
      <c r="G845" s="426"/>
      <c r="H845" s="426"/>
      <c r="I845" s="426"/>
      <c r="J845" s="426"/>
      <c r="K845" s="426"/>
      <c r="L845" s="426"/>
      <c r="M845" s="426"/>
      <c r="N845" s="426"/>
      <c r="O845" s="426"/>
      <c r="P845" s="426"/>
      <c r="Q845" s="426"/>
      <c r="R845" s="426"/>
      <c r="S845" s="426"/>
      <c r="T845" s="426"/>
      <c r="U845" s="426"/>
      <c r="V845" s="426"/>
      <c r="W845" s="426"/>
      <c r="X845" s="426"/>
      <c r="Y845" s="426"/>
      <c r="Z845" s="426"/>
      <c r="AA845" s="426"/>
    </row>
    <row r="846" spans="1:27" ht="15.75" customHeight="1">
      <c r="A846" s="426"/>
      <c r="B846" s="426"/>
      <c r="C846" s="426"/>
      <c r="D846" s="426"/>
      <c r="E846" s="426"/>
      <c r="F846" s="426"/>
      <c r="G846" s="426"/>
      <c r="H846" s="426"/>
      <c r="I846" s="426"/>
      <c r="J846" s="426"/>
      <c r="K846" s="426"/>
      <c r="L846" s="426"/>
      <c r="M846" s="426"/>
      <c r="N846" s="426"/>
      <c r="O846" s="426"/>
      <c r="P846" s="426"/>
      <c r="Q846" s="426"/>
      <c r="R846" s="426"/>
      <c r="S846" s="426"/>
      <c r="T846" s="426"/>
      <c r="U846" s="426"/>
      <c r="V846" s="426"/>
      <c r="W846" s="426"/>
      <c r="X846" s="426"/>
      <c r="Y846" s="426"/>
      <c r="Z846" s="426"/>
      <c r="AA846" s="426"/>
    </row>
    <row r="847" spans="1:27" ht="15.75" customHeight="1">
      <c r="A847" s="426"/>
      <c r="B847" s="426"/>
      <c r="C847" s="426"/>
      <c r="D847" s="426"/>
      <c r="E847" s="426"/>
      <c r="F847" s="426"/>
      <c r="G847" s="426"/>
      <c r="H847" s="426"/>
      <c r="I847" s="426"/>
      <c r="J847" s="426"/>
      <c r="K847" s="426"/>
      <c r="L847" s="426"/>
      <c r="M847" s="426"/>
      <c r="N847" s="426"/>
      <c r="O847" s="426"/>
      <c r="P847" s="426"/>
      <c r="Q847" s="426"/>
      <c r="R847" s="426"/>
      <c r="S847" s="426"/>
      <c r="T847" s="426"/>
      <c r="U847" s="426"/>
      <c r="V847" s="426"/>
      <c r="W847" s="426"/>
      <c r="X847" s="426"/>
      <c r="Y847" s="426"/>
      <c r="Z847" s="426"/>
      <c r="AA847" s="426"/>
    </row>
    <row r="848" spans="1:27" ht="15.75" customHeight="1">
      <c r="A848" s="426"/>
      <c r="B848" s="426"/>
      <c r="C848" s="426"/>
      <c r="D848" s="426"/>
      <c r="E848" s="426"/>
      <c r="F848" s="426"/>
      <c r="G848" s="426"/>
      <c r="H848" s="426"/>
      <c r="I848" s="426"/>
      <c r="J848" s="426"/>
      <c r="K848" s="426"/>
      <c r="L848" s="426"/>
      <c r="M848" s="426"/>
      <c r="N848" s="426"/>
      <c r="O848" s="426"/>
      <c r="P848" s="426"/>
      <c r="Q848" s="426"/>
      <c r="R848" s="426"/>
      <c r="S848" s="426"/>
      <c r="T848" s="426"/>
      <c r="U848" s="426"/>
      <c r="V848" s="426"/>
      <c r="W848" s="426"/>
      <c r="X848" s="426"/>
      <c r="Y848" s="426"/>
      <c r="Z848" s="426"/>
      <c r="AA848" s="426"/>
    </row>
    <row r="849" spans="1:27" ht="15.75" customHeight="1">
      <c r="A849" s="426"/>
      <c r="B849" s="426"/>
      <c r="C849" s="426"/>
      <c r="D849" s="426"/>
      <c r="E849" s="426"/>
      <c r="F849" s="426"/>
      <c r="G849" s="426"/>
      <c r="H849" s="426"/>
      <c r="I849" s="426"/>
      <c r="J849" s="426"/>
      <c r="K849" s="426"/>
      <c r="L849" s="426"/>
      <c r="M849" s="426"/>
      <c r="N849" s="426"/>
      <c r="O849" s="426"/>
      <c r="P849" s="426"/>
      <c r="Q849" s="426"/>
      <c r="R849" s="426"/>
      <c r="S849" s="426"/>
      <c r="T849" s="426"/>
      <c r="U849" s="426"/>
      <c r="V849" s="426"/>
      <c r="W849" s="426"/>
      <c r="X849" s="426"/>
      <c r="Y849" s="426"/>
      <c r="Z849" s="426"/>
      <c r="AA849" s="426"/>
    </row>
    <row r="850" spans="1:27" ht="15.75" customHeight="1">
      <c r="A850" s="426"/>
      <c r="B850" s="426"/>
      <c r="C850" s="426"/>
      <c r="D850" s="426"/>
      <c r="E850" s="426"/>
      <c r="F850" s="426"/>
      <c r="G850" s="426"/>
      <c r="H850" s="426"/>
      <c r="I850" s="426"/>
      <c r="J850" s="426"/>
      <c r="K850" s="426"/>
      <c r="L850" s="426"/>
      <c r="M850" s="426"/>
      <c r="N850" s="426"/>
      <c r="O850" s="426"/>
      <c r="P850" s="426"/>
      <c r="Q850" s="426"/>
      <c r="R850" s="426"/>
      <c r="S850" s="426"/>
      <c r="T850" s="426"/>
      <c r="U850" s="426"/>
      <c r="V850" s="426"/>
      <c r="W850" s="426"/>
      <c r="X850" s="426"/>
      <c r="Y850" s="426"/>
      <c r="Z850" s="426"/>
      <c r="AA850" s="426"/>
    </row>
    <row r="851" spans="1:27" ht="15.75" customHeight="1">
      <c r="A851" s="426"/>
      <c r="B851" s="426"/>
      <c r="C851" s="426"/>
      <c r="D851" s="426"/>
      <c r="E851" s="426"/>
      <c r="F851" s="426"/>
      <c r="G851" s="426"/>
      <c r="H851" s="426"/>
      <c r="I851" s="426"/>
      <c r="J851" s="426"/>
      <c r="K851" s="426"/>
      <c r="L851" s="426"/>
      <c r="M851" s="426"/>
      <c r="N851" s="426"/>
      <c r="O851" s="426"/>
      <c r="P851" s="426"/>
      <c r="Q851" s="426"/>
      <c r="R851" s="426"/>
      <c r="S851" s="426"/>
      <c r="T851" s="426"/>
      <c r="U851" s="426"/>
      <c r="V851" s="426"/>
      <c r="W851" s="426"/>
      <c r="X851" s="426"/>
      <c r="Y851" s="426"/>
      <c r="Z851" s="426"/>
      <c r="AA851" s="426"/>
    </row>
    <row r="852" spans="1:27" ht="15.75" customHeight="1">
      <c r="A852" s="426"/>
      <c r="B852" s="426"/>
      <c r="C852" s="426"/>
      <c r="D852" s="426"/>
      <c r="E852" s="426"/>
      <c r="F852" s="426"/>
      <c r="G852" s="426"/>
      <c r="H852" s="426"/>
      <c r="I852" s="426"/>
      <c r="J852" s="426"/>
      <c r="K852" s="426"/>
      <c r="L852" s="426"/>
      <c r="M852" s="426"/>
      <c r="N852" s="426"/>
      <c r="O852" s="426"/>
      <c r="P852" s="426"/>
      <c r="Q852" s="426"/>
      <c r="R852" s="426"/>
      <c r="S852" s="426"/>
      <c r="T852" s="426"/>
      <c r="U852" s="426"/>
      <c r="V852" s="426"/>
      <c r="W852" s="426"/>
      <c r="X852" s="426"/>
      <c r="Y852" s="426"/>
      <c r="Z852" s="426"/>
      <c r="AA852" s="426"/>
    </row>
    <row r="853" spans="1:27" ht="15.75" customHeight="1">
      <c r="A853" s="426"/>
      <c r="B853" s="426"/>
      <c r="C853" s="426"/>
      <c r="D853" s="426"/>
      <c r="E853" s="426"/>
      <c r="F853" s="426"/>
      <c r="G853" s="426"/>
      <c r="H853" s="426"/>
      <c r="I853" s="426"/>
      <c r="J853" s="426"/>
      <c r="K853" s="426"/>
      <c r="L853" s="426"/>
      <c r="M853" s="426"/>
      <c r="N853" s="426"/>
      <c r="O853" s="426"/>
      <c r="P853" s="426"/>
      <c r="Q853" s="426"/>
      <c r="R853" s="426"/>
      <c r="S853" s="426"/>
      <c r="T853" s="426"/>
      <c r="U853" s="426"/>
      <c r="V853" s="426"/>
      <c r="W853" s="426"/>
      <c r="X853" s="426"/>
      <c r="Y853" s="426"/>
      <c r="Z853" s="426"/>
      <c r="AA853" s="426"/>
    </row>
    <row r="854" spans="1:27" ht="15.75" customHeight="1">
      <c r="A854" s="426"/>
      <c r="B854" s="426"/>
      <c r="C854" s="426"/>
      <c r="D854" s="426"/>
      <c r="E854" s="426"/>
      <c r="F854" s="426"/>
      <c r="G854" s="426"/>
      <c r="H854" s="426"/>
      <c r="I854" s="426"/>
      <c r="J854" s="426"/>
      <c r="K854" s="426"/>
      <c r="L854" s="426"/>
      <c r="M854" s="426"/>
      <c r="N854" s="426"/>
      <c r="O854" s="426"/>
      <c r="P854" s="426"/>
      <c r="Q854" s="426"/>
      <c r="R854" s="426"/>
      <c r="S854" s="426"/>
      <c r="T854" s="426"/>
      <c r="U854" s="426"/>
      <c r="V854" s="426"/>
      <c r="W854" s="426"/>
      <c r="X854" s="426"/>
      <c r="Y854" s="426"/>
      <c r="Z854" s="426"/>
      <c r="AA854" s="426"/>
    </row>
    <row r="855" spans="1:27" ht="15.75" customHeight="1">
      <c r="A855" s="426"/>
      <c r="B855" s="426"/>
      <c r="C855" s="426"/>
      <c r="D855" s="426"/>
      <c r="E855" s="426"/>
      <c r="F855" s="426"/>
      <c r="G855" s="426"/>
      <c r="H855" s="426"/>
      <c r="I855" s="426"/>
      <c r="J855" s="426"/>
      <c r="K855" s="426"/>
      <c r="L855" s="426"/>
      <c r="M855" s="426"/>
      <c r="N855" s="426"/>
      <c r="O855" s="426"/>
      <c r="P855" s="426"/>
      <c r="Q855" s="426"/>
      <c r="R855" s="426"/>
      <c r="S855" s="426"/>
      <c r="T855" s="426"/>
      <c r="U855" s="426"/>
      <c r="V855" s="426"/>
      <c r="W855" s="426"/>
      <c r="X855" s="426"/>
      <c r="Y855" s="426"/>
      <c r="Z855" s="426"/>
      <c r="AA855" s="426"/>
    </row>
    <row r="856" spans="1:27" ht="15.75" customHeight="1">
      <c r="A856" s="426"/>
      <c r="B856" s="426"/>
      <c r="C856" s="426"/>
      <c r="D856" s="426"/>
      <c r="E856" s="426"/>
      <c r="F856" s="426"/>
      <c r="G856" s="426"/>
      <c r="H856" s="426"/>
      <c r="I856" s="426"/>
      <c r="J856" s="426"/>
      <c r="K856" s="426"/>
      <c r="L856" s="426"/>
      <c r="M856" s="426"/>
      <c r="N856" s="426"/>
      <c r="O856" s="426"/>
      <c r="P856" s="426"/>
      <c r="Q856" s="426"/>
      <c r="R856" s="426"/>
      <c r="S856" s="426"/>
      <c r="T856" s="426"/>
      <c r="U856" s="426"/>
      <c r="V856" s="426"/>
      <c r="W856" s="426"/>
      <c r="X856" s="426"/>
      <c r="Y856" s="426"/>
      <c r="Z856" s="426"/>
      <c r="AA856" s="426"/>
    </row>
    <row r="857" spans="1:27" ht="15.75" customHeight="1">
      <c r="A857" s="426"/>
      <c r="B857" s="426"/>
      <c r="C857" s="426"/>
      <c r="D857" s="426"/>
      <c r="E857" s="426"/>
      <c r="F857" s="426"/>
      <c r="G857" s="426"/>
      <c r="H857" s="426"/>
      <c r="I857" s="426"/>
      <c r="J857" s="426"/>
      <c r="K857" s="426"/>
      <c r="L857" s="426"/>
      <c r="M857" s="426"/>
      <c r="N857" s="426"/>
      <c r="O857" s="426"/>
      <c r="P857" s="426"/>
      <c r="Q857" s="426"/>
      <c r="R857" s="426"/>
      <c r="S857" s="426"/>
      <c r="T857" s="426"/>
      <c r="U857" s="426"/>
      <c r="V857" s="426"/>
      <c r="W857" s="426"/>
      <c r="X857" s="426"/>
      <c r="Y857" s="426"/>
      <c r="Z857" s="426"/>
      <c r="AA857" s="426"/>
    </row>
    <row r="858" spans="1:27" ht="15.75" customHeight="1">
      <c r="A858" s="426"/>
      <c r="B858" s="426"/>
      <c r="C858" s="426"/>
      <c r="D858" s="426"/>
      <c r="E858" s="426"/>
      <c r="F858" s="426"/>
      <c r="G858" s="426"/>
      <c r="H858" s="426"/>
      <c r="I858" s="426"/>
      <c r="J858" s="426"/>
      <c r="K858" s="426"/>
      <c r="L858" s="426"/>
      <c r="M858" s="426"/>
      <c r="N858" s="426"/>
      <c r="O858" s="426"/>
      <c r="P858" s="426"/>
      <c r="Q858" s="426"/>
      <c r="R858" s="426"/>
      <c r="S858" s="426"/>
      <c r="T858" s="426"/>
      <c r="U858" s="426"/>
      <c r="V858" s="426"/>
      <c r="W858" s="426"/>
      <c r="X858" s="426"/>
      <c r="Y858" s="426"/>
      <c r="Z858" s="426"/>
      <c r="AA858" s="426"/>
    </row>
    <row r="859" spans="1:27" ht="15.75" customHeight="1">
      <c r="A859" s="426"/>
      <c r="B859" s="426"/>
      <c r="C859" s="426"/>
      <c r="D859" s="426"/>
      <c r="E859" s="426"/>
      <c r="F859" s="426"/>
      <c r="G859" s="426"/>
      <c r="H859" s="426"/>
      <c r="I859" s="426"/>
      <c r="J859" s="426"/>
      <c r="K859" s="426"/>
      <c r="L859" s="426"/>
      <c r="M859" s="426"/>
      <c r="N859" s="426"/>
      <c r="O859" s="426"/>
      <c r="P859" s="426"/>
      <c r="Q859" s="426"/>
      <c r="R859" s="426"/>
      <c r="S859" s="426"/>
      <c r="T859" s="426"/>
      <c r="U859" s="426"/>
      <c r="V859" s="426"/>
      <c r="W859" s="426"/>
      <c r="X859" s="426"/>
      <c r="Y859" s="426"/>
      <c r="Z859" s="426"/>
      <c r="AA859" s="426"/>
    </row>
    <row r="860" spans="1:27" ht="15.75" customHeight="1">
      <c r="A860" s="426"/>
      <c r="B860" s="426"/>
      <c r="C860" s="426"/>
      <c r="D860" s="426"/>
      <c r="E860" s="426"/>
      <c r="F860" s="426"/>
      <c r="G860" s="426"/>
      <c r="H860" s="426"/>
      <c r="I860" s="426"/>
      <c r="J860" s="426"/>
      <c r="K860" s="426"/>
      <c r="L860" s="426"/>
      <c r="M860" s="426"/>
      <c r="N860" s="426"/>
      <c r="O860" s="426"/>
      <c r="P860" s="426"/>
      <c r="Q860" s="426"/>
      <c r="R860" s="426"/>
      <c r="S860" s="426"/>
      <c r="T860" s="426"/>
      <c r="U860" s="426"/>
      <c r="V860" s="426"/>
      <c r="W860" s="426"/>
      <c r="X860" s="426"/>
      <c r="Y860" s="426"/>
      <c r="Z860" s="426"/>
      <c r="AA860" s="426"/>
    </row>
    <row r="861" spans="1:27" ht="15.75" customHeight="1">
      <c r="A861" s="426"/>
      <c r="B861" s="426"/>
      <c r="C861" s="426"/>
      <c r="D861" s="426"/>
      <c r="E861" s="426"/>
      <c r="F861" s="426"/>
      <c r="G861" s="426"/>
      <c r="H861" s="426"/>
      <c r="I861" s="426"/>
      <c r="J861" s="426"/>
      <c r="K861" s="426"/>
      <c r="L861" s="426"/>
      <c r="M861" s="426"/>
      <c r="N861" s="426"/>
      <c r="O861" s="426"/>
      <c r="P861" s="426"/>
      <c r="Q861" s="426"/>
      <c r="R861" s="426"/>
      <c r="S861" s="426"/>
      <c r="T861" s="426"/>
      <c r="U861" s="426"/>
      <c r="V861" s="426"/>
      <c r="W861" s="426"/>
      <c r="X861" s="426"/>
      <c r="Y861" s="426"/>
      <c r="Z861" s="426"/>
      <c r="AA861" s="426"/>
    </row>
    <row r="862" spans="1:27" ht="15.75" customHeight="1">
      <c r="A862" s="426"/>
      <c r="B862" s="426"/>
      <c r="C862" s="426"/>
      <c r="D862" s="426"/>
      <c r="E862" s="426"/>
      <c r="F862" s="426"/>
      <c r="G862" s="426"/>
      <c r="H862" s="426"/>
      <c r="I862" s="426"/>
      <c r="J862" s="426"/>
      <c r="K862" s="426"/>
      <c r="L862" s="426"/>
      <c r="M862" s="426"/>
      <c r="N862" s="426"/>
      <c r="O862" s="426"/>
      <c r="P862" s="426"/>
      <c r="Q862" s="426"/>
      <c r="R862" s="426"/>
      <c r="S862" s="426"/>
      <c r="T862" s="426"/>
      <c r="U862" s="426"/>
      <c r="V862" s="426"/>
      <c r="W862" s="426"/>
      <c r="X862" s="426"/>
      <c r="Y862" s="426"/>
      <c r="Z862" s="426"/>
      <c r="AA862" s="426"/>
    </row>
    <row r="863" spans="1:27" ht="15.75" customHeight="1">
      <c r="A863" s="426"/>
      <c r="B863" s="426"/>
      <c r="C863" s="426"/>
      <c r="D863" s="426"/>
      <c r="E863" s="426"/>
      <c r="F863" s="426"/>
      <c r="G863" s="426"/>
      <c r="H863" s="426"/>
      <c r="I863" s="426"/>
      <c r="J863" s="426"/>
      <c r="K863" s="426"/>
      <c r="L863" s="426"/>
      <c r="M863" s="426"/>
      <c r="N863" s="426"/>
      <c r="O863" s="426"/>
      <c r="P863" s="426"/>
      <c r="Q863" s="426"/>
      <c r="R863" s="426"/>
      <c r="S863" s="426"/>
      <c r="T863" s="426"/>
      <c r="U863" s="426"/>
      <c r="V863" s="426"/>
      <c r="W863" s="426"/>
      <c r="X863" s="426"/>
      <c r="Y863" s="426"/>
      <c r="Z863" s="426"/>
      <c r="AA863" s="426"/>
    </row>
    <row r="864" spans="1:27" ht="15.75" customHeight="1">
      <c r="A864" s="426"/>
      <c r="B864" s="426"/>
      <c r="C864" s="426"/>
      <c r="D864" s="426"/>
      <c r="E864" s="426"/>
      <c r="F864" s="426"/>
      <c r="G864" s="426"/>
      <c r="H864" s="426"/>
      <c r="I864" s="426"/>
      <c r="J864" s="426"/>
      <c r="K864" s="426"/>
      <c r="L864" s="426"/>
      <c r="M864" s="426"/>
      <c r="N864" s="426"/>
      <c r="O864" s="426"/>
      <c r="P864" s="426"/>
      <c r="Q864" s="426"/>
      <c r="R864" s="426"/>
      <c r="S864" s="426"/>
      <c r="T864" s="426"/>
      <c r="U864" s="426"/>
      <c r="V864" s="426"/>
      <c r="W864" s="426"/>
      <c r="X864" s="426"/>
      <c r="Y864" s="426"/>
      <c r="Z864" s="426"/>
      <c r="AA864" s="426"/>
    </row>
    <row r="865" spans="1:27" ht="15.75" customHeight="1">
      <c r="A865" s="426"/>
      <c r="B865" s="426"/>
      <c r="C865" s="426"/>
      <c r="D865" s="426"/>
      <c r="E865" s="426"/>
      <c r="F865" s="426"/>
      <c r="G865" s="426"/>
      <c r="H865" s="426"/>
      <c r="I865" s="426"/>
      <c r="J865" s="426"/>
      <c r="K865" s="426"/>
      <c r="L865" s="426"/>
      <c r="M865" s="426"/>
      <c r="N865" s="426"/>
      <c r="O865" s="426"/>
      <c r="P865" s="426"/>
      <c r="Q865" s="426"/>
      <c r="R865" s="426"/>
      <c r="S865" s="426"/>
      <c r="T865" s="426"/>
      <c r="U865" s="426"/>
      <c r="V865" s="426"/>
      <c r="W865" s="426"/>
      <c r="X865" s="426"/>
      <c r="Y865" s="426"/>
      <c r="Z865" s="426"/>
      <c r="AA865" s="426"/>
    </row>
    <row r="866" spans="1:27" ht="15.75" customHeight="1">
      <c r="A866" s="426"/>
      <c r="B866" s="426"/>
      <c r="C866" s="426"/>
      <c r="D866" s="426"/>
      <c r="E866" s="426"/>
      <c r="F866" s="426"/>
      <c r="G866" s="426"/>
      <c r="H866" s="426"/>
      <c r="I866" s="426"/>
      <c r="J866" s="426"/>
      <c r="K866" s="426"/>
      <c r="L866" s="426"/>
      <c r="M866" s="426"/>
      <c r="N866" s="426"/>
      <c r="O866" s="426"/>
      <c r="P866" s="426"/>
      <c r="Q866" s="426"/>
      <c r="R866" s="426"/>
      <c r="S866" s="426"/>
      <c r="T866" s="426"/>
      <c r="U866" s="426"/>
      <c r="V866" s="426"/>
      <c r="W866" s="426"/>
      <c r="X866" s="426"/>
      <c r="Y866" s="426"/>
      <c r="Z866" s="426"/>
      <c r="AA866" s="426"/>
    </row>
    <row r="867" spans="1:27" ht="15.75" customHeight="1">
      <c r="A867" s="426"/>
      <c r="B867" s="426"/>
      <c r="C867" s="426"/>
      <c r="D867" s="426"/>
      <c r="E867" s="426"/>
      <c r="F867" s="426"/>
      <c r="G867" s="426"/>
      <c r="H867" s="426"/>
      <c r="I867" s="426"/>
      <c r="J867" s="426"/>
      <c r="K867" s="426"/>
      <c r="L867" s="426"/>
      <c r="M867" s="426"/>
      <c r="N867" s="426"/>
      <c r="O867" s="426"/>
      <c r="P867" s="426"/>
      <c r="Q867" s="426"/>
      <c r="R867" s="426"/>
      <c r="S867" s="426"/>
      <c r="T867" s="426"/>
      <c r="U867" s="426"/>
      <c r="V867" s="426"/>
      <c r="W867" s="426"/>
      <c r="X867" s="426"/>
      <c r="Y867" s="426"/>
      <c r="Z867" s="426"/>
      <c r="AA867" s="426"/>
    </row>
    <row r="868" spans="1:27" ht="15.75" customHeight="1">
      <c r="A868" s="426"/>
      <c r="B868" s="426"/>
      <c r="C868" s="426"/>
      <c r="D868" s="426"/>
      <c r="E868" s="426"/>
      <c r="F868" s="426"/>
      <c r="G868" s="426"/>
      <c r="H868" s="426"/>
      <c r="I868" s="426"/>
      <c r="J868" s="426"/>
      <c r="K868" s="426"/>
      <c r="L868" s="426"/>
      <c r="M868" s="426"/>
      <c r="N868" s="426"/>
      <c r="O868" s="426"/>
      <c r="P868" s="426"/>
      <c r="Q868" s="426"/>
      <c r="R868" s="426"/>
      <c r="S868" s="426"/>
      <c r="T868" s="426"/>
      <c r="U868" s="426"/>
      <c r="V868" s="426"/>
      <c r="W868" s="426"/>
      <c r="X868" s="426"/>
      <c r="Y868" s="426"/>
      <c r="Z868" s="426"/>
      <c r="AA868" s="426"/>
    </row>
    <row r="869" spans="1:27" ht="15.75" customHeight="1">
      <c r="A869" s="426"/>
      <c r="B869" s="426"/>
      <c r="C869" s="426"/>
      <c r="D869" s="426"/>
      <c r="E869" s="426"/>
      <c r="F869" s="426"/>
      <c r="G869" s="426"/>
      <c r="H869" s="426"/>
      <c r="I869" s="426"/>
      <c r="J869" s="426"/>
      <c r="K869" s="426"/>
      <c r="L869" s="426"/>
      <c r="M869" s="426"/>
      <c r="N869" s="426"/>
      <c r="O869" s="426"/>
      <c r="P869" s="426"/>
      <c r="Q869" s="426"/>
      <c r="R869" s="426"/>
      <c r="S869" s="426"/>
      <c r="T869" s="426"/>
      <c r="U869" s="426"/>
      <c r="V869" s="426"/>
      <c r="W869" s="426"/>
      <c r="X869" s="426"/>
      <c r="Y869" s="426"/>
      <c r="Z869" s="426"/>
      <c r="AA869" s="426"/>
    </row>
    <row r="870" spans="1:27" ht="15.75" customHeight="1">
      <c r="A870" s="426"/>
      <c r="B870" s="426"/>
      <c r="C870" s="426"/>
      <c r="D870" s="426"/>
      <c r="E870" s="426"/>
      <c r="F870" s="426"/>
      <c r="G870" s="426"/>
      <c r="H870" s="426"/>
      <c r="I870" s="426"/>
      <c r="J870" s="426"/>
      <c r="K870" s="426"/>
      <c r="L870" s="426"/>
      <c r="M870" s="426"/>
      <c r="N870" s="426"/>
      <c r="O870" s="426"/>
      <c r="P870" s="426"/>
      <c r="Q870" s="426"/>
      <c r="R870" s="426"/>
      <c r="S870" s="426"/>
      <c r="T870" s="426"/>
      <c r="U870" s="426"/>
      <c r="V870" s="426"/>
      <c r="W870" s="426"/>
      <c r="X870" s="426"/>
      <c r="Y870" s="426"/>
      <c r="Z870" s="426"/>
      <c r="AA870" s="426"/>
    </row>
    <row r="871" spans="1:27" ht="15.75" customHeight="1">
      <c r="A871" s="426"/>
      <c r="B871" s="426"/>
      <c r="C871" s="426"/>
      <c r="D871" s="426"/>
      <c r="E871" s="426"/>
      <c r="F871" s="426"/>
      <c r="G871" s="426"/>
      <c r="H871" s="426"/>
      <c r="I871" s="426"/>
      <c r="J871" s="426"/>
      <c r="K871" s="426"/>
      <c r="L871" s="426"/>
      <c r="M871" s="426"/>
      <c r="N871" s="426"/>
      <c r="O871" s="426"/>
      <c r="P871" s="426"/>
      <c r="Q871" s="426"/>
      <c r="R871" s="426"/>
      <c r="S871" s="426"/>
      <c r="T871" s="426"/>
      <c r="U871" s="426"/>
      <c r="V871" s="426"/>
      <c r="W871" s="426"/>
      <c r="X871" s="426"/>
      <c r="Y871" s="426"/>
      <c r="Z871" s="426"/>
      <c r="AA871" s="426"/>
    </row>
    <row r="872" spans="1:27" ht="15.75" customHeight="1">
      <c r="A872" s="426"/>
      <c r="B872" s="426"/>
      <c r="C872" s="426"/>
      <c r="D872" s="426"/>
      <c r="E872" s="426"/>
      <c r="F872" s="426"/>
      <c r="G872" s="426"/>
      <c r="H872" s="426"/>
      <c r="I872" s="426"/>
      <c r="J872" s="426"/>
      <c r="K872" s="426"/>
      <c r="L872" s="426"/>
      <c r="M872" s="426"/>
      <c r="N872" s="426"/>
      <c r="O872" s="426"/>
      <c r="P872" s="426"/>
      <c r="Q872" s="426"/>
      <c r="R872" s="426"/>
      <c r="S872" s="426"/>
      <c r="T872" s="426"/>
      <c r="U872" s="426"/>
      <c r="V872" s="426"/>
      <c r="W872" s="426"/>
      <c r="X872" s="426"/>
      <c r="Y872" s="426"/>
      <c r="Z872" s="426"/>
      <c r="AA872" s="426"/>
    </row>
    <row r="873" spans="1:27" ht="15.75" customHeight="1">
      <c r="A873" s="426"/>
      <c r="B873" s="426"/>
      <c r="C873" s="426"/>
      <c r="D873" s="426"/>
      <c r="E873" s="426"/>
      <c r="F873" s="426"/>
      <c r="G873" s="426"/>
      <c r="H873" s="426"/>
      <c r="I873" s="426"/>
      <c r="J873" s="426"/>
      <c r="K873" s="426"/>
      <c r="L873" s="426"/>
      <c r="M873" s="426"/>
      <c r="N873" s="426"/>
      <c r="O873" s="426"/>
      <c r="P873" s="426"/>
      <c r="Q873" s="426"/>
      <c r="R873" s="426"/>
      <c r="S873" s="426"/>
      <c r="T873" s="426"/>
      <c r="U873" s="426"/>
      <c r="V873" s="426"/>
      <c r="W873" s="426"/>
      <c r="X873" s="426"/>
      <c r="Y873" s="426"/>
      <c r="Z873" s="426"/>
      <c r="AA873" s="426"/>
    </row>
    <row r="874" spans="1:27" ht="15.75" customHeight="1">
      <c r="A874" s="426"/>
      <c r="B874" s="426"/>
      <c r="C874" s="426"/>
      <c r="D874" s="426"/>
      <c r="E874" s="426"/>
      <c r="F874" s="426"/>
      <c r="G874" s="426"/>
      <c r="H874" s="426"/>
      <c r="I874" s="426"/>
      <c r="J874" s="426"/>
      <c r="K874" s="426"/>
      <c r="L874" s="426"/>
      <c r="M874" s="426"/>
      <c r="N874" s="426"/>
      <c r="O874" s="426"/>
      <c r="P874" s="426"/>
      <c r="Q874" s="426"/>
      <c r="R874" s="426"/>
      <c r="S874" s="426"/>
      <c r="T874" s="426"/>
      <c r="U874" s="426"/>
      <c r="V874" s="426"/>
      <c r="W874" s="426"/>
      <c r="X874" s="426"/>
      <c r="Y874" s="426"/>
      <c r="Z874" s="426"/>
      <c r="AA874" s="426"/>
    </row>
    <row r="875" spans="1:27" ht="15.75" customHeight="1">
      <c r="A875" s="426"/>
      <c r="B875" s="426"/>
      <c r="C875" s="426"/>
      <c r="D875" s="426"/>
      <c r="E875" s="426"/>
      <c r="F875" s="426"/>
      <c r="G875" s="426"/>
      <c r="H875" s="426"/>
      <c r="I875" s="426"/>
      <c r="J875" s="426"/>
      <c r="K875" s="426"/>
      <c r="L875" s="426"/>
      <c r="M875" s="426"/>
      <c r="N875" s="426"/>
      <c r="O875" s="426"/>
      <c r="P875" s="426"/>
      <c r="Q875" s="426"/>
      <c r="R875" s="426"/>
      <c r="S875" s="426"/>
      <c r="T875" s="426"/>
      <c r="U875" s="426"/>
      <c r="V875" s="426"/>
      <c r="W875" s="426"/>
      <c r="X875" s="426"/>
      <c r="Y875" s="426"/>
      <c r="Z875" s="426"/>
      <c r="AA875" s="426"/>
    </row>
    <row r="876" spans="1:27" ht="15.75" customHeight="1">
      <c r="A876" s="426"/>
      <c r="B876" s="426"/>
      <c r="C876" s="426"/>
      <c r="D876" s="426"/>
      <c r="E876" s="426"/>
      <c r="F876" s="426"/>
      <c r="G876" s="426"/>
      <c r="H876" s="426"/>
      <c r="I876" s="426"/>
      <c r="J876" s="426"/>
      <c r="K876" s="426"/>
      <c r="L876" s="426"/>
      <c r="M876" s="426"/>
      <c r="N876" s="426"/>
      <c r="O876" s="426"/>
      <c r="P876" s="426"/>
      <c r="Q876" s="426"/>
      <c r="R876" s="426"/>
      <c r="S876" s="426"/>
      <c r="T876" s="426"/>
      <c r="U876" s="426"/>
      <c r="V876" s="426"/>
      <c r="W876" s="426"/>
      <c r="X876" s="426"/>
      <c r="Y876" s="426"/>
      <c r="Z876" s="426"/>
      <c r="AA876" s="426"/>
    </row>
    <row r="877" spans="1:27" ht="15.75" customHeight="1">
      <c r="A877" s="426"/>
      <c r="B877" s="426"/>
      <c r="C877" s="426"/>
      <c r="D877" s="426"/>
      <c r="E877" s="426"/>
      <c r="F877" s="426"/>
      <c r="G877" s="426"/>
      <c r="H877" s="426"/>
      <c r="I877" s="426"/>
      <c r="J877" s="426"/>
      <c r="K877" s="426"/>
      <c r="L877" s="426"/>
      <c r="M877" s="426"/>
      <c r="N877" s="426"/>
      <c r="O877" s="426"/>
      <c r="P877" s="426"/>
      <c r="Q877" s="426"/>
      <c r="R877" s="426"/>
      <c r="S877" s="426"/>
      <c r="T877" s="426"/>
      <c r="U877" s="426"/>
      <c r="V877" s="426"/>
      <c r="W877" s="426"/>
      <c r="X877" s="426"/>
      <c r="Y877" s="426"/>
      <c r="Z877" s="426"/>
      <c r="AA877" s="426"/>
    </row>
    <row r="878" spans="1:27" ht="15.75" customHeight="1">
      <c r="A878" s="426"/>
      <c r="B878" s="426"/>
      <c r="C878" s="426"/>
      <c r="D878" s="426"/>
      <c r="E878" s="426"/>
      <c r="F878" s="426"/>
      <c r="G878" s="426"/>
      <c r="H878" s="426"/>
      <c r="I878" s="426"/>
      <c r="J878" s="426"/>
      <c r="K878" s="426"/>
      <c r="L878" s="426"/>
      <c r="M878" s="426"/>
      <c r="N878" s="426"/>
      <c r="O878" s="426"/>
      <c r="P878" s="426"/>
      <c r="Q878" s="426"/>
      <c r="R878" s="426"/>
      <c r="S878" s="426"/>
      <c r="T878" s="426"/>
      <c r="U878" s="426"/>
      <c r="V878" s="426"/>
      <c r="W878" s="426"/>
      <c r="X878" s="426"/>
      <c r="Y878" s="426"/>
      <c r="Z878" s="426"/>
      <c r="AA878" s="426"/>
    </row>
    <row r="879" spans="1:27" ht="15.75" customHeight="1">
      <c r="A879" s="426"/>
      <c r="B879" s="426"/>
      <c r="C879" s="426"/>
      <c r="D879" s="426"/>
      <c r="E879" s="426"/>
      <c r="F879" s="426"/>
      <c r="G879" s="426"/>
      <c r="H879" s="426"/>
      <c r="I879" s="426"/>
      <c r="J879" s="426"/>
      <c r="K879" s="426"/>
      <c r="L879" s="426"/>
      <c r="M879" s="426"/>
      <c r="N879" s="426"/>
      <c r="O879" s="426"/>
      <c r="P879" s="426"/>
      <c r="Q879" s="426"/>
      <c r="R879" s="426"/>
      <c r="S879" s="426"/>
      <c r="T879" s="426"/>
      <c r="U879" s="426"/>
      <c r="V879" s="426"/>
      <c r="W879" s="426"/>
      <c r="X879" s="426"/>
      <c r="Y879" s="426"/>
      <c r="Z879" s="426"/>
      <c r="AA879" s="426"/>
    </row>
    <row r="880" spans="1:27" ht="15.75" customHeight="1">
      <c r="A880" s="426"/>
      <c r="B880" s="426"/>
      <c r="C880" s="426"/>
      <c r="D880" s="426"/>
      <c r="E880" s="426"/>
      <c r="F880" s="426"/>
      <c r="G880" s="426"/>
      <c r="H880" s="426"/>
      <c r="I880" s="426"/>
      <c r="J880" s="426"/>
      <c r="K880" s="426"/>
      <c r="L880" s="426"/>
      <c r="M880" s="426"/>
      <c r="N880" s="426"/>
      <c r="O880" s="426"/>
      <c r="P880" s="426"/>
      <c r="Q880" s="426"/>
      <c r="R880" s="426"/>
      <c r="S880" s="426"/>
      <c r="T880" s="426"/>
      <c r="U880" s="426"/>
      <c r="V880" s="426"/>
      <c r="W880" s="426"/>
      <c r="X880" s="426"/>
      <c r="Y880" s="426"/>
      <c r="Z880" s="426"/>
      <c r="AA880" s="426"/>
    </row>
    <row r="881" spans="1:27" ht="15.75" customHeight="1">
      <c r="A881" s="426"/>
      <c r="B881" s="426"/>
      <c r="C881" s="426"/>
      <c r="D881" s="426"/>
      <c r="E881" s="426"/>
      <c r="F881" s="426"/>
      <c r="G881" s="426"/>
      <c r="H881" s="426"/>
      <c r="I881" s="426"/>
      <c r="J881" s="426"/>
      <c r="K881" s="426"/>
      <c r="L881" s="426"/>
      <c r="M881" s="426"/>
      <c r="N881" s="426"/>
      <c r="O881" s="426"/>
      <c r="P881" s="426"/>
      <c r="Q881" s="426"/>
      <c r="R881" s="426"/>
      <c r="S881" s="426"/>
      <c r="T881" s="426"/>
      <c r="U881" s="426"/>
      <c r="V881" s="426"/>
      <c r="W881" s="426"/>
      <c r="X881" s="426"/>
      <c r="Y881" s="426"/>
      <c r="Z881" s="426"/>
      <c r="AA881" s="426"/>
    </row>
    <row r="882" spans="1:27" ht="15.75" customHeight="1">
      <c r="A882" s="426"/>
      <c r="B882" s="426"/>
      <c r="C882" s="426"/>
      <c r="D882" s="426"/>
      <c r="E882" s="426"/>
      <c r="F882" s="426"/>
      <c r="G882" s="426"/>
      <c r="H882" s="426"/>
      <c r="I882" s="426"/>
      <c r="J882" s="426"/>
      <c r="K882" s="426"/>
      <c r="L882" s="426"/>
      <c r="M882" s="426"/>
      <c r="N882" s="426"/>
      <c r="O882" s="426"/>
      <c r="P882" s="426"/>
      <c r="Q882" s="426"/>
      <c r="R882" s="426"/>
      <c r="S882" s="426"/>
      <c r="T882" s="426"/>
      <c r="U882" s="426"/>
      <c r="V882" s="426"/>
      <c r="W882" s="426"/>
      <c r="X882" s="426"/>
      <c r="Y882" s="426"/>
      <c r="Z882" s="426"/>
      <c r="AA882" s="426"/>
    </row>
    <row r="883" spans="1:27" ht="15.75" customHeight="1">
      <c r="A883" s="426"/>
      <c r="B883" s="426"/>
      <c r="C883" s="426"/>
      <c r="D883" s="426"/>
      <c r="E883" s="426"/>
      <c r="F883" s="426"/>
      <c r="G883" s="426"/>
      <c r="H883" s="426"/>
      <c r="I883" s="426"/>
      <c r="J883" s="426"/>
      <c r="K883" s="426"/>
      <c r="L883" s="426"/>
      <c r="M883" s="426"/>
      <c r="N883" s="426"/>
      <c r="O883" s="426"/>
      <c r="P883" s="426"/>
      <c r="Q883" s="426"/>
      <c r="R883" s="426"/>
      <c r="S883" s="426"/>
      <c r="T883" s="426"/>
      <c r="U883" s="426"/>
      <c r="V883" s="426"/>
      <c r="W883" s="426"/>
      <c r="X883" s="426"/>
      <c r="Y883" s="426"/>
      <c r="Z883" s="426"/>
      <c r="AA883" s="426"/>
    </row>
    <row r="884" spans="1:27" ht="15.75" customHeight="1">
      <c r="A884" s="426"/>
      <c r="B884" s="426"/>
      <c r="C884" s="426"/>
      <c r="D884" s="426"/>
      <c r="E884" s="426"/>
      <c r="F884" s="426"/>
      <c r="G884" s="426"/>
      <c r="H884" s="426"/>
      <c r="I884" s="426"/>
      <c r="J884" s="426"/>
      <c r="K884" s="426"/>
      <c r="L884" s="426"/>
      <c r="M884" s="426"/>
      <c r="N884" s="426"/>
      <c r="O884" s="426"/>
      <c r="P884" s="426"/>
      <c r="Q884" s="426"/>
      <c r="R884" s="426"/>
      <c r="S884" s="426"/>
      <c r="T884" s="426"/>
      <c r="U884" s="426"/>
      <c r="V884" s="426"/>
      <c r="W884" s="426"/>
      <c r="X884" s="426"/>
      <c r="Y884" s="426"/>
      <c r="Z884" s="426"/>
      <c r="AA884" s="426"/>
    </row>
    <row r="885" spans="1:27" ht="15.75" customHeight="1">
      <c r="A885" s="426"/>
      <c r="B885" s="426"/>
      <c r="C885" s="426"/>
      <c r="D885" s="426"/>
      <c r="E885" s="426"/>
      <c r="F885" s="426"/>
      <c r="G885" s="426"/>
      <c r="H885" s="426"/>
      <c r="I885" s="426"/>
      <c r="J885" s="426"/>
      <c r="K885" s="426"/>
      <c r="L885" s="426"/>
      <c r="M885" s="426"/>
      <c r="N885" s="426"/>
      <c r="O885" s="426"/>
      <c r="P885" s="426"/>
      <c r="Q885" s="426"/>
      <c r="R885" s="426"/>
      <c r="S885" s="426"/>
      <c r="T885" s="426"/>
      <c r="U885" s="426"/>
      <c r="V885" s="426"/>
      <c r="W885" s="426"/>
      <c r="X885" s="426"/>
      <c r="Y885" s="426"/>
      <c r="Z885" s="426"/>
      <c r="AA885" s="426"/>
    </row>
    <row r="886" spans="1:27" ht="15.75" customHeight="1">
      <c r="A886" s="426"/>
      <c r="B886" s="426"/>
      <c r="C886" s="426"/>
      <c r="D886" s="426"/>
      <c r="E886" s="426"/>
      <c r="F886" s="426"/>
      <c r="G886" s="426"/>
      <c r="H886" s="426"/>
      <c r="I886" s="426"/>
      <c r="J886" s="426"/>
      <c r="K886" s="426"/>
      <c r="L886" s="426"/>
      <c r="M886" s="426"/>
      <c r="N886" s="426"/>
      <c r="O886" s="426"/>
      <c r="P886" s="426"/>
      <c r="Q886" s="426"/>
      <c r="R886" s="426"/>
      <c r="S886" s="426"/>
      <c r="T886" s="426"/>
      <c r="U886" s="426"/>
      <c r="V886" s="426"/>
      <c r="W886" s="426"/>
      <c r="X886" s="426"/>
      <c r="Y886" s="426"/>
      <c r="Z886" s="426"/>
      <c r="AA886" s="426"/>
    </row>
    <row r="887" spans="1:27" ht="15.75" customHeight="1">
      <c r="A887" s="426"/>
      <c r="B887" s="426"/>
      <c r="C887" s="426"/>
      <c r="D887" s="426"/>
      <c r="E887" s="426"/>
      <c r="F887" s="426"/>
      <c r="G887" s="426"/>
      <c r="H887" s="426"/>
      <c r="I887" s="426"/>
      <c r="J887" s="426"/>
      <c r="K887" s="426"/>
      <c r="L887" s="426"/>
      <c r="M887" s="426"/>
      <c r="N887" s="426"/>
      <c r="O887" s="426"/>
      <c r="P887" s="426"/>
      <c r="Q887" s="426"/>
      <c r="R887" s="426"/>
      <c r="S887" s="426"/>
      <c r="T887" s="426"/>
      <c r="U887" s="426"/>
      <c r="V887" s="426"/>
      <c r="W887" s="426"/>
      <c r="X887" s="426"/>
      <c r="Y887" s="426"/>
      <c r="Z887" s="426"/>
      <c r="AA887" s="426"/>
    </row>
    <row r="888" spans="1:27" ht="15.75" customHeight="1">
      <c r="A888" s="426"/>
      <c r="B888" s="426"/>
      <c r="C888" s="426"/>
      <c r="D888" s="426"/>
      <c r="E888" s="426"/>
      <c r="F888" s="426"/>
      <c r="G888" s="426"/>
      <c r="H888" s="426"/>
      <c r="I888" s="426"/>
      <c r="J888" s="426"/>
      <c r="K888" s="426"/>
      <c r="L888" s="426"/>
      <c r="M888" s="426"/>
      <c r="N888" s="426"/>
      <c r="O888" s="426"/>
      <c r="P888" s="426"/>
      <c r="Q888" s="426"/>
      <c r="R888" s="426"/>
      <c r="S888" s="426"/>
      <c r="T888" s="426"/>
      <c r="U888" s="426"/>
      <c r="V888" s="426"/>
      <c r="W888" s="426"/>
      <c r="X888" s="426"/>
      <c r="Y888" s="426"/>
      <c r="Z888" s="426"/>
      <c r="AA888" s="426"/>
    </row>
    <row r="889" spans="1:27" ht="15.75" customHeight="1">
      <c r="A889" s="426"/>
      <c r="B889" s="426"/>
      <c r="C889" s="426"/>
      <c r="D889" s="426"/>
      <c r="E889" s="426"/>
      <c r="F889" s="426"/>
      <c r="G889" s="426"/>
      <c r="H889" s="426"/>
      <c r="I889" s="426"/>
      <c r="J889" s="426"/>
      <c r="K889" s="426"/>
      <c r="L889" s="426"/>
      <c r="M889" s="426"/>
      <c r="N889" s="426"/>
      <c r="O889" s="426"/>
      <c r="P889" s="426"/>
      <c r="Q889" s="426"/>
      <c r="R889" s="426"/>
      <c r="S889" s="426"/>
      <c r="T889" s="426"/>
      <c r="U889" s="426"/>
      <c r="V889" s="426"/>
      <c r="W889" s="426"/>
      <c r="X889" s="426"/>
      <c r="Y889" s="426"/>
      <c r="Z889" s="426"/>
      <c r="AA889" s="426"/>
    </row>
    <row r="890" spans="1:27" ht="15.75" customHeight="1">
      <c r="A890" s="426"/>
      <c r="B890" s="426"/>
      <c r="C890" s="426"/>
      <c r="D890" s="426"/>
      <c r="E890" s="426"/>
      <c r="F890" s="426"/>
      <c r="G890" s="426"/>
      <c r="H890" s="426"/>
      <c r="I890" s="426"/>
      <c r="J890" s="426"/>
      <c r="K890" s="426"/>
      <c r="L890" s="426"/>
      <c r="M890" s="426"/>
      <c r="N890" s="426"/>
      <c r="O890" s="426"/>
      <c r="P890" s="426"/>
      <c r="Q890" s="426"/>
      <c r="R890" s="426"/>
      <c r="S890" s="426"/>
      <c r="T890" s="426"/>
      <c r="U890" s="426"/>
      <c r="V890" s="426"/>
      <c r="W890" s="426"/>
      <c r="X890" s="426"/>
      <c r="Y890" s="426"/>
      <c r="Z890" s="426"/>
      <c r="AA890" s="426"/>
    </row>
    <row r="891" spans="1:27" ht="15.75" customHeight="1">
      <c r="A891" s="426"/>
      <c r="B891" s="426"/>
      <c r="C891" s="426"/>
      <c r="D891" s="426"/>
      <c r="E891" s="426"/>
      <c r="F891" s="426"/>
      <c r="G891" s="426"/>
      <c r="H891" s="426"/>
      <c r="I891" s="426"/>
      <c r="J891" s="426"/>
      <c r="K891" s="426"/>
      <c r="L891" s="426"/>
      <c r="M891" s="426"/>
      <c r="N891" s="426"/>
      <c r="O891" s="426"/>
      <c r="P891" s="426"/>
      <c r="Q891" s="426"/>
      <c r="R891" s="426"/>
      <c r="S891" s="426"/>
      <c r="T891" s="426"/>
      <c r="U891" s="426"/>
      <c r="V891" s="426"/>
      <c r="W891" s="426"/>
      <c r="X891" s="426"/>
      <c r="Y891" s="426"/>
      <c r="Z891" s="426"/>
      <c r="AA891" s="426"/>
    </row>
    <row r="892" spans="1:27" ht="15.75" customHeight="1">
      <c r="A892" s="426"/>
      <c r="B892" s="426"/>
      <c r="C892" s="426"/>
      <c r="D892" s="426"/>
      <c r="E892" s="426"/>
      <c r="F892" s="426"/>
      <c r="G892" s="426"/>
      <c r="H892" s="426"/>
      <c r="I892" s="426"/>
      <c r="J892" s="426"/>
      <c r="K892" s="426"/>
      <c r="L892" s="426"/>
      <c r="M892" s="426"/>
      <c r="N892" s="426"/>
      <c r="O892" s="426"/>
      <c r="P892" s="426"/>
      <c r="Q892" s="426"/>
      <c r="R892" s="426"/>
      <c r="S892" s="426"/>
      <c r="T892" s="426"/>
      <c r="U892" s="426"/>
      <c r="V892" s="426"/>
      <c r="W892" s="426"/>
      <c r="X892" s="426"/>
      <c r="Y892" s="426"/>
      <c r="Z892" s="426"/>
      <c r="AA892" s="426"/>
    </row>
    <row r="893" spans="1:27" ht="15.75" customHeight="1">
      <c r="A893" s="426"/>
      <c r="B893" s="426"/>
      <c r="C893" s="426"/>
      <c r="D893" s="426"/>
      <c r="E893" s="426"/>
      <c r="F893" s="426"/>
      <c r="G893" s="426"/>
      <c r="H893" s="426"/>
      <c r="I893" s="426"/>
      <c r="J893" s="426"/>
      <c r="K893" s="426"/>
      <c r="L893" s="426"/>
      <c r="M893" s="426"/>
      <c r="N893" s="426"/>
      <c r="O893" s="426"/>
      <c r="P893" s="426"/>
      <c r="Q893" s="426"/>
      <c r="R893" s="426"/>
      <c r="S893" s="426"/>
      <c r="T893" s="426"/>
      <c r="U893" s="426"/>
      <c r="V893" s="426"/>
      <c r="W893" s="426"/>
      <c r="X893" s="426"/>
      <c r="Y893" s="426"/>
      <c r="Z893" s="426"/>
      <c r="AA893" s="426"/>
    </row>
    <row r="894" spans="1:27" ht="15.75" customHeight="1">
      <c r="A894" s="426"/>
      <c r="B894" s="426"/>
      <c r="C894" s="426"/>
      <c r="D894" s="426"/>
      <c r="E894" s="426"/>
      <c r="F894" s="426"/>
      <c r="G894" s="426"/>
      <c r="H894" s="426"/>
      <c r="I894" s="426"/>
      <c r="J894" s="426"/>
      <c r="K894" s="426"/>
      <c r="L894" s="426"/>
      <c r="M894" s="426"/>
      <c r="N894" s="426"/>
      <c r="O894" s="426"/>
      <c r="P894" s="426"/>
      <c r="Q894" s="426"/>
      <c r="R894" s="426"/>
      <c r="S894" s="426"/>
      <c r="T894" s="426"/>
      <c r="U894" s="426"/>
      <c r="V894" s="426"/>
      <c r="W894" s="426"/>
      <c r="X894" s="426"/>
      <c r="Y894" s="426"/>
      <c r="Z894" s="426"/>
      <c r="AA894" s="426"/>
    </row>
    <row r="895" spans="1:27" ht="15.75" customHeight="1">
      <c r="A895" s="426"/>
      <c r="B895" s="426"/>
      <c r="C895" s="426"/>
      <c r="D895" s="426"/>
      <c r="E895" s="426"/>
      <c r="F895" s="426"/>
      <c r="G895" s="426"/>
      <c r="H895" s="426"/>
      <c r="I895" s="426"/>
      <c r="J895" s="426"/>
      <c r="K895" s="426"/>
      <c r="L895" s="426"/>
      <c r="M895" s="426"/>
      <c r="N895" s="426"/>
      <c r="O895" s="426"/>
      <c r="P895" s="426"/>
      <c r="Q895" s="426"/>
      <c r="R895" s="426"/>
      <c r="S895" s="426"/>
      <c r="T895" s="426"/>
      <c r="U895" s="426"/>
      <c r="V895" s="426"/>
      <c r="W895" s="426"/>
      <c r="X895" s="426"/>
      <c r="Y895" s="426"/>
      <c r="Z895" s="426"/>
      <c r="AA895" s="426"/>
    </row>
    <row r="896" spans="1:27" ht="15.75" customHeight="1">
      <c r="A896" s="426"/>
      <c r="B896" s="426"/>
      <c r="C896" s="426"/>
      <c r="D896" s="426"/>
      <c r="E896" s="426"/>
      <c r="F896" s="426"/>
      <c r="G896" s="426"/>
      <c r="H896" s="426"/>
      <c r="I896" s="426"/>
      <c r="J896" s="426"/>
      <c r="K896" s="426"/>
      <c r="L896" s="426"/>
      <c r="M896" s="426"/>
      <c r="N896" s="426"/>
      <c r="O896" s="426"/>
      <c r="P896" s="426"/>
      <c r="Q896" s="426"/>
      <c r="R896" s="426"/>
      <c r="S896" s="426"/>
      <c r="T896" s="426"/>
      <c r="U896" s="426"/>
      <c r="V896" s="426"/>
      <c r="W896" s="426"/>
      <c r="X896" s="426"/>
      <c r="Y896" s="426"/>
      <c r="Z896" s="426"/>
      <c r="AA896" s="426"/>
    </row>
    <row r="897" spans="1:27" ht="15.75" customHeight="1">
      <c r="A897" s="426"/>
      <c r="B897" s="426"/>
      <c r="C897" s="426"/>
      <c r="D897" s="426"/>
      <c r="E897" s="426"/>
      <c r="F897" s="426"/>
      <c r="G897" s="426"/>
      <c r="H897" s="426"/>
      <c r="I897" s="426"/>
      <c r="J897" s="426"/>
      <c r="K897" s="426"/>
      <c r="L897" s="426"/>
      <c r="M897" s="426"/>
      <c r="N897" s="426"/>
      <c r="O897" s="426"/>
      <c r="P897" s="426"/>
      <c r="Q897" s="426"/>
      <c r="R897" s="426"/>
      <c r="S897" s="426"/>
      <c r="T897" s="426"/>
      <c r="U897" s="426"/>
      <c r="V897" s="426"/>
      <c r="W897" s="426"/>
      <c r="X897" s="426"/>
      <c r="Y897" s="426"/>
      <c r="Z897" s="426"/>
      <c r="AA897" s="426"/>
    </row>
    <row r="898" spans="1:27" ht="15.75" customHeight="1">
      <c r="A898" s="426"/>
      <c r="B898" s="426"/>
      <c r="C898" s="426"/>
      <c r="D898" s="426"/>
      <c r="E898" s="426"/>
      <c r="F898" s="426"/>
      <c r="G898" s="426"/>
      <c r="H898" s="426"/>
      <c r="I898" s="426"/>
      <c r="J898" s="426"/>
      <c r="K898" s="426"/>
      <c r="L898" s="426"/>
      <c r="M898" s="426"/>
      <c r="N898" s="426"/>
      <c r="O898" s="426"/>
      <c r="P898" s="426"/>
      <c r="Q898" s="426"/>
      <c r="R898" s="426"/>
      <c r="S898" s="426"/>
      <c r="T898" s="426"/>
      <c r="U898" s="426"/>
      <c r="V898" s="426"/>
      <c r="W898" s="426"/>
      <c r="X898" s="426"/>
      <c r="Y898" s="426"/>
      <c r="Z898" s="426"/>
      <c r="AA898" s="426"/>
    </row>
    <row r="899" spans="1:27" ht="15.75" customHeight="1">
      <c r="A899" s="426"/>
      <c r="B899" s="426"/>
      <c r="C899" s="426"/>
      <c r="D899" s="426"/>
      <c r="E899" s="426"/>
      <c r="F899" s="426"/>
      <c r="G899" s="426"/>
      <c r="H899" s="426"/>
      <c r="I899" s="426"/>
      <c r="J899" s="426"/>
      <c r="K899" s="426"/>
      <c r="L899" s="426"/>
      <c r="M899" s="426"/>
      <c r="N899" s="426"/>
      <c r="O899" s="426"/>
      <c r="P899" s="426"/>
      <c r="Q899" s="426"/>
      <c r="R899" s="426"/>
      <c r="S899" s="426"/>
      <c r="T899" s="426"/>
      <c r="U899" s="426"/>
      <c r="V899" s="426"/>
      <c r="W899" s="426"/>
      <c r="X899" s="426"/>
      <c r="Y899" s="426"/>
      <c r="Z899" s="426"/>
      <c r="AA899" s="426"/>
    </row>
    <row r="900" spans="1:27" ht="15.75" customHeight="1">
      <c r="A900" s="426"/>
      <c r="B900" s="426"/>
      <c r="C900" s="426"/>
      <c r="D900" s="426"/>
      <c r="E900" s="426"/>
      <c r="F900" s="426"/>
      <c r="G900" s="426"/>
      <c r="H900" s="426"/>
      <c r="I900" s="426"/>
      <c r="J900" s="426"/>
      <c r="K900" s="426"/>
      <c r="L900" s="426"/>
      <c r="M900" s="426"/>
      <c r="N900" s="426"/>
      <c r="O900" s="426"/>
      <c r="P900" s="426"/>
      <c r="Q900" s="426"/>
      <c r="R900" s="426"/>
      <c r="S900" s="426"/>
      <c r="T900" s="426"/>
      <c r="U900" s="426"/>
      <c r="V900" s="426"/>
      <c r="W900" s="426"/>
      <c r="X900" s="426"/>
      <c r="Y900" s="426"/>
      <c r="Z900" s="426"/>
      <c r="AA900" s="426"/>
    </row>
    <row r="901" spans="1:27" ht="15.75" customHeight="1">
      <c r="A901" s="426"/>
      <c r="B901" s="426"/>
      <c r="C901" s="426"/>
      <c r="D901" s="426"/>
      <c r="E901" s="426"/>
      <c r="F901" s="426"/>
      <c r="G901" s="426"/>
      <c r="H901" s="426"/>
      <c r="I901" s="426"/>
      <c r="J901" s="426"/>
      <c r="K901" s="426"/>
      <c r="L901" s="426"/>
      <c r="M901" s="426"/>
      <c r="N901" s="426"/>
      <c r="O901" s="426"/>
      <c r="P901" s="426"/>
      <c r="Q901" s="426"/>
      <c r="R901" s="426"/>
      <c r="S901" s="426"/>
      <c r="T901" s="426"/>
      <c r="U901" s="426"/>
      <c r="V901" s="426"/>
      <c r="W901" s="426"/>
      <c r="X901" s="426"/>
      <c r="Y901" s="426"/>
      <c r="Z901" s="426"/>
      <c r="AA901" s="426"/>
    </row>
    <row r="902" spans="1:27" ht="15.75" customHeight="1">
      <c r="A902" s="426"/>
      <c r="B902" s="426"/>
      <c r="C902" s="426"/>
      <c r="D902" s="426"/>
      <c r="E902" s="426"/>
      <c r="F902" s="426"/>
      <c r="G902" s="426"/>
      <c r="H902" s="426"/>
      <c r="I902" s="426"/>
      <c r="J902" s="426"/>
      <c r="K902" s="426"/>
      <c r="L902" s="426"/>
      <c r="M902" s="426"/>
      <c r="N902" s="426"/>
      <c r="O902" s="426"/>
      <c r="P902" s="426"/>
      <c r="Q902" s="426"/>
      <c r="R902" s="426"/>
      <c r="S902" s="426"/>
      <c r="T902" s="426"/>
      <c r="U902" s="426"/>
      <c r="V902" s="426"/>
      <c r="W902" s="426"/>
      <c r="X902" s="426"/>
      <c r="Y902" s="426"/>
      <c r="Z902" s="426"/>
      <c r="AA902" s="426"/>
    </row>
    <row r="903" spans="1:27" ht="15.75" customHeight="1">
      <c r="A903" s="426"/>
      <c r="B903" s="426"/>
      <c r="C903" s="426"/>
      <c r="D903" s="426"/>
      <c r="E903" s="426"/>
      <c r="F903" s="426"/>
      <c r="G903" s="426"/>
      <c r="H903" s="426"/>
      <c r="I903" s="426"/>
      <c r="J903" s="426"/>
      <c r="K903" s="426"/>
      <c r="L903" s="426"/>
      <c r="M903" s="426"/>
      <c r="N903" s="426"/>
      <c r="O903" s="426"/>
      <c r="P903" s="426"/>
      <c r="Q903" s="426"/>
      <c r="R903" s="426"/>
      <c r="S903" s="426"/>
      <c r="T903" s="426"/>
      <c r="U903" s="426"/>
      <c r="V903" s="426"/>
      <c r="W903" s="426"/>
      <c r="X903" s="426"/>
      <c r="Y903" s="426"/>
      <c r="Z903" s="426"/>
      <c r="AA903" s="426"/>
    </row>
    <row r="904" spans="1:27" ht="15.75" customHeight="1">
      <c r="A904" s="426"/>
      <c r="B904" s="426"/>
      <c r="C904" s="426"/>
      <c r="D904" s="426"/>
      <c r="E904" s="426"/>
      <c r="F904" s="426"/>
      <c r="G904" s="426"/>
      <c r="H904" s="426"/>
      <c r="I904" s="426"/>
      <c r="J904" s="426"/>
      <c r="K904" s="426"/>
      <c r="L904" s="426"/>
      <c r="M904" s="426"/>
      <c r="N904" s="426"/>
      <c r="O904" s="426"/>
      <c r="P904" s="426"/>
      <c r="Q904" s="426"/>
      <c r="R904" s="426"/>
      <c r="S904" s="426"/>
      <c r="T904" s="426"/>
      <c r="U904" s="426"/>
      <c r="V904" s="426"/>
      <c r="W904" s="426"/>
      <c r="X904" s="426"/>
      <c r="Y904" s="426"/>
      <c r="Z904" s="426"/>
      <c r="AA904" s="426"/>
    </row>
    <row r="905" spans="1:27" ht="15.75" customHeight="1">
      <c r="A905" s="426"/>
      <c r="B905" s="426"/>
      <c r="C905" s="426"/>
      <c r="D905" s="426"/>
      <c r="E905" s="426"/>
      <c r="F905" s="426"/>
      <c r="G905" s="426"/>
      <c r="H905" s="426"/>
      <c r="I905" s="426"/>
      <c r="J905" s="426"/>
      <c r="K905" s="426"/>
      <c r="L905" s="426"/>
      <c r="M905" s="426"/>
      <c r="N905" s="426"/>
      <c r="O905" s="426"/>
      <c r="P905" s="426"/>
      <c r="Q905" s="426"/>
      <c r="R905" s="426"/>
      <c r="S905" s="426"/>
      <c r="T905" s="426"/>
      <c r="U905" s="426"/>
      <c r="V905" s="426"/>
      <c r="W905" s="426"/>
      <c r="X905" s="426"/>
      <c r="Y905" s="426"/>
      <c r="Z905" s="426"/>
      <c r="AA905" s="426"/>
    </row>
    <row r="906" spans="1:27" ht="15.75" customHeight="1">
      <c r="A906" s="426"/>
      <c r="B906" s="426"/>
      <c r="C906" s="426"/>
      <c r="D906" s="426"/>
      <c r="E906" s="426"/>
      <c r="F906" s="426"/>
      <c r="G906" s="426"/>
      <c r="H906" s="426"/>
      <c r="I906" s="426"/>
      <c r="J906" s="426"/>
      <c r="K906" s="426"/>
      <c r="L906" s="426"/>
      <c r="M906" s="426"/>
      <c r="N906" s="426"/>
      <c r="O906" s="426"/>
      <c r="P906" s="426"/>
      <c r="Q906" s="426"/>
      <c r="R906" s="426"/>
      <c r="S906" s="426"/>
      <c r="T906" s="426"/>
      <c r="U906" s="426"/>
      <c r="V906" s="426"/>
      <c r="W906" s="426"/>
      <c r="X906" s="426"/>
      <c r="Y906" s="426"/>
      <c r="Z906" s="426"/>
      <c r="AA906" s="426"/>
    </row>
    <row r="907" spans="1:27" ht="15.75" customHeight="1">
      <c r="A907" s="426"/>
      <c r="B907" s="426"/>
      <c r="C907" s="426"/>
      <c r="D907" s="426"/>
      <c r="E907" s="426"/>
      <c r="F907" s="426"/>
      <c r="G907" s="426"/>
      <c r="H907" s="426"/>
      <c r="I907" s="426"/>
      <c r="J907" s="426"/>
      <c r="K907" s="426"/>
      <c r="L907" s="426"/>
      <c r="M907" s="426"/>
      <c r="N907" s="426"/>
      <c r="O907" s="426"/>
      <c r="P907" s="426"/>
      <c r="Q907" s="426"/>
      <c r="R907" s="426"/>
      <c r="S907" s="426"/>
      <c r="T907" s="426"/>
      <c r="U907" s="426"/>
      <c r="V907" s="426"/>
      <c r="W907" s="426"/>
      <c r="X907" s="426"/>
      <c r="Y907" s="426"/>
      <c r="Z907" s="426"/>
      <c r="AA907" s="426"/>
    </row>
    <row r="908" spans="1:27" ht="15.75" customHeight="1">
      <c r="A908" s="426"/>
      <c r="B908" s="426"/>
      <c r="C908" s="426"/>
      <c r="D908" s="426"/>
      <c r="E908" s="426"/>
      <c r="F908" s="426"/>
      <c r="G908" s="426"/>
      <c r="H908" s="426"/>
      <c r="I908" s="426"/>
      <c r="J908" s="426"/>
      <c r="K908" s="426"/>
      <c r="L908" s="426"/>
      <c r="M908" s="426"/>
      <c r="N908" s="426"/>
      <c r="O908" s="426"/>
      <c r="P908" s="426"/>
      <c r="Q908" s="426"/>
      <c r="R908" s="426"/>
      <c r="S908" s="426"/>
      <c r="T908" s="426"/>
      <c r="U908" s="426"/>
      <c r="V908" s="426"/>
      <c r="W908" s="426"/>
      <c r="X908" s="426"/>
      <c r="Y908" s="426"/>
      <c r="Z908" s="426"/>
      <c r="AA908" s="426"/>
    </row>
    <row r="909" spans="1:27" ht="15.75" customHeight="1">
      <c r="A909" s="426"/>
      <c r="B909" s="426"/>
      <c r="C909" s="426"/>
      <c r="D909" s="426"/>
      <c r="E909" s="426"/>
      <c r="F909" s="426"/>
      <c r="G909" s="426"/>
      <c r="H909" s="426"/>
      <c r="I909" s="426"/>
      <c r="J909" s="426"/>
      <c r="K909" s="426"/>
      <c r="L909" s="426"/>
      <c r="M909" s="426"/>
      <c r="N909" s="426"/>
      <c r="O909" s="426"/>
      <c r="P909" s="426"/>
      <c r="Q909" s="426"/>
      <c r="R909" s="426"/>
      <c r="S909" s="426"/>
      <c r="T909" s="426"/>
      <c r="U909" s="426"/>
      <c r="V909" s="426"/>
      <c r="W909" s="426"/>
      <c r="X909" s="426"/>
      <c r="Y909" s="426"/>
      <c r="Z909" s="426"/>
      <c r="AA909" s="426"/>
    </row>
    <row r="910" spans="1:27" ht="15.75" customHeight="1">
      <c r="A910" s="426"/>
      <c r="B910" s="426"/>
      <c r="C910" s="426"/>
      <c r="D910" s="426"/>
      <c r="E910" s="426"/>
      <c r="F910" s="426"/>
      <c r="G910" s="426"/>
      <c r="H910" s="426"/>
      <c r="I910" s="426"/>
      <c r="J910" s="426"/>
      <c r="K910" s="426"/>
      <c r="L910" s="426"/>
      <c r="M910" s="426"/>
      <c r="N910" s="426"/>
      <c r="O910" s="426"/>
      <c r="P910" s="426"/>
      <c r="Q910" s="426"/>
      <c r="R910" s="426"/>
      <c r="S910" s="426"/>
      <c r="T910" s="426"/>
      <c r="U910" s="426"/>
      <c r="V910" s="426"/>
      <c r="W910" s="426"/>
      <c r="X910" s="426"/>
      <c r="Y910" s="426"/>
      <c r="Z910" s="426"/>
      <c r="AA910" s="426"/>
    </row>
    <row r="911" spans="1:27" ht="15.75" customHeight="1">
      <c r="A911" s="426"/>
      <c r="B911" s="426"/>
      <c r="C911" s="426"/>
      <c r="D911" s="426"/>
      <c r="E911" s="426"/>
      <c r="F911" s="426"/>
      <c r="G911" s="426"/>
      <c r="H911" s="426"/>
      <c r="I911" s="426"/>
      <c r="J911" s="426"/>
      <c r="K911" s="426"/>
      <c r="L911" s="426"/>
      <c r="M911" s="426"/>
      <c r="N911" s="426"/>
      <c r="O911" s="426"/>
      <c r="P911" s="426"/>
      <c r="Q911" s="426"/>
      <c r="R911" s="426"/>
      <c r="S911" s="426"/>
      <c r="T911" s="426"/>
      <c r="U911" s="426"/>
      <c r="V911" s="426"/>
      <c r="W911" s="426"/>
      <c r="X911" s="426"/>
      <c r="Y911" s="426"/>
      <c r="Z911" s="426"/>
      <c r="AA911" s="426"/>
    </row>
    <row r="912" spans="1:27" ht="15.75" customHeight="1">
      <c r="A912" s="426"/>
      <c r="B912" s="426"/>
      <c r="C912" s="426"/>
      <c r="D912" s="426"/>
      <c r="E912" s="426"/>
      <c r="F912" s="426"/>
      <c r="G912" s="426"/>
      <c r="H912" s="426"/>
      <c r="I912" s="426"/>
      <c r="J912" s="426"/>
      <c r="K912" s="426"/>
      <c r="L912" s="426"/>
      <c r="M912" s="426"/>
      <c r="N912" s="426"/>
      <c r="O912" s="426"/>
      <c r="P912" s="426"/>
      <c r="Q912" s="426"/>
      <c r="R912" s="426"/>
      <c r="S912" s="426"/>
      <c r="T912" s="426"/>
      <c r="U912" s="426"/>
      <c r="V912" s="426"/>
      <c r="W912" s="426"/>
      <c r="X912" s="426"/>
      <c r="Y912" s="426"/>
      <c r="Z912" s="426"/>
      <c r="AA912" s="426"/>
    </row>
    <row r="913" spans="1:27" ht="15.75" customHeight="1">
      <c r="A913" s="426"/>
      <c r="B913" s="426"/>
      <c r="C913" s="426"/>
      <c r="D913" s="426"/>
      <c r="E913" s="426"/>
      <c r="F913" s="426"/>
      <c r="G913" s="426"/>
      <c r="H913" s="426"/>
      <c r="I913" s="426"/>
      <c r="J913" s="426"/>
      <c r="K913" s="426"/>
      <c r="L913" s="426"/>
      <c r="M913" s="426"/>
      <c r="N913" s="426"/>
      <c r="O913" s="426"/>
      <c r="P913" s="426"/>
      <c r="Q913" s="426"/>
      <c r="R913" s="426"/>
      <c r="S913" s="426"/>
      <c r="T913" s="426"/>
      <c r="U913" s="426"/>
      <c r="V913" s="426"/>
      <c r="W913" s="426"/>
      <c r="X913" s="426"/>
      <c r="Y913" s="426"/>
      <c r="Z913" s="426"/>
      <c r="AA913" s="426"/>
    </row>
    <row r="914" spans="1:27" ht="15.75" customHeight="1">
      <c r="A914" s="426"/>
      <c r="B914" s="426"/>
      <c r="C914" s="426"/>
      <c r="D914" s="426"/>
      <c r="E914" s="426"/>
      <c r="F914" s="426"/>
      <c r="G914" s="426"/>
      <c r="H914" s="426"/>
      <c r="I914" s="426"/>
      <c r="J914" s="426"/>
      <c r="K914" s="426"/>
      <c r="L914" s="426"/>
      <c r="M914" s="426"/>
      <c r="N914" s="426"/>
      <c r="O914" s="426"/>
      <c r="P914" s="426"/>
      <c r="Q914" s="426"/>
      <c r="R914" s="426"/>
      <c r="S914" s="426"/>
      <c r="T914" s="426"/>
      <c r="U914" s="426"/>
      <c r="V914" s="426"/>
      <c r="W914" s="426"/>
      <c r="X914" s="426"/>
      <c r="Y914" s="426"/>
      <c r="Z914" s="426"/>
      <c r="AA914" s="426"/>
    </row>
    <row r="915" spans="1:27" ht="15.75" customHeight="1">
      <c r="A915" s="426"/>
      <c r="B915" s="426"/>
      <c r="C915" s="426"/>
      <c r="D915" s="426"/>
      <c r="E915" s="426"/>
      <c r="F915" s="426"/>
      <c r="G915" s="426"/>
      <c r="H915" s="426"/>
      <c r="I915" s="426"/>
      <c r="J915" s="426"/>
      <c r="K915" s="426"/>
      <c r="L915" s="426"/>
      <c r="M915" s="426"/>
      <c r="N915" s="426"/>
      <c r="O915" s="426"/>
      <c r="P915" s="426"/>
      <c r="Q915" s="426"/>
      <c r="R915" s="426"/>
      <c r="S915" s="426"/>
      <c r="T915" s="426"/>
      <c r="U915" s="426"/>
      <c r="V915" s="426"/>
      <c r="W915" s="426"/>
      <c r="X915" s="426"/>
      <c r="Y915" s="426"/>
      <c r="Z915" s="426"/>
      <c r="AA915" s="426"/>
    </row>
    <row r="916" spans="1:27" ht="15.75" customHeight="1">
      <c r="A916" s="426"/>
      <c r="B916" s="426"/>
      <c r="C916" s="426"/>
      <c r="D916" s="426"/>
      <c r="E916" s="426"/>
      <c r="F916" s="426"/>
      <c r="G916" s="426"/>
      <c r="H916" s="426"/>
      <c r="I916" s="426"/>
      <c r="J916" s="426"/>
      <c r="K916" s="426"/>
      <c r="L916" s="426"/>
      <c r="M916" s="426"/>
      <c r="N916" s="426"/>
      <c r="O916" s="426"/>
      <c r="P916" s="426"/>
      <c r="Q916" s="426"/>
      <c r="R916" s="426"/>
      <c r="S916" s="426"/>
      <c r="T916" s="426"/>
      <c r="U916" s="426"/>
      <c r="V916" s="426"/>
      <c r="W916" s="426"/>
      <c r="X916" s="426"/>
      <c r="Y916" s="426"/>
      <c r="Z916" s="426"/>
      <c r="AA916" s="426"/>
    </row>
    <row r="917" spans="1:27" ht="15.75" customHeight="1">
      <c r="A917" s="426"/>
      <c r="B917" s="426"/>
      <c r="C917" s="426"/>
      <c r="D917" s="426"/>
      <c r="E917" s="426"/>
      <c r="F917" s="426"/>
      <c r="G917" s="426"/>
      <c r="H917" s="426"/>
      <c r="I917" s="426"/>
      <c r="J917" s="426"/>
      <c r="K917" s="426"/>
      <c r="L917" s="426"/>
      <c r="M917" s="426"/>
      <c r="N917" s="426"/>
      <c r="O917" s="426"/>
      <c r="P917" s="426"/>
      <c r="Q917" s="426"/>
      <c r="R917" s="426"/>
      <c r="S917" s="426"/>
      <c r="T917" s="426"/>
      <c r="U917" s="426"/>
      <c r="V917" s="426"/>
      <c r="W917" s="426"/>
      <c r="X917" s="426"/>
      <c r="Y917" s="426"/>
      <c r="Z917" s="426"/>
      <c r="AA917" s="426"/>
    </row>
    <row r="918" spans="1:27" ht="15.75" customHeight="1">
      <c r="A918" s="426"/>
      <c r="B918" s="426"/>
      <c r="C918" s="426"/>
      <c r="D918" s="426"/>
      <c r="E918" s="426"/>
      <c r="F918" s="426"/>
      <c r="G918" s="426"/>
      <c r="H918" s="426"/>
      <c r="I918" s="426"/>
      <c r="J918" s="426"/>
      <c r="K918" s="426"/>
      <c r="L918" s="426"/>
      <c r="M918" s="426"/>
      <c r="N918" s="426"/>
      <c r="O918" s="426"/>
      <c r="P918" s="426"/>
      <c r="Q918" s="426"/>
      <c r="R918" s="426"/>
      <c r="S918" s="426"/>
      <c r="T918" s="426"/>
      <c r="U918" s="426"/>
      <c r="V918" s="426"/>
      <c r="W918" s="426"/>
      <c r="X918" s="426"/>
      <c r="Y918" s="426"/>
      <c r="Z918" s="426"/>
      <c r="AA918" s="426"/>
    </row>
    <row r="919" spans="1:27" ht="15.75" customHeight="1">
      <c r="A919" s="426"/>
      <c r="B919" s="426"/>
      <c r="C919" s="426"/>
      <c r="D919" s="426"/>
      <c r="E919" s="426"/>
      <c r="F919" s="426"/>
      <c r="G919" s="426"/>
      <c r="H919" s="426"/>
      <c r="I919" s="426"/>
      <c r="J919" s="426"/>
      <c r="K919" s="426"/>
      <c r="L919" s="426"/>
      <c r="M919" s="426"/>
      <c r="N919" s="426"/>
      <c r="O919" s="426"/>
      <c r="P919" s="426"/>
      <c r="Q919" s="426"/>
      <c r="R919" s="426"/>
      <c r="S919" s="426"/>
      <c r="T919" s="426"/>
      <c r="U919" s="426"/>
      <c r="V919" s="426"/>
      <c r="W919" s="426"/>
      <c r="X919" s="426"/>
      <c r="Y919" s="426"/>
      <c r="Z919" s="426"/>
      <c r="AA919" s="426"/>
    </row>
    <row r="920" spans="1:27" ht="15.75" customHeight="1">
      <c r="A920" s="426"/>
      <c r="B920" s="426"/>
      <c r="C920" s="426"/>
      <c r="D920" s="426"/>
      <c r="E920" s="426"/>
      <c r="F920" s="426"/>
      <c r="G920" s="426"/>
      <c r="H920" s="426"/>
      <c r="I920" s="426"/>
      <c r="J920" s="426"/>
      <c r="K920" s="426"/>
      <c r="L920" s="426"/>
      <c r="M920" s="426"/>
      <c r="N920" s="426"/>
      <c r="O920" s="426"/>
      <c r="P920" s="426"/>
      <c r="Q920" s="426"/>
      <c r="R920" s="426"/>
      <c r="S920" s="426"/>
      <c r="T920" s="426"/>
      <c r="U920" s="426"/>
      <c r="V920" s="426"/>
      <c r="W920" s="426"/>
      <c r="X920" s="426"/>
      <c r="Y920" s="426"/>
      <c r="Z920" s="426"/>
      <c r="AA920" s="426"/>
    </row>
    <row r="921" spans="1:27" ht="15.75" customHeight="1">
      <c r="A921" s="426"/>
      <c r="B921" s="426"/>
      <c r="C921" s="426"/>
      <c r="D921" s="426"/>
      <c r="E921" s="426"/>
      <c r="F921" s="426"/>
      <c r="G921" s="426"/>
      <c r="H921" s="426"/>
      <c r="I921" s="426"/>
      <c r="J921" s="426"/>
      <c r="K921" s="426"/>
      <c r="L921" s="426"/>
      <c r="M921" s="426"/>
      <c r="N921" s="426"/>
      <c r="O921" s="426"/>
      <c r="P921" s="426"/>
      <c r="Q921" s="426"/>
      <c r="R921" s="426"/>
      <c r="S921" s="426"/>
      <c r="T921" s="426"/>
      <c r="U921" s="426"/>
      <c r="V921" s="426"/>
      <c r="W921" s="426"/>
      <c r="X921" s="426"/>
      <c r="Y921" s="426"/>
      <c r="Z921" s="426"/>
      <c r="AA921" s="426"/>
    </row>
    <row r="922" spans="1:27" ht="15.75" customHeight="1">
      <c r="A922" s="426"/>
      <c r="B922" s="426"/>
      <c r="C922" s="426"/>
      <c r="D922" s="426"/>
      <c r="E922" s="426"/>
      <c r="F922" s="426"/>
      <c r="G922" s="426"/>
      <c r="H922" s="426"/>
      <c r="I922" s="426"/>
      <c r="J922" s="426"/>
      <c r="K922" s="426"/>
      <c r="L922" s="426"/>
      <c r="M922" s="426"/>
      <c r="N922" s="426"/>
      <c r="O922" s="426"/>
      <c r="P922" s="426"/>
      <c r="Q922" s="426"/>
      <c r="R922" s="426"/>
      <c r="S922" s="426"/>
      <c r="T922" s="426"/>
      <c r="U922" s="426"/>
      <c r="V922" s="426"/>
      <c r="W922" s="426"/>
      <c r="X922" s="426"/>
      <c r="Y922" s="426"/>
      <c r="Z922" s="426"/>
      <c r="AA922" s="426"/>
    </row>
    <row r="923" spans="1:27" ht="15.75" customHeight="1">
      <c r="A923" s="426"/>
      <c r="B923" s="426"/>
      <c r="C923" s="426"/>
      <c r="D923" s="426"/>
      <c r="E923" s="426"/>
      <c r="F923" s="426"/>
      <c r="G923" s="426"/>
      <c r="H923" s="426"/>
      <c r="I923" s="426"/>
      <c r="J923" s="426"/>
      <c r="K923" s="426"/>
      <c r="L923" s="426"/>
      <c r="M923" s="426"/>
      <c r="N923" s="426"/>
      <c r="O923" s="426"/>
      <c r="P923" s="426"/>
      <c r="Q923" s="426"/>
      <c r="R923" s="426"/>
      <c r="S923" s="426"/>
      <c r="T923" s="426"/>
      <c r="U923" s="426"/>
      <c r="V923" s="426"/>
      <c r="W923" s="426"/>
      <c r="X923" s="426"/>
      <c r="Y923" s="426"/>
      <c r="Z923" s="426"/>
      <c r="AA923" s="426"/>
    </row>
    <row r="924" spans="1:27" ht="15.75" customHeight="1">
      <c r="A924" s="426"/>
      <c r="B924" s="426"/>
      <c r="C924" s="426"/>
      <c r="D924" s="426"/>
      <c r="E924" s="426"/>
      <c r="F924" s="426"/>
      <c r="G924" s="426"/>
      <c r="H924" s="426"/>
      <c r="I924" s="426"/>
      <c r="J924" s="426"/>
      <c r="K924" s="426"/>
      <c r="L924" s="426"/>
      <c r="M924" s="426"/>
      <c r="N924" s="426"/>
      <c r="O924" s="426"/>
      <c r="P924" s="426"/>
      <c r="Q924" s="426"/>
      <c r="R924" s="426"/>
      <c r="S924" s="426"/>
      <c r="T924" s="426"/>
      <c r="U924" s="426"/>
      <c r="V924" s="426"/>
      <c r="W924" s="426"/>
      <c r="X924" s="426"/>
      <c r="Y924" s="426"/>
      <c r="Z924" s="426"/>
      <c r="AA924" s="426"/>
    </row>
    <row r="925" spans="1:27" ht="15.75" customHeight="1">
      <c r="A925" s="426"/>
      <c r="B925" s="426"/>
      <c r="C925" s="426"/>
      <c r="D925" s="426"/>
      <c r="E925" s="426"/>
      <c r="F925" s="426"/>
      <c r="G925" s="426"/>
      <c r="H925" s="426"/>
      <c r="I925" s="426"/>
      <c r="J925" s="426"/>
      <c r="K925" s="426"/>
      <c r="L925" s="426"/>
      <c r="M925" s="426"/>
      <c r="N925" s="426"/>
      <c r="O925" s="426"/>
      <c r="P925" s="426"/>
      <c r="Q925" s="426"/>
      <c r="R925" s="426"/>
      <c r="S925" s="426"/>
      <c r="T925" s="426"/>
      <c r="U925" s="426"/>
      <c r="V925" s="426"/>
      <c r="W925" s="426"/>
      <c r="X925" s="426"/>
      <c r="Y925" s="426"/>
      <c r="Z925" s="426"/>
      <c r="AA925" s="426"/>
    </row>
    <row r="926" spans="1:27" ht="15.75" customHeight="1">
      <c r="A926" s="426"/>
      <c r="B926" s="426"/>
      <c r="C926" s="426"/>
      <c r="D926" s="426"/>
      <c r="E926" s="426"/>
      <c r="F926" s="426"/>
      <c r="G926" s="426"/>
      <c r="H926" s="426"/>
      <c r="I926" s="426"/>
      <c r="J926" s="426"/>
      <c r="K926" s="426"/>
      <c r="L926" s="426"/>
      <c r="M926" s="426"/>
      <c r="N926" s="426"/>
      <c r="O926" s="426"/>
      <c r="P926" s="426"/>
      <c r="Q926" s="426"/>
      <c r="R926" s="426"/>
      <c r="S926" s="426"/>
      <c r="T926" s="426"/>
      <c r="U926" s="426"/>
      <c r="V926" s="426"/>
      <c r="W926" s="426"/>
      <c r="X926" s="426"/>
      <c r="Y926" s="426"/>
      <c r="Z926" s="426"/>
      <c r="AA926" s="426"/>
    </row>
    <row r="927" spans="1:27" ht="15.75" customHeight="1">
      <c r="A927" s="426"/>
      <c r="B927" s="426"/>
      <c r="C927" s="426"/>
      <c r="D927" s="426"/>
      <c r="E927" s="426"/>
      <c r="F927" s="426"/>
      <c r="G927" s="426"/>
      <c r="H927" s="426"/>
      <c r="I927" s="426"/>
      <c r="J927" s="426"/>
      <c r="K927" s="426"/>
      <c r="L927" s="426"/>
      <c r="M927" s="426"/>
      <c r="N927" s="426"/>
      <c r="O927" s="426"/>
      <c r="P927" s="426"/>
      <c r="Q927" s="426"/>
      <c r="R927" s="426"/>
      <c r="S927" s="426"/>
      <c r="T927" s="426"/>
      <c r="U927" s="426"/>
      <c r="V927" s="426"/>
      <c r="W927" s="426"/>
      <c r="X927" s="426"/>
      <c r="Y927" s="426"/>
      <c r="Z927" s="426"/>
      <c r="AA927" s="426"/>
    </row>
    <row r="928" spans="1:27" ht="15.75" customHeight="1">
      <c r="A928" s="426"/>
      <c r="B928" s="426"/>
      <c r="C928" s="426"/>
      <c r="D928" s="426"/>
      <c r="E928" s="426"/>
      <c r="F928" s="426"/>
      <c r="G928" s="426"/>
      <c r="H928" s="426"/>
      <c r="I928" s="426"/>
      <c r="J928" s="426"/>
      <c r="K928" s="426"/>
      <c r="L928" s="426"/>
      <c r="M928" s="426"/>
      <c r="N928" s="426"/>
      <c r="O928" s="426"/>
      <c r="P928" s="426"/>
      <c r="Q928" s="426"/>
      <c r="R928" s="426"/>
      <c r="S928" s="426"/>
      <c r="T928" s="426"/>
      <c r="U928" s="426"/>
      <c r="V928" s="426"/>
      <c r="W928" s="426"/>
      <c r="X928" s="426"/>
      <c r="Y928" s="426"/>
      <c r="Z928" s="426"/>
      <c r="AA928" s="426"/>
    </row>
    <row r="929" spans="1:27" ht="15.75" customHeight="1">
      <c r="A929" s="426"/>
      <c r="B929" s="426"/>
      <c r="C929" s="426"/>
      <c r="D929" s="426"/>
      <c r="E929" s="426"/>
      <c r="F929" s="426"/>
      <c r="G929" s="426"/>
      <c r="H929" s="426"/>
      <c r="I929" s="426"/>
      <c r="J929" s="426"/>
      <c r="K929" s="426"/>
      <c r="L929" s="426"/>
      <c r="M929" s="426"/>
      <c r="N929" s="426"/>
      <c r="O929" s="426"/>
      <c r="P929" s="426"/>
      <c r="Q929" s="426"/>
      <c r="R929" s="426"/>
      <c r="S929" s="426"/>
      <c r="T929" s="426"/>
      <c r="U929" s="426"/>
      <c r="V929" s="426"/>
      <c r="W929" s="426"/>
      <c r="X929" s="426"/>
      <c r="Y929" s="426"/>
      <c r="Z929" s="426"/>
      <c r="AA929" s="426"/>
    </row>
    <row r="930" spans="1:27" ht="15.75" customHeight="1">
      <c r="A930" s="426"/>
      <c r="B930" s="426"/>
      <c r="C930" s="426"/>
      <c r="D930" s="426"/>
      <c r="E930" s="426"/>
      <c r="F930" s="426"/>
      <c r="G930" s="426"/>
      <c r="H930" s="426"/>
      <c r="I930" s="426"/>
      <c r="J930" s="426"/>
      <c r="K930" s="426"/>
      <c r="L930" s="426"/>
      <c r="M930" s="426"/>
      <c r="N930" s="426"/>
      <c r="O930" s="426"/>
      <c r="P930" s="426"/>
      <c r="Q930" s="426"/>
      <c r="R930" s="426"/>
      <c r="S930" s="426"/>
      <c r="T930" s="426"/>
      <c r="U930" s="426"/>
      <c r="V930" s="426"/>
      <c r="W930" s="426"/>
      <c r="X930" s="426"/>
      <c r="Y930" s="426"/>
      <c r="Z930" s="426"/>
      <c r="AA930" s="426"/>
    </row>
    <row r="931" spans="1:27" ht="15.75" customHeight="1">
      <c r="A931" s="426"/>
      <c r="B931" s="426"/>
      <c r="C931" s="426"/>
      <c r="D931" s="426"/>
      <c r="E931" s="426"/>
      <c r="F931" s="426"/>
      <c r="G931" s="426"/>
      <c r="H931" s="426"/>
      <c r="I931" s="426"/>
      <c r="J931" s="426"/>
      <c r="K931" s="426"/>
      <c r="L931" s="426"/>
      <c r="M931" s="426"/>
      <c r="N931" s="426"/>
      <c r="O931" s="426"/>
      <c r="P931" s="426"/>
      <c r="Q931" s="426"/>
      <c r="R931" s="426"/>
      <c r="S931" s="426"/>
      <c r="T931" s="426"/>
      <c r="U931" s="426"/>
      <c r="V931" s="426"/>
      <c r="W931" s="426"/>
      <c r="X931" s="426"/>
      <c r="Y931" s="426"/>
      <c r="Z931" s="426"/>
      <c r="AA931" s="426"/>
    </row>
    <row r="932" spans="1:27" ht="15.75" customHeight="1">
      <c r="A932" s="426"/>
      <c r="B932" s="426"/>
      <c r="C932" s="426"/>
      <c r="D932" s="426"/>
      <c r="E932" s="426"/>
      <c r="F932" s="426"/>
      <c r="G932" s="426"/>
      <c r="H932" s="426"/>
      <c r="I932" s="426"/>
      <c r="J932" s="426"/>
      <c r="K932" s="426"/>
      <c r="L932" s="426"/>
      <c r="M932" s="426"/>
      <c r="N932" s="426"/>
      <c r="O932" s="426"/>
      <c r="P932" s="426"/>
      <c r="Q932" s="426"/>
      <c r="R932" s="426"/>
      <c r="S932" s="426"/>
      <c r="T932" s="426"/>
      <c r="U932" s="426"/>
      <c r="V932" s="426"/>
      <c r="W932" s="426"/>
      <c r="X932" s="426"/>
      <c r="Y932" s="426"/>
      <c r="Z932" s="426"/>
      <c r="AA932" s="426"/>
    </row>
    <row r="933" spans="1:27" ht="15.75" customHeight="1">
      <c r="A933" s="426"/>
      <c r="B933" s="426"/>
      <c r="C933" s="426"/>
      <c r="D933" s="426"/>
      <c r="E933" s="426"/>
      <c r="F933" s="426"/>
      <c r="G933" s="426"/>
      <c r="H933" s="426"/>
      <c r="I933" s="426"/>
      <c r="J933" s="426"/>
      <c r="K933" s="426"/>
      <c r="L933" s="426"/>
      <c r="M933" s="426"/>
      <c r="N933" s="426"/>
      <c r="O933" s="426"/>
      <c r="P933" s="426"/>
      <c r="Q933" s="426"/>
      <c r="R933" s="426"/>
      <c r="S933" s="426"/>
      <c r="T933" s="426"/>
      <c r="U933" s="426"/>
      <c r="V933" s="426"/>
      <c r="W933" s="426"/>
      <c r="X933" s="426"/>
      <c r="Y933" s="426"/>
      <c r="Z933" s="426"/>
      <c r="AA933" s="426"/>
    </row>
    <row r="934" spans="1:27" ht="15.75" customHeight="1">
      <c r="A934" s="426"/>
      <c r="B934" s="426"/>
      <c r="C934" s="426"/>
      <c r="D934" s="426"/>
      <c r="E934" s="426"/>
      <c r="F934" s="426"/>
      <c r="G934" s="426"/>
      <c r="H934" s="426"/>
      <c r="I934" s="426"/>
      <c r="J934" s="426"/>
      <c r="K934" s="426"/>
      <c r="L934" s="426"/>
      <c r="M934" s="426"/>
      <c r="N934" s="426"/>
      <c r="O934" s="426"/>
      <c r="P934" s="426"/>
      <c r="Q934" s="426"/>
      <c r="R934" s="426"/>
      <c r="S934" s="426"/>
      <c r="T934" s="426"/>
      <c r="U934" s="426"/>
      <c r="V934" s="426"/>
      <c r="W934" s="426"/>
      <c r="X934" s="426"/>
      <c r="Y934" s="426"/>
      <c r="Z934" s="426"/>
      <c r="AA934" s="426"/>
    </row>
    <row r="935" spans="1:27" ht="15.75" customHeight="1">
      <c r="A935" s="426"/>
      <c r="B935" s="426"/>
      <c r="C935" s="426"/>
      <c r="D935" s="426"/>
      <c r="E935" s="426"/>
      <c r="F935" s="426"/>
      <c r="G935" s="426"/>
      <c r="H935" s="426"/>
      <c r="I935" s="426"/>
      <c r="J935" s="426"/>
      <c r="K935" s="426"/>
      <c r="L935" s="426"/>
      <c r="M935" s="426"/>
      <c r="N935" s="426"/>
      <c r="O935" s="426"/>
      <c r="P935" s="426"/>
      <c r="Q935" s="426"/>
      <c r="R935" s="426"/>
      <c r="S935" s="426"/>
      <c r="T935" s="426"/>
      <c r="U935" s="426"/>
      <c r="V935" s="426"/>
      <c r="W935" s="426"/>
      <c r="X935" s="426"/>
      <c r="Y935" s="426"/>
      <c r="Z935" s="426"/>
      <c r="AA935" s="426"/>
    </row>
    <row r="936" spans="1:27" ht="15.75" customHeight="1">
      <c r="A936" s="426"/>
      <c r="B936" s="426"/>
      <c r="C936" s="426"/>
      <c r="D936" s="426"/>
      <c r="E936" s="426"/>
      <c r="F936" s="426"/>
      <c r="G936" s="426"/>
      <c r="H936" s="426"/>
      <c r="I936" s="426"/>
      <c r="J936" s="426"/>
      <c r="K936" s="426"/>
      <c r="L936" s="426"/>
      <c r="M936" s="426"/>
      <c r="N936" s="426"/>
      <c r="O936" s="426"/>
      <c r="P936" s="426"/>
      <c r="Q936" s="426"/>
      <c r="R936" s="426"/>
      <c r="S936" s="426"/>
      <c r="T936" s="426"/>
      <c r="U936" s="426"/>
      <c r="V936" s="426"/>
      <c r="W936" s="426"/>
      <c r="X936" s="426"/>
      <c r="Y936" s="426"/>
      <c r="Z936" s="426"/>
      <c r="AA936" s="426"/>
    </row>
    <row r="937" spans="1:27" ht="15.75" customHeight="1">
      <c r="A937" s="426"/>
      <c r="B937" s="426"/>
      <c r="C937" s="426"/>
      <c r="D937" s="426"/>
      <c r="E937" s="426"/>
      <c r="F937" s="426"/>
      <c r="G937" s="426"/>
      <c r="H937" s="426"/>
      <c r="I937" s="426"/>
      <c r="J937" s="426"/>
      <c r="K937" s="426"/>
      <c r="L937" s="426"/>
      <c r="M937" s="426"/>
      <c r="N937" s="426"/>
      <c r="O937" s="426"/>
      <c r="P937" s="426"/>
      <c r="Q937" s="426"/>
      <c r="R937" s="426"/>
      <c r="S937" s="426"/>
      <c r="T937" s="426"/>
      <c r="U937" s="426"/>
      <c r="V937" s="426"/>
      <c r="W937" s="426"/>
      <c r="X937" s="426"/>
      <c r="Y937" s="426"/>
      <c r="Z937" s="426"/>
      <c r="AA937" s="426"/>
    </row>
    <row r="938" spans="1:27" ht="15.75" customHeight="1">
      <c r="A938" s="426"/>
      <c r="B938" s="426"/>
      <c r="C938" s="426"/>
      <c r="D938" s="426"/>
      <c r="E938" s="426"/>
      <c r="F938" s="426"/>
      <c r="G938" s="426"/>
      <c r="H938" s="426"/>
      <c r="I938" s="426"/>
      <c r="J938" s="426"/>
      <c r="K938" s="426"/>
      <c r="L938" s="426"/>
      <c r="M938" s="426"/>
      <c r="N938" s="426"/>
      <c r="O938" s="426"/>
      <c r="P938" s="426"/>
      <c r="Q938" s="426"/>
      <c r="R938" s="426"/>
      <c r="S938" s="426"/>
      <c r="T938" s="426"/>
      <c r="U938" s="426"/>
      <c r="V938" s="426"/>
      <c r="W938" s="426"/>
      <c r="X938" s="426"/>
      <c r="Y938" s="426"/>
      <c r="Z938" s="426"/>
      <c r="AA938" s="426"/>
    </row>
    <row r="939" spans="1:27" ht="15.75" customHeight="1">
      <c r="A939" s="426"/>
      <c r="B939" s="426"/>
      <c r="C939" s="426"/>
      <c r="D939" s="426"/>
      <c r="E939" s="426"/>
      <c r="F939" s="426"/>
      <c r="G939" s="426"/>
      <c r="H939" s="426"/>
      <c r="I939" s="426"/>
      <c r="J939" s="426"/>
      <c r="K939" s="426"/>
      <c r="L939" s="426"/>
      <c r="M939" s="426"/>
      <c r="N939" s="426"/>
      <c r="O939" s="426"/>
      <c r="P939" s="426"/>
      <c r="Q939" s="426"/>
      <c r="R939" s="426"/>
      <c r="S939" s="426"/>
      <c r="T939" s="426"/>
      <c r="U939" s="426"/>
      <c r="V939" s="426"/>
      <c r="W939" s="426"/>
      <c r="X939" s="426"/>
      <c r="Y939" s="426"/>
      <c r="Z939" s="426"/>
      <c r="AA939" s="426"/>
    </row>
    <row r="940" spans="1:27" ht="15.75" customHeight="1">
      <c r="A940" s="426"/>
      <c r="B940" s="426"/>
      <c r="C940" s="426"/>
      <c r="D940" s="426"/>
      <c r="E940" s="426"/>
      <c r="F940" s="426"/>
      <c r="G940" s="426"/>
      <c r="H940" s="426"/>
      <c r="I940" s="426"/>
      <c r="J940" s="426"/>
      <c r="K940" s="426"/>
      <c r="L940" s="426"/>
      <c r="M940" s="426"/>
      <c r="N940" s="426"/>
      <c r="O940" s="426"/>
      <c r="P940" s="426"/>
      <c r="Q940" s="426"/>
      <c r="R940" s="426"/>
      <c r="S940" s="426"/>
      <c r="T940" s="426"/>
      <c r="U940" s="426"/>
      <c r="V940" s="426"/>
      <c r="W940" s="426"/>
      <c r="X940" s="426"/>
      <c r="Y940" s="426"/>
      <c r="Z940" s="426"/>
      <c r="AA940" s="426"/>
    </row>
    <row r="941" spans="1:27" ht="15.75" customHeight="1">
      <c r="A941" s="426"/>
      <c r="B941" s="426"/>
      <c r="C941" s="426"/>
      <c r="D941" s="426"/>
      <c r="E941" s="426"/>
      <c r="F941" s="426"/>
      <c r="G941" s="426"/>
      <c r="H941" s="426"/>
      <c r="I941" s="426"/>
      <c r="J941" s="426"/>
      <c r="K941" s="426"/>
      <c r="L941" s="426"/>
      <c r="M941" s="426"/>
      <c r="N941" s="426"/>
      <c r="O941" s="426"/>
      <c r="P941" s="426"/>
      <c r="Q941" s="426"/>
      <c r="R941" s="426"/>
      <c r="S941" s="426"/>
      <c r="T941" s="426"/>
      <c r="U941" s="426"/>
      <c r="V941" s="426"/>
      <c r="W941" s="426"/>
      <c r="X941" s="426"/>
      <c r="Y941" s="426"/>
      <c r="Z941" s="426"/>
      <c r="AA941" s="426"/>
    </row>
    <row r="942" spans="1:27" ht="15.75" customHeight="1">
      <c r="A942" s="426"/>
      <c r="B942" s="426"/>
      <c r="C942" s="426"/>
      <c r="D942" s="426"/>
      <c r="E942" s="426"/>
      <c r="F942" s="426"/>
      <c r="G942" s="426"/>
      <c r="H942" s="426"/>
      <c r="I942" s="426"/>
      <c r="J942" s="426"/>
      <c r="K942" s="426"/>
      <c r="L942" s="426"/>
      <c r="M942" s="426"/>
      <c r="N942" s="426"/>
      <c r="O942" s="426"/>
      <c r="P942" s="426"/>
      <c r="Q942" s="426"/>
      <c r="R942" s="426"/>
      <c r="S942" s="426"/>
      <c r="T942" s="426"/>
      <c r="U942" s="426"/>
      <c r="V942" s="426"/>
      <c r="W942" s="426"/>
      <c r="X942" s="426"/>
      <c r="Y942" s="426"/>
      <c r="Z942" s="426"/>
      <c r="AA942" s="426"/>
    </row>
    <row r="943" spans="1:27" ht="15.75" customHeight="1">
      <c r="A943" s="426"/>
      <c r="B943" s="426"/>
      <c r="C943" s="426"/>
      <c r="D943" s="426"/>
      <c r="E943" s="426"/>
      <c r="F943" s="426"/>
      <c r="G943" s="426"/>
      <c r="H943" s="426"/>
      <c r="I943" s="426"/>
      <c r="J943" s="426"/>
      <c r="K943" s="426"/>
      <c r="L943" s="426"/>
      <c r="M943" s="426"/>
      <c r="N943" s="426"/>
      <c r="O943" s="426"/>
      <c r="P943" s="426"/>
      <c r="Q943" s="426"/>
      <c r="R943" s="426"/>
      <c r="S943" s="426"/>
      <c r="T943" s="426"/>
      <c r="U943" s="426"/>
      <c r="V943" s="426"/>
      <c r="W943" s="426"/>
      <c r="X943" s="426"/>
      <c r="Y943" s="426"/>
      <c r="Z943" s="426"/>
      <c r="AA943" s="426"/>
    </row>
    <row r="944" spans="1:27" ht="15.75" customHeight="1">
      <c r="A944" s="426"/>
      <c r="B944" s="426"/>
      <c r="C944" s="426"/>
      <c r="D944" s="426"/>
      <c r="E944" s="426"/>
      <c r="F944" s="426"/>
      <c r="G944" s="426"/>
      <c r="H944" s="426"/>
      <c r="I944" s="426"/>
      <c r="J944" s="426"/>
      <c r="K944" s="426"/>
      <c r="L944" s="426"/>
      <c r="M944" s="426"/>
      <c r="N944" s="426"/>
      <c r="O944" s="426"/>
      <c r="P944" s="426"/>
      <c r="Q944" s="426"/>
      <c r="R944" s="426"/>
      <c r="S944" s="426"/>
      <c r="T944" s="426"/>
      <c r="U944" s="426"/>
      <c r="V944" s="426"/>
      <c r="W944" s="426"/>
      <c r="X944" s="426"/>
      <c r="Y944" s="426"/>
      <c r="Z944" s="426"/>
      <c r="AA944" s="426"/>
    </row>
    <row r="945" spans="1:27" ht="15.75" customHeight="1">
      <c r="A945" s="426"/>
      <c r="B945" s="426"/>
      <c r="C945" s="426"/>
      <c r="D945" s="426"/>
      <c r="E945" s="426"/>
      <c r="F945" s="426"/>
      <c r="G945" s="426"/>
      <c r="H945" s="426"/>
      <c r="I945" s="426"/>
      <c r="J945" s="426"/>
      <c r="K945" s="426"/>
      <c r="L945" s="426"/>
      <c r="M945" s="426"/>
      <c r="N945" s="426"/>
      <c r="O945" s="426"/>
      <c r="P945" s="426"/>
      <c r="Q945" s="426"/>
      <c r="R945" s="426"/>
      <c r="S945" s="426"/>
      <c r="T945" s="426"/>
      <c r="U945" s="426"/>
      <c r="V945" s="426"/>
      <c r="W945" s="426"/>
      <c r="X945" s="426"/>
      <c r="Y945" s="426"/>
      <c r="Z945" s="426"/>
      <c r="AA945" s="426"/>
    </row>
    <row r="946" spans="1:27" ht="15.75" customHeight="1">
      <c r="A946" s="426"/>
      <c r="B946" s="426"/>
      <c r="C946" s="426"/>
      <c r="D946" s="426"/>
      <c r="E946" s="426"/>
      <c r="F946" s="426"/>
      <c r="G946" s="426"/>
      <c r="H946" s="426"/>
      <c r="I946" s="426"/>
      <c r="J946" s="426"/>
      <c r="K946" s="426"/>
      <c r="L946" s="426"/>
      <c r="M946" s="426"/>
      <c r="N946" s="426"/>
      <c r="O946" s="426"/>
      <c r="P946" s="426"/>
      <c r="Q946" s="426"/>
      <c r="R946" s="426"/>
      <c r="S946" s="426"/>
      <c r="T946" s="426"/>
      <c r="U946" s="426"/>
      <c r="V946" s="426"/>
      <c r="W946" s="426"/>
      <c r="X946" s="426"/>
      <c r="Y946" s="426"/>
      <c r="Z946" s="426"/>
      <c r="AA946" s="426"/>
    </row>
    <row r="947" spans="1:27" ht="15.75" customHeight="1">
      <c r="A947" s="426"/>
      <c r="B947" s="426"/>
      <c r="C947" s="426"/>
      <c r="D947" s="426"/>
      <c r="E947" s="426"/>
      <c r="F947" s="426"/>
      <c r="G947" s="426"/>
      <c r="H947" s="426"/>
      <c r="I947" s="426"/>
      <c r="J947" s="426"/>
      <c r="K947" s="426"/>
      <c r="L947" s="426"/>
      <c r="M947" s="426"/>
      <c r="N947" s="426"/>
      <c r="O947" s="426"/>
      <c r="P947" s="426"/>
      <c r="Q947" s="426"/>
      <c r="R947" s="426"/>
      <c r="S947" s="426"/>
      <c r="T947" s="426"/>
      <c r="U947" s="426"/>
      <c r="V947" s="426"/>
      <c r="W947" s="426"/>
      <c r="X947" s="426"/>
      <c r="Y947" s="426"/>
      <c r="Z947" s="426"/>
      <c r="AA947" s="426"/>
    </row>
    <row r="948" spans="1:27" ht="15.75" customHeight="1">
      <c r="A948" s="426"/>
      <c r="B948" s="426"/>
      <c r="C948" s="426"/>
      <c r="D948" s="426"/>
      <c r="E948" s="426"/>
      <c r="F948" s="426"/>
      <c r="G948" s="426"/>
      <c r="H948" s="426"/>
      <c r="I948" s="426"/>
      <c r="J948" s="426"/>
      <c r="K948" s="426"/>
      <c r="L948" s="426"/>
      <c r="M948" s="426"/>
      <c r="N948" s="426"/>
      <c r="O948" s="426"/>
      <c r="P948" s="426"/>
      <c r="Q948" s="426"/>
      <c r="R948" s="426"/>
      <c r="S948" s="426"/>
      <c r="T948" s="426"/>
      <c r="U948" s="426"/>
      <c r="V948" s="426"/>
      <c r="W948" s="426"/>
      <c r="X948" s="426"/>
      <c r="Y948" s="426"/>
      <c r="Z948" s="426"/>
      <c r="AA948" s="426"/>
    </row>
    <row r="949" spans="1:27" ht="15.75" customHeight="1">
      <c r="A949" s="426"/>
      <c r="B949" s="426"/>
      <c r="C949" s="426"/>
      <c r="D949" s="426"/>
      <c r="E949" s="426"/>
      <c r="F949" s="426"/>
      <c r="G949" s="426"/>
      <c r="H949" s="426"/>
      <c r="I949" s="426"/>
      <c r="J949" s="426"/>
      <c r="K949" s="426"/>
      <c r="L949" s="426"/>
      <c r="M949" s="426"/>
      <c r="N949" s="426"/>
      <c r="O949" s="426"/>
      <c r="P949" s="426"/>
      <c r="Q949" s="426"/>
      <c r="R949" s="426"/>
      <c r="S949" s="426"/>
      <c r="T949" s="426"/>
      <c r="U949" s="426"/>
      <c r="V949" s="426"/>
      <c r="W949" s="426"/>
      <c r="X949" s="426"/>
      <c r="Y949" s="426"/>
      <c r="Z949" s="426"/>
      <c r="AA949" s="426"/>
    </row>
    <row r="950" spans="1:27" ht="15.75" customHeight="1">
      <c r="A950" s="426"/>
      <c r="B950" s="426"/>
      <c r="C950" s="426"/>
      <c r="D950" s="426"/>
      <c r="E950" s="426"/>
      <c r="F950" s="426"/>
      <c r="G950" s="426"/>
      <c r="H950" s="426"/>
      <c r="I950" s="426"/>
      <c r="J950" s="426"/>
      <c r="K950" s="426"/>
      <c r="L950" s="426"/>
      <c r="M950" s="426"/>
      <c r="N950" s="426"/>
      <c r="O950" s="426"/>
      <c r="P950" s="426"/>
      <c r="Q950" s="426"/>
      <c r="R950" s="426"/>
      <c r="S950" s="426"/>
      <c r="T950" s="426"/>
      <c r="U950" s="426"/>
      <c r="V950" s="426"/>
      <c r="W950" s="426"/>
      <c r="X950" s="426"/>
      <c r="Y950" s="426"/>
      <c r="Z950" s="426"/>
      <c r="AA950" s="426"/>
    </row>
    <row r="951" spans="1:27" ht="15.75" customHeight="1">
      <c r="A951" s="426"/>
      <c r="B951" s="426"/>
      <c r="C951" s="426"/>
      <c r="D951" s="426"/>
      <c r="E951" s="426"/>
      <c r="F951" s="426"/>
      <c r="G951" s="426"/>
      <c r="H951" s="426"/>
      <c r="I951" s="426"/>
      <c r="J951" s="426"/>
      <c r="K951" s="426"/>
      <c r="L951" s="426"/>
      <c r="M951" s="426"/>
      <c r="N951" s="426"/>
      <c r="O951" s="426"/>
      <c r="P951" s="426"/>
      <c r="Q951" s="426"/>
      <c r="R951" s="426"/>
      <c r="S951" s="426"/>
      <c r="T951" s="426"/>
      <c r="U951" s="426"/>
      <c r="V951" s="426"/>
      <c r="W951" s="426"/>
      <c r="X951" s="426"/>
      <c r="Y951" s="426"/>
      <c r="Z951" s="426"/>
      <c r="AA951" s="426"/>
    </row>
    <row r="952" spans="1:27" ht="15.75" customHeight="1">
      <c r="A952" s="426"/>
      <c r="B952" s="426"/>
      <c r="C952" s="426"/>
      <c r="D952" s="426"/>
      <c r="E952" s="426"/>
      <c r="F952" s="426"/>
      <c r="G952" s="426"/>
      <c r="H952" s="426"/>
      <c r="I952" s="426"/>
      <c r="J952" s="426"/>
      <c r="K952" s="426"/>
      <c r="L952" s="426"/>
      <c r="M952" s="426"/>
      <c r="N952" s="426"/>
      <c r="O952" s="426"/>
      <c r="P952" s="426"/>
      <c r="Q952" s="426"/>
      <c r="R952" s="426"/>
      <c r="S952" s="426"/>
      <c r="T952" s="426"/>
      <c r="U952" s="426"/>
      <c r="V952" s="426"/>
      <c r="W952" s="426"/>
      <c r="X952" s="426"/>
      <c r="Y952" s="426"/>
      <c r="Z952" s="426"/>
      <c r="AA952" s="426"/>
    </row>
    <row r="953" spans="1:27" ht="15.75" customHeight="1">
      <c r="A953" s="426"/>
      <c r="B953" s="426"/>
      <c r="C953" s="426"/>
      <c r="D953" s="426"/>
      <c r="E953" s="426"/>
      <c r="F953" s="426"/>
      <c r="G953" s="426"/>
      <c r="H953" s="426"/>
      <c r="I953" s="426"/>
      <c r="J953" s="426"/>
      <c r="K953" s="426"/>
      <c r="L953" s="426"/>
      <c r="M953" s="426"/>
      <c r="N953" s="426"/>
      <c r="O953" s="426"/>
      <c r="P953" s="426"/>
      <c r="Q953" s="426"/>
      <c r="R953" s="426"/>
      <c r="S953" s="426"/>
      <c r="T953" s="426"/>
      <c r="U953" s="426"/>
      <c r="V953" s="426"/>
      <c r="W953" s="426"/>
      <c r="X953" s="426"/>
      <c r="Y953" s="426"/>
      <c r="Z953" s="426"/>
      <c r="AA953" s="426"/>
    </row>
    <row r="954" spans="1:27" ht="15.75" customHeight="1">
      <c r="A954" s="426"/>
      <c r="B954" s="426"/>
      <c r="C954" s="426"/>
      <c r="D954" s="426"/>
      <c r="E954" s="426"/>
      <c r="F954" s="426"/>
      <c r="G954" s="426"/>
      <c r="H954" s="426"/>
      <c r="I954" s="426"/>
      <c r="J954" s="426"/>
      <c r="K954" s="426"/>
      <c r="L954" s="426"/>
      <c r="M954" s="426"/>
      <c r="N954" s="426"/>
      <c r="O954" s="426"/>
      <c r="P954" s="426"/>
      <c r="Q954" s="426"/>
      <c r="R954" s="426"/>
      <c r="S954" s="426"/>
      <c r="T954" s="426"/>
      <c r="U954" s="426"/>
      <c r="V954" s="426"/>
      <c r="W954" s="426"/>
      <c r="X954" s="426"/>
      <c r="Y954" s="426"/>
      <c r="Z954" s="426"/>
      <c r="AA954" s="426"/>
    </row>
    <row r="955" spans="1:27" ht="15.75" customHeight="1">
      <c r="A955" s="426"/>
      <c r="B955" s="426"/>
      <c r="C955" s="426"/>
      <c r="D955" s="426"/>
      <c r="E955" s="426"/>
      <c r="F955" s="426"/>
      <c r="G955" s="426"/>
      <c r="H955" s="426"/>
      <c r="I955" s="426"/>
      <c r="J955" s="426"/>
      <c r="K955" s="426"/>
      <c r="L955" s="426"/>
      <c r="M955" s="426"/>
      <c r="N955" s="426"/>
      <c r="O955" s="426"/>
      <c r="P955" s="426"/>
      <c r="Q955" s="426"/>
      <c r="R955" s="426"/>
      <c r="S955" s="426"/>
      <c r="T955" s="426"/>
      <c r="U955" s="426"/>
      <c r="V955" s="426"/>
      <c r="W955" s="426"/>
      <c r="X955" s="426"/>
      <c r="Y955" s="426"/>
      <c r="Z955" s="426"/>
      <c r="AA955" s="426"/>
    </row>
    <row r="956" spans="1:27" ht="15.75" customHeight="1">
      <c r="A956" s="426"/>
      <c r="B956" s="426"/>
      <c r="C956" s="426"/>
      <c r="D956" s="426"/>
      <c r="E956" s="426"/>
      <c r="F956" s="426"/>
      <c r="G956" s="426"/>
      <c r="H956" s="426"/>
      <c r="I956" s="426"/>
      <c r="J956" s="426"/>
      <c r="K956" s="426"/>
      <c r="L956" s="426"/>
      <c r="M956" s="426"/>
      <c r="N956" s="426"/>
      <c r="O956" s="426"/>
      <c r="P956" s="426"/>
      <c r="Q956" s="426"/>
      <c r="R956" s="426"/>
      <c r="S956" s="426"/>
      <c r="T956" s="426"/>
      <c r="U956" s="426"/>
      <c r="V956" s="426"/>
      <c r="W956" s="426"/>
      <c r="X956" s="426"/>
      <c r="Y956" s="426"/>
      <c r="Z956" s="426"/>
      <c r="AA956" s="426"/>
    </row>
    <row r="957" spans="1:27" ht="15.75" customHeight="1">
      <c r="A957" s="426"/>
      <c r="B957" s="426"/>
      <c r="C957" s="426"/>
      <c r="D957" s="426"/>
      <c r="E957" s="426"/>
      <c r="F957" s="426"/>
      <c r="G957" s="426"/>
      <c r="H957" s="426"/>
      <c r="I957" s="426"/>
      <c r="J957" s="426"/>
      <c r="K957" s="426"/>
      <c r="L957" s="426"/>
      <c r="M957" s="426"/>
      <c r="N957" s="426"/>
      <c r="O957" s="426"/>
      <c r="P957" s="426"/>
      <c r="Q957" s="426"/>
      <c r="R957" s="426"/>
      <c r="S957" s="426"/>
      <c r="T957" s="426"/>
      <c r="U957" s="426"/>
      <c r="V957" s="426"/>
      <c r="W957" s="426"/>
      <c r="X957" s="426"/>
      <c r="Y957" s="426"/>
      <c r="Z957" s="426"/>
      <c r="AA957" s="426"/>
    </row>
    <row r="958" spans="1:27" ht="15.75" customHeight="1">
      <c r="A958" s="426"/>
      <c r="B958" s="426"/>
      <c r="C958" s="426"/>
      <c r="D958" s="426"/>
      <c r="E958" s="426"/>
      <c r="F958" s="426"/>
      <c r="G958" s="426"/>
      <c r="H958" s="426"/>
      <c r="I958" s="426"/>
      <c r="J958" s="426"/>
      <c r="K958" s="426"/>
      <c r="L958" s="426"/>
      <c r="M958" s="426"/>
      <c r="N958" s="426"/>
      <c r="O958" s="426"/>
      <c r="P958" s="426"/>
      <c r="Q958" s="426"/>
      <c r="R958" s="426"/>
      <c r="S958" s="426"/>
      <c r="T958" s="426"/>
      <c r="U958" s="426"/>
      <c r="V958" s="426"/>
      <c r="W958" s="426"/>
      <c r="X958" s="426"/>
      <c r="Y958" s="426"/>
      <c r="Z958" s="426"/>
      <c r="AA958" s="426"/>
    </row>
    <row r="959" spans="1:27" ht="15.75" customHeight="1">
      <c r="A959" s="426"/>
      <c r="B959" s="426"/>
      <c r="C959" s="426"/>
      <c r="D959" s="426"/>
      <c r="E959" s="426"/>
      <c r="F959" s="426"/>
      <c r="G959" s="426"/>
      <c r="H959" s="426"/>
      <c r="I959" s="426"/>
      <c r="J959" s="426"/>
      <c r="K959" s="426"/>
      <c r="L959" s="426"/>
      <c r="M959" s="426"/>
      <c r="N959" s="426"/>
      <c r="O959" s="426"/>
      <c r="P959" s="426"/>
      <c r="Q959" s="426"/>
      <c r="R959" s="426"/>
      <c r="S959" s="426"/>
      <c r="T959" s="426"/>
      <c r="U959" s="426"/>
      <c r="V959" s="426"/>
      <c r="W959" s="426"/>
      <c r="X959" s="426"/>
      <c r="Y959" s="426"/>
      <c r="Z959" s="426"/>
      <c r="AA959" s="426"/>
    </row>
    <row r="960" spans="1:27" ht="15.75" customHeight="1">
      <c r="A960" s="426"/>
      <c r="B960" s="426"/>
      <c r="C960" s="426"/>
      <c r="D960" s="426"/>
      <c r="E960" s="426"/>
      <c r="F960" s="426"/>
      <c r="G960" s="426"/>
      <c r="H960" s="426"/>
      <c r="I960" s="426"/>
      <c r="J960" s="426"/>
      <c r="K960" s="426"/>
      <c r="L960" s="426"/>
      <c r="M960" s="426"/>
      <c r="N960" s="426"/>
      <c r="O960" s="426"/>
      <c r="P960" s="426"/>
      <c r="Q960" s="426"/>
      <c r="R960" s="426"/>
      <c r="S960" s="426"/>
      <c r="T960" s="426"/>
      <c r="U960" s="426"/>
      <c r="V960" s="426"/>
      <c r="W960" s="426"/>
      <c r="X960" s="426"/>
      <c r="Y960" s="426"/>
      <c r="Z960" s="426"/>
      <c r="AA960" s="426"/>
    </row>
    <row r="961" spans="1:27" ht="15.75" customHeight="1">
      <c r="A961" s="426"/>
      <c r="B961" s="426"/>
      <c r="C961" s="426"/>
      <c r="D961" s="426"/>
      <c r="E961" s="426"/>
      <c r="F961" s="426"/>
      <c r="G961" s="426"/>
      <c r="H961" s="426"/>
      <c r="I961" s="426"/>
      <c r="J961" s="426"/>
      <c r="K961" s="426"/>
      <c r="L961" s="426"/>
      <c r="M961" s="426"/>
      <c r="N961" s="426"/>
      <c r="O961" s="426"/>
      <c r="P961" s="426"/>
      <c r="Q961" s="426"/>
      <c r="R961" s="426"/>
      <c r="S961" s="426"/>
      <c r="T961" s="426"/>
      <c r="U961" s="426"/>
      <c r="V961" s="426"/>
      <c r="W961" s="426"/>
      <c r="X961" s="426"/>
      <c r="Y961" s="426"/>
      <c r="Z961" s="426"/>
      <c r="AA961" s="426"/>
    </row>
    <row r="962" spans="1:27" ht="15.75" customHeight="1">
      <c r="A962" s="426"/>
      <c r="B962" s="426"/>
      <c r="C962" s="426"/>
      <c r="D962" s="426"/>
      <c r="E962" s="426"/>
      <c r="F962" s="426"/>
      <c r="G962" s="426"/>
      <c r="H962" s="426"/>
      <c r="I962" s="426"/>
      <c r="J962" s="426"/>
      <c r="K962" s="426"/>
      <c r="L962" s="426"/>
      <c r="M962" s="426"/>
      <c r="N962" s="426"/>
      <c r="O962" s="426"/>
      <c r="P962" s="426"/>
      <c r="Q962" s="426"/>
      <c r="R962" s="426"/>
      <c r="S962" s="426"/>
      <c r="T962" s="426"/>
      <c r="U962" s="426"/>
      <c r="V962" s="426"/>
      <c r="W962" s="426"/>
      <c r="X962" s="426"/>
      <c r="Y962" s="426"/>
      <c r="Z962" s="426"/>
      <c r="AA962" s="426"/>
    </row>
    <row r="963" spans="1:27" ht="15.75" customHeight="1">
      <c r="A963" s="426"/>
      <c r="B963" s="426"/>
      <c r="C963" s="426"/>
      <c r="D963" s="426"/>
      <c r="E963" s="426"/>
      <c r="F963" s="426"/>
      <c r="G963" s="426"/>
      <c r="H963" s="426"/>
      <c r="I963" s="426"/>
      <c r="J963" s="426"/>
      <c r="K963" s="426"/>
      <c r="L963" s="426"/>
      <c r="M963" s="426"/>
      <c r="N963" s="426"/>
      <c r="O963" s="426"/>
      <c r="P963" s="426"/>
      <c r="Q963" s="426"/>
      <c r="R963" s="426"/>
      <c r="S963" s="426"/>
      <c r="T963" s="426"/>
      <c r="U963" s="426"/>
      <c r="V963" s="426"/>
      <c r="W963" s="426"/>
      <c r="X963" s="426"/>
      <c r="Y963" s="426"/>
      <c r="Z963" s="426"/>
      <c r="AA963" s="426"/>
    </row>
    <row r="964" spans="1:27" ht="15.75" customHeight="1">
      <c r="A964" s="426"/>
      <c r="B964" s="426"/>
      <c r="C964" s="426"/>
      <c r="D964" s="426"/>
      <c r="E964" s="426"/>
      <c r="F964" s="426"/>
      <c r="G964" s="426"/>
      <c r="H964" s="426"/>
      <c r="I964" s="426"/>
      <c r="J964" s="426"/>
      <c r="K964" s="426"/>
      <c r="L964" s="426"/>
      <c r="M964" s="426"/>
      <c r="N964" s="426"/>
      <c r="O964" s="426"/>
      <c r="P964" s="426"/>
      <c r="Q964" s="426"/>
      <c r="R964" s="426"/>
      <c r="S964" s="426"/>
      <c r="T964" s="426"/>
      <c r="U964" s="426"/>
      <c r="V964" s="426"/>
      <c r="W964" s="426"/>
      <c r="X964" s="426"/>
      <c r="Y964" s="426"/>
      <c r="Z964" s="426"/>
      <c r="AA964" s="426"/>
    </row>
    <row r="965" spans="1:27" ht="15.75" customHeight="1">
      <c r="A965" s="426"/>
      <c r="B965" s="426"/>
      <c r="C965" s="426"/>
      <c r="D965" s="426"/>
      <c r="E965" s="426"/>
      <c r="F965" s="426"/>
      <c r="G965" s="426"/>
      <c r="H965" s="426"/>
      <c r="I965" s="426"/>
      <c r="J965" s="426"/>
      <c r="K965" s="426"/>
      <c r="L965" s="426"/>
      <c r="M965" s="426"/>
      <c r="N965" s="426"/>
      <c r="O965" s="426"/>
      <c r="P965" s="426"/>
      <c r="Q965" s="426"/>
      <c r="R965" s="426"/>
      <c r="S965" s="426"/>
      <c r="T965" s="426"/>
      <c r="U965" s="426"/>
      <c r="V965" s="426"/>
      <c r="W965" s="426"/>
      <c r="X965" s="426"/>
      <c r="Y965" s="426"/>
      <c r="Z965" s="426"/>
      <c r="AA965" s="426"/>
    </row>
    <row r="966" spans="1:27" ht="15.75" customHeight="1">
      <c r="A966" s="426"/>
      <c r="B966" s="426"/>
      <c r="C966" s="426"/>
      <c r="D966" s="426"/>
      <c r="E966" s="426"/>
      <c r="F966" s="426"/>
      <c r="G966" s="426"/>
      <c r="H966" s="426"/>
      <c r="I966" s="426"/>
      <c r="J966" s="426"/>
      <c r="K966" s="426"/>
      <c r="L966" s="426"/>
      <c r="M966" s="426"/>
      <c r="N966" s="426"/>
      <c r="O966" s="426"/>
      <c r="P966" s="426"/>
      <c r="Q966" s="426"/>
      <c r="R966" s="426"/>
      <c r="S966" s="426"/>
      <c r="T966" s="426"/>
      <c r="U966" s="426"/>
      <c r="V966" s="426"/>
      <c r="W966" s="426"/>
      <c r="X966" s="426"/>
      <c r="Y966" s="426"/>
      <c r="Z966" s="426"/>
      <c r="AA966" s="426"/>
    </row>
    <row r="967" spans="1:27" ht="15.75" customHeight="1">
      <c r="A967" s="426"/>
      <c r="B967" s="426"/>
      <c r="C967" s="426"/>
      <c r="D967" s="426"/>
      <c r="E967" s="426"/>
      <c r="F967" s="426"/>
      <c r="G967" s="426"/>
      <c r="H967" s="426"/>
      <c r="I967" s="426"/>
      <c r="J967" s="426"/>
      <c r="K967" s="426"/>
      <c r="L967" s="426"/>
      <c r="M967" s="426"/>
      <c r="N967" s="426"/>
      <c r="O967" s="426"/>
      <c r="P967" s="426"/>
      <c r="Q967" s="426"/>
      <c r="R967" s="426"/>
      <c r="S967" s="426"/>
      <c r="T967" s="426"/>
      <c r="U967" s="426"/>
      <c r="V967" s="426"/>
      <c r="W967" s="426"/>
      <c r="X967" s="426"/>
      <c r="Y967" s="426"/>
      <c r="Z967" s="426"/>
      <c r="AA967" s="426"/>
    </row>
    <row r="968" spans="1:27" ht="15.75" customHeight="1">
      <c r="A968" s="426"/>
      <c r="B968" s="426"/>
      <c r="C968" s="426"/>
      <c r="D968" s="426"/>
      <c r="E968" s="426"/>
      <c r="F968" s="426"/>
      <c r="G968" s="426"/>
      <c r="H968" s="426"/>
      <c r="I968" s="426"/>
      <c r="J968" s="426"/>
      <c r="K968" s="426"/>
      <c r="L968" s="426"/>
      <c r="M968" s="426"/>
      <c r="N968" s="426"/>
      <c r="O968" s="426"/>
      <c r="P968" s="426"/>
      <c r="Q968" s="426"/>
      <c r="R968" s="426"/>
      <c r="S968" s="426"/>
      <c r="T968" s="426"/>
      <c r="U968" s="426"/>
      <c r="V968" s="426"/>
      <c r="W968" s="426"/>
      <c r="X968" s="426"/>
      <c r="Y968" s="426"/>
      <c r="Z968" s="426"/>
      <c r="AA968" s="426"/>
    </row>
    <row r="969" spans="1:27" ht="15.75" customHeight="1">
      <c r="A969" s="426"/>
      <c r="B969" s="426"/>
      <c r="C969" s="426"/>
      <c r="D969" s="426"/>
      <c r="E969" s="426"/>
      <c r="F969" s="426"/>
      <c r="G969" s="426"/>
      <c r="H969" s="426"/>
      <c r="I969" s="426"/>
      <c r="J969" s="426"/>
      <c r="K969" s="426"/>
      <c r="L969" s="426"/>
      <c r="M969" s="426"/>
      <c r="N969" s="426"/>
      <c r="O969" s="426"/>
      <c r="P969" s="426"/>
      <c r="Q969" s="426"/>
      <c r="R969" s="426"/>
      <c r="S969" s="426"/>
      <c r="T969" s="426"/>
      <c r="U969" s="426"/>
      <c r="V969" s="426"/>
      <c r="W969" s="426"/>
      <c r="X969" s="426"/>
      <c r="Y969" s="426"/>
      <c r="Z969" s="426"/>
      <c r="AA969" s="426"/>
    </row>
    <row r="970" spans="1:27" ht="15.75" customHeight="1">
      <c r="A970" s="426"/>
      <c r="B970" s="426"/>
      <c r="C970" s="426"/>
      <c r="D970" s="426"/>
      <c r="E970" s="426"/>
      <c r="F970" s="426"/>
      <c r="G970" s="426"/>
      <c r="H970" s="426"/>
      <c r="I970" s="426"/>
      <c r="J970" s="426"/>
      <c r="K970" s="426"/>
      <c r="L970" s="426"/>
      <c r="M970" s="426"/>
      <c r="N970" s="426"/>
      <c r="O970" s="426"/>
      <c r="P970" s="426"/>
      <c r="Q970" s="426"/>
      <c r="R970" s="426"/>
      <c r="S970" s="426"/>
      <c r="T970" s="426"/>
      <c r="U970" s="426"/>
      <c r="V970" s="426"/>
      <c r="W970" s="426"/>
      <c r="X970" s="426"/>
      <c r="Y970" s="426"/>
      <c r="Z970" s="426"/>
      <c r="AA970" s="426"/>
    </row>
    <row r="971" spans="1:27" ht="15.75" customHeight="1">
      <c r="A971" s="426"/>
      <c r="B971" s="426"/>
      <c r="C971" s="426"/>
      <c r="D971" s="426"/>
      <c r="E971" s="426"/>
      <c r="F971" s="426"/>
      <c r="G971" s="426"/>
      <c r="H971" s="426"/>
      <c r="I971" s="426"/>
      <c r="J971" s="426"/>
      <c r="K971" s="426"/>
      <c r="L971" s="426"/>
      <c r="M971" s="426"/>
      <c r="N971" s="426"/>
      <c r="O971" s="426"/>
      <c r="P971" s="426"/>
      <c r="Q971" s="426"/>
      <c r="R971" s="426"/>
      <c r="S971" s="426"/>
      <c r="T971" s="426"/>
      <c r="U971" s="426"/>
      <c r="V971" s="426"/>
      <c r="W971" s="426"/>
      <c r="X971" s="426"/>
      <c r="Y971" s="426"/>
      <c r="Z971" s="426"/>
      <c r="AA971" s="426"/>
    </row>
    <row r="972" spans="1:27" ht="15.75" customHeight="1">
      <c r="A972" s="426"/>
      <c r="B972" s="426"/>
      <c r="C972" s="426"/>
      <c r="D972" s="426"/>
      <c r="E972" s="426"/>
      <c r="F972" s="426"/>
      <c r="G972" s="426"/>
      <c r="H972" s="426"/>
      <c r="I972" s="426"/>
      <c r="J972" s="426"/>
      <c r="K972" s="426"/>
      <c r="L972" s="426"/>
      <c r="M972" s="426"/>
      <c r="N972" s="426"/>
      <c r="O972" s="426"/>
      <c r="P972" s="426"/>
      <c r="Q972" s="426"/>
      <c r="R972" s="426"/>
      <c r="S972" s="426"/>
      <c r="T972" s="426"/>
      <c r="U972" s="426"/>
      <c r="V972" s="426"/>
      <c r="W972" s="426"/>
      <c r="X972" s="426"/>
      <c r="Y972" s="426"/>
      <c r="Z972" s="426"/>
      <c r="AA972" s="426"/>
    </row>
    <row r="973" spans="1:27" ht="15.75" customHeight="1">
      <c r="A973" s="426"/>
      <c r="B973" s="426"/>
      <c r="C973" s="426"/>
      <c r="D973" s="426"/>
      <c r="E973" s="426"/>
      <c r="F973" s="426"/>
      <c r="G973" s="426"/>
      <c r="H973" s="426"/>
      <c r="I973" s="426"/>
      <c r="J973" s="426"/>
      <c r="K973" s="426"/>
      <c r="L973" s="426"/>
      <c r="M973" s="426"/>
      <c r="N973" s="426"/>
      <c r="O973" s="426"/>
      <c r="P973" s="426"/>
      <c r="Q973" s="426"/>
      <c r="R973" s="426"/>
      <c r="S973" s="426"/>
      <c r="T973" s="426"/>
      <c r="U973" s="426"/>
      <c r="V973" s="426"/>
      <c r="W973" s="426"/>
      <c r="X973" s="426"/>
      <c r="Y973" s="426"/>
      <c r="Z973" s="426"/>
      <c r="AA973" s="426"/>
    </row>
    <row r="974" spans="1:27" ht="15.75" customHeight="1">
      <c r="A974" s="426"/>
      <c r="B974" s="426"/>
      <c r="C974" s="426"/>
      <c r="D974" s="426"/>
      <c r="E974" s="426"/>
      <c r="F974" s="426"/>
      <c r="G974" s="426"/>
      <c r="H974" s="426"/>
      <c r="I974" s="426"/>
      <c r="J974" s="426"/>
      <c r="K974" s="426"/>
      <c r="L974" s="426"/>
      <c r="M974" s="426"/>
      <c r="N974" s="426"/>
      <c r="O974" s="426"/>
      <c r="P974" s="426"/>
      <c r="Q974" s="426"/>
      <c r="R974" s="426"/>
      <c r="S974" s="426"/>
      <c r="T974" s="426"/>
      <c r="U974" s="426"/>
      <c r="V974" s="426"/>
      <c r="W974" s="426"/>
      <c r="X974" s="426"/>
      <c r="Y974" s="426"/>
      <c r="Z974" s="426"/>
      <c r="AA974" s="426"/>
    </row>
    <row r="975" spans="1:27" ht="15.75" customHeight="1">
      <c r="A975" s="426"/>
      <c r="B975" s="426"/>
      <c r="C975" s="426"/>
      <c r="D975" s="426"/>
      <c r="E975" s="426"/>
      <c r="F975" s="426"/>
      <c r="G975" s="426"/>
      <c r="H975" s="426"/>
      <c r="I975" s="426"/>
      <c r="J975" s="426"/>
      <c r="K975" s="426"/>
      <c r="L975" s="426"/>
      <c r="M975" s="426"/>
      <c r="N975" s="426"/>
      <c r="O975" s="426"/>
      <c r="P975" s="426"/>
      <c r="Q975" s="426"/>
      <c r="R975" s="426"/>
      <c r="S975" s="426"/>
      <c r="T975" s="426"/>
      <c r="U975" s="426"/>
      <c r="V975" s="426"/>
      <c r="W975" s="426"/>
      <c r="X975" s="426"/>
      <c r="Y975" s="426"/>
      <c r="Z975" s="426"/>
      <c r="AA975" s="426"/>
    </row>
    <row r="976" spans="1:27" ht="15.75" customHeight="1">
      <c r="A976" s="426"/>
      <c r="B976" s="426"/>
      <c r="C976" s="426"/>
      <c r="D976" s="426"/>
      <c r="E976" s="426"/>
      <c r="F976" s="426"/>
      <c r="G976" s="426"/>
      <c r="H976" s="426"/>
      <c r="I976" s="426"/>
      <c r="J976" s="426"/>
      <c r="K976" s="426"/>
      <c r="L976" s="426"/>
      <c r="M976" s="426"/>
      <c r="N976" s="426"/>
      <c r="O976" s="426"/>
      <c r="P976" s="426"/>
      <c r="Q976" s="426"/>
      <c r="R976" s="426"/>
      <c r="S976" s="426"/>
      <c r="T976" s="426"/>
      <c r="U976" s="426"/>
      <c r="V976" s="426"/>
      <c r="W976" s="426"/>
      <c r="X976" s="426"/>
      <c r="Y976" s="426"/>
      <c r="Z976" s="426"/>
      <c r="AA976" s="426"/>
    </row>
    <row r="977" spans="1:27" ht="15.75" customHeight="1">
      <c r="A977" s="426"/>
      <c r="B977" s="426"/>
      <c r="C977" s="426"/>
      <c r="D977" s="426"/>
      <c r="E977" s="426"/>
      <c r="F977" s="426"/>
      <c r="G977" s="426"/>
      <c r="H977" s="426"/>
      <c r="I977" s="426"/>
      <c r="J977" s="426"/>
      <c r="K977" s="426"/>
      <c r="L977" s="426"/>
      <c r="M977" s="426"/>
      <c r="N977" s="426"/>
      <c r="O977" s="426"/>
      <c r="P977" s="426"/>
      <c r="Q977" s="426"/>
      <c r="R977" s="426"/>
      <c r="S977" s="426"/>
      <c r="T977" s="426"/>
      <c r="U977" s="426"/>
      <c r="V977" s="426"/>
      <c r="W977" s="426"/>
      <c r="X977" s="426"/>
      <c r="Y977" s="426"/>
      <c r="Z977" s="426"/>
      <c r="AA977" s="426"/>
    </row>
    <row r="978" spans="1:27" ht="15.75" customHeight="1">
      <c r="A978" s="426"/>
      <c r="B978" s="426"/>
      <c r="C978" s="426"/>
      <c r="D978" s="426"/>
      <c r="E978" s="426"/>
      <c r="F978" s="426"/>
      <c r="G978" s="426"/>
      <c r="H978" s="426"/>
      <c r="I978" s="426"/>
      <c r="J978" s="426"/>
      <c r="K978" s="426"/>
      <c r="L978" s="426"/>
      <c r="M978" s="426"/>
      <c r="N978" s="426"/>
      <c r="O978" s="426"/>
      <c r="P978" s="426"/>
      <c r="Q978" s="426"/>
      <c r="R978" s="426"/>
      <c r="S978" s="426"/>
      <c r="T978" s="426"/>
      <c r="U978" s="426"/>
      <c r="V978" s="426"/>
      <c r="W978" s="426"/>
      <c r="X978" s="426"/>
      <c r="Y978" s="426"/>
      <c r="Z978" s="426"/>
      <c r="AA978" s="426"/>
    </row>
    <row r="979" spans="1:27" ht="15.75" customHeight="1">
      <c r="A979" s="426"/>
      <c r="B979" s="426"/>
      <c r="C979" s="426"/>
      <c r="D979" s="426"/>
      <c r="E979" s="426"/>
      <c r="F979" s="426"/>
      <c r="G979" s="426"/>
      <c r="H979" s="426"/>
      <c r="I979" s="426"/>
      <c r="J979" s="426"/>
      <c r="K979" s="426"/>
      <c r="L979" s="426"/>
      <c r="M979" s="426"/>
      <c r="N979" s="426"/>
      <c r="O979" s="426"/>
      <c r="P979" s="426"/>
      <c r="Q979" s="426"/>
      <c r="R979" s="426"/>
      <c r="S979" s="426"/>
      <c r="T979" s="426"/>
      <c r="U979" s="426"/>
      <c r="V979" s="426"/>
      <c r="W979" s="426"/>
      <c r="X979" s="426"/>
      <c r="Y979" s="426"/>
      <c r="Z979" s="426"/>
      <c r="AA979" s="426"/>
    </row>
    <row r="980" spans="1:27" ht="15.75" customHeight="1">
      <c r="A980" s="426"/>
      <c r="B980" s="426"/>
      <c r="C980" s="426"/>
      <c r="D980" s="426"/>
      <c r="E980" s="426"/>
      <c r="F980" s="426"/>
      <c r="G980" s="426"/>
      <c r="H980" s="426"/>
      <c r="I980" s="426"/>
      <c r="J980" s="426"/>
      <c r="K980" s="426"/>
      <c r="L980" s="426"/>
      <c r="M980" s="426"/>
      <c r="N980" s="426"/>
      <c r="O980" s="426"/>
      <c r="P980" s="426"/>
      <c r="Q980" s="426"/>
      <c r="R980" s="426"/>
      <c r="S980" s="426"/>
      <c r="T980" s="426"/>
      <c r="U980" s="426"/>
      <c r="V980" s="426"/>
      <c r="W980" s="426"/>
      <c r="X980" s="426"/>
      <c r="Y980" s="426"/>
      <c r="Z980" s="426"/>
      <c r="AA980" s="426"/>
    </row>
    <row r="981" spans="1:27" ht="15.75" customHeight="1">
      <c r="A981" s="426"/>
      <c r="B981" s="426"/>
      <c r="C981" s="426"/>
      <c r="D981" s="426"/>
      <c r="E981" s="426"/>
      <c r="F981" s="426"/>
      <c r="G981" s="426"/>
      <c r="H981" s="426"/>
      <c r="I981" s="426"/>
      <c r="J981" s="426"/>
      <c r="K981" s="426"/>
      <c r="L981" s="426"/>
      <c r="M981" s="426"/>
      <c r="N981" s="426"/>
      <c r="O981" s="426"/>
      <c r="P981" s="426"/>
      <c r="Q981" s="426"/>
      <c r="R981" s="426"/>
      <c r="S981" s="426"/>
      <c r="T981" s="426"/>
      <c r="U981" s="426"/>
      <c r="V981" s="426"/>
      <c r="W981" s="426"/>
      <c r="X981" s="426"/>
      <c r="Y981" s="426"/>
      <c r="Z981" s="426"/>
      <c r="AA981" s="426"/>
    </row>
    <row r="982" spans="1:27" ht="15.75" customHeight="1">
      <c r="A982" s="426"/>
      <c r="B982" s="426"/>
      <c r="C982" s="426"/>
      <c r="D982" s="426"/>
      <c r="E982" s="426"/>
      <c r="F982" s="426"/>
      <c r="G982" s="426"/>
      <c r="H982" s="426"/>
      <c r="I982" s="426"/>
      <c r="J982" s="426"/>
      <c r="K982" s="426"/>
      <c r="L982" s="426"/>
      <c r="M982" s="426"/>
      <c r="N982" s="426"/>
      <c r="O982" s="426"/>
      <c r="P982" s="426"/>
      <c r="Q982" s="426"/>
      <c r="R982" s="426"/>
      <c r="S982" s="426"/>
      <c r="T982" s="426"/>
      <c r="U982" s="426"/>
      <c r="V982" s="426"/>
      <c r="W982" s="426"/>
      <c r="X982" s="426"/>
      <c r="Y982" s="426"/>
      <c r="Z982" s="426"/>
      <c r="AA982" s="426"/>
    </row>
    <row r="983" spans="1:27" ht="15.75" customHeight="1">
      <c r="A983" s="426"/>
      <c r="B983" s="426"/>
      <c r="C983" s="426"/>
      <c r="D983" s="426"/>
      <c r="E983" s="426"/>
      <c r="F983" s="426"/>
      <c r="G983" s="426"/>
      <c r="H983" s="426"/>
      <c r="I983" s="426"/>
      <c r="J983" s="426"/>
      <c r="K983" s="426"/>
      <c r="L983" s="426"/>
      <c r="M983" s="426"/>
      <c r="N983" s="426"/>
      <c r="O983" s="426"/>
      <c r="P983" s="426"/>
      <c r="Q983" s="426"/>
      <c r="R983" s="426"/>
      <c r="S983" s="426"/>
      <c r="T983" s="426"/>
      <c r="U983" s="426"/>
      <c r="V983" s="426"/>
      <c r="W983" s="426"/>
      <c r="X983" s="426"/>
      <c r="Y983" s="426"/>
      <c r="Z983" s="426"/>
      <c r="AA983" s="426"/>
    </row>
    <row r="984" spans="1:27" ht="15.75" customHeight="1">
      <c r="A984" s="426"/>
      <c r="B984" s="426"/>
      <c r="C984" s="426"/>
      <c r="D984" s="426"/>
      <c r="E984" s="426"/>
      <c r="F984" s="426"/>
      <c r="G984" s="426"/>
      <c r="H984" s="426"/>
      <c r="I984" s="426"/>
      <c r="J984" s="426"/>
      <c r="K984" s="426"/>
      <c r="L984" s="426"/>
      <c r="M984" s="426"/>
      <c r="N984" s="426"/>
      <c r="O984" s="426"/>
      <c r="P984" s="426"/>
      <c r="Q984" s="426"/>
      <c r="R984" s="426"/>
      <c r="S984" s="426"/>
      <c r="T984" s="426"/>
      <c r="U984" s="426"/>
      <c r="V984" s="426"/>
      <c r="W984" s="426"/>
      <c r="X984" s="426"/>
      <c r="Y984" s="426"/>
      <c r="Z984" s="426"/>
      <c r="AA984" s="426"/>
    </row>
    <row r="985" spans="1:27" ht="15.75" customHeight="1">
      <c r="A985" s="426"/>
      <c r="B985" s="426"/>
      <c r="C985" s="426"/>
      <c r="D985" s="426"/>
      <c r="E985" s="426"/>
      <c r="F985" s="426"/>
      <c r="G985" s="426"/>
      <c r="H985" s="426"/>
      <c r="I985" s="426"/>
      <c r="J985" s="426"/>
      <c r="K985" s="426"/>
      <c r="L985" s="426"/>
      <c r="M985" s="426"/>
      <c r="N985" s="426"/>
      <c r="O985" s="426"/>
      <c r="P985" s="426"/>
      <c r="Q985" s="426"/>
      <c r="R985" s="426"/>
      <c r="S985" s="426"/>
      <c r="T985" s="426"/>
      <c r="U985" s="426"/>
      <c r="V985" s="426"/>
      <c r="W985" s="426"/>
      <c r="X985" s="426"/>
      <c r="Y985" s="426"/>
      <c r="Z985" s="426"/>
      <c r="AA985" s="426"/>
    </row>
    <row r="986" spans="1:27" ht="15.75" customHeight="1">
      <c r="A986" s="426"/>
      <c r="B986" s="426"/>
      <c r="C986" s="426"/>
      <c r="D986" s="426"/>
      <c r="E986" s="426"/>
      <c r="F986" s="426"/>
      <c r="G986" s="426"/>
      <c r="H986" s="426"/>
      <c r="I986" s="426"/>
      <c r="J986" s="426"/>
      <c r="K986" s="426"/>
      <c r="L986" s="426"/>
      <c r="M986" s="426"/>
      <c r="N986" s="426"/>
      <c r="O986" s="426"/>
      <c r="P986" s="426"/>
      <c r="Q986" s="426"/>
      <c r="R986" s="426"/>
      <c r="S986" s="426"/>
      <c r="T986" s="426"/>
      <c r="U986" s="426"/>
      <c r="V986" s="426"/>
      <c r="W986" s="426"/>
      <c r="X986" s="426"/>
      <c r="Y986" s="426"/>
      <c r="Z986" s="426"/>
      <c r="AA986" s="426"/>
    </row>
    <row r="987" spans="1:27" ht="15.75" customHeight="1">
      <c r="A987" s="426"/>
      <c r="B987" s="426"/>
      <c r="C987" s="426"/>
      <c r="D987" s="426"/>
      <c r="E987" s="426"/>
      <c r="F987" s="426"/>
      <c r="G987" s="426"/>
      <c r="H987" s="426"/>
      <c r="I987" s="426"/>
      <c r="J987" s="426"/>
      <c r="K987" s="426"/>
      <c r="L987" s="426"/>
      <c r="M987" s="426"/>
      <c r="N987" s="426"/>
      <c r="O987" s="426"/>
      <c r="P987" s="426"/>
      <c r="Q987" s="426"/>
      <c r="R987" s="426"/>
      <c r="S987" s="426"/>
      <c r="T987" s="426"/>
      <c r="U987" s="426"/>
      <c r="V987" s="426"/>
      <c r="W987" s="426"/>
      <c r="X987" s="426"/>
      <c r="Y987" s="426"/>
      <c r="Z987" s="426"/>
      <c r="AA987" s="426"/>
    </row>
    <row r="988" spans="1:27" ht="15.75" customHeight="1">
      <c r="A988" s="426"/>
      <c r="B988" s="426"/>
      <c r="C988" s="426"/>
      <c r="D988" s="426"/>
      <c r="E988" s="426"/>
      <c r="F988" s="426"/>
      <c r="G988" s="426"/>
      <c r="H988" s="426"/>
      <c r="I988" s="426"/>
      <c r="J988" s="426"/>
      <c r="K988" s="426"/>
      <c r="L988" s="426"/>
      <c r="M988" s="426"/>
      <c r="N988" s="426"/>
      <c r="O988" s="426"/>
      <c r="P988" s="426"/>
      <c r="Q988" s="426"/>
      <c r="R988" s="426"/>
      <c r="S988" s="426"/>
      <c r="T988" s="426"/>
      <c r="U988" s="426"/>
      <c r="V988" s="426"/>
      <c r="W988" s="426"/>
      <c r="X988" s="426"/>
      <c r="Y988" s="426"/>
      <c r="Z988" s="426"/>
      <c r="AA988" s="426"/>
    </row>
    <row r="989" spans="1:27" ht="15.75" customHeight="1">
      <c r="A989" s="426"/>
      <c r="B989" s="426"/>
      <c r="C989" s="426"/>
      <c r="D989" s="426"/>
      <c r="E989" s="426"/>
      <c r="F989" s="426"/>
      <c r="G989" s="426"/>
      <c r="H989" s="426"/>
      <c r="I989" s="426"/>
      <c r="J989" s="426"/>
      <c r="K989" s="426"/>
      <c r="L989" s="426"/>
      <c r="M989" s="426"/>
      <c r="N989" s="426"/>
      <c r="O989" s="426"/>
      <c r="P989" s="426"/>
      <c r="Q989" s="426"/>
      <c r="R989" s="426"/>
      <c r="S989" s="426"/>
      <c r="T989" s="426"/>
      <c r="U989" s="426"/>
      <c r="V989" s="426"/>
      <c r="W989" s="426"/>
      <c r="X989" s="426"/>
      <c r="Y989" s="426"/>
      <c r="Z989" s="426"/>
      <c r="AA989" s="426"/>
    </row>
    <row r="990" spans="1:27" ht="15.75" customHeight="1">
      <c r="A990" s="426"/>
      <c r="B990" s="426"/>
      <c r="C990" s="426"/>
      <c r="D990" s="426"/>
      <c r="E990" s="426"/>
      <c r="F990" s="426"/>
      <c r="G990" s="426"/>
      <c r="H990" s="426"/>
      <c r="I990" s="426"/>
      <c r="J990" s="426"/>
      <c r="K990" s="426"/>
      <c r="L990" s="426"/>
      <c r="M990" s="426"/>
      <c r="N990" s="426"/>
      <c r="O990" s="426"/>
      <c r="P990" s="426"/>
      <c r="Q990" s="426"/>
      <c r="R990" s="426"/>
      <c r="S990" s="426"/>
      <c r="T990" s="426"/>
      <c r="U990" s="426"/>
      <c r="V990" s="426"/>
      <c r="W990" s="426"/>
      <c r="X990" s="426"/>
      <c r="Y990" s="426"/>
      <c r="Z990" s="426"/>
      <c r="AA990" s="426"/>
    </row>
    <row r="991" spans="1:27" ht="15.75" customHeight="1">
      <c r="A991" s="426"/>
      <c r="B991" s="426"/>
      <c r="C991" s="426"/>
      <c r="D991" s="426"/>
      <c r="E991" s="426"/>
      <c r="F991" s="426"/>
      <c r="G991" s="426"/>
      <c r="H991" s="426"/>
      <c r="I991" s="426"/>
      <c r="J991" s="426"/>
      <c r="K991" s="426"/>
      <c r="L991" s="426"/>
      <c r="M991" s="426"/>
      <c r="N991" s="426"/>
      <c r="O991" s="426"/>
      <c r="P991" s="426"/>
      <c r="Q991" s="426"/>
      <c r="R991" s="426"/>
      <c r="S991" s="426"/>
      <c r="T991" s="426"/>
      <c r="U991" s="426"/>
      <c r="V991" s="426"/>
      <c r="W991" s="426"/>
      <c r="X991" s="426"/>
      <c r="Y991" s="426"/>
      <c r="Z991" s="426"/>
      <c r="AA991" s="426"/>
    </row>
    <row r="992" spans="1:27" ht="15.75" customHeight="1">
      <c r="A992" s="426"/>
      <c r="B992" s="426"/>
      <c r="C992" s="426"/>
      <c r="D992" s="426"/>
      <c r="E992" s="426"/>
      <c r="F992" s="426"/>
      <c r="G992" s="426"/>
      <c r="H992" s="426"/>
      <c r="I992" s="426"/>
      <c r="J992" s="426"/>
      <c r="K992" s="426"/>
      <c r="L992" s="426"/>
      <c r="M992" s="426"/>
      <c r="N992" s="426"/>
      <c r="O992" s="426"/>
      <c r="P992" s="426"/>
      <c r="Q992" s="426"/>
      <c r="R992" s="426"/>
      <c r="S992" s="426"/>
      <c r="T992" s="426"/>
      <c r="U992" s="426"/>
      <c r="V992" s="426"/>
      <c r="W992" s="426"/>
      <c r="X992" s="426"/>
      <c r="Y992" s="426"/>
      <c r="Z992" s="426"/>
      <c r="AA992" s="426"/>
    </row>
    <row r="993" spans="1:27" ht="15.75" customHeight="1">
      <c r="A993" s="426"/>
      <c r="B993" s="426"/>
      <c r="C993" s="426"/>
      <c r="D993" s="426"/>
      <c r="E993" s="426"/>
      <c r="F993" s="426"/>
      <c r="G993" s="426"/>
      <c r="H993" s="426"/>
      <c r="I993" s="426"/>
      <c r="J993" s="426"/>
      <c r="K993" s="426"/>
      <c r="L993" s="426"/>
      <c r="M993" s="426"/>
      <c r="N993" s="426"/>
      <c r="O993" s="426"/>
      <c r="P993" s="426"/>
      <c r="Q993" s="426"/>
      <c r="R993" s="426"/>
      <c r="S993" s="426"/>
      <c r="T993" s="426"/>
      <c r="U993" s="426"/>
      <c r="V993" s="426"/>
      <c r="W993" s="426"/>
      <c r="X993" s="426"/>
      <c r="Y993" s="426"/>
      <c r="Z993" s="426"/>
      <c r="AA993" s="426"/>
    </row>
    <row r="994" spans="1:27" ht="15.75" customHeight="1">
      <c r="A994" s="426"/>
      <c r="B994" s="426"/>
      <c r="C994" s="426"/>
      <c r="D994" s="426"/>
      <c r="E994" s="426"/>
      <c r="F994" s="426"/>
      <c r="G994" s="426"/>
      <c r="H994" s="426"/>
      <c r="I994" s="426"/>
      <c r="J994" s="426"/>
      <c r="K994" s="426"/>
      <c r="L994" s="426"/>
      <c r="M994" s="426"/>
      <c r="N994" s="426"/>
      <c r="O994" s="426"/>
      <c r="P994" s="426"/>
      <c r="Q994" s="426"/>
      <c r="R994" s="426"/>
      <c r="S994" s="426"/>
      <c r="T994" s="426"/>
      <c r="U994" s="426"/>
      <c r="V994" s="426"/>
      <c r="W994" s="426"/>
      <c r="X994" s="426"/>
      <c r="Y994" s="426"/>
      <c r="Z994" s="426"/>
      <c r="AA994" s="426"/>
    </row>
    <row r="995" spans="1:27" ht="15.75" customHeight="1">
      <c r="A995" s="426"/>
      <c r="B995" s="426"/>
      <c r="C995" s="426"/>
      <c r="D995" s="426"/>
      <c r="E995" s="426"/>
      <c r="F995" s="426"/>
      <c r="G995" s="426"/>
      <c r="H995" s="426"/>
      <c r="I995" s="426"/>
      <c r="J995" s="426"/>
      <c r="K995" s="426"/>
      <c r="L995" s="426"/>
      <c r="M995" s="426"/>
      <c r="N995" s="426"/>
      <c r="O995" s="426"/>
      <c r="P995" s="426"/>
      <c r="Q995" s="426"/>
      <c r="R995" s="426"/>
      <c r="S995" s="426"/>
      <c r="T995" s="426"/>
      <c r="U995" s="426"/>
      <c r="V995" s="426"/>
      <c r="W995" s="426"/>
      <c r="X995" s="426"/>
      <c r="Y995" s="426"/>
      <c r="Z995" s="426"/>
      <c r="AA995" s="426"/>
    </row>
    <row r="996" spans="1:27" ht="15.75" customHeight="1">
      <c r="A996" s="426"/>
      <c r="B996" s="426"/>
      <c r="C996" s="426"/>
      <c r="D996" s="426"/>
      <c r="E996" s="426"/>
      <c r="F996" s="426"/>
      <c r="G996" s="426"/>
      <c r="H996" s="426"/>
      <c r="I996" s="426"/>
      <c r="J996" s="426"/>
      <c r="K996" s="426"/>
      <c r="L996" s="426"/>
      <c r="M996" s="426"/>
      <c r="N996" s="426"/>
      <c r="O996" s="426"/>
      <c r="P996" s="426"/>
      <c r="Q996" s="426"/>
      <c r="R996" s="426"/>
      <c r="S996" s="426"/>
      <c r="T996" s="426"/>
      <c r="U996" s="426"/>
      <c r="V996" s="426"/>
      <c r="W996" s="426"/>
      <c r="X996" s="426"/>
      <c r="Y996" s="426"/>
      <c r="Z996" s="426"/>
      <c r="AA996" s="426"/>
    </row>
    <row r="997" spans="1:27" ht="15.75" customHeight="1">
      <c r="A997" s="426"/>
      <c r="B997" s="426"/>
      <c r="C997" s="426"/>
      <c r="D997" s="426"/>
      <c r="E997" s="426"/>
      <c r="F997" s="426"/>
      <c r="G997" s="426"/>
      <c r="H997" s="426"/>
      <c r="I997" s="426"/>
      <c r="J997" s="426"/>
      <c r="K997" s="426"/>
      <c r="L997" s="426"/>
      <c r="M997" s="426"/>
      <c r="N997" s="426"/>
      <c r="O997" s="426"/>
      <c r="P997" s="426"/>
      <c r="Q997" s="426"/>
      <c r="R997" s="426"/>
      <c r="S997" s="426"/>
      <c r="T997" s="426"/>
      <c r="U997" s="426"/>
      <c r="V997" s="426"/>
      <c r="W997" s="426"/>
      <c r="X997" s="426"/>
      <c r="Y997" s="426"/>
      <c r="Z997" s="426"/>
      <c r="AA997" s="426"/>
    </row>
    <row r="998" spans="1:27" ht="15.75" customHeight="1">
      <c r="A998" s="426"/>
      <c r="B998" s="426"/>
      <c r="C998" s="426"/>
      <c r="D998" s="426"/>
      <c r="E998" s="426"/>
      <c r="F998" s="426"/>
      <c r="G998" s="426"/>
      <c r="H998" s="426"/>
      <c r="I998" s="426"/>
      <c r="J998" s="426"/>
      <c r="K998" s="426"/>
      <c r="L998" s="426"/>
      <c r="M998" s="426"/>
      <c r="N998" s="426"/>
      <c r="O998" s="426"/>
      <c r="P998" s="426"/>
      <c r="Q998" s="426"/>
      <c r="R998" s="426"/>
      <c r="S998" s="426"/>
      <c r="T998" s="426"/>
      <c r="U998" s="426"/>
      <c r="V998" s="426"/>
      <c r="W998" s="426"/>
      <c r="X998" s="426"/>
      <c r="Y998" s="426"/>
      <c r="Z998" s="426"/>
      <c r="AA998" s="426"/>
    </row>
    <row r="999" spans="1:27" ht="15.75" customHeight="1">
      <c r="A999" s="426"/>
      <c r="B999" s="426"/>
      <c r="C999" s="426"/>
      <c r="D999" s="426"/>
      <c r="E999" s="426"/>
      <c r="F999" s="426"/>
      <c r="G999" s="426"/>
      <c r="H999" s="426"/>
      <c r="I999" s="426"/>
      <c r="J999" s="426"/>
      <c r="K999" s="426"/>
      <c r="L999" s="426"/>
      <c r="M999" s="426"/>
      <c r="N999" s="426"/>
      <c r="O999" s="426"/>
      <c r="P999" s="426"/>
      <c r="Q999" s="426"/>
      <c r="R999" s="426"/>
      <c r="S999" s="426"/>
      <c r="T999" s="426"/>
      <c r="U999" s="426"/>
      <c r="V999" s="426"/>
      <c r="W999" s="426"/>
      <c r="X999" s="426"/>
      <c r="Y999" s="426"/>
      <c r="Z999" s="426"/>
      <c r="AA999" s="426"/>
    </row>
    <row r="1000" spans="1:27" ht="15.75" customHeight="1">
      <c r="A1000" s="426"/>
      <c r="B1000" s="426"/>
      <c r="C1000" s="426"/>
      <c r="D1000" s="426"/>
      <c r="E1000" s="426"/>
      <c r="F1000" s="426"/>
      <c r="G1000" s="426"/>
      <c r="H1000" s="426"/>
      <c r="I1000" s="426"/>
      <c r="J1000" s="426"/>
      <c r="K1000" s="426"/>
      <c r="L1000" s="426"/>
      <c r="M1000" s="426"/>
      <c r="N1000" s="426"/>
      <c r="O1000" s="426"/>
      <c r="P1000" s="426"/>
      <c r="Q1000" s="426"/>
      <c r="R1000" s="426"/>
      <c r="S1000" s="426"/>
      <c r="T1000" s="426"/>
      <c r="U1000" s="426"/>
      <c r="V1000" s="426"/>
      <c r="W1000" s="426"/>
      <c r="X1000" s="426"/>
      <c r="Y1000" s="426"/>
      <c r="Z1000" s="426"/>
      <c r="AA1000" s="426"/>
    </row>
  </sheetData>
  <mergeCells count="8">
    <mergeCell ref="G26:L26"/>
    <mergeCell ref="G43:L43"/>
    <mergeCell ref="G52:L52"/>
    <mergeCell ref="B4:I6"/>
    <mergeCell ref="C17:E17"/>
    <mergeCell ref="C18:E18"/>
    <mergeCell ref="C19:E19"/>
    <mergeCell ref="C20:E20"/>
  </mergeCells>
  <conditionalFormatting sqref="B1">
    <cfRule type="expression" dxfId="3" priority="1" stopIfTrue="1">
      <formula>LEFT($C1,6)="Macros"</formula>
    </cfRule>
  </conditionalFormatting>
  <pageMargins left="0.7" right="0.7" top="0.75" bottom="0.75" header="0" footer="0"/>
  <pageSetup paperSize="5" scale="70"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00"/>
  <sheetViews>
    <sheetView showGridLines="0" workbookViewId="0"/>
  </sheetViews>
  <sheetFormatPr defaultColWidth="12.5703125" defaultRowHeight="15" customHeight="1"/>
  <cols>
    <col min="1" max="1" width="37" customWidth="1"/>
    <col min="2" max="2" width="8" customWidth="1"/>
    <col min="3" max="3" width="1.5703125" customWidth="1"/>
    <col min="4" max="4" width="23.140625" customWidth="1"/>
    <col min="5" max="5" width="15.140625" customWidth="1"/>
    <col min="6" max="6" width="12.85546875" customWidth="1"/>
    <col min="7" max="7" width="2.140625" customWidth="1"/>
    <col min="8" max="8" width="19.140625" customWidth="1"/>
    <col min="9" max="9" width="11.140625" customWidth="1"/>
    <col min="10" max="10" width="13.140625" customWidth="1"/>
    <col min="11" max="11" width="16.140625" customWidth="1"/>
    <col min="12" max="12" width="12" customWidth="1"/>
    <col min="13" max="13" width="29.5703125" customWidth="1"/>
    <col min="14" max="16" width="9.140625" customWidth="1"/>
    <col min="17" max="17" width="9.42578125" customWidth="1"/>
    <col min="18" max="26" width="9.140625" customWidth="1"/>
  </cols>
  <sheetData>
    <row r="1" spans="1:26" ht="21">
      <c r="A1" s="749" t="s">
        <v>807</v>
      </c>
      <c r="B1" s="631"/>
      <c r="C1" s="631"/>
      <c r="D1" s="631"/>
      <c r="E1" s="631"/>
      <c r="F1" s="631"/>
      <c r="G1" s="631"/>
      <c r="H1" s="631"/>
      <c r="I1" s="631"/>
      <c r="J1" s="631"/>
      <c r="K1" s="426"/>
      <c r="L1" s="426"/>
      <c r="M1" s="426"/>
      <c r="N1" s="426"/>
      <c r="O1" s="426"/>
      <c r="P1" s="426"/>
      <c r="Q1" s="426"/>
      <c r="R1" s="426"/>
      <c r="S1" s="426"/>
      <c r="T1" s="426"/>
      <c r="U1" s="426"/>
      <c r="V1" s="426"/>
      <c r="W1" s="426"/>
      <c r="X1" s="426"/>
      <c r="Y1" s="426"/>
      <c r="Z1" s="426"/>
    </row>
    <row r="2" spans="1:26">
      <c r="A2" s="525"/>
      <c r="B2" s="525"/>
      <c r="C2" s="525"/>
      <c r="D2" s="525"/>
      <c r="E2" s="525"/>
      <c r="F2" s="525"/>
      <c r="G2" s="525"/>
      <c r="H2" s="525"/>
      <c r="I2" s="525"/>
      <c r="J2" s="334" t="s">
        <v>92</v>
      </c>
      <c r="K2" s="159" t="s">
        <v>16</v>
      </c>
      <c r="L2" s="426"/>
      <c r="M2" s="426"/>
      <c r="N2" s="426"/>
      <c r="O2" s="426"/>
      <c r="P2" s="426"/>
      <c r="Q2" s="426"/>
      <c r="R2" s="426"/>
      <c r="S2" s="426"/>
      <c r="T2" s="426"/>
      <c r="U2" s="426"/>
      <c r="V2" s="426"/>
      <c r="W2" s="426"/>
      <c r="X2" s="426"/>
      <c r="Y2" s="426"/>
      <c r="Z2" s="426"/>
    </row>
    <row r="3" spans="1:26" ht="18.75">
      <c r="A3" s="430"/>
      <c r="B3" s="431"/>
      <c r="C3" s="432"/>
      <c r="D3" s="432"/>
      <c r="E3" s="432"/>
      <c r="F3" s="432"/>
      <c r="G3" s="432"/>
      <c r="H3" s="432"/>
      <c r="I3" s="525"/>
      <c r="J3" s="334" t="s">
        <v>93</v>
      </c>
      <c r="K3" s="159">
        <v>2</v>
      </c>
      <c r="L3" s="426"/>
      <c r="M3" s="426"/>
      <c r="N3" s="426"/>
      <c r="O3" s="426"/>
      <c r="P3" s="426"/>
      <c r="Q3" s="426"/>
      <c r="R3" s="426"/>
      <c r="S3" s="426"/>
      <c r="T3" s="426"/>
      <c r="U3" s="426"/>
      <c r="V3" s="426"/>
      <c r="W3" s="426"/>
      <c r="X3" s="426"/>
      <c r="Y3" s="426"/>
      <c r="Z3" s="426"/>
    </row>
    <row r="4" spans="1:26">
      <c r="A4" s="525"/>
      <c r="B4" s="525"/>
      <c r="C4" s="525"/>
      <c r="D4" s="525"/>
      <c r="E4" s="525"/>
      <c r="F4" s="525"/>
      <c r="G4" s="525"/>
      <c r="H4" s="525"/>
      <c r="I4" s="525"/>
      <c r="J4" s="334" t="s">
        <v>94</v>
      </c>
      <c r="K4" s="159">
        <v>3</v>
      </c>
      <c r="L4" s="426"/>
      <c r="M4" s="426"/>
      <c r="N4" s="426"/>
      <c r="O4" s="426"/>
      <c r="P4" s="426"/>
      <c r="Q4" s="426"/>
      <c r="R4" s="426"/>
      <c r="S4" s="426"/>
      <c r="T4" s="426"/>
      <c r="U4" s="426"/>
      <c r="V4" s="426"/>
      <c r="W4" s="426"/>
      <c r="X4" s="426"/>
      <c r="Y4" s="426"/>
      <c r="Z4" s="426"/>
    </row>
    <row r="5" spans="1:26">
      <c r="A5" s="525"/>
      <c r="B5" s="525"/>
      <c r="C5" s="525"/>
      <c r="D5" s="525"/>
      <c r="E5" s="525"/>
      <c r="F5" s="525"/>
      <c r="G5" s="525"/>
      <c r="H5" s="525"/>
      <c r="I5" s="525"/>
      <c r="J5" s="334" t="s">
        <v>95</v>
      </c>
      <c r="K5" s="159">
        <v>1</v>
      </c>
      <c r="L5" s="426"/>
      <c r="M5" s="426"/>
      <c r="N5" s="426"/>
      <c r="O5" s="426"/>
      <c r="P5" s="426"/>
      <c r="Q5" s="426"/>
      <c r="R5" s="426"/>
      <c r="S5" s="426"/>
      <c r="T5" s="426"/>
      <c r="U5" s="426"/>
      <c r="V5" s="426"/>
      <c r="W5" s="426"/>
      <c r="X5" s="426"/>
      <c r="Y5" s="426"/>
      <c r="Z5" s="426"/>
    </row>
    <row r="6" spans="1:26">
      <c r="A6" s="525"/>
      <c r="B6" s="525"/>
      <c r="C6" s="525"/>
      <c r="D6" s="525"/>
      <c r="E6" s="525"/>
      <c r="F6" s="525"/>
      <c r="G6" s="525"/>
      <c r="H6" s="525"/>
      <c r="I6" s="525"/>
      <c r="J6" s="335" t="s">
        <v>96</v>
      </c>
      <c r="K6" s="159" t="s">
        <v>224</v>
      </c>
      <c r="L6" s="426"/>
      <c r="M6" s="426"/>
      <c r="N6" s="426"/>
      <c r="O6" s="426"/>
      <c r="P6" s="426"/>
      <c r="Q6" s="426"/>
      <c r="R6" s="426"/>
      <c r="S6" s="426"/>
      <c r="T6" s="426"/>
      <c r="U6" s="426"/>
      <c r="V6" s="426"/>
      <c r="W6" s="426"/>
      <c r="X6" s="426"/>
      <c r="Y6" s="426"/>
      <c r="Z6" s="426"/>
    </row>
    <row r="7" spans="1:26">
      <c r="A7" s="426" t="s">
        <v>808</v>
      </c>
      <c r="B7" s="426"/>
      <c r="C7" s="426"/>
      <c r="D7" s="426"/>
      <c r="E7" s="426"/>
      <c r="F7" s="426"/>
      <c r="G7" s="426"/>
      <c r="H7" s="426"/>
      <c r="I7" s="426"/>
      <c r="J7" s="334"/>
      <c r="K7" s="27"/>
      <c r="L7" s="426"/>
      <c r="M7" s="426"/>
      <c r="N7" s="426"/>
      <c r="O7" s="426"/>
      <c r="P7" s="426"/>
      <c r="Q7" s="426"/>
      <c r="R7" s="426"/>
      <c r="S7" s="426"/>
      <c r="T7" s="426"/>
      <c r="U7" s="426"/>
      <c r="V7" s="426"/>
      <c r="W7" s="426"/>
      <c r="X7" s="426"/>
      <c r="Y7" s="426"/>
      <c r="Z7" s="426"/>
    </row>
    <row r="8" spans="1:26">
      <c r="A8" s="426" t="s">
        <v>809</v>
      </c>
      <c r="B8" s="426"/>
      <c r="C8" s="426"/>
      <c r="D8" s="426"/>
      <c r="E8" s="426"/>
      <c r="F8" s="426"/>
      <c r="G8" s="426"/>
      <c r="H8" s="426"/>
      <c r="I8" s="426"/>
      <c r="J8" s="334" t="s">
        <v>98</v>
      </c>
      <c r="K8" s="33">
        <v>45979</v>
      </c>
      <c r="L8" s="426"/>
      <c r="M8" s="426"/>
      <c r="N8" s="426"/>
      <c r="O8" s="426"/>
      <c r="P8" s="426"/>
      <c r="Q8" s="426"/>
      <c r="R8" s="426"/>
      <c r="S8" s="426"/>
      <c r="T8" s="426"/>
      <c r="U8" s="426"/>
      <c r="V8" s="426"/>
      <c r="W8" s="426"/>
      <c r="X8" s="426"/>
      <c r="Y8" s="426"/>
      <c r="Z8" s="426"/>
    </row>
    <row r="9" spans="1:26">
      <c r="A9" s="426" t="s">
        <v>810</v>
      </c>
      <c r="B9" s="426"/>
      <c r="C9" s="426"/>
      <c r="D9" s="426"/>
      <c r="E9" s="739"/>
      <c r="F9" s="631"/>
      <c r="G9" s="433"/>
      <c r="H9" s="433"/>
      <c r="I9" s="739"/>
      <c r="J9" s="631"/>
      <c r="K9" s="426"/>
      <c r="L9" s="426"/>
      <c r="M9" s="426"/>
      <c r="N9" s="426"/>
      <c r="O9" s="426"/>
      <c r="P9" s="426"/>
      <c r="Q9" s="426"/>
      <c r="R9" s="426"/>
      <c r="S9" s="426"/>
      <c r="T9" s="426"/>
      <c r="U9" s="426"/>
      <c r="V9" s="426"/>
      <c r="W9" s="426"/>
      <c r="X9" s="426"/>
      <c r="Y9" s="426"/>
      <c r="Z9" s="426"/>
    </row>
    <row r="10" spans="1:26">
      <c r="A10" s="426"/>
      <c r="B10" s="526"/>
      <c r="C10" s="527"/>
      <c r="D10" s="528" t="str">
        <f>'LDC Info'!E24+1 &amp; " Test Year"</f>
        <v>2027 Test Year</v>
      </c>
      <c r="E10" s="741" t="s">
        <v>763</v>
      </c>
      <c r="F10" s="657"/>
      <c r="G10" s="529"/>
      <c r="H10" s="528" t="str">
        <f>D10</f>
        <v>2027 Test Year</v>
      </c>
      <c r="I10" s="741" t="s">
        <v>762</v>
      </c>
      <c r="J10" s="657"/>
      <c r="K10" s="530" t="s">
        <v>144</v>
      </c>
      <c r="L10" s="426"/>
      <c r="M10" s="426"/>
      <c r="N10" s="426"/>
      <c r="O10" s="426"/>
      <c r="P10" s="426"/>
      <c r="Q10" s="426"/>
      <c r="R10" s="426"/>
      <c r="S10" s="426"/>
      <c r="T10" s="426"/>
      <c r="U10" s="426"/>
      <c r="V10" s="426"/>
      <c r="W10" s="426"/>
      <c r="X10" s="426"/>
      <c r="Y10" s="426"/>
      <c r="Z10" s="426"/>
    </row>
    <row r="11" spans="1:26">
      <c r="A11" s="531" t="s">
        <v>811</v>
      </c>
      <c r="B11" s="750" t="s">
        <v>812</v>
      </c>
      <c r="C11" s="532"/>
      <c r="D11" s="533" t="s">
        <v>813</v>
      </c>
      <c r="E11" s="533" t="s">
        <v>814</v>
      </c>
      <c r="F11" s="473" t="s">
        <v>815</v>
      </c>
      <c r="G11" s="433"/>
      <c r="H11" s="533" t="s">
        <v>813</v>
      </c>
      <c r="I11" s="533" t="s">
        <v>814</v>
      </c>
      <c r="J11" s="473" t="s">
        <v>815</v>
      </c>
      <c r="K11" s="534" t="s">
        <v>816</v>
      </c>
      <c r="L11" s="426"/>
      <c r="M11" s="426"/>
      <c r="N11" s="426"/>
      <c r="O11" s="426"/>
      <c r="P11" s="426"/>
      <c r="Q11" s="426"/>
      <c r="R11" s="426"/>
      <c r="S11" s="426"/>
      <c r="T11" s="426"/>
      <c r="U11" s="426"/>
      <c r="V11" s="426"/>
      <c r="W11" s="426"/>
      <c r="X11" s="426"/>
      <c r="Y11" s="426"/>
      <c r="Z11" s="426"/>
    </row>
    <row r="12" spans="1:26">
      <c r="A12" s="535" t="s">
        <v>817</v>
      </c>
      <c r="B12" s="738"/>
      <c r="C12" s="536"/>
      <c r="D12" s="537"/>
      <c r="E12" s="538"/>
      <c r="F12" s="539"/>
      <c r="G12" s="426"/>
      <c r="H12" s="537"/>
      <c r="I12" s="538"/>
      <c r="J12" s="539"/>
      <c r="K12" s="736"/>
      <c r="L12" s="426"/>
      <c r="M12" s="426"/>
      <c r="N12" s="426"/>
      <c r="O12" s="426"/>
      <c r="P12" s="426"/>
      <c r="Q12" s="426"/>
      <c r="R12" s="426"/>
      <c r="S12" s="426"/>
      <c r="T12" s="426"/>
      <c r="U12" s="426"/>
      <c r="V12" s="426"/>
      <c r="W12" s="426"/>
      <c r="X12" s="426"/>
      <c r="Y12" s="426"/>
      <c r="Z12" s="426"/>
    </row>
    <row r="13" spans="1:26">
      <c r="A13" s="472" t="str">
        <f>IF('App.2-ZA_2026-Com. Exp. Forecas'!B29="","",'App.2-ZA_2026-Com. Exp. Forecas'!B29)</f>
        <v>RESIDENTIAL</v>
      </c>
      <c r="B13" s="540" t="s">
        <v>788</v>
      </c>
      <c r="C13" s="536"/>
      <c r="D13" s="543">
        <v>2691213763</v>
      </c>
      <c r="E13" s="541"/>
      <c r="F13" s="539">
        <f>D13*'App.2-ZA_2027-Com. Exp. Forecas'!K29</f>
        <v>350880450.41993999</v>
      </c>
      <c r="G13" s="426"/>
      <c r="H13" s="543">
        <v>24674108</v>
      </c>
      <c r="I13" s="542"/>
      <c r="J13" s="539">
        <f>H13*'App.2-ZA_2027-Com. Exp. Forecas'!J29</f>
        <v>1448863.62176</v>
      </c>
      <c r="K13" s="737"/>
      <c r="L13" s="426"/>
      <c r="M13" s="426"/>
      <c r="N13" s="426"/>
      <c r="O13" s="426"/>
      <c r="P13" s="426"/>
      <c r="Q13" s="426"/>
      <c r="R13" s="426"/>
      <c r="S13" s="426"/>
      <c r="T13" s="426"/>
      <c r="U13" s="426"/>
      <c r="V13" s="426"/>
      <c r="W13" s="426"/>
      <c r="X13" s="426"/>
      <c r="Y13" s="426"/>
      <c r="Z13" s="426"/>
    </row>
    <row r="14" spans="1:26">
      <c r="A14" s="472" t="str">
        <f>IF('App.2-ZA_2026-Com. Exp. Forecas'!B30="","",'App.2-ZA_2026-Com. Exp. Forecas'!B30)</f>
        <v>GENERAL SERVICE &lt;50KW</v>
      </c>
      <c r="B14" s="540" t="s">
        <v>788</v>
      </c>
      <c r="C14" s="536"/>
      <c r="D14" s="543">
        <v>637640005</v>
      </c>
      <c r="E14" s="541"/>
      <c r="F14" s="539">
        <f>D14*'App.2-ZA_2027-Com. Exp. Forecas'!K30</f>
        <v>83135503.851899996</v>
      </c>
      <c r="G14" s="426"/>
      <c r="H14" s="543">
        <v>108532482</v>
      </c>
      <c r="I14" s="542"/>
      <c r="J14" s="539">
        <f>H14*'App.2-ZA_2027-Com. Exp. Forecas'!J30</f>
        <v>6373027.3430399997</v>
      </c>
      <c r="K14" s="737"/>
      <c r="L14" s="426"/>
      <c r="M14" s="426"/>
      <c r="N14" s="426"/>
      <c r="O14" s="426"/>
      <c r="P14" s="426"/>
      <c r="Q14" s="426"/>
      <c r="R14" s="426"/>
      <c r="S14" s="426"/>
      <c r="T14" s="426"/>
      <c r="U14" s="426"/>
      <c r="V14" s="426"/>
      <c r="W14" s="426"/>
      <c r="X14" s="426"/>
      <c r="Y14" s="426"/>
      <c r="Z14" s="426"/>
    </row>
    <row r="15" spans="1:26">
      <c r="A15" s="472" t="str">
        <f>IF('App.2-ZA_2026-Com. Exp. Forecas'!B31="","",'App.2-ZA_2026-Com. Exp. Forecas'!B31)</f>
        <v>GENERAL SERVICE 1000-1500KW</v>
      </c>
      <c r="B15" s="540" t="s">
        <v>788</v>
      </c>
      <c r="C15" s="536"/>
      <c r="D15" s="543">
        <v>339712135</v>
      </c>
      <c r="E15" s="541"/>
      <c r="F15" s="539">
        <f>D15*'App.2-ZA_2027-Com. Exp. Forecas'!K31</f>
        <v>44291668.161299996</v>
      </c>
      <c r="G15" s="426"/>
      <c r="H15" s="543">
        <v>2568342626</v>
      </c>
      <c r="I15" s="542"/>
      <c r="J15" s="539">
        <f>H15*'App.2-ZA_2027-Com. Exp. Forecas'!J31</f>
        <v>150813078.99871999</v>
      </c>
      <c r="K15" s="737"/>
      <c r="L15" s="426"/>
      <c r="M15" s="426"/>
      <c r="N15" s="426"/>
      <c r="O15" s="426"/>
      <c r="P15" s="426"/>
      <c r="Q15" s="426"/>
      <c r="R15" s="426"/>
      <c r="S15" s="426"/>
      <c r="T15" s="426"/>
      <c r="U15" s="426"/>
      <c r="V15" s="426"/>
      <c r="W15" s="426"/>
      <c r="X15" s="426"/>
      <c r="Y15" s="426"/>
      <c r="Z15" s="426"/>
    </row>
    <row r="16" spans="1:26">
      <c r="A16" s="472" t="str">
        <f>IF('App.2-ZA_2026-Com. Exp. Forecas'!B32="","",'App.2-ZA_2026-Com. Exp. Forecas'!B32)</f>
        <v>GENERAL SERVICE 1500-5000 KW</v>
      </c>
      <c r="B16" s="540" t="s">
        <v>788</v>
      </c>
      <c r="C16" s="536"/>
      <c r="D16" s="543">
        <v>0</v>
      </c>
      <c r="E16" s="541"/>
      <c r="F16" s="539">
        <f>D16*'App.2-ZA_2027-Com. Exp. Forecas'!K32</f>
        <v>0</v>
      </c>
      <c r="G16" s="426"/>
      <c r="H16" s="543">
        <v>740718864</v>
      </c>
      <c r="I16" s="542"/>
      <c r="J16" s="539">
        <f>H16*'App.2-ZA_2027-Com. Exp. Forecas'!J32</f>
        <v>43495011.694080003</v>
      </c>
      <c r="K16" s="737"/>
      <c r="L16" s="426"/>
      <c r="M16" s="426"/>
      <c r="N16" s="426"/>
      <c r="O16" s="426"/>
      <c r="P16" s="426"/>
      <c r="Q16" s="426"/>
      <c r="R16" s="426"/>
      <c r="S16" s="426"/>
      <c r="T16" s="426"/>
      <c r="U16" s="426"/>
      <c r="V16" s="426"/>
      <c r="W16" s="426"/>
      <c r="X16" s="426"/>
      <c r="Y16" s="426"/>
      <c r="Z16" s="426"/>
    </row>
    <row r="17" spans="1:26">
      <c r="A17" s="472" t="str">
        <f>IF('App.2-ZA_2026-Com. Exp. Forecas'!B33="","",'App.2-ZA_2026-Com. Exp. Forecas'!B33)</f>
        <v>LARGE USER</v>
      </c>
      <c r="B17" s="540" t="s">
        <v>788</v>
      </c>
      <c r="C17" s="536"/>
      <c r="D17" s="543">
        <v>0</v>
      </c>
      <c r="E17" s="541"/>
      <c r="F17" s="539">
        <f>D17*'App.2-ZA_2027-Com. Exp. Forecas'!K33</f>
        <v>0</v>
      </c>
      <c r="G17" s="426"/>
      <c r="H17" s="543">
        <v>568815424</v>
      </c>
      <c r="I17" s="542"/>
      <c r="J17" s="539">
        <f>H17*'App.2-ZA_2027-Com. Exp. Forecas'!J33</f>
        <v>33400841.697280001</v>
      </c>
      <c r="K17" s="737"/>
      <c r="L17" s="426"/>
      <c r="M17" s="426"/>
      <c r="N17" s="426"/>
      <c r="O17" s="426"/>
      <c r="P17" s="426"/>
      <c r="Q17" s="426"/>
      <c r="R17" s="426"/>
      <c r="S17" s="426"/>
      <c r="T17" s="426"/>
      <c r="U17" s="426"/>
      <c r="V17" s="426"/>
      <c r="W17" s="426"/>
      <c r="X17" s="426"/>
      <c r="Y17" s="426"/>
      <c r="Z17" s="426"/>
    </row>
    <row r="18" spans="1:26">
      <c r="A18" s="472" t="str">
        <f>IF('App.2-ZA_2026-Com. Exp. Forecas'!B34="","",'App.2-ZA_2026-Com. Exp. Forecas'!B34)</f>
        <v>STREETLIGHTING</v>
      </c>
      <c r="B18" s="540" t="s">
        <v>788</v>
      </c>
      <c r="C18" s="536"/>
      <c r="D18" s="543">
        <v>0</v>
      </c>
      <c r="E18" s="541"/>
      <c r="F18" s="539">
        <f>D18*'App.2-ZA_2027-Com. Exp. Forecas'!K34</f>
        <v>0</v>
      </c>
      <c r="G18" s="426"/>
      <c r="H18" s="543">
        <v>22792447</v>
      </c>
      <c r="I18" s="542"/>
      <c r="J18" s="539">
        <f>H18*'App.2-ZA_2027-Com. Exp. Forecas'!J34</f>
        <v>1338372.4878400001</v>
      </c>
      <c r="K18" s="737"/>
      <c r="L18" s="426"/>
      <c r="M18" s="426"/>
      <c r="N18" s="426"/>
      <c r="O18" s="426"/>
      <c r="P18" s="426"/>
      <c r="Q18" s="426"/>
      <c r="R18" s="426"/>
      <c r="S18" s="426"/>
      <c r="T18" s="426"/>
      <c r="U18" s="426"/>
      <c r="V18" s="426"/>
      <c r="W18" s="426"/>
      <c r="X18" s="426"/>
      <c r="Y18" s="426"/>
      <c r="Z18" s="426"/>
    </row>
    <row r="19" spans="1:26">
      <c r="A19" s="472" t="str">
        <f>IF('App.2-ZA_2026-Com. Exp. Forecas'!B35="","",'App.2-ZA_2026-Com. Exp. Forecas'!B35)</f>
        <v>SENTINEL LIGHTS</v>
      </c>
      <c r="B19" s="540" t="s">
        <v>788</v>
      </c>
      <c r="C19" s="536"/>
      <c r="D19" s="543">
        <v>41221</v>
      </c>
      <c r="E19" s="541"/>
      <c r="F19" s="539">
        <f>D19*'App.2-ZA_2027-Com. Exp. Forecas'!K35</f>
        <v>5374.3939799999998</v>
      </c>
      <c r="G19" s="426"/>
      <c r="H19" s="543">
        <v>0</v>
      </c>
      <c r="I19" s="542"/>
      <c r="J19" s="539">
        <f>H19*'App.2-ZA_2027-Com. Exp. Forecas'!J35</f>
        <v>0</v>
      </c>
      <c r="K19" s="737"/>
      <c r="L19" s="426"/>
      <c r="M19" s="426"/>
      <c r="N19" s="426"/>
      <c r="O19" s="426"/>
      <c r="P19" s="426"/>
      <c r="Q19" s="426"/>
      <c r="R19" s="426"/>
      <c r="S19" s="426"/>
      <c r="T19" s="426"/>
      <c r="U19" s="426"/>
      <c r="V19" s="426"/>
      <c r="W19" s="426"/>
      <c r="X19" s="426"/>
      <c r="Y19" s="426"/>
      <c r="Z19" s="426"/>
    </row>
    <row r="20" spans="1:26">
      <c r="A20" s="472" t="str">
        <f>IF('App.2-ZA_2026-Com. Exp. Forecas'!B36="","",'App.2-ZA_2026-Com. Exp. Forecas'!B36)</f>
        <v>UNMETERED SCATTERED LOADS</v>
      </c>
      <c r="B20" s="540" t="s">
        <v>788</v>
      </c>
      <c r="C20" s="536"/>
      <c r="D20" s="543">
        <v>14952362</v>
      </c>
      <c r="E20" s="541"/>
      <c r="F20" s="539">
        <f>D20*'App.2-ZA_2027-Com. Exp. Forecas'!K36</f>
        <v>1949488.95756</v>
      </c>
      <c r="G20" s="426"/>
      <c r="H20" s="543">
        <v>0</v>
      </c>
      <c r="I20" s="542"/>
      <c r="J20" s="539">
        <f>H20*'App.2-ZA_2027-Com. Exp. Forecas'!J36</f>
        <v>0</v>
      </c>
      <c r="K20" s="737"/>
      <c r="L20" s="426"/>
      <c r="M20" s="426"/>
      <c r="N20" s="426"/>
      <c r="O20" s="426"/>
      <c r="P20" s="426"/>
      <c r="Q20" s="426"/>
      <c r="R20" s="426"/>
      <c r="S20" s="426"/>
      <c r="T20" s="426"/>
      <c r="U20" s="426"/>
      <c r="V20" s="426"/>
      <c r="W20" s="426"/>
      <c r="X20" s="426"/>
      <c r="Y20" s="426"/>
      <c r="Z20" s="426"/>
    </row>
    <row r="21" spans="1:26" ht="15.75" customHeight="1">
      <c r="A21" s="472" t="str">
        <f>IF('App.2-ZA_2026-Com. Exp. Forecas'!B37="","",'App.2-ZA_2026-Com. Exp. Forecas'!B37)</f>
        <v>DRYCORE</v>
      </c>
      <c r="B21" s="540" t="s">
        <v>788</v>
      </c>
      <c r="C21" s="536"/>
      <c r="D21" s="537">
        <f>'App.2-ZA_2027-Com. Exp. Forecas'!I37</f>
        <v>0</v>
      </c>
      <c r="E21" s="541"/>
      <c r="F21" s="539">
        <f>D21*'App.2-ZA_2027-Com. Exp. Forecas'!K37</f>
        <v>0</v>
      </c>
      <c r="G21" s="426"/>
      <c r="H21" s="543">
        <v>7264854</v>
      </c>
      <c r="I21" s="542"/>
      <c r="J21" s="539">
        <f>H21*'App.2-ZA_2027-Com. Exp. Forecas'!J37</f>
        <v>426592.22688000003</v>
      </c>
      <c r="K21" s="737"/>
      <c r="L21" s="426"/>
      <c r="M21" s="426"/>
      <c r="N21" s="426"/>
      <c r="O21" s="426"/>
      <c r="P21" s="426"/>
      <c r="Q21" s="426"/>
      <c r="R21" s="426"/>
      <c r="S21" s="426"/>
      <c r="T21" s="426"/>
      <c r="U21" s="426"/>
      <c r="V21" s="426"/>
      <c r="W21" s="426"/>
      <c r="X21" s="426"/>
      <c r="Y21" s="426"/>
      <c r="Z21" s="426"/>
    </row>
    <row r="22" spans="1:26" ht="15.75" customHeight="1">
      <c r="A22" s="472" t="str">
        <f>IF('App.2-ZA_2026-Com. Exp. Forecas'!B38="","",'App.2-ZA_2026-Com. Exp. Forecas'!B38)</f>
        <v/>
      </c>
      <c r="B22" s="544"/>
      <c r="C22" s="545"/>
      <c r="D22" s="537">
        <f>'App.2-ZA_2027-Com. Exp. Forecas'!I38</f>
        <v>0</v>
      </c>
      <c r="E22" s="541"/>
      <c r="F22" s="539">
        <f>D22*'App.2-ZA_2027-Com. Exp. Forecas'!K38</f>
        <v>0</v>
      </c>
      <c r="G22" s="426"/>
      <c r="H22" s="537">
        <f>'App.2-ZA_2027-Com. Exp. Forecas'!F38+'App.2-ZA_2027-Com. Exp. Forecas'!H38</f>
        <v>0</v>
      </c>
      <c r="I22" s="542"/>
      <c r="J22" s="539">
        <f>H22*'App.2-ZA_2027-Com. Exp. Forecas'!J38</f>
        <v>0</v>
      </c>
      <c r="K22" s="737"/>
      <c r="L22" s="426"/>
      <c r="M22" s="426"/>
      <c r="N22" s="426"/>
      <c r="O22" s="426"/>
      <c r="P22" s="426"/>
      <c r="Q22" s="426"/>
      <c r="R22" s="426"/>
      <c r="S22" s="426"/>
      <c r="T22" s="426"/>
      <c r="U22" s="426"/>
      <c r="V22" s="426"/>
      <c r="W22" s="426"/>
      <c r="X22" s="426"/>
      <c r="Y22" s="426"/>
      <c r="Z22" s="426"/>
    </row>
    <row r="23" spans="1:26" ht="15.75" customHeight="1">
      <c r="A23" s="472" t="str">
        <f>IF('App.2-ZA_2026-Com. Exp. Forecas'!B39="","",'App.2-ZA_2026-Com. Exp. Forecas'!B39)</f>
        <v>(volumes for the test year is loss adjusted)</v>
      </c>
      <c r="B23" s="546"/>
      <c r="C23" s="536"/>
      <c r="D23" s="537">
        <f>'App.2-ZA_2026-Com. Exp. Forecas'!I39</f>
        <v>0</v>
      </c>
      <c r="E23" s="541"/>
      <c r="F23" s="539">
        <f>D23*'App.2-ZA_2026-Com. Exp. Forecas'!K39</f>
        <v>0</v>
      </c>
      <c r="G23" s="426"/>
      <c r="H23" s="537">
        <f>'App.2-ZA_2027-Com. Exp. Forecas'!F39+'App.2-ZA_2027-Com. Exp. Forecas'!H39</f>
        <v>0</v>
      </c>
      <c r="I23" s="542"/>
      <c r="J23" s="539">
        <f>H23*'App.2-ZA_2027-Com. Exp. Forecas'!J39</f>
        <v>0</v>
      </c>
      <c r="K23" s="738"/>
      <c r="L23" s="426"/>
      <c r="M23" s="426"/>
      <c r="N23" s="426"/>
      <c r="O23" s="426"/>
      <c r="P23" s="426"/>
      <c r="Q23" s="426"/>
      <c r="R23" s="426"/>
      <c r="S23" s="426"/>
      <c r="T23" s="426"/>
      <c r="U23" s="426"/>
      <c r="V23" s="426"/>
      <c r="W23" s="426"/>
      <c r="X23" s="426"/>
      <c r="Y23" s="426"/>
      <c r="Z23" s="426"/>
    </row>
    <row r="24" spans="1:26" ht="15.75" customHeight="1">
      <c r="A24" s="535" t="s">
        <v>818</v>
      </c>
      <c r="B24" s="472"/>
      <c r="C24" s="536"/>
      <c r="D24" s="537"/>
      <c r="E24" s="547"/>
      <c r="F24" s="539">
        <f>SUM(F13:F23)</f>
        <v>480262485.78468001</v>
      </c>
      <c r="G24" s="472"/>
      <c r="H24" s="537"/>
      <c r="I24" s="468"/>
      <c r="J24" s="548">
        <f>SUM(J13:J23)</f>
        <v>237295788.06959999</v>
      </c>
      <c r="K24" s="619">
        <f>F24+J24</f>
        <v>717558273.85427999</v>
      </c>
      <c r="L24" s="426" t="str">
        <f>IF(K24='App.2-ZA_2027-Com. Exp. Forecas'!L40,"OK", "ERROR")</f>
        <v>ERROR</v>
      </c>
      <c r="M24" s="620"/>
      <c r="N24" s="426"/>
      <c r="O24" s="426"/>
      <c r="P24" s="426"/>
      <c r="Q24" s="426"/>
      <c r="R24" s="426"/>
      <c r="S24" s="426"/>
      <c r="T24" s="426"/>
      <c r="U24" s="426"/>
      <c r="V24" s="426"/>
      <c r="W24" s="426"/>
      <c r="X24" s="426"/>
      <c r="Y24" s="426"/>
      <c r="Z24" s="426"/>
    </row>
    <row r="25" spans="1:26" ht="7.5" customHeight="1">
      <c r="A25" s="426"/>
      <c r="B25" s="426"/>
      <c r="C25" s="426"/>
      <c r="D25" s="550"/>
      <c r="E25" s="426"/>
      <c r="F25" s="426"/>
      <c r="G25" s="426"/>
      <c r="H25" s="426"/>
      <c r="I25" s="739"/>
      <c r="J25" s="740"/>
      <c r="K25" s="426"/>
      <c r="L25" s="426"/>
      <c r="M25" s="426"/>
      <c r="N25" s="426"/>
      <c r="O25" s="426"/>
      <c r="P25" s="426"/>
      <c r="Q25" s="426"/>
      <c r="R25" s="426"/>
      <c r="S25" s="426"/>
      <c r="T25" s="426"/>
      <c r="U25" s="426"/>
      <c r="V25" s="426"/>
      <c r="W25" s="426"/>
      <c r="X25" s="426"/>
      <c r="Y25" s="426"/>
      <c r="Z25" s="426"/>
    </row>
    <row r="26" spans="1:26" ht="15.75" customHeight="1">
      <c r="A26" s="531" t="s">
        <v>819</v>
      </c>
      <c r="B26" s="750" t="s">
        <v>812</v>
      </c>
      <c r="C26" s="532"/>
      <c r="D26" s="736" t="s">
        <v>813</v>
      </c>
      <c r="E26" s="743" t="s">
        <v>814</v>
      </c>
      <c r="F26" s="745" t="s">
        <v>815</v>
      </c>
      <c r="G26" s="433"/>
      <c r="H26" s="746" t="s">
        <v>813</v>
      </c>
      <c r="I26" s="743" t="s">
        <v>814</v>
      </c>
      <c r="J26" s="745" t="s">
        <v>815</v>
      </c>
      <c r="K26" s="736" t="s">
        <v>144</v>
      </c>
      <c r="L26" s="426"/>
      <c r="M26" s="426"/>
      <c r="N26" s="426"/>
      <c r="O26" s="426"/>
      <c r="P26" s="426"/>
      <c r="Q26" s="426"/>
      <c r="R26" s="426"/>
      <c r="S26" s="426"/>
      <c r="T26" s="426"/>
      <c r="U26" s="426"/>
      <c r="V26" s="426"/>
      <c r="W26" s="426"/>
      <c r="X26" s="426"/>
      <c r="Y26" s="426"/>
      <c r="Z26" s="426"/>
    </row>
    <row r="27" spans="1:26" ht="15.75" customHeight="1">
      <c r="A27" s="535" t="s">
        <v>820</v>
      </c>
      <c r="B27" s="738"/>
      <c r="C27" s="532"/>
      <c r="D27" s="737"/>
      <c r="E27" s="744"/>
      <c r="F27" s="654"/>
      <c r="G27" s="433"/>
      <c r="H27" s="737"/>
      <c r="I27" s="744"/>
      <c r="J27" s="654"/>
      <c r="K27" s="738"/>
      <c r="L27" s="426"/>
      <c r="M27" s="426"/>
      <c r="N27" s="426"/>
      <c r="O27" s="426"/>
      <c r="P27" s="426"/>
      <c r="Q27" s="426"/>
      <c r="R27" s="426"/>
      <c r="S27" s="426"/>
      <c r="T27" s="426"/>
      <c r="U27" s="426"/>
      <c r="V27" s="426"/>
      <c r="W27" s="426"/>
      <c r="X27" s="426"/>
      <c r="Y27" s="426"/>
      <c r="Z27" s="426"/>
    </row>
    <row r="28" spans="1:26" ht="15.75" customHeight="1">
      <c r="A28" s="472" t="str">
        <f t="shared" ref="A28:A38" si="0">IF(A13="","",A13 &amp; " - Class B")</f>
        <v>RESIDENTIAL - Class B</v>
      </c>
      <c r="B28" s="540" t="s">
        <v>788</v>
      </c>
      <c r="C28" s="536"/>
      <c r="D28" s="496"/>
      <c r="E28" s="496"/>
      <c r="F28" s="552">
        <f t="shared" ref="F28:F43" si="1">D28*E28</f>
        <v>0</v>
      </c>
      <c r="G28" s="426"/>
      <c r="H28" s="553"/>
      <c r="I28" s="496"/>
      <c r="J28" s="539">
        <f>'App.2-ZA_2027-Com. Exp. Forecas'!L55</f>
        <v>1506847.7975452</v>
      </c>
      <c r="K28" s="736"/>
      <c r="L28" s="426"/>
      <c r="M28" s="426"/>
      <c r="N28" s="426"/>
      <c r="O28" s="426"/>
      <c r="P28" s="426"/>
      <c r="Q28" s="426"/>
      <c r="R28" s="426"/>
      <c r="S28" s="426"/>
      <c r="T28" s="426"/>
      <c r="U28" s="426"/>
      <c r="V28" s="426"/>
      <c r="W28" s="426"/>
      <c r="X28" s="426"/>
      <c r="Y28" s="426"/>
      <c r="Z28" s="426"/>
    </row>
    <row r="29" spans="1:26" ht="15.75" customHeight="1">
      <c r="A29" s="472" t="str">
        <f t="shared" si="0"/>
        <v>GENERAL SERVICE &lt;50KW - Class B</v>
      </c>
      <c r="B29" s="540" t="s">
        <v>788</v>
      </c>
      <c r="C29" s="536"/>
      <c r="D29" s="496"/>
      <c r="E29" s="496"/>
      <c r="F29" s="552">
        <f t="shared" si="1"/>
        <v>0</v>
      </c>
      <c r="G29" s="426"/>
      <c r="H29" s="553"/>
      <c r="I29" s="496"/>
      <c r="J29" s="539">
        <f>'App.2-ZA_2027-Com. Exp. Forecas'!L56</f>
        <v>6628078.6739079002</v>
      </c>
      <c r="K29" s="737"/>
      <c r="L29" s="426"/>
      <c r="M29" s="426"/>
      <c r="N29" s="426"/>
      <c r="O29" s="426"/>
      <c r="P29" s="426"/>
      <c r="Q29" s="426"/>
      <c r="R29" s="426"/>
      <c r="S29" s="426"/>
      <c r="T29" s="426"/>
      <c r="U29" s="426"/>
      <c r="V29" s="426"/>
      <c r="W29" s="426"/>
      <c r="X29" s="426"/>
      <c r="Y29" s="426"/>
      <c r="Z29" s="426"/>
    </row>
    <row r="30" spans="1:26" ht="15.75" customHeight="1">
      <c r="A30" s="472" t="str">
        <f t="shared" si="0"/>
        <v>GENERAL SERVICE 1000-1500KW - Class B</v>
      </c>
      <c r="B30" s="540" t="s">
        <v>788</v>
      </c>
      <c r="C30" s="536"/>
      <c r="D30" s="496"/>
      <c r="E30" s="496"/>
      <c r="F30" s="552">
        <f t="shared" si="1"/>
        <v>0</v>
      </c>
      <c r="G30" s="426"/>
      <c r="H30" s="553"/>
      <c r="I30" s="496"/>
      <c r="J30" s="539">
        <f>'App.2-ZA_2027-Com. Exp. Forecas'!L57</f>
        <v>131431962.4246622</v>
      </c>
      <c r="K30" s="737"/>
      <c r="L30" s="426"/>
      <c r="M30" s="426"/>
      <c r="N30" s="426"/>
      <c r="O30" s="426"/>
      <c r="P30" s="426"/>
      <c r="Q30" s="426"/>
      <c r="R30" s="426"/>
      <c r="S30" s="426"/>
      <c r="T30" s="426"/>
      <c r="U30" s="426"/>
      <c r="V30" s="426"/>
      <c r="W30" s="426"/>
      <c r="X30" s="426"/>
      <c r="Y30" s="426"/>
      <c r="Z30" s="426"/>
    </row>
    <row r="31" spans="1:26" ht="15.75" customHeight="1">
      <c r="A31" s="472" t="str">
        <f t="shared" si="0"/>
        <v>GENERAL SERVICE 1500-5000 KW - Class B</v>
      </c>
      <c r="B31" s="540" t="s">
        <v>788</v>
      </c>
      <c r="C31" s="536"/>
      <c r="D31" s="496"/>
      <c r="E31" s="496"/>
      <c r="F31" s="552">
        <f t="shared" si="1"/>
        <v>0</v>
      </c>
      <c r="G31" s="426"/>
      <c r="H31" s="553"/>
      <c r="I31" s="496"/>
      <c r="J31" s="539">
        <f>'App.2-ZA_2027-Com. Exp. Forecas'!L58</f>
        <v>9471770.2516041994</v>
      </c>
      <c r="K31" s="737"/>
      <c r="L31" s="426"/>
      <c r="M31" s="426"/>
      <c r="N31" s="426"/>
      <c r="O31" s="426"/>
      <c r="P31" s="426"/>
      <c r="Q31" s="426"/>
      <c r="R31" s="426"/>
      <c r="S31" s="426"/>
      <c r="T31" s="426"/>
      <c r="U31" s="426"/>
      <c r="V31" s="426"/>
      <c r="W31" s="426"/>
      <c r="X31" s="426"/>
      <c r="Y31" s="426"/>
      <c r="Z31" s="426"/>
    </row>
    <row r="32" spans="1:26" ht="15.75" customHeight="1">
      <c r="A32" s="472" t="str">
        <f t="shared" si="0"/>
        <v>LARGE USER - Class B</v>
      </c>
      <c r="B32" s="540" t="s">
        <v>788</v>
      </c>
      <c r="C32" s="536"/>
      <c r="D32" s="496"/>
      <c r="E32" s="496"/>
      <c r="F32" s="552">
        <f t="shared" si="1"/>
        <v>0</v>
      </c>
      <c r="G32" s="426"/>
      <c r="H32" s="553"/>
      <c r="I32" s="496"/>
      <c r="J32" s="539">
        <f>'App.2-ZA_2027-Com. Exp. Forecas'!L59</f>
        <v>3032817.0059918999</v>
      </c>
      <c r="K32" s="737"/>
      <c r="L32" s="426"/>
      <c r="M32" s="426"/>
      <c r="N32" s="426"/>
      <c r="O32" s="426"/>
      <c r="P32" s="426"/>
      <c r="Q32" s="426"/>
      <c r="R32" s="426"/>
      <c r="S32" s="426"/>
      <c r="T32" s="426"/>
      <c r="U32" s="426"/>
      <c r="V32" s="426"/>
      <c r="W32" s="426"/>
      <c r="X32" s="426"/>
      <c r="Y32" s="426"/>
      <c r="Z32" s="426"/>
    </row>
    <row r="33" spans="1:26" ht="15.75" customHeight="1">
      <c r="A33" s="472" t="str">
        <f t="shared" si="0"/>
        <v>STREETLIGHTING - Class B</v>
      </c>
      <c r="B33" s="540" t="s">
        <v>788</v>
      </c>
      <c r="C33" s="536"/>
      <c r="D33" s="496"/>
      <c r="E33" s="496"/>
      <c r="F33" s="552">
        <f t="shared" si="1"/>
        <v>0</v>
      </c>
      <c r="G33" s="426"/>
      <c r="H33" s="553"/>
      <c r="I33" s="496"/>
      <c r="J33" s="539">
        <f>'App.2-ZA_2027-Com. Exp. Forecas'!L60</f>
        <v>1391934.7236332002</v>
      </c>
      <c r="K33" s="737"/>
      <c r="L33" s="426"/>
      <c r="M33" s="426"/>
      <c r="N33" s="426"/>
      <c r="O33" s="426"/>
      <c r="P33" s="426"/>
      <c r="Q33" s="426"/>
      <c r="R33" s="426"/>
      <c r="S33" s="426"/>
      <c r="T33" s="426"/>
      <c r="U33" s="426"/>
      <c r="V33" s="426"/>
      <c r="W33" s="426"/>
      <c r="X33" s="426"/>
      <c r="Y33" s="426"/>
      <c r="Z33" s="426"/>
    </row>
    <row r="34" spans="1:26" ht="15.75" customHeight="1">
      <c r="A34" s="472" t="str">
        <f t="shared" si="0"/>
        <v>SENTINEL LIGHTS - Class B</v>
      </c>
      <c r="B34" s="540" t="s">
        <v>788</v>
      </c>
      <c r="C34" s="536"/>
      <c r="D34" s="496"/>
      <c r="E34" s="496"/>
      <c r="F34" s="552">
        <f t="shared" si="1"/>
        <v>0</v>
      </c>
      <c r="G34" s="426"/>
      <c r="H34" s="553"/>
      <c r="I34" s="496"/>
      <c r="J34" s="539">
        <f>'App.2-ZA_2027-Com. Exp. Forecas'!L61</f>
        <v>0</v>
      </c>
      <c r="K34" s="737"/>
      <c r="L34" s="426"/>
      <c r="M34" s="426"/>
      <c r="N34" s="426"/>
      <c r="O34" s="426"/>
      <c r="P34" s="426"/>
      <c r="Q34" s="426"/>
      <c r="R34" s="426"/>
      <c r="S34" s="426"/>
      <c r="T34" s="426"/>
      <c r="U34" s="426"/>
      <c r="V34" s="426"/>
      <c r="W34" s="426"/>
      <c r="X34" s="426"/>
      <c r="Y34" s="426"/>
      <c r="Z34" s="426"/>
    </row>
    <row r="35" spans="1:26" ht="15.75" customHeight="1">
      <c r="A35" s="472" t="str">
        <f t="shared" si="0"/>
        <v>UNMETERED SCATTERED LOADS - Class B</v>
      </c>
      <c r="B35" s="540" t="s">
        <v>788</v>
      </c>
      <c r="C35" s="536"/>
      <c r="D35" s="496"/>
      <c r="E35" s="496"/>
      <c r="F35" s="552">
        <f t="shared" si="1"/>
        <v>0</v>
      </c>
      <c r="G35" s="426"/>
      <c r="H35" s="553"/>
      <c r="I35" s="496"/>
      <c r="J35" s="539">
        <f>'App.2-ZA_2027-Com. Exp. Forecas'!L62</f>
        <v>0</v>
      </c>
      <c r="K35" s="737"/>
      <c r="L35" s="426"/>
      <c r="M35" s="426"/>
      <c r="N35" s="426"/>
      <c r="O35" s="426"/>
      <c r="P35" s="426"/>
      <c r="Q35" s="426"/>
      <c r="R35" s="426"/>
      <c r="S35" s="426"/>
      <c r="T35" s="426"/>
      <c r="U35" s="426"/>
      <c r="V35" s="426"/>
      <c r="W35" s="426"/>
      <c r="X35" s="426"/>
      <c r="Y35" s="426"/>
      <c r="Z35" s="426"/>
    </row>
    <row r="36" spans="1:26" ht="15.75" customHeight="1">
      <c r="A36" s="472" t="str">
        <f t="shared" si="0"/>
        <v>DRYCORE - Class B</v>
      </c>
      <c r="B36" s="540" t="s">
        <v>788</v>
      </c>
      <c r="C36" s="536"/>
      <c r="D36" s="496"/>
      <c r="E36" s="496"/>
      <c r="F36" s="552">
        <f t="shared" si="1"/>
        <v>0</v>
      </c>
      <c r="G36" s="426"/>
      <c r="H36" s="553"/>
      <c r="I36" s="496"/>
      <c r="J36" s="539">
        <f>'App.2-ZA_2027-Com. Exp. Forecas'!L63</f>
        <v>443664.62461949995</v>
      </c>
      <c r="K36" s="737"/>
      <c r="L36" s="426"/>
      <c r="M36" s="426"/>
      <c r="N36" s="426"/>
      <c r="O36" s="426"/>
      <c r="P36" s="426"/>
      <c r="Q36" s="426"/>
      <c r="R36" s="426"/>
      <c r="S36" s="426"/>
      <c r="T36" s="426"/>
      <c r="U36" s="426"/>
      <c r="V36" s="426"/>
      <c r="W36" s="426"/>
      <c r="X36" s="426"/>
      <c r="Y36" s="426"/>
      <c r="Z36" s="426"/>
    </row>
    <row r="37" spans="1:26" ht="15.75" customHeight="1">
      <c r="A37" s="472" t="str">
        <f t="shared" si="0"/>
        <v/>
      </c>
      <c r="B37" s="544"/>
      <c r="C37" s="536"/>
      <c r="D37" s="496"/>
      <c r="E37" s="496"/>
      <c r="F37" s="552">
        <f t="shared" si="1"/>
        <v>0</v>
      </c>
      <c r="G37" s="426"/>
      <c r="H37" s="553"/>
      <c r="I37" s="496"/>
      <c r="J37" s="539">
        <f>'App.2-ZA_2027-Com. Exp. Forecas'!L64</f>
        <v>0</v>
      </c>
      <c r="K37" s="737"/>
      <c r="L37" s="426"/>
      <c r="M37" s="426"/>
      <c r="N37" s="426"/>
      <c r="O37" s="426"/>
      <c r="P37" s="426"/>
      <c r="Q37" s="426"/>
      <c r="R37" s="426"/>
      <c r="S37" s="426"/>
      <c r="T37" s="426"/>
      <c r="U37" s="426"/>
      <c r="V37" s="426"/>
      <c r="W37" s="426"/>
      <c r="X37" s="426"/>
      <c r="Y37" s="426"/>
      <c r="Z37" s="426"/>
    </row>
    <row r="38" spans="1:26" ht="15.75" customHeight="1">
      <c r="A38" s="472" t="str">
        <f t="shared" si="0"/>
        <v>(volumes for the test year is loss adjusted) - Class B</v>
      </c>
      <c r="B38" s="544"/>
      <c r="C38" s="536"/>
      <c r="D38" s="496"/>
      <c r="E38" s="496"/>
      <c r="F38" s="552">
        <f t="shared" si="1"/>
        <v>0</v>
      </c>
      <c r="G38" s="426"/>
      <c r="H38" s="553"/>
      <c r="I38" s="496"/>
      <c r="J38" s="539">
        <f>'App.2-ZA_2027-Com. Exp. Forecas'!L65</f>
        <v>0</v>
      </c>
      <c r="K38" s="737"/>
      <c r="L38" s="426"/>
      <c r="M38" s="426"/>
      <c r="N38" s="426"/>
      <c r="O38" s="426"/>
      <c r="P38" s="426"/>
      <c r="Q38" s="426"/>
      <c r="R38" s="426"/>
      <c r="S38" s="426"/>
      <c r="T38" s="426"/>
      <c r="U38" s="426"/>
      <c r="V38" s="426"/>
      <c r="W38" s="426"/>
      <c r="X38" s="426"/>
      <c r="Y38" s="426"/>
      <c r="Z38" s="426"/>
    </row>
    <row r="39" spans="1:26" ht="15.75" customHeight="1">
      <c r="A39" s="472" t="str">
        <f>IF('App.2-ZA_2026-Com. Exp. Forecas'!B45="","",'App.2-ZA_2026-Com. Exp. Forecas'!B45 &amp; " - Class A")</f>
        <v>GENERAL SERVICE 1000-1500KW - Class A</v>
      </c>
      <c r="B39" s="540" t="s">
        <v>788</v>
      </c>
      <c r="C39" s="536"/>
      <c r="D39" s="496"/>
      <c r="E39" s="496"/>
      <c r="F39" s="552">
        <f t="shared" si="1"/>
        <v>0</v>
      </c>
      <c r="G39" s="426"/>
      <c r="H39" s="553"/>
      <c r="I39" s="496"/>
      <c r="J39" s="539">
        <f>'App.2-ZA_2027-Com. Exp. Forecas'!L45</f>
        <v>22224544.665000003</v>
      </c>
      <c r="K39" s="737"/>
      <c r="L39" s="426"/>
      <c r="M39" s="426"/>
      <c r="N39" s="426"/>
      <c r="O39" s="426"/>
      <c r="P39" s="426"/>
      <c r="Q39" s="426"/>
      <c r="R39" s="426"/>
      <c r="S39" s="426"/>
      <c r="T39" s="426"/>
      <c r="U39" s="426"/>
      <c r="V39" s="426"/>
      <c r="W39" s="426"/>
      <c r="X39" s="426"/>
      <c r="Y39" s="426"/>
      <c r="Z39" s="426"/>
    </row>
    <row r="40" spans="1:26" ht="15.75" customHeight="1">
      <c r="A40" s="472" t="str">
        <f>IF('App.2-ZA_2026-Com. Exp. Forecas'!B46="","",'App.2-ZA_2026-Com. Exp. Forecas'!B46 &amp; " - Class A")</f>
        <v>GENERAL SERVICE 1500-5000 KW - Class A</v>
      </c>
      <c r="B40" s="540" t="s">
        <v>788</v>
      </c>
      <c r="C40" s="536"/>
      <c r="D40" s="496"/>
      <c r="E40" s="496"/>
      <c r="F40" s="552">
        <f t="shared" si="1"/>
        <v>0</v>
      </c>
      <c r="G40" s="426"/>
      <c r="H40" s="553"/>
      <c r="I40" s="496"/>
      <c r="J40" s="539">
        <f>'App.2-ZA_2027-Com. Exp. Forecas'!L46</f>
        <v>31272210.634800002</v>
      </c>
      <c r="K40" s="737"/>
      <c r="L40" s="426"/>
      <c r="M40" s="426"/>
      <c r="N40" s="426"/>
      <c r="O40" s="426"/>
      <c r="P40" s="426"/>
      <c r="Q40" s="426"/>
      <c r="R40" s="426"/>
      <c r="S40" s="426"/>
      <c r="T40" s="426"/>
      <c r="U40" s="426"/>
      <c r="V40" s="426"/>
      <c r="W40" s="426"/>
      <c r="X40" s="426"/>
      <c r="Y40" s="426"/>
      <c r="Z40" s="426"/>
    </row>
    <row r="41" spans="1:26" ht="15.75" customHeight="1">
      <c r="A41" s="472" t="str">
        <f>IF('App.2-ZA_2026-Com. Exp. Forecas'!B47="","",'App.2-ZA_2026-Com. Exp. Forecas'!B47 &amp; " - Class A")</f>
        <v>LARGE USER - Class A</v>
      </c>
      <c r="B41" s="540" t="s">
        <v>788</v>
      </c>
      <c r="C41" s="536"/>
      <c r="D41" s="496"/>
      <c r="E41" s="496"/>
      <c r="F41" s="552">
        <f t="shared" si="1"/>
        <v>0</v>
      </c>
      <c r="G41" s="426"/>
      <c r="H41" s="553"/>
      <c r="I41" s="496"/>
      <c r="J41" s="539">
        <f>'App.2-ZA_2027-Com. Exp. Forecas'!L47</f>
        <v>27722828.940000001</v>
      </c>
      <c r="K41" s="737"/>
      <c r="L41" s="433"/>
      <c r="M41" s="426"/>
      <c r="N41" s="426"/>
      <c r="O41" s="426"/>
      <c r="P41" s="426"/>
      <c r="Q41" s="426"/>
      <c r="R41" s="426"/>
      <c r="S41" s="426"/>
      <c r="T41" s="426"/>
      <c r="U41" s="426"/>
      <c r="V41" s="426"/>
      <c r="W41" s="426"/>
      <c r="X41" s="426"/>
      <c r="Y41" s="426"/>
      <c r="Z41" s="426"/>
    </row>
    <row r="42" spans="1:26" ht="15.75" customHeight="1">
      <c r="A42" s="472" t="str">
        <f>IF('App.2-ZA_2026-Com. Exp. Forecas'!B48="","",'App.2-ZA_2026-Com. Exp. Forecas'!B48 &amp; " - Class A")</f>
        <v/>
      </c>
      <c r="B42" s="544"/>
      <c r="C42" s="536"/>
      <c r="D42" s="496"/>
      <c r="E42" s="496"/>
      <c r="F42" s="552">
        <f t="shared" si="1"/>
        <v>0</v>
      </c>
      <c r="G42" s="426"/>
      <c r="H42" s="553"/>
      <c r="I42" s="496"/>
      <c r="J42" s="539">
        <f>'App.2-ZA_2027-Com. Exp. Forecas'!L69</f>
        <v>0</v>
      </c>
      <c r="K42" s="737"/>
      <c r="L42" s="426"/>
      <c r="M42" s="426"/>
      <c r="N42" s="426"/>
      <c r="O42" s="426"/>
      <c r="P42" s="426"/>
      <c r="Q42" s="426"/>
      <c r="R42" s="426"/>
      <c r="S42" s="426"/>
      <c r="T42" s="426"/>
      <c r="U42" s="426"/>
      <c r="V42" s="426"/>
      <c r="W42" s="426"/>
      <c r="X42" s="426"/>
      <c r="Y42" s="426"/>
      <c r="Z42" s="426"/>
    </row>
    <row r="43" spans="1:26" ht="15.75" customHeight="1">
      <c r="A43" s="472" t="str">
        <f>IF('App.2-ZA_2026-Com. Exp. Forecas'!B49="","",'App.2-ZA_2026-Com. Exp. Forecas'!B49 &amp; " - Class A")</f>
        <v/>
      </c>
      <c r="B43" s="544"/>
      <c r="C43" s="536"/>
      <c r="D43" s="496"/>
      <c r="E43" s="496"/>
      <c r="F43" s="552">
        <f t="shared" si="1"/>
        <v>0</v>
      </c>
      <c r="G43" s="426"/>
      <c r="H43" s="553"/>
      <c r="I43" s="496"/>
      <c r="J43" s="539"/>
      <c r="K43" s="738"/>
      <c r="L43" s="426"/>
      <c r="M43" s="426"/>
      <c r="N43" s="426"/>
      <c r="O43" s="426"/>
      <c r="P43" s="426"/>
      <c r="Q43" s="426"/>
      <c r="R43" s="426"/>
      <c r="S43" s="426"/>
      <c r="T43" s="426"/>
      <c r="U43" s="426"/>
      <c r="V43" s="426"/>
      <c r="W43" s="426"/>
      <c r="X43" s="426"/>
      <c r="Y43" s="426"/>
      <c r="Z43" s="426"/>
    </row>
    <row r="44" spans="1:26" ht="15.75" customHeight="1">
      <c r="A44" s="535" t="s">
        <v>818</v>
      </c>
      <c r="B44" s="474"/>
      <c r="C44" s="536"/>
      <c r="D44" s="468"/>
      <c r="E44" s="547"/>
      <c r="F44" s="472">
        <f>SUM(F28:F43)</f>
        <v>0</v>
      </c>
      <c r="G44" s="472"/>
      <c r="H44" s="547"/>
      <c r="I44" s="547"/>
      <c r="J44" s="303">
        <f>SUM(J28:J43)</f>
        <v>235126659.74176413</v>
      </c>
      <c r="K44" s="549">
        <f>F44+J44</f>
        <v>235126659.74176413</v>
      </c>
      <c r="L44" s="555"/>
      <c r="M44" s="426"/>
      <c r="N44" s="426"/>
      <c r="O44" s="426"/>
      <c r="P44" s="426"/>
      <c r="Q44" s="426"/>
      <c r="R44" s="426"/>
      <c r="S44" s="426"/>
      <c r="T44" s="426"/>
      <c r="U44" s="426"/>
      <c r="V44" s="426"/>
      <c r="W44" s="426"/>
      <c r="X44" s="426"/>
      <c r="Y44" s="426"/>
      <c r="Z44" s="426"/>
    </row>
    <row r="45" spans="1:26" ht="15.75" customHeight="1">
      <c r="A45" s="426"/>
      <c r="B45" s="550"/>
      <c r="C45" s="426"/>
      <c r="D45" s="550"/>
      <c r="E45" s="426"/>
      <c r="F45" s="426"/>
      <c r="G45" s="426"/>
      <c r="H45" s="426"/>
      <c r="I45" s="426"/>
      <c r="J45" s="426"/>
      <c r="K45" s="426"/>
      <c r="L45" s="426"/>
      <c r="M45" s="426"/>
      <c r="N45" s="426"/>
      <c r="O45" s="741" t="s">
        <v>763</v>
      </c>
      <c r="P45" s="657"/>
      <c r="Q45" s="426"/>
      <c r="R45" s="426"/>
      <c r="S45" s="741" t="s">
        <v>762</v>
      </c>
      <c r="T45" s="657"/>
      <c r="U45" s="426"/>
      <c r="V45" s="426"/>
      <c r="W45" s="426"/>
      <c r="X45" s="426"/>
      <c r="Y45" s="426"/>
      <c r="Z45" s="426"/>
    </row>
    <row r="46" spans="1:26" ht="15.75" customHeight="1">
      <c r="A46" s="556" t="s">
        <v>821</v>
      </c>
      <c r="B46" s="751"/>
      <c r="C46" s="532"/>
      <c r="D46" s="747" t="s">
        <v>822</v>
      </c>
      <c r="E46" s="736" t="s">
        <v>814</v>
      </c>
      <c r="F46" s="745" t="s">
        <v>815</v>
      </c>
      <c r="G46" s="433"/>
      <c r="H46" s="746" t="s">
        <v>813</v>
      </c>
      <c r="I46" s="736" t="s">
        <v>814</v>
      </c>
      <c r="J46" s="745" t="s">
        <v>815</v>
      </c>
      <c r="K46" s="736" t="s">
        <v>144</v>
      </c>
      <c r="L46" s="426"/>
      <c r="M46" s="559" t="s">
        <v>823</v>
      </c>
      <c r="N46" s="560"/>
      <c r="O46" s="561" t="s">
        <v>813</v>
      </c>
      <c r="P46" s="561" t="s">
        <v>814</v>
      </c>
      <c r="Q46" s="745" t="s">
        <v>815</v>
      </c>
      <c r="R46" s="426"/>
      <c r="S46" s="746" t="s">
        <v>813</v>
      </c>
      <c r="T46" s="736" t="s">
        <v>814</v>
      </c>
      <c r="U46" s="745" t="s">
        <v>815</v>
      </c>
      <c r="V46" s="736" t="s">
        <v>144</v>
      </c>
      <c r="W46" s="426"/>
      <c r="X46" s="426"/>
      <c r="Y46" s="426"/>
      <c r="Z46" s="426"/>
    </row>
    <row r="47" spans="1:26" ht="15.75" customHeight="1">
      <c r="A47" s="535" t="s">
        <v>820</v>
      </c>
      <c r="B47" s="652"/>
      <c r="C47" s="557"/>
      <c r="D47" s="654"/>
      <c r="E47" s="738"/>
      <c r="F47" s="654"/>
      <c r="G47" s="433"/>
      <c r="H47" s="738"/>
      <c r="I47" s="738"/>
      <c r="J47" s="654"/>
      <c r="K47" s="738"/>
      <c r="L47" s="426"/>
      <c r="M47" s="562" t="s">
        <v>817</v>
      </c>
      <c r="N47" s="563"/>
      <c r="O47" s="564"/>
      <c r="P47" s="564"/>
      <c r="Q47" s="654"/>
      <c r="R47" s="426"/>
      <c r="S47" s="738"/>
      <c r="T47" s="738"/>
      <c r="U47" s="654"/>
      <c r="V47" s="738"/>
      <c r="W47" s="426"/>
      <c r="X47" s="426"/>
      <c r="Y47" s="426"/>
      <c r="Z47" s="426"/>
    </row>
    <row r="48" spans="1:26" ht="15.75" customHeight="1">
      <c r="A48" s="472" t="str">
        <f t="shared" ref="A48:A58" si="2">IF(A13="","",A13)</f>
        <v>RESIDENTIAL</v>
      </c>
      <c r="B48" s="540" t="s">
        <v>824</v>
      </c>
      <c r="C48" s="536"/>
      <c r="D48" s="318">
        <v>5666571.04</v>
      </c>
      <c r="E48" s="565">
        <v>6.5503</v>
      </c>
      <c r="F48" s="303">
        <f t="shared" ref="F48:F58" si="3">D48*E48</f>
        <v>37117740.283312</v>
      </c>
      <c r="G48" s="426"/>
      <c r="H48" s="318">
        <v>51953.36</v>
      </c>
      <c r="I48" s="565">
        <f t="shared" ref="I48:I58" si="4">E48</f>
        <v>6.5503</v>
      </c>
      <c r="J48" s="303">
        <f t="shared" ref="J48:J58" si="5">H48*I48</f>
        <v>340310.09400799999</v>
      </c>
      <c r="K48" s="736"/>
      <c r="L48" s="426"/>
      <c r="M48" s="566" t="s">
        <v>787</v>
      </c>
      <c r="N48" s="567" t="s">
        <v>824</v>
      </c>
      <c r="O48" s="568">
        <v>228001.01</v>
      </c>
      <c r="P48" s="569">
        <v>5.5384000000000002</v>
      </c>
      <c r="Q48" s="570">
        <f t="shared" ref="Q48:Q58" si="6">O48*P48</f>
        <v>1262760.7937840002</v>
      </c>
      <c r="R48" s="426"/>
      <c r="S48" s="592">
        <v>2090.4</v>
      </c>
      <c r="T48" s="569">
        <f t="shared" ref="T48:T58" si="7">P48</f>
        <v>5.5384000000000002</v>
      </c>
      <c r="U48" s="570">
        <f t="shared" ref="U48:U58" si="8">S48*T48</f>
        <v>11577.471360000001</v>
      </c>
      <c r="V48" s="742"/>
      <c r="W48" s="426"/>
      <c r="X48" s="426"/>
      <c r="Y48" s="426"/>
      <c r="Z48" s="426"/>
    </row>
    <row r="49" spans="1:26" ht="15.75" customHeight="1">
      <c r="A49" s="472" t="str">
        <f t="shared" si="2"/>
        <v>GENERAL SERVICE &lt;50KW</v>
      </c>
      <c r="B49" s="540" t="s">
        <v>824</v>
      </c>
      <c r="C49" s="545"/>
      <c r="D49" s="318">
        <v>1199845.46</v>
      </c>
      <c r="E49" s="565">
        <v>6.5503</v>
      </c>
      <c r="F49" s="303">
        <f t="shared" si="3"/>
        <v>7859347.7166379998</v>
      </c>
      <c r="G49" s="426"/>
      <c r="H49" s="318">
        <v>204225.28</v>
      </c>
      <c r="I49" s="565">
        <f t="shared" si="4"/>
        <v>6.5503</v>
      </c>
      <c r="J49" s="303">
        <f t="shared" si="5"/>
        <v>1337736.851584</v>
      </c>
      <c r="K49" s="737"/>
      <c r="L49" s="426"/>
      <c r="M49" s="566" t="s">
        <v>789</v>
      </c>
      <c r="N49" s="567" t="s">
        <v>824</v>
      </c>
      <c r="O49" s="568">
        <v>48277.16</v>
      </c>
      <c r="P49" s="569">
        <v>5.5384000000000002</v>
      </c>
      <c r="Q49" s="570">
        <f t="shared" si="6"/>
        <v>267378.22294400004</v>
      </c>
      <c r="R49" s="426"/>
      <c r="S49" s="592">
        <v>8217.24</v>
      </c>
      <c r="T49" s="569">
        <f t="shared" si="7"/>
        <v>5.5384000000000002</v>
      </c>
      <c r="U49" s="570">
        <f t="shared" si="8"/>
        <v>45510.362015999999</v>
      </c>
      <c r="V49" s="737"/>
      <c r="W49" s="426"/>
      <c r="X49" s="426"/>
      <c r="Y49" s="426"/>
      <c r="Z49" s="426"/>
    </row>
    <row r="50" spans="1:26" ht="15.75" customHeight="1">
      <c r="A50" s="472" t="str">
        <f t="shared" si="2"/>
        <v>GENERAL SERVICE 1000-1500KW</v>
      </c>
      <c r="B50" s="540" t="s">
        <v>824</v>
      </c>
      <c r="C50" s="545"/>
      <c r="D50" s="318">
        <v>575226.18000000005</v>
      </c>
      <c r="E50" s="565">
        <v>6.5503</v>
      </c>
      <c r="F50" s="303">
        <f t="shared" si="3"/>
        <v>3767904.0468540005</v>
      </c>
      <c r="G50" s="426"/>
      <c r="H50" s="318">
        <v>4348911.21</v>
      </c>
      <c r="I50" s="565">
        <f t="shared" si="4"/>
        <v>6.5503</v>
      </c>
      <c r="J50" s="303">
        <f t="shared" si="5"/>
        <v>28486673.098862998</v>
      </c>
      <c r="K50" s="737"/>
      <c r="L50" s="426"/>
      <c r="M50" s="566" t="s">
        <v>790</v>
      </c>
      <c r="N50" s="567" t="s">
        <v>824</v>
      </c>
      <c r="O50" s="568">
        <v>23144.95</v>
      </c>
      <c r="P50" s="569">
        <v>5.5384000000000002</v>
      </c>
      <c r="Q50" s="570">
        <f t="shared" si="6"/>
        <v>128185.99108000001</v>
      </c>
      <c r="R50" s="426"/>
      <c r="S50" s="592">
        <v>174983.95</v>
      </c>
      <c r="T50" s="569">
        <f t="shared" si="7"/>
        <v>5.5384000000000002</v>
      </c>
      <c r="U50" s="570">
        <f t="shared" si="8"/>
        <v>969131.10868000006</v>
      </c>
      <c r="V50" s="737"/>
      <c r="W50" s="426"/>
      <c r="X50" s="426"/>
      <c r="Y50" s="426"/>
      <c r="Z50" s="426"/>
    </row>
    <row r="51" spans="1:26" ht="15.75" customHeight="1">
      <c r="A51" s="472" t="str">
        <f t="shared" si="2"/>
        <v>GENERAL SERVICE 1500-5000 KW</v>
      </c>
      <c r="B51" s="540" t="s">
        <v>824</v>
      </c>
      <c r="C51" s="545"/>
      <c r="D51" s="318">
        <v>0</v>
      </c>
      <c r="E51" s="565">
        <v>6.5503</v>
      </c>
      <c r="F51" s="303">
        <f t="shared" si="3"/>
        <v>0</v>
      </c>
      <c r="G51" s="426"/>
      <c r="H51" s="318">
        <v>1110523.47</v>
      </c>
      <c r="I51" s="565">
        <f t="shared" si="4"/>
        <v>6.5503</v>
      </c>
      <c r="J51" s="303">
        <f t="shared" si="5"/>
        <v>7274261.8855409995</v>
      </c>
      <c r="K51" s="737"/>
      <c r="L51" s="426"/>
      <c r="M51" s="566" t="s">
        <v>791</v>
      </c>
      <c r="N51" s="567" t="s">
        <v>824</v>
      </c>
      <c r="O51" s="568">
        <v>0</v>
      </c>
      <c r="P51" s="569">
        <v>5.5384000000000002</v>
      </c>
      <c r="Q51" s="570">
        <f t="shared" si="6"/>
        <v>0</v>
      </c>
      <c r="R51" s="426"/>
      <c r="S51" s="592">
        <v>44683.19</v>
      </c>
      <c r="T51" s="569">
        <f t="shared" si="7"/>
        <v>5.5384000000000002</v>
      </c>
      <c r="U51" s="570">
        <f t="shared" si="8"/>
        <v>247473.37949600001</v>
      </c>
      <c r="V51" s="737"/>
      <c r="W51" s="426"/>
      <c r="X51" s="426"/>
      <c r="Y51" s="426"/>
      <c r="Z51" s="426"/>
    </row>
    <row r="52" spans="1:26" ht="15.75" customHeight="1">
      <c r="A52" s="472" t="str">
        <f t="shared" si="2"/>
        <v>LARGE USER</v>
      </c>
      <c r="B52" s="540" t="s">
        <v>824</v>
      </c>
      <c r="C52" s="545"/>
      <c r="D52" s="318">
        <v>0</v>
      </c>
      <c r="E52" s="565">
        <v>6.5503</v>
      </c>
      <c r="F52" s="303">
        <f t="shared" si="3"/>
        <v>0</v>
      </c>
      <c r="G52" s="426"/>
      <c r="H52" s="318">
        <v>850494.76</v>
      </c>
      <c r="I52" s="565">
        <f t="shared" si="4"/>
        <v>6.5503</v>
      </c>
      <c r="J52" s="303">
        <f t="shared" si="5"/>
        <v>5570995.8264279999</v>
      </c>
      <c r="K52" s="737"/>
      <c r="L52" s="426"/>
      <c r="M52" s="566" t="s">
        <v>792</v>
      </c>
      <c r="N52" s="567" t="s">
        <v>824</v>
      </c>
      <c r="O52" s="568">
        <v>0</v>
      </c>
      <c r="P52" s="569">
        <v>5.5384000000000002</v>
      </c>
      <c r="Q52" s="570">
        <f t="shared" si="6"/>
        <v>0</v>
      </c>
      <c r="R52" s="426"/>
      <c r="S52" s="592">
        <v>34220.639999999999</v>
      </c>
      <c r="T52" s="569">
        <f t="shared" si="7"/>
        <v>5.5384000000000002</v>
      </c>
      <c r="U52" s="570">
        <f t="shared" si="8"/>
        <v>189527.592576</v>
      </c>
      <c r="V52" s="737"/>
      <c r="W52" s="426"/>
      <c r="X52" s="426"/>
      <c r="Y52" s="426"/>
      <c r="Z52" s="426"/>
    </row>
    <row r="53" spans="1:26" ht="15.75" customHeight="1">
      <c r="A53" s="472" t="str">
        <f t="shared" si="2"/>
        <v>STREETLIGHTING</v>
      </c>
      <c r="B53" s="540" t="s">
        <v>824</v>
      </c>
      <c r="C53" s="545"/>
      <c r="D53" s="318">
        <v>0</v>
      </c>
      <c r="E53" s="565">
        <v>6.5503</v>
      </c>
      <c r="F53" s="303">
        <f t="shared" si="3"/>
        <v>0</v>
      </c>
      <c r="G53" s="426"/>
      <c r="H53" s="318">
        <v>22870.16</v>
      </c>
      <c r="I53" s="565">
        <f t="shared" si="4"/>
        <v>6.5503</v>
      </c>
      <c r="J53" s="303">
        <f t="shared" si="5"/>
        <v>149806.409048</v>
      </c>
      <c r="K53" s="737"/>
      <c r="L53" s="426"/>
      <c r="M53" s="566" t="s">
        <v>793</v>
      </c>
      <c r="N53" s="567" t="s">
        <v>824</v>
      </c>
      <c r="O53" s="568">
        <v>0</v>
      </c>
      <c r="P53" s="569">
        <v>5.5384000000000002</v>
      </c>
      <c r="Q53" s="570">
        <f t="shared" si="6"/>
        <v>0</v>
      </c>
      <c r="R53" s="426"/>
      <c r="S53" s="592">
        <v>920.21</v>
      </c>
      <c r="T53" s="569">
        <f t="shared" si="7"/>
        <v>5.5384000000000002</v>
      </c>
      <c r="U53" s="570">
        <f t="shared" si="8"/>
        <v>5096.4910640000007</v>
      </c>
      <c r="V53" s="737"/>
      <c r="W53" s="426"/>
      <c r="X53" s="426"/>
      <c r="Y53" s="426"/>
      <c r="Z53" s="426"/>
    </row>
    <row r="54" spans="1:26" ht="15.75" customHeight="1">
      <c r="A54" s="472" t="str">
        <f t="shared" si="2"/>
        <v>SENTINEL LIGHTS</v>
      </c>
      <c r="B54" s="540" t="s">
        <v>824</v>
      </c>
      <c r="C54" s="536"/>
      <c r="D54" s="318">
        <v>42.14</v>
      </c>
      <c r="E54" s="565">
        <v>6.5503</v>
      </c>
      <c r="F54" s="303">
        <f t="shared" si="3"/>
        <v>276.02964200000002</v>
      </c>
      <c r="G54" s="426"/>
      <c r="H54" s="318">
        <v>0</v>
      </c>
      <c r="I54" s="565">
        <f t="shared" si="4"/>
        <v>6.5503</v>
      </c>
      <c r="J54" s="303">
        <f t="shared" si="5"/>
        <v>0</v>
      </c>
      <c r="K54" s="737"/>
      <c r="L54" s="426"/>
      <c r="M54" s="566" t="s">
        <v>794</v>
      </c>
      <c r="N54" s="567" t="s">
        <v>824</v>
      </c>
      <c r="O54" s="568">
        <v>1.7</v>
      </c>
      <c r="P54" s="569">
        <v>5.5384000000000002</v>
      </c>
      <c r="Q54" s="570">
        <f t="shared" si="6"/>
        <v>9.415280000000001</v>
      </c>
      <c r="R54" s="426"/>
      <c r="S54" s="592">
        <v>0</v>
      </c>
      <c r="T54" s="569">
        <f t="shared" si="7"/>
        <v>5.5384000000000002</v>
      </c>
      <c r="U54" s="570">
        <f t="shared" si="8"/>
        <v>0</v>
      </c>
      <c r="V54" s="737"/>
      <c r="W54" s="426"/>
      <c r="X54" s="426"/>
      <c r="Y54" s="426"/>
      <c r="Z54" s="426"/>
    </row>
    <row r="55" spans="1:26" ht="15.75" customHeight="1">
      <c r="A55" s="472" t="str">
        <f t="shared" si="2"/>
        <v>UNMETERED SCATTERED LOADS</v>
      </c>
      <c r="B55" s="540" t="s">
        <v>824</v>
      </c>
      <c r="C55" s="536"/>
      <c r="D55" s="318">
        <v>16801.419999999998</v>
      </c>
      <c r="E55" s="565">
        <v>6.5503</v>
      </c>
      <c r="F55" s="303">
        <f t="shared" si="3"/>
        <v>110054.34142599998</v>
      </c>
      <c r="G55" s="426"/>
      <c r="H55" s="318">
        <v>0</v>
      </c>
      <c r="I55" s="565">
        <f t="shared" si="4"/>
        <v>6.5503</v>
      </c>
      <c r="J55" s="303">
        <f t="shared" si="5"/>
        <v>0</v>
      </c>
      <c r="K55" s="737"/>
      <c r="L55" s="426"/>
      <c r="M55" s="566" t="s">
        <v>795</v>
      </c>
      <c r="N55" s="567" t="s">
        <v>824</v>
      </c>
      <c r="O55" s="568">
        <v>676.02</v>
      </c>
      <c r="P55" s="569">
        <v>5.5384000000000002</v>
      </c>
      <c r="Q55" s="570">
        <f t="shared" si="6"/>
        <v>3744.069168</v>
      </c>
      <c r="R55" s="426"/>
      <c r="S55" s="592">
        <v>0</v>
      </c>
      <c r="T55" s="569">
        <f t="shared" si="7"/>
        <v>5.5384000000000002</v>
      </c>
      <c r="U55" s="570">
        <f t="shared" si="8"/>
        <v>0</v>
      </c>
      <c r="V55" s="737"/>
      <c r="W55" s="426"/>
      <c r="X55" s="426"/>
      <c r="Y55" s="426"/>
      <c r="Z55" s="426"/>
    </row>
    <row r="56" spans="1:26" ht="15.75" customHeight="1">
      <c r="A56" s="472" t="str">
        <f t="shared" si="2"/>
        <v>DRYCORE</v>
      </c>
      <c r="B56" s="540" t="s">
        <v>824</v>
      </c>
      <c r="C56" s="536"/>
      <c r="D56" s="318">
        <v>0</v>
      </c>
      <c r="E56" s="565">
        <v>6.5503</v>
      </c>
      <c r="F56" s="303">
        <f t="shared" si="3"/>
        <v>0</v>
      </c>
      <c r="G56" s="426"/>
      <c r="H56" s="318">
        <v>547.87</v>
      </c>
      <c r="I56" s="565">
        <f t="shared" si="4"/>
        <v>6.5503</v>
      </c>
      <c r="J56" s="303">
        <f t="shared" si="5"/>
        <v>3588.712861</v>
      </c>
      <c r="K56" s="737"/>
      <c r="L56" s="426"/>
      <c r="M56" s="566" t="s">
        <v>796</v>
      </c>
      <c r="N56" s="567" t="s">
        <v>824</v>
      </c>
      <c r="O56" s="568">
        <v>0</v>
      </c>
      <c r="P56" s="569">
        <v>5.5384000000000002</v>
      </c>
      <c r="Q56" s="570">
        <f t="shared" si="6"/>
        <v>0</v>
      </c>
      <c r="R56" s="426"/>
      <c r="S56" s="592">
        <v>22.04</v>
      </c>
      <c r="T56" s="569">
        <f t="shared" si="7"/>
        <v>5.5384000000000002</v>
      </c>
      <c r="U56" s="570">
        <f t="shared" si="8"/>
        <v>122.06633600000001</v>
      </c>
      <c r="V56" s="737"/>
      <c r="W56" s="426"/>
      <c r="X56" s="426"/>
      <c r="Y56" s="426"/>
      <c r="Z56" s="426"/>
    </row>
    <row r="57" spans="1:26" ht="15.75" customHeight="1">
      <c r="A57" s="472" t="str">
        <f t="shared" si="2"/>
        <v/>
      </c>
      <c r="B57" s="544"/>
      <c r="C57" s="536"/>
      <c r="D57" s="319"/>
      <c r="E57" s="565">
        <v>6.5503</v>
      </c>
      <c r="F57" s="303">
        <f t="shared" si="3"/>
        <v>0</v>
      </c>
      <c r="G57" s="426"/>
      <c r="H57" s="319"/>
      <c r="I57" s="565">
        <f t="shared" si="4"/>
        <v>6.5503</v>
      </c>
      <c r="J57" s="303">
        <f t="shared" si="5"/>
        <v>0</v>
      </c>
      <c r="K57" s="737"/>
      <c r="L57" s="426"/>
      <c r="M57" s="486"/>
      <c r="N57" s="573"/>
      <c r="O57" s="574"/>
      <c r="P57" s="569">
        <v>5.5384000000000002</v>
      </c>
      <c r="Q57" s="570">
        <f t="shared" si="6"/>
        <v>0</v>
      </c>
      <c r="R57" s="426"/>
      <c r="S57" s="575"/>
      <c r="T57" s="569">
        <f t="shared" si="7"/>
        <v>5.5384000000000002</v>
      </c>
      <c r="U57" s="570">
        <f t="shared" si="8"/>
        <v>0</v>
      </c>
      <c r="V57" s="737"/>
      <c r="W57" s="426"/>
      <c r="X57" s="426"/>
      <c r="Y57" s="426"/>
      <c r="Z57" s="426"/>
    </row>
    <row r="58" spans="1:26" ht="15.75" customHeight="1">
      <c r="A58" s="472" t="str">
        <f t="shared" si="2"/>
        <v>(volumes for the test year is loss adjusted)</v>
      </c>
      <c r="B58" s="544"/>
      <c r="C58" s="536"/>
      <c r="D58" s="319"/>
      <c r="E58" s="565">
        <v>6.5503</v>
      </c>
      <c r="F58" s="303">
        <f t="shared" si="3"/>
        <v>0</v>
      </c>
      <c r="G58" s="426"/>
      <c r="H58" s="319"/>
      <c r="I58" s="565">
        <f t="shared" si="4"/>
        <v>6.5503</v>
      </c>
      <c r="J58" s="303">
        <f t="shared" si="5"/>
        <v>0</v>
      </c>
      <c r="K58" s="738"/>
      <c r="L58" s="426"/>
      <c r="M58" s="486"/>
      <c r="N58" s="573"/>
      <c r="O58" s="574"/>
      <c r="P58" s="569">
        <v>5.5384000000000002</v>
      </c>
      <c r="Q58" s="570">
        <f t="shared" si="6"/>
        <v>0</v>
      </c>
      <c r="R58" s="426"/>
      <c r="S58" s="575"/>
      <c r="T58" s="569">
        <f t="shared" si="7"/>
        <v>5.5384000000000002</v>
      </c>
      <c r="U58" s="570">
        <f t="shared" si="8"/>
        <v>0</v>
      </c>
      <c r="V58" s="738"/>
      <c r="W58" s="426"/>
      <c r="X58" s="426"/>
      <c r="Y58" s="426"/>
      <c r="Z58" s="426"/>
    </row>
    <row r="59" spans="1:26" ht="15.75" customHeight="1">
      <c r="A59" s="535" t="s">
        <v>818</v>
      </c>
      <c r="B59" s="474"/>
      <c r="C59" s="606"/>
      <c r="D59" s="321"/>
      <c r="E59" s="621"/>
      <c r="F59" s="321">
        <f>SUM(F48:F58)</f>
        <v>48855322.417871997</v>
      </c>
      <c r="G59" s="535"/>
      <c r="H59" s="622"/>
      <c r="I59" s="535"/>
      <c r="J59" s="321">
        <f>SUM(J48:J58)</f>
        <v>43163372.878332995</v>
      </c>
      <c r="K59" s="321">
        <f>F59+J59</f>
        <v>92018695.296204984</v>
      </c>
      <c r="L59" s="426"/>
      <c r="M59" s="562" t="s">
        <v>818</v>
      </c>
      <c r="N59" s="577"/>
      <c r="O59" s="578">
        <v>298292.27</v>
      </c>
      <c r="P59" s="579"/>
      <c r="Q59" s="580">
        <f>SUM(Q48:Q58)</f>
        <v>1662078.4922560004</v>
      </c>
      <c r="R59" s="426"/>
      <c r="S59" s="581"/>
      <c r="T59" s="579"/>
      <c r="U59" s="570">
        <f>SUM(U48:U58)</f>
        <v>1468438.471528</v>
      </c>
      <c r="V59" s="570">
        <f>Q59+U59</f>
        <v>3130516.9637840004</v>
      </c>
      <c r="W59" s="426"/>
      <c r="X59" s="426"/>
      <c r="Y59" s="426"/>
      <c r="Z59" s="426"/>
    </row>
    <row r="60" spans="1:26" ht="5.25" customHeight="1">
      <c r="A60" s="426"/>
      <c r="B60" s="426"/>
      <c r="C60" s="426"/>
      <c r="D60" s="426"/>
      <c r="E60" s="426"/>
      <c r="F60" s="426"/>
      <c r="G60" s="426"/>
      <c r="H60" s="426"/>
      <c r="I60" s="426"/>
      <c r="J60" s="426"/>
      <c r="K60" s="426"/>
      <c r="L60" s="426"/>
      <c r="M60" s="582"/>
      <c r="N60" s="582"/>
      <c r="O60" s="582"/>
      <c r="P60" s="582"/>
      <c r="Q60" s="583"/>
      <c r="R60" s="426"/>
      <c r="S60" s="584"/>
      <c r="T60" s="582"/>
      <c r="U60" s="582"/>
      <c r="V60" s="582"/>
      <c r="W60" s="426"/>
      <c r="X60" s="426"/>
      <c r="Y60" s="426"/>
      <c r="Z60" s="426"/>
    </row>
    <row r="61" spans="1:26" ht="15.75" customHeight="1">
      <c r="A61" s="556" t="s">
        <v>825</v>
      </c>
      <c r="B61" s="743"/>
      <c r="C61" s="532"/>
      <c r="D61" s="736"/>
      <c r="E61" s="736"/>
      <c r="F61" s="745"/>
      <c r="G61" s="433"/>
      <c r="H61" s="746"/>
      <c r="I61" s="736"/>
      <c r="J61" s="745" t="s">
        <v>815</v>
      </c>
      <c r="K61" s="736" t="s">
        <v>144</v>
      </c>
      <c r="L61" s="426"/>
      <c r="M61" s="559" t="s">
        <v>826</v>
      </c>
      <c r="N61" s="585"/>
      <c r="O61" s="561" t="s">
        <v>813</v>
      </c>
      <c r="P61" s="561" t="s">
        <v>814</v>
      </c>
      <c r="Q61" s="745" t="s">
        <v>815</v>
      </c>
      <c r="R61" s="426"/>
      <c r="S61" s="752" t="s">
        <v>813</v>
      </c>
      <c r="T61" s="736" t="s">
        <v>814</v>
      </c>
      <c r="U61" s="745" t="s">
        <v>815</v>
      </c>
      <c r="V61" s="736" t="s">
        <v>144</v>
      </c>
      <c r="W61" s="426"/>
      <c r="X61" s="426"/>
      <c r="Y61" s="426"/>
      <c r="Z61" s="426"/>
    </row>
    <row r="62" spans="1:26" ht="15.75" customHeight="1">
      <c r="A62" s="535" t="s">
        <v>820</v>
      </c>
      <c r="B62" s="652"/>
      <c r="C62" s="557"/>
      <c r="D62" s="738"/>
      <c r="E62" s="738"/>
      <c r="F62" s="654"/>
      <c r="G62" s="433"/>
      <c r="H62" s="738"/>
      <c r="I62" s="738"/>
      <c r="J62" s="654"/>
      <c r="K62" s="738"/>
      <c r="L62" s="426"/>
      <c r="M62" s="562" t="s">
        <v>817</v>
      </c>
      <c r="N62" s="586"/>
      <c r="O62" s="564"/>
      <c r="P62" s="564"/>
      <c r="Q62" s="654"/>
      <c r="R62" s="426"/>
      <c r="S62" s="738"/>
      <c r="T62" s="738"/>
      <c r="U62" s="654"/>
      <c r="V62" s="738"/>
      <c r="W62" s="426"/>
      <c r="X62" s="426"/>
      <c r="Y62" s="426"/>
      <c r="Z62" s="426"/>
    </row>
    <row r="63" spans="1:26" ht="15.75" customHeight="1">
      <c r="A63" s="472" t="str">
        <f t="shared" ref="A63:A73" si="9">IF(A48="","",A48)</f>
        <v>RESIDENTIAL</v>
      </c>
      <c r="B63" s="540" t="s">
        <v>824</v>
      </c>
      <c r="C63" s="536"/>
      <c r="D63" s="318">
        <v>9884891.4100000001</v>
      </c>
      <c r="E63" s="565">
        <v>2.1217000000000001</v>
      </c>
      <c r="F63" s="303">
        <f t="shared" ref="F63:F73" si="10">D63*E63</f>
        <v>20972774.104597002</v>
      </c>
      <c r="G63" s="426"/>
      <c r="H63" s="318">
        <v>90628.58</v>
      </c>
      <c r="I63" s="565">
        <f t="shared" ref="I63:I71" si="11">E63</f>
        <v>2.1217000000000001</v>
      </c>
      <c r="J63" s="303">
        <f t="shared" ref="J63:J73" si="12">H63*I63</f>
        <v>192286.65818600002</v>
      </c>
      <c r="K63" s="736"/>
      <c r="L63" s="426"/>
      <c r="M63" s="566" t="s">
        <v>787</v>
      </c>
      <c r="N63" s="567" t="s">
        <v>824</v>
      </c>
      <c r="O63" s="568">
        <v>251333.03</v>
      </c>
      <c r="P63" s="569">
        <v>3.2618999999999998</v>
      </c>
      <c r="Q63" s="570">
        <f t="shared" ref="Q63:Q73" si="13">O63*P63</f>
        <v>819823.2105569999</v>
      </c>
      <c r="R63" s="426"/>
      <c r="S63" s="592">
        <v>2304.3200000000002</v>
      </c>
      <c r="T63" s="569">
        <f t="shared" ref="T63:T71" si="14">P63</f>
        <v>3.2618999999999998</v>
      </c>
      <c r="U63" s="570">
        <f t="shared" ref="U63:U73" si="15">S63*T63</f>
        <v>7516.4614080000001</v>
      </c>
      <c r="V63" s="742"/>
      <c r="W63" s="426"/>
      <c r="X63" s="426"/>
      <c r="Y63" s="426"/>
      <c r="Z63" s="426"/>
    </row>
    <row r="64" spans="1:26" ht="15.75" customHeight="1">
      <c r="A64" s="472" t="str">
        <f t="shared" si="9"/>
        <v>GENERAL SERVICE &lt;50KW</v>
      </c>
      <c r="B64" s="540" t="s">
        <v>824</v>
      </c>
      <c r="C64" s="536"/>
      <c r="D64" s="318">
        <v>2093036.87</v>
      </c>
      <c r="E64" s="565">
        <v>2.1217000000000001</v>
      </c>
      <c r="F64" s="303">
        <f t="shared" si="10"/>
        <v>4440796.3270790009</v>
      </c>
      <c r="G64" s="426"/>
      <c r="H64" s="318">
        <v>356255.07</v>
      </c>
      <c r="I64" s="565">
        <f t="shared" si="11"/>
        <v>2.1217000000000001</v>
      </c>
      <c r="J64" s="303">
        <f t="shared" si="12"/>
        <v>755866.38201900001</v>
      </c>
      <c r="K64" s="737"/>
      <c r="L64" s="426"/>
      <c r="M64" s="566" t="s">
        <v>789</v>
      </c>
      <c r="N64" s="567" t="s">
        <v>824</v>
      </c>
      <c r="O64" s="568">
        <v>53217.51</v>
      </c>
      <c r="P64" s="569">
        <v>3.2618999999999998</v>
      </c>
      <c r="Q64" s="570">
        <f t="shared" si="13"/>
        <v>173590.19586899999</v>
      </c>
      <c r="R64" s="426"/>
      <c r="S64" s="592">
        <v>9058.1299999999992</v>
      </c>
      <c r="T64" s="569">
        <f t="shared" si="14"/>
        <v>3.2618999999999998</v>
      </c>
      <c r="U64" s="570">
        <f t="shared" si="15"/>
        <v>29546.714246999996</v>
      </c>
      <c r="V64" s="737"/>
      <c r="W64" s="426"/>
      <c r="X64" s="426"/>
      <c r="Y64" s="426"/>
      <c r="Z64" s="426"/>
    </row>
    <row r="65" spans="1:26" ht="15.75" customHeight="1">
      <c r="A65" s="472" t="str">
        <f t="shared" si="9"/>
        <v>GENERAL SERVICE 1000-1500KW</v>
      </c>
      <c r="B65" s="540" t="s">
        <v>824</v>
      </c>
      <c r="C65" s="536"/>
      <c r="D65" s="318">
        <v>1003440.09</v>
      </c>
      <c r="E65" s="565">
        <v>2.1217000000000001</v>
      </c>
      <c r="F65" s="303">
        <f t="shared" si="10"/>
        <v>2128998.838953</v>
      </c>
      <c r="G65" s="426"/>
      <c r="H65" s="318">
        <v>7586358.21</v>
      </c>
      <c r="I65" s="565">
        <f t="shared" si="11"/>
        <v>2.1217000000000001</v>
      </c>
      <c r="J65" s="303">
        <f t="shared" si="12"/>
        <v>16095976.214157</v>
      </c>
      <c r="K65" s="737"/>
      <c r="L65" s="426"/>
      <c r="M65" s="566" t="s">
        <v>790</v>
      </c>
      <c r="N65" s="567" t="s">
        <v>824</v>
      </c>
      <c r="O65" s="568">
        <v>25513.45</v>
      </c>
      <c r="P65" s="569">
        <v>3.2618999999999998</v>
      </c>
      <c r="Q65" s="570">
        <f t="shared" si="13"/>
        <v>83222.322554999992</v>
      </c>
      <c r="R65" s="426"/>
      <c r="S65" s="592">
        <v>192890.58</v>
      </c>
      <c r="T65" s="569">
        <f t="shared" si="14"/>
        <v>3.2618999999999998</v>
      </c>
      <c r="U65" s="570">
        <f t="shared" si="15"/>
        <v>629189.78290199989</v>
      </c>
      <c r="V65" s="737"/>
      <c r="W65" s="426"/>
      <c r="X65" s="426"/>
      <c r="Y65" s="426"/>
      <c r="Z65" s="426"/>
    </row>
    <row r="66" spans="1:26" ht="15.75" customHeight="1">
      <c r="A66" s="472" t="str">
        <f t="shared" si="9"/>
        <v>GENERAL SERVICE 1500-5000 KW</v>
      </c>
      <c r="B66" s="540" t="s">
        <v>824</v>
      </c>
      <c r="C66" s="536"/>
      <c r="D66" s="318">
        <v>0</v>
      </c>
      <c r="E66" s="565">
        <v>2.1217000000000001</v>
      </c>
      <c r="F66" s="303">
        <f t="shared" si="10"/>
        <v>0</v>
      </c>
      <c r="G66" s="426"/>
      <c r="H66" s="318">
        <v>1937221.62</v>
      </c>
      <c r="I66" s="565">
        <f t="shared" si="11"/>
        <v>2.1217000000000001</v>
      </c>
      <c r="J66" s="303">
        <f t="shared" si="12"/>
        <v>4110203.1111540007</v>
      </c>
      <c r="K66" s="737"/>
      <c r="L66" s="426"/>
      <c r="M66" s="566" t="s">
        <v>791</v>
      </c>
      <c r="N66" s="567" t="s">
        <v>824</v>
      </c>
      <c r="O66" s="568">
        <v>0</v>
      </c>
      <c r="P66" s="569">
        <v>3.2618999999999998</v>
      </c>
      <c r="Q66" s="570">
        <f t="shared" si="13"/>
        <v>0</v>
      </c>
      <c r="R66" s="426"/>
      <c r="S66" s="592">
        <v>49255.75</v>
      </c>
      <c r="T66" s="569">
        <f t="shared" si="14"/>
        <v>3.2618999999999998</v>
      </c>
      <c r="U66" s="570">
        <f t="shared" si="15"/>
        <v>160667.33092499999</v>
      </c>
      <c r="V66" s="737"/>
      <c r="W66" s="426"/>
      <c r="X66" s="426"/>
      <c r="Y66" s="426"/>
      <c r="Z66" s="426"/>
    </row>
    <row r="67" spans="1:26" ht="15.75" customHeight="1">
      <c r="A67" s="472" t="str">
        <f t="shared" si="9"/>
        <v>LARGE USER</v>
      </c>
      <c r="B67" s="540" t="s">
        <v>824</v>
      </c>
      <c r="C67" s="536"/>
      <c r="D67" s="318">
        <v>0</v>
      </c>
      <c r="E67" s="565">
        <v>2.1217000000000001</v>
      </c>
      <c r="F67" s="303">
        <f t="shared" si="10"/>
        <v>0</v>
      </c>
      <c r="G67" s="426"/>
      <c r="H67" s="318">
        <v>1483621.81</v>
      </c>
      <c r="I67" s="565">
        <f t="shared" si="11"/>
        <v>2.1217000000000001</v>
      </c>
      <c r="J67" s="303">
        <f t="shared" si="12"/>
        <v>3147800.3942770003</v>
      </c>
      <c r="K67" s="737"/>
      <c r="L67" s="426"/>
      <c r="M67" s="566" t="s">
        <v>792</v>
      </c>
      <c r="N67" s="567" t="s">
        <v>824</v>
      </c>
      <c r="O67" s="568">
        <v>0</v>
      </c>
      <c r="P67" s="569">
        <v>3.2618999999999998</v>
      </c>
      <c r="Q67" s="570">
        <f t="shared" si="13"/>
        <v>0</v>
      </c>
      <c r="R67" s="426"/>
      <c r="S67" s="592">
        <v>37722.54</v>
      </c>
      <c r="T67" s="569">
        <f t="shared" si="14"/>
        <v>3.2618999999999998</v>
      </c>
      <c r="U67" s="570">
        <f t="shared" si="15"/>
        <v>123047.15322599999</v>
      </c>
      <c r="V67" s="737"/>
      <c r="W67" s="426"/>
      <c r="X67" s="426"/>
      <c r="Y67" s="426"/>
      <c r="Z67" s="426"/>
    </row>
    <row r="68" spans="1:26" ht="15.75" customHeight="1">
      <c r="A68" s="472" t="str">
        <f t="shared" si="9"/>
        <v>STREETLIGHTING</v>
      </c>
      <c r="B68" s="540" t="s">
        <v>824</v>
      </c>
      <c r="C68" s="547"/>
      <c r="D68" s="318">
        <v>0</v>
      </c>
      <c r="E68" s="565">
        <v>2.1217000000000001</v>
      </c>
      <c r="F68" s="303">
        <f t="shared" si="10"/>
        <v>0</v>
      </c>
      <c r="G68" s="426"/>
      <c r="H68" s="318">
        <v>39895.22</v>
      </c>
      <c r="I68" s="565">
        <f t="shared" si="11"/>
        <v>2.1217000000000001</v>
      </c>
      <c r="J68" s="303">
        <f t="shared" si="12"/>
        <v>84645.688274000015</v>
      </c>
      <c r="K68" s="737"/>
      <c r="L68" s="426"/>
      <c r="M68" s="566" t="s">
        <v>793</v>
      </c>
      <c r="N68" s="567" t="s">
        <v>824</v>
      </c>
      <c r="O68" s="568">
        <v>0</v>
      </c>
      <c r="P68" s="569">
        <v>3.2618999999999998</v>
      </c>
      <c r="Q68" s="570">
        <f t="shared" si="13"/>
        <v>0</v>
      </c>
      <c r="R68" s="426"/>
      <c r="S68" s="592">
        <v>1014.37</v>
      </c>
      <c r="T68" s="569">
        <f t="shared" si="14"/>
        <v>3.2618999999999998</v>
      </c>
      <c r="U68" s="570">
        <f t="shared" si="15"/>
        <v>3308.7735029999999</v>
      </c>
      <c r="V68" s="737"/>
      <c r="W68" s="426"/>
      <c r="X68" s="426"/>
      <c r="Y68" s="426"/>
      <c r="Z68" s="426"/>
    </row>
    <row r="69" spans="1:26" ht="15.75" customHeight="1">
      <c r="A69" s="472" t="str">
        <f t="shared" si="9"/>
        <v>SENTINEL LIGHTS</v>
      </c>
      <c r="B69" s="540" t="s">
        <v>824</v>
      </c>
      <c r="C69" s="587"/>
      <c r="D69" s="318">
        <v>73.52</v>
      </c>
      <c r="E69" s="565">
        <v>2.1217000000000001</v>
      </c>
      <c r="F69" s="303">
        <f t="shared" si="10"/>
        <v>155.98738399999999</v>
      </c>
      <c r="G69" s="426"/>
      <c r="H69" s="318">
        <v>0</v>
      </c>
      <c r="I69" s="565">
        <f t="shared" si="11"/>
        <v>2.1217000000000001</v>
      </c>
      <c r="J69" s="303">
        <f t="shared" si="12"/>
        <v>0</v>
      </c>
      <c r="K69" s="737"/>
      <c r="L69" s="426"/>
      <c r="M69" s="566" t="s">
        <v>794</v>
      </c>
      <c r="N69" s="567" t="s">
        <v>824</v>
      </c>
      <c r="O69" s="568">
        <v>1.87</v>
      </c>
      <c r="P69" s="569">
        <v>3.2618999999999998</v>
      </c>
      <c r="Q69" s="570">
        <f t="shared" si="13"/>
        <v>6.0997529999999998</v>
      </c>
      <c r="R69" s="426"/>
      <c r="S69" s="592">
        <v>0</v>
      </c>
      <c r="T69" s="569">
        <f t="shared" si="14"/>
        <v>3.2618999999999998</v>
      </c>
      <c r="U69" s="570">
        <f t="shared" si="15"/>
        <v>0</v>
      </c>
      <c r="V69" s="737"/>
      <c r="W69" s="426"/>
      <c r="X69" s="426"/>
      <c r="Y69" s="426"/>
      <c r="Z69" s="426"/>
    </row>
    <row r="70" spans="1:26" ht="15.75" customHeight="1">
      <c r="A70" s="472" t="str">
        <f t="shared" si="9"/>
        <v>UNMETERED SCATTERED LOADS</v>
      </c>
      <c r="B70" s="540" t="s">
        <v>824</v>
      </c>
      <c r="C70" s="587"/>
      <c r="D70" s="318">
        <v>29308.77</v>
      </c>
      <c r="E70" s="565">
        <v>2.1217000000000001</v>
      </c>
      <c r="F70" s="303">
        <f t="shared" si="10"/>
        <v>62184.417309000004</v>
      </c>
      <c r="G70" s="426"/>
      <c r="H70" s="318">
        <v>0</v>
      </c>
      <c r="I70" s="565">
        <f t="shared" si="11"/>
        <v>2.1217000000000001</v>
      </c>
      <c r="J70" s="303">
        <f t="shared" si="12"/>
        <v>0</v>
      </c>
      <c r="K70" s="737"/>
      <c r="L70" s="426"/>
      <c r="M70" s="566" t="s">
        <v>795</v>
      </c>
      <c r="N70" s="567" t="s">
        <v>824</v>
      </c>
      <c r="O70" s="568">
        <v>745.2</v>
      </c>
      <c r="P70" s="569">
        <v>3.2618999999999998</v>
      </c>
      <c r="Q70" s="570">
        <f t="shared" si="13"/>
        <v>2430.7678799999999</v>
      </c>
      <c r="R70" s="426"/>
      <c r="S70" s="592">
        <v>0</v>
      </c>
      <c r="T70" s="569">
        <f t="shared" si="14"/>
        <v>3.2618999999999998</v>
      </c>
      <c r="U70" s="570">
        <f t="shared" si="15"/>
        <v>0</v>
      </c>
      <c r="V70" s="737"/>
      <c r="W70" s="426"/>
      <c r="X70" s="426"/>
      <c r="Y70" s="426"/>
      <c r="Z70" s="426"/>
    </row>
    <row r="71" spans="1:26" ht="15.75" customHeight="1">
      <c r="A71" s="472" t="str">
        <f t="shared" si="9"/>
        <v>DRYCORE</v>
      </c>
      <c r="B71" s="540" t="s">
        <v>824</v>
      </c>
      <c r="C71" s="587"/>
      <c r="D71" s="318">
        <v>0</v>
      </c>
      <c r="E71" s="565">
        <v>2.1217000000000001</v>
      </c>
      <c r="F71" s="303">
        <f t="shared" si="10"/>
        <v>0</v>
      </c>
      <c r="G71" s="426"/>
      <c r="H71" s="318">
        <v>955.72</v>
      </c>
      <c r="I71" s="565">
        <f t="shared" si="11"/>
        <v>2.1217000000000001</v>
      </c>
      <c r="J71" s="303">
        <f t="shared" si="12"/>
        <v>2027.7511240000001</v>
      </c>
      <c r="K71" s="737"/>
      <c r="L71" s="426"/>
      <c r="M71" s="566" t="s">
        <v>796</v>
      </c>
      <c r="N71" s="567" t="s">
        <v>824</v>
      </c>
      <c r="O71" s="568">
        <v>0</v>
      </c>
      <c r="P71" s="569">
        <v>3.2618999999999998</v>
      </c>
      <c r="Q71" s="570">
        <f t="shared" si="13"/>
        <v>0</v>
      </c>
      <c r="R71" s="426"/>
      <c r="S71" s="592">
        <v>24.3</v>
      </c>
      <c r="T71" s="569">
        <f t="shared" si="14"/>
        <v>3.2618999999999998</v>
      </c>
      <c r="U71" s="570">
        <f t="shared" si="15"/>
        <v>79.264169999999993</v>
      </c>
      <c r="V71" s="737"/>
      <c r="W71" s="426"/>
      <c r="X71" s="426"/>
      <c r="Y71" s="426"/>
      <c r="Z71" s="426"/>
    </row>
    <row r="72" spans="1:26" ht="15.75" customHeight="1">
      <c r="A72" s="472" t="str">
        <f t="shared" si="9"/>
        <v/>
      </c>
      <c r="B72" s="544"/>
      <c r="C72" s="587"/>
      <c r="D72" s="319"/>
      <c r="E72" s="319"/>
      <c r="F72" s="303">
        <f t="shared" si="10"/>
        <v>0</v>
      </c>
      <c r="G72" s="426"/>
      <c r="H72" s="319"/>
      <c r="I72" s="319"/>
      <c r="J72" s="303">
        <f t="shared" si="12"/>
        <v>0</v>
      </c>
      <c r="K72" s="737"/>
      <c r="L72" s="426"/>
      <c r="M72" s="486"/>
      <c r="N72" s="573"/>
      <c r="O72" s="574"/>
      <c r="P72" s="588"/>
      <c r="Q72" s="570">
        <f t="shared" si="13"/>
        <v>0</v>
      </c>
      <c r="R72" s="426"/>
      <c r="S72" s="575"/>
      <c r="T72" s="574"/>
      <c r="U72" s="570">
        <f t="shared" si="15"/>
        <v>0</v>
      </c>
      <c r="V72" s="737"/>
      <c r="W72" s="426"/>
      <c r="X72" s="426"/>
      <c r="Y72" s="426"/>
      <c r="Z72" s="426"/>
    </row>
    <row r="73" spans="1:26" ht="15.75" customHeight="1">
      <c r="A73" s="472" t="str">
        <f t="shared" si="9"/>
        <v>(volumes for the test year is loss adjusted)</v>
      </c>
      <c r="B73" s="544"/>
      <c r="C73" s="587"/>
      <c r="D73" s="319"/>
      <c r="E73" s="319"/>
      <c r="F73" s="303">
        <f t="shared" si="10"/>
        <v>0</v>
      </c>
      <c r="G73" s="426"/>
      <c r="H73" s="319"/>
      <c r="I73" s="319"/>
      <c r="J73" s="303">
        <f t="shared" si="12"/>
        <v>0</v>
      </c>
      <c r="K73" s="738"/>
      <c r="L73" s="426"/>
      <c r="M73" s="486"/>
      <c r="N73" s="573"/>
      <c r="O73" s="574"/>
      <c r="P73" s="588"/>
      <c r="Q73" s="570">
        <f t="shared" si="13"/>
        <v>0</v>
      </c>
      <c r="R73" s="426"/>
      <c r="S73" s="574"/>
      <c r="T73" s="574"/>
      <c r="U73" s="570">
        <f t="shared" si="15"/>
        <v>0</v>
      </c>
      <c r="V73" s="738"/>
      <c r="W73" s="426"/>
      <c r="X73" s="426"/>
      <c r="Y73" s="426"/>
      <c r="Z73" s="426"/>
    </row>
    <row r="74" spans="1:26" ht="15.75" customHeight="1">
      <c r="A74" s="535" t="s">
        <v>818</v>
      </c>
      <c r="B74" s="474"/>
      <c r="C74" s="589"/>
      <c r="D74" s="303"/>
      <c r="E74" s="472"/>
      <c r="F74" s="303">
        <f>SUM(F63:F73)</f>
        <v>27604909.675322004</v>
      </c>
      <c r="G74" s="472"/>
      <c r="H74" s="472"/>
      <c r="I74" s="472"/>
      <c r="J74" s="303">
        <f>SUM(J63:J73)</f>
        <v>24388806.199191</v>
      </c>
      <c r="K74" s="303">
        <f>F74+J74</f>
        <v>51993715.874513</v>
      </c>
      <c r="L74" s="426"/>
      <c r="M74" s="562" t="s">
        <v>818</v>
      </c>
      <c r="N74" s="486"/>
      <c r="O74" s="590"/>
      <c r="P74" s="486"/>
      <c r="Q74" s="580">
        <f>SUM(Q63:Q73)</f>
        <v>1079072.5966139999</v>
      </c>
      <c r="R74" s="426"/>
      <c r="S74" s="591"/>
      <c r="T74" s="486"/>
      <c r="U74" s="570">
        <f>SUM(U63:U73)</f>
        <v>953355.48038099997</v>
      </c>
      <c r="V74" s="570">
        <f>Q74+U74</f>
        <v>2032428.0769949998</v>
      </c>
      <c r="W74" s="426"/>
      <c r="X74" s="426"/>
      <c r="Y74" s="426"/>
      <c r="Z74" s="426"/>
    </row>
    <row r="75" spans="1:26" ht="7.5" customHeight="1">
      <c r="A75" s="426"/>
      <c r="B75" s="426"/>
      <c r="C75" s="426"/>
      <c r="D75" s="426"/>
      <c r="E75" s="426"/>
      <c r="F75" s="426"/>
      <c r="G75" s="426"/>
      <c r="H75" s="426"/>
      <c r="I75" s="426"/>
      <c r="J75" s="426"/>
      <c r="K75" s="426"/>
      <c r="L75" s="426"/>
      <c r="M75" s="426"/>
      <c r="N75" s="426"/>
      <c r="O75" s="426"/>
      <c r="P75" s="426"/>
      <c r="Q75" s="426"/>
      <c r="R75" s="426"/>
      <c r="S75" s="426"/>
      <c r="T75" s="426"/>
      <c r="U75" s="426"/>
      <c r="V75" s="426"/>
      <c r="W75" s="426"/>
      <c r="X75" s="426"/>
      <c r="Y75" s="426"/>
      <c r="Z75" s="426"/>
    </row>
    <row r="76" spans="1:26" ht="15.75" customHeight="1">
      <c r="A76" s="531" t="s">
        <v>827</v>
      </c>
      <c r="B76" s="736"/>
      <c r="C76" s="558"/>
      <c r="D76" s="736"/>
      <c r="E76" s="736"/>
      <c r="F76" s="745"/>
      <c r="G76" s="433"/>
      <c r="H76" s="746"/>
      <c r="I76" s="736"/>
      <c r="J76" s="736" t="s">
        <v>815</v>
      </c>
      <c r="K76" s="736" t="s">
        <v>144</v>
      </c>
      <c r="L76" s="426"/>
      <c r="M76" s="426"/>
      <c r="N76" s="426"/>
      <c r="O76" s="426"/>
      <c r="P76" s="426"/>
      <c r="Q76" s="426"/>
      <c r="R76" s="426"/>
      <c r="S76" s="426"/>
      <c r="T76" s="426"/>
      <c r="U76" s="426"/>
      <c r="V76" s="426"/>
      <c r="W76" s="426"/>
      <c r="X76" s="426"/>
      <c r="Y76" s="426"/>
      <c r="Z76" s="426"/>
    </row>
    <row r="77" spans="1:26" ht="15.75" customHeight="1">
      <c r="A77" s="535" t="s">
        <v>820</v>
      </c>
      <c r="B77" s="738"/>
      <c r="C77" s="433"/>
      <c r="D77" s="738"/>
      <c r="E77" s="738"/>
      <c r="F77" s="654"/>
      <c r="G77" s="433"/>
      <c r="H77" s="738"/>
      <c r="I77" s="738"/>
      <c r="J77" s="738"/>
      <c r="K77" s="738"/>
      <c r="L77" s="426"/>
      <c r="M77" s="426"/>
      <c r="N77" s="426"/>
      <c r="O77" s="426"/>
      <c r="P77" s="426"/>
      <c r="Q77" s="426"/>
      <c r="R77" s="426"/>
      <c r="S77" s="426"/>
      <c r="T77" s="426"/>
      <c r="U77" s="426"/>
      <c r="V77" s="426"/>
      <c r="W77" s="426"/>
      <c r="X77" s="426"/>
      <c r="Y77" s="426"/>
      <c r="Z77" s="426"/>
    </row>
    <row r="78" spans="1:26" ht="15.75" customHeight="1">
      <c r="A78" s="472" t="str">
        <f t="shared" ref="A78:A88" si="16">IF(A63="","",A63)</f>
        <v>RESIDENTIAL</v>
      </c>
      <c r="B78" s="540" t="s">
        <v>788</v>
      </c>
      <c r="C78" s="536"/>
      <c r="D78" s="318">
        <v>2691213763.3400002</v>
      </c>
      <c r="E78" s="565">
        <v>4.3E-3</v>
      </c>
      <c r="F78" s="303">
        <f t="shared" ref="F78:F88" si="17">D78*E78</f>
        <v>11572219.182362001</v>
      </c>
      <c r="G78" s="426"/>
      <c r="H78" s="318">
        <v>24674108.359999999</v>
      </c>
      <c r="I78" s="565">
        <v>4.3E-3</v>
      </c>
      <c r="J78" s="303">
        <f t="shared" ref="J78:J88" si="18">H78*I78</f>
        <v>106098.66594799999</v>
      </c>
      <c r="K78" s="736"/>
      <c r="L78" s="426"/>
      <c r="M78" s="426"/>
      <c r="N78" s="426"/>
      <c r="O78" s="426"/>
      <c r="P78" s="426"/>
      <c r="Q78" s="426"/>
      <c r="R78" s="426"/>
      <c r="S78" s="426"/>
      <c r="T78" s="426"/>
      <c r="U78" s="426"/>
      <c r="V78" s="426"/>
      <c r="W78" s="426"/>
      <c r="X78" s="426"/>
      <c r="Y78" s="426"/>
      <c r="Z78" s="426"/>
    </row>
    <row r="79" spans="1:26" ht="15.75" customHeight="1">
      <c r="A79" s="472" t="str">
        <f t="shared" si="16"/>
        <v>GENERAL SERVICE &lt;50KW</v>
      </c>
      <c r="B79" s="540" t="s">
        <v>788</v>
      </c>
      <c r="C79" s="536"/>
      <c r="D79" s="318">
        <v>637640004.72000003</v>
      </c>
      <c r="E79" s="565">
        <v>4.3E-3</v>
      </c>
      <c r="F79" s="303">
        <f t="shared" si="17"/>
        <v>2741852.0202959999</v>
      </c>
      <c r="G79" s="426"/>
      <c r="H79" s="318">
        <v>108532481.97</v>
      </c>
      <c r="I79" s="565">
        <v>4.3E-3</v>
      </c>
      <c r="J79" s="303">
        <f t="shared" si="18"/>
        <v>466689.672471</v>
      </c>
      <c r="K79" s="737"/>
      <c r="L79" s="426"/>
      <c r="M79" s="426"/>
      <c r="N79" s="426"/>
      <c r="O79" s="426"/>
      <c r="P79" s="426"/>
      <c r="Q79" s="426"/>
      <c r="R79" s="426"/>
      <c r="S79" s="426"/>
      <c r="T79" s="426"/>
      <c r="U79" s="426"/>
      <c r="V79" s="426"/>
      <c r="W79" s="426"/>
      <c r="X79" s="426"/>
      <c r="Y79" s="426"/>
      <c r="Z79" s="426"/>
    </row>
    <row r="80" spans="1:26" ht="15.75" customHeight="1">
      <c r="A80" s="472" t="str">
        <f t="shared" si="16"/>
        <v>GENERAL SERVICE 1000-1500KW</v>
      </c>
      <c r="B80" s="540" t="s">
        <v>788</v>
      </c>
      <c r="C80" s="536"/>
      <c r="D80" s="318">
        <v>339712135.26999998</v>
      </c>
      <c r="E80" s="565">
        <v>4.3E-3</v>
      </c>
      <c r="F80" s="303">
        <f t="shared" si="17"/>
        <v>1460762.181661</v>
      </c>
      <c r="G80" s="426"/>
      <c r="H80" s="318">
        <v>2568342626.4000001</v>
      </c>
      <c r="I80" s="565">
        <v>4.3E-3</v>
      </c>
      <c r="J80" s="303">
        <f t="shared" si="18"/>
        <v>11043873.29352</v>
      </c>
      <c r="K80" s="737"/>
      <c r="L80" s="426"/>
      <c r="M80" s="426"/>
      <c r="N80" s="426"/>
      <c r="O80" s="426"/>
      <c r="P80" s="426"/>
      <c r="Q80" s="426"/>
      <c r="R80" s="426"/>
      <c r="S80" s="426"/>
      <c r="T80" s="426"/>
      <c r="U80" s="426"/>
      <c r="V80" s="426"/>
      <c r="W80" s="426"/>
      <c r="X80" s="426"/>
      <c r="Y80" s="426"/>
      <c r="Z80" s="426"/>
    </row>
    <row r="81" spans="1:26" ht="15.75" customHeight="1">
      <c r="A81" s="472" t="str">
        <f t="shared" si="16"/>
        <v>GENERAL SERVICE 1500-5000 KW</v>
      </c>
      <c r="B81" s="540" t="s">
        <v>788</v>
      </c>
      <c r="C81" s="536"/>
      <c r="D81" s="318">
        <v>0</v>
      </c>
      <c r="E81" s="565">
        <v>4.3E-3</v>
      </c>
      <c r="F81" s="303">
        <f t="shared" si="17"/>
        <v>0</v>
      </c>
      <c r="G81" s="426"/>
      <c r="H81" s="318">
        <v>740718864.47000003</v>
      </c>
      <c r="I81" s="565">
        <v>4.3E-3</v>
      </c>
      <c r="J81" s="303">
        <f t="shared" si="18"/>
        <v>3185091.1172210001</v>
      </c>
      <c r="K81" s="737"/>
      <c r="L81" s="426"/>
      <c r="M81" s="426"/>
      <c r="N81" s="426"/>
      <c r="O81" s="426"/>
      <c r="P81" s="426"/>
      <c r="Q81" s="426"/>
      <c r="R81" s="426"/>
      <c r="S81" s="426"/>
      <c r="T81" s="426"/>
      <c r="U81" s="426"/>
      <c r="V81" s="426"/>
      <c r="W81" s="426"/>
      <c r="X81" s="426"/>
      <c r="Y81" s="426"/>
      <c r="Z81" s="426"/>
    </row>
    <row r="82" spans="1:26" ht="15.75" customHeight="1">
      <c r="A82" s="472" t="str">
        <f t="shared" si="16"/>
        <v>LARGE USER</v>
      </c>
      <c r="B82" s="540" t="s">
        <v>788</v>
      </c>
      <c r="C82" s="536"/>
      <c r="D82" s="318">
        <v>0</v>
      </c>
      <c r="E82" s="565">
        <v>4.3E-3</v>
      </c>
      <c r="F82" s="303">
        <f t="shared" si="17"/>
        <v>0</v>
      </c>
      <c r="G82" s="426"/>
      <c r="H82" s="318">
        <v>568815423.51999998</v>
      </c>
      <c r="I82" s="565">
        <v>4.3E-3</v>
      </c>
      <c r="J82" s="303">
        <f t="shared" si="18"/>
        <v>2445906.3211360001</v>
      </c>
      <c r="K82" s="737"/>
      <c r="L82" s="426"/>
      <c r="M82" s="426"/>
      <c r="N82" s="426"/>
      <c r="O82" s="426"/>
      <c r="P82" s="426"/>
      <c r="Q82" s="426"/>
      <c r="R82" s="426"/>
      <c r="S82" s="426"/>
      <c r="T82" s="426"/>
      <c r="U82" s="426"/>
      <c r="V82" s="426"/>
      <c r="W82" s="426"/>
      <c r="X82" s="426"/>
      <c r="Y82" s="426"/>
      <c r="Z82" s="426"/>
    </row>
    <row r="83" spans="1:26" ht="15.75" customHeight="1">
      <c r="A83" s="472" t="str">
        <f t="shared" si="16"/>
        <v>STREETLIGHTING</v>
      </c>
      <c r="B83" s="540" t="s">
        <v>788</v>
      </c>
      <c r="C83" s="536"/>
      <c r="D83" s="318">
        <v>0</v>
      </c>
      <c r="E83" s="565">
        <v>4.3E-3</v>
      </c>
      <c r="F83" s="303">
        <f t="shared" si="17"/>
        <v>0</v>
      </c>
      <c r="G83" s="426"/>
      <c r="H83" s="318">
        <v>22792446.760000002</v>
      </c>
      <c r="I83" s="565">
        <v>4.3E-3</v>
      </c>
      <c r="J83" s="303">
        <f t="shared" si="18"/>
        <v>98007.521068000002</v>
      </c>
      <c r="K83" s="737"/>
      <c r="L83" s="426"/>
      <c r="M83" s="426"/>
      <c r="N83" s="426"/>
      <c r="O83" s="426"/>
      <c r="P83" s="426"/>
      <c r="Q83" s="426"/>
      <c r="R83" s="426"/>
      <c r="S83" s="426"/>
      <c r="T83" s="426"/>
      <c r="U83" s="426"/>
      <c r="V83" s="426"/>
      <c r="W83" s="426"/>
      <c r="X83" s="426"/>
      <c r="Y83" s="426"/>
      <c r="Z83" s="426"/>
    </row>
    <row r="84" spans="1:26" ht="15.75" customHeight="1">
      <c r="A84" s="472" t="str">
        <f t="shared" si="16"/>
        <v>SENTINEL LIGHTS</v>
      </c>
      <c r="B84" s="540" t="s">
        <v>788</v>
      </c>
      <c r="C84" s="536"/>
      <c r="D84" s="318">
        <v>41220.550000000003</v>
      </c>
      <c r="E84" s="565">
        <v>4.3E-3</v>
      </c>
      <c r="F84" s="303">
        <f t="shared" si="17"/>
        <v>177.24836500000001</v>
      </c>
      <c r="G84" s="426"/>
      <c r="H84" s="318">
        <v>0</v>
      </c>
      <c r="I84" s="565">
        <v>4.3E-3</v>
      </c>
      <c r="J84" s="303">
        <f t="shared" si="18"/>
        <v>0</v>
      </c>
      <c r="K84" s="737"/>
      <c r="L84" s="426"/>
      <c r="M84" s="426"/>
      <c r="N84" s="426"/>
      <c r="O84" s="426"/>
      <c r="P84" s="426"/>
      <c r="Q84" s="426"/>
      <c r="R84" s="426"/>
      <c r="S84" s="426"/>
      <c r="T84" s="426"/>
      <c r="U84" s="426"/>
      <c r="V84" s="426"/>
      <c r="W84" s="426"/>
      <c r="X84" s="426"/>
      <c r="Y84" s="426"/>
      <c r="Z84" s="426"/>
    </row>
    <row r="85" spans="1:26" ht="15.75" customHeight="1">
      <c r="A85" s="472" t="str">
        <f t="shared" si="16"/>
        <v>UNMETERED SCATTERED LOADS</v>
      </c>
      <c r="B85" s="540" t="s">
        <v>788</v>
      </c>
      <c r="C85" s="536"/>
      <c r="D85" s="318">
        <v>14952361.91</v>
      </c>
      <c r="E85" s="318">
        <v>4.3E-3</v>
      </c>
      <c r="F85" s="303">
        <f t="shared" si="17"/>
        <v>64295.156213000002</v>
      </c>
      <c r="G85" s="426"/>
      <c r="H85" s="318">
        <v>0</v>
      </c>
      <c r="I85" s="318">
        <v>4.3E-3</v>
      </c>
      <c r="J85" s="303">
        <f t="shared" si="18"/>
        <v>0</v>
      </c>
      <c r="K85" s="737"/>
      <c r="L85" s="426"/>
      <c r="M85" s="426"/>
      <c r="N85" s="426"/>
      <c r="O85" s="426"/>
      <c r="P85" s="426"/>
      <c r="Q85" s="426"/>
      <c r="R85" s="426"/>
      <c r="S85" s="426"/>
      <c r="T85" s="426"/>
      <c r="U85" s="426"/>
      <c r="V85" s="426"/>
      <c r="W85" s="426"/>
      <c r="X85" s="426"/>
      <c r="Y85" s="426"/>
      <c r="Z85" s="426"/>
    </row>
    <row r="86" spans="1:26" ht="15.75" customHeight="1">
      <c r="A86" s="472" t="str">
        <f t="shared" si="16"/>
        <v>DRYCORE</v>
      </c>
      <c r="B86" s="540" t="s">
        <v>788</v>
      </c>
      <c r="C86" s="536"/>
      <c r="D86" s="318">
        <v>0</v>
      </c>
      <c r="E86" s="319"/>
      <c r="F86" s="303">
        <f t="shared" si="17"/>
        <v>0</v>
      </c>
      <c r="G86" s="426"/>
      <c r="H86" s="318">
        <v>7264853.8499999996</v>
      </c>
      <c r="I86" s="318">
        <v>4.3E-3</v>
      </c>
      <c r="J86" s="303">
        <f t="shared" si="18"/>
        <v>31238.871554999998</v>
      </c>
      <c r="K86" s="737"/>
      <c r="L86" s="426"/>
      <c r="M86" s="426"/>
      <c r="N86" s="426"/>
      <c r="O86" s="426"/>
      <c r="P86" s="426"/>
      <c r="Q86" s="426"/>
      <c r="R86" s="426"/>
      <c r="S86" s="426"/>
      <c r="T86" s="426"/>
      <c r="U86" s="426"/>
      <c r="V86" s="426"/>
      <c r="W86" s="426"/>
      <c r="X86" s="426"/>
      <c r="Y86" s="426"/>
      <c r="Z86" s="426"/>
    </row>
    <row r="87" spans="1:26" ht="15.75" customHeight="1">
      <c r="A87" s="472" t="str">
        <f t="shared" si="16"/>
        <v/>
      </c>
      <c r="B87" s="544"/>
      <c r="C87" s="536"/>
      <c r="D87" s="319"/>
      <c r="E87" s="319"/>
      <c r="F87" s="303">
        <f t="shared" si="17"/>
        <v>0</v>
      </c>
      <c r="G87" s="426"/>
      <c r="H87" s="319"/>
      <c r="I87" s="319"/>
      <c r="J87" s="303">
        <f t="shared" si="18"/>
        <v>0</v>
      </c>
      <c r="K87" s="737"/>
      <c r="L87" s="426"/>
      <c r="M87" s="426"/>
      <c r="N87" s="426"/>
      <c r="O87" s="426"/>
      <c r="P87" s="426"/>
      <c r="Q87" s="426"/>
      <c r="R87" s="426"/>
      <c r="S87" s="426"/>
      <c r="T87" s="426"/>
      <c r="U87" s="426"/>
      <c r="V87" s="426"/>
      <c r="W87" s="426"/>
      <c r="X87" s="426"/>
      <c r="Y87" s="426"/>
      <c r="Z87" s="426"/>
    </row>
    <row r="88" spans="1:26" ht="15.75" customHeight="1">
      <c r="A88" s="472" t="str">
        <f t="shared" si="16"/>
        <v>(volumes for the test year is loss adjusted)</v>
      </c>
      <c r="B88" s="544"/>
      <c r="C88" s="536"/>
      <c r="D88" s="319"/>
      <c r="E88" s="319"/>
      <c r="F88" s="303">
        <f t="shared" si="17"/>
        <v>0</v>
      </c>
      <c r="G88" s="426"/>
      <c r="H88" s="319"/>
      <c r="I88" s="319"/>
      <c r="J88" s="303">
        <f t="shared" si="18"/>
        <v>0</v>
      </c>
      <c r="K88" s="738"/>
      <c r="L88" s="426"/>
      <c r="M88" s="426"/>
      <c r="N88" s="426"/>
      <c r="O88" s="426"/>
      <c r="P88" s="426"/>
      <c r="Q88" s="426"/>
      <c r="R88" s="426"/>
      <c r="S88" s="426"/>
      <c r="T88" s="426"/>
      <c r="U88" s="426"/>
      <c r="V88" s="426"/>
      <c r="W88" s="426"/>
      <c r="X88" s="426"/>
      <c r="Y88" s="426"/>
      <c r="Z88" s="426"/>
    </row>
    <row r="89" spans="1:26" ht="15.75" customHeight="1">
      <c r="A89" s="535" t="s">
        <v>818</v>
      </c>
      <c r="B89" s="474"/>
      <c r="C89" s="536"/>
      <c r="D89" s="303"/>
      <c r="E89" s="472"/>
      <c r="F89" s="303">
        <f>SUM(F78:F88)</f>
        <v>15839305.788897002</v>
      </c>
      <c r="G89" s="472"/>
      <c r="H89" s="472"/>
      <c r="I89" s="472"/>
      <c r="J89" s="303">
        <f>SUM(J78:J88)</f>
        <v>17376905.462919001</v>
      </c>
      <c r="K89" s="303">
        <f>F89+J89</f>
        <v>33216211.251816005</v>
      </c>
      <c r="L89" s="426"/>
      <c r="M89" s="426"/>
      <c r="N89" s="426"/>
      <c r="O89" s="426"/>
      <c r="P89" s="426"/>
      <c r="Q89" s="426"/>
      <c r="R89" s="426"/>
      <c r="S89" s="426"/>
      <c r="T89" s="426"/>
      <c r="U89" s="426"/>
      <c r="V89" s="426"/>
      <c r="W89" s="426"/>
      <c r="X89" s="426"/>
      <c r="Y89" s="426"/>
      <c r="Z89" s="426"/>
    </row>
    <row r="90" spans="1:26" ht="6.75" customHeight="1">
      <c r="A90" s="426"/>
      <c r="B90" s="426"/>
      <c r="C90" s="426"/>
      <c r="D90" s="426"/>
      <c r="E90" s="426"/>
      <c r="F90" s="426"/>
      <c r="G90" s="426"/>
      <c r="H90" s="426"/>
      <c r="I90" s="426"/>
      <c r="J90" s="426"/>
      <c r="K90" s="426"/>
      <c r="L90" s="426"/>
      <c r="M90" s="426"/>
      <c r="N90" s="426"/>
      <c r="O90" s="426"/>
      <c r="P90" s="426"/>
      <c r="Q90" s="426"/>
      <c r="R90" s="426"/>
      <c r="S90" s="426"/>
      <c r="T90" s="426"/>
      <c r="U90" s="426"/>
      <c r="V90" s="426"/>
      <c r="W90" s="426"/>
      <c r="X90" s="426"/>
      <c r="Y90" s="426"/>
      <c r="Z90" s="426"/>
    </row>
    <row r="91" spans="1:26" ht="15.75" customHeight="1">
      <c r="A91" s="531" t="s">
        <v>828</v>
      </c>
      <c r="B91" s="736"/>
      <c r="C91" s="558"/>
      <c r="D91" s="736"/>
      <c r="E91" s="736"/>
      <c r="F91" s="745"/>
      <c r="G91" s="433"/>
      <c r="H91" s="746"/>
      <c r="I91" s="736"/>
      <c r="J91" s="736" t="s">
        <v>815</v>
      </c>
      <c r="K91" s="736" t="s">
        <v>144</v>
      </c>
      <c r="L91" s="426"/>
      <c r="M91" s="426"/>
      <c r="N91" s="426"/>
      <c r="O91" s="426"/>
      <c r="P91" s="426"/>
      <c r="Q91" s="426"/>
      <c r="R91" s="426"/>
      <c r="S91" s="426"/>
      <c r="T91" s="426"/>
      <c r="U91" s="426"/>
      <c r="V91" s="426"/>
      <c r="W91" s="426"/>
      <c r="X91" s="426"/>
      <c r="Y91" s="426"/>
      <c r="Z91" s="426"/>
    </row>
    <row r="92" spans="1:26" ht="15.75" customHeight="1">
      <c r="A92" s="535" t="s">
        <v>820</v>
      </c>
      <c r="B92" s="738"/>
      <c r="C92" s="433"/>
      <c r="D92" s="738"/>
      <c r="E92" s="738"/>
      <c r="F92" s="654"/>
      <c r="G92" s="433"/>
      <c r="H92" s="738"/>
      <c r="I92" s="738"/>
      <c r="J92" s="738"/>
      <c r="K92" s="738"/>
      <c r="L92" s="426"/>
      <c r="M92" s="426"/>
      <c r="N92" s="426"/>
      <c r="O92" s="426"/>
      <c r="P92" s="426"/>
      <c r="Q92" s="426"/>
      <c r="R92" s="426"/>
      <c r="S92" s="426"/>
      <c r="T92" s="426"/>
      <c r="U92" s="426"/>
      <c r="V92" s="426"/>
      <c r="W92" s="426"/>
      <c r="X92" s="426"/>
      <c r="Y92" s="426"/>
      <c r="Z92" s="426"/>
    </row>
    <row r="93" spans="1:26" ht="15.75" customHeight="1">
      <c r="A93" s="472" t="str">
        <f t="shared" ref="A93:A103" si="19">IF(A78="","",A78)</f>
        <v>RESIDENTIAL</v>
      </c>
      <c r="B93" s="544"/>
      <c r="C93" s="536"/>
      <c r="D93" s="319"/>
      <c r="E93" s="319"/>
      <c r="F93" s="303">
        <f t="shared" ref="F93:F103" si="20">D93*E93</f>
        <v>0</v>
      </c>
      <c r="G93" s="426"/>
      <c r="H93" s="318">
        <v>0</v>
      </c>
      <c r="I93" s="318">
        <v>4.0000000000000002E-4</v>
      </c>
      <c r="J93" s="303">
        <f t="shared" ref="J93:J103" si="21">H93*I93</f>
        <v>0</v>
      </c>
      <c r="K93" s="736"/>
      <c r="L93" s="426"/>
      <c r="M93" s="426"/>
      <c r="N93" s="426"/>
      <c r="O93" s="426"/>
      <c r="P93" s="426"/>
      <c r="Q93" s="426"/>
      <c r="R93" s="426"/>
      <c r="S93" s="426"/>
      <c r="T93" s="426"/>
      <c r="U93" s="426"/>
      <c r="V93" s="426"/>
      <c r="W93" s="426"/>
      <c r="X93" s="426"/>
      <c r="Y93" s="426"/>
      <c r="Z93" s="426"/>
    </row>
    <row r="94" spans="1:26" ht="15.75" customHeight="1">
      <c r="A94" s="472" t="str">
        <f t="shared" si="19"/>
        <v>GENERAL SERVICE &lt;50KW</v>
      </c>
      <c r="B94" s="544"/>
      <c r="C94" s="536"/>
      <c r="D94" s="319"/>
      <c r="E94" s="319"/>
      <c r="F94" s="303">
        <f t="shared" si="20"/>
        <v>0</v>
      </c>
      <c r="G94" s="426"/>
      <c r="H94" s="318">
        <v>0</v>
      </c>
      <c r="I94" s="318">
        <v>4.0000000000000002E-4</v>
      </c>
      <c r="J94" s="303">
        <f t="shared" si="21"/>
        <v>0</v>
      </c>
      <c r="K94" s="737"/>
      <c r="L94" s="426"/>
      <c r="M94" s="426"/>
      <c r="N94" s="426"/>
      <c r="O94" s="426"/>
      <c r="P94" s="426"/>
      <c r="Q94" s="426"/>
      <c r="R94" s="426"/>
      <c r="S94" s="426"/>
      <c r="T94" s="426"/>
      <c r="U94" s="426"/>
      <c r="V94" s="426"/>
      <c r="W94" s="426"/>
      <c r="X94" s="426"/>
      <c r="Y94" s="426"/>
      <c r="Z94" s="426"/>
    </row>
    <row r="95" spans="1:26" ht="15.75" customHeight="1">
      <c r="A95" s="472" t="str">
        <f t="shared" si="19"/>
        <v>GENERAL SERVICE 1000-1500KW</v>
      </c>
      <c r="B95" s="540" t="s">
        <v>788</v>
      </c>
      <c r="C95" s="536"/>
      <c r="D95" s="319"/>
      <c r="E95" s="319"/>
      <c r="F95" s="303">
        <f t="shared" si="20"/>
        <v>0</v>
      </c>
      <c r="G95" s="426"/>
      <c r="H95" s="318">
        <v>416189974.94999999</v>
      </c>
      <c r="I95" s="565">
        <v>4.0000000000000002E-4</v>
      </c>
      <c r="J95" s="303">
        <f t="shared" si="21"/>
        <v>166475.98998000001</v>
      </c>
      <c r="K95" s="737"/>
      <c r="L95" s="426"/>
      <c r="M95" s="426"/>
      <c r="N95" s="426"/>
      <c r="O95" s="426"/>
      <c r="P95" s="426"/>
      <c r="Q95" s="426"/>
      <c r="R95" s="426"/>
      <c r="S95" s="426"/>
      <c r="T95" s="426"/>
      <c r="U95" s="426"/>
      <c r="V95" s="426"/>
      <c r="W95" s="426"/>
      <c r="X95" s="426"/>
      <c r="Y95" s="426"/>
      <c r="Z95" s="426"/>
    </row>
    <row r="96" spans="1:26" ht="15.75" customHeight="1">
      <c r="A96" s="472" t="str">
        <f t="shared" si="19"/>
        <v>GENERAL SERVICE 1500-5000 KW</v>
      </c>
      <c r="B96" s="540" t="s">
        <v>788</v>
      </c>
      <c r="C96" s="536"/>
      <c r="D96" s="319"/>
      <c r="E96" s="319"/>
      <c r="F96" s="303">
        <f t="shared" si="20"/>
        <v>0</v>
      </c>
      <c r="G96" s="426"/>
      <c r="H96" s="318">
        <v>585621922.40999997</v>
      </c>
      <c r="I96" s="565">
        <v>4.0000000000000002E-4</v>
      </c>
      <c r="J96" s="303">
        <f t="shared" si="21"/>
        <v>234248.76896399999</v>
      </c>
      <c r="K96" s="737"/>
      <c r="L96" s="426"/>
      <c r="M96" s="426"/>
      <c r="N96" s="426"/>
      <c r="O96" s="426"/>
      <c r="P96" s="426"/>
      <c r="Q96" s="426"/>
      <c r="R96" s="426"/>
      <c r="S96" s="426"/>
      <c r="T96" s="426"/>
      <c r="U96" s="426"/>
      <c r="V96" s="426"/>
      <c r="W96" s="426"/>
      <c r="X96" s="426"/>
      <c r="Y96" s="426"/>
      <c r="Z96" s="426"/>
    </row>
    <row r="97" spans="1:26" ht="15.75" customHeight="1">
      <c r="A97" s="472" t="str">
        <f t="shared" si="19"/>
        <v>LARGE USER</v>
      </c>
      <c r="B97" s="540" t="s">
        <v>788</v>
      </c>
      <c r="C97" s="536"/>
      <c r="D97" s="319"/>
      <c r="E97" s="319"/>
      <c r="F97" s="303">
        <f t="shared" si="20"/>
        <v>0</v>
      </c>
      <c r="G97" s="426"/>
      <c r="H97" s="318">
        <v>519154100.35000002</v>
      </c>
      <c r="I97" s="565">
        <v>4.0000000000000002E-4</v>
      </c>
      <c r="J97" s="303">
        <f t="shared" si="21"/>
        <v>207661.64014000003</v>
      </c>
      <c r="K97" s="737"/>
      <c r="L97" s="426"/>
      <c r="M97" s="426"/>
      <c r="N97" s="426"/>
      <c r="O97" s="426"/>
      <c r="P97" s="426"/>
      <c r="Q97" s="426"/>
      <c r="R97" s="426"/>
      <c r="S97" s="426"/>
      <c r="T97" s="426"/>
      <c r="U97" s="426"/>
      <c r="V97" s="426"/>
      <c r="W97" s="426"/>
      <c r="X97" s="426"/>
      <c r="Y97" s="426"/>
      <c r="Z97" s="426"/>
    </row>
    <row r="98" spans="1:26" ht="15.75" customHeight="1">
      <c r="A98" s="472" t="str">
        <f t="shared" si="19"/>
        <v>STREETLIGHTING</v>
      </c>
      <c r="B98" s="544"/>
      <c r="C98" s="536"/>
      <c r="D98" s="319"/>
      <c r="E98" s="319"/>
      <c r="F98" s="303">
        <f t="shared" si="20"/>
        <v>0</v>
      </c>
      <c r="G98" s="426"/>
      <c r="H98" s="318">
        <v>0</v>
      </c>
      <c r="I98" s="565">
        <v>4.0000000000000002E-4</v>
      </c>
      <c r="J98" s="303">
        <f t="shared" si="21"/>
        <v>0</v>
      </c>
      <c r="K98" s="737"/>
      <c r="L98" s="426"/>
      <c r="M98" s="426"/>
      <c r="N98" s="426"/>
      <c r="O98" s="426"/>
      <c r="P98" s="426"/>
      <c r="Q98" s="426"/>
      <c r="R98" s="426"/>
      <c r="S98" s="426"/>
      <c r="T98" s="426"/>
      <c r="U98" s="426"/>
      <c r="V98" s="426"/>
      <c r="W98" s="426"/>
      <c r="X98" s="426"/>
      <c r="Y98" s="426"/>
      <c r="Z98" s="426"/>
    </row>
    <row r="99" spans="1:26" ht="15.75" customHeight="1">
      <c r="A99" s="472" t="str">
        <f t="shared" si="19"/>
        <v>SENTINEL LIGHTS</v>
      </c>
      <c r="B99" s="544"/>
      <c r="C99" s="536"/>
      <c r="D99" s="319"/>
      <c r="E99" s="319"/>
      <c r="F99" s="303">
        <f t="shared" si="20"/>
        <v>0</v>
      </c>
      <c r="G99" s="426"/>
      <c r="H99" s="318">
        <v>0</v>
      </c>
      <c r="I99" s="565">
        <v>4.0000000000000002E-4</v>
      </c>
      <c r="J99" s="303">
        <f t="shared" si="21"/>
        <v>0</v>
      </c>
      <c r="K99" s="737"/>
      <c r="L99" s="426"/>
      <c r="M99" s="426"/>
      <c r="N99" s="426"/>
      <c r="O99" s="426"/>
      <c r="P99" s="426"/>
      <c r="Q99" s="426"/>
      <c r="R99" s="426"/>
      <c r="S99" s="426"/>
      <c r="T99" s="426"/>
      <c r="U99" s="426"/>
      <c r="V99" s="426"/>
      <c r="W99" s="426"/>
      <c r="X99" s="426"/>
      <c r="Y99" s="426"/>
      <c r="Z99" s="426"/>
    </row>
    <row r="100" spans="1:26" ht="15.75" customHeight="1">
      <c r="A100" s="472" t="str">
        <f t="shared" si="19"/>
        <v>UNMETERED SCATTERED LOADS</v>
      </c>
      <c r="B100" s="544"/>
      <c r="C100" s="536"/>
      <c r="D100" s="319"/>
      <c r="E100" s="319"/>
      <c r="F100" s="303">
        <f t="shared" si="20"/>
        <v>0</v>
      </c>
      <c r="G100" s="426"/>
      <c r="H100" s="318">
        <v>0</v>
      </c>
      <c r="I100" s="565">
        <v>4.0000000000000002E-4</v>
      </c>
      <c r="J100" s="303">
        <f t="shared" si="21"/>
        <v>0</v>
      </c>
      <c r="K100" s="737"/>
      <c r="L100" s="426"/>
      <c r="M100" s="426"/>
      <c r="N100" s="426"/>
      <c r="O100" s="426"/>
      <c r="P100" s="426"/>
      <c r="Q100" s="426"/>
      <c r="R100" s="426"/>
      <c r="S100" s="426"/>
      <c r="T100" s="426"/>
      <c r="U100" s="426"/>
      <c r="V100" s="426"/>
      <c r="W100" s="426"/>
      <c r="X100" s="426"/>
      <c r="Y100" s="426"/>
      <c r="Z100" s="426"/>
    </row>
    <row r="101" spans="1:26" ht="15.75" customHeight="1">
      <c r="A101" s="472" t="str">
        <f t="shared" si="19"/>
        <v>DRYCORE</v>
      </c>
      <c r="B101" s="544"/>
      <c r="C101" s="536"/>
      <c r="D101" s="319"/>
      <c r="E101" s="319"/>
      <c r="F101" s="303">
        <f t="shared" si="20"/>
        <v>0</v>
      </c>
      <c r="G101" s="426"/>
      <c r="H101" s="318">
        <v>0</v>
      </c>
      <c r="I101" s="319"/>
      <c r="J101" s="303">
        <f t="shared" si="21"/>
        <v>0</v>
      </c>
      <c r="K101" s="737"/>
      <c r="L101" s="426"/>
      <c r="M101" s="426"/>
      <c r="N101" s="426"/>
      <c r="O101" s="426"/>
      <c r="P101" s="426"/>
      <c r="Q101" s="426"/>
      <c r="R101" s="426"/>
      <c r="S101" s="426"/>
      <c r="T101" s="426"/>
      <c r="U101" s="426"/>
      <c r="V101" s="426"/>
      <c r="W101" s="426"/>
      <c r="X101" s="426"/>
      <c r="Y101" s="426"/>
      <c r="Z101" s="426"/>
    </row>
    <row r="102" spans="1:26" ht="15.75" customHeight="1">
      <c r="A102" s="472" t="str">
        <f t="shared" si="19"/>
        <v/>
      </c>
      <c r="B102" s="544"/>
      <c r="C102" s="536"/>
      <c r="D102" s="319"/>
      <c r="E102" s="319"/>
      <c r="F102" s="303">
        <f t="shared" si="20"/>
        <v>0</v>
      </c>
      <c r="G102" s="426"/>
      <c r="H102" s="319"/>
      <c r="I102" s="319"/>
      <c r="J102" s="303">
        <f t="shared" si="21"/>
        <v>0</v>
      </c>
      <c r="K102" s="737"/>
      <c r="L102" s="426"/>
      <c r="M102" s="426"/>
      <c r="N102" s="426"/>
      <c r="O102" s="426"/>
      <c r="P102" s="426"/>
      <c r="Q102" s="426"/>
      <c r="R102" s="426"/>
      <c r="S102" s="426"/>
      <c r="T102" s="426"/>
      <c r="U102" s="426"/>
      <c r="V102" s="426"/>
      <c r="W102" s="426"/>
      <c r="X102" s="426"/>
      <c r="Y102" s="426"/>
      <c r="Z102" s="426"/>
    </row>
    <row r="103" spans="1:26" ht="15.75" customHeight="1">
      <c r="A103" s="472" t="str">
        <f t="shared" si="19"/>
        <v>(volumes for the test year is loss adjusted)</v>
      </c>
      <c r="B103" s="544"/>
      <c r="C103" s="536"/>
      <c r="D103" s="319"/>
      <c r="E103" s="319"/>
      <c r="F103" s="303">
        <f t="shared" si="20"/>
        <v>0</v>
      </c>
      <c r="G103" s="426"/>
      <c r="H103" s="319"/>
      <c r="I103" s="319"/>
      <c r="J103" s="303">
        <f t="shared" si="21"/>
        <v>0</v>
      </c>
      <c r="K103" s="738"/>
      <c r="L103" s="426"/>
      <c r="M103" s="426"/>
      <c r="N103" s="426"/>
      <c r="O103" s="426"/>
      <c r="P103" s="426"/>
      <c r="Q103" s="426"/>
      <c r="R103" s="426"/>
      <c r="S103" s="426"/>
      <c r="T103" s="426"/>
      <c r="U103" s="426"/>
      <c r="V103" s="426"/>
      <c r="W103" s="426"/>
      <c r="X103" s="426"/>
      <c r="Y103" s="426"/>
      <c r="Z103" s="426"/>
    </row>
    <row r="104" spans="1:26" ht="15.75" customHeight="1">
      <c r="A104" s="535" t="s">
        <v>818</v>
      </c>
      <c r="B104" s="474"/>
      <c r="C104" s="536"/>
      <c r="D104" s="303"/>
      <c r="E104" s="472"/>
      <c r="F104" s="303">
        <f>SUM(F93:F103)</f>
        <v>0</v>
      </c>
      <c r="G104" s="472"/>
      <c r="H104" s="472"/>
      <c r="I104" s="472"/>
      <c r="J104" s="303">
        <f>SUM(J93:J103)</f>
        <v>608386.39908400003</v>
      </c>
      <c r="K104" s="303">
        <f>F104+J104</f>
        <v>608386.39908400003</v>
      </c>
      <c r="L104" s="426"/>
      <c r="M104" s="426"/>
      <c r="N104" s="426"/>
      <c r="O104" s="426"/>
      <c r="P104" s="426"/>
      <c r="Q104" s="426"/>
      <c r="R104" s="426"/>
      <c r="S104" s="426"/>
      <c r="T104" s="426"/>
      <c r="U104" s="426"/>
      <c r="V104" s="426"/>
      <c r="W104" s="426"/>
      <c r="X104" s="426"/>
      <c r="Y104" s="426"/>
      <c r="Z104" s="426"/>
    </row>
    <row r="105" spans="1:26" ht="6.75" customHeight="1">
      <c r="A105" s="535"/>
      <c r="B105" s="551"/>
      <c r="C105" s="536"/>
      <c r="D105" s="594"/>
      <c r="E105" s="589"/>
      <c r="F105" s="303"/>
      <c r="G105" s="426"/>
      <c r="H105" s="538"/>
      <c r="I105" s="589"/>
      <c r="J105" s="303"/>
      <c r="K105" s="595"/>
      <c r="L105" s="426"/>
      <c r="M105" s="426"/>
      <c r="N105" s="426"/>
      <c r="O105" s="426"/>
      <c r="P105" s="426"/>
      <c r="Q105" s="426"/>
      <c r="R105" s="426"/>
      <c r="S105" s="426"/>
      <c r="T105" s="426"/>
      <c r="U105" s="426"/>
      <c r="V105" s="426"/>
      <c r="W105" s="426"/>
      <c r="X105" s="426"/>
      <c r="Y105" s="426"/>
      <c r="Z105" s="426"/>
    </row>
    <row r="106" spans="1:26" ht="15.75" customHeight="1">
      <c r="A106" s="531" t="s">
        <v>829</v>
      </c>
      <c r="B106" s="736"/>
      <c r="C106" s="558"/>
      <c r="D106" s="736"/>
      <c r="E106" s="736"/>
      <c r="F106" s="745"/>
      <c r="G106" s="433"/>
      <c r="H106" s="746"/>
      <c r="I106" s="736"/>
      <c r="J106" s="736" t="s">
        <v>815</v>
      </c>
      <c r="K106" s="736" t="s">
        <v>144</v>
      </c>
      <c r="L106" s="426"/>
      <c r="M106" s="426"/>
      <c r="N106" s="426"/>
      <c r="O106" s="426"/>
      <c r="P106" s="426"/>
      <c r="Q106" s="426"/>
      <c r="R106" s="426"/>
      <c r="S106" s="426"/>
      <c r="T106" s="426"/>
      <c r="U106" s="426"/>
      <c r="V106" s="426"/>
      <c r="W106" s="426"/>
      <c r="X106" s="426"/>
      <c r="Y106" s="426"/>
      <c r="Z106" s="426"/>
    </row>
    <row r="107" spans="1:26" ht="15.75" customHeight="1">
      <c r="A107" s="535" t="s">
        <v>820</v>
      </c>
      <c r="B107" s="738"/>
      <c r="C107" s="433"/>
      <c r="D107" s="738"/>
      <c r="E107" s="738"/>
      <c r="F107" s="654"/>
      <c r="G107" s="433"/>
      <c r="H107" s="738"/>
      <c r="I107" s="738"/>
      <c r="J107" s="738"/>
      <c r="K107" s="738"/>
      <c r="L107" s="426"/>
      <c r="M107" s="426"/>
      <c r="N107" s="426"/>
      <c r="O107" s="426"/>
      <c r="P107" s="426"/>
      <c r="Q107" s="426"/>
      <c r="R107" s="426"/>
      <c r="S107" s="426"/>
      <c r="T107" s="426"/>
      <c r="U107" s="426"/>
      <c r="V107" s="426"/>
      <c r="W107" s="426"/>
      <c r="X107" s="426"/>
      <c r="Y107" s="426"/>
      <c r="Z107" s="426"/>
    </row>
    <row r="108" spans="1:26" ht="15.75" customHeight="1">
      <c r="A108" s="472" t="str">
        <f t="shared" ref="A108:A118" si="22">IF(A93="","",A93)</f>
        <v>RESIDENTIAL</v>
      </c>
      <c r="B108" s="540" t="s">
        <v>788</v>
      </c>
      <c r="C108" s="536"/>
      <c r="D108" s="318">
        <v>2691213763.3400002</v>
      </c>
      <c r="E108" s="565">
        <v>4.0000000000000002E-4</v>
      </c>
      <c r="F108" s="303">
        <f t="shared" ref="F108:F118" si="23">D108*E108</f>
        <v>1076485.5053360001</v>
      </c>
      <c r="G108" s="426"/>
      <c r="H108" s="318">
        <v>24674108.359999999</v>
      </c>
      <c r="I108" s="565">
        <v>4.0000000000000002E-4</v>
      </c>
      <c r="J108" s="303">
        <f t="shared" ref="J108:J118" si="24">H108*I108</f>
        <v>9869.6433440000001</v>
      </c>
      <c r="K108" s="736"/>
      <c r="L108" s="426"/>
      <c r="M108" s="426"/>
      <c r="N108" s="426"/>
      <c r="O108" s="426"/>
      <c r="P108" s="426"/>
      <c r="Q108" s="426"/>
      <c r="R108" s="426"/>
      <c r="S108" s="426"/>
      <c r="T108" s="426"/>
      <c r="U108" s="426"/>
      <c r="V108" s="426"/>
      <c r="W108" s="426"/>
      <c r="X108" s="426"/>
      <c r="Y108" s="426"/>
      <c r="Z108" s="426"/>
    </row>
    <row r="109" spans="1:26" ht="15.75" customHeight="1">
      <c r="A109" s="472" t="str">
        <f t="shared" si="22"/>
        <v>GENERAL SERVICE &lt;50KW</v>
      </c>
      <c r="B109" s="540" t="s">
        <v>788</v>
      </c>
      <c r="C109" s="536"/>
      <c r="D109" s="318">
        <v>637640004.72000003</v>
      </c>
      <c r="E109" s="565">
        <v>4.0000000000000002E-4</v>
      </c>
      <c r="F109" s="303">
        <f t="shared" si="23"/>
        <v>255056.00188800003</v>
      </c>
      <c r="G109" s="426"/>
      <c r="H109" s="318">
        <v>108532481.97</v>
      </c>
      <c r="I109" s="565">
        <v>4.0000000000000002E-4</v>
      </c>
      <c r="J109" s="303">
        <f t="shared" si="24"/>
        <v>43412.992788000003</v>
      </c>
      <c r="K109" s="737"/>
      <c r="L109" s="426"/>
      <c r="M109" s="426"/>
      <c r="N109" s="426"/>
      <c r="O109" s="426"/>
      <c r="P109" s="426"/>
      <c r="Q109" s="426"/>
      <c r="R109" s="426"/>
      <c r="S109" s="426"/>
      <c r="T109" s="426"/>
      <c r="U109" s="426"/>
      <c r="V109" s="426"/>
      <c r="W109" s="426"/>
      <c r="X109" s="426"/>
      <c r="Y109" s="426"/>
      <c r="Z109" s="426"/>
    </row>
    <row r="110" spans="1:26" ht="15.75" customHeight="1">
      <c r="A110" s="472" t="str">
        <f t="shared" si="22"/>
        <v>GENERAL SERVICE 1000-1500KW</v>
      </c>
      <c r="B110" s="540" t="s">
        <v>788</v>
      </c>
      <c r="C110" s="536"/>
      <c r="D110" s="318">
        <v>339712135.26999998</v>
      </c>
      <c r="E110" s="565">
        <v>4.0000000000000002E-4</v>
      </c>
      <c r="F110" s="303">
        <f t="shared" si="23"/>
        <v>135884.854108</v>
      </c>
      <c r="G110" s="426"/>
      <c r="H110" s="318">
        <v>2152152651.46</v>
      </c>
      <c r="I110" s="565">
        <v>4.0000000000000002E-4</v>
      </c>
      <c r="J110" s="303">
        <f t="shared" si="24"/>
        <v>860861.06058400008</v>
      </c>
      <c r="K110" s="737"/>
      <c r="L110" s="426"/>
      <c r="M110" s="426"/>
      <c r="N110" s="426"/>
      <c r="O110" s="426"/>
      <c r="P110" s="426"/>
      <c r="Q110" s="426"/>
      <c r="R110" s="426"/>
      <c r="S110" s="426"/>
      <c r="T110" s="426"/>
      <c r="U110" s="426"/>
      <c r="V110" s="426"/>
      <c r="W110" s="426"/>
      <c r="X110" s="426"/>
      <c r="Y110" s="426"/>
      <c r="Z110" s="426"/>
    </row>
    <row r="111" spans="1:26" ht="15.75" customHeight="1">
      <c r="A111" s="472" t="str">
        <f t="shared" si="22"/>
        <v>GENERAL SERVICE 1500-5000 KW</v>
      </c>
      <c r="B111" s="540" t="s">
        <v>788</v>
      </c>
      <c r="C111" s="536"/>
      <c r="D111" s="318">
        <v>0</v>
      </c>
      <c r="E111" s="565">
        <v>4.0000000000000002E-4</v>
      </c>
      <c r="F111" s="303">
        <f t="shared" si="23"/>
        <v>0</v>
      </c>
      <c r="G111" s="426"/>
      <c r="H111" s="318">
        <v>155096942.06</v>
      </c>
      <c r="I111" s="565">
        <v>4.0000000000000002E-4</v>
      </c>
      <c r="J111" s="303">
        <f t="shared" si="24"/>
        <v>62038.776824</v>
      </c>
      <c r="K111" s="737"/>
      <c r="L111" s="426"/>
      <c r="M111" s="426"/>
      <c r="N111" s="426"/>
      <c r="O111" s="426"/>
      <c r="P111" s="426"/>
      <c r="Q111" s="426"/>
      <c r="R111" s="426"/>
      <c r="S111" s="426"/>
      <c r="T111" s="426"/>
      <c r="U111" s="426"/>
      <c r="V111" s="426"/>
      <c r="W111" s="426"/>
      <c r="X111" s="426"/>
      <c r="Y111" s="426"/>
      <c r="Z111" s="426"/>
    </row>
    <row r="112" spans="1:26" ht="15.75" customHeight="1">
      <c r="A112" s="472" t="str">
        <f t="shared" si="22"/>
        <v>LARGE USER</v>
      </c>
      <c r="B112" s="540" t="s">
        <v>788</v>
      </c>
      <c r="C112" s="536"/>
      <c r="D112" s="318">
        <v>0</v>
      </c>
      <c r="E112" s="565">
        <v>4.0000000000000002E-4</v>
      </c>
      <c r="F112" s="303">
        <f t="shared" si="23"/>
        <v>0</v>
      </c>
      <c r="G112" s="426"/>
      <c r="H112" s="318">
        <v>49661323.170000002</v>
      </c>
      <c r="I112" s="565">
        <v>4.0000000000000002E-4</v>
      </c>
      <c r="J112" s="303">
        <f t="shared" si="24"/>
        <v>19864.529268000002</v>
      </c>
      <c r="K112" s="737"/>
      <c r="L112" s="426"/>
      <c r="M112" s="426"/>
      <c r="N112" s="426"/>
      <c r="O112" s="426"/>
      <c r="P112" s="426"/>
      <c r="Q112" s="426"/>
      <c r="R112" s="426"/>
      <c r="S112" s="426"/>
      <c r="T112" s="426"/>
      <c r="U112" s="426"/>
      <c r="V112" s="426"/>
      <c r="W112" s="426"/>
      <c r="X112" s="426"/>
      <c r="Y112" s="426"/>
      <c r="Z112" s="426"/>
    </row>
    <row r="113" spans="1:26" ht="15.75" customHeight="1">
      <c r="A113" s="472" t="str">
        <f t="shared" si="22"/>
        <v>STREETLIGHTING</v>
      </c>
      <c r="B113" s="540" t="s">
        <v>788</v>
      </c>
      <c r="C113" s="536"/>
      <c r="D113" s="318">
        <v>0</v>
      </c>
      <c r="E113" s="565">
        <v>4.0000000000000002E-4</v>
      </c>
      <c r="F113" s="303">
        <f t="shared" si="23"/>
        <v>0</v>
      </c>
      <c r="G113" s="426"/>
      <c r="H113" s="318">
        <v>22792446.760000002</v>
      </c>
      <c r="I113" s="565">
        <v>4.0000000000000002E-4</v>
      </c>
      <c r="J113" s="303">
        <f t="shared" si="24"/>
        <v>9116.978704000001</v>
      </c>
      <c r="K113" s="737"/>
      <c r="L113" s="426"/>
      <c r="M113" s="426"/>
      <c r="N113" s="426"/>
      <c r="O113" s="426"/>
      <c r="P113" s="426"/>
      <c r="Q113" s="426"/>
      <c r="R113" s="426"/>
      <c r="S113" s="426"/>
      <c r="T113" s="426"/>
      <c r="U113" s="426"/>
      <c r="V113" s="426"/>
      <c r="W113" s="426"/>
      <c r="X113" s="426"/>
      <c r="Y113" s="426"/>
      <c r="Z113" s="426"/>
    </row>
    <row r="114" spans="1:26" ht="15.75" customHeight="1">
      <c r="A114" s="472" t="str">
        <f t="shared" si="22"/>
        <v>SENTINEL LIGHTS</v>
      </c>
      <c r="B114" s="540" t="s">
        <v>788</v>
      </c>
      <c r="C114" s="536"/>
      <c r="D114" s="318">
        <v>41220.550000000003</v>
      </c>
      <c r="E114" s="565">
        <v>4.0000000000000002E-4</v>
      </c>
      <c r="F114" s="303">
        <f t="shared" si="23"/>
        <v>16.488220000000002</v>
      </c>
      <c r="G114" s="426"/>
      <c r="H114" s="318">
        <v>0</v>
      </c>
      <c r="I114" s="565">
        <v>4.0000000000000002E-4</v>
      </c>
      <c r="J114" s="303">
        <f t="shared" si="24"/>
        <v>0</v>
      </c>
      <c r="K114" s="737"/>
      <c r="L114" s="426"/>
      <c r="M114" s="426"/>
      <c r="N114" s="426"/>
      <c r="O114" s="426"/>
      <c r="P114" s="426"/>
      <c r="Q114" s="426"/>
      <c r="R114" s="426"/>
      <c r="S114" s="426"/>
      <c r="T114" s="426"/>
      <c r="U114" s="426"/>
      <c r="V114" s="426"/>
      <c r="W114" s="426"/>
      <c r="X114" s="426"/>
      <c r="Y114" s="426"/>
      <c r="Z114" s="426"/>
    </row>
    <row r="115" spans="1:26" ht="15.75" customHeight="1">
      <c r="A115" s="472" t="str">
        <f t="shared" si="22"/>
        <v>UNMETERED SCATTERED LOADS</v>
      </c>
      <c r="B115" s="540" t="s">
        <v>788</v>
      </c>
      <c r="C115" s="536"/>
      <c r="D115" s="318">
        <v>14952361.91</v>
      </c>
      <c r="E115" s="318">
        <v>4.0000000000000002E-4</v>
      </c>
      <c r="F115" s="303">
        <f t="shared" si="23"/>
        <v>5980.9447640000008</v>
      </c>
      <c r="G115" s="426"/>
      <c r="H115" s="318">
        <v>0</v>
      </c>
      <c r="I115" s="318">
        <v>4.0000000000000002E-4</v>
      </c>
      <c r="J115" s="303">
        <f t="shared" si="24"/>
        <v>0</v>
      </c>
      <c r="K115" s="737"/>
      <c r="L115" s="426"/>
      <c r="M115" s="426"/>
      <c r="N115" s="426"/>
      <c r="O115" s="426"/>
      <c r="P115" s="426"/>
      <c r="Q115" s="426"/>
      <c r="R115" s="426"/>
      <c r="S115" s="426"/>
      <c r="T115" s="426"/>
      <c r="U115" s="426"/>
      <c r="V115" s="426"/>
      <c r="W115" s="426"/>
      <c r="X115" s="426"/>
      <c r="Y115" s="426"/>
      <c r="Z115" s="426"/>
    </row>
    <row r="116" spans="1:26" ht="15.75" customHeight="1">
      <c r="A116" s="472" t="str">
        <f t="shared" si="22"/>
        <v>DRYCORE</v>
      </c>
      <c r="B116" s="540" t="s">
        <v>788</v>
      </c>
      <c r="C116" s="536"/>
      <c r="D116" s="318">
        <v>0</v>
      </c>
      <c r="E116" s="319"/>
      <c r="F116" s="303">
        <f t="shared" si="23"/>
        <v>0</v>
      </c>
      <c r="G116" s="426"/>
      <c r="H116" s="318">
        <v>7264853.8499999996</v>
      </c>
      <c r="I116" s="318">
        <v>4.0000000000000002E-4</v>
      </c>
      <c r="J116" s="303">
        <f t="shared" si="24"/>
        <v>2905.9415399999998</v>
      </c>
      <c r="K116" s="737"/>
      <c r="L116" s="426"/>
      <c r="M116" s="426"/>
      <c r="N116" s="426"/>
      <c r="O116" s="426"/>
      <c r="P116" s="426"/>
      <c r="Q116" s="426"/>
      <c r="R116" s="426"/>
      <c r="S116" s="426"/>
      <c r="T116" s="426"/>
      <c r="U116" s="426"/>
      <c r="V116" s="426"/>
      <c r="W116" s="426"/>
      <c r="X116" s="426"/>
      <c r="Y116" s="426"/>
      <c r="Z116" s="426"/>
    </row>
    <row r="117" spans="1:26" ht="15.75" customHeight="1">
      <c r="A117" s="472" t="str">
        <f t="shared" si="22"/>
        <v/>
      </c>
      <c r="B117" s="544"/>
      <c r="C117" s="536"/>
      <c r="D117" s="319"/>
      <c r="E117" s="319"/>
      <c r="F117" s="303">
        <f t="shared" si="23"/>
        <v>0</v>
      </c>
      <c r="G117" s="426"/>
      <c r="H117" s="319"/>
      <c r="I117" s="319"/>
      <c r="J117" s="303">
        <f t="shared" si="24"/>
        <v>0</v>
      </c>
      <c r="K117" s="737"/>
      <c r="L117" s="426"/>
      <c r="M117" s="426"/>
      <c r="N117" s="426"/>
      <c r="O117" s="426"/>
      <c r="P117" s="426"/>
      <c r="Q117" s="426"/>
      <c r="R117" s="426"/>
      <c r="S117" s="426"/>
      <c r="T117" s="426"/>
      <c r="U117" s="426"/>
      <c r="V117" s="426"/>
      <c r="W117" s="426"/>
      <c r="X117" s="426"/>
      <c r="Y117" s="426"/>
      <c r="Z117" s="426"/>
    </row>
    <row r="118" spans="1:26" ht="15.75" customHeight="1">
      <c r="A118" s="472" t="str">
        <f t="shared" si="22"/>
        <v>(volumes for the test year is loss adjusted)</v>
      </c>
      <c r="B118" s="544"/>
      <c r="C118" s="536"/>
      <c r="D118" s="319"/>
      <c r="E118" s="319"/>
      <c r="F118" s="303">
        <f t="shared" si="23"/>
        <v>0</v>
      </c>
      <c r="G118" s="426"/>
      <c r="H118" s="319"/>
      <c r="I118" s="319"/>
      <c r="J118" s="303">
        <f t="shared" si="24"/>
        <v>0</v>
      </c>
      <c r="K118" s="738"/>
      <c r="L118" s="426"/>
      <c r="M118" s="426"/>
      <c r="N118" s="426"/>
      <c r="O118" s="426"/>
      <c r="P118" s="426"/>
      <c r="Q118" s="426"/>
      <c r="R118" s="426"/>
      <c r="S118" s="426"/>
      <c r="T118" s="426"/>
      <c r="U118" s="426"/>
      <c r="V118" s="426"/>
      <c r="W118" s="426"/>
      <c r="X118" s="426"/>
      <c r="Y118" s="426"/>
      <c r="Z118" s="426"/>
    </row>
    <row r="119" spans="1:26" ht="15.75" customHeight="1">
      <c r="A119" s="535" t="s">
        <v>818</v>
      </c>
      <c r="B119" s="474"/>
      <c r="C119" s="536"/>
      <c r="D119" s="303"/>
      <c r="E119" s="472"/>
      <c r="F119" s="303">
        <f>SUM(F108:F118)</f>
        <v>1473423.7943159998</v>
      </c>
      <c r="G119" s="472"/>
      <c r="H119" s="472"/>
      <c r="I119" s="472"/>
      <c r="J119" s="303">
        <f>SUM(J108:J118)</f>
        <v>1008069.9230520002</v>
      </c>
      <c r="K119" s="303">
        <f>F119+J119</f>
        <v>2481493.7173680002</v>
      </c>
      <c r="L119" s="426"/>
      <c r="M119" s="426"/>
      <c r="N119" s="426"/>
      <c r="O119" s="426"/>
      <c r="P119" s="426"/>
      <c r="Q119" s="426"/>
      <c r="R119" s="426"/>
      <c r="S119" s="426"/>
      <c r="T119" s="426"/>
      <c r="U119" s="426"/>
      <c r="V119" s="426"/>
      <c r="W119" s="426"/>
      <c r="X119" s="426"/>
      <c r="Y119" s="426"/>
      <c r="Z119" s="426"/>
    </row>
    <row r="120" spans="1:26" ht="6.75" customHeight="1">
      <c r="A120" s="535"/>
      <c r="B120" s="551"/>
      <c r="C120" s="536"/>
      <c r="D120" s="594"/>
      <c r="E120" s="589"/>
      <c r="F120" s="303"/>
      <c r="G120" s="426"/>
      <c r="H120" s="538"/>
      <c r="I120" s="589"/>
      <c r="J120" s="303"/>
      <c r="K120" s="595"/>
      <c r="L120" s="426"/>
      <c r="M120" s="426"/>
      <c r="N120" s="426"/>
      <c r="O120" s="426"/>
      <c r="P120" s="426"/>
      <c r="Q120" s="426"/>
      <c r="R120" s="426"/>
      <c r="S120" s="426"/>
      <c r="T120" s="426"/>
      <c r="U120" s="426"/>
      <c r="V120" s="426"/>
      <c r="W120" s="426"/>
      <c r="X120" s="426"/>
      <c r="Y120" s="426"/>
      <c r="Z120" s="426"/>
    </row>
    <row r="121" spans="1:26" ht="15" customHeight="1">
      <c r="A121" s="531" t="s">
        <v>830</v>
      </c>
      <c r="B121" s="736"/>
      <c r="C121" s="532"/>
      <c r="D121" s="745"/>
      <c r="E121" s="743"/>
      <c r="F121" s="736"/>
      <c r="G121" s="433"/>
      <c r="H121" s="746"/>
      <c r="I121" s="743"/>
      <c r="J121" s="736" t="s">
        <v>815</v>
      </c>
      <c r="K121" s="736" t="s">
        <v>144</v>
      </c>
      <c r="L121" s="426"/>
      <c r="M121" s="426"/>
      <c r="N121" s="426"/>
      <c r="O121" s="426"/>
      <c r="P121" s="426"/>
      <c r="Q121" s="426"/>
      <c r="R121" s="426"/>
      <c r="S121" s="426"/>
      <c r="T121" s="426"/>
      <c r="U121" s="426"/>
      <c r="V121" s="426"/>
      <c r="W121" s="426"/>
      <c r="X121" s="426"/>
      <c r="Y121" s="426"/>
      <c r="Z121" s="426"/>
    </row>
    <row r="122" spans="1:26" ht="15.75" customHeight="1">
      <c r="A122" s="535" t="s">
        <v>820</v>
      </c>
      <c r="B122" s="738"/>
      <c r="C122" s="532"/>
      <c r="D122" s="654"/>
      <c r="E122" s="652"/>
      <c r="F122" s="738"/>
      <c r="G122" s="433"/>
      <c r="H122" s="738"/>
      <c r="I122" s="652"/>
      <c r="J122" s="738"/>
      <c r="K122" s="738"/>
      <c r="L122" s="426"/>
      <c r="M122" s="426"/>
      <c r="N122" s="426"/>
      <c r="O122" s="426"/>
      <c r="P122" s="426"/>
      <c r="Q122" s="426"/>
      <c r="R122" s="426"/>
      <c r="S122" s="426"/>
      <c r="T122" s="426"/>
      <c r="U122" s="426"/>
      <c r="V122" s="426"/>
      <c r="W122" s="426"/>
      <c r="X122" s="426"/>
      <c r="Y122" s="426"/>
      <c r="Z122" s="426"/>
    </row>
    <row r="123" spans="1:26" ht="15.75" customHeight="1">
      <c r="A123" s="472" t="str">
        <f t="shared" ref="A123:A133" si="25">IF(A108="","",A108)</f>
        <v>RESIDENTIAL</v>
      </c>
      <c r="B123" s="540" t="s">
        <v>788</v>
      </c>
      <c r="C123" s="536"/>
      <c r="D123" s="318">
        <v>2691213763.3400002</v>
      </c>
      <c r="E123" s="565">
        <v>1.5E-3</v>
      </c>
      <c r="F123" s="303">
        <f t="shared" ref="F123:F133" si="26">D123*E123</f>
        <v>4036820.6450100001</v>
      </c>
      <c r="G123" s="426"/>
      <c r="H123" s="318">
        <v>24674108.359999999</v>
      </c>
      <c r="I123" s="565">
        <v>1.5E-3</v>
      </c>
      <c r="J123" s="303">
        <f t="shared" ref="J123:J133" si="27">H123*I123</f>
        <v>37011.162539999998</v>
      </c>
      <c r="K123" s="736"/>
      <c r="L123" s="426"/>
      <c r="M123" s="426"/>
      <c r="N123" s="426"/>
      <c r="O123" s="426"/>
      <c r="P123" s="426"/>
      <c r="Q123" s="426"/>
      <c r="R123" s="426"/>
      <c r="S123" s="426"/>
      <c r="T123" s="426"/>
      <c r="U123" s="426"/>
      <c r="V123" s="426"/>
      <c r="W123" s="426"/>
      <c r="X123" s="426"/>
      <c r="Y123" s="426"/>
      <c r="Z123" s="426"/>
    </row>
    <row r="124" spans="1:26" ht="15.75" customHeight="1">
      <c r="A124" s="472" t="str">
        <f t="shared" si="25"/>
        <v>GENERAL SERVICE &lt;50KW</v>
      </c>
      <c r="B124" s="540" t="s">
        <v>788</v>
      </c>
      <c r="C124" s="536"/>
      <c r="D124" s="318">
        <v>637640004.72000003</v>
      </c>
      <c r="E124" s="565">
        <v>1.5E-3</v>
      </c>
      <c r="F124" s="303">
        <f t="shared" si="26"/>
        <v>956460.00708000001</v>
      </c>
      <c r="G124" s="426"/>
      <c r="H124" s="318">
        <v>108532481.97</v>
      </c>
      <c r="I124" s="565">
        <v>1.5E-3</v>
      </c>
      <c r="J124" s="303">
        <f t="shared" si="27"/>
        <v>162798.722955</v>
      </c>
      <c r="K124" s="737"/>
      <c r="L124" s="426"/>
      <c r="M124" s="426"/>
      <c r="N124" s="426"/>
      <c r="O124" s="426"/>
      <c r="P124" s="426"/>
      <c r="Q124" s="426"/>
      <c r="R124" s="426"/>
      <c r="S124" s="426"/>
      <c r="T124" s="426"/>
      <c r="U124" s="426"/>
      <c r="V124" s="426"/>
      <c r="W124" s="426"/>
      <c r="X124" s="426"/>
      <c r="Y124" s="426"/>
      <c r="Z124" s="426"/>
    </row>
    <row r="125" spans="1:26" ht="15.75" customHeight="1">
      <c r="A125" s="472" t="str">
        <f t="shared" si="25"/>
        <v>GENERAL SERVICE 1000-1500KW</v>
      </c>
      <c r="B125" s="540" t="s">
        <v>788</v>
      </c>
      <c r="C125" s="536"/>
      <c r="D125" s="318">
        <v>339712135.26999998</v>
      </c>
      <c r="E125" s="565">
        <v>1.5E-3</v>
      </c>
      <c r="F125" s="303">
        <f t="shared" si="26"/>
        <v>509568.20290499995</v>
      </c>
      <c r="G125" s="426"/>
      <c r="H125" s="318">
        <v>2568342626.4000001</v>
      </c>
      <c r="I125" s="565">
        <v>1.5E-3</v>
      </c>
      <c r="J125" s="303">
        <f t="shared" si="27"/>
        <v>3852513.9396000002</v>
      </c>
      <c r="K125" s="737"/>
      <c r="L125" s="426"/>
      <c r="M125" s="426"/>
      <c r="N125" s="426"/>
      <c r="O125" s="426"/>
      <c r="P125" s="426"/>
      <c r="Q125" s="426"/>
      <c r="R125" s="426"/>
      <c r="S125" s="426"/>
      <c r="T125" s="426"/>
      <c r="U125" s="426"/>
      <c r="V125" s="426"/>
      <c r="W125" s="426"/>
      <c r="X125" s="426"/>
      <c r="Y125" s="426"/>
      <c r="Z125" s="426"/>
    </row>
    <row r="126" spans="1:26" ht="15.75" customHeight="1">
      <c r="A126" s="472" t="str">
        <f t="shared" si="25"/>
        <v>GENERAL SERVICE 1500-5000 KW</v>
      </c>
      <c r="B126" s="540" t="s">
        <v>788</v>
      </c>
      <c r="C126" s="536"/>
      <c r="D126" s="318">
        <v>0</v>
      </c>
      <c r="E126" s="565">
        <v>1.5E-3</v>
      </c>
      <c r="F126" s="303">
        <f t="shared" si="26"/>
        <v>0</v>
      </c>
      <c r="G126" s="426"/>
      <c r="H126" s="318">
        <v>740718864.47000003</v>
      </c>
      <c r="I126" s="565">
        <v>1.5E-3</v>
      </c>
      <c r="J126" s="303">
        <f t="shared" si="27"/>
        <v>1111078.2967050001</v>
      </c>
      <c r="K126" s="737"/>
      <c r="L126" s="426"/>
      <c r="M126" s="426"/>
      <c r="N126" s="426"/>
      <c r="O126" s="426"/>
      <c r="P126" s="426"/>
      <c r="Q126" s="426"/>
      <c r="R126" s="426"/>
      <c r="S126" s="426"/>
      <c r="T126" s="426"/>
      <c r="U126" s="426"/>
      <c r="V126" s="426"/>
      <c r="W126" s="426"/>
      <c r="X126" s="426"/>
      <c r="Y126" s="426"/>
      <c r="Z126" s="426"/>
    </row>
    <row r="127" spans="1:26" ht="15.75" customHeight="1">
      <c r="A127" s="472" t="str">
        <f t="shared" si="25"/>
        <v>LARGE USER</v>
      </c>
      <c r="B127" s="540" t="s">
        <v>788</v>
      </c>
      <c r="C127" s="536"/>
      <c r="D127" s="318">
        <v>0</v>
      </c>
      <c r="E127" s="565">
        <v>1.5E-3</v>
      </c>
      <c r="F127" s="303">
        <f t="shared" si="26"/>
        <v>0</v>
      </c>
      <c r="G127" s="426"/>
      <c r="H127" s="318">
        <v>568815423.51999998</v>
      </c>
      <c r="I127" s="565">
        <v>1.5E-3</v>
      </c>
      <c r="J127" s="303">
        <f t="shared" si="27"/>
        <v>853223.13528000005</v>
      </c>
      <c r="K127" s="737"/>
      <c r="L127" s="426"/>
      <c r="M127" s="426"/>
      <c r="N127" s="426"/>
      <c r="O127" s="426"/>
      <c r="P127" s="426"/>
      <c r="Q127" s="426"/>
      <c r="R127" s="426"/>
      <c r="S127" s="426"/>
      <c r="T127" s="426"/>
      <c r="U127" s="426"/>
      <c r="V127" s="426"/>
      <c r="W127" s="426"/>
      <c r="X127" s="426"/>
      <c r="Y127" s="426"/>
      <c r="Z127" s="426"/>
    </row>
    <row r="128" spans="1:26" ht="15.75" customHeight="1">
      <c r="A128" s="472" t="str">
        <f t="shared" si="25"/>
        <v>STREETLIGHTING</v>
      </c>
      <c r="B128" s="540" t="s">
        <v>788</v>
      </c>
      <c r="C128" s="536"/>
      <c r="D128" s="318">
        <v>0</v>
      </c>
      <c r="E128" s="565">
        <v>1.5E-3</v>
      </c>
      <c r="F128" s="303">
        <f t="shared" si="26"/>
        <v>0</v>
      </c>
      <c r="G128" s="426"/>
      <c r="H128" s="318">
        <v>22792446.760000002</v>
      </c>
      <c r="I128" s="565">
        <v>1.5E-3</v>
      </c>
      <c r="J128" s="303">
        <f t="shared" si="27"/>
        <v>34188.670140000002</v>
      </c>
      <c r="K128" s="737"/>
      <c r="L128" s="426"/>
      <c r="M128" s="426"/>
      <c r="N128" s="426"/>
      <c r="O128" s="426"/>
      <c r="P128" s="426"/>
      <c r="Q128" s="426"/>
      <c r="R128" s="426"/>
      <c r="S128" s="426"/>
      <c r="T128" s="426"/>
      <c r="U128" s="426"/>
      <c r="V128" s="426"/>
      <c r="W128" s="426"/>
      <c r="X128" s="426"/>
      <c r="Y128" s="426"/>
      <c r="Z128" s="426"/>
    </row>
    <row r="129" spans="1:26" ht="15.75" customHeight="1">
      <c r="A129" s="472" t="str">
        <f t="shared" si="25"/>
        <v>SENTINEL LIGHTS</v>
      </c>
      <c r="B129" s="540" t="s">
        <v>788</v>
      </c>
      <c r="C129" s="536"/>
      <c r="D129" s="318">
        <v>41220.550000000003</v>
      </c>
      <c r="E129" s="565">
        <v>1.5E-3</v>
      </c>
      <c r="F129" s="303">
        <f t="shared" si="26"/>
        <v>61.830825000000004</v>
      </c>
      <c r="G129" s="426"/>
      <c r="H129" s="318">
        <v>0</v>
      </c>
      <c r="I129" s="565">
        <v>1.5E-3</v>
      </c>
      <c r="J129" s="303">
        <f t="shared" si="27"/>
        <v>0</v>
      </c>
      <c r="K129" s="737"/>
      <c r="L129" s="426"/>
      <c r="M129" s="426"/>
      <c r="N129" s="426"/>
      <c r="O129" s="426"/>
      <c r="P129" s="426"/>
      <c r="Q129" s="426"/>
      <c r="R129" s="426"/>
      <c r="S129" s="426"/>
      <c r="T129" s="426"/>
      <c r="U129" s="426"/>
      <c r="V129" s="426"/>
      <c r="W129" s="426"/>
      <c r="X129" s="426"/>
      <c r="Y129" s="426"/>
      <c r="Z129" s="426"/>
    </row>
    <row r="130" spans="1:26" ht="15.75" customHeight="1">
      <c r="A130" s="472" t="str">
        <f t="shared" si="25"/>
        <v>UNMETERED SCATTERED LOADS</v>
      </c>
      <c r="B130" s="540" t="s">
        <v>788</v>
      </c>
      <c r="C130" s="536"/>
      <c r="D130" s="318">
        <v>14952361.91</v>
      </c>
      <c r="E130" s="318">
        <v>1.5E-3</v>
      </c>
      <c r="F130" s="303">
        <f t="shared" si="26"/>
        <v>22428.542864999999</v>
      </c>
      <c r="G130" s="426"/>
      <c r="H130" s="318">
        <v>0</v>
      </c>
      <c r="I130" s="318">
        <v>1.5E-3</v>
      </c>
      <c r="J130" s="303">
        <f t="shared" si="27"/>
        <v>0</v>
      </c>
      <c r="K130" s="737"/>
      <c r="L130" s="426"/>
      <c r="M130" s="426"/>
      <c r="N130" s="426"/>
      <c r="O130" s="426"/>
      <c r="P130" s="426"/>
      <c r="Q130" s="426"/>
      <c r="R130" s="426"/>
      <c r="S130" s="426"/>
      <c r="T130" s="426"/>
      <c r="U130" s="426"/>
      <c r="V130" s="426"/>
      <c r="W130" s="426"/>
      <c r="X130" s="426"/>
      <c r="Y130" s="426"/>
      <c r="Z130" s="426"/>
    </row>
    <row r="131" spans="1:26" ht="15.75" customHeight="1">
      <c r="A131" s="472" t="str">
        <f t="shared" si="25"/>
        <v>DRYCORE</v>
      </c>
      <c r="B131" s="540" t="s">
        <v>788</v>
      </c>
      <c r="C131" s="536"/>
      <c r="D131" s="318">
        <v>0</v>
      </c>
      <c r="E131" s="319"/>
      <c r="F131" s="303">
        <f t="shared" si="26"/>
        <v>0</v>
      </c>
      <c r="G131" s="426"/>
      <c r="H131" s="318">
        <v>7264853.8499999996</v>
      </c>
      <c r="I131" s="318">
        <v>1.5E-3</v>
      </c>
      <c r="J131" s="303">
        <f t="shared" si="27"/>
        <v>10897.280774999999</v>
      </c>
      <c r="K131" s="737"/>
      <c r="L131" s="426"/>
      <c r="M131" s="426"/>
      <c r="N131" s="426"/>
      <c r="O131" s="426"/>
      <c r="P131" s="426"/>
      <c r="Q131" s="426"/>
      <c r="R131" s="426"/>
      <c r="S131" s="426"/>
      <c r="T131" s="426"/>
      <c r="U131" s="426"/>
      <c r="V131" s="426"/>
      <c r="W131" s="426"/>
      <c r="X131" s="426"/>
      <c r="Y131" s="426"/>
      <c r="Z131" s="426"/>
    </row>
    <row r="132" spans="1:26" ht="15.75" customHeight="1">
      <c r="A132" s="472" t="str">
        <f t="shared" si="25"/>
        <v/>
      </c>
      <c r="B132" s="544"/>
      <c r="C132" s="536"/>
      <c r="D132" s="319"/>
      <c r="E132" s="319"/>
      <c r="F132" s="303">
        <f t="shared" si="26"/>
        <v>0</v>
      </c>
      <c r="G132" s="426"/>
      <c r="H132" s="319"/>
      <c r="I132" s="319"/>
      <c r="J132" s="303">
        <f t="shared" si="27"/>
        <v>0</v>
      </c>
      <c r="K132" s="737"/>
      <c r="L132" s="426"/>
      <c r="M132" s="426"/>
      <c r="N132" s="426"/>
      <c r="O132" s="426"/>
      <c r="P132" s="426"/>
      <c r="Q132" s="426"/>
      <c r="R132" s="426"/>
      <c r="S132" s="426"/>
      <c r="T132" s="426"/>
      <c r="U132" s="426"/>
      <c r="V132" s="426"/>
      <c r="W132" s="426"/>
      <c r="X132" s="426"/>
      <c r="Y132" s="426"/>
      <c r="Z132" s="426"/>
    </row>
    <row r="133" spans="1:26" ht="15.75" customHeight="1">
      <c r="A133" s="472" t="str">
        <f t="shared" si="25"/>
        <v>(volumes for the test year is loss adjusted)</v>
      </c>
      <c r="B133" s="544"/>
      <c r="C133" s="536"/>
      <c r="D133" s="319"/>
      <c r="E133" s="319"/>
      <c r="F133" s="303">
        <f t="shared" si="26"/>
        <v>0</v>
      </c>
      <c r="G133" s="426"/>
      <c r="H133" s="319"/>
      <c r="I133" s="319"/>
      <c r="J133" s="303">
        <f t="shared" si="27"/>
        <v>0</v>
      </c>
      <c r="K133" s="738"/>
      <c r="L133" s="426"/>
      <c r="M133" s="426"/>
      <c r="N133" s="426"/>
      <c r="O133" s="426"/>
      <c r="P133" s="426"/>
      <c r="Q133" s="426"/>
      <c r="R133" s="426"/>
      <c r="S133" s="426"/>
      <c r="T133" s="426"/>
      <c r="U133" s="426"/>
      <c r="V133" s="426"/>
      <c r="W133" s="426"/>
      <c r="X133" s="426"/>
      <c r="Y133" s="426"/>
      <c r="Z133" s="426"/>
    </row>
    <row r="134" spans="1:26" ht="15.75" customHeight="1">
      <c r="A134" s="535" t="s">
        <v>818</v>
      </c>
      <c r="B134" s="474"/>
      <c r="C134" s="545"/>
      <c r="D134" s="303"/>
      <c r="E134" s="472"/>
      <c r="F134" s="303">
        <f>SUM(F123:F133)</f>
        <v>5525339.228685</v>
      </c>
      <c r="G134" s="472"/>
      <c r="H134" s="472"/>
      <c r="I134" s="472"/>
      <c r="J134" s="303">
        <f>SUM(J123:J133)</f>
        <v>6061711.2079950003</v>
      </c>
      <c r="K134" s="303">
        <f>F134+J134</f>
        <v>11587050.43668</v>
      </c>
      <c r="L134" s="426"/>
      <c r="M134" s="426"/>
      <c r="N134" s="426"/>
      <c r="O134" s="426"/>
      <c r="P134" s="426"/>
      <c r="Q134" s="426"/>
      <c r="R134" s="426"/>
      <c r="S134" s="426"/>
      <c r="T134" s="426"/>
      <c r="U134" s="426"/>
      <c r="V134" s="426"/>
      <c r="W134" s="426"/>
      <c r="X134" s="426"/>
      <c r="Y134" s="426"/>
      <c r="Z134" s="426"/>
    </row>
    <row r="135" spans="1:26" ht="6.75" customHeight="1">
      <c r="A135" s="426"/>
      <c r="B135" s="426"/>
      <c r="C135" s="426"/>
      <c r="D135" s="426"/>
      <c r="E135" s="426"/>
      <c r="F135" s="426"/>
      <c r="G135" s="426"/>
      <c r="H135" s="426"/>
      <c r="I135" s="426"/>
      <c r="J135" s="426"/>
      <c r="K135" s="426"/>
      <c r="L135" s="426"/>
      <c r="M135" s="426"/>
      <c r="N135" s="426"/>
      <c r="O135" s="426"/>
      <c r="P135" s="426"/>
      <c r="Q135" s="426"/>
      <c r="R135" s="426"/>
      <c r="S135" s="426"/>
      <c r="T135" s="426"/>
      <c r="U135" s="426"/>
      <c r="V135" s="426"/>
      <c r="W135" s="426"/>
      <c r="X135" s="426"/>
      <c r="Y135" s="426"/>
      <c r="Z135" s="426"/>
    </row>
    <row r="136" spans="1:26" ht="15.75" customHeight="1">
      <c r="A136" s="531" t="s">
        <v>831</v>
      </c>
      <c r="B136" s="736"/>
      <c r="C136" s="532"/>
      <c r="D136" s="745"/>
      <c r="E136" s="743"/>
      <c r="F136" s="736"/>
      <c r="G136" s="433"/>
      <c r="H136" s="746"/>
      <c r="I136" s="743"/>
      <c r="J136" s="736" t="s">
        <v>815</v>
      </c>
      <c r="K136" s="736" t="s">
        <v>144</v>
      </c>
      <c r="L136" s="426"/>
      <c r="M136" s="426"/>
      <c r="N136" s="426"/>
      <c r="O136" s="426"/>
      <c r="P136" s="426"/>
      <c r="Q136" s="426"/>
      <c r="R136" s="426"/>
      <c r="S136" s="426"/>
      <c r="T136" s="426"/>
      <c r="U136" s="426"/>
      <c r="V136" s="426"/>
      <c r="W136" s="426"/>
      <c r="X136" s="426"/>
      <c r="Y136" s="426"/>
      <c r="Z136" s="426"/>
    </row>
    <row r="137" spans="1:26" ht="15.75" customHeight="1">
      <c r="A137" s="535" t="s">
        <v>820</v>
      </c>
      <c r="B137" s="738"/>
      <c r="C137" s="532"/>
      <c r="D137" s="654"/>
      <c r="E137" s="652"/>
      <c r="F137" s="738"/>
      <c r="G137" s="433"/>
      <c r="H137" s="738"/>
      <c r="I137" s="652"/>
      <c r="J137" s="738"/>
      <c r="K137" s="738"/>
      <c r="L137" s="426"/>
      <c r="M137" s="426"/>
      <c r="N137" s="426"/>
      <c r="O137" s="426"/>
      <c r="P137" s="426"/>
      <c r="Q137" s="426"/>
      <c r="R137" s="426"/>
      <c r="S137" s="426"/>
      <c r="T137" s="426"/>
      <c r="U137" s="426"/>
      <c r="V137" s="426"/>
      <c r="W137" s="426"/>
      <c r="X137" s="426"/>
      <c r="Y137" s="426"/>
      <c r="Z137" s="426"/>
    </row>
    <row r="138" spans="1:26" ht="15.75" customHeight="1">
      <c r="A138" s="472" t="str">
        <f t="shared" ref="A138:A148" si="28">IF(A123="","",A123)</f>
        <v>RESIDENTIAL</v>
      </c>
      <c r="B138" s="540" t="s">
        <v>788</v>
      </c>
      <c r="C138" s="536"/>
      <c r="D138" s="318">
        <v>2604736511.1599998</v>
      </c>
      <c r="E138" s="623">
        <v>6.3070000000000004E-5</v>
      </c>
      <c r="F138" s="303">
        <f t="shared" ref="F138:F148" si="29">D138*E138</f>
        <v>164280.73175886119</v>
      </c>
      <c r="G138" s="426"/>
      <c r="H138" s="318">
        <v>23881250.84</v>
      </c>
      <c r="I138" s="623">
        <v>6.3070000000000004E-5</v>
      </c>
      <c r="J138" s="303">
        <f t="shared" ref="J138:J148" si="30">H138*I138</f>
        <v>1506.1904904788</v>
      </c>
      <c r="K138" s="736"/>
      <c r="L138" s="426"/>
      <c r="M138" s="426"/>
      <c r="N138" s="426"/>
      <c r="O138" s="426"/>
      <c r="P138" s="426"/>
      <c r="Q138" s="426"/>
      <c r="R138" s="426"/>
      <c r="S138" s="426"/>
      <c r="T138" s="426"/>
      <c r="U138" s="426"/>
      <c r="V138" s="426"/>
      <c r="W138" s="426"/>
      <c r="X138" s="426"/>
      <c r="Y138" s="426"/>
      <c r="Z138" s="426"/>
    </row>
    <row r="139" spans="1:26" ht="15.75" customHeight="1">
      <c r="A139" s="472" t="str">
        <f t="shared" si="28"/>
        <v>GENERAL SERVICE &lt;50KW</v>
      </c>
      <c r="B139" s="540" t="s">
        <v>788</v>
      </c>
      <c r="C139" s="536"/>
      <c r="D139" s="318">
        <v>617150604.63999999</v>
      </c>
      <c r="E139" s="623">
        <v>6.3070000000000004E-5</v>
      </c>
      <c r="F139" s="303">
        <f t="shared" si="29"/>
        <v>38923.688634644801</v>
      </c>
      <c r="G139" s="426"/>
      <c r="H139" s="318">
        <v>105044988.36</v>
      </c>
      <c r="I139" s="623">
        <v>6.3070000000000004E-5</v>
      </c>
      <c r="J139" s="303">
        <f t="shared" si="30"/>
        <v>6625.1874158652008</v>
      </c>
      <c r="K139" s="737"/>
      <c r="L139" s="426"/>
      <c r="M139" s="426"/>
      <c r="N139" s="426"/>
      <c r="O139" s="426"/>
      <c r="P139" s="426"/>
      <c r="Q139" s="426"/>
      <c r="R139" s="426"/>
      <c r="S139" s="426"/>
      <c r="T139" s="426"/>
      <c r="U139" s="426"/>
      <c r="V139" s="426"/>
      <c r="W139" s="426"/>
      <c r="X139" s="426"/>
      <c r="Y139" s="426"/>
      <c r="Z139" s="426"/>
    </row>
    <row r="140" spans="1:26" ht="15.75" customHeight="1">
      <c r="A140" s="472" t="str">
        <f t="shared" si="28"/>
        <v>GENERAL SERVICE 1000-1500KW</v>
      </c>
      <c r="B140" s="540" t="s">
        <v>788</v>
      </c>
      <c r="C140" s="536"/>
      <c r="D140" s="318">
        <v>328796104.58999997</v>
      </c>
      <c r="E140" s="623">
        <v>6.3070000000000004E-5</v>
      </c>
      <c r="F140" s="303">
        <f t="shared" si="29"/>
        <v>20737.170316491301</v>
      </c>
      <c r="G140" s="426"/>
      <c r="H140" s="318">
        <v>2485813614.4099998</v>
      </c>
      <c r="I140" s="623">
        <v>6.3070000000000004E-5</v>
      </c>
      <c r="J140" s="303">
        <f t="shared" si="30"/>
        <v>156780.2646608387</v>
      </c>
      <c r="K140" s="737"/>
      <c r="L140" s="426"/>
      <c r="M140" s="426"/>
      <c r="N140" s="426"/>
      <c r="O140" s="426"/>
      <c r="P140" s="426"/>
      <c r="Q140" s="426"/>
      <c r="R140" s="426"/>
      <c r="S140" s="426"/>
      <c r="T140" s="426"/>
      <c r="U140" s="426"/>
      <c r="V140" s="426"/>
      <c r="W140" s="426"/>
      <c r="X140" s="426"/>
      <c r="Y140" s="426"/>
      <c r="Z140" s="426"/>
    </row>
    <row r="141" spans="1:26" ht="15.75" customHeight="1">
      <c r="A141" s="472" t="str">
        <f t="shared" si="28"/>
        <v>GENERAL SERVICE 1500-5000 KW</v>
      </c>
      <c r="B141" s="540" t="s">
        <v>788</v>
      </c>
      <c r="C141" s="536"/>
      <c r="D141" s="318">
        <v>0</v>
      </c>
      <c r="E141" s="623">
        <v>6.3070000000000004E-5</v>
      </c>
      <c r="F141" s="303">
        <f t="shared" si="29"/>
        <v>0</v>
      </c>
      <c r="G141" s="426"/>
      <c r="H141" s="318">
        <v>716917213</v>
      </c>
      <c r="I141" s="623">
        <v>6.3070000000000004E-5</v>
      </c>
      <c r="J141" s="303">
        <f t="shared" si="30"/>
        <v>45215.968623910005</v>
      </c>
      <c r="K141" s="737"/>
      <c r="L141" s="426"/>
      <c r="M141" s="426"/>
      <c r="N141" s="426"/>
      <c r="O141" s="426"/>
      <c r="P141" s="426"/>
      <c r="Q141" s="426"/>
      <c r="R141" s="426"/>
      <c r="S141" s="426"/>
      <c r="T141" s="426"/>
      <c r="U141" s="426"/>
      <c r="V141" s="426"/>
      <c r="W141" s="426"/>
      <c r="X141" s="426"/>
      <c r="Y141" s="426"/>
      <c r="Z141" s="426"/>
    </row>
    <row r="142" spans="1:26" ht="15.75" customHeight="1">
      <c r="A142" s="472" t="str">
        <f t="shared" si="28"/>
        <v>LARGE USER</v>
      </c>
      <c r="B142" s="540" t="s">
        <v>788</v>
      </c>
      <c r="C142" s="536"/>
      <c r="D142" s="318">
        <v>0</v>
      </c>
      <c r="E142" s="623">
        <v>6.3070000000000004E-5</v>
      </c>
      <c r="F142" s="303">
        <f t="shared" si="29"/>
        <v>0</v>
      </c>
      <c r="G142" s="426"/>
      <c r="H142" s="318">
        <v>550537576</v>
      </c>
      <c r="I142" s="623">
        <v>6.3070000000000004E-5</v>
      </c>
      <c r="J142" s="303">
        <f t="shared" si="30"/>
        <v>34722.404918320004</v>
      </c>
      <c r="K142" s="737"/>
      <c r="L142" s="426"/>
      <c r="M142" s="426"/>
      <c r="N142" s="426"/>
      <c r="O142" s="426"/>
      <c r="P142" s="426"/>
      <c r="Q142" s="426"/>
      <c r="R142" s="426"/>
      <c r="S142" s="426"/>
      <c r="T142" s="426"/>
      <c r="U142" s="426"/>
      <c r="V142" s="426"/>
      <c r="W142" s="426"/>
      <c r="X142" s="426"/>
      <c r="Y142" s="426"/>
      <c r="Z142" s="426"/>
    </row>
    <row r="143" spans="1:26" ht="15.75" customHeight="1">
      <c r="A143" s="472" t="str">
        <f t="shared" si="28"/>
        <v>STREETLIGHTING</v>
      </c>
      <c r="B143" s="540" t="s">
        <v>788</v>
      </c>
      <c r="C143" s="536"/>
      <c r="D143" s="318">
        <v>0</v>
      </c>
      <c r="E143" s="623">
        <v>6.3070000000000004E-5</v>
      </c>
      <c r="F143" s="303">
        <f t="shared" si="29"/>
        <v>0</v>
      </c>
      <c r="G143" s="426"/>
      <c r="H143" s="318">
        <v>22060053</v>
      </c>
      <c r="I143" s="623">
        <v>6.3070000000000004E-5</v>
      </c>
      <c r="J143" s="303">
        <f t="shared" si="30"/>
        <v>1391.32754271</v>
      </c>
      <c r="K143" s="737"/>
      <c r="L143" s="426"/>
      <c r="M143" s="426"/>
      <c r="N143" s="426"/>
      <c r="O143" s="426"/>
      <c r="P143" s="426"/>
      <c r="Q143" s="426"/>
      <c r="R143" s="426"/>
      <c r="S143" s="426"/>
      <c r="T143" s="426"/>
      <c r="U143" s="426"/>
      <c r="V143" s="426"/>
      <c r="W143" s="426"/>
      <c r="X143" s="426"/>
      <c r="Y143" s="426"/>
      <c r="Z143" s="426"/>
    </row>
    <row r="144" spans="1:26" ht="15.75" customHeight="1">
      <c r="A144" s="472" t="str">
        <f t="shared" si="28"/>
        <v>SENTINEL LIGHTS</v>
      </c>
      <c r="B144" s="540" t="s">
        <v>788</v>
      </c>
      <c r="C144" s="598"/>
      <c r="D144" s="318">
        <v>39896</v>
      </c>
      <c r="E144" s="623">
        <v>6.3070000000000004E-5</v>
      </c>
      <c r="F144" s="303">
        <f t="shared" si="29"/>
        <v>2.5162407200000003</v>
      </c>
      <c r="G144" s="426"/>
      <c r="H144" s="318">
        <v>0</v>
      </c>
      <c r="I144" s="623">
        <v>6.3070000000000004E-5</v>
      </c>
      <c r="J144" s="303">
        <f t="shared" si="30"/>
        <v>0</v>
      </c>
      <c r="K144" s="737"/>
      <c r="L144" s="426"/>
      <c r="M144" s="426"/>
      <c r="N144" s="426"/>
      <c r="O144" s="426"/>
      <c r="P144" s="426"/>
      <c r="Q144" s="426"/>
      <c r="R144" s="426"/>
      <c r="S144" s="426"/>
      <c r="T144" s="426"/>
      <c r="U144" s="426"/>
      <c r="V144" s="426"/>
      <c r="W144" s="426"/>
      <c r="X144" s="426"/>
      <c r="Y144" s="426"/>
      <c r="Z144" s="426"/>
    </row>
    <row r="145" spans="1:26" ht="15.75" customHeight="1">
      <c r="A145" s="472" t="str">
        <f t="shared" si="28"/>
        <v>UNMETERED SCATTERED LOADS</v>
      </c>
      <c r="B145" s="540" t="s">
        <v>788</v>
      </c>
      <c r="C145" s="598"/>
      <c r="D145" s="318">
        <v>14471895</v>
      </c>
      <c r="E145" s="623">
        <v>6.3070000000000004E-5</v>
      </c>
      <c r="F145" s="303">
        <f t="shared" si="29"/>
        <v>912.74241765000011</v>
      </c>
      <c r="G145" s="426"/>
      <c r="H145" s="318">
        <v>0</v>
      </c>
      <c r="I145" s="623">
        <v>6.3070000000000004E-5</v>
      </c>
      <c r="J145" s="303">
        <f t="shared" si="30"/>
        <v>0</v>
      </c>
      <c r="K145" s="737"/>
      <c r="L145" s="426"/>
      <c r="M145" s="426"/>
      <c r="N145" s="426"/>
      <c r="O145" s="426"/>
      <c r="P145" s="426"/>
      <c r="Q145" s="426"/>
      <c r="R145" s="426"/>
      <c r="S145" s="426"/>
      <c r="T145" s="426"/>
      <c r="U145" s="426"/>
      <c r="V145" s="426"/>
      <c r="W145" s="426"/>
      <c r="X145" s="426"/>
      <c r="Y145" s="426"/>
      <c r="Z145" s="426"/>
    </row>
    <row r="146" spans="1:26" ht="15.75" customHeight="1">
      <c r="A146" s="472" t="str">
        <f t="shared" si="28"/>
        <v>DRYCORE</v>
      </c>
      <c r="B146" s="540" t="s">
        <v>788</v>
      </c>
      <c r="C146" s="598"/>
      <c r="D146" s="318">
        <v>0</v>
      </c>
      <c r="E146" s="623">
        <v>6.3070000000000004E-5</v>
      </c>
      <c r="F146" s="303">
        <f t="shared" si="29"/>
        <v>0</v>
      </c>
      <c r="G146" s="426"/>
      <c r="H146" s="318">
        <v>7031411</v>
      </c>
      <c r="I146" s="623">
        <v>6.3070000000000004E-5</v>
      </c>
      <c r="J146" s="303">
        <f t="shared" si="30"/>
        <v>443.47109177000004</v>
      </c>
      <c r="K146" s="737"/>
      <c r="L146" s="426"/>
      <c r="M146" s="426"/>
      <c r="N146" s="426"/>
      <c r="O146" s="426"/>
      <c r="P146" s="426"/>
      <c r="Q146" s="426"/>
      <c r="R146" s="426"/>
      <c r="S146" s="426"/>
      <c r="T146" s="426"/>
      <c r="U146" s="426"/>
      <c r="V146" s="426"/>
      <c r="W146" s="426"/>
      <c r="X146" s="426"/>
      <c r="Y146" s="426"/>
      <c r="Z146" s="426"/>
    </row>
    <row r="147" spans="1:26" ht="14.25" customHeight="1">
      <c r="A147" s="472" t="str">
        <f t="shared" si="28"/>
        <v/>
      </c>
      <c r="B147" s="544"/>
      <c r="C147" s="536"/>
      <c r="D147" s="318">
        <v>0</v>
      </c>
      <c r="E147" s="319"/>
      <c r="F147" s="303">
        <f t="shared" si="29"/>
        <v>0</v>
      </c>
      <c r="G147" s="426"/>
      <c r="H147" s="318">
        <v>0</v>
      </c>
      <c r="I147" s="319"/>
      <c r="J147" s="303">
        <f t="shared" si="30"/>
        <v>0</v>
      </c>
      <c r="K147" s="737"/>
      <c r="L147" s="426"/>
      <c r="M147" s="426"/>
      <c r="N147" s="426"/>
      <c r="O147" s="426"/>
      <c r="P147" s="426"/>
      <c r="Q147" s="426"/>
      <c r="R147" s="426"/>
      <c r="S147" s="426"/>
      <c r="T147" s="426"/>
      <c r="U147" s="426"/>
      <c r="V147" s="426"/>
      <c r="W147" s="426"/>
      <c r="X147" s="426"/>
      <c r="Y147" s="426"/>
      <c r="Z147" s="426"/>
    </row>
    <row r="148" spans="1:26" ht="15.75" customHeight="1">
      <c r="A148" s="472" t="str">
        <f t="shared" si="28"/>
        <v>(volumes for the test year is loss adjusted)</v>
      </c>
      <c r="B148" s="544"/>
      <c r="C148" s="536"/>
      <c r="D148" s="319"/>
      <c r="E148" s="319"/>
      <c r="F148" s="303">
        <f t="shared" si="29"/>
        <v>0</v>
      </c>
      <c r="G148" s="426"/>
      <c r="H148" s="319"/>
      <c r="I148" s="319"/>
      <c r="J148" s="303">
        <f t="shared" si="30"/>
        <v>0</v>
      </c>
      <c r="K148" s="738"/>
      <c r="L148" s="426"/>
      <c r="M148" s="426"/>
      <c r="N148" s="426"/>
      <c r="O148" s="426"/>
      <c r="P148" s="426"/>
      <c r="Q148" s="426"/>
      <c r="R148" s="426"/>
      <c r="S148" s="426"/>
      <c r="T148" s="426"/>
      <c r="U148" s="426"/>
      <c r="V148" s="426"/>
      <c r="W148" s="426"/>
      <c r="X148" s="426"/>
      <c r="Y148" s="426"/>
      <c r="Z148" s="426"/>
    </row>
    <row r="149" spans="1:26" ht="15.75" customHeight="1">
      <c r="A149" s="535" t="s">
        <v>818</v>
      </c>
      <c r="B149" s="474"/>
      <c r="C149" s="536"/>
      <c r="D149" s="552"/>
      <c r="E149" s="472"/>
      <c r="F149" s="303">
        <f>SUM(F138:F148)</f>
        <v>224856.84936836732</v>
      </c>
      <c r="G149" s="472"/>
      <c r="H149" s="472"/>
      <c r="I149" s="472"/>
      <c r="J149" s="303">
        <f>SUM(J138:J148)</f>
        <v>246684.81474389273</v>
      </c>
      <c r="K149" s="548">
        <f>F149+J149</f>
        <v>471541.66411226004</v>
      </c>
      <c r="L149" s="426"/>
      <c r="M149" s="426"/>
      <c r="N149" s="426"/>
      <c r="O149" s="426"/>
      <c r="P149" s="426"/>
      <c r="Q149" s="426"/>
      <c r="R149" s="426"/>
      <c r="S149" s="426"/>
      <c r="T149" s="426"/>
      <c r="U149" s="426"/>
      <c r="V149" s="426"/>
      <c r="W149" s="426"/>
      <c r="X149" s="426"/>
      <c r="Y149" s="426"/>
      <c r="Z149" s="426"/>
    </row>
    <row r="150" spans="1:26" ht="15.75" customHeight="1">
      <c r="A150" s="426"/>
      <c r="B150" s="426"/>
      <c r="C150" s="426"/>
      <c r="D150" s="426"/>
      <c r="E150" s="426"/>
      <c r="F150" s="426"/>
      <c r="G150" s="426"/>
      <c r="H150" s="426"/>
      <c r="I150" s="426"/>
      <c r="J150" s="426"/>
      <c r="K150" s="426"/>
      <c r="L150" s="426"/>
      <c r="M150" s="426"/>
      <c r="N150" s="426"/>
      <c r="O150" s="426"/>
      <c r="P150" s="426"/>
      <c r="Q150" s="426"/>
      <c r="R150" s="426"/>
      <c r="S150" s="426"/>
      <c r="T150" s="426"/>
      <c r="U150" s="426"/>
      <c r="V150" s="426"/>
      <c r="W150" s="426"/>
      <c r="X150" s="426"/>
      <c r="Y150" s="426"/>
      <c r="Z150" s="426"/>
    </row>
    <row r="151" spans="1:26" ht="15.75" customHeight="1">
      <c r="A151" s="531" t="s">
        <v>832</v>
      </c>
      <c r="B151" s="743"/>
      <c r="C151" s="532"/>
      <c r="D151" s="745"/>
      <c r="E151" s="743"/>
      <c r="F151" s="736"/>
      <c r="G151" s="433"/>
      <c r="H151" s="736"/>
      <c r="I151" s="743"/>
      <c r="J151" s="736" t="s">
        <v>815</v>
      </c>
      <c r="K151" s="745" t="s">
        <v>144</v>
      </c>
      <c r="L151" s="426"/>
      <c r="M151" s="426"/>
      <c r="N151" s="426"/>
      <c r="O151" s="426"/>
      <c r="P151" s="426"/>
      <c r="Q151" s="426"/>
      <c r="R151" s="426"/>
      <c r="S151" s="426"/>
      <c r="T151" s="426"/>
      <c r="U151" s="426"/>
      <c r="V151" s="426"/>
      <c r="W151" s="426"/>
      <c r="X151" s="426"/>
      <c r="Y151" s="426"/>
      <c r="Z151" s="426"/>
    </row>
    <row r="152" spans="1:26" ht="15.75" customHeight="1">
      <c r="A152" s="535" t="s">
        <v>820</v>
      </c>
      <c r="B152" s="652"/>
      <c r="C152" s="532"/>
      <c r="D152" s="654"/>
      <c r="E152" s="652"/>
      <c r="F152" s="738"/>
      <c r="G152" s="433"/>
      <c r="H152" s="738"/>
      <c r="I152" s="652"/>
      <c r="J152" s="738"/>
      <c r="K152" s="740"/>
      <c r="L152" s="545"/>
      <c r="M152" s="426"/>
      <c r="N152" s="426"/>
      <c r="O152" s="426"/>
      <c r="P152" s="426"/>
      <c r="Q152" s="426"/>
      <c r="R152" s="426"/>
      <c r="S152" s="426"/>
      <c r="T152" s="426"/>
      <c r="U152" s="426"/>
      <c r="V152" s="426"/>
      <c r="W152" s="426"/>
      <c r="X152" s="426"/>
      <c r="Y152" s="426"/>
      <c r="Z152" s="426"/>
    </row>
    <row r="153" spans="1:26" ht="15.75" customHeight="1">
      <c r="A153" s="544" t="s">
        <v>597</v>
      </c>
      <c r="B153" s="599" t="s">
        <v>833</v>
      </c>
      <c r="C153" s="536"/>
      <c r="D153" s="318">
        <v>351762</v>
      </c>
      <c r="E153" s="600">
        <v>0.42</v>
      </c>
      <c r="F153" s="303">
        <f t="shared" ref="F153:F160" si="31">D153*E153*12</f>
        <v>1772880.48</v>
      </c>
      <c r="G153" s="426"/>
      <c r="H153" s="319"/>
      <c r="I153" s="601"/>
      <c r="J153" s="303">
        <f t="shared" ref="J153:J160" si="32">H153*I153*12</f>
        <v>0</v>
      </c>
      <c r="K153" s="739"/>
      <c r="L153" s="545"/>
      <c r="M153" s="426"/>
      <c r="N153" s="426"/>
      <c r="O153" s="426"/>
      <c r="P153" s="426"/>
      <c r="Q153" s="426"/>
      <c r="R153" s="426"/>
      <c r="S153" s="426"/>
      <c r="T153" s="426"/>
      <c r="U153" s="426"/>
      <c r="V153" s="426"/>
      <c r="W153" s="426"/>
      <c r="X153" s="426"/>
      <c r="Y153" s="426"/>
      <c r="Z153" s="426"/>
    </row>
    <row r="154" spans="1:26" ht="15.75" customHeight="1">
      <c r="A154" s="546" t="s">
        <v>834</v>
      </c>
      <c r="B154" s="599" t="s">
        <v>833</v>
      </c>
      <c r="C154" s="536"/>
      <c r="D154" s="318">
        <v>26153</v>
      </c>
      <c r="E154" s="600">
        <v>0.42</v>
      </c>
      <c r="F154" s="303">
        <f t="shared" si="31"/>
        <v>131811.12</v>
      </c>
      <c r="G154" s="426"/>
      <c r="H154" s="319"/>
      <c r="I154" s="601"/>
      <c r="J154" s="303">
        <f t="shared" si="32"/>
        <v>0</v>
      </c>
      <c r="K154" s="631"/>
      <c r="L154" s="545"/>
      <c r="M154" s="426"/>
      <c r="N154" s="426"/>
      <c r="O154" s="426"/>
      <c r="P154" s="426"/>
      <c r="Q154" s="426"/>
      <c r="R154" s="426"/>
      <c r="S154" s="426"/>
      <c r="T154" s="426"/>
      <c r="U154" s="426"/>
      <c r="V154" s="426"/>
      <c r="W154" s="426"/>
      <c r="X154" s="426"/>
      <c r="Y154" s="426"/>
      <c r="Z154" s="426"/>
    </row>
    <row r="155" spans="1:26" ht="15.75" customHeight="1">
      <c r="A155" s="546"/>
      <c r="B155" s="474"/>
      <c r="C155" s="536"/>
      <c r="D155" s="319"/>
      <c r="E155" s="319"/>
      <c r="F155" s="303">
        <f t="shared" si="31"/>
        <v>0</v>
      </c>
      <c r="G155" s="426"/>
      <c r="H155" s="319"/>
      <c r="I155" s="319"/>
      <c r="J155" s="303">
        <f t="shared" si="32"/>
        <v>0</v>
      </c>
      <c r="K155" s="631"/>
      <c r="L155" s="545"/>
      <c r="M155" s="426"/>
      <c r="N155" s="426"/>
      <c r="O155" s="426"/>
      <c r="P155" s="426"/>
      <c r="Q155" s="426"/>
      <c r="R155" s="426"/>
      <c r="S155" s="426"/>
      <c r="T155" s="426"/>
      <c r="U155" s="426"/>
      <c r="V155" s="426"/>
      <c r="W155" s="426"/>
      <c r="X155" s="426"/>
      <c r="Y155" s="426"/>
      <c r="Z155" s="426"/>
    </row>
    <row r="156" spans="1:26" ht="15.75" customHeight="1">
      <c r="A156" s="546"/>
      <c r="B156" s="474"/>
      <c r="C156" s="536"/>
      <c r="D156" s="319"/>
      <c r="E156" s="319"/>
      <c r="F156" s="303">
        <f t="shared" si="31"/>
        <v>0</v>
      </c>
      <c r="G156" s="426"/>
      <c r="H156" s="319"/>
      <c r="I156" s="319"/>
      <c r="J156" s="303">
        <f t="shared" si="32"/>
        <v>0</v>
      </c>
      <c r="K156" s="631"/>
      <c r="L156" s="545"/>
      <c r="M156" s="426"/>
      <c r="N156" s="426"/>
      <c r="O156" s="426"/>
      <c r="P156" s="426"/>
      <c r="Q156" s="426"/>
      <c r="R156" s="426"/>
      <c r="S156" s="426"/>
      <c r="T156" s="426"/>
      <c r="U156" s="426"/>
      <c r="V156" s="426"/>
      <c r="W156" s="426"/>
      <c r="X156" s="426"/>
      <c r="Y156" s="426"/>
      <c r="Z156" s="426"/>
    </row>
    <row r="157" spans="1:26" ht="15.75" customHeight="1">
      <c r="A157" s="546"/>
      <c r="B157" s="474"/>
      <c r="C157" s="536"/>
      <c r="D157" s="319"/>
      <c r="E157" s="319"/>
      <c r="F157" s="303">
        <f t="shared" si="31"/>
        <v>0</v>
      </c>
      <c r="G157" s="426"/>
      <c r="H157" s="319"/>
      <c r="I157" s="319"/>
      <c r="J157" s="303">
        <f t="shared" si="32"/>
        <v>0</v>
      </c>
      <c r="K157" s="631"/>
      <c r="L157" s="545"/>
      <c r="M157" s="426"/>
      <c r="N157" s="426"/>
      <c r="O157" s="426"/>
      <c r="P157" s="426"/>
      <c r="Q157" s="426"/>
      <c r="R157" s="426"/>
      <c r="S157" s="426"/>
      <c r="T157" s="426"/>
      <c r="U157" s="426"/>
      <c r="V157" s="426"/>
      <c r="W157" s="426"/>
      <c r="X157" s="426"/>
      <c r="Y157" s="426"/>
      <c r="Z157" s="426"/>
    </row>
    <row r="158" spans="1:26" ht="15.75" customHeight="1">
      <c r="A158" s="546"/>
      <c r="B158" s="474"/>
      <c r="C158" s="536"/>
      <c r="D158" s="319"/>
      <c r="E158" s="319"/>
      <c r="F158" s="303">
        <f t="shared" si="31"/>
        <v>0</v>
      </c>
      <c r="G158" s="426"/>
      <c r="H158" s="319"/>
      <c r="I158" s="319"/>
      <c r="J158" s="303">
        <f t="shared" si="32"/>
        <v>0</v>
      </c>
      <c r="K158" s="631"/>
      <c r="L158" s="545"/>
      <c r="M158" s="426"/>
      <c r="N158" s="426"/>
      <c r="O158" s="426"/>
      <c r="P158" s="426"/>
      <c r="Q158" s="426"/>
      <c r="R158" s="426"/>
      <c r="S158" s="426"/>
      <c r="T158" s="426"/>
      <c r="U158" s="426"/>
      <c r="V158" s="426"/>
      <c r="W158" s="426"/>
      <c r="X158" s="426"/>
      <c r="Y158" s="426"/>
      <c r="Z158" s="426"/>
    </row>
    <row r="159" spans="1:26" ht="15.75" customHeight="1">
      <c r="A159" s="546"/>
      <c r="B159" s="474"/>
      <c r="C159" s="536"/>
      <c r="D159" s="319"/>
      <c r="E159" s="319"/>
      <c r="F159" s="303">
        <f t="shared" si="31"/>
        <v>0</v>
      </c>
      <c r="G159" s="426"/>
      <c r="H159" s="319"/>
      <c r="I159" s="319"/>
      <c r="J159" s="303">
        <f t="shared" si="32"/>
        <v>0</v>
      </c>
      <c r="K159" s="631"/>
      <c r="L159" s="545"/>
      <c r="M159" s="426"/>
      <c r="N159" s="426"/>
      <c r="O159" s="426"/>
      <c r="P159" s="426"/>
      <c r="Q159" s="426"/>
      <c r="R159" s="426"/>
      <c r="S159" s="426"/>
      <c r="T159" s="426"/>
      <c r="U159" s="426"/>
      <c r="V159" s="426"/>
      <c r="W159" s="426"/>
      <c r="X159" s="426"/>
      <c r="Y159" s="426"/>
      <c r="Z159" s="426"/>
    </row>
    <row r="160" spans="1:26" ht="15.75" customHeight="1">
      <c r="A160" s="546"/>
      <c r="B160" s="474"/>
      <c r="C160" s="536"/>
      <c r="D160" s="319"/>
      <c r="E160" s="319"/>
      <c r="F160" s="303">
        <f t="shared" si="31"/>
        <v>0</v>
      </c>
      <c r="G160" s="426"/>
      <c r="H160" s="319"/>
      <c r="I160" s="319"/>
      <c r="J160" s="303">
        <f t="shared" si="32"/>
        <v>0</v>
      </c>
      <c r="K160" s="602"/>
      <c r="L160" s="545"/>
      <c r="M160" s="426"/>
      <c r="N160" s="426"/>
      <c r="O160" s="426"/>
      <c r="P160" s="426"/>
      <c r="Q160" s="426"/>
      <c r="R160" s="426"/>
      <c r="S160" s="426"/>
      <c r="T160" s="426"/>
      <c r="U160" s="426"/>
      <c r="V160" s="426"/>
      <c r="W160" s="426"/>
      <c r="X160" s="426"/>
      <c r="Y160" s="426"/>
      <c r="Z160" s="426"/>
    </row>
    <row r="161" spans="1:26" ht="15.75" customHeight="1">
      <c r="A161" s="535" t="s">
        <v>818</v>
      </c>
      <c r="B161" s="474"/>
      <c r="C161" s="536"/>
      <c r="D161" s="472"/>
      <c r="E161" s="472"/>
      <c r="F161" s="303">
        <f>SUM(F153:F160)</f>
        <v>1904691.6</v>
      </c>
      <c r="G161" s="472"/>
      <c r="H161" s="472"/>
      <c r="I161" s="472"/>
      <c r="J161" s="303">
        <f>SUM(J153:J160)</f>
        <v>0</v>
      </c>
      <c r="K161" s="303">
        <f>F161+J161</f>
        <v>1904691.6</v>
      </c>
      <c r="L161" s="426"/>
      <c r="M161" s="426"/>
      <c r="N161" s="426"/>
      <c r="O161" s="426"/>
      <c r="P161" s="426"/>
      <c r="Q161" s="426"/>
      <c r="R161" s="426"/>
      <c r="S161" s="426"/>
      <c r="T161" s="426"/>
      <c r="U161" s="426"/>
      <c r="V161" s="426"/>
      <c r="W161" s="426"/>
      <c r="X161" s="426"/>
      <c r="Y161" s="426"/>
      <c r="Z161" s="426"/>
    </row>
    <row r="162" spans="1:26" ht="15.75" customHeight="1">
      <c r="A162" s="472"/>
      <c r="B162" s="472"/>
      <c r="C162" s="536"/>
      <c r="D162" s="472"/>
      <c r="E162" s="472"/>
      <c r="F162" s="472"/>
      <c r="G162" s="472"/>
      <c r="H162" s="472"/>
      <c r="I162" s="472"/>
      <c r="J162" s="472"/>
      <c r="K162" s="426"/>
      <c r="L162" s="426"/>
      <c r="M162" s="426"/>
      <c r="N162" s="426"/>
      <c r="O162" s="426"/>
      <c r="P162" s="426"/>
      <c r="Q162" s="426"/>
      <c r="R162" s="426"/>
      <c r="S162" s="426"/>
      <c r="T162" s="426"/>
      <c r="U162" s="426"/>
      <c r="V162" s="426"/>
      <c r="W162" s="426"/>
      <c r="X162" s="426"/>
      <c r="Y162" s="426"/>
      <c r="Z162" s="426"/>
    </row>
    <row r="163" spans="1:26" ht="15.75" customHeight="1">
      <c r="A163" s="535" t="s">
        <v>835</v>
      </c>
      <c r="B163" s="472"/>
      <c r="C163" s="536"/>
      <c r="D163" s="472"/>
      <c r="E163" s="472"/>
      <c r="F163" s="303">
        <f>SUM(F24+F59+F74+F89+F134+F149+F161+F119)+Q59+Q74</f>
        <v>584431486.22801054</v>
      </c>
      <c r="G163" s="472"/>
      <c r="H163" s="472"/>
      <c r="I163" s="472"/>
      <c r="J163" s="303">
        <f>J24+J44+J59+J74+J89+J104+J119+J134+J149+J161+U59+U74</f>
        <v>567698178.64859104</v>
      </c>
      <c r="K163" s="548">
        <f t="shared" ref="K163:K164" si="33">+F163+J163</f>
        <v>1152129664.8766017</v>
      </c>
      <c r="L163" s="426"/>
      <c r="M163" s="426"/>
      <c r="N163" s="426"/>
      <c r="O163" s="426"/>
      <c r="P163" s="426"/>
      <c r="Q163" s="426"/>
      <c r="R163" s="426"/>
      <c r="S163" s="426"/>
      <c r="T163" s="426"/>
      <c r="U163" s="426"/>
      <c r="V163" s="426"/>
      <c r="W163" s="426"/>
      <c r="X163" s="426"/>
      <c r="Y163" s="426"/>
      <c r="Z163" s="426"/>
    </row>
    <row r="164" spans="1:26" ht="15.75" customHeight="1">
      <c r="A164" s="535" t="s">
        <v>836</v>
      </c>
      <c r="B164" s="603">
        <v>0.23499999999999999</v>
      </c>
      <c r="C164" s="536"/>
      <c r="D164" s="319"/>
      <c r="E164" s="319"/>
      <c r="F164" s="604">
        <f>-F163*B164</f>
        <v>-137341399.26358247</v>
      </c>
      <c r="G164" s="472"/>
      <c r="H164" s="319"/>
      <c r="I164" s="319"/>
      <c r="J164" s="472">
        <v>0</v>
      </c>
      <c r="K164" s="548">
        <f t="shared" si="33"/>
        <v>-137341399.26358247</v>
      </c>
      <c r="L164" s="426"/>
      <c r="M164" s="426"/>
      <c r="N164" s="426"/>
      <c r="O164" s="426"/>
      <c r="P164" s="426"/>
      <c r="Q164" s="426"/>
      <c r="R164" s="426"/>
      <c r="S164" s="426"/>
      <c r="T164" s="426"/>
      <c r="U164" s="426"/>
      <c r="V164" s="426"/>
      <c r="W164" s="426"/>
      <c r="X164" s="426"/>
      <c r="Y164" s="426"/>
      <c r="Z164" s="426"/>
    </row>
    <row r="165" spans="1:26" ht="15.75" customHeight="1">
      <c r="A165" s="535" t="s">
        <v>620</v>
      </c>
      <c r="B165" s="605"/>
      <c r="C165" s="606"/>
      <c r="D165" s="535"/>
      <c r="E165" s="535"/>
      <c r="F165" s="607">
        <f>+F163+F164</f>
        <v>447090086.96442807</v>
      </c>
      <c r="G165" s="535"/>
      <c r="H165" s="535"/>
      <c r="I165" s="535"/>
      <c r="J165" s="607">
        <f t="shared" ref="J165:K165" si="34">+J163+J164</f>
        <v>567698178.64859104</v>
      </c>
      <c r="K165" s="607">
        <f t="shared" si="34"/>
        <v>1014788265.6130192</v>
      </c>
      <c r="L165" s="426"/>
      <c r="M165" s="426"/>
      <c r="N165" s="426"/>
      <c r="O165" s="426"/>
      <c r="P165" s="426"/>
      <c r="Q165" s="426"/>
      <c r="R165" s="426"/>
      <c r="S165" s="426"/>
      <c r="T165" s="426"/>
      <c r="U165" s="426"/>
      <c r="V165" s="426"/>
      <c r="W165" s="426"/>
      <c r="X165" s="426"/>
      <c r="Y165" s="426"/>
      <c r="Z165" s="426"/>
    </row>
    <row r="166" spans="1:26" ht="15.75" customHeight="1">
      <c r="A166" s="606"/>
      <c r="B166" s="608"/>
      <c r="C166" s="529"/>
      <c r="D166" s="529"/>
      <c r="E166" s="529"/>
      <c r="F166" s="609"/>
      <c r="G166" s="529"/>
      <c r="H166" s="529"/>
      <c r="I166" s="529"/>
      <c r="J166" s="609"/>
      <c r="K166" s="609"/>
      <c r="L166" s="426"/>
      <c r="M166" s="426"/>
      <c r="N166" s="426"/>
      <c r="O166" s="426"/>
      <c r="P166" s="426"/>
      <c r="Q166" s="426"/>
      <c r="R166" s="426"/>
      <c r="S166" s="426"/>
      <c r="T166" s="426"/>
      <c r="U166" s="426"/>
      <c r="V166" s="426"/>
      <c r="W166" s="426"/>
      <c r="X166" s="426"/>
      <c r="Y166" s="426"/>
      <c r="Z166" s="426"/>
    </row>
    <row r="167" spans="1:26" ht="15.75" customHeight="1">
      <c r="A167" s="536" t="s">
        <v>837</v>
      </c>
      <c r="B167" s="426"/>
      <c r="C167" s="426"/>
      <c r="D167" s="426"/>
      <c r="E167" s="426"/>
      <c r="F167" s="426"/>
      <c r="G167" s="426"/>
      <c r="H167" s="426"/>
      <c r="I167" s="426"/>
      <c r="J167" s="426"/>
      <c r="K167" s="426"/>
      <c r="L167" s="426"/>
      <c r="M167" s="426"/>
      <c r="N167" s="426"/>
      <c r="O167" s="426"/>
      <c r="P167" s="426"/>
      <c r="Q167" s="426"/>
      <c r="R167" s="426"/>
      <c r="S167" s="426"/>
      <c r="T167" s="426"/>
      <c r="U167" s="426"/>
      <c r="V167" s="426"/>
      <c r="W167" s="426"/>
      <c r="X167" s="426"/>
      <c r="Y167" s="426"/>
      <c r="Z167" s="426"/>
    </row>
    <row r="168" spans="1:26" ht="15.75" customHeight="1">
      <c r="A168" s="536" t="s">
        <v>838</v>
      </c>
      <c r="B168" s="426"/>
      <c r="C168" s="426"/>
      <c r="D168" s="426"/>
      <c r="E168" s="426"/>
      <c r="F168" s="426"/>
      <c r="G168" s="426"/>
      <c r="H168" s="426"/>
      <c r="I168" s="426"/>
      <c r="J168" s="426"/>
      <c r="K168" s="426"/>
      <c r="L168" s="426"/>
      <c r="M168" s="426"/>
      <c r="N168" s="426"/>
      <c r="O168" s="426"/>
      <c r="P168" s="426"/>
      <c r="Q168" s="426"/>
      <c r="R168" s="426"/>
      <c r="S168" s="426"/>
      <c r="T168" s="426"/>
      <c r="U168" s="426"/>
      <c r="V168" s="426"/>
      <c r="W168" s="426"/>
      <c r="X168" s="426"/>
      <c r="Y168" s="426"/>
      <c r="Z168" s="426"/>
    </row>
    <row r="169" spans="1:26" ht="15.75" customHeight="1">
      <c r="A169" s="529"/>
      <c r="B169" s="426"/>
      <c r="C169" s="426"/>
      <c r="D169" s="426"/>
      <c r="E169" s="426"/>
      <c r="F169" s="426"/>
      <c r="G169" s="426"/>
      <c r="H169" s="426"/>
      <c r="I169" s="426"/>
      <c r="J169" s="426"/>
      <c r="K169" s="426"/>
      <c r="L169" s="426"/>
      <c r="M169" s="426"/>
      <c r="N169" s="426"/>
      <c r="O169" s="426"/>
      <c r="P169" s="426"/>
      <c r="Q169" s="426"/>
      <c r="R169" s="426"/>
      <c r="S169" s="426"/>
      <c r="T169" s="426"/>
      <c r="U169" s="426"/>
      <c r="V169" s="426"/>
      <c r="W169" s="426"/>
      <c r="X169" s="426"/>
      <c r="Y169" s="426"/>
      <c r="Z169" s="426"/>
    </row>
    <row r="170" spans="1:26" ht="15.75" customHeight="1">
      <c r="A170" s="426"/>
      <c r="B170" s="426"/>
      <c r="C170" s="426"/>
      <c r="D170" s="748" t="str">
        <f>D10 &amp; " - Cop"</f>
        <v>2027 Test Year - Cop</v>
      </c>
      <c r="E170" s="657"/>
      <c r="F170" s="426"/>
      <c r="G170" s="426"/>
      <c r="H170" s="426"/>
      <c r="I170" s="426"/>
      <c r="J170" s="426"/>
      <c r="K170" s="426"/>
      <c r="L170" s="426"/>
      <c r="M170" s="426"/>
      <c r="N170" s="426"/>
      <c r="O170" s="426"/>
      <c r="P170" s="426"/>
      <c r="Q170" s="426"/>
      <c r="R170" s="426"/>
      <c r="S170" s="426"/>
      <c r="T170" s="426"/>
      <c r="U170" s="426"/>
      <c r="V170" s="426"/>
      <c r="W170" s="426"/>
      <c r="X170" s="426"/>
      <c r="Y170" s="426"/>
      <c r="Z170" s="426"/>
    </row>
    <row r="171" spans="1:26" ht="15.75" customHeight="1">
      <c r="A171" s="426"/>
      <c r="B171" s="426"/>
      <c r="C171" s="426"/>
      <c r="D171" s="472" t="s">
        <v>839</v>
      </c>
      <c r="E171" s="610">
        <f>K24</f>
        <v>717558273.85427999</v>
      </c>
      <c r="F171" s="426"/>
      <c r="G171" s="426"/>
      <c r="H171" s="426"/>
      <c r="I171" s="426"/>
      <c r="J171" s="426"/>
      <c r="K171" s="426"/>
      <c r="L171" s="426"/>
      <c r="M171" s="426"/>
      <c r="N171" s="426"/>
      <c r="O171" s="426"/>
      <c r="P171" s="426"/>
      <c r="Q171" s="426"/>
      <c r="R171" s="426"/>
      <c r="S171" s="426"/>
      <c r="T171" s="426"/>
      <c r="U171" s="426"/>
      <c r="V171" s="426"/>
      <c r="W171" s="426"/>
      <c r="X171" s="426"/>
      <c r="Y171" s="426"/>
      <c r="Z171" s="426"/>
    </row>
    <row r="172" spans="1:26" ht="15.75" customHeight="1">
      <c r="A172" s="426"/>
      <c r="B172" s="426"/>
      <c r="C172" s="426"/>
      <c r="D172" s="472" t="s">
        <v>840</v>
      </c>
      <c r="E172" s="549">
        <f>K44</f>
        <v>235126659.74176413</v>
      </c>
      <c r="F172" s="426"/>
      <c r="G172" s="426"/>
      <c r="H172" s="426"/>
      <c r="I172" s="426"/>
      <c r="J172" s="426"/>
      <c r="K172" s="426"/>
      <c r="L172" s="426"/>
      <c r="M172" s="426"/>
      <c r="N172" s="426"/>
      <c r="O172" s="426"/>
      <c r="P172" s="426"/>
      <c r="Q172" s="426"/>
      <c r="R172" s="426"/>
      <c r="S172" s="426"/>
      <c r="T172" s="426"/>
      <c r="U172" s="426"/>
      <c r="V172" s="426"/>
      <c r="W172" s="426"/>
      <c r="X172" s="426"/>
      <c r="Y172" s="426"/>
      <c r="Z172" s="426"/>
    </row>
    <row r="173" spans="1:26" ht="15.75" customHeight="1">
      <c r="A173" s="426"/>
      <c r="B173" s="426"/>
      <c r="C173" s="426"/>
      <c r="D173" s="472" t="s">
        <v>841</v>
      </c>
      <c r="E173" s="549">
        <f>(K89+K104+K119+K134)</f>
        <v>47893141.804948002</v>
      </c>
      <c r="F173" s="426"/>
      <c r="G173" s="426"/>
      <c r="H173" s="426"/>
      <c r="I173" s="426"/>
      <c r="J173" s="426"/>
      <c r="K173" s="426"/>
      <c r="L173" s="426"/>
      <c r="M173" s="426"/>
      <c r="N173" s="426"/>
      <c r="O173" s="426"/>
      <c r="P173" s="426"/>
      <c r="Q173" s="426"/>
      <c r="R173" s="426"/>
      <c r="S173" s="426"/>
      <c r="T173" s="426"/>
      <c r="U173" s="426"/>
      <c r="V173" s="426"/>
      <c r="W173" s="426"/>
      <c r="X173" s="426"/>
      <c r="Y173" s="426"/>
      <c r="Z173" s="426"/>
    </row>
    <row r="174" spans="1:26" ht="15.75" customHeight="1">
      <c r="A174" s="426"/>
      <c r="B174" s="426"/>
      <c r="C174" s="426"/>
      <c r="D174" s="472" t="s">
        <v>842</v>
      </c>
      <c r="E174" s="549">
        <f>K59+V59</f>
        <v>95149212.259988979</v>
      </c>
      <c r="F174" s="426"/>
      <c r="G174" s="426"/>
      <c r="H174" s="426"/>
      <c r="I174" s="426"/>
      <c r="J174" s="426"/>
      <c r="K174" s="426"/>
      <c r="L174" s="426"/>
      <c r="M174" s="426"/>
      <c r="N174" s="426"/>
      <c r="O174" s="426"/>
      <c r="P174" s="426"/>
      <c r="Q174" s="426"/>
      <c r="R174" s="426"/>
      <c r="S174" s="426"/>
      <c r="T174" s="426"/>
      <c r="U174" s="426"/>
      <c r="V174" s="426"/>
      <c r="W174" s="426"/>
      <c r="X174" s="426"/>
      <c r="Y174" s="426"/>
      <c r="Z174" s="426"/>
    </row>
    <row r="175" spans="1:26" ht="15.75" customHeight="1">
      <c r="A175" s="426"/>
      <c r="B175" s="426"/>
      <c r="C175" s="426"/>
      <c r="D175" s="472" t="s">
        <v>843</v>
      </c>
      <c r="E175" s="549">
        <f>K74+V74</f>
        <v>54026143.951508</v>
      </c>
      <c r="F175" s="426"/>
      <c r="G175" s="426"/>
      <c r="H175" s="426"/>
      <c r="I175" s="426"/>
      <c r="J175" s="426"/>
      <c r="K175" s="426"/>
      <c r="L175" s="426"/>
      <c r="M175" s="426"/>
      <c r="N175" s="426"/>
      <c r="O175" s="426"/>
      <c r="P175" s="426"/>
      <c r="Q175" s="426"/>
      <c r="R175" s="426"/>
      <c r="S175" s="426"/>
      <c r="T175" s="426"/>
      <c r="U175" s="426"/>
      <c r="V175" s="426"/>
      <c r="W175" s="426"/>
      <c r="X175" s="426"/>
      <c r="Y175" s="426"/>
      <c r="Z175" s="426"/>
    </row>
    <row r="176" spans="1:26" ht="15.75" customHeight="1">
      <c r="A176" s="426"/>
      <c r="B176" s="426"/>
      <c r="C176" s="426"/>
      <c r="D176" s="472" t="s">
        <v>844</v>
      </c>
      <c r="E176" s="549">
        <f>K149</f>
        <v>471541.66411226004</v>
      </c>
      <c r="F176" s="426"/>
      <c r="G176" s="426"/>
      <c r="H176" s="426"/>
      <c r="I176" s="426"/>
      <c r="J176" s="426"/>
      <c r="K176" s="426"/>
      <c r="L176" s="426"/>
      <c r="M176" s="426"/>
      <c r="N176" s="426"/>
      <c r="O176" s="426"/>
      <c r="P176" s="426"/>
      <c r="Q176" s="426"/>
      <c r="R176" s="426"/>
      <c r="S176" s="426"/>
      <c r="T176" s="426"/>
      <c r="U176" s="426"/>
      <c r="V176" s="426"/>
      <c r="W176" s="426"/>
      <c r="X176" s="426"/>
      <c r="Y176" s="426"/>
      <c r="Z176" s="426"/>
    </row>
    <row r="177" spans="1:26" ht="15.75" customHeight="1">
      <c r="A177" s="426"/>
      <c r="B177" s="426"/>
      <c r="C177" s="426"/>
      <c r="D177" s="472" t="s">
        <v>845</v>
      </c>
      <c r="E177" s="549">
        <f>K161</f>
        <v>1904691.6</v>
      </c>
      <c r="F177" s="426"/>
      <c r="G177" s="426"/>
      <c r="H177" s="426"/>
      <c r="I177" s="426"/>
      <c r="J177" s="426"/>
      <c r="K177" s="426"/>
      <c r="L177" s="426"/>
      <c r="M177" s="426"/>
      <c r="N177" s="426"/>
      <c r="O177" s="426"/>
      <c r="P177" s="426"/>
      <c r="Q177" s="426"/>
      <c r="R177" s="426"/>
      <c r="S177" s="426"/>
      <c r="T177" s="426"/>
      <c r="U177" s="426"/>
      <c r="V177" s="426"/>
      <c r="W177" s="426"/>
      <c r="X177" s="426"/>
      <c r="Y177" s="426"/>
      <c r="Z177" s="426"/>
    </row>
    <row r="178" spans="1:26" ht="15.75" customHeight="1">
      <c r="A178" s="426"/>
      <c r="B178" s="426"/>
      <c r="C178" s="426"/>
      <c r="D178" s="472" t="s">
        <v>846</v>
      </c>
      <c r="E178" s="549">
        <f>+K164</f>
        <v>-137341399.26358247</v>
      </c>
      <c r="F178" s="426"/>
      <c r="G178" s="426"/>
      <c r="H178" s="426"/>
      <c r="I178" s="426"/>
      <c r="J178" s="426"/>
      <c r="K178" s="426"/>
      <c r="L178" s="426"/>
      <c r="M178" s="426"/>
      <c r="N178" s="426"/>
      <c r="O178" s="426"/>
      <c r="P178" s="426"/>
      <c r="Q178" s="426"/>
      <c r="R178" s="426"/>
      <c r="S178" s="426"/>
      <c r="T178" s="426"/>
      <c r="U178" s="426"/>
      <c r="V178" s="426"/>
      <c r="W178" s="426"/>
      <c r="X178" s="426"/>
      <c r="Y178" s="426"/>
      <c r="Z178" s="426"/>
    </row>
    <row r="179" spans="1:26" ht="15.75" customHeight="1">
      <c r="A179" s="426"/>
      <c r="B179" s="426"/>
      <c r="C179" s="426"/>
      <c r="D179" s="535" t="s">
        <v>620</v>
      </c>
      <c r="E179" s="612">
        <f>SUM(E171:E178)</f>
        <v>1014788265.6130188</v>
      </c>
      <c r="F179" s="426"/>
      <c r="G179" s="426"/>
      <c r="H179" s="426"/>
      <c r="I179" s="426"/>
      <c r="J179" s="426"/>
      <c r="K179" s="426"/>
      <c r="L179" s="426"/>
      <c r="M179" s="426"/>
      <c r="N179" s="426"/>
      <c r="O179" s="426"/>
      <c r="P179" s="426"/>
      <c r="Q179" s="426"/>
      <c r="R179" s="426"/>
      <c r="S179" s="426"/>
      <c r="T179" s="426"/>
      <c r="U179" s="426"/>
      <c r="V179" s="426"/>
      <c r="W179" s="426"/>
      <c r="X179" s="426"/>
      <c r="Y179" s="426"/>
      <c r="Z179" s="426"/>
    </row>
    <row r="180" spans="1:26" ht="15.75" customHeight="1">
      <c r="A180" s="426"/>
      <c r="B180" s="426"/>
      <c r="C180" s="426"/>
      <c r="D180" s="426"/>
      <c r="E180" s="524">
        <f>+E179-K165</f>
        <v>0</v>
      </c>
      <c r="F180" s="555"/>
      <c r="G180" s="426"/>
      <c r="H180" s="426"/>
      <c r="I180" s="426"/>
      <c r="J180" s="426"/>
      <c r="K180" s="426"/>
      <c r="L180" s="426"/>
      <c r="M180" s="426"/>
      <c r="N180" s="426"/>
      <c r="O180" s="426"/>
      <c r="P180" s="426"/>
      <c r="Q180" s="426"/>
      <c r="R180" s="426"/>
      <c r="S180" s="426"/>
      <c r="T180" s="426"/>
      <c r="U180" s="426"/>
      <c r="V180" s="426"/>
      <c r="W180" s="426"/>
      <c r="X180" s="426"/>
      <c r="Y180" s="426"/>
      <c r="Z180" s="426"/>
    </row>
    <row r="181" spans="1:26" ht="15.75" customHeight="1">
      <c r="A181" s="426"/>
      <c r="B181" s="426"/>
      <c r="C181" s="426"/>
      <c r="D181" s="426"/>
      <c r="E181" s="624"/>
      <c r="F181" s="426"/>
      <c r="G181" s="426"/>
      <c r="H181" s="426"/>
      <c r="I181" s="426"/>
      <c r="J181" s="426"/>
      <c r="K181" s="426"/>
      <c r="L181" s="426"/>
      <c r="M181" s="426"/>
      <c r="N181" s="426"/>
      <c r="O181" s="426"/>
      <c r="P181" s="426"/>
      <c r="Q181" s="426"/>
      <c r="R181" s="426"/>
      <c r="S181" s="426"/>
      <c r="T181" s="426"/>
      <c r="U181" s="426"/>
      <c r="V181" s="426"/>
      <c r="W181" s="426"/>
      <c r="X181" s="426"/>
      <c r="Y181" s="426"/>
      <c r="Z181" s="426"/>
    </row>
    <row r="182" spans="1:26" ht="15.75" customHeight="1">
      <c r="A182" s="426"/>
      <c r="B182" s="426"/>
      <c r="C182" s="426"/>
      <c r="D182" s="426"/>
      <c r="E182" s="426"/>
      <c r="F182" s="426"/>
      <c r="G182" s="426"/>
      <c r="H182" s="426"/>
      <c r="I182" s="426"/>
      <c r="J182" s="426"/>
      <c r="K182" s="426"/>
      <c r="L182" s="426"/>
      <c r="M182" s="426"/>
      <c r="N182" s="426"/>
      <c r="O182" s="426"/>
      <c r="P182" s="426"/>
      <c r="Q182" s="426"/>
      <c r="R182" s="426"/>
      <c r="S182" s="426"/>
      <c r="T182" s="426"/>
      <c r="U182" s="426"/>
      <c r="V182" s="426"/>
      <c r="W182" s="426"/>
      <c r="X182" s="426"/>
      <c r="Y182" s="426"/>
      <c r="Z182" s="426"/>
    </row>
    <row r="183" spans="1:26" ht="15.75" customHeight="1">
      <c r="A183" s="426"/>
      <c r="B183" s="426"/>
      <c r="C183" s="426"/>
      <c r="D183" s="426"/>
      <c r="E183" s="426"/>
      <c r="F183" s="426"/>
      <c r="G183" s="426"/>
      <c r="H183" s="426"/>
      <c r="I183" s="426"/>
      <c r="J183" s="426"/>
      <c r="K183" s="426"/>
      <c r="L183" s="426"/>
      <c r="M183" s="426"/>
      <c r="N183" s="426"/>
      <c r="O183" s="426"/>
      <c r="P183" s="426"/>
      <c r="Q183" s="426"/>
      <c r="R183" s="426"/>
      <c r="S183" s="426"/>
      <c r="T183" s="426"/>
      <c r="U183" s="426"/>
      <c r="V183" s="426"/>
      <c r="W183" s="426"/>
      <c r="X183" s="426"/>
      <c r="Y183" s="426"/>
      <c r="Z183" s="426"/>
    </row>
    <row r="184" spans="1:26" ht="15.75" customHeight="1">
      <c r="A184" s="426"/>
      <c r="B184" s="426"/>
      <c r="C184" s="426"/>
      <c r="D184" s="426"/>
      <c r="E184" s="426"/>
      <c r="F184" s="426"/>
      <c r="G184" s="426"/>
      <c r="H184" s="426"/>
      <c r="I184" s="426"/>
      <c r="J184" s="426"/>
      <c r="K184" s="426"/>
      <c r="L184" s="426"/>
      <c r="M184" s="426"/>
      <c r="N184" s="426"/>
      <c r="O184" s="426"/>
      <c r="P184" s="426"/>
      <c r="Q184" s="426"/>
      <c r="R184" s="426"/>
      <c r="S184" s="426"/>
      <c r="T184" s="426"/>
      <c r="U184" s="426"/>
      <c r="V184" s="426"/>
      <c r="W184" s="426"/>
      <c r="X184" s="426"/>
      <c r="Y184" s="426"/>
      <c r="Z184" s="426"/>
    </row>
    <row r="185" spans="1:26" ht="15.75" customHeight="1">
      <c r="A185" s="426"/>
      <c r="B185" s="426"/>
      <c r="C185" s="426"/>
      <c r="D185" s="426"/>
      <c r="E185" s="426"/>
      <c r="F185" s="426"/>
      <c r="G185" s="426"/>
      <c r="H185" s="426"/>
      <c r="I185" s="426"/>
      <c r="J185" s="426"/>
      <c r="K185" s="426"/>
      <c r="L185" s="426"/>
      <c r="M185" s="426"/>
      <c r="N185" s="426"/>
      <c r="O185" s="426"/>
      <c r="P185" s="426"/>
      <c r="Q185" s="426"/>
      <c r="R185" s="426"/>
      <c r="S185" s="426"/>
      <c r="T185" s="426"/>
      <c r="U185" s="426"/>
      <c r="V185" s="426"/>
      <c r="W185" s="426"/>
      <c r="X185" s="426"/>
      <c r="Y185" s="426"/>
      <c r="Z185" s="426"/>
    </row>
    <row r="186" spans="1:26" ht="15.75" customHeight="1">
      <c r="A186" s="426"/>
      <c r="B186" s="426"/>
      <c r="C186" s="426"/>
      <c r="D186" s="426"/>
      <c r="E186" s="426"/>
      <c r="F186" s="426"/>
      <c r="G186" s="426"/>
      <c r="H186" s="426"/>
      <c r="I186" s="426"/>
      <c r="J186" s="426"/>
      <c r="K186" s="426"/>
      <c r="L186" s="426"/>
      <c r="M186" s="426"/>
      <c r="N186" s="426"/>
      <c r="O186" s="426"/>
      <c r="P186" s="426"/>
      <c r="Q186" s="426"/>
      <c r="R186" s="426"/>
      <c r="S186" s="426"/>
      <c r="T186" s="426"/>
      <c r="U186" s="426"/>
      <c r="V186" s="426"/>
      <c r="W186" s="426"/>
      <c r="X186" s="426"/>
      <c r="Y186" s="426"/>
      <c r="Z186" s="426"/>
    </row>
    <row r="187" spans="1:26" ht="15.75" customHeight="1">
      <c r="A187" s="426"/>
      <c r="B187" s="426"/>
      <c r="C187" s="426"/>
      <c r="D187" s="426"/>
      <c r="E187" s="426"/>
      <c r="F187" s="426"/>
      <c r="G187" s="426"/>
      <c r="H187" s="426"/>
      <c r="I187" s="426"/>
      <c r="J187" s="426"/>
      <c r="K187" s="426"/>
      <c r="L187" s="426"/>
      <c r="M187" s="426"/>
      <c r="N187" s="426"/>
      <c r="O187" s="426"/>
      <c r="P187" s="426"/>
      <c r="Q187" s="426"/>
      <c r="R187" s="426"/>
      <c r="S187" s="426"/>
      <c r="T187" s="426"/>
      <c r="U187" s="426"/>
      <c r="V187" s="426"/>
      <c r="W187" s="426"/>
      <c r="X187" s="426"/>
      <c r="Y187" s="426"/>
      <c r="Z187" s="426"/>
    </row>
    <row r="188" spans="1:26" ht="15.75" customHeight="1">
      <c r="A188" s="426"/>
      <c r="B188" s="426"/>
      <c r="C188" s="426"/>
      <c r="D188" s="426"/>
      <c r="E188" s="426"/>
      <c r="F188" s="426"/>
      <c r="G188" s="426"/>
      <c r="H188" s="426"/>
      <c r="I188" s="426"/>
      <c r="J188" s="426"/>
      <c r="K188" s="426"/>
      <c r="L188" s="426"/>
      <c r="M188" s="426"/>
      <c r="N188" s="426"/>
      <c r="O188" s="426"/>
      <c r="P188" s="426"/>
      <c r="Q188" s="426"/>
      <c r="R188" s="426"/>
      <c r="S188" s="426"/>
      <c r="T188" s="426"/>
      <c r="U188" s="426"/>
      <c r="V188" s="426"/>
      <c r="W188" s="426"/>
      <c r="X188" s="426"/>
      <c r="Y188" s="426"/>
      <c r="Z188" s="426"/>
    </row>
    <row r="189" spans="1:26" ht="15.75" customHeight="1">
      <c r="A189" s="426"/>
      <c r="B189" s="426"/>
      <c r="C189" s="426"/>
      <c r="D189" s="426"/>
      <c r="E189" s="426"/>
      <c r="F189" s="426"/>
      <c r="G189" s="426"/>
      <c r="H189" s="426"/>
      <c r="I189" s="426"/>
      <c r="J189" s="426"/>
      <c r="K189" s="426"/>
      <c r="L189" s="426"/>
      <c r="M189" s="426"/>
      <c r="N189" s="426"/>
      <c r="O189" s="426"/>
      <c r="P189" s="426"/>
      <c r="Q189" s="426"/>
      <c r="R189" s="426"/>
      <c r="S189" s="426"/>
      <c r="T189" s="426"/>
      <c r="U189" s="426"/>
      <c r="V189" s="426"/>
      <c r="W189" s="426"/>
      <c r="X189" s="426"/>
      <c r="Y189" s="426"/>
      <c r="Z189" s="426"/>
    </row>
    <row r="190" spans="1:26" ht="15.75" customHeight="1">
      <c r="A190" s="426"/>
      <c r="B190" s="426"/>
      <c r="C190" s="426"/>
      <c r="D190" s="426"/>
      <c r="E190" s="426"/>
      <c r="F190" s="426"/>
      <c r="G190" s="426"/>
      <c r="H190" s="426"/>
      <c r="I190" s="426"/>
      <c r="J190" s="426"/>
      <c r="K190" s="426"/>
      <c r="L190" s="426"/>
      <c r="M190" s="426"/>
      <c r="N190" s="426"/>
      <c r="O190" s="426"/>
      <c r="P190" s="426"/>
      <c r="Q190" s="426"/>
      <c r="R190" s="426"/>
      <c r="S190" s="426"/>
      <c r="T190" s="426"/>
      <c r="U190" s="426"/>
      <c r="V190" s="426"/>
      <c r="W190" s="426"/>
      <c r="X190" s="426"/>
      <c r="Y190" s="426"/>
      <c r="Z190" s="426"/>
    </row>
    <row r="191" spans="1:26" ht="15.75" customHeight="1">
      <c r="A191" s="426"/>
      <c r="B191" s="426"/>
      <c r="C191" s="426"/>
      <c r="D191" s="426"/>
      <c r="E191" s="426"/>
      <c r="F191" s="426"/>
      <c r="G191" s="426"/>
      <c r="H191" s="426"/>
      <c r="I191" s="426"/>
      <c r="J191" s="426"/>
      <c r="K191" s="426"/>
      <c r="L191" s="426"/>
      <c r="M191" s="426"/>
      <c r="N191" s="426"/>
      <c r="O191" s="426"/>
      <c r="P191" s="426"/>
      <c r="Q191" s="426"/>
      <c r="R191" s="426"/>
      <c r="S191" s="426"/>
      <c r="T191" s="426"/>
      <c r="U191" s="426"/>
      <c r="V191" s="426"/>
      <c r="W191" s="426"/>
      <c r="X191" s="426"/>
      <c r="Y191" s="426"/>
      <c r="Z191" s="426"/>
    </row>
    <row r="192" spans="1:26" ht="15.75" customHeight="1">
      <c r="A192" s="426"/>
      <c r="B192" s="426"/>
      <c r="C192" s="426"/>
      <c r="D192" s="426"/>
      <c r="E192" s="426"/>
      <c r="F192" s="426"/>
      <c r="G192" s="426"/>
      <c r="H192" s="426"/>
      <c r="I192" s="426"/>
      <c r="J192" s="426"/>
      <c r="K192" s="426"/>
      <c r="L192" s="426"/>
      <c r="M192" s="426"/>
      <c r="N192" s="426"/>
      <c r="O192" s="426"/>
      <c r="P192" s="426"/>
      <c r="Q192" s="426"/>
      <c r="R192" s="426"/>
      <c r="S192" s="426"/>
      <c r="T192" s="426"/>
      <c r="U192" s="426"/>
      <c r="V192" s="426"/>
      <c r="W192" s="426"/>
      <c r="X192" s="426"/>
      <c r="Y192" s="426"/>
      <c r="Z192" s="426"/>
    </row>
    <row r="193" spans="1:26" ht="15.75" customHeight="1">
      <c r="A193" s="426"/>
      <c r="B193" s="426"/>
      <c r="C193" s="426"/>
      <c r="D193" s="426"/>
      <c r="E193" s="426"/>
      <c r="F193" s="426"/>
      <c r="G193" s="426"/>
      <c r="H193" s="426"/>
      <c r="I193" s="426"/>
      <c r="J193" s="426"/>
      <c r="K193" s="426"/>
      <c r="L193" s="426"/>
      <c r="M193" s="426"/>
      <c r="N193" s="426"/>
      <c r="O193" s="426"/>
      <c r="P193" s="426"/>
      <c r="Q193" s="426"/>
      <c r="R193" s="426"/>
      <c r="S193" s="426"/>
      <c r="T193" s="426"/>
      <c r="U193" s="426"/>
      <c r="V193" s="426"/>
      <c r="W193" s="426"/>
      <c r="X193" s="426"/>
      <c r="Y193" s="426"/>
      <c r="Z193" s="426"/>
    </row>
    <row r="194" spans="1:26" ht="15.75" customHeight="1">
      <c r="A194" s="426"/>
      <c r="B194" s="426"/>
      <c r="C194" s="426"/>
      <c r="D194" s="426"/>
      <c r="E194" s="426"/>
      <c r="F194" s="426"/>
      <c r="G194" s="426"/>
      <c r="H194" s="426"/>
      <c r="I194" s="426"/>
      <c r="J194" s="426"/>
      <c r="K194" s="426"/>
      <c r="L194" s="426"/>
      <c r="M194" s="426"/>
      <c r="N194" s="426"/>
      <c r="O194" s="426"/>
      <c r="P194" s="426"/>
      <c r="Q194" s="426"/>
      <c r="R194" s="426"/>
      <c r="S194" s="426"/>
      <c r="T194" s="426"/>
      <c r="U194" s="426"/>
      <c r="V194" s="426"/>
      <c r="W194" s="426"/>
      <c r="X194" s="426"/>
      <c r="Y194" s="426"/>
      <c r="Z194" s="426"/>
    </row>
    <row r="195" spans="1:26" ht="15.75" customHeight="1">
      <c r="A195" s="426"/>
      <c r="B195" s="426"/>
      <c r="C195" s="426"/>
      <c r="D195" s="426"/>
      <c r="E195" s="426"/>
      <c r="F195" s="426"/>
      <c r="G195" s="426"/>
      <c r="H195" s="426"/>
      <c r="I195" s="426"/>
      <c r="J195" s="426"/>
      <c r="K195" s="426"/>
      <c r="L195" s="426"/>
      <c r="M195" s="426"/>
      <c r="N195" s="426"/>
      <c r="O195" s="426"/>
      <c r="P195" s="426"/>
      <c r="Q195" s="426"/>
      <c r="R195" s="426"/>
      <c r="S195" s="426"/>
      <c r="T195" s="426"/>
      <c r="U195" s="426"/>
      <c r="V195" s="426"/>
      <c r="W195" s="426"/>
      <c r="X195" s="426"/>
      <c r="Y195" s="426"/>
      <c r="Z195" s="426"/>
    </row>
    <row r="196" spans="1:26" ht="15.75" customHeight="1">
      <c r="A196" s="426"/>
      <c r="B196" s="426"/>
      <c r="C196" s="426"/>
      <c r="D196" s="426"/>
      <c r="E196" s="426"/>
      <c r="F196" s="426"/>
      <c r="G196" s="426"/>
      <c r="H196" s="426"/>
      <c r="I196" s="426"/>
      <c r="J196" s="426"/>
      <c r="K196" s="426"/>
      <c r="L196" s="426"/>
      <c r="M196" s="426"/>
      <c r="N196" s="426"/>
      <c r="O196" s="426"/>
      <c r="P196" s="426"/>
      <c r="Q196" s="426"/>
      <c r="R196" s="426"/>
      <c r="S196" s="426"/>
      <c r="T196" s="426"/>
      <c r="U196" s="426"/>
      <c r="V196" s="426"/>
      <c r="W196" s="426"/>
      <c r="X196" s="426"/>
      <c r="Y196" s="426"/>
      <c r="Z196" s="426"/>
    </row>
    <row r="197" spans="1:26" ht="15.75" customHeight="1">
      <c r="A197" s="426"/>
      <c r="B197" s="426"/>
      <c r="C197" s="426"/>
      <c r="D197" s="426"/>
      <c r="E197" s="426"/>
      <c r="F197" s="426"/>
      <c r="G197" s="426"/>
      <c r="H197" s="426"/>
      <c r="I197" s="426"/>
      <c r="J197" s="426"/>
      <c r="K197" s="426"/>
      <c r="L197" s="426"/>
      <c r="M197" s="426"/>
      <c r="N197" s="426"/>
      <c r="O197" s="426"/>
      <c r="P197" s="426"/>
      <c r="Q197" s="426"/>
      <c r="R197" s="426"/>
      <c r="S197" s="426"/>
      <c r="T197" s="426"/>
      <c r="U197" s="426"/>
      <c r="V197" s="426"/>
      <c r="W197" s="426"/>
      <c r="X197" s="426"/>
      <c r="Y197" s="426"/>
      <c r="Z197" s="426"/>
    </row>
    <row r="198" spans="1:26" ht="15.75" customHeight="1">
      <c r="A198" s="426"/>
      <c r="B198" s="426"/>
      <c r="C198" s="426"/>
      <c r="D198" s="426"/>
      <c r="E198" s="426"/>
      <c r="F198" s="426"/>
      <c r="G198" s="426"/>
      <c r="H198" s="426"/>
      <c r="I198" s="426"/>
      <c r="J198" s="426"/>
      <c r="K198" s="426"/>
      <c r="L198" s="426"/>
      <c r="M198" s="426"/>
      <c r="N198" s="426"/>
      <c r="O198" s="426"/>
      <c r="P198" s="426"/>
      <c r="Q198" s="426"/>
      <c r="R198" s="426"/>
      <c r="S198" s="426"/>
      <c r="T198" s="426"/>
      <c r="U198" s="426"/>
      <c r="V198" s="426"/>
      <c r="W198" s="426"/>
      <c r="X198" s="426"/>
      <c r="Y198" s="426"/>
      <c r="Z198" s="426"/>
    </row>
    <row r="199" spans="1:26" ht="15.75" customHeight="1">
      <c r="A199" s="426"/>
      <c r="B199" s="426"/>
      <c r="C199" s="426"/>
      <c r="D199" s="426"/>
      <c r="E199" s="426"/>
      <c r="F199" s="426"/>
      <c r="G199" s="426"/>
      <c r="H199" s="426"/>
      <c r="I199" s="426"/>
      <c r="J199" s="426"/>
      <c r="K199" s="426"/>
      <c r="L199" s="426"/>
      <c r="M199" s="426"/>
      <c r="N199" s="426"/>
      <c r="O199" s="426"/>
      <c r="P199" s="426"/>
      <c r="Q199" s="426"/>
      <c r="R199" s="426"/>
      <c r="S199" s="426"/>
      <c r="T199" s="426"/>
      <c r="U199" s="426"/>
      <c r="V199" s="426"/>
      <c r="W199" s="426"/>
      <c r="X199" s="426"/>
      <c r="Y199" s="426"/>
      <c r="Z199" s="426"/>
    </row>
    <row r="200" spans="1:26" ht="15.75" customHeight="1">
      <c r="A200" s="426"/>
      <c r="B200" s="426"/>
      <c r="C200" s="426"/>
      <c r="D200" s="426"/>
      <c r="E200" s="426"/>
      <c r="F200" s="426"/>
      <c r="G200" s="426"/>
      <c r="H200" s="426"/>
      <c r="I200" s="426"/>
      <c r="J200" s="426"/>
      <c r="K200" s="426"/>
      <c r="L200" s="426"/>
      <c r="M200" s="426"/>
      <c r="N200" s="426"/>
      <c r="O200" s="426"/>
      <c r="P200" s="426"/>
      <c r="Q200" s="426"/>
      <c r="R200" s="426"/>
      <c r="S200" s="426"/>
      <c r="T200" s="426"/>
      <c r="U200" s="426"/>
      <c r="V200" s="426"/>
      <c r="W200" s="426"/>
      <c r="X200" s="426"/>
      <c r="Y200" s="426"/>
      <c r="Z200" s="426"/>
    </row>
    <row r="201" spans="1:26" ht="15.75" customHeight="1">
      <c r="A201" s="426"/>
      <c r="B201" s="426"/>
      <c r="C201" s="426"/>
      <c r="D201" s="426"/>
      <c r="E201" s="426"/>
      <c r="F201" s="426"/>
      <c r="G201" s="426"/>
      <c r="H201" s="426"/>
      <c r="I201" s="426"/>
      <c r="J201" s="426"/>
      <c r="K201" s="426"/>
      <c r="L201" s="426"/>
      <c r="M201" s="426"/>
      <c r="N201" s="426"/>
      <c r="O201" s="426"/>
      <c r="P201" s="426"/>
      <c r="Q201" s="426"/>
      <c r="R201" s="426"/>
      <c r="S201" s="426"/>
      <c r="T201" s="426"/>
      <c r="U201" s="426"/>
      <c r="V201" s="426"/>
      <c r="W201" s="426"/>
      <c r="X201" s="426"/>
      <c r="Y201" s="426"/>
      <c r="Z201" s="426"/>
    </row>
    <row r="202" spans="1:26" ht="15.75" customHeight="1">
      <c r="A202" s="426"/>
      <c r="B202" s="426"/>
      <c r="C202" s="426"/>
      <c r="D202" s="426"/>
      <c r="E202" s="426"/>
      <c r="F202" s="426"/>
      <c r="G202" s="426"/>
      <c r="H202" s="426"/>
      <c r="I202" s="426"/>
      <c r="J202" s="426"/>
      <c r="K202" s="426"/>
      <c r="L202" s="426"/>
      <c r="M202" s="426"/>
      <c r="N202" s="426"/>
      <c r="O202" s="426"/>
      <c r="P202" s="426"/>
      <c r="Q202" s="426"/>
      <c r="R202" s="426"/>
      <c r="S202" s="426"/>
      <c r="T202" s="426"/>
      <c r="U202" s="426"/>
      <c r="V202" s="426"/>
      <c r="W202" s="426"/>
      <c r="X202" s="426"/>
      <c r="Y202" s="426"/>
      <c r="Z202" s="426"/>
    </row>
    <row r="203" spans="1:26" ht="15.75" customHeight="1">
      <c r="A203" s="426"/>
      <c r="B203" s="426"/>
      <c r="C203" s="426"/>
      <c r="D203" s="426"/>
      <c r="E203" s="426"/>
      <c r="F203" s="426"/>
      <c r="G203" s="426"/>
      <c r="H203" s="426"/>
      <c r="I203" s="426"/>
      <c r="J203" s="426"/>
      <c r="K203" s="426"/>
      <c r="L203" s="426"/>
      <c r="M203" s="426"/>
      <c r="N203" s="426"/>
      <c r="O203" s="426"/>
      <c r="P203" s="426"/>
      <c r="Q203" s="426"/>
      <c r="R203" s="426"/>
      <c r="S203" s="426"/>
      <c r="T203" s="426"/>
      <c r="U203" s="426"/>
      <c r="V203" s="426"/>
      <c r="W203" s="426"/>
      <c r="X203" s="426"/>
      <c r="Y203" s="426"/>
      <c r="Z203" s="426"/>
    </row>
    <row r="204" spans="1:26" ht="15.75" customHeight="1">
      <c r="A204" s="426"/>
      <c r="B204" s="426"/>
      <c r="C204" s="426"/>
      <c r="D204" s="426"/>
      <c r="E204" s="426"/>
      <c r="F204" s="426"/>
      <c r="G204" s="426"/>
      <c r="H204" s="426"/>
      <c r="I204" s="426"/>
      <c r="J204" s="426"/>
      <c r="K204" s="426"/>
      <c r="L204" s="426"/>
      <c r="M204" s="426"/>
      <c r="N204" s="426"/>
      <c r="O204" s="426"/>
      <c r="P204" s="426"/>
      <c r="Q204" s="426"/>
      <c r="R204" s="426"/>
      <c r="S204" s="426"/>
      <c r="T204" s="426"/>
      <c r="U204" s="426"/>
      <c r="V204" s="426"/>
      <c r="W204" s="426"/>
      <c r="X204" s="426"/>
      <c r="Y204" s="426"/>
      <c r="Z204" s="426"/>
    </row>
    <row r="205" spans="1:26" ht="15.75" customHeight="1">
      <c r="A205" s="426"/>
      <c r="B205" s="426"/>
      <c r="C205" s="426"/>
      <c r="D205" s="426"/>
      <c r="E205" s="426"/>
      <c r="F205" s="426"/>
      <c r="G205" s="426"/>
      <c r="H205" s="426"/>
      <c r="I205" s="426"/>
      <c r="J205" s="426"/>
      <c r="K205" s="426"/>
      <c r="L205" s="426"/>
      <c r="M205" s="426"/>
      <c r="N205" s="426"/>
      <c r="O205" s="426"/>
      <c r="P205" s="426"/>
      <c r="Q205" s="426"/>
      <c r="R205" s="426"/>
      <c r="S205" s="426"/>
      <c r="T205" s="426"/>
      <c r="U205" s="426"/>
      <c r="V205" s="426"/>
      <c r="W205" s="426"/>
      <c r="X205" s="426"/>
      <c r="Y205" s="426"/>
      <c r="Z205" s="426"/>
    </row>
    <row r="206" spans="1:26" ht="15.75" customHeight="1">
      <c r="A206" s="426"/>
      <c r="B206" s="426"/>
      <c r="C206" s="426"/>
      <c r="D206" s="426"/>
      <c r="E206" s="426"/>
      <c r="F206" s="426"/>
      <c r="G206" s="426"/>
      <c r="H206" s="426"/>
      <c r="I206" s="426"/>
      <c r="J206" s="426"/>
      <c r="K206" s="426"/>
      <c r="L206" s="426"/>
      <c r="M206" s="426"/>
      <c r="N206" s="426"/>
      <c r="O206" s="426"/>
      <c r="P206" s="426"/>
      <c r="Q206" s="426"/>
      <c r="R206" s="426"/>
      <c r="S206" s="426"/>
      <c r="T206" s="426"/>
      <c r="U206" s="426"/>
      <c r="V206" s="426"/>
      <c r="W206" s="426"/>
      <c r="X206" s="426"/>
      <c r="Y206" s="426"/>
      <c r="Z206" s="426"/>
    </row>
    <row r="207" spans="1:26" ht="15.75" customHeight="1">
      <c r="A207" s="426"/>
      <c r="B207" s="426"/>
      <c r="C207" s="426"/>
      <c r="D207" s="426"/>
      <c r="E207" s="426"/>
      <c r="F207" s="426"/>
      <c r="G207" s="426"/>
      <c r="H207" s="426"/>
      <c r="I207" s="426"/>
      <c r="J207" s="426"/>
      <c r="K207" s="426"/>
      <c r="L207" s="426"/>
      <c r="M207" s="426"/>
      <c r="N207" s="426"/>
      <c r="O207" s="426"/>
      <c r="P207" s="426"/>
      <c r="Q207" s="426"/>
      <c r="R207" s="426"/>
      <c r="S207" s="426"/>
      <c r="T207" s="426"/>
      <c r="U207" s="426"/>
      <c r="V207" s="426"/>
      <c r="W207" s="426"/>
      <c r="X207" s="426"/>
      <c r="Y207" s="426"/>
      <c r="Z207" s="426"/>
    </row>
    <row r="208" spans="1:26" ht="15.75" customHeight="1">
      <c r="A208" s="426"/>
      <c r="B208" s="426"/>
      <c r="C208" s="426"/>
      <c r="D208" s="426"/>
      <c r="E208" s="426"/>
      <c r="F208" s="426"/>
      <c r="G208" s="426"/>
      <c r="H208" s="426"/>
      <c r="I208" s="426"/>
      <c r="J208" s="426"/>
      <c r="K208" s="426"/>
      <c r="L208" s="426"/>
      <c r="M208" s="426"/>
      <c r="N208" s="426"/>
      <c r="O208" s="426"/>
      <c r="P208" s="426"/>
      <c r="Q208" s="426"/>
      <c r="R208" s="426"/>
      <c r="S208" s="426"/>
      <c r="T208" s="426"/>
      <c r="U208" s="426"/>
      <c r="V208" s="426"/>
      <c r="W208" s="426"/>
      <c r="X208" s="426"/>
      <c r="Y208" s="426"/>
      <c r="Z208" s="426"/>
    </row>
    <row r="209" spans="1:26" ht="15.75" customHeight="1">
      <c r="A209" s="426"/>
      <c r="B209" s="426"/>
      <c r="C209" s="426"/>
      <c r="D209" s="426"/>
      <c r="E209" s="426"/>
      <c r="F209" s="426"/>
      <c r="G209" s="426"/>
      <c r="H209" s="426"/>
      <c r="I209" s="426"/>
      <c r="J209" s="426"/>
      <c r="K209" s="426"/>
      <c r="L209" s="426"/>
      <c r="M209" s="426"/>
      <c r="N209" s="426"/>
      <c r="O209" s="426"/>
      <c r="P209" s="426"/>
      <c r="Q209" s="426"/>
      <c r="R209" s="426"/>
      <c r="S209" s="426"/>
      <c r="T209" s="426"/>
      <c r="U209" s="426"/>
      <c r="V209" s="426"/>
      <c r="W209" s="426"/>
      <c r="X209" s="426"/>
      <c r="Y209" s="426"/>
      <c r="Z209" s="426"/>
    </row>
    <row r="210" spans="1:26" ht="15.75" customHeight="1">
      <c r="A210" s="426"/>
      <c r="B210" s="426"/>
      <c r="C210" s="426"/>
      <c r="D210" s="426"/>
      <c r="E210" s="426"/>
      <c r="F210" s="426"/>
      <c r="G210" s="426"/>
      <c r="H210" s="426"/>
      <c r="I210" s="426"/>
      <c r="J210" s="426"/>
      <c r="K210" s="426"/>
      <c r="L210" s="426"/>
      <c r="M210" s="426"/>
      <c r="N210" s="426"/>
      <c r="O210" s="426"/>
      <c r="P210" s="426"/>
      <c r="Q210" s="426"/>
      <c r="R210" s="426"/>
      <c r="S210" s="426"/>
      <c r="T210" s="426"/>
      <c r="U210" s="426"/>
      <c r="V210" s="426"/>
      <c r="W210" s="426"/>
      <c r="X210" s="426"/>
      <c r="Y210" s="426"/>
      <c r="Z210" s="426"/>
    </row>
    <row r="211" spans="1:26" ht="15.75" customHeight="1">
      <c r="A211" s="426"/>
      <c r="B211" s="426"/>
      <c r="C211" s="426"/>
      <c r="D211" s="426"/>
      <c r="E211" s="426"/>
      <c r="F211" s="426"/>
      <c r="G211" s="426"/>
      <c r="H211" s="426"/>
      <c r="I211" s="426"/>
      <c r="J211" s="426"/>
      <c r="K211" s="426"/>
      <c r="L211" s="426"/>
      <c r="M211" s="426"/>
      <c r="N211" s="426"/>
      <c r="O211" s="426"/>
      <c r="P211" s="426"/>
      <c r="Q211" s="426"/>
      <c r="R211" s="426"/>
      <c r="S211" s="426"/>
      <c r="T211" s="426"/>
      <c r="U211" s="426"/>
      <c r="V211" s="426"/>
      <c r="W211" s="426"/>
      <c r="X211" s="426"/>
      <c r="Y211" s="426"/>
      <c r="Z211" s="426"/>
    </row>
    <row r="212" spans="1:26" ht="15.75" customHeight="1">
      <c r="A212" s="426"/>
      <c r="B212" s="426"/>
      <c r="C212" s="426"/>
      <c r="D212" s="426"/>
      <c r="E212" s="426"/>
      <c r="F212" s="426"/>
      <c r="G212" s="426"/>
      <c r="H212" s="426"/>
      <c r="I212" s="426"/>
      <c r="J212" s="426"/>
      <c r="K212" s="426"/>
      <c r="L212" s="426"/>
      <c r="M212" s="426"/>
      <c r="N212" s="426"/>
      <c r="O212" s="426"/>
      <c r="P212" s="426"/>
      <c r="Q212" s="426"/>
      <c r="R212" s="426"/>
      <c r="S212" s="426"/>
      <c r="T212" s="426"/>
      <c r="U212" s="426"/>
      <c r="V212" s="426"/>
      <c r="W212" s="426"/>
      <c r="X212" s="426"/>
      <c r="Y212" s="426"/>
      <c r="Z212" s="426"/>
    </row>
    <row r="213" spans="1:26" ht="15.75" customHeight="1">
      <c r="A213" s="426"/>
      <c r="B213" s="426"/>
      <c r="C213" s="426"/>
      <c r="D213" s="426"/>
      <c r="E213" s="426"/>
      <c r="F213" s="426"/>
      <c r="G213" s="426"/>
      <c r="H213" s="426"/>
      <c r="I213" s="426"/>
      <c r="J213" s="426"/>
      <c r="K213" s="426"/>
      <c r="L213" s="426"/>
      <c r="M213" s="426"/>
      <c r="N213" s="426"/>
      <c r="O213" s="426"/>
      <c r="P213" s="426"/>
      <c r="Q213" s="426"/>
      <c r="R213" s="426"/>
      <c r="S213" s="426"/>
      <c r="T213" s="426"/>
      <c r="U213" s="426"/>
      <c r="V213" s="426"/>
      <c r="W213" s="426"/>
      <c r="X213" s="426"/>
      <c r="Y213" s="426"/>
      <c r="Z213" s="426"/>
    </row>
    <row r="214" spans="1:26" ht="15.75" customHeight="1">
      <c r="A214" s="426"/>
      <c r="B214" s="426"/>
      <c r="C214" s="426"/>
      <c r="D214" s="426"/>
      <c r="E214" s="426"/>
      <c r="F214" s="426"/>
      <c r="G214" s="426"/>
      <c r="H214" s="426"/>
      <c r="I214" s="426"/>
      <c r="J214" s="426"/>
      <c r="K214" s="426"/>
      <c r="L214" s="426"/>
      <c r="M214" s="426"/>
      <c r="N214" s="426"/>
      <c r="O214" s="426"/>
      <c r="P214" s="426"/>
      <c r="Q214" s="426"/>
      <c r="R214" s="426"/>
      <c r="S214" s="426"/>
      <c r="T214" s="426"/>
      <c r="U214" s="426"/>
      <c r="V214" s="426"/>
      <c r="W214" s="426"/>
      <c r="X214" s="426"/>
      <c r="Y214" s="426"/>
      <c r="Z214" s="426"/>
    </row>
    <row r="215" spans="1:26" ht="15.75" customHeight="1">
      <c r="A215" s="426"/>
      <c r="B215" s="426"/>
      <c r="C215" s="426"/>
      <c r="D215" s="426"/>
      <c r="E215" s="426"/>
      <c r="F215" s="426"/>
      <c r="G215" s="426"/>
      <c r="H215" s="426"/>
      <c r="I215" s="426"/>
      <c r="J215" s="426"/>
      <c r="K215" s="426"/>
      <c r="L215" s="426"/>
      <c r="M215" s="426"/>
      <c r="N215" s="426"/>
      <c r="O215" s="426"/>
      <c r="P215" s="426"/>
      <c r="Q215" s="426"/>
      <c r="R215" s="426"/>
      <c r="S215" s="426"/>
      <c r="T215" s="426"/>
      <c r="U215" s="426"/>
      <c r="V215" s="426"/>
      <c r="W215" s="426"/>
      <c r="X215" s="426"/>
      <c r="Y215" s="426"/>
      <c r="Z215" s="426"/>
    </row>
    <row r="216" spans="1:26" ht="15.75" customHeight="1">
      <c r="A216" s="426"/>
      <c r="B216" s="426"/>
      <c r="C216" s="426"/>
      <c r="D216" s="426"/>
      <c r="E216" s="426"/>
      <c r="F216" s="426"/>
      <c r="G216" s="426"/>
      <c r="H216" s="426"/>
      <c r="I216" s="426"/>
      <c r="J216" s="426"/>
      <c r="K216" s="426"/>
      <c r="L216" s="426"/>
      <c r="M216" s="426"/>
      <c r="N216" s="426"/>
      <c r="O216" s="426"/>
      <c r="P216" s="426"/>
      <c r="Q216" s="426"/>
      <c r="R216" s="426"/>
      <c r="S216" s="426"/>
      <c r="T216" s="426"/>
      <c r="U216" s="426"/>
      <c r="V216" s="426"/>
      <c r="W216" s="426"/>
      <c r="X216" s="426"/>
      <c r="Y216" s="426"/>
      <c r="Z216" s="426"/>
    </row>
    <row r="217" spans="1:26" ht="15.75" customHeight="1">
      <c r="A217" s="426"/>
      <c r="B217" s="426"/>
      <c r="C217" s="426"/>
      <c r="D217" s="426"/>
      <c r="E217" s="426"/>
      <c r="F217" s="426"/>
      <c r="G217" s="426"/>
      <c r="H217" s="426"/>
      <c r="I217" s="426"/>
      <c r="J217" s="426"/>
      <c r="K217" s="426"/>
      <c r="L217" s="426"/>
      <c r="M217" s="426"/>
      <c r="N217" s="426"/>
      <c r="O217" s="426"/>
      <c r="P217" s="426"/>
      <c r="Q217" s="426"/>
      <c r="R217" s="426"/>
      <c r="S217" s="426"/>
      <c r="T217" s="426"/>
      <c r="U217" s="426"/>
      <c r="V217" s="426"/>
      <c r="W217" s="426"/>
      <c r="X217" s="426"/>
      <c r="Y217" s="426"/>
      <c r="Z217" s="426"/>
    </row>
    <row r="218" spans="1:26" ht="15.75" customHeight="1">
      <c r="A218" s="426"/>
      <c r="B218" s="426"/>
      <c r="C218" s="426"/>
      <c r="D218" s="426"/>
      <c r="E218" s="426"/>
      <c r="F218" s="426"/>
      <c r="G218" s="426"/>
      <c r="H218" s="426"/>
      <c r="I218" s="426"/>
      <c r="J218" s="426"/>
      <c r="K218" s="426"/>
      <c r="L218" s="426"/>
      <c r="M218" s="426"/>
      <c r="N218" s="426"/>
      <c r="O218" s="426"/>
      <c r="P218" s="426"/>
      <c r="Q218" s="426"/>
      <c r="R218" s="426"/>
      <c r="S218" s="426"/>
      <c r="T218" s="426"/>
      <c r="U218" s="426"/>
      <c r="V218" s="426"/>
      <c r="W218" s="426"/>
      <c r="X218" s="426"/>
      <c r="Y218" s="426"/>
      <c r="Z218" s="426"/>
    </row>
    <row r="219" spans="1:26" ht="15.75" customHeight="1">
      <c r="A219" s="426"/>
      <c r="B219" s="426"/>
      <c r="C219" s="426"/>
      <c r="D219" s="426"/>
      <c r="E219" s="426"/>
      <c r="F219" s="426"/>
      <c r="G219" s="426"/>
      <c r="H219" s="426"/>
      <c r="I219" s="426"/>
      <c r="J219" s="426"/>
      <c r="K219" s="426"/>
      <c r="L219" s="426"/>
      <c r="M219" s="426"/>
      <c r="N219" s="426"/>
      <c r="O219" s="426"/>
      <c r="P219" s="426"/>
      <c r="Q219" s="426"/>
      <c r="R219" s="426"/>
      <c r="S219" s="426"/>
      <c r="T219" s="426"/>
      <c r="U219" s="426"/>
      <c r="V219" s="426"/>
      <c r="W219" s="426"/>
      <c r="X219" s="426"/>
      <c r="Y219" s="426"/>
      <c r="Z219" s="426"/>
    </row>
    <row r="220" spans="1:26" ht="15.75" customHeight="1">
      <c r="A220" s="426"/>
      <c r="B220" s="426"/>
      <c r="C220" s="426"/>
      <c r="D220" s="426"/>
      <c r="E220" s="426"/>
      <c r="F220" s="426"/>
      <c r="G220" s="426"/>
      <c r="H220" s="426"/>
      <c r="I220" s="426"/>
      <c r="J220" s="426"/>
      <c r="K220" s="426"/>
      <c r="L220" s="426"/>
      <c r="M220" s="426"/>
      <c r="N220" s="426"/>
      <c r="O220" s="426"/>
      <c r="P220" s="426"/>
      <c r="Q220" s="426"/>
      <c r="R220" s="426"/>
      <c r="S220" s="426"/>
      <c r="T220" s="426"/>
      <c r="U220" s="426"/>
      <c r="V220" s="426"/>
      <c r="W220" s="426"/>
      <c r="X220" s="426"/>
      <c r="Y220" s="426"/>
      <c r="Z220" s="426"/>
    </row>
    <row r="221" spans="1:26" ht="15.75" customHeight="1">
      <c r="A221" s="426"/>
      <c r="B221" s="426"/>
      <c r="C221" s="426"/>
      <c r="D221" s="426"/>
      <c r="E221" s="426"/>
      <c r="F221" s="426"/>
      <c r="G221" s="426"/>
      <c r="H221" s="426"/>
      <c r="I221" s="426"/>
      <c r="J221" s="426"/>
      <c r="K221" s="426"/>
      <c r="L221" s="426"/>
      <c r="M221" s="426"/>
      <c r="N221" s="426"/>
      <c r="O221" s="426"/>
      <c r="P221" s="426"/>
      <c r="Q221" s="426"/>
      <c r="R221" s="426"/>
      <c r="S221" s="426"/>
      <c r="T221" s="426"/>
      <c r="U221" s="426"/>
      <c r="V221" s="426"/>
      <c r="W221" s="426"/>
      <c r="X221" s="426"/>
      <c r="Y221" s="426"/>
      <c r="Z221" s="426"/>
    </row>
    <row r="222" spans="1:26" ht="15.75" customHeight="1">
      <c r="A222" s="426"/>
      <c r="B222" s="426"/>
      <c r="C222" s="426"/>
      <c r="D222" s="426"/>
      <c r="E222" s="426"/>
      <c r="F222" s="426"/>
      <c r="G222" s="426"/>
      <c r="H222" s="426"/>
      <c r="I222" s="426"/>
      <c r="J222" s="426"/>
      <c r="K222" s="426"/>
      <c r="L222" s="426"/>
      <c r="M222" s="426"/>
      <c r="N222" s="426"/>
      <c r="O222" s="426"/>
      <c r="P222" s="426"/>
      <c r="Q222" s="426"/>
      <c r="R222" s="426"/>
      <c r="S222" s="426"/>
      <c r="T222" s="426"/>
      <c r="U222" s="426"/>
      <c r="V222" s="426"/>
      <c r="W222" s="426"/>
      <c r="X222" s="426"/>
      <c r="Y222" s="426"/>
      <c r="Z222" s="426"/>
    </row>
    <row r="223" spans="1:26" ht="15.75" customHeight="1">
      <c r="A223" s="426"/>
      <c r="B223" s="426"/>
      <c r="C223" s="426"/>
      <c r="D223" s="426"/>
      <c r="E223" s="426"/>
      <c r="F223" s="426"/>
      <c r="G223" s="426"/>
      <c r="H223" s="426"/>
      <c r="I223" s="426"/>
      <c r="J223" s="426"/>
      <c r="K223" s="426"/>
      <c r="L223" s="426"/>
      <c r="M223" s="426"/>
      <c r="N223" s="426"/>
      <c r="O223" s="426"/>
      <c r="P223" s="426"/>
      <c r="Q223" s="426"/>
      <c r="R223" s="426"/>
      <c r="S223" s="426"/>
      <c r="T223" s="426"/>
      <c r="U223" s="426"/>
      <c r="V223" s="426"/>
      <c r="W223" s="426"/>
      <c r="X223" s="426"/>
      <c r="Y223" s="426"/>
      <c r="Z223" s="426"/>
    </row>
    <row r="224" spans="1:26" ht="15.75" customHeight="1">
      <c r="A224" s="426"/>
      <c r="B224" s="426"/>
      <c r="C224" s="426"/>
      <c r="D224" s="426"/>
      <c r="E224" s="426"/>
      <c r="F224" s="426"/>
      <c r="G224" s="426"/>
      <c r="H224" s="426"/>
      <c r="I224" s="426"/>
      <c r="J224" s="426"/>
      <c r="K224" s="426"/>
      <c r="L224" s="426"/>
      <c r="M224" s="426"/>
      <c r="N224" s="426"/>
      <c r="O224" s="426"/>
      <c r="P224" s="426"/>
      <c r="Q224" s="426"/>
      <c r="R224" s="426"/>
      <c r="S224" s="426"/>
      <c r="T224" s="426"/>
      <c r="U224" s="426"/>
      <c r="V224" s="426"/>
      <c r="W224" s="426"/>
      <c r="X224" s="426"/>
      <c r="Y224" s="426"/>
      <c r="Z224" s="426"/>
    </row>
    <row r="225" spans="1:26" ht="15.75" customHeight="1">
      <c r="A225" s="426"/>
      <c r="B225" s="426"/>
      <c r="C225" s="426"/>
      <c r="D225" s="426"/>
      <c r="E225" s="426"/>
      <c r="F225" s="426"/>
      <c r="G225" s="426"/>
      <c r="H225" s="426"/>
      <c r="I225" s="426"/>
      <c r="J225" s="426"/>
      <c r="K225" s="426"/>
      <c r="L225" s="426"/>
      <c r="M225" s="426"/>
      <c r="N225" s="426"/>
      <c r="O225" s="426"/>
      <c r="P225" s="426"/>
      <c r="Q225" s="426"/>
      <c r="R225" s="426"/>
      <c r="S225" s="426"/>
      <c r="T225" s="426"/>
      <c r="U225" s="426"/>
      <c r="V225" s="426"/>
      <c r="W225" s="426"/>
      <c r="X225" s="426"/>
      <c r="Y225" s="426"/>
      <c r="Z225" s="426"/>
    </row>
    <row r="226" spans="1:26" ht="15.75" customHeight="1">
      <c r="A226" s="426"/>
      <c r="B226" s="426"/>
      <c r="C226" s="426"/>
      <c r="D226" s="426"/>
      <c r="E226" s="426"/>
      <c r="F226" s="426"/>
      <c r="G226" s="426"/>
      <c r="H226" s="426"/>
      <c r="I226" s="426"/>
      <c r="J226" s="426"/>
      <c r="K226" s="426"/>
      <c r="L226" s="426"/>
      <c r="M226" s="426"/>
      <c r="N226" s="426"/>
      <c r="O226" s="426"/>
      <c r="P226" s="426"/>
      <c r="Q226" s="426"/>
      <c r="R226" s="426"/>
      <c r="S226" s="426"/>
      <c r="T226" s="426"/>
      <c r="U226" s="426"/>
      <c r="V226" s="426"/>
      <c r="W226" s="426"/>
      <c r="X226" s="426"/>
      <c r="Y226" s="426"/>
      <c r="Z226" s="426"/>
    </row>
    <row r="227" spans="1:26" ht="15.75" customHeight="1">
      <c r="A227" s="426"/>
      <c r="B227" s="426"/>
      <c r="C227" s="426"/>
      <c r="D227" s="426"/>
      <c r="E227" s="426"/>
      <c r="F227" s="426"/>
      <c r="G227" s="426"/>
      <c r="H227" s="426"/>
      <c r="I227" s="426"/>
      <c r="J227" s="426"/>
      <c r="K227" s="426"/>
      <c r="L227" s="426"/>
      <c r="M227" s="426"/>
      <c r="N227" s="426"/>
      <c r="O227" s="426"/>
      <c r="P227" s="426"/>
      <c r="Q227" s="426"/>
      <c r="R227" s="426"/>
      <c r="S227" s="426"/>
      <c r="T227" s="426"/>
      <c r="U227" s="426"/>
      <c r="V227" s="426"/>
      <c r="W227" s="426"/>
      <c r="X227" s="426"/>
      <c r="Y227" s="426"/>
      <c r="Z227" s="426"/>
    </row>
    <row r="228" spans="1:26" ht="15.75" customHeight="1">
      <c r="A228" s="426"/>
      <c r="B228" s="426"/>
      <c r="C228" s="426"/>
      <c r="D228" s="426"/>
      <c r="E228" s="426"/>
      <c r="F228" s="426"/>
      <c r="G228" s="426"/>
      <c r="H228" s="426"/>
      <c r="I228" s="426"/>
      <c r="J228" s="426"/>
      <c r="K228" s="426"/>
      <c r="L228" s="426"/>
      <c r="M228" s="426"/>
      <c r="N228" s="426"/>
      <c r="O228" s="426"/>
      <c r="P228" s="426"/>
      <c r="Q228" s="426"/>
      <c r="R228" s="426"/>
      <c r="S228" s="426"/>
      <c r="T228" s="426"/>
      <c r="U228" s="426"/>
      <c r="V228" s="426"/>
      <c r="W228" s="426"/>
      <c r="X228" s="426"/>
      <c r="Y228" s="426"/>
      <c r="Z228" s="426"/>
    </row>
    <row r="229" spans="1:26" ht="15.75" customHeight="1">
      <c r="A229" s="426"/>
      <c r="B229" s="426"/>
      <c r="C229" s="426"/>
      <c r="D229" s="426"/>
      <c r="E229" s="426"/>
      <c r="F229" s="426"/>
      <c r="G229" s="426"/>
      <c r="H229" s="426"/>
      <c r="I229" s="426"/>
      <c r="J229" s="426"/>
      <c r="K229" s="426"/>
      <c r="L229" s="426"/>
      <c r="M229" s="426"/>
      <c r="N229" s="426"/>
      <c r="O229" s="426"/>
      <c r="P229" s="426"/>
      <c r="Q229" s="426"/>
      <c r="R229" s="426"/>
      <c r="S229" s="426"/>
      <c r="T229" s="426"/>
      <c r="U229" s="426"/>
      <c r="V229" s="426"/>
      <c r="W229" s="426"/>
      <c r="X229" s="426"/>
      <c r="Y229" s="426"/>
      <c r="Z229" s="426"/>
    </row>
    <row r="230" spans="1:26" ht="15.75" customHeight="1">
      <c r="A230" s="426"/>
      <c r="B230" s="426"/>
      <c r="C230" s="426"/>
      <c r="D230" s="426"/>
      <c r="E230" s="426"/>
      <c r="F230" s="426"/>
      <c r="G230" s="426"/>
      <c r="H230" s="426"/>
      <c r="I230" s="426"/>
      <c r="J230" s="426"/>
      <c r="K230" s="426"/>
      <c r="L230" s="426"/>
      <c r="M230" s="426"/>
      <c r="N230" s="426"/>
      <c r="O230" s="426"/>
      <c r="P230" s="426"/>
      <c r="Q230" s="426"/>
      <c r="R230" s="426"/>
      <c r="S230" s="426"/>
      <c r="T230" s="426"/>
      <c r="U230" s="426"/>
      <c r="V230" s="426"/>
      <c r="W230" s="426"/>
      <c r="X230" s="426"/>
      <c r="Y230" s="426"/>
      <c r="Z230" s="426"/>
    </row>
    <row r="231" spans="1:26" ht="15.75" customHeight="1">
      <c r="A231" s="426"/>
      <c r="B231" s="426"/>
      <c r="C231" s="426"/>
      <c r="D231" s="426"/>
      <c r="E231" s="426"/>
      <c r="F231" s="426"/>
      <c r="G231" s="426"/>
      <c r="H231" s="426"/>
      <c r="I231" s="426"/>
      <c r="J231" s="426"/>
      <c r="K231" s="426"/>
      <c r="L231" s="426"/>
      <c r="M231" s="426"/>
      <c r="N231" s="426"/>
      <c r="O231" s="426"/>
      <c r="P231" s="426"/>
      <c r="Q231" s="426"/>
      <c r="R231" s="426"/>
      <c r="S231" s="426"/>
      <c r="T231" s="426"/>
      <c r="U231" s="426"/>
      <c r="V231" s="426"/>
      <c r="W231" s="426"/>
      <c r="X231" s="426"/>
      <c r="Y231" s="426"/>
      <c r="Z231" s="426"/>
    </row>
    <row r="232" spans="1:26" ht="15.75" customHeight="1">
      <c r="A232" s="426"/>
      <c r="B232" s="426"/>
      <c r="C232" s="426"/>
      <c r="D232" s="426"/>
      <c r="E232" s="426"/>
      <c r="F232" s="426"/>
      <c r="G232" s="426"/>
      <c r="H232" s="426"/>
      <c r="I232" s="426"/>
      <c r="J232" s="426"/>
      <c r="K232" s="426"/>
      <c r="L232" s="426"/>
      <c r="M232" s="426"/>
      <c r="N232" s="426"/>
      <c r="O232" s="426"/>
      <c r="P232" s="426"/>
      <c r="Q232" s="426"/>
      <c r="R232" s="426"/>
      <c r="S232" s="426"/>
      <c r="T232" s="426"/>
      <c r="U232" s="426"/>
      <c r="V232" s="426"/>
      <c r="W232" s="426"/>
      <c r="X232" s="426"/>
      <c r="Y232" s="426"/>
      <c r="Z232" s="426"/>
    </row>
    <row r="233" spans="1:26" ht="15.75" customHeight="1">
      <c r="A233" s="426"/>
      <c r="B233" s="426"/>
      <c r="C233" s="426"/>
      <c r="D233" s="426"/>
      <c r="E233" s="426"/>
      <c r="F233" s="426"/>
      <c r="G233" s="426"/>
      <c r="H233" s="426"/>
      <c r="I233" s="426"/>
      <c r="J233" s="426"/>
      <c r="K233" s="426"/>
      <c r="L233" s="426"/>
      <c r="M233" s="426"/>
      <c r="N233" s="426"/>
      <c r="O233" s="426"/>
      <c r="P233" s="426"/>
      <c r="Q233" s="426"/>
      <c r="R233" s="426"/>
      <c r="S233" s="426"/>
      <c r="T233" s="426"/>
      <c r="U233" s="426"/>
      <c r="V233" s="426"/>
      <c r="W233" s="426"/>
      <c r="X233" s="426"/>
      <c r="Y233" s="426"/>
      <c r="Z233" s="426"/>
    </row>
    <row r="234" spans="1:26" ht="15.75" customHeight="1">
      <c r="A234" s="426"/>
      <c r="B234" s="426"/>
      <c r="C234" s="426"/>
      <c r="D234" s="426"/>
      <c r="E234" s="426"/>
      <c r="F234" s="426"/>
      <c r="G234" s="426"/>
      <c r="H234" s="426"/>
      <c r="I234" s="426"/>
      <c r="J234" s="426"/>
      <c r="K234" s="426"/>
      <c r="L234" s="426"/>
      <c r="M234" s="426"/>
      <c r="N234" s="426"/>
      <c r="O234" s="426"/>
      <c r="P234" s="426"/>
      <c r="Q234" s="426"/>
      <c r="R234" s="426"/>
      <c r="S234" s="426"/>
      <c r="T234" s="426"/>
      <c r="U234" s="426"/>
      <c r="V234" s="426"/>
      <c r="W234" s="426"/>
      <c r="X234" s="426"/>
      <c r="Y234" s="426"/>
      <c r="Z234" s="426"/>
    </row>
    <row r="235" spans="1:26" ht="15.75" customHeight="1">
      <c r="A235" s="426"/>
      <c r="B235" s="426"/>
      <c r="C235" s="426"/>
      <c r="D235" s="426"/>
      <c r="E235" s="426"/>
      <c r="F235" s="426"/>
      <c r="G235" s="426"/>
      <c r="H235" s="426"/>
      <c r="I235" s="426"/>
      <c r="J235" s="426"/>
      <c r="K235" s="426"/>
      <c r="L235" s="426"/>
      <c r="M235" s="426"/>
      <c r="N235" s="426"/>
      <c r="O235" s="426"/>
      <c r="P235" s="426"/>
      <c r="Q235" s="426"/>
      <c r="R235" s="426"/>
      <c r="S235" s="426"/>
      <c r="T235" s="426"/>
      <c r="U235" s="426"/>
      <c r="V235" s="426"/>
      <c r="W235" s="426"/>
      <c r="X235" s="426"/>
      <c r="Y235" s="426"/>
      <c r="Z235" s="426"/>
    </row>
    <row r="236" spans="1:26" ht="15.75" customHeight="1">
      <c r="A236" s="426"/>
      <c r="B236" s="426"/>
      <c r="C236" s="426"/>
      <c r="D236" s="426"/>
      <c r="E236" s="426"/>
      <c r="F236" s="426"/>
      <c r="G236" s="426"/>
      <c r="H236" s="426"/>
      <c r="I236" s="426"/>
      <c r="J236" s="426"/>
      <c r="K236" s="426"/>
      <c r="L236" s="426"/>
      <c r="M236" s="426"/>
      <c r="N236" s="426"/>
      <c r="O236" s="426"/>
      <c r="P236" s="426"/>
      <c r="Q236" s="426"/>
      <c r="R236" s="426"/>
      <c r="S236" s="426"/>
      <c r="T236" s="426"/>
      <c r="U236" s="426"/>
      <c r="V236" s="426"/>
      <c r="W236" s="426"/>
      <c r="X236" s="426"/>
      <c r="Y236" s="426"/>
      <c r="Z236" s="426"/>
    </row>
    <row r="237" spans="1:26" ht="15.75" customHeight="1">
      <c r="A237" s="426"/>
      <c r="B237" s="426"/>
      <c r="C237" s="426"/>
      <c r="D237" s="426"/>
      <c r="E237" s="426"/>
      <c r="F237" s="426"/>
      <c r="G237" s="426"/>
      <c r="H237" s="426"/>
      <c r="I237" s="426"/>
      <c r="J237" s="426"/>
      <c r="K237" s="426"/>
      <c r="L237" s="426"/>
      <c r="M237" s="426"/>
      <c r="N237" s="426"/>
      <c r="O237" s="426"/>
      <c r="P237" s="426"/>
      <c r="Q237" s="426"/>
      <c r="R237" s="426"/>
      <c r="S237" s="426"/>
      <c r="T237" s="426"/>
      <c r="U237" s="426"/>
      <c r="V237" s="426"/>
      <c r="W237" s="426"/>
      <c r="X237" s="426"/>
      <c r="Y237" s="426"/>
      <c r="Z237" s="426"/>
    </row>
    <row r="238" spans="1:26" ht="15.75" customHeight="1">
      <c r="A238" s="426"/>
      <c r="B238" s="426"/>
      <c r="C238" s="426"/>
      <c r="D238" s="426"/>
      <c r="E238" s="426"/>
      <c r="F238" s="426"/>
      <c r="G238" s="426"/>
      <c r="H238" s="426"/>
      <c r="I238" s="426"/>
      <c r="J238" s="426"/>
      <c r="K238" s="426"/>
      <c r="L238" s="426"/>
      <c r="M238" s="426"/>
      <c r="N238" s="426"/>
      <c r="O238" s="426"/>
      <c r="P238" s="426"/>
      <c r="Q238" s="426"/>
      <c r="R238" s="426"/>
      <c r="S238" s="426"/>
      <c r="T238" s="426"/>
      <c r="U238" s="426"/>
      <c r="V238" s="426"/>
      <c r="W238" s="426"/>
      <c r="X238" s="426"/>
      <c r="Y238" s="426"/>
      <c r="Z238" s="426"/>
    </row>
    <row r="239" spans="1:26" ht="15.75" customHeight="1">
      <c r="A239" s="426"/>
      <c r="B239" s="426"/>
      <c r="C239" s="426"/>
      <c r="D239" s="426"/>
      <c r="E239" s="426"/>
      <c r="F239" s="426"/>
      <c r="G239" s="426"/>
      <c r="H239" s="426"/>
      <c r="I239" s="426"/>
      <c r="J239" s="426"/>
      <c r="K239" s="426"/>
      <c r="L239" s="426"/>
      <c r="M239" s="426"/>
      <c r="N239" s="426"/>
      <c r="O239" s="426"/>
      <c r="P239" s="426"/>
      <c r="Q239" s="426"/>
      <c r="R239" s="426"/>
      <c r="S239" s="426"/>
      <c r="T239" s="426"/>
      <c r="U239" s="426"/>
      <c r="V239" s="426"/>
      <c r="W239" s="426"/>
      <c r="X239" s="426"/>
      <c r="Y239" s="426"/>
      <c r="Z239" s="426"/>
    </row>
    <row r="240" spans="1:26" ht="15.75" customHeight="1">
      <c r="A240" s="426"/>
      <c r="B240" s="426"/>
      <c r="C240" s="426"/>
      <c r="D240" s="426"/>
      <c r="E240" s="426"/>
      <c r="F240" s="426"/>
      <c r="G240" s="426"/>
      <c r="H240" s="426"/>
      <c r="I240" s="426"/>
      <c r="J240" s="426"/>
      <c r="K240" s="426"/>
      <c r="L240" s="426"/>
      <c r="M240" s="426"/>
      <c r="N240" s="426"/>
      <c r="O240" s="426"/>
      <c r="P240" s="426"/>
      <c r="Q240" s="426"/>
      <c r="R240" s="426"/>
      <c r="S240" s="426"/>
      <c r="T240" s="426"/>
      <c r="U240" s="426"/>
      <c r="V240" s="426"/>
      <c r="W240" s="426"/>
      <c r="X240" s="426"/>
      <c r="Y240" s="426"/>
      <c r="Z240" s="426"/>
    </row>
    <row r="241" spans="1:26" ht="15.75" customHeight="1">
      <c r="A241" s="426"/>
      <c r="B241" s="426"/>
      <c r="C241" s="426"/>
      <c r="D241" s="426"/>
      <c r="E241" s="426"/>
      <c r="F241" s="426"/>
      <c r="G241" s="426"/>
      <c r="H241" s="426"/>
      <c r="I241" s="426"/>
      <c r="J241" s="426"/>
      <c r="K241" s="426"/>
      <c r="L241" s="426"/>
      <c r="M241" s="426"/>
      <c r="N241" s="426"/>
      <c r="O241" s="426"/>
      <c r="P241" s="426"/>
      <c r="Q241" s="426"/>
      <c r="R241" s="426"/>
      <c r="S241" s="426"/>
      <c r="T241" s="426"/>
      <c r="U241" s="426"/>
      <c r="V241" s="426"/>
      <c r="W241" s="426"/>
      <c r="X241" s="426"/>
      <c r="Y241" s="426"/>
      <c r="Z241" s="426"/>
    </row>
    <row r="242" spans="1:26" ht="15.75" customHeight="1">
      <c r="A242" s="426"/>
      <c r="B242" s="426"/>
      <c r="C242" s="426"/>
      <c r="D242" s="426"/>
      <c r="E242" s="426"/>
      <c r="F242" s="426"/>
      <c r="G242" s="426"/>
      <c r="H242" s="426"/>
      <c r="I242" s="426"/>
      <c r="J242" s="426"/>
      <c r="K242" s="426"/>
      <c r="L242" s="426"/>
      <c r="M242" s="426"/>
      <c r="N242" s="426"/>
      <c r="O242" s="426"/>
      <c r="P242" s="426"/>
      <c r="Q242" s="426"/>
      <c r="R242" s="426"/>
      <c r="S242" s="426"/>
      <c r="T242" s="426"/>
      <c r="U242" s="426"/>
      <c r="V242" s="426"/>
      <c r="W242" s="426"/>
      <c r="X242" s="426"/>
      <c r="Y242" s="426"/>
      <c r="Z242" s="426"/>
    </row>
    <row r="243" spans="1:26" ht="15.75" customHeight="1">
      <c r="A243" s="426"/>
      <c r="B243" s="426"/>
      <c r="C243" s="426"/>
      <c r="D243" s="426"/>
      <c r="E243" s="426"/>
      <c r="F243" s="426"/>
      <c r="G243" s="426"/>
      <c r="H243" s="426"/>
      <c r="I243" s="426"/>
      <c r="J243" s="426"/>
      <c r="K243" s="426"/>
      <c r="L243" s="426"/>
      <c r="M243" s="426"/>
      <c r="N243" s="426"/>
      <c r="O243" s="426"/>
      <c r="P243" s="426"/>
      <c r="Q243" s="426"/>
      <c r="R243" s="426"/>
      <c r="S243" s="426"/>
      <c r="T243" s="426"/>
      <c r="U243" s="426"/>
      <c r="V243" s="426"/>
      <c r="W243" s="426"/>
      <c r="X243" s="426"/>
      <c r="Y243" s="426"/>
      <c r="Z243" s="426"/>
    </row>
    <row r="244" spans="1:26" ht="15.75" customHeight="1">
      <c r="A244" s="426"/>
      <c r="B244" s="426"/>
      <c r="C244" s="426"/>
      <c r="D244" s="426"/>
      <c r="E244" s="426"/>
      <c r="F244" s="426"/>
      <c r="G244" s="426"/>
      <c r="H244" s="426"/>
      <c r="I244" s="426"/>
      <c r="J244" s="426"/>
      <c r="K244" s="426"/>
      <c r="L244" s="426"/>
      <c r="M244" s="426"/>
      <c r="N244" s="426"/>
      <c r="O244" s="426"/>
      <c r="P244" s="426"/>
      <c r="Q244" s="426"/>
      <c r="R244" s="426"/>
      <c r="S244" s="426"/>
      <c r="T244" s="426"/>
      <c r="U244" s="426"/>
      <c r="V244" s="426"/>
      <c r="W244" s="426"/>
      <c r="X244" s="426"/>
      <c r="Y244" s="426"/>
      <c r="Z244" s="426"/>
    </row>
    <row r="245" spans="1:26" ht="15.75" customHeight="1">
      <c r="A245" s="426"/>
      <c r="B245" s="426"/>
      <c r="C245" s="426"/>
      <c r="D245" s="426"/>
      <c r="E245" s="426"/>
      <c r="F245" s="426"/>
      <c r="G245" s="426"/>
      <c r="H245" s="426"/>
      <c r="I245" s="426"/>
      <c r="J245" s="426"/>
      <c r="K245" s="426"/>
      <c r="L245" s="426"/>
      <c r="M245" s="426"/>
      <c r="N245" s="426"/>
      <c r="O245" s="426"/>
      <c r="P245" s="426"/>
      <c r="Q245" s="426"/>
      <c r="R245" s="426"/>
      <c r="S245" s="426"/>
      <c r="T245" s="426"/>
      <c r="U245" s="426"/>
      <c r="V245" s="426"/>
      <c r="W245" s="426"/>
      <c r="X245" s="426"/>
      <c r="Y245" s="426"/>
      <c r="Z245" s="426"/>
    </row>
    <row r="246" spans="1:26" ht="15.75" customHeight="1">
      <c r="A246" s="426"/>
      <c r="B246" s="426"/>
      <c r="C246" s="426"/>
      <c r="D246" s="426"/>
      <c r="E246" s="426"/>
      <c r="F246" s="426"/>
      <c r="G246" s="426"/>
      <c r="H246" s="426"/>
      <c r="I246" s="426"/>
      <c r="J246" s="426"/>
      <c r="K246" s="426"/>
      <c r="L246" s="426"/>
      <c r="M246" s="426"/>
      <c r="N246" s="426"/>
      <c r="O246" s="426"/>
      <c r="P246" s="426"/>
      <c r="Q246" s="426"/>
      <c r="R246" s="426"/>
      <c r="S246" s="426"/>
      <c r="T246" s="426"/>
      <c r="U246" s="426"/>
      <c r="V246" s="426"/>
      <c r="W246" s="426"/>
      <c r="X246" s="426"/>
      <c r="Y246" s="426"/>
      <c r="Z246" s="426"/>
    </row>
    <row r="247" spans="1:26" ht="15.75" customHeight="1">
      <c r="A247" s="426"/>
      <c r="B247" s="426"/>
      <c r="C247" s="426"/>
      <c r="D247" s="426"/>
      <c r="E247" s="426"/>
      <c r="F247" s="426"/>
      <c r="G247" s="426"/>
      <c r="H247" s="426"/>
      <c r="I247" s="426"/>
      <c r="J247" s="426"/>
      <c r="K247" s="426"/>
      <c r="L247" s="426"/>
      <c r="M247" s="426"/>
      <c r="N247" s="426"/>
      <c r="O247" s="426"/>
      <c r="P247" s="426"/>
      <c r="Q247" s="426"/>
      <c r="R247" s="426"/>
      <c r="S247" s="426"/>
      <c r="T247" s="426"/>
      <c r="U247" s="426"/>
      <c r="V247" s="426"/>
      <c r="W247" s="426"/>
      <c r="X247" s="426"/>
      <c r="Y247" s="426"/>
      <c r="Z247" s="426"/>
    </row>
    <row r="248" spans="1:26" ht="15.75" customHeight="1">
      <c r="A248" s="426"/>
      <c r="B248" s="426"/>
      <c r="C248" s="426"/>
      <c r="D248" s="426"/>
      <c r="E248" s="426"/>
      <c r="F248" s="426"/>
      <c r="G248" s="426"/>
      <c r="H248" s="426"/>
      <c r="I248" s="426"/>
      <c r="J248" s="426"/>
      <c r="K248" s="426"/>
      <c r="L248" s="426"/>
      <c r="M248" s="426"/>
      <c r="N248" s="426"/>
      <c r="O248" s="426"/>
      <c r="P248" s="426"/>
      <c r="Q248" s="426"/>
      <c r="R248" s="426"/>
      <c r="S248" s="426"/>
      <c r="T248" s="426"/>
      <c r="U248" s="426"/>
      <c r="V248" s="426"/>
      <c r="W248" s="426"/>
      <c r="X248" s="426"/>
      <c r="Y248" s="426"/>
      <c r="Z248" s="426"/>
    </row>
    <row r="249" spans="1:26" ht="15.75" customHeight="1">
      <c r="A249" s="426"/>
      <c r="B249" s="426"/>
      <c r="C249" s="426"/>
      <c r="D249" s="426"/>
      <c r="E249" s="426"/>
      <c r="F249" s="426"/>
      <c r="G249" s="426"/>
      <c r="H249" s="426"/>
      <c r="I249" s="426"/>
      <c r="J249" s="426"/>
      <c r="K249" s="426"/>
      <c r="L249" s="426"/>
      <c r="M249" s="426"/>
      <c r="N249" s="426"/>
      <c r="O249" s="426"/>
      <c r="P249" s="426"/>
      <c r="Q249" s="426"/>
      <c r="R249" s="426"/>
      <c r="S249" s="426"/>
      <c r="T249" s="426"/>
      <c r="U249" s="426"/>
      <c r="V249" s="426"/>
      <c r="W249" s="426"/>
      <c r="X249" s="426"/>
      <c r="Y249" s="426"/>
      <c r="Z249" s="426"/>
    </row>
    <row r="250" spans="1:26" ht="15.75" customHeight="1">
      <c r="A250" s="426"/>
      <c r="B250" s="426"/>
      <c r="C250" s="426"/>
      <c r="D250" s="426"/>
      <c r="E250" s="426"/>
      <c r="F250" s="426"/>
      <c r="G250" s="426"/>
      <c r="H250" s="426"/>
      <c r="I250" s="426"/>
      <c r="J250" s="426"/>
      <c r="K250" s="426"/>
      <c r="L250" s="426"/>
      <c r="M250" s="426"/>
      <c r="N250" s="426"/>
      <c r="O250" s="426"/>
      <c r="P250" s="426"/>
      <c r="Q250" s="426"/>
      <c r="R250" s="426"/>
      <c r="S250" s="426"/>
      <c r="T250" s="426"/>
      <c r="U250" s="426"/>
      <c r="V250" s="426"/>
      <c r="W250" s="426"/>
      <c r="X250" s="426"/>
      <c r="Y250" s="426"/>
      <c r="Z250" s="426"/>
    </row>
    <row r="251" spans="1:26" ht="15.75" customHeight="1">
      <c r="A251" s="426"/>
      <c r="B251" s="426"/>
      <c r="C251" s="426"/>
      <c r="D251" s="426"/>
      <c r="E251" s="426"/>
      <c r="F251" s="426"/>
      <c r="G251" s="426"/>
      <c r="H251" s="426"/>
      <c r="I251" s="426"/>
      <c r="J251" s="426"/>
      <c r="K251" s="426"/>
      <c r="L251" s="426"/>
      <c r="M251" s="426"/>
      <c r="N251" s="426"/>
      <c r="O251" s="426"/>
      <c r="P251" s="426"/>
      <c r="Q251" s="426"/>
      <c r="R251" s="426"/>
      <c r="S251" s="426"/>
      <c r="T251" s="426"/>
      <c r="U251" s="426"/>
      <c r="V251" s="426"/>
      <c r="W251" s="426"/>
      <c r="X251" s="426"/>
      <c r="Y251" s="426"/>
      <c r="Z251" s="426"/>
    </row>
    <row r="252" spans="1:26" ht="15.75" customHeight="1">
      <c r="A252" s="426"/>
      <c r="B252" s="426"/>
      <c r="C252" s="426"/>
      <c r="D252" s="426"/>
      <c r="E252" s="426"/>
      <c r="F252" s="426"/>
      <c r="G252" s="426"/>
      <c r="H252" s="426"/>
      <c r="I252" s="426"/>
      <c r="J252" s="426"/>
      <c r="K252" s="426"/>
      <c r="L252" s="426"/>
      <c r="M252" s="426"/>
      <c r="N252" s="426"/>
      <c r="O252" s="426"/>
      <c r="P252" s="426"/>
      <c r="Q252" s="426"/>
      <c r="R252" s="426"/>
      <c r="S252" s="426"/>
      <c r="T252" s="426"/>
      <c r="U252" s="426"/>
      <c r="V252" s="426"/>
      <c r="W252" s="426"/>
      <c r="X252" s="426"/>
      <c r="Y252" s="426"/>
      <c r="Z252" s="426"/>
    </row>
    <row r="253" spans="1:26" ht="15.75" customHeight="1">
      <c r="A253" s="426"/>
      <c r="B253" s="426"/>
      <c r="C253" s="426"/>
      <c r="D253" s="426"/>
      <c r="E253" s="426"/>
      <c r="F253" s="426"/>
      <c r="G253" s="426"/>
      <c r="H253" s="426"/>
      <c r="I253" s="426"/>
      <c r="J253" s="426"/>
      <c r="K253" s="426"/>
      <c r="L253" s="426"/>
      <c r="M253" s="426"/>
      <c r="N253" s="426"/>
      <c r="O253" s="426"/>
      <c r="P253" s="426"/>
      <c r="Q253" s="426"/>
      <c r="R253" s="426"/>
      <c r="S253" s="426"/>
      <c r="T253" s="426"/>
      <c r="U253" s="426"/>
      <c r="V253" s="426"/>
      <c r="W253" s="426"/>
      <c r="X253" s="426"/>
      <c r="Y253" s="426"/>
      <c r="Z253" s="426"/>
    </row>
    <row r="254" spans="1:26" ht="15.75" customHeight="1">
      <c r="A254" s="426"/>
      <c r="B254" s="426"/>
      <c r="C254" s="426"/>
      <c r="D254" s="426"/>
      <c r="E254" s="426"/>
      <c r="F254" s="426"/>
      <c r="G254" s="426"/>
      <c r="H254" s="426"/>
      <c r="I254" s="426"/>
      <c r="J254" s="426"/>
      <c r="K254" s="426"/>
      <c r="L254" s="426"/>
      <c r="M254" s="426"/>
      <c r="N254" s="426"/>
      <c r="O254" s="426"/>
      <c r="P254" s="426"/>
      <c r="Q254" s="426"/>
      <c r="R254" s="426"/>
      <c r="S254" s="426"/>
      <c r="T254" s="426"/>
      <c r="U254" s="426"/>
      <c r="V254" s="426"/>
      <c r="W254" s="426"/>
      <c r="X254" s="426"/>
      <c r="Y254" s="426"/>
      <c r="Z254" s="426"/>
    </row>
    <row r="255" spans="1:26" ht="15.75" customHeight="1">
      <c r="A255" s="426"/>
      <c r="B255" s="426"/>
      <c r="C255" s="426"/>
      <c r="D255" s="426"/>
      <c r="E255" s="426"/>
      <c r="F255" s="426"/>
      <c r="G255" s="426"/>
      <c r="H255" s="426"/>
      <c r="I255" s="426"/>
      <c r="J255" s="426"/>
      <c r="K255" s="426"/>
      <c r="L255" s="426"/>
      <c r="M255" s="426"/>
      <c r="N255" s="426"/>
      <c r="O255" s="426"/>
      <c r="P255" s="426"/>
      <c r="Q255" s="426"/>
      <c r="R255" s="426"/>
      <c r="S255" s="426"/>
      <c r="T255" s="426"/>
      <c r="U255" s="426"/>
      <c r="V255" s="426"/>
      <c r="W255" s="426"/>
      <c r="X255" s="426"/>
      <c r="Y255" s="426"/>
      <c r="Z255" s="426"/>
    </row>
    <row r="256" spans="1:26" ht="15.75" customHeight="1">
      <c r="A256" s="426"/>
      <c r="B256" s="426"/>
      <c r="C256" s="426"/>
      <c r="D256" s="426"/>
      <c r="E256" s="426"/>
      <c r="F256" s="426"/>
      <c r="G256" s="426"/>
      <c r="H256" s="426"/>
      <c r="I256" s="426"/>
      <c r="J256" s="426"/>
      <c r="K256" s="426"/>
      <c r="L256" s="426"/>
      <c r="M256" s="426"/>
      <c r="N256" s="426"/>
      <c r="O256" s="426"/>
      <c r="P256" s="426"/>
      <c r="Q256" s="426"/>
      <c r="R256" s="426"/>
      <c r="S256" s="426"/>
      <c r="T256" s="426"/>
      <c r="U256" s="426"/>
      <c r="V256" s="426"/>
      <c r="W256" s="426"/>
      <c r="X256" s="426"/>
      <c r="Y256" s="426"/>
      <c r="Z256" s="426"/>
    </row>
    <row r="257" spans="1:26" ht="15.75" customHeight="1">
      <c r="A257" s="426"/>
      <c r="B257" s="426"/>
      <c r="C257" s="426"/>
      <c r="D257" s="426"/>
      <c r="E257" s="426"/>
      <c r="F257" s="426"/>
      <c r="G257" s="426"/>
      <c r="H257" s="426"/>
      <c r="I257" s="426"/>
      <c r="J257" s="426"/>
      <c r="K257" s="426"/>
      <c r="L257" s="426"/>
      <c r="M257" s="426"/>
      <c r="N257" s="426"/>
      <c r="O257" s="426"/>
      <c r="P257" s="426"/>
      <c r="Q257" s="426"/>
      <c r="R257" s="426"/>
      <c r="S257" s="426"/>
      <c r="T257" s="426"/>
      <c r="U257" s="426"/>
      <c r="V257" s="426"/>
      <c r="W257" s="426"/>
      <c r="X257" s="426"/>
      <c r="Y257" s="426"/>
      <c r="Z257" s="426"/>
    </row>
    <row r="258" spans="1:26" ht="15.75" customHeight="1">
      <c r="A258" s="426"/>
      <c r="B258" s="426"/>
      <c r="C258" s="426"/>
      <c r="D258" s="426"/>
      <c r="E258" s="426"/>
      <c r="F258" s="426"/>
      <c r="G258" s="426"/>
      <c r="H258" s="426"/>
      <c r="I258" s="426"/>
      <c r="J258" s="426"/>
      <c r="K258" s="426"/>
      <c r="L258" s="426"/>
      <c r="M258" s="426"/>
      <c r="N258" s="426"/>
      <c r="O258" s="426"/>
      <c r="P258" s="426"/>
      <c r="Q258" s="426"/>
      <c r="R258" s="426"/>
      <c r="S258" s="426"/>
      <c r="T258" s="426"/>
      <c r="U258" s="426"/>
      <c r="V258" s="426"/>
      <c r="W258" s="426"/>
      <c r="X258" s="426"/>
      <c r="Y258" s="426"/>
      <c r="Z258" s="426"/>
    </row>
    <row r="259" spans="1:26" ht="15.75" customHeight="1">
      <c r="A259" s="426"/>
      <c r="B259" s="426"/>
      <c r="C259" s="426"/>
      <c r="D259" s="426"/>
      <c r="E259" s="426"/>
      <c r="F259" s="426"/>
      <c r="G259" s="426"/>
      <c r="H259" s="426"/>
      <c r="I259" s="426"/>
      <c r="J259" s="426"/>
      <c r="K259" s="426"/>
      <c r="L259" s="426"/>
      <c r="M259" s="426"/>
      <c r="N259" s="426"/>
      <c r="O259" s="426"/>
      <c r="P259" s="426"/>
      <c r="Q259" s="426"/>
      <c r="R259" s="426"/>
      <c r="S259" s="426"/>
      <c r="T259" s="426"/>
      <c r="U259" s="426"/>
      <c r="V259" s="426"/>
      <c r="W259" s="426"/>
      <c r="X259" s="426"/>
      <c r="Y259" s="426"/>
      <c r="Z259" s="426"/>
    </row>
    <row r="260" spans="1:26" ht="15.75" customHeight="1">
      <c r="A260" s="426"/>
      <c r="B260" s="426"/>
      <c r="C260" s="426"/>
      <c r="D260" s="426"/>
      <c r="E260" s="426"/>
      <c r="F260" s="426"/>
      <c r="G260" s="426"/>
      <c r="H260" s="426"/>
      <c r="I260" s="426"/>
      <c r="J260" s="426"/>
      <c r="K260" s="426"/>
      <c r="L260" s="426"/>
      <c r="M260" s="426"/>
      <c r="N260" s="426"/>
      <c r="O260" s="426"/>
      <c r="P260" s="426"/>
      <c r="Q260" s="426"/>
      <c r="R260" s="426"/>
      <c r="S260" s="426"/>
      <c r="T260" s="426"/>
      <c r="U260" s="426"/>
      <c r="V260" s="426"/>
      <c r="W260" s="426"/>
      <c r="X260" s="426"/>
      <c r="Y260" s="426"/>
      <c r="Z260" s="426"/>
    </row>
    <row r="261" spans="1:26" ht="15.75" customHeight="1">
      <c r="A261" s="426"/>
      <c r="B261" s="426"/>
      <c r="C261" s="426"/>
      <c r="D261" s="426"/>
      <c r="E261" s="426"/>
      <c r="F261" s="426"/>
      <c r="G261" s="426"/>
      <c r="H261" s="426"/>
      <c r="I261" s="426"/>
      <c r="J261" s="426"/>
      <c r="K261" s="426"/>
      <c r="L261" s="426"/>
      <c r="M261" s="426"/>
      <c r="N261" s="426"/>
      <c r="O261" s="426"/>
      <c r="P261" s="426"/>
      <c r="Q261" s="426"/>
      <c r="R261" s="426"/>
      <c r="S261" s="426"/>
      <c r="T261" s="426"/>
      <c r="U261" s="426"/>
      <c r="V261" s="426"/>
      <c r="W261" s="426"/>
      <c r="X261" s="426"/>
      <c r="Y261" s="426"/>
      <c r="Z261" s="426"/>
    </row>
    <row r="262" spans="1:26" ht="15.75" customHeight="1">
      <c r="A262" s="426"/>
      <c r="B262" s="426"/>
      <c r="C262" s="426"/>
      <c r="D262" s="426"/>
      <c r="E262" s="426"/>
      <c r="F262" s="426"/>
      <c r="G262" s="426"/>
      <c r="H262" s="426"/>
      <c r="I262" s="426"/>
      <c r="J262" s="426"/>
      <c r="K262" s="426"/>
      <c r="L262" s="426"/>
      <c r="M262" s="426"/>
      <c r="N262" s="426"/>
      <c r="O262" s="426"/>
      <c r="P262" s="426"/>
      <c r="Q262" s="426"/>
      <c r="R262" s="426"/>
      <c r="S262" s="426"/>
      <c r="T262" s="426"/>
      <c r="U262" s="426"/>
      <c r="V262" s="426"/>
      <c r="W262" s="426"/>
      <c r="X262" s="426"/>
      <c r="Y262" s="426"/>
      <c r="Z262" s="426"/>
    </row>
    <row r="263" spans="1:26" ht="15.75" customHeight="1">
      <c r="A263" s="426"/>
      <c r="B263" s="426"/>
      <c r="C263" s="426"/>
      <c r="D263" s="426"/>
      <c r="E263" s="426"/>
      <c r="F263" s="426"/>
      <c r="G263" s="426"/>
      <c r="H263" s="426"/>
      <c r="I263" s="426"/>
      <c r="J263" s="426"/>
      <c r="K263" s="426"/>
      <c r="L263" s="426"/>
      <c r="M263" s="426"/>
      <c r="N263" s="426"/>
      <c r="O263" s="426"/>
      <c r="P263" s="426"/>
      <c r="Q263" s="426"/>
      <c r="R263" s="426"/>
      <c r="S263" s="426"/>
      <c r="T263" s="426"/>
      <c r="U263" s="426"/>
      <c r="V263" s="426"/>
      <c r="W263" s="426"/>
      <c r="X263" s="426"/>
      <c r="Y263" s="426"/>
      <c r="Z263" s="426"/>
    </row>
    <row r="264" spans="1:26" ht="15.75" customHeight="1">
      <c r="A264" s="426"/>
      <c r="B264" s="426"/>
      <c r="C264" s="426"/>
      <c r="D264" s="426"/>
      <c r="E264" s="426"/>
      <c r="F264" s="426"/>
      <c r="G264" s="426"/>
      <c r="H264" s="426"/>
      <c r="I264" s="426"/>
      <c r="J264" s="426"/>
      <c r="K264" s="426"/>
      <c r="L264" s="426"/>
      <c r="M264" s="426"/>
      <c r="N264" s="426"/>
      <c r="O264" s="426"/>
      <c r="P264" s="426"/>
      <c r="Q264" s="426"/>
      <c r="R264" s="426"/>
      <c r="S264" s="426"/>
      <c r="T264" s="426"/>
      <c r="U264" s="426"/>
      <c r="V264" s="426"/>
      <c r="W264" s="426"/>
      <c r="X264" s="426"/>
      <c r="Y264" s="426"/>
      <c r="Z264" s="426"/>
    </row>
    <row r="265" spans="1:26" ht="15.75" customHeight="1">
      <c r="A265" s="426"/>
      <c r="B265" s="426"/>
      <c r="C265" s="426"/>
      <c r="D265" s="426"/>
      <c r="E265" s="426"/>
      <c r="F265" s="426"/>
      <c r="G265" s="426"/>
      <c r="H265" s="426"/>
      <c r="I265" s="426"/>
      <c r="J265" s="426"/>
      <c r="K265" s="426"/>
      <c r="L265" s="426"/>
      <c r="M265" s="426"/>
      <c r="N265" s="426"/>
      <c r="O265" s="426"/>
      <c r="P265" s="426"/>
      <c r="Q265" s="426"/>
      <c r="R265" s="426"/>
      <c r="S265" s="426"/>
      <c r="T265" s="426"/>
      <c r="U265" s="426"/>
      <c r="V265" s="426"/>
      <c r="W265" s="426"/>
      <c r="X265" s="426"/>
      <c r="Y265" s="426"/>
      <c r="Z265" s="426"/>
    </row>
    <row r="266" spans="1:26" ht="15.75" customHeight="1">
      <c r="A266" s="426"/>
      <c r="B266" s="426"/>
      <c r="C266" s="426"/>
      <c r="D266" s="426"/>
      <c r="E266" s="426"/>
      <c r="F266" s="426"/>
      <c r="G266" s="426"/>
      <c r="H266" s="426"/>
      <c r="I266" s="426"/>
      <c r="J266" s="426"/>
      <c r="K266" s="426"/>
      <c r="L266" s="426"/>
      <c r="M266" s="426"/>
      <c r="N266" s="426"/>
      <c r="O266" s="426"/>
      <c r="P266" s="426"/>
      <c r="Q266" s="426"/>
      <c r="R266" s="426"/>
      <c r="S266" s="426"/>
      <c r="T266" s="426"/>
      <c r="U266" s="426"/>
      <c r="V266" s="426"/>
      <c r="W266" s="426"/>
      <c r="X266" s="426"/>
      <c r="Y266" s="426"/>
      <c r="Z266" s="426"/>
    </row>
    <row r="267" spans="1:26" ht="15.75" customHeight="1">
      <c r="A267" s="426"/>
      <c r="B267" s="426"/>
      <c r="C267" s="426"/>
      <c r="D267" s="426"/>
      <c r="E267" s="426"/>
      <c r="F267" s="426"/>
      <c r="G267" s="426"/>
      <c r="H267" s="426"/>
      <c r="I267" s="426"/>
      <c r="J267" s="426"/>
      <c r="K267" s="426"/>
      <c r="L267" s="426"/>
      <c r="M267" s="426"/>
      <c r="N267" s="426"/>
      <c r="O267" s="426"/>
      <c r="P267" s="426"/>
      <c r="Q267" s="426"/>
      <c r="R267" s="426"/>
      <c r="S267" s="426"/>
      <c r="T267" s="426"/>
      <c r="U267" s="426"/>
      <c r="V267" s="426"/>
      <c r="W267" s="426"/>
      <c r="X267" s="426"/>
      <c r="Y267" s="426"/>
      <c r="Z267" s="426"/>
    </row>
    <row r="268" spans="1:26" ht="15.75" customHeight="1">
      <c r="A268" s="426"/>
      <c r="B268" s="426"/>
      <c r="C268" s="426"/>
      <c r="D268" s="426"/>
      <c r="E268" s="426"/>
      <c r="F268" s="426"/>
      <c r="G268" s="426"/>
      <c r="H268" s="426"/>
      <c r="I268" s="426"/>
      <c r="J268" s="426"/>
      <c r="K268" s="426"/>
      <c r="L268" s="426"/>
      <c r="M268" s="426"/>
      <c r="N268" s="426"/>
      <c r="O268" s="426"/>
      <c r="P268" s="426"/>
      <c r="Q268" s="426"/>
      <c r="R268" s="426"/>
      <c r="S268" s="426"/>
      <c r="T268" s="426"/>
      <c r="U268" s="426"/>
      <c r="V268" s="426"/>
      <c r="W268" s="426"/>
      <c r="X268" s="426"/>
      <c r="Y268" s="426"/>
      <c r="Z268" s="426"/>
    </row>
    <row r="269" spans="1:26" ht="15.75" customHeight="1">
      <c r="A269" s="426"/>
      <c r="B269" s="426"/>
      <c r="C269" s="426"/>
      <c r="D269" s="426"/>
      <c r="E269" s="426"/>
      <c r="F269" s="426"/>
      <c r="G269" s="426"/>
      <c r="H269" s="426"/>
      <c r="I269" s="426"/>
      <c r="J269" s="426"/>
      <c r="K269" s="426"/>
      <c r="L269" s="426"/>
      <c r="M269" s="426"/>
      <c r="N269" s="426"/>
      <c r="O269" s="426"/>
      <c r="P269" s="426"/>
      <c r="Q269" s="426"/>
      <c r="R269" s="426"/>
      <c r="S269" s="426"/>
      <c r="T269" s="426"/>
      <c r="U269" s="426"/>
      <c r="V269" s="426"/>
      <c r="W269" s="426"/>
      <c r="X269" s="426"/>
      <c r="Y269" s="426"/>
      <c r="Z269" s="426"/>
    </row>
    <row r="270" spans="1:26" ht="15.75" customHeight="1">
      <c r="A270" s="426"/>
      <c r="B270" s="426"/>
      <c r="C270" s="426"/>
      <c r="D270" s="426"/>
      <c r="E270" s="426"/>
      <c r="F270" s="426"/>
      <c r="G270" s="426"/>
      <c r="H270" s="426"/>
      <c r="I270" s="426"/>
      <c r="J270" s="426"/>
      <c r="K270" s="426"/>
      <c r="L270" s="426"/>
      <c r="M270" s="426"/>
      <c r="N270" s="426"/>
      <c r="O270" s="426"/>
      <c r="P270" s="426"/>
      <c r="Q270" s="426"/>
      <c r="R270" s="426"/>
      <c r="S270" s="426"/>
      <c r="T270" s="426"/>
      <c r="U270" s="426"/>
      <c r="V270" s="426"/>
      <c r="W270" s="426"/>
      <c r="X270" s="426"/>
      <c r="Y270" s="426"/>
      <c r="Z270" s="426"/>
    </row>
    <row r="271" spans="1:26" ht="15.75" customHeight="1">
      <c r="A271" s="426"/>
      <c r="B271" s="426"/>
      <c r="C271" s="426"/>
      <c r="D271" s="426"/>
      <c r="E271" s="426"/>
      <c r="F271" s="426"/>
      <c r="G271" s="426"/>
      <c r="H271" s="426"/>
      <c r="I271" s="426"/>
      <c r="J271" s="426"/>
      <c r="K271" s="426"/>
      <c r="L271" s="426"/>
      <c r="M271" s="426"/>
      <c r="N271" s="426"/>
      <c r="O271" s="426"/>
      <c r="P271" s="426"/>
      <c r="Q271" s="426"/>
      <c r="R271" s="426"/>
      <c r="S271" s="426"/>
      <c r="T271" s="426"/>
      <c r="U271" s="426"/>
      <c r="V271" s="426"/>
      <c r="W271" s="426"/>
      <c r="X271" s="426"/>
      <c r="Y271" s="426"/>
      <c r="Z271" s="426"/>
    </row>
    <row r="272" spans="1:26" ht="15.75" customHeight="1">
      <c r="A272" s="426"/>
      <c r="B272" s="426"/>
      <c r="C272" s="426"/>
      <c r="D272" s="426"/>
      <c r="E272" s="426"/>
      <c r="F272" s="426"/>
      <c r="G272" s="426"/>
      <c r="H272" s="426"/>
      <c r="I272" s="426"/>
      <c r="J272" s="426"/>
      <c r="K272" s="426"/>
      <c r="L272" s="426"/>
      <c r="M272" s="426"/>
      <c r="N272" s="426"/>
      <c r="O272" s="426"/>
      <c r="P272" s="426"/>
      <c r="Q272" s="426"/>
      <c r="R272" s="426"/>
      <c r="S272" s="426"/>
      <c r="T272" s="426"/>
      <c r="U272" s="426"/>
      <c r="V272" s="426"/>
      <c r="W272" s="426"/>
      <c r="X272" s="426"/>
      <c r="Y272" s="426"/>
      <c r="Z272" s="426"/>
    </row>
    <row r="273" spans="1:26" ht="15.75" customHeight="1">
      <c r="A273" s="426"/>
      <c r="B273" s="426"/>
      <c r="C273" s="426"/>
      <c r="D273" s="426"/>
      <c r="E273" s="426"/>
      <c r="F273" s="426"/>
      <c r="G273" s="426"/>
      <c r="H273" s="426"/>
      <c r="I273" s="426"/>
      <c r="J273" s="426"/>
      <c r="K273" s="426"/>
      <c r="L273" s="426"/>
      <c r="M273" s="426"/>
      <c r="N273" s="426"/>
      <c r="O273" s="426"/>
      <c r="P273" s="426"/>
      <c r="Q273" s="426"/>
      <c r="R273" s="426"/>
      <c r="S273" s="426"/>
      <c r="T273" s="426"/>
      <c r="U273" s="426"/>
      <c r="V273" s="426"/>
      <c r="W273" s="426"/>
      <c r="X273" s="426"/>
      <c r="Y273" s="426"/>
      <c r="Z273" s="426"/>
    </row>
    <row r="274" spans="1:26" ht="15.75" customHeight="1">
      <c r="A274" s="426"/>
      <c r="B274" s="426"/>
      <c r="C274" s="426"/>
      <c r="D274" s="426"/>
      <c r="E274" s="426"/>
      <c r="F274" s="426"/>
      <c r="G274" s="426"/>
      <c r="H274" s="426"/>
      <c r="I274" s="426"/>
      <c r="J274" s="426"/>
      <c r="K274" s="426"/>
      <c r="L274" s="426"/>
      <c r="M274" s="426"/>
      <c r="N274" s="426"/>
      <c r="O274" s="426"/>
      <c r="P274" s="426"/>
      <c r="Q274" s="426"/>
      <c r="R274" s="426"/>
      <c r="S274" s="426"/>
      <c r="T274" s="426"/>
      <c r="U274" s="426"/>
      <c r="V274" s="426"/>
      <c r="W274" s="426"/>
      <c r="X274" s="426"/>
      <c r="Y274" s="426"/>
      <c r="Z274" s="426"/>
    </row>
    <row r="275" spans="1:26" ht="15.75" customHeight="1">
      <c r="A275" s="426"/>
      <c r="B275" s="426"/>
      <c r="C275" s="426"/>
      <c r="D275" s="426"/>
      <c r="E275" s="426"/>
      <c r="F275" s="426"/>
      <c r="G275" s="426"/>
      <c r="H275" s="426"/>
      <c r="I275" s="426"/>
      <c r="J275" s="426"/>
      <c r="K275" s="426"/>
      <c r="L275" s="426"/>
      <c r="M275" s="426"/>
      <c r="N275" s="426"/>
      <c r="O275" s="426"/>
      <c r="P275" s="426"/>
      <c r="Q275" s="426"/>
      <c r="R275" s="426"/>
      <c r="S275" s="426"/>
      <c r="T275" s="426"/>
      <c r="U275" s="426"/>
      <c r="V275" s="426"/>
      <c r="W275" s="426"/>
      <c r="X275" s="426"/>
      <c r="Y275" s="426"/>
      <c r="Z275" s="426"/>
    </row>
    <row r="276" spans="1:26" ht="15.75" customHeight="1">
      <c r="A276" s="426"/>
      <c r="B276" s="426"/>
      <c r="C276" s="426"/>
      <c r="D276" s="426"/>
      <c r="E276" s="426"/>
      <c r="F276" s="426"/>
      <c r="G276" s="426"/>
      <c r="H276" s="426"/>
      <c r="I276" s="426"/>
      <c r="J276" s="426"/>
      <c r="K276" s="426"/>
      <c r="L276" s="426"/>
      <c r="M276" s="426"/>
      <c r="N276" s="426"/>
      <c r="O276" s="426"/>
      <c r="P276" s="426"/>
      <c r="Q276" s="426"/>
      <c r="R276" s="426"/>
      <c r="S276" s="426"/>
      <c r="T276" s="426"/>
      <c r="U276" s="426"/>
      <c r="V276" s="426"/>
      <c r="W276" s="426"/>
      <c r="X276" s="426"/>
      <c r="Y276" s="426"/>
      <c r="Z276" s="426"/>
    </row>
    <row r="277" spans="1:26" ht="15.75" customHeight="1">
      <c r="A277" s="426"/>
      <c r="B277" s="426"/>
      <c r="C277" s="426"/>
      <c r="D277" s="426"/>
      <c r="E277" s="426"/>
      <c r="F277" s="426"/>
      <c r="G277" s="426"/>
      <c r="H277" s="426"/>
      <c r="I277" s="426"/>
      <c r="J277" s="426"/>
      <c r="K277" s="426"/>
      <c r="L277" s="426"/>
      <c r="M277" s="426"/>
      <c r="N277" s="426"/>
      <c r="O277" s="426"/>
      <c r="P277" s="426"/>
      <c r="Q277" s="426"/>
      <c r="R277" s="426"/>
      <c r="S277" s="426"/>
      <c r="T277" s="426"/>
      <c r="U277" s="426"/>
      <c r="V277" s="426"/>
      <c r="W277" s="426"/>
      <c r="X277" s="426"/>
      <c r="Y277" s="426"/>
      <c r="Z277" s="426"/>
    </row>
    <row r="278" spans="1:26" ht="15.75" customHeight="1">
      <c r="A278" s="426"/>
      <c r="B278" s="426"/>
      <c r="C278" s="426"/>
      <c r="D278" s="426"/>
      <c r="E278" s="426"/>
      <c r="F278" s="426"/>
      <c r="G278" s="426"/>
      <c r="H278" s="426"/>
      <c r="I278" s="426"/>
      <c r="J278" s="426"/>
      <c r="K278" s="426"/>
      <c r="L278" s="426"/>
      <c r="M278" s="426"/>
      <c r="N278" s="426"/>
      <c r="O278" s="426"/>
      <c r="P278" s="426"/>
      <c r="Q278" s="426"/>
      <c r="R278" s="426"/>
      <c r="S278" s="426"/>
      <c r="T278" s="426"/>
      <c r="U278" s="426"/>
      <c r="V278" s="426"/>
      <c r="W278" s="426"/>
      <c r="X278" s="426"/>
      <c r="Y278" s="426"/>
      <c r="Z278" s="426"/>
    </row>
    <row r="279" spans="1:26" ht="15.75" customHeight="1">
      <c r="A279" s="426"/>
      <c r="B279" s="426"/>
      <c r="C279" s="426"/>
      <c r="D279" s="426"/>
      <c r="E279" s="426"/>
      <c r="F279" s="426"/>
      <c r="G279" s="426"/>
      <c r="H279" s="426"/>
      <c r="I279" s="426"/>
      <c r="J279" s="426"/>
      <c r="K279" s="426"/>
      <c r="L279" s="426"/>
      <c r="M279" s="426"/>
      <c r="N279" s="426"/>
      <c r="O279" s="426"/>
      <c r="P279" s="426"/>
      <c r="Q279" s="426"/>
      <c r="R279" s="426"/>
      <c r="S279" s="426"/>
      <c r="T279" s="426"/>
      <c r="U279" s="426"/>
      <c r="V279" s="426"/>
      <c r="W279" s="426"/>
      <c r="X279" s="426"/>
      <c r="Y279" s="426"/>
      <c r="Z279" s="426"/>
    </row>
    <row r="280" spans="1:26" ht="15.75" customHeight="1">
      <c r="A280" s="426"/>
      <c r="B280" s="426"/>
      <c r="C280" s="426"/>
      <c r="D280" s="426"/>
      <c r="E280" s="426"/>
      <c r="F280" s="426"/>
      <c r="G280" s="426"/>
      <c r="H280" s="426"/>
      <c r="I280" s="426"/>
      <c r="J280" s="426"/>
      <c r="K280" s="426"/>
      <c r="L280" s="426"/>
      <c r="M280" s="426"/>
      <c r="N280" s="426"/>
      <c r="O280" s="426"/>
      <c r="P280" s="426"/>
      <c r="Q280" s="426"/>
      <c r="R280" s="426"/>
      <c r="S280" s="426"/>
      <c r="T280" s="426"/>
      <c r="U280" s="426"/>
      <c r="V280" s="426"/>
      <c r="W280" s="426"/>
      <c r="X280" s="426"/>
      <c r="Y280" s="426"/>
      <c r="Z280" s="426"/>
    </row>
    <row r="281" spans="1:26" ht="15.75" customHeight="1">
      <c r="A281" s="426"/>
      <c r="B281" s="426"/>
      <c r="C281" s="426"/>
      <c r="D281" s="426"/>
      <c r="E281" s="426"/>
      <c r="F281" s="426"/>
      <c r="G281" s="426"/>
      <c r="H281" s="426"/>
      <c r="I281" s="426"/>
      <c r="J281" s="426"/>
      <c r="K281" s="426"/>
      <c r="L281" s="426"/>
      <c r="M281" s="426"/>
      <c r="N281" s="426"/>
      <c r="O281" s="426"/>
      <c r="P281" s="426"/>
      <c r="Q281" s="426"/>
      <c r="R281" s="426"/>
      <c r="S281" s="426"/>
      <c r="T281" s="426"/>
      <c r="U281" s="426"/>
      <c r="V281" s="426"/>
      <c r="W281" s="426"/>
      <c r="X281" s="426"/>
      <c r="Y281" s="426"/>
      <c r="Z281" s="426"/>
    </row>
    <row r="282" spans="1:26" ht="15.75" customHeight="1">
      <c r="A282" s="426"/>
      <c r="B282" s="426"/>
      <c r="C282" s="426"/>
      <c r="D282" s="426"/>
      <c r="E282" s="426"/>
      <c r="F282" s="426"/>
      <c r="G282" s="426"/>
      <c r="H282" s="426"/>
      <c r="I282" s="426"/>
      <c r="J282" s="426"/>
      <c r="K282" s="426"/>
      <c r="L282" s="426"/>
      <c r="M282" s="426"/>
      <c r="N282" s="426"/>
      <c r="O282" s="426"/>
      <c r="P282" s="426"/>
      <c r="Q282" s="426"/>
      <c r="R282" s="426"/>
      <c r="S282" s="426"/>
      <c r="T282" s="426"/>
      <c r="U282" s="426"/>
      <c r="V282" s="426"/>
      <c r="W282" s="426"/>
      <c r="X282" s="426"/>
      <c r="Y282" s="426"/>
      <c r="Z282" s="426"/>
    </row>
    <row r="283" spans="1:26" ht="15.75" customHeight="1">
      <c r="A283" s="426"/>
      <c r="B283" s="426"/>
      <c r="C283" s="426"/>
      <c r="D283" s="426"/>
      <c r="E283" s="426"/>
      <c r="F283" s="426"/>
      <c r="G283" s="426"/>
      <c r="H283" s="426"/>
      <c r="I283" s="426"/>
      <c r="J283" s="426"/>
      <c r="K283" s="426"/>
      <c r="L283" s="426"/>
      <c r="M283" s="426"/>
      <c r="N283" s="426"/>
      <c r="O283" s="426"/>
      <c r="P283" s="426"/>
      <c r="Q283" s="426"/>
      <c r="R283" s="426"/>
      <c r="S283" s="426"/>
      <c r="T283" s="426"/>
      <c r="U283" s="426"/>
      <c r="V283" s="426"/>
      <c r="W283" s="426"/>
      <c r="X283" s="426"/>
      <c r="Y283" s="426"/>
      <c r="Z283" s="426"/>
    </row>
    <row r="284" spans="1:26" ht="15.75" customHeight="1">
      <c r="A284" s="426"/>
      <c r="B284" s="426"/>
      <c r="C284" s="426"/>
      <c r="D284" s="426"/>
      <c r="E284" s="426"/>
      <c r="F284" s="426"/>
      <c r="G284" s="426"/>
      <c r="H284" s="426"/>
      <c r="I284" s="426"/>
      <c r="J284" s="426"/>
      <c r="K284" s="426"/>
      <c r="L284" s="426"/>
      <c r="M284" s="426"/>
      <c r="N284" s="426"/>
      <c r="O284" s="426"/>
      <c r="P284" s="426"/>
      <c r="Q284" s="426"/>
      <c r="R284" s="426"/>
      <c r="S284" s="426"/>
      <c r="T284" s="426"/>
      <c r="U284" s="426"/>
      <c r="V284" s="426"/>
      <c r="W284" s="426"/>
      <c r="X284" s="426"/>
      <c r="Y284" s="426"/>
      <c r="Z284" s="426"/>
    </row>
    <row r="285" spans="1:26" ht="15.75" customHeight="1">
      <c r="A285" s="426"/>
      <c r="B285" s="426"/>
      <c r="C285" s="426"/>
      <c r="D285" s="426"/>
      <c r="E285" s="426"/>
      <c r="F285" s="426"/>
      <c r="G285" s="426"/>
      <c r="H285" s="426"/>
      <c r="I285" s="426"/>
      <c r="J285" s="426"/>
      <c r="K285" s="426"/>
      <c r="L285" s="426"/>
      <c r="M285" s="426"/>
      <c r="N285" s="426"/>
      <c r="O285" s="426"/>
      <c r="P285" s="426"/>
      <c r="Q285" s="426"/>
      <c r="R285" s="426"/>
      <c r="S285" s="426"/>
      <c r="T285" s="426"/>
      <c r="U285" s="426"/>
      <c r="V285" s="426"/>
      <c r="W285" s="426"/>
      <c r="X285" s="426"/>
      <c r="Y285" s="426"/>
      <c r="Z285" s="426"/>
    </row>
    <row r="286" spans="1:26" ht="15.75" customHeight="1">
      <c r="A286" s="426"/>
      <c r="B286" s="426"/>
      <c r="C286" s="426"/>
      <c r="D286" s="426"/>
      <c r="E286" s="426"/>
      <c r="F286" s="426"/>
      <c r="G286" s="426"/>
      <c r="H286" s="426"/>
      <c r="I286" s="426"/>
      <c r="J286" s="426"/>
      <c r="K286" s="426"/>
      <c r="L286" s="426"/>
      <c r="M286" s="426"/>
      <c r="N286" s="426"/>
      <c r="O286" s="426"/>
      <c r="P286" s="426"/>
      <c r="Q286" s="426"/>
      <c r="R286" s="426"/>
      <c r="S286" s="426"/>
      <c r="T286" s="426"/>
      <c r="U286" s="426"/>
      <c r="V286" s="426"/>
      <c r="W286" s="426"/>
      <c r="X286" s="426"/>
      <c r="Y286" s="426"/>
      <c r="Z286" s="426"/>
    </row>
    <row r="287" spans="1:26" ht="15.75" customHeight="1">
      <c r="A287" s="426"/>
      <c r="B287" s="426"/>
      <c r="C287" s="426"/>
      <c r="D287" s="426"/>
      <c r="E287" s="426"/>
      <c r="F287" s="426"/>
      <c r="G287" s="426"/>
      <c r="H287" s="426"/>
      <c r="I287" s="426"/>
      <c r="J287" s="426"/>
      <c r="K287" s="426"/>
      <c r="L287" s="426"/>
      <c r="M287" s="426"/>
      <c r="N287" s="426"/>
      <c r="O287" s="426"/>
      <c r="P287" s="426"/>
      <c r="Q287" s="426"/>
      <c r="R287" s="426"/>
      <c r="S287" s="426"/>
      <c r="T287" s="426"/>
      <c r="U287" s="426"/>
      <c r="V287" s="426"/>
      <c r="W287" s="426"/>
      <c r="X287" s="426"/>
      <c r="Y287" s="426"/>
      <c r="Z287" s="426"/>
    </row>
    <row r="288" spans="1:26" ht="15.75" customHeight="1">
      <c r="A288" s="426"/>
      <c r="B288" s="426"/>
      <c r="C288" s="426"/>
      <c r="D288" s="426"/>
      <c r="E288" s="426"/>
      <c r="F288" s="426"/>
      <c r="G288" s="426"/>
      <c r="H288" s="426"/>
      <c r="I288" s="426"/>
      <c r="J288" s="426"/>
      <c r="K288" s="426"/>
      <c r="L288" s="426"/>
      <c r="M288" s="426"/>
      <c r="N288" s="426"/>
      <c r="O288" s="426"/>
      <c r="P288" s="426"/>
      <c r="Q288" s="426"/>
      <c r="R288" s="426"/>
      <c r="S288" s="426"/>
      <c r="T288" s="426"/>
      <c r="U288" s="426"/>
      <c r="V288" s="426"/>
      <c r="W288" s="426"/>
      <c r="X288" s="426"/>
      <c r="Y288" s="426"/>
      <c r="Z288" s="426"/>
    </row>
    <row r="289" spans="1:26" ht="15.75" customHeight="1">
      <c r="A289" s="426"/>
      <c r="B289" s="426"/>
      <c r="C289" s="426"/>
      <c r="D289" s="426"/>
      <c r="E289" s="426"/>
      <c r="F289" s="426"/>
      <c r="G289" s="426"/>
      <c r="H289" s="426"/>
      <c r="I289" s="426"/>
      <c r="J289" s="426"/>
      <c r="K289" s="426"/>
      <c r="L289" s="426"/>
      <c r="M289" s="426"/>
      <c r="N289" s="426"/>
      <c r="O289" s="426"/>
      <c r="P289" s="426"/>
      <c r="Q289" s="426"/>
      <c r="R289" s="426"/>
      <c r="S289" s="426"/>
      <c r="T289" s="426"/>
      <c r="U289" s="426"/>
      <c r="V289" s="426"/>
      <c r="W289" s="426"/>
      <c r="X289" s="426"/>
      <c r="Y289" s="426"/>
      <c r="Z289" s="426"/>
    </row>
    <row r="290" spans="1:26" ht="15.75" customHeight="1">
      <c r="A290" s="426"/>
      <c r="B290" s="426"/>
      <c r="C290" s="426"/>
      <c r="D290" s="426"/>
      <c r="E290" s="426"/>
      <c r="F290" s="426"/>
      <c r="G290" s="426"/>
      <c r="H290" s="426"/>
      <c r="I290" s="426"/>
      <c r="J290" s="426"/>
      <c r="K290" s="426"/>
      <c r="L290" s="426"/>
      <c r="M290" s="426"/>
      <c r="N290" s="426"/>
      <c r="O290" s="426"/>
      <c r="P290" s="426"/>
      <c r="Q290" s="426"/>
      <c r="R290" s="426"/>
      <c r="S290" s="426"/>
      <c r="T290" s="426"/>
      <c r="U290" s="426"/>
      <c r="V290" s="426"/>
      <c r="W290" s="426"/>
      <c r="X290" s="426"/>
      <c r="Y290" s="426"/>
      <c r="Z290" s="426"/>
    </row>
    <row r="291" spans="1:26" ht="15.75" customHeight="1">
      <c r="A291" s="426"/>
      <c r="B291" s="426"/>
      <c r="C291" s="426"/>
      <c r="D291" s="426"/>
      <c r="E291" s="426"/>
      <c r="F291" s="426"/>
      <c r="G291" s="426"/>
      <c r="H291" s="426"/>
      <c r="I291" s="426"/>
      <c r="J291" s="426"/>
      <c r="K291" s="426"/>
      <c r="L291" s="426"/>
      <c r="M291" s="426"/>
      <c r="N291" s="426"/>
      <c r="O291" s="426"/>
      <c r="P291" s="426"/>
      <c r="Q291" s="426"/>
      <c r="R291" s="426"/>
      <c r="S291" s="426"/>
      <c r="T291" s="426"/>
      <c r="U291" s="426"/>
      <c r="V291" s="426"/>
      <c r="W291" s="426"/>
      <c r="X291" s="426"/>
      <c r="Y291" s="426"/>
      <c r="Z291" s="426"/>
    </row>
    <row r="292" spans="1:26" ht="15.75" customHeight="1">
      <c r="A292" s="426"/>
      <c r="B292" s="426"/>
      <c r="C292" s="426"/>
      <c r="D292" s="426"/>
      <c r="E292" s="426"/>
      <c r="F292" s="426"/>
      <c r="G292" s="426"/>
      <c r="H292" s="426"/>
      <c r="I292" s="426"/>
      <c r="J292" s="426"/>
      <c r="K292" s="426"/>
      <c r="L292" s="426"/>
      <c r="M292" s="426"/>
      <c r="N292" s="426"/>
      <c r="O292" s="426"/>
      <c r="P292" s="426"/>
      <c r="Q292" s="426"/>
      <c r="R292" s="426"/>
      <c r="S292" s="426"/>
      <c r="T292" s="426"/>
      <c r="U292" s="426"/>
      <c r="V292" s="426"/>
      <c r="W292" s="426"/>
      <c r="X292" s="426"/>
      <c r="Y292" s="426"/>
      <c r="Z292" s="426"/>
    </row>
    <row r="293" spans="1:26" ht="15.75" customHeight="1">
      <c r="A293" s="426"/>
      <c r="B293" s="426"/>
      <c r="C293" s="426"/>
      <c r="D293" s="426"/>
      <c r="E293" s="426"/>
      <c r="F293" s="426"/>
      <c r="G293" s="426"/>
      <c r="H293" s="426"/>
      <c r="I293" s="426"/>
      <c r="J293" s="426"/>
      <c r="K293" s="426"/>
      <c r="L293" s="426"/>
      <c r="M293" s="426"/>
      <c r="N293" s="426"/>
      <c r="O293" s="426"/>
      <c r="P293" s="426"/>
      <c r="Q293" s="426"/>
      <c r="R293" s="426"/>
      <c r="S293" s="426"/>
      <c r="T293" s="426"/>
      <c r="U293" s="426"/>
      <c r="V293" s="426"/>
      <c r="W293" s="426"/>
      <c r="X293" s="426"/>
      <c r="Y293" s="426"/>
      <c r="Z293" s="426"/>
    </row>
    <row r="294" spans="1:26" ht="15.75" customHeight="1">
      <c r="A294" s="426"/>
      <c r="B294" s="426"/>
      <c r="C294" s="426"/>
      <c r="D294" s="426"/>
      <c r="E294" s="426"/>
      <c r="F294" s="426"/>
      <c r="G294" s="426"/>
      <c r="H294" s="426"/>
      <c r="I294" s="426"/>
      <c r="J294" s="426"/>
      <c r="K294" s="426"/>
      <c r="L294" s="426"/>
      <c r="M294" s="426"/>
      <c r="N294" s="426"/>
      <c r="O294" s="426"/>
      <c r="P294" s="426"/>
      <c r="Q294" s="426"/>
      <c r="R294" s="426"/>
      <c r="S294" s="426"/>
      <c r="T294" s="426"/>
      <c r="U294" s="426"/>
      <c r="V294" s="426"/>
      <c r="W294" s="426"/>
      <c r="X294" s="426"/>
      <c r="Y294" s="426"/>
      <c r="Z294" s="426"/>
    </row>
    <row r="295" spans="1:26" ht="15.75" customHeight="1">
      <c r="A295" s="426"/>
      <c r="B295" s="426"/>
      <c r="C295" s="426"/>
      <c r="D295" s="426"/>
      <c r="E295" s="426"/>
      <c r="F295" s="426"/>
      <c r="G295" s="426"/>
      <c r="H295" s="426"/>
      <c r="I295" s="426"/>
      <c r="J295" s="426"/>
      <c r="K295" s="426"/>
      <c r="L295" s="426"/>
      <c r="M295" s="426"/>
      <c r="N295" s="426"/>
      <c r="O295" s="426"/>
      <c r="P295" s="426"/>
      <c r="Q295" s="426"/>
      <c r="R295" s="426"/>
      <c r="S295" s="426"/>
      <c r="T295" s="426"/>
      <c r="U295" s="426"/>
      <c r="V295" s="426"/>
      <c r="W295" s="426"/>
      <c r="X295" s="426"/>
      <c r="Y295" s="426"/>
      <c r="Z295" s="426"/>
    </row>
    <row r="296" spans="1:26" ht="15.75" customHeight="1">
      <c r="A296" s="426"/>
      <c r="B296" s="426"/>
      <c r="C296" s="426"/>
      <c r="D296" s="426"/>
      <c r="E296" s="426"/>
      <c r="F296" s="426"/>
      <c r="G296" s="426"/>
      <c r="H296" s="426"/>
      <c r="I296" s="426"/>
      <c r="J296" s="426"/>
      <c r="K296" s="426"/>
      <c r="L296" s="426"/>
      <c r="M296" s="426"/>
      <c r="N296" s="426"/>
      <c r="O296" s="426"/>
      <c r="P296" s="426"/>
      <c r="Q296" s="426"/>
      <c r="R296" s="426"/>
      <c r="S296" s="426"/>
      <c r="T296" s="426"/>
      <c r="U296" s="426"/>
      <c r="V296" s="426"/>
      <c r="W296" s="426"/>
      <c r="X296" s="426"/>
      <c r="Y296" s="426"/>
      <c r="Z296" s="426"/>
    </row>
    <row r="297" spans="1:26" ht="15.75" customHeight="1">
      <c r="A297" s="426"/>
      <c r="B297" s="426"/>
      <c r="C297" s="426"/>
      <c r="D297" s="426"/>
      <c r="E297" s="426"/>
      <c r="F297" s="426"/>
      <c r="G297" s="426"/>
      <c r="H297" s="426"/>
      <c r="I297" s="426"/>
      <c r="J297" s="426"/>
      <c r="K297" s="426"/>
      <c r="L297" s="426"/>
      <c r="M297" s="426"/>
      <c r="N297" s="426"/>
      <c r="O297" s="426"/>
      <c r="P297" s="426"/>
      <c r="Q297" s="426"/>
      <c r="R297" s="426"/>
      <c r="S297" s="426"/>
      <c r="T297" s="426"/>
      <c r="U297" s="426"/>
      <c r="V297" s="426"/>
      <c r="W297" s="426"/>
      <c r="X297" s="426"/>
      <c r="Y297" s="426"/>
      <c r="Z297" s="426"/>
    </row>
    <row r="298" spans="1:26" ht="15.75" customHeight="1">
      <c r="A298" s="426"/>
      <c r="B298" s="426"/>
      <c r="C298" s="426"/>
      <c r="D298" s="426"/>
      <c r="E298" s="426"/>
      <c r="F298" s="426"/>
      <c r="G298" s="426"/>
      <c r="H298" s="426"/>
      <c r="I298" s="426"/>
      <c r="J298" s="426"/>
      <c r="K298" s="426"/>
      <c r="L298" s="426"/>
      <c r="M298" s="426"/>
      <c r="N298" s="426"/>
      <c r="O298" s="426"/>
      <c r="P298" s="426"/>
      <c r="Q298" s="426"/>
      <c r="R298" s="426"/>
      <c r="S298" s="426"/>
      <c r="T298" s="426"/>
      <c r="U298" s="426"/>
      <c r="V298" s="426"/>
      <c r="W298" s="426"/>
      <c r="X298" s="426"/>
      <c r="Y298" s="426"/>
      <c r="Z298" s="426"/>
    </row>
    <row r="299" spans="1:26" ht="15.75" customHeight="1">
      <c r="A299" s="426"/>
      <c r="B299" s="426"/>
      <c r="C299" s="426"/>
      <c r="D299" s="426"/>
      <c r="E299" s="426"/>
      <c r="F299" s="426"/>
      <c r="G299" s="426"/>
      <c r="H299" s="426"/>
      <c r="I299" s="426"/>
      <c r="J299" s="426"/>
      <c r="K299" s="426"/>
      <c r="L299" s="426"/>
      <c r="M299" s="426"/>
      <c r="N299" s="426"/>
      <c r="O299" s="426"/>
      <c r="P299" s="426"/>
      <c r="Q299" s="426"/>
      <c r="R299" s="426"/>
      <c r="S299" s="426"/>
      <c r="T299" s="426"/>
      <c r="U299" s="426"/>
      <c r="V299" s="426"/>
      <c r="W299" s="426"/>
      <c r="X299" s="426"/>
      <c r="Y299" s="426"/>
      <c r="Z299" s="426"/>
    </row>
    <row r="300" spans="1:26" ht="15.75" customHeight="1">
      <c r="A300" s="426"/>
      <c r="B300" s="426"/>
      <c r="C300" s="426"/>
      <c r="D300" s="426"/>
      <c r="E300" s="426"/>
      <c r="F300" s="426"/>
      <c r="G300" s="426"/>
      <c r="H300" s="426"/>
      <c r="I300" s="426"/>
      <c r="J300" s="426"/>
      <c r="K300" s="426"/>
      <c r="L300" s="426"/>
      <c r="M300" s="426"/>
      <c r="N300" s="426"/>
      <c r="O300" s="426"/>
      <c r="P300" s="426"/>
      <c r="Q300" s="426"/>
      <c r="R300" s="426"/>
      <c r="S300" s="426"/>
      <c r="T300" s="426"/>
      <c r="U300" s="426"/>
      <c r="V300" s="426"/>
      <c r="W300" s="426"/>
      <c r="X300" s="426"/>
      <c r="Y300" s="426"/>
      <c r="Z300" s="426"/>
    </row>
    <row r="301" spans="1:26" ht="15.75" customHeight="1">
      <c r="A301" s="426"/>
      <c r="B301" s="426"/>
      <c r="C301" s="426"/>
      <c r="D301" s="426"/>
      <c r="E301" s="426"/>
      <c r="F301" s="426"/>
      <c r="G301" s="426"/>
      <c r="H301" s="426"/>
      <c r="I301" s="426"/>
      <c r="J301" s="426"/>
      <c r="K301" s="426"/>
      <c r="L301" s="426"/>
      <c r="M301" s="426"/>
      <c r="N301" s="426"/>
      <c r="O301" s="426"/>
      <c r="P301" s="426"/>
      <c r="Q301" s="426"/>
      <c r="R301" s="426"/>
      <c r="S301" s="426"/>
      <c r="T301" s="426"/>
      <c r="U301" s="426"/>
      <c r="V301" s="426"/>
      <c r="W301" s="426"/>
      <c r="X301" s="426"/>
      <c r="Y301" s="426"/>
      <c r="Z301" s="426"/>
    </row>
    <row r="302" spans="1:26" ht="15.75" customHeight="1">
      <c r="A302" s="426"/>
      <c r="B302" s="426"/>
      <c r="C302" s="426"/>
      <c r="D302" s="426"/>
      <c r="E302" s="426"/>
      <c r="F302" s="426"/>
      <c r="G302" s="426"/>
      <c r="H302" s="426"/>
      <c r="I302" s="426"/>
      <c r="J302" s="426"/>
      <c r="K302" s="426"/>
      <c r="L302" s="426"/>
      <c r="M302" s="426"/>
      <c r="N302" s="426"/>
      <c r="O302" s="426"/>
      <c r="P302" s="426"/>
      <c r="Q302" s="426"/>
      <c r="R302" s="426"/>
      <c r="S302" s="426"/>
      <c r="T302" s="426"/>
      <c r="U302" s="426"/>
      <c r="V302" s="426"/>
      <c r="W302" s="426"/>
      <c r="X302" s="426"/>
      <c r="Y302" s="426"/>
      <c r="Z302" s="426"/>
    </row>
    <row r="303" spans="1:26" ht="15.75" customHeight="1">
      <c r="A303" s="426"/>
      <c r="B303" s="426"/>
      <c r="C303" s="426"/>
      <c r="D303" s="426"/>
      <c r="E303" s="426"/>
      <c r="F303" s="426"/>
      <c r="G303" s="426"/>
      <c r="H303" s="426"/>
      <c r="I303" s="426"/>
      <c r="J303" s="426"/>
      <c r="K303" s="426"/>
      <c r="L303" s="426"/>
      <c r="M303" s="426"/>
      <c r="N303" s="426"/>
      <c r="O303" s="426"/>
      <c r="P303" s="426"/>
      <c r="Q303" s="426"/>
      <c r="R303" s="426"/>
      <c r="S303" s="426"/>
      <c r="T303" s="426"/>
      <c r="U303" s="426"/>
      <c r="V303" s="426"/>
      <c r="W303" s="426"/>
      <c r="X303" s="426"/>
      <c r="Y303" s="426"/>
      <c r="Z303" s="426"/>
    </row>
    <row r="304" spans="1:26" ht="15.75" customHeight="1">
      <c r="A304" s="426"/>
      <c r="B304" s="426"/>
      <c r="C304" s="426"/>
      <c r="D304" s="426"/>
      <c r="E304" s="426"/>
      <c r="F304" s="426"/>
      <c r="G304" s="426"/>
      <c r="H304" s="426"/>
      <c r="I304" s="426"/>
      <c r="J304" s="426"/>
      <c r="K304" s="426"/>
      <c r="L304" s="426"/>
      <c r="M304" s="426"/>
      <c r="N304" s="426"/>
      <c r="O304" s="426"/>
      <c r="P304" s="426"/>
      <c r="Q304" s="426"/>
      <c r="R304" s="426"/>
      <c r="S304" s="426"/>
      <c r="T304" s="426"/>
      <c r="U304" s="426"/>
      <c r="V304" s="426"/>
      <c r="W304" s="426"/>
      <c r="X304" s="426"/>
      <c r="Y304" s="426"/>
      <c r="Z304" s="426"/>
    </row>
    <row r="305" spans="1:26" ht="15.75" customHeight="1">
      <c r="A305" s="426"/>
      <c r="B305" s="426"/>
      <c r="C305" s="426"/>
      <c r="D305" s="426"/>
      <c r="E305" s="426"/>
      <c r="F305" s="426"/>
      <c r="G305" s="426"/>
      <c r="H305" s="426"/>
      <c r="I305" s="426"/>
      <c r="J305" s="426"/>
      <c r="K305" s="426"/>
      <c r="L305" s="426"/>
      <c r="M305" s="426"/>
      <c r="N305" s="426"/>
      <c r="O305" s="426"/>
      <c r="P305" s="426"/>
      <c r="Q305" s="426"/>
      <c r="R305" s="426"/>
      <c r="S305" s="426"/>
      <c r="T305" s="426"/>
      <c r="U305" s="426"/>
      <c r="V305" s="426"/>
      <c r="W305" s="426"/>
      <c r="X305" s="426"/>
      <c r="Y305" s="426"/>
      <c r="Z305" s="426"/>
    </row>
    <row r="306" spans="1:26" ht="15.75" customHeight="1">
      <c r="A306" s="426"/>
      <c r="B306" s="426"/>
      <c r="C306" s="426"/>
      <c r="D306" s="426"/>
      <c r="E306" s="426"/>
      <c r="F306" s="426"/>
      <c r="G306" s="426"/>
      <c r="H306" s="426"/>
      <c r="I306" s="426"/>
      <c r="J306" s="426"/>
      <c r="K306" s="426"/>
      <c r="L306" s="426"/>
      <c r="M306" s="426"/>
      <c r="N306" s="426"/>
      <c r="O306" s="426"/>
      <c r="P306" s="426"/>
      <c r="Q306" s="426"/>
      <c r="R306" s="426"/>
      <c r="S306" s="426"/>
      <c r="T306" s="426"/>
      <c r="U306" s="426"/>
      <c r="V306" s="426"/>
      <c r="W306" s="426"/>
      <c r="X306" s="426"/>
      <c r="Y306" s="426"/>
      <c r="Z306" s="426"/>
    </row>
    <row r="307" spans="1:26" ht="15.75" customHeight="1">
      <c r="A307" s="426"/>
      <c r="B307" s="426"/>
      <c r="C307" s="426"/>
      <c r="D307" s="426"/>
      <c r="E307" s="426"/>
      <c r="F307" s="426"/>
      <c r="G307" s="426"/>
      <c r="H307" s="426"/>
      <c r="I307" s="426"/>
      <c r="J307" s="426"/>
      <c r="K307" s="426"/>
      <c r="L307" s="426"/>
      <c r="M307" s="426"/>
      <c r="N307" s="426"/>
      <c r="O307" s="426"/>
      <c r="P307" s="426"/>
      <c r="Q307" s="426"/>
      <c r="R307" s="426"/>
      <c r="S307" s="426"/>
      <c r="T307" s="426"/>
      <c r="U307" s="426"/>
      <c r="V307" s="426"/>
      <c r="W307" s="426"/>
      <c r="X307" s="426"/>
      <c r="Y307" s="426"/>
      <c r="Z307" s="426"/>
    </row>
    <row r="308" spans="1:26" ht="15.75" customHeight="1">
      <c r="A308" s="426"/>
      <c r="B308" s="426"/>
      <c r="C308" s="426"/>
      <c r="D308" s="426"/>
      <c r="E308" s="426"/>
      <c r="F308" s="426"/>
      <c r="G308" s="426"/>
      <c r="H308" s="426"/>
      <c r="I308" s="426"/>
      <c r="J308" s="426"/>
      <c r="K308" s="426"/>
      <c r="L308" s="426"/>
      <c r="M308" s="426"/>
      <c r="N308" s="426"/>
      <c r="O308" s="426"/>
      <c r="P308" s="426"/>
      <c r="Q308" s="426"/>
      <c r="R308" s="426"/>
      <c r="S308" s="426"/>
      <c r="T308" s="426"/>
      <c r="U308" s="426"/>
      <c r="V308" s="426"/>
      <c r="W308" s="426"/>
      <c r="X308" s="426"/>
      <c r="Y308" s="426"/>
      <c r="Z308" s="426"/>
    </row>
    <row r="309" spans="1:26" ht="15.75" customHeight="1">
      <c r="A309" s="426"/>
      <c r="B309" s="426"/>
      <c r="C309" s="426"/>
      <c r="D309" s="426"/>
      <c r="E309" s="426"/>
      <c r="F309" s="426"/>
      <c r="G309" s="426"/>
      <c r="H309" s="426"/>
      <c r="I309" s="426"/>
      <c r="J309" s="426"/>
      <c r="K309" s="426"/>
      <c r="L309" s="426"/>
      <c r="M309" s="426"/>
      <c r="N309" s="426"/>
      <c r="O309" s="426"/>
      <c r="P309" s="426"/>
      <c r="Q309" s="426"/>
      <c r="R309" s="426"/>
      <c r="S309" s="426"/>
      <c r="T309" s="426"/>
      <c r="U309" s="426"/>
      <c r="V309" s="426"/>
      <c r="W309" s="426"/>
      <c r="X309" s="426"/>
      <c r="Y309" s="426"/>
      <c r="Z309" s="426"/>
    </row>
    <row r="310" spans="1:26" ht="15.75" customHeight="1">
      <c r="A310" s="426"/>
      <c r="B310" s="426"/>
      <c r="C310" s="426"/>
      <c r="D310" s="426"/>
      <c r="E310" s="426"/>
      <c r="F310" s="426"/>
      <c r="G310" s="426"/>
      <c r="H310" s="426"/>
      <c r="I310" s="426"/>
      <c r="J310" s="426"/>
      <c r="K310" s="426"/>
      <c r="L310" s="426"/>
      <c r="M310" s="426"/>
      <c r="N310" s="426"/>
      <c r="O310" s="426"/>
      <c r="P310" s="426"/>
      <c r="Q310" s="426"/>
      <c r="R310" s="426"/>
      <c r="S310" s="426"/>
      <c r="T310" s="426"/>
      <c r="U310" s="426"/>
      <c r="V310" s="426"/>
      <c r="W310" s="426"/>
      <c r="X310" s="426"/>
      <c r="Y310" s="426"/>
      <c r="Z310" s="426"/>
    </row>
    <row r="311" spans="1:26" ht="15.75" customHeight="1">
      <c r="A311" s="426"/>
      <c r="B311" s="426"/>
      <c r="C311" s="426"/>
      <c r="D311" s="426"/>
      <c r="E311" s="426"/>
      <c r="F311" s="426"/>
      <c r="G311" s="426"/>
      <c r="H311" s="426"/>
      <c r="I311" s="426"/>
      <c r="J311" s="426"/>
      <c r="K311" s="426"/>
      <c r="L311" s="426"/>
      <c r="M311" s="426"/>
      <c r="N311" s="426"/>
      <c r="O311" s="426"/>
      <c r="P311" s="426"/>
      <c r="Q311" s="426"/>
      <c r="R311" s="426"/>
      <c r="S311" s="426"/>
      <c r="T311" s="426"/>
      <c r="U311" s="426"/>
      <c r="V311" s="426"/>
      <c r="W311" s="426"/>
      <c r="X311" s="426"/>
      <c r="Y311" s="426"/>
      <c r="Z311" s="426"/>
    </row>
    <row r="312" spans="1:26" ht="15.75" customHeight="1">
      <c r="A312" s="426"/>
      <c r="B312" s="426"/>
      <c r="C312" s="426"/>
      <c r="D312" s="426"/>
      <c r="E312" s="426"/>
      <c r="F312" s="426"/>
      <c r="G312" s="426"/>
      <c r="H312" s="426"/>
      <c r="I312" s="426"/>
      <c r="J312" s="426"/>
      <c r="K312" s="426"/>
      <c r="L312" s="426"/>
      <c r="M312" s="426"/>
      <c r="N312" s="426"/>
      <c r="O312" s="426"/>
      <c r="P312" s="426"/>
      <c r="Q312" s="426"/>
      <c r="R312" s="426"/>
      <c r="S312" s="426"/>
      <c r="T312" s="426"/>
      <c r="U312" s="426"/>
      <c r="V312" s="426"/>
      <c r="W312" s="426"/>
      <c r="X312" s="426"/>
      <c r="Y312" s="426"/>
      <c r="Z312" s="426"/>
    </row>
    <row r="313" spans="1:26" ht="15.75" customHeight="1">
      <c r="A313" s="426"/>
      <c r="B313" s="426"/>
      <c r="C313" s="426"/>
      <c r="D313" s="426"/>
      <c r="E313" s="426"/>
      <c r="F313" s="426"/>
      <c r="G313" s="426"/>
      <c r="H313" s="426"/>
      <c r="I313" s="426"/>
      <c r="J313" s="426"/>
      <c r="K313" s="426"/>
      <c r="L313" s="426"/>
      <c r="M313" s="426"/>
      <c r="N313" s="426"/>
      <c r="O313" s="426"/>
      <c r="P313" s="426"/>
      <c r="Q313" s="426"/>
      <c r="R313" s="426"/>
      <c r="S313" s="426"/>
      <c r="T313" s="426"/>
      <c r="U313" s="426"/>
      <c r="V313" s="426"/>
      <c r="W313" s="426"/>
      <c r="X313" s="426"/>
      <c r="Y313" s="426"/>
      <c r="Z313" s="426"/>
    </row>
    <row r="314" spans="1:26" ht="15.75" customHeight="1">
      <c r="A314" s="426"/>
      <c r="B314" s="426"/>
      <c r="C314" s="426"/>
      <c r="D314" s="426"/>
      <c r="E314" s="426"/>
      <c r="F314" s="426"/>
      <c r="G314" s="426"/>
      <c r="H314" s="426"/>
      <c r="I314" s="426"/>
      <c r="J314" s="426"/>
      <c r="K314" s="426"/>
      <c r="L314" s="426"/>
      <c r="M314" s="426"/>
      <c r="N314" s="426"/>
      <c r="O314" s="426"/>
      <c r="P314" s="426"/>
      <c r="Q314" s="426"/>
      <c r="R314" s="426"/>
      <c r="S314" s="426"/>
      <c r="T314" s="426"/>
      <c r="U314" s="426"/>
      <c r="V314" s="426"/>
      <c r="W314" s="426"/>
      <c r="X314" s="426"/>
      <c r="Y314" s="426"/>
      <c r="Z314" s="426"/>
    </row>
    <row r="315" spans="1:26" ht="15.75" customHeight="1">
      <c r="A315" s="426"/>
      <c r="B315" s="426"/>
      <c r="C315" s="426"/>
      <c r="D315" s="426"/>
      <c r="E315" s="426"/>
      <c r="F315" s="426"/>
      <c r="G315" s="426"/>
      <c r="H315" s="426"/>
      <c r="I315" s="426"/>
      <c r="J315" s="426"/>
      <c r="K315" s="426"/>
      <c r="L315" s="426"/>
      <c r="M315" s="426"/>
      <c r="N315" s="426"/>
      <c r="O315" s="426"/>
      <c r="P315" s="426"/>
      <c r="Q315" s="426"/>
      <c r="R315" s="426"/>
      <c r="S315" s="426"/>
      <c r="T315" s="426"/>
      <c r="U315" s="426"/>
      <c r="V315" s="426"/>
      <c r="W315" s="426"/>
      <c r="X315" s="426"/>
      <c r="Y315" s="426"/>
      <c r="Z315" s="426"/>
    </row>
    <row r="316" spans="1:26" ht="15.75" customHeight="1">
      <c r="A316" s="426"/>
      <c r="B316" s="426"/>
      <c r="C316" s="426"/>
      <c r="D316" s="426"/>
      <c r="E316" s="426"/>
      <c r="F316" s="426"/>
      <c r="G316" s="426"/>
      <c r="H316" s="426"/>
      <c r="I316" s="426"/>
      <c r="J316" s="426"/>
      <c r="K316" s="426"/>
      <c r="L316" s="426"/>
      <c r="M316" s="426"/>
      <c r="N316" s="426"/>
      <c r="O316" s="426"/>
      <c r="P316" s="426"/>
      <c r="Q316" s="426"/>
      <c r="R316" s="426"/>
      <c r="S316" s="426"/>
      <c r="T316" s="426"/>
      <c r="U316" s="426"/>
      <c r="V316" s="426"/>
      <c r="W316" s="426"/>
      <c r="X316" s="426"/>
      <c r="Y316" s="426"/>
      <c r="Z316" s="426"/>
    </row>
    <row r="317" spans="1:26" ht="15.75" customHeight="1">
      <c r="A317" s="426"/>
      <c r="B317" s="426"/>
      <c r="C317" s="426"/>
      <c r="D317" s="426"/>
      <c r="E317" s="426"/>
      <c r="F317" s="426"/>
      <c r="G317" s="426"/>
      <c r="H317" s="426"/>
      <c r="I317" s="426"/>
      <c r="J317" s="426"/>
      <c r="K317" s="426"/>
      <c r="L317" s="426"/>
      <c r="M317" s="426"/>
      <c r="N317" s="426"/>
      <c r="O317" s="426"/>
      <c r="P317" s="426"/>
      <c r="Q317" s="426"/>
      <c r="R317" s="426"/>
      <c r="S317" s="426"/>
      <c r="T317" s="426"/>
      <c r="U317" s="426"/>
      <c r="V317" s="426"/>
      <c r="W317" s="426"/>
      <c r="X317" s="426"/>
      <c r="Y317" s="426"/>
      <c r="Z317" s="426"/>
    </row>
    <row r="318" spans="1:26" ht="15.75" customHeight="1">
      <c r="A318" s="426"/>
      <c r="B318" s="426"/>
      <c r="C318" s="426"/>
      <c r="D318" s="426"/>
      <c r="E318" s="426"/>
      <c r="F318" s="426"/>
      <c r="G318" s="426"/>
      <c r="H318" s="426"/>
      <c r="I318" s="426"/>
      <c r="J318" s="426"/>
      <c r="K318" s="426"/>
      <c r="L318" s="426"/>
      <c r="M318" s="426"/>
      <c r="N318" s="426"/>
      <c r="O318" s="426"/>
      <c r="P318" s="426"/>
      <c r="Q318" s="426"/>
      <c r="R318" s="426"/>
      <c r="S318" s="426"/>
      <c r="T318" s="426"/>
      <c r="U318" s="426"/>
      <c r="V318" s="426"/>
      <c r="W318" s="426"/>
      <c r="X318" s="426"/>
      <c r="Y318" s="426"/>
      <c r="Z318" s="426"/>
    </row>
    <row r="319" spans="1:26" ht="15.75" customHeight="1">
      <c r="A319" s="426"/>
      <c r="B319" s="426"/>
      <c r="C319" s="426"/>
      <c r="D319" s="426"/>
      <c r="E319" s="426"/>
      <c r="F319" s="426"/>
      <c r="G319" s="426"/>
      <c r="H319" s="426"/>
      <c r="I319" s="426"/>
      <c r="J319" s="426"/>
      <c r="K319" s="426"/>
      <c r="L319" s="426"/>
      <c r="M319" s="426"/>
      <c r="N319" s="426"/>
      <c r="O319" s="426"/>
      <c r="P319" s="426"/>
      <c r="Q319" s="426"/>
      <c r="R319" s="426"/>
      <c r="S319" s="426"/>
      <c r="T319" s="426"/>
      <c r="U319" s="426"/>
      <c r="V319" s="426"/>
      <c r="W319" s="426"/>
      <c r="X319" s="426"/>
      <c r="Y319" s="426"/>
      <c r="Z319" s="426"/>
    </row>
    <row r="320" spans="1:26" ht="15.75" customHeight="1">
      <c r="A320" s="426"/>
      <c r="B320" s="426"/>
      <c r="C320" s="426"/>
      <c r="D320" s="426"/>
      <c r="E320" s="426"/>
      <c r="F320" s="426"/>
      <c r="G320" s="426"/>
      <c r="H320" s="426"/>
      <c r="I320" s="426"/>
      <c r="J320" s="426"/>
      <c r="K320" s="426"/>
      <c r="L320" s="426"/>
      <c r="M320" s="426"/>
      <c r="N320" s="426"/>
      <c r="O320" s="426"/>
      <c r="P320" s="426"/>
      <c r="Q320" s="426"/>
      <c r="R320" s="426"/>
      <c r="S320" s="426"/>
      <c r="T320" s="426"/>
      <c r="U320" s="426"/>
      <c r="V320" s="426"/>
      <c r="W320" s="426"/>
      <c r="X320" s="426"/>
      <c r="Y320" s="426"/>
      <c r="Z320" s="426"/>
    </row>
    <row r="321" spans="1:26" ht="15.75" customHeight="1">
      <c r="A321" s="426"/>
      <c r="B321" s="426"/>
      <c r="C321" s="426"/>
      <c r="D321" s="426"/>
      <c r="E321" s="426"/>
      <c r="F321" s="426"/>
      <c r="G321" s="426"/>
      <c r="H321" s="426"/>
      <c r="I321" s="426"/>
      <c r="J321" s="426"/>
      <c r="K321" s="426"/>
      <c r="L321" s="426"/>
      <c r="M321" s="426"/>
      <c r="N321" s="426"/>
      <c r="O321" s="426"/>
      <c r="P321" s="426"/>
      <c r="Q321" s="426"/>
      <c r="R321" s="426"/>
      <c r="S321" s="426"/>
      <c r="T321" s="426"/>
      <c r="U321" s="426"/>
      <c r="V321" s="426"/>
      <c r="W321" s="426"/>
      <c r="X321" s="426"/>
      <c r="Y321" s="426"/>
      <c r="Z321" s="426"/>
    </row>
    <row r="322" spans="1:26" ht="15.75" customHeight="1">
      <c r="A322" s="426"/>
      <c r="B322" s="426"/>
      <c r="C322" s="426"/>
      <c r="D322" s="426"/>
      <c r="E322" s="426"/>
      <c r="F322" s="426"/>
      <c r="G322" s="426"/>
      <c r="H322" s="426"/>
      <c r="I322" s="426"/>
      <c r="J322" s="426"/>
      <c r="K322" s="426"/>
      <c r="L322" s="426"/>
      <c r="M322" s="426"/>
      <c r="N322" s="426"/>
      <c r="O322" s="426"/>
      <c r="P322" s="426"/>
      <c r="Q322" s="426"/>
      <c r="R322" s="426"/>
      <c r="S322" s="426"/>
      <c r="T322" s="426"/>
      <c r="U322" s="426"/>
      <c r="V322" s="426"/>
      <c r="W322" s="426"/>
      <c r="X322" s="426"/>
      <c r="Y322" s="426"/>
      <c r="Z322" s="426"/>
    </row>
    <row r="323" spans="1:26" ht="15.75" customHeight="1">
      <c r="A323" s="426"/>
      <c r="B323" s="426"/>
      <c r="C323" s="426"/>
      <c r="D323" s="426"/>
      <c r="E323" s="426"/>
      <c r="F323" s="426"/>
      <c r="G323" s="426"/>
      <c r="H323" s="426"/>
      <c r="I323" s="426"/>
      <c r="J323" s="426"/>
      <c r="K323" s="426"/>
      <c r="L323" s="426"/>
      <c r="M323" s="426"/>
      <c r="N323" s="426"/>
      <c r="O323" s="426"/>
      <c r="P323" s="426"/>
      <c r="Q323" s="426"/>
      <c r="R323" s="426"/>
      <c r="S323" s="426"/>
      <c r="T323" s="426"/>
      <c r="U323" s="426"/>
      <c r="V323" s="426"/>
      <c r="W323" s="426"/>
      <c r="X323" s="426"/>
      <c r="Y323" s="426"/>
      <c r="Z323" s="426"/>
    </row>
    <row r="324" spans="1:26" ht="15.75" customHeight="1">
      <c r="A324" s="426"/>
      <c r="B324" s="426"/>
      <c r="C324" s="426"/>
      <c r="D324" s="426"/>
      <c r="E324" s="426"/>
      <c r="F324" s="426"/>
      <c r="G324" s="426"/>
      <c r="H324" s="426"/>
      <c r="I324" s="426"/>
      <c r="J324" s="426"/>
      <c r="K324" s="426"/>
      <c r="L324" s="426"/>
      <c r="M324" s="426"/>
      <c r="N324" s="426"/>
      <c r="O324" s="426"/>
      <c r="P324" s="426"/>
      <c r="Q324" s="426"/>
      <c r="R324" s="426"/>
      <c r="S324" s="426"/>
      <c r="T324" s="426"/>
      <c r="U324" s="426"/>
      <c r="V324" s="426"/>
      <c r="W324" s="426"/>
      <c r="X324" s="426"/>
      <c r="Y324" s="426"/>
      <c r="Z324" s="426"/>
    </row>
    <row r="325" spans="1:26" ht="15.75" customHeight="1">
      <c r="A325" s="426"/>
      <c r="B325" s="426"/>
      <c r="C325" s="426"/>
      <c r="D325" s="426"/>
      <c r="E325" s="426"/>
      <c r="F325" s="426"/>
      <c r="G325" s="426"/>
      <c r="H325" s="426"/>
      <c r="I325" s="426"/>
      <c r="J325" s="426"/>
      <c r="K325" s="426"/>
      <c r="L325" s="426"/>
      <c r="M325" s="426"/>
      <c r="N325" s="426"/>
      <c r="O325" s="426"/>
      <c r="P325" s="426"/>
      <c r="Q325" s="426"/>
      <c r="R325" s="426"/>
      <c r="S325" s="426"/>
      <c r="T325" s="426"/>
      <c r="U325" s="426"/>
      <c r="V325" s="426"/>
      <c r="W325" s="426"/>
      <c r="X325" s="426"/>
      <c r="Y325" s="426"/>
      <c r="Z325" s="426"/>
    </row>
    <row r="326" spans="1:26" ht="15.75" customHeight="1">
      <c r="A326" s="426"/>
      <c r="B326" s="426"/>
      <c r="C326" s="426"/>
      <c r="D326" s="426"/>
      <c r="E326" s="426"/>
      <c r="F326" s="426"/>
      <c r="G326" s="426"/>
      <c r="H326" s="426"/>
      <c r="I326" s="426"/>
      <c r="J326" s="426"/>
      <c r="K326" s="426"/>
      <c r="L326" s="426"/>
      <c r="M326" s="426"/>
      <c r="N326" s="426"/>
      <c r="O326" s="426"/>
      <c r="P326" s="426"/>
      <c r="Q326" s="426"/>
      <c r="R326" s="426"/>
      <c r="S326" s="426"/>
      <c r="T326" s="426"/>
      <c r="U326" s="426"/>
      <c r="V326" s="426"/>
      <c r="W326" s="426"/>
      <c r="X326" s="426"/>
      <c r="Y326" s="426"/>
      <c r="Z326" s="426"/>
    </row>
    <row r="327" spans="1:26" ht="15.75" customHeight="1">
      <c r="A327" s="426"/>
      <c r="B327" s="426"/>
      <c r="C327" s="426"/>
      <c r="D327" s="426"/>
      <c r="E327" s="426"/>
      <c r="F327" s="426"/>
      <c r="G327" s="426"/>
      <c r="H327" s="426"/>
      <c r="I327" s="426"/>
      <c r="J327" s="426"/>
      <c r="K327" s="426"/>
      <c r="L327" s="426"/>
      <c r="M327" s="426"/>
      <c r="N327" s="426"/>
      <c r="O327" s="426"/>
      <c r="P327" s="426"/>
      <c r="Q327" s="426"/>
      <c r="R327" s="426"/>
      <c r="S327" s="426"/>
      <c r="T327" s="426"/>
      <c r="U327" s="426"/>
      <c r="V327" s="426"/>
      <c r="W327" s="426"/>
      <c r="X327" s="426"/>
      <c r="Y327" s="426"/>
      <c r="Z327" s="426"/>
    </row>
    <row r="328" spans="1:26" ht="15.75" customHeight="1">
      <c r="A328" s="426"/>
      <c r="B328" s="426"/>
      <c r="C328" s="426"/>
      <c r="D328" s="426"/>
      <c r="E328" s="426"/>
      <c r="F328" s="426"/>
      <c r="G328" s="426"/>
      <c r="H328" s="426"/>
      <c r="I328" s="426"/>
      <c r="J328" s="426"/>
      <c r="K328" s="426"/>
      <c r="L328" s="426"/>
      <c r="M328" s="426"/>
      <c r="N328" s="426"/>
      <c r="O328" s="426"/>
      <c r="P328" s="426"/>
      <c r="Q328" s="426"/>
      <c r="R328" s="426"/>
      <c r="S328" s="426"/>
      <c r="T328" s="426"/>
      <c r="U328" s="426"/>
      <c r="V328" s="426"/>
      <c r="W328" s="426"/>
      <c r="X328" s="426"/>
      <c r="Y328" s="426"/>
      <c r="Z328" s="426"/>
    </row>
    <row r="329" spans="1:26" ht="15.75" customHeight="1">
      <c r="A329" s="426"/>
      <c r="B329" s="426"/>
      <c r="C329" s="426"/>
      <c r="D329" s="426"/>
      <c r="E329" s="426"/>
      <c r="F329" s="426"/>
      <c r="G329" s="426"/>
      <c r="H329" s="426"/>
      <c r="I329" s="426"/>
      <c r="J329" s="426"/>
      <c r="K329" s="426"/>
      <c r="L329" s="426"/>
      <c r="M329" s="426"/>
      <c r="N329" s="426"/>
      <c r="O329" s="426"/>
      <c r="P329" s="426"/>
      <c r="Q329" s="426"/>
      <c r="R329" s="426"/>
      <c r="S329" s="426"/>
      <c r="T329" s="426"/>
      <c r="U329" s="426"/>
      <c r="V329" s="426"/>
      <c r="W329" s="426"/>
      <c r="X329" s="426"/>
      <c r="Y329" s="426"/>
      <c r="Z329" s="426"/>
    </row>
    <row r="330" spans="1:26" ht="15.75" customHeight="1">
      <c r="A330" s="426"/>
      <c r="B330" s="426"/>
      <c r="C330" s="426"/>
      <c r="D330" s="426"/>
      <c r="E330" s="426"/>
      <c r="F330" s="426"/>
      <c r="G330" s="426"/>
      <c r="H330" s="426"/>
      <c r="I330" s="426"/>
      <c r="J330" s="426"/>
      <c r="K330" s="426"/>
      <c r="L330" s="426"/>
      <c r="M330" s="426"/>
      <c r="N330" s="426"/>
      <c r="O330" s="426"/>
      <c r="P330" s="426"/>
      <c r="Q330" s="426"/>
      <c r="R330" s="426"/>
      <c r="S330" s="426"/>
      <c r="T330" s="426"/>
      <c r="U330" s="426"/>
      <c r="V330" s="426"/>
      <c r="W330" s="426"/>
      <c r="X330" s="426"/>
      <c r="Y330" s="426"/>
      <c r="Z330" s="426"/>
    </row>
    <row r="331" spans="1:26" ht="15.75" customHeight="1">
      <c r="A331" s="426"/>
      <c r="B331" s="426"/>
      <c r="C331" s="426"/>
      <c r="D331" s="426"/>
      <c r="E331" s="426"/>
      <c r="F331" s="426"/>
      <c r="G331" s="426"/>
      <c r="H331" s="426"/>
      <c r="I331" s="426"/>
      <c r="J331" s="426"/>
      <c r="K331" s="426"/>
      <c r="L331" s="426"/>
      <c r="M331" s="426"/>
      <c r="N331" s="426"/>
      <c r="O331" s="426"/>
      <c r="P331" s="426"/>
      <c r="Q331" s="426"/>
      <c r="R331" s="426"/>
      <c r="S331" s="426"/>
      <c r="T331" s="426"/>
      <c r="U331" s="426"/>
      <c r="V331" s="426"/>
      <c r="W331" s="426"/>
      <c r="X331" s="426"/>
      <c r="Y331" s="426"/>
      <c r="Z331" s="426"/>
    </row>
    <row r="332" spans="1:26" ht="15.75" customHeight="1">
      <c r="A332" s="426"/>
      <c r="B332" s="426"/>
      <c r="C332" s="426"/>
      <c r="D332" s="426"/>
      <c r="E332" s="426"/>
      <c r="F332" s="426"/>
      <c r="G332" s="426"/>
      <c r="H332" s="426"/>
      <c r="I332" s="426"/>
      <c r="J332" s="426"/>
      <c r="K332" s="426"/>
      <c r="L332" s="426"/>
      <c r="M332" s="426"/>
      <c r="N332" s="426"/>
      <c r="O332" s="426"/>
      <c r="P332" s="426"/>
      <c r="Q332" s="426"/>
      <c r="R332" s="426"/>
      <c r="S332" s="426"/>
      <c r="T332" s="426"/>
      <c r="U332" s="426"/>
      <c r="V332" s="426"/>
      <c r="W332" s="426"/>
      <c r="X332" s="426"/>
      <c r="Y332" s="426"/>
      <c r="Z332" s="426"/>
    </row>
    <row r="333" spans="1:26" ht="15.75" customHeight="1">
      <c r="A333" s="426"/>
      <c r="B333" s="426"/>
      <c r="C333" s="426"/>
      <c r="D333" s="426"/>
      <c r="E333" s="426"/>
      <c r="F333" s="426"/>
      <c r="G333" s="426"/>
      <c r="H333" s="426"/>
      <c r="I333" s="426"/>
      <c r="J333" s="426"/>
      <c r="K333" s="426"/>
      <c r="L333" s="426"/>
      <c r="M333" s="426"/>
      <c r="N333" s="426"/>
      <c r="O333" s="426"/>
      <c r="P333" s="426"/>
      <c r="Q333" s="426"/>
      <c r="R333" s="426"/>
      <c r="S333" s="426"/>
      <c r="T333" s="426"/>
      <c r="U333" s="426"/>
      <c r="V333" s="426"/>
      <c r="W333" s="426"/>
      <c r="X333" s="426"/>
      <c r="Y333" s="426"/>
      <c r="Z333" s="426"/>
    </row>
    <row r="334" spans="1:26" ht="15.75" customHeight="1">
      <c r="A334" s="426"/>
      <c r="B334" s="426"/>
      <c r="C334" s="426"/>
      <c r="D334" s="426"/>
      <c r="E334" s="426"/>
      <c r="F334" s="426"/>
      <c r="G334" s="426"/>
      <c r="H334" s="426"/>
      <c r="I334" s="426"/>
      <c r="J334" s="426"/>
      <c r="K334" s="426"/>
      <c r="L334" s="426"/>
      <c r="M334" s="426"/>
      <c r="N334" s="426"/>
      <c r="O334" s="426"/>
      <c r="P334" s="426"/>
      <c r="Q334" s="426"/>
      <c r="R334" s="426"/>
      <c r="S334" s="426"/>
      <c r="T334" s="426"/>
      <c r="U334" s="426"/>
      <c r="V334" s="426"/>
      <c r="W334" s="426"/>
      <c r="X334" s="426"/>
      <c r="Y334" s="426"/>
      <c r="Z334" s="426"/>
    </row>
    <row r="335" spans="1:26" ht="15.75" customHeight="1">
      <c r="A335" s="426"/>
      <c r="B335" s="426"/>
      <c r="C335" s="426"/>
      <c r="D335" s="426"/>
      <c r="E335" s="426"/>
      <c r="F335" s="426"/>
      <c r="G335" s="426"/>
      <c r="H335" s="426"/>
      <c r="I335" s="426"/>
      <c r="J335" s="426"/>
      <c r="K335" s="426"/>
      <c r="L335" s="426"/>
      <c r="M335" s="426"/>
      <c r="N335" s="426"/>
      <c r="O335" s="426"/>
      <c r="P335" s="426"/>
      <c r="Q335" s="426"/>
      <c r="R335" s="426"/>
      <c r="S335" s="426"/>
      <c r="T335" s="426"/>
      <c r="U335" s="426"/>
      <c r="V335" s="426"/>
      <c r="W335" s="426"/>
      <c r="X335" s="426"/>
      <c r="Y335" s="426"/>
      <c r="Z335" s="426"/>
    </row>
    <row r="336" spans="1:26" ht="15.75" customHeight="1">
      <c r="A336" s="426"/>
      <c r="B336" s="426"/>
      <c r="C336" s="426"/>
      <c r="D336" s="426"/>
      <c r="E336" s="426"/>
      <c r="F336" s="426"/>
      <c r="G336" s="426"/>
      <c r="H336" s="426"/>
      <c r="I336" s="426"/>
      <c r="J336" s="426"/>
      <c r="K336" s="426"/>
      <c r="L336" s="426"/>
      <c r="M336" s="426"/>
      <c r="N336" s="426"/>
      <c r="O336" s="426"/>
      <c r="P336" s="426"/>
      <c r="Q336" s="426"/>
      <c r="R336" s="426"/>
      <c r="S336" s="426"/>
      <c r="T336" s="426"/>
      <c r="U336" s="426"/>
      <c r="V336" s="426"/>
      <c r="W336" s="426"/>
      <c r="X336" s="426"/>
      <c r="Y336" s="426"/>
      <c r="Z336" s="426"/>
    </row>
    <row r="337" spans="1:26" ht="15.75" customHeight="1">
      <c r="A337" s="426"/>
      <c r="B337" s="426"/>
      <c r="C337" s="426"/>
      <c r="D337" s="426"/>
      <c r="E337" s="426"/>
      <c r="F337" s="426"/>
      <c r="G337" s="426"/>
      <c r="H337" s="426"/>
      <c r="I337" s="426"/>
      <c r="J337" s="426"/>
      <c r="K337" s="426"/>
      <c r="L337" s="426"/>
      <c r="M337" s="426"/>
      <c r="N337" s="426"/>
      <c r="O337" s="426"/>
      <c r="P337" s="426"/>
      <c r="Q337" s="426"/>
      <c r="R337" s="426"/>
      <c r="S337" s="426"/>
      <c r="T337" s="426"/>
      <c r="U337" s="426"/>
      <c r="V337" s="426"/>
      <c r="W337" s="426"/>
      <c r="X337" s="426"/>
      <c r="Y337" s="426"/>
      <c r="Z337" s="426"/>
    </row>
    <row r="338" spans="1:26" ht="15.75" customHeight="1">
      <c r="A338" s="426"/>
      <c r="B338" s="426"/>
      <c r="C338" s="426"/>
      <c r="D338" s="426"/>
      <c r="E338" s="426"/>
      <c r="F338" s="426"/>
      <c r="G338" s="426"/>
      <c r="H338" s="426"/>
      <c r="I338" s="426"/>
      <c r="J338" s="426"/>
      <c r="K338" s="426"/>
      <c r="L338" s="426"/>
      <c r="M338" s="426"/>
      <c r="N338" s="426"/>
      <c r="O338" s="426"/>
      <c r="P338" s="426"/>
      <c r="Q338" s="426"/>
      <c r="R338" s="426"/>
      <c r="S338" s="426"/>
      <c r="T338" s="426"/>
      <c r="U338" s="426"/>
      <c r="V338" s="426"/>
      <c r="W338" s="426"/>
      <c r="X338" s="426"/>
      <c r="Y338" s="426"/>
      <c r="Z338" s="426"/>
    </row>
    <row r="339" spans="1:26" ht="15.75" customHeight="1">
      <c r="A339" s="426"/>
      <c r="B339" s="426"/>
      <c r="C339" s="426"/>
      <c r="D339" s="426"/>
      <c r="E339" s="426"/>
      <c r="F339" s="426"/>
      <c r="G339" s="426"/>
      <c r="H339" s="426"/>
      <c r="I339" s="426"/>
      <c r="J339" s="426"/>
      <c r="K339" s="426"/>
      <c r="L339" s="426"/>
      <c r="M339" s="426"/>
      <c r="N339" s="426"/>
      <c r="O339" s="426"/>
      <c r="P339" s="426"/>
      <c r="Q339" s="426"/>
      <c r="R339" s="426"/>
      <c r="S339" s="426"/>
      <c r="T339" s="426"/>
      <c r="U339" s="426"/>
      <c r="V339" s="426"/>
      <c r="W339" s="426"/>
      <c r="X339" s="426"/>
      <c r="Y339" s="426"/>
      <c r="Z339" s="426"/>
    </row>
    <row r="340" spans="1:26" ht="15.75" customHeight="1">
      <c r="A340" s="426"/>
      <c r="B340" s="426"/>
      <c r="C340" s="426"/>
      <c r="D340" s="426"/>
      <c r="E340" s="426"/>
      <c r="F340" s="426"/>
      <c r="G340" s="426"/>
      <c r="H340" s="426"/>
      <c r="I340" s="426"/>
      <c r="J340" s="426"/>
      <c r="K340" s="426"/>
      <c r="L340" s="426"/>
      <c r="M340" s="426"/>
      <c r="N340" s="426"/>
      <c r="O340" s="426"/>
      <c r="P340" s="426"/>
      <c r="Q340" s="426"/>
      <c r="R340" s="426"/>
      <c r="S340" s="426"/>
      <c r="T340" s="426"/>
      <c r="U340" s="426"/>
      <c r="V340" s="426"/>
      <c r="W340" s="426"/>
      <c r="X340" s="426"/>
      <c r="Y340" s="426"/>
      <c r="Z340" s="426"/>
    </row>
    <row r="341" spans="1:26" ht="15.75" customHeight="1">
      <c r="A341" s="426"/>
      <c r="B341" s="426"/>
      <c r="C341" s="426"/>
      <c r="D341" s="426"/>
      <c r="E341" s="426"/>
      <c r="F341" s="426"/>
      <c r="G341" s="426"/>
      <c r="H341" s="426"/>
      <c r="I341" s="426"/>
      <c r="J341" s="426"/>
      <c r="K341" s="426"/>
      <c r="L341" s="426"/>
      <c r="M341" s="426"/>
      <c r="N341" s="426"/>
      <c r="O341" s="426"/>
      <c r="P341" s="426"/>
      <c r="Q341" s="426"/>
      <c r="R341" s="426"/>
      <c r="S341" s="426"/>
      <c r="T341" s="426"/>
      <c r="U341" s="426"/>
      <c r="V341" s="426"/>
      <c r="W341" s="426"/>
      <c r="X341" s="426"/>
      <c r="Y341" s="426"/>
      <c r="Z341" s="426"/>
    </row>
    <row r="342" spans="1:26" ht="15.75" customHeight="1">
      <c r="A342" s="426"/>
      <c r="B342" s="426"/>
      <c r="C342" s="426"/>
      <c r="D342" s="426"/>
      <c r="E342" s="426"/>
      <c r="F342" s="426"/>
      <c r="G342" s="426"/>
      <c r="H342" s="426"/>
      <c r="I342" s="426"/>
      <c r="J342" s="426"/>
      <c r="K342" s="426"/>
      <c r="L342" s="426"/>
      <c r="M342" s="426"/>
      <c r="N342" s="426"/>
      <c r="O342" s="426"/>
      <c r="P342" s="426"/>
      <c r="Q342" s="426"/>
      <c r="R342" s="426"/>
      <c r="S342" s="426"/>
      <c r="T342" s="426"/>
      <c r="U342" s="426"/>
      <c r="V342" s="426"/>
      <c r="W342" s="426"/>
      <c r="X342" s="426"/>
      <c r="Y342" s="426"/>
      <c r="Z342" s="426"/>
    </row>
    <row r="343" spans="1:26" ht="15.75" customHeight="1">
      <c r="A343" s="426"/>
      <c r="B343" s="426"/>
      <c r="C343" s="426"/>
      <c r="D343" s="426"/>
      <c r="E343" s="426"/>
      <c r="F343" s="426"/>
      <c r="G343" s="426"/>
      <c r="H343" s="426"/>
      <c r="I343" s="426"/>
      <c r="J343" s="426"/>
      <c r="K343" s="426"/>
      <c r="L343" s="426"/>
      <c r="M343" s="426"/>
      <c r="N343" s="426"/>
      <c r="O343" s="426"/>
      <c r="P343" s="426"/>
      <c r="Q343" s="426"/>
      <c r="R343" s="426"/>
      <c r="S343" s="426"/>
      <c r="T343" s="426"/>
      <c r="U343" s="426"/>
      <c r="V343" s="426"/>
      <c r="W343" s="426"/>
      <c r="X343" s="426"/>
      <c r="Y343" s="426"/>
      <c r="Z343" s="426"/>
    </row>
    <row r="344" spans="1:26" ht="15.75" customHeight="1">
      <c r="A344" s="426"/>
      <c r="B344" s="426"/>
      <c r="C344" s="426"/>
      <c r="D344" s="426"/>
      <c r="E344" s="426"/>
      <c r="F344" s="426"/>
      <c r="G344" s="426"/>
      <c r="H344" s="426"/>
      <c r="I344" s="426"/>
      <c r="J344" s="426"/>
      <c r="K344" s="426"/>
      <c r="L344" s="426"/>
      <c r="M344" s="426"/>
      <c r="N344" s="426"/>
      <c r="O344" s="426"/>
      <c r="P344" s="426"/>
      <c r="Q344" s="426"/>
      <c r="R344" s="426"/>
      <c r="S344" s="426"/>
      <c r="T344" s="426"/>
      <c r="U344" s="426"/>
      <c r="V344" s="426"/>
      <c r="W344" s="426"/>
      <c r="X344" s="426"/>
      <c r="Y344" s="426"/>
      <c r="Z344" s="426"/>
    </row>
    <row r="345" spans="1:26" ht="15.75" customHeight="1">
      <c r="A345" s="426"/>
      <c r="B345" s="426"/>
      <c r="C345" s="426"/>
      <c r="D345" s="426"/>
      <c r="E345" s="426"/>
      <c r="F345" s="426"/>
      <c r="G345" s="426"/>
      <c r="H345" s="426"/>
      <c r="I345" s="426"/>
      <c r="J345" s="426"/>
      <c r="K345" s="426"/>
      <c r="L345" s="426"/>
      <c r="M345" s="426"/>
      <c r="N345" s="426"/>
      <c r="O345" s="426"/>
      <c r="P345" s="426"/>
      <c r="Q345" s="426"/>
      <c r="R345" s="426"/>
      <c r="S345" s="426"/>
      <c r="T345" s="426"/>
      <c r="U345" s="426"/>
      <c r="V345" s="426"/>
      <c r="W345" s="426"/>
      <c r="X345" s="426"/>
      <c r="Y345" s="426"/>
      <c r="Z345" s="426"/>
    </row>
    <row r="346" spans="1:26" ht="15.75" customHeight="1">
      <c r="A346" s="426"/>
      <c r="B346" s="426"/>
      <c r="C346" s="426"/>
      <c r="D346" s="426"/>
      <c r="E346" s="426"/>
      <c r="F346" s="426"/>
      <c r="G346" s="426"/>
      <c r="H346" s="426"/>
      <c r="I346" s="426"/>
      <c r="J346" s="426"/>
      <c r="K346" s="426"/>
      <c r="L346" s="426"/>
      <c r="M346" s="426"/>
      <c r="N346" s="426"/>
      <c r="O346" s="426"/>
      <c r="P346" s="426"/>
      <c r="Q346" s="426"/>
      <c r="R346" s="426"/>
      <c r="S346" s="426"/>
      <c r="T346" s="426"/>
      <c r="U346" s="426"/>
      <c r="V346" s="426"/>
      <c r="W346" s="426"/>
      <c r="X346" s="426"/>
      <c r="Y346" s="426"/>
      <c r="Z346" s="426"/>
    </row>
    <row r="347" spans="1:26" ht="15.75" customHeight="1">
      <c r="A347" s="426"/>
      <c r="B347" s="426"/>
      <c r="C347" s="426"/>
      <c r="D347" s="426"/>
      <c r="E347" s="426"/>
      <c r="F347" s="426"/>
      <c r="G347" s="426"/>
      <c r="H347" s="426"/>
      <c r="I347" s="426"/>
      <c r="J347" s="426"/>
      <c r="K347" s="426"/>
      <c r="L347" s="426"/>
      <c r="M347" s="426"/>
      <c r="N347" s="426"/>
      <c r="O347" s="426"/>
      <c r="P347" s="426"/>
      <c r="Q347" s="426"/>
      <c r="R347" s="426"/>
      <c r="S347" s="426"/>
      <c r="T347" s="426"/>
      <c r="U347" s="426"/>
      <c r="V347" s="426"/>
      <c r="W347" s="426"/>
      <c r="X347" s="426"/>
      <c r="Y347" s="426"/>
      <c r="Z347" s="426"/>
    </row>
    <row r="348" spans="1:26" ht="15.75" customHeight="1">
      <c r="A348" s="426"/>
      <c r="B348" s="426"/>
      <c r="C348" s="426"/>
      <c r="D348" s="426"/>
      <c r="E348" s="426"/>
      <c r="F348" s="426"/>
      <c r="G348" s="426"/>
      <c r="H348" s="426"/>
      <c r="I348" s="426"/>
      <c r="J348" s="426"/>
      <c r="K348" s="426"/>
      <c r="L348" s="426"/>
      <c r="M348" s="426"/>
      <c r="N348" s="426"/>
      <c r="O348" s="426"/>
      <c r="P348" s="426"/>
      <c r="Q348" s="426"/>
      <c r="R348" s="426"/>
      <c r="S348" s="426"/>
      <c r="T348" s="426"/>
      <c r="U348" s="426"/>
      <c r="V348" s="426"/>
      <c r="W348" s="426"/>
      <c r="X348" s="426"/>
      <c r="Y348" s="426"/>
      <c r="Z348" s="426"/>
    </row>
    <row r="349" spans="1:26" ht="15.75" customHeight="1">
      <c r="A349" s="426"/>
      <c r="B349" s="426"/>
      <c r="C349" s="426"/>
      <c r="D349" s="426"/>
      <c r="E349" s="426"/>
      <c r="F349" s="426"/>
      <c r="G349" s="426"/>
      <c r="H349" s="426"/>
      <c r="I349" s="426"/>
      <c r="J349" s="426"/>
      <c r="K349" s="426"/>
      <c r="L349" s="426"/>
      <c r="M349" s="426"/>
      <c r="N349" s="426"/>
      <c r="O349" s="426"/>
      <c r="P349" s="426"/>
      <c r="Q349" s="426"/>
      <c r="R349" s="426"/>
      <c r="S349" s="426"/>
      <c r="T349" s="426"/>
      <c r="U349" s="426"/>
      <c r="V349" s="426"/>
      <c r="W349" s="426"/>
      <c r="X349" s="426"/>
      <c r="Y349" s="426"/>
      <c r="Z349" s="426"/>
    </row>
    <row r="350" spans="1:26" ht="15.75" customHeight="1">
      <c r="A350" s="426"/>
      <c r="B350" s="426"/>
      <c r="C350" s="426"/>
      <c r="D350" s="426"/>
      <c r="E350" s="426"/>
      <c r="F350" s="426"/>
      <c r="G350" s="426"/>
      <c r="H350" s="426"/>
      <c r="I350" s="426"/>
      <c r="J350" s="426"/>
      <c r="K350" s="426"/>
      <c r="L350" s="426"/>
      <c r="M350" s="426"/>
      <c r="N350" s="426"/>
      <c r="O350" s="426"/>
      <c r="P350" s="426"/>
      <c r="Q350" s="426"/>
      <c r="R350" s="426"/>
      <c r="S350" s="426"/>
      <c r="T350" s="426"/>
      <c r="U350" s="426"/>
      <c r="V350" s="426"/>
      <c r="W350" s="426"/>
      <c r="X350" s="426"/>
      <c r="Y350" s="426"/>
      <c r="Z350" s="426"/>
    </row>
    <row r="351" spans="1:26" ht="15.75" customHeight="1">
      <c r="A351" s="426"/>
      <c r="B351" s="426"/>
      <c r="C351" s="426"/>
      <c r="D351" s="426"/>
      <c r="E351" s="426"/>
      <c r="F351" s="426"/>
      <c r="G351" s="426"/>
      <c r="H351" s="426"/>
      <c r="I351" s="426"/>
      <c r="J351" s="426"/>
      <c r="K351" s="426"/>
      <c r="L351" s="426"/>
      <c r="M351" s="426"/>
      <c r="N351" s="426"/>
      <c r="O351" s="426"/>
      <c r="P351" s="426"/>
      <c r="Q351" s="426"/>
      <c r="R351" s="426"/>
      <c r="S351" s="426"/>
      <c r="T351" s="426"/>
      <c r="U351" s="426"/>
      <c r="V351" s="426"/>
      <c r="W351" s="426"/>
      <c r="X351" s="426"/>
      <c r="Y351" s="426"/>
      <c r="Z351" s="426"/>
    </row>
    <row r="352" spans="1:26" ht="15.75" customHeight="1">
      <c r="A352" s="426"/>
      <c r="B352" s="426"/>
      <c r="C352" s="426"/>
      <c r="D352" s="426"/>
      <c r="E352" s="426"/>
      <c r="F352" s="426"/>
      <c r="G352" s="426"/>
      <c r="H352" s="426"/>
      <c r="I352" s="426"/>
      <c r="J352" s="426"/>
      <c r="K352" s="426"/>
      <c r="L352" s="426"/>
      <c r="M352" s="426"/>
      <c r="N352" s="426"/>
      <c r="O352" s="426"/>
      <c r="P352" s="426"/>
      <c r="Q352" s="426"/>
      <c r="R352" s="426"/>
      <c r="S352" s="426"/>
      <c r="T352" s="426"/>
      <c r="U352" s="426"/>
      <c r="V352" s="426"/>
      <c r="W352" s="426"/>
      <c r="X352" s="426"/>
      <c r="Y352" s="426"/>
      <c r="Z352" s="426"/>
    </row>
    <row r="353" spans="1:26" ht="15.75" customHeight="1">
      <c r="A353" s="426"/>
      <c r="B353" s="426"/>
      <c r="C353" s="426"/>
      <c r="D353" s="426"/>
      <c r="E353" s="426"/>
      <c r="F353" s="426"/>
      <c r="G353" s="426"/>
      <c r="H353" s="426"/>
      <c r="I353" s="426"/>
      <c r="J353" s="426"/>
      <c r="K353" s="426"/>
      <c r="L353" s="426"/>
      <c r="M353" s="426"/>
      <c r="N353" s="426"/>
      <c r="O353" s="426"/>
      <c r="P353" s="426"/>
      <c r="Q353" s="426"/>
      <c r="R353" s="426"/>
      <c r="S353" s="426"/>
      <c r="T353" s="426"/>
      <c r="U353" s="426"/>
      <c r="V353" s="426"/>
      <c r="W353" s="426"/>
      <c r="X353" s="426"/>
      <c r="Y353" s="426"/>
      <c r="Z353" s="426"/>
    </row>
    <row r="354" spans="1:26" ht="15.75" customHeight="1">
      <c r="A354" s="426"/>
      <c r="B354" s="426"/>
      <c r="C354" s="426"/>
      <c r="D354" s="426"/>
      <c r="E354" s="426"/>
      <c r="F354" s="426"/>
      <c r="G354" s="426"/>
      <c r="H354" s="426"/>
      <c r="I354" s="426"/>
      <c r="J354" s="426"/>
      <c r="K354" s="426"/>
      <c r="L354" s="426"/>
      <c r="M354" s="426"/>
      <c r="N354" s="426"/>
      <c r="O354" s="426"/>
      <c r="P354" s="426"/>
      <c r="Q354" s="426"/>
      <c r="R354" s="426"/>
      <c r="S354" s="426"/>
      <c r="T354" s="426"/>
      <c r="U354" s="426"/>
      <c r="V354" s="426"/>
      <c r="W354" s="426"/>
      <c r="X354" s="426"/>
      <c r="Y354" s="426"/>
      <c r="Z354" s="426"/>
    </row>
    <row r="355" spans="1:26" ht="15.75" customHeight="1">
      <c r="A355" s="426"/>
      <c r="B355" s="426"/>
      <c r="C355" s="426"/>
      <c r="D355" s="426"/>
      <c r="E355" s="426"/>
      <c r="F355" s="426"/>
      <c r="G355" s="426"/>
      <c r="H355" s="426"/>
      <c r="I355" s="426"/>
      <c r="J355" s="426"/>
      <c r="K355" s="426"/>
      <c r="L355" s="426"/>
      <c r="M355" s="426"/>
      <c r="N355" s="426"/>
      <c r="O355" s="426"/>
      <c r="P355" s="426"/>
      <c r="Q355" s="426"/>
      <c r="R355" s="426"/>
      <c r="S355" s="426"/>
      <c r="T355" s="426"/>
      <c r="U355" s="426"/>
      <c r="V355" s="426"/>
      <c r="W355" s="426"/>
      <c r="X355" s="426"/>
      <c r="Y355" s="426"/>
      <c r="Z355" s="426"/>
    </row>
    <row r="356" spans="1:26" ht="15.75" customHeight="1">
      <c r="A356" s="426"/>
      <c r="B356" s="426"/>
      <c r="C356" s="426"/>
      <c r="D356" s="426"/>
      <c r="E356" s="426"/>
      <c r="F356" s="426"/>
      <c r="G356" s="426"/>
      <c r="H356" s="426"/>
      <c r="I356" s="426"/>
      <c r="J356" s="426"/>
      <c r="K356" s="426"/>
      <c r="L356" s="426"/>
      <c r="M356" s="426"/>
      <c r="N356" s="426"/>
      <c r="O356" s="426"/>
      <c r="P356" s="426"/>
      <c r="Q356" s="426"/>
      <c r="R356" s="426"/>
      <c r="S356" s="426"/>
      <c r="T356" s="426"/>
      <c r="U356" s="426"/>
      <c r="V356" s="426"/>
      <c r="W356" s="426"/>
      <c r="X356" s="426"/>
      <c r="Y356" s="426"/>
      <c r="Z356" s="426"/>
    </row>
    <row r="357" spans="1:26" ht="15.75" customHeight="1">
      <c r="A357" s="426"/>
      <c r="B357" s="426"/>
      <c r="C357" s="426"/>
      <c r="D357" s="426"/>
      <c r="E357" s="426"/>
      <c r="F357" s="426"/>
      <c r="G357" s="426"/>
      <c r="H357" s="426"/>
      <c r="I357" s="426"/>
      <c r="J357" s="426"/>
      <c r="K357" s="426"/>
      <c r="L357" s="426"/>
      <c r="M357" s="426"/>
      <c r="N357" s="426"/>
      <c r="O357" s="426"/>
      <c r="P357" s="426"/>
      <c r="Q357" s="426"/>
      <c r="R357" s="426"/>
      <c r="S357" s="426"/>
      <c r="T357" s="426"/>
      <c r="U357" s="426"/>
      <c r="V357" s="426"/>
      <c r="W357" s="426"/>
      <c r="X357" s="426"/>
      <c r="Y357" s="426"/>
      <c r="Z357" s="426"/>
    </row>
    <row r="358" spans="1:26" ht="15.75" customHeight="1">
      <c r="A358" s="426"/>
      <c r="B358" s="426"/>
      <c r="C358" s="426"/>
      <c r="D358" s="426"/>
      <c r="E358" s="426"/>
      <c r="F358" s="426"/>
      <c r="G358" s="426"/>
      <c r="H358" s="426"/>
      <c r="I358" s="426"/>
      <c r="J358" s="426"/>
      <c r="K358" s="426"/>
      <c r="L358" s="426"/>
      <c r="M358" s="426"/>
      <c r="N358" s="426"/>
      <c r="O358" s="426"/>
      <c r="P358" s="426"/>
      <c r="Q358" s="426"/>
      <c r="R358" s="426"/>
      <c r="S358" s="426"/>
      <c r="T358" s="426"/>
      <c r="U358" s="426"/>
      <c r="V358" s="426"/>
      <c r="W358" s="426"/>
      <c r="X358" s="426"/>
      <c r="Y358" s="426"/>
      <c r="Z358" s="426"/>
    </row>
    <row r="359" spans="1:26" ht="15.75" customHeight="1">
      <c r="A359" s="426"/>
      <c r="B359" s="426"/>
      <c r="C359" s="426"/>
      <c r="D359" s="426"/>
      <c r="E359" s="426"/>
      <c r="F359" s="426"/>
      <c r="G359" s="426"/>
      <c r="H359" s="426"/>
      <c r="I359" s="426"/>
      <c r="J359" s="426"/>
      <c r="K359" s="426"/>
      <c r="L359" s="426"/>
      <c r="M359" s="426"/>
      <c r="N359" s="426"/>
      <c r="O359" s="426"/>
      <c r="P359" s="426"/>
      <c r="Q359" s="426"/>
      <c r="R359" s="426"/>
      <c r="S359" s="426"/>
      <c r="T359" s="426"/>
      <c r="U359" s="426"/>
      <c r="V359" s="426"/>
      <c r="W359" s="426"/>
      <c r="X359" s="426"/>
      <c r="Y359" s="426"/>
      <c r="Z359" s="426"/>
    </row>
    <row r="360" spans="1:26" ht="15.75" customHeight="1">
      <c r="A360" s="426"/>
      <c r="B360" s="426"/>
      <c r="C360" s="426"/>
      <c r="D360" s="426"/>
      <c r="E360" s="426"/>
      <c r="F360" s="426"/>
      <c r="G360" s="426"/>
      <c r="H360" s="426"/>
      <c r="I360" s="426"/>
      <c r="J360" s="426"/>
      <c r="K360" s="426"/>
      <c r="L360" s="426"/>
      <c r="M360" s="426"/>
      <c r="N360" s="426"/>
      <c r="O360" s="426"/>
      <c r="P360" s="426"/>
      <c r="Q360" s="426"/>
      <c r="R360" s="426"/>
      <c r="S360" s="426"/>
      <c r="T360" s="426"/>
      <c r="U360" s="426"/>
      <c r="V360" s="426"/>
      <c r="W360" s="426"/>
      <c r="X360" s="426"/>
      <c r="Y360" s="426"/>
      <c r="Z360" s="426"/>
    </row>
    <row r="361" spans="1:26" ht="15.75" customHeight="1">
      <c r="A361" s="426"/>
      <c r="B361" s="426"/>
      <c r="C361" s="426"/>
      <c r="D361" s="426"/>
      <c r="E361" s="426"/>
      <c r="F361" s="426"/>
      <c r="G361" s="426"/>
      <c r="H361" s="426"/>
      <c r="I361" s="426"/>
      <c r="J361" s="426"/>
      <c r="K361" s="426"/>
      <c r="L361" s="426"/>
      <c r="M361" s="426"/>
      <c r="N361" s="426"/>
      <c r="O361" s="426"/>
      <c r="P361" s="426"/>
      <c r="Q361" s="426"/>
      <c r="R361" s="426"/>
      <c r="S361" s="426"/>
      <c r="T361" s="426"/>
      <c r="U361" s="426"/>
      <c r="V361" s="426"/>
      <c r="W361" s="426"/>
      <c r="X361" s="426"/>
      <c r="Y361" s="426"/>
      <c r="Z361" s="426"/>
    </row>
    <row r="362" spans="1:26" ht="15.75" customHeight="1">
      <c r="A362" s="426"/>
      <c r="B362" s="426"/>
      <c r="C362" s="426"/>
      <c r="D362" s="426"/>
      <c r="E362" s="426"/>
      <c r="F362" s="426"/>
      <c r="G362" s="426"/>
      <c r="H362" s="426"/>
      <c r="I362" s="426"/>
      <c r="J362" s="426"/>
      <c r="K362" s="426"/>
      <c r="L362" s="426"/>
      <c r="M362" s="426"/>
      <c r="N362" s="426"/>
      <c r="O362" s="426"/>
      <c r="P362" s="426"/>
      <c r="Q362" s="426"/>
      <c r="R362" s="426"/>
      <c r="S362" s="426"/>
      <c r="T362" s="426"/>
      <c r="U362" s="426"/>
      <c r="V362" s="426"/>
      <c r="W362" s="426"/>
      <c r="X362" s="426"/>
      <c r="Y362" s="426"/>
      <c r="Z362" s="426"/>
    </row>
    <row r="363" spans="1:26" ht="15.75" customHeight="1">
      <c r="A363" s="426"/>
      <c r="B363" s="426"/>
      <c r="C363" s="426"/>
      <c r="D363" s="426"/>
      <c r="E363" s="426"/>
      <c r="F363" s="426"/>
      <c r="G363" s="426"/>
      <c r="H363" s="426"/>
      <c r="I363" s="426"/>
      <c r="J363" s="426"/>
      <c r="K363" s="426"/>
      <c r="L363" s="426"/>
      <c r="M363" s="426"/>
      <c r="N363" s="426"/>
      <c r="O363" s="426"/>
      <c r="P363" s="426"/>
      <c r="Q363" s="426"/>
      <c r="R363" s="426"/>
      <c r="S363" s="426"/>
      <c r="T363" s="426"/>
      <c r="U363" s="426"/>
      <c r="V363" s="426"/>
      <c r="W363" s="426"/>
      <c r="X363" s="426"/>
      <c r="Y363" s="426"/>
      <c r="Z363" s="426"/>
    </row>
    <row r="364" spans="1:26" ht="15.75" customHeight="1">
      <c r="A364" s="426"/>
      <c r="B364" s="426"/>
      <c r="C364" s="426"/>
      <c r="D364" s="426"/>
      <c r="E364" s="426"/>
      <c r="F364" s="426"/>
      <c r="G364" s="426"/>
      <c r="H364" s="426"/>
      <c r="I364" s="426"/>
      <c r="J364" s="426"/>
      <c r="K364" s="426"/>
      <c r="L364" s="426"/>
      <c r="M364" s="426"/>
      <c r="N364" s="426"/>
      <c r="O364" s="426"/>
      <c r="P364" s="426"/>
      <c r="Q364" s="426"/>
      <c r="R364" s="426"/>
      <c r="S364" s="426"/>
      <c r="T364" s="426"/>
      <c r="U364" s="426"/>
      <c r="V364" s="426"/>
      <c r="W364" s="426"/>
      <c r="X364" s="426"/>
      <c r="Y364" s="426"/>
      <c r="Z364" s="426"/>
    </row>
    <row r="365" spans="1:26" ht="15.75" customHeight="1">
      <c r="A365" s="426"/>
      <c r="B365" s="426"/>
      <c r="C365" s="426"/>
      <c r="D365" s="426"/>
      <c r="E365" s="426"/>
      <c r="F365" s="426"/>
      <c r="G365" s="426"/>
      <c r="H365" s="426"/>
      <c r="I365" s="426"/>
      <c r="J365" s="426"/>
      <c r="K365" s="426"/>
      <c r="L365" s="426"/>
      <c r="M365" s="426"/>
      <c r="N365" s="426"/>
      <c r="O365" s="426"/>
      <c r="P365" s="426"/>
      <c r="Q365" s="426"/>
      <c r="R365" s="426"/>
      <c r="S365" s="426"/>
      <c r="T365" s="426"/>
      <c r="U365" s="426"/>
      <c r="V365" s="426"/>
      <c r="W365" s="426"/>
      <c r="X365" s="426"/>
      <c r="Y365" s="426"/>
      <c r="Z365" s="426"/>
    </row>
    <row r="366" spans="1:26" ht="15.75" customHeight="1">
      <c r="A366" s="426"/>
      <c r="B366" s="426"/>
      <c r="C366" s="426"/>
      <c r="D366" s="426"/>
      <c r="E366" s="426"/>
      <c r="F366" s="426"/>
      <c r="G366" s="426"/>
      <c r="H366" s="426"/>
      <c r="I366" s="426"/>
      <c r="J366" s="426"/>
      <c r="K366" s="426"/>
      <c r="L366" s="426"/>
      <c r="M366" s="426"/>
      <c r="N366" s="426"/>
      <c r="O366" s="426"/>
      <c r="P366" s="426"/>
      <c r="Q366" s="426"/>
      <c r="R366" s="426"/>
      <c r="S366" s="426"/>
      <c r="T366" s="426"/>
      <c r="U366" s="426"/>
      <c r="V366" s="426"/>
      <c r="W366" s="426"/>
      <c r="X366" s="426"/>
      <c r="Y366" s="426"/>
      <c r="Z366" s="426"/>
    </row>
    <row r="367" spans="1:26" ht="15.75" customHeight="1">
      <c r="A367" s="426"/>
      <c r="B367" s="426"/>
      <c r="C367" s="426"/>
      <c r="D367" s="426"/>
      <c r="E367" s="426"/>
      <c r="F367" s="426"/>
      <c r="G367" s="426"/>
      <c r="H367" s="426"/>
      <c r="I367" s="426"/>
      <c r="J367" s="426"/>
      <c r="K367" s="426"/>
      <c r="L367" s="426"/>
      <c r="M367" s="426"/>
      <c r="N367" s="426"/>
      <c r="O367" s="426"/>
      <c r="P367" s="426"/>
      <c r="Q367" s="426"/>
      <c r="R367" s="426"/>
      <c r="S367" s="426"/>
      <c r="T367" s="426"/>
      <c r="U367" s="426"/>
      <c r="V367" s="426"/>
      <c r="W367" s="426"/>
      <c r="X367" s="426"/>
      <c r="Y367" s="426"/>
      <c r="Z367" s="426"/>
    </row>
    <row r="368" spans="1:26" ht="15.75" customHeight="1">
      <c r="A368" s="426"/>
      <c r="B368" s="426"/>
      <c r="C368" s="426"/>
      <c r="D368" s="426"/>
      <c r="E368" s="426"/>
      <c r="F368" s="426"/>
      <c r="G368" s="426"/>
      <c r="H368" s="426"/>
      <c r="I368" s="426"/>
      <c r="J368" s="426"/>
      <c r="K368" s="426"/>
      <c r="L368" s="426"/>
      <c r="M368" s="426"/>
      <c r="N368" s="426"/>
      <c r="O368" s="426"/>
      <c r="P368" s="426"/>
      <c r="Q368" s="426"/>
      <c r="R368" s="426"/>
      <c r="S368" s="426"/>
      <c r="T368" s="426"/>
      <c r="U368" s="426"/>
      <c r="V368" s="426"/>
      <c r="W368" s="426"/>
      <c r="X368" s="426"/>
      <c r="Y368" s="426"/>
      <c r="Z368" s="426"/>
    </row>
    <row r="369" spans="1:26" ht="15.75" customHeight="1">
      <c r="A369" s="426"/>
      <c r="B369" s="426"/>
      <c r="C369" s="426"/>
      <c r="D369" s="426"/>
      <c r="E369" s="426"/>
      <c r="F369" s="426"/>
      <c r="G369" s="426"/>
      <c r="H369" s="426"/>
      <c r="I369" s="426"/>
      <c r="J369" s="426"/>
      <c r="K369" s="426"/>
      <c r="L369" s="426"/>
      <c r="M369" s="426"/>
      <c r="N369" s="426"/>
      <c r="O369" s="426"/>
      <c r="P369" s="426"/>
      <c r="Q369" s="426"/>
      <c r="R369" s="426"/>
      <c r="S369" s="426"/>
      <c r="T369" s="426"/>
      <c r="U369" s="426"/>
      <c r="V369" s="426"/>
      <c r="W369" s="426"/>
      <c r="X369" s="426"/>
      <c r="Y369" s="426"/>
      <c r="Z369" s="426"/>
    </row>
    <row r="370" spans="1:26" ht="15.75" customHeight="1">
      <c r="A370" s="426"/>
      <c r="B370" s="426"/>
      <c r="C370" s="426"/>
      <c r="D370" s="426"/>
      <c r="E370" s="426"/>
      <c r="F370" s="426"/>
      <c r="G370" s="426"/>
      <c r="H370" s="426"/>
      <c r="I370" s="426"/>
      <c r="J370" s="426"/>
      <c r="K370" s="426"/>
      <c r="L370" s="426"/>
      <c r="M370" s="426"/>
      <c r="N370" s="426"/>
      <c r="O370" s="426"/>
      <c r="P370" s="426"/>
      <c r="Q370" s="426"/>
      <c r="R370" s="426"/>
      <c r="S370" s="426"/>
      <c r="T370" s="426"/>
      <c r="U370" s="426"/>
      <c r="V370" s="426"/>
      <c r="W370" s="426"/>
      <c r="X370" s="426"/>
      <c r="Y370" s="426"/>
      <c r="Z370" s="426"/>
    </row>
    <row r="371" spans="1:26" ht="15.75" customHeight="1">
      <c r="A371" s="426"/>
      <c r="B371" s="426"/>
      <c r="C371" s="426"/>
      <c r="D371" s="426"/>
      <c r="E371" s="426"/>
      <c r="F371" s="426"/>
      <c r="G371" s="426"/>
      <c r="H371" s="426"/>
      <c r="I371" s="426"/>
      <c r="J371" s="426"/>
      <c r="K371" s="426"/>
      <c r="L371" s="426"/>
      <c r="M371" s="426"/>
      <c r="N371" s="426"/>
      <c r="O371" s="426"/>
      <c r="P371" s="426"/>
      <c r="Q371" s="426"/>
      <c r="R371" s="426"/>
      <c r="S371" s="426"/>
      <c r="T371" s="426"/>
      <c r="U371" s="426"/>
      <c r="V371" s="426"/>
      <c r="W371" s="426"/>
      <c r="X371" s="426"/>
      <c r="Y371" s="426"/>
      <c r="Z371" s="426"/>
    </row>
    <row r="372" spans="1:26" ht="15.75" customHeight="1">
      <c r="A372" s="426"/>
      <c r="B372" s="426"/>
      <c r="C372" s="426"/>
      <c r="D372" s="426"/>
      <c r="E372" s="426"/>
      <c r="F372" s="426"/>
      <c r="G372" s="426"/>
      <c r="H372" s="426"/>
      <c r="I372" s="426"/>
      <c r="J372" s="426"/>
      <c r="K372" s="426"/>
      <c r="L372" s="426"/>
      <c r="M372" s="426"/>
      <c r="N372" s="426"/>
      <c r="O372" s="426"/>
      <c r="P372" s="426"/>
      <c r="Q372" s="426"/>
      <c r="R372" s="426"/>
      <c r="S372" s="426"/>
      <c r="T372" s="426"/>
      <c r="U372" s="426"/>
      <c r="V372" s="426"/>
      <c r="W372" s="426"/>
      <c r="X372" s="426"/>
      <c r="Y372" s="426"/>
      <c r="Z372" s="426"/>
    </row>
    <row r="373" spans="1:26" ht="15.75" customHeight="1">
      <c r="A373" s="426"/>
      <c r="B373" s="426"/>
      <c r="C373" s="426"/>
      <c r="D373" s="426"/>
      <c r="E373" s="426"/>
      <c r="F373" s="426"/>
      <c r="G373" s="426"/>
      <c r="H373" s="426"/>
      <c r="I373" s="426"/>
      <c r="J373" s="426"/>
      <c r="K373" s="426"/>
      <c r="L373" s="426"/>
      <c r="M373" s="426"/>
      <c r="N373" s="426"/>
      <c r="O373" s="426"/>
      <c r="P373" s="426"/>
      <c r="Q373" s="426"/>
      <c r="R373" s="426"/>
      <c r="S373" s="426"/>
      <c r="T373" s="426"/>
      <c r="U373" s="426"/>
      <c r="V373" s="426"/>
      <c r="W373" s="426"/>
      <c r="X373" s="426"/>
      <c r="Y373" s="426"/>
      <c r="Z373" s="426"/>
    </row>
    <row r="374" spans="1:26" ht="15.75" customHeight="1">
      <c r="A374" s="426"/>
      <c r="B374" s="426"/>
      <c r="C374" s="426"/>
      <c r="D374" s="426"/>
      <c r="E374" s="426"/>
      <c r="F374" s="426"/>
      <c r="G374" s="426"/>
      <c r="H374" s="426"/>
      <c r="I374" s="426"/>
      <c r="J374" s="426"/>
      <c r="K374" s="426"/>
      <c r="L374" s="426"/>
      <c r="M374" s="426"/>
      <c r="N374" s="426"/>
      <c r="O374" s="426"/>
      <c r="P374" s="426"/>
      <c r="Q374" s="426"/>
      <c r="R374" s="426"/>
      <c r="S374" s="426"/>
      <c r="T374" s="426"/>
      <c r="U374" s="426"/>
      <c r="V374" s="426"/>
      <c r="W374" s="426"/>
      <c r="X374" s="426"/>
      <c r="Y374" s="426"/>
      <c r="Z374" s="426"/>
    </row>
    <row r="375" spans="1:26" ht="15.75" customHeight="1">
      <c r="A375" s="426"/>
      <c r="B375" s="426"/>
      <c r="C375" s="426"/>
      <c r="D375" s="426"/>
      <c r="E375" s="426"/>
      <c r="F375" s="426"/>
      <c r="G375" s="426"/>
      <c r="H375" s="426"/>
      <c r="I375" s="426"/>
      <c r="J375" s="426"/>
      <c r="K375" s="426"/>
      <c r="L375" s="426"/>
      <c r="M375" s="426"/>
      <c r="N375" s="426"/>
      <c r="O375" s="426"/>
      <c r="P375" s="426"/>
      <c r="Q375" s="426"/>
      <c r="R375" s="426"/>
      <c r="S375" s="426"/>
      <c r="T375" s="426"/>
      <c r="U375" s="426"/>
      <c r="V375" s="426"/>
      <c r="W375" s="426"/>
      <c r="X375" s="426"/>
      <c r="Y375" s="426"/>
      <c r="Z375" s="426"/>
    </row>
    <row r="376" spans="1:26" ht="15.75" customHeight="1">
      <c r="A376" s="426"/>
      <c r="B376" s="426"/>
      <c r="C376" s="426"/>
      <c r="D376" s="426"/>
      <c r="E376" s="426"/>
      <c r="F376" s="426"/>
      <c r="G376" s="426"/>
      <c r="H376" s="426"/>
      <c r="I376" s="426"/>
      <c r="J376" s="426"/>
      <c r="K376" s="426"/>
      <c r="L376" s="426"/>
      <c r="M376" s="426"/>
      <c r="N376" s="426"/>
      <c r="O376" s="426"/>
      <c r="P376" s="426"/>
      <c r="Q376" s="426"/>
      <c r="R376" s="426"/>
      <c r="S376" s="426"/>
      <c r="T376" s="426"/>
      <c r="U376" s="426"/>
      <c r="V376" s="426"/>
      <c r="W376" s="426"/>
      <c r="X376" s="426"/>
      <c r="Y376" s="426"/>
      <c r="Z376" s="426"/>
    </row>
    <row r="377" spans="1:26" ht="15.75" customHeight="1">
      <c r="A377" s="426"/>
      <c r="B377" s="426"/>
      <c r="C377" s="426"/>
      <c r="D377" s="426"/>
      <c r="E377" s="426"/>
      <c r="F377" s="426"/>
      <c r="G377" s="426"/>
      <c r="H377" s="426"/>
      <c r="I377" s="426"/>
      <c r="J377" s="426"/>
      <c r="K377" s="426"/>
      <c r="L377" s="426"/>
      <c r="M377" s="426"/>
      <c r="N377" s="426"/>
      <c r="O377" s="426"/>
      <c r="P377" s="426"/>
      <c r="Q377" s="426"/>
      <c r="R377" s="426"/>
      <c r="S377" s="426"/>
      <c r="T377" s="426"/>
      <c r="U377" s="426"/>
      <c r="V377" s="426"/>
      <c r="W377" s="426"/>
      <c r="X377" s="426"/>
      <c r="Y377" s="426"/>
      <c r="Z377" s="426"/>
    </row>
    <row r="378" spans="1:26" ht="15.75" customHeight="1">
      <c r="A378" s="426"/>
      <c r="B378" s="426"/>
      <c r="C378" s="426"/>
      <c r="D378" s="426"/>
      <c r="E378" s="426"/>
      <c r="F378" s="426"/>
      <c r="G378" s="426"/>
      <c r="H378" s="426"/>
      <c r="I378" s="426"/>
      <c r="J378" s="426"/>
      <c r="K378" s="426"/>
      <c r="L378" s="426"/>
      <c r="M378" s="426"/>
      <c r="N378" s="426"/>
      <c r="O378" s="426"/>
      <c r="P378" s="426"/>
      <c r="Q378" s="426"/>
      <c r="R378" s="426"/>
      <c r="S378" s="426"/>
      <c r="T378" s="426"/>
      <c r="U378" s="426"/>
      <c r="V378" s="426"/>
      <c r="W378" s="426"/>
      <c r="X378" s="426"/>
      <c r="Y378" s="426"/>
      <c r="Z378" s="426"/>
    </row>
    <row r="379" spans="1:26" ht="15.75" customHeight="1">
      <c r="A379" s="426"/>
      <c r="B379" s="426"/>
      <c r="C379" s="426"/>
      <c r="D379" s="426"/>
      <c r="E379" s="426"/>
      <c r="F379" s="426"/>
      <c r="G379" s="426"/>
      <c r="H379" s="426"/>
      <c r="I379" s="426"/>
      <c r="J379" s="426"/>
      <c r="K379" s="426"/>
      <c r="L379" s="426"/>
      <c r="M379" s="426"/>
      <c r="N379" s="426"/>
      <c r="O379" s="426"/>
      <c r="P379" s="426"/>
      <c r="Q379" s="426"/>
      <c r="R379" s="426"/>
      <c r="S379" s="426"/>
      <c r="T379" s="426"/>
      <c r="U379" s="426"/>
      <c r="V379" s="426"/>
      <c r="W379" s="426"/>
      <c r="X379" s="426"/>
      <c r="Y379" s="426"/>
      <c r="Z379" s="426"/>
    </row>
    <row r="380" spans="1:26" ht="15.75" customHeight="1">
      <c r="A380" s="426"/>
      <c r="B380" s="426"/>
      <c r="C380" s="426"/>
      <c r="D380" s="426"/>
      <c r="E380" s="426"/>
      <c r="F380" s="426"/>
      <c r="G380" s="426"/>
      <c r="H380" s="426"/>
      <c r="I380" s="426"/>
      <c r="J380" s="426"/>
      <c r="K380" s="426"/>
      <c r="L380" s="426"/>
      <c r="M380" s="426"/>
      <c r="N380" s="426"/>
      <c r="O380" s="426"/>
      <c r="P380" s="426"/>
      <c r="Q380" s="426"/>
      <c r="R380" s="426"/>
      <c r="S380" s="426"/>
      <c r="T380" s="426"/>
      <c r="U380" s="426"/>
      <c r="V380" s="426"/>
      <c r="W380" s="426"/>
      <c r="X380" s="426"/>
      <c r="Y380" s="426"/>
      <c r="Z380" s="426"/>
    </row>
    <row r="381" spans="1:26" ht="15.75" customHeight="1">
      <c r="A381" s="426"/>
      <c r="B381" s="426"/>
      <c r="C381" s="426"/>
      <c r="D381" s="426"/>
      <c r="E381" s="426"/>
      <c r="F381" s="426"/>
      <c r="G381" s="426"/>
      <c r="H381" s="426"/>
      <c r="I381" s="426"/>
      <c r="J381" s="426"/>
      <c r="K381" s="426"/>
      <c r="L381" s="426"/>
      <c r="M381" s="426"/>
      <c r="N381" s="426"/>
      <c r="O381" s="426"/>
      <c r="P381" s="426"/>
      <c r="Q381" s="426"/>
      <c r="R381" s="426"/>
      <c r="S381" s="426"/>
      <c r="T381" s="426"/>
      <c r="U381" s="426"/>
      <c r="V381" s="426"/>
      <c r="W381" s="426"/>
      <c r="X381" s="426"/>
      <c r="Y381" s="426"/>
      <c r="Z381" s="426"/>
    </row>
    <row r="382" spans="1:26" ht="15.75" customHeight="1">
      <c r="A382" s="426"/>
      <c r="B382" s="426"/>
      <c r="C382" s="426"/>
      <c r="D382" s="426"/>
      <c r="E382" s="426"/>
      <c r="F382" s="426"/>
      <c r="G382" s="426"/>
      <c r="H382" s="426"/>
      <c r="I382" s="426"/>
      <c r="J382" s="426"/>
      <c r="K382" s="426"/>
      <c r="L382" s="426"/>
      <c r="M382" s="426"/>
      <c r="N382" s="426"/>
      <c r="O382" s="426"/>
      <c r="P382" s="426"/>
      <c r="Q382" s="426"/>
      <c r="R382" s="426"/>
      <c r="S382" s="426"/>
      <c r="T382" s="426"/>
      <c r="U382" s="426"/>
      <c r="V382" s="426"/>
      <c r="W382" s="426"/>
      <c r="X382" s="426"/>
      <c r="Y382" s="426"/>
      <c r="Z382" s="426"/>
    </row>
    <row r="383" spans="1:26" ht="15.75" customHeight="1">
      <c r="A383" s="426"/>
      <c r="B383" s="426"/>
      <c r="C383" s="426"/>
      <c r="D383" s="426"/>
      <c r="E383" s="426"/>
      <c r="F383" s="426"/>
      <c r="G383" s="426"/>
      <c r="H383" s="426"/>
      <c r="I383" s="426"/>
      <c r="J383" s="426"/>
      <c r="K383" s="426"/>
      <c r="L383" s="426"/>
      <c r="M383" s="426"/>
      <c r="N383" s="426"/>
      <c r="O383" s="426"/>
      <c r="P383" s="426"/>
      <c r="Q383" s="426"/>
      <c r="R383" s="426"/>
      <c r="S383" s="426"/>
      <c r="T383" s="426"/>
      <c r="U383" s="426"/>
      <c r="V383" s="426"/>
      <c r="W383" s="426"/>
      <c r="X383" s="426"/>
      <c r="Y383" s="426"/>
      <c r="Z383" s="426"/>
    </row>
    <row r="384" spans="1:26" ht="15.75" customHeight="1">
      <c r="A384" s="426"/>
      <c r="B384" s="426"/>
      <c r="C384" s="426"/>
      <c r="D384" s="426"/>
      <c r="E384" s="426"/>
      <c r="F384" s="426"/>
      <c r="G384" s="426"/>
      <c r="H384" s="426"/>
      <c r="I384" s="426"/>
      <c r="J384" s="426"/>
      <c r="K384" s="426"/>
      <c r="L384" s="426"/>
      <c r="M384" s="426"/>
      <c r="N384" s="426"/>
      <c r="O384" s="426"/>
      <c r="P384" s="426"/>
      <c r="Q384" s="426"/>
      <c r="R384" s="426"/>
      <c r="S384" s="426"/>
      <c r="T384" s="426"/>
      <c r="U384" s="426"/>
      <c r="V384" s="426"/>
      <c r="W384" s="426"/>
      <c r="X384" s="426"/>
      <c r="Y384" s="426"/>
      <c r="Z384" s="426"/>
    </row>
    <row r="385" spans="1:26" ht="15.75" customHeight="1">
      <c r="A385" s="426"/>
      <c r="B385" s="426"/>
      <c r="C385" s="426"/>
      <c r="D385" s="426"/>
      <c r="E385" s="426"/>
      <c r="F385" s="426"/>
      <c r="G385" s="426"/>
      <c r="H385" s="426"/>
      <c r="I385" s="426"/>
      <c r="J385" s="426"/>
      <c r="K385" s="426"/>
      <c r="L385" s="426"/>
      <c r="M385" s="426"/>
      <c r="N385" s="426"/>
      <c r="O385" s="426"/>
      <c r="P385" s="426"/>
      <c r="Q385" s="426"/>
      <c r="R385" s="426"/>
      <c r="S385" s="426"/>
      <c r="T385" s="426"/>
      <c r="U385" s="426"/>
      <c r="V385" s="426"/>
      <c r="W385" s="426"/>
      <c r="X385" s="426"/>
      <c r="Y385" s="426"/>
      <c r="Z385" s="426"/>
    </row>
    <row r="386" spans="1:26" ht="15.75" customHeight="1">
      <c r="A386" s="426"/>
      <c r="B386" s="426"/>
      <c r="C386" s="426"/>
      <c r="D386" s="426"/>
      <c r="E386" s="426"/>
      <c r="F386" s="426"/>
      <c r="G386" s="426"/>
      <c r="H386" s="426"/>
      <c r="I386" s="426"/>
      <c r="J386" s="426"/>
      <c r="K386" s="426"/>
      <c r="L386" s="426"/>
      <c r="M386" s="426"/>
      <c r="N386" s="426"/>
      <c r="O386" s="426"/>
      <c r="P386" s="426"/>
      <c r="Q386" s="426"/>
      <c r="R386" s="426"/>
      <c r="S386" s="426"/>
      <c r="T386" s="426"/>
      <c r="U386" s="426"/>
      <c r="V386" s="426"/>
      <c r="W386" s="426"/>
      <c r="X386" s="426"/>
      <c r="Y386" s="426"/>
      <c r="Z386" s="426"/>
    </row>
    <row r="387" spans="1:26" ht="15.75" customHeight="1">
      <c r="A387" s="426"/>
      <c r="B387" s="426"/>
      <c r="C387" s="426"/>
      <c r="D387" s="426"/>
      <c r="E387" s="426"/>
      <c r="F387" s="426"/>
      <c r="G387" s="426"/>
      <c r="H387" s="426"/>
      <c r="I387" s="426"/>
      <c r="J387" s="426"/>
      <c r="K387" s="426"/>
      <c r="L387" s="426"/>
      <c r="M387" s="426"/>
      <c r="N387" s="426"/>
      <c r="O387" s="426"/>
      <c r="P387" s="426"/>
      <c r="Q387" s="426"/>
      <c r="R387" s="426"/>
      <c r="S387" s="426"/>
      <c r="T387" s="426"/>
      <c r="U387" s="426"/>
      <c r="V387" s="426"/>
      <c r="W387" s="426"/>
      <c r="X387" s="426"/>
      <c r="Y387" s="426"/>
      <c r="Z387" s="426"/>
    </row>
    <row r="388" spans="1:26" ht="15.75" customHeight="1">
      <c r="A388" s="426"/>
      <c r="B388" s="426"/>
      <c r="C388" s="426"/>
      <c r="D388" s="426"/>
      <c r="E388" s="426"/>
      <c r="F388" s="426"/>
      <c r="G388" s="426"/>
      <c r="H388" s="426"/>
      <c r="I388" s="426"/>
      <c r="J388" s="426"/>
      <c r="K388" s="426"/>
      <c r="L388" s="426"/>
      <c r="M388" s="426"/>
      <c r="N388" s="426"/>
      <c r="O388" s="426"/>
      <c r="P388" s="426"/>
      <c r="Q388" s="426"/>
      <c r="R388" s="426"/>
      <c r="S388" s="426"/>
      <c r="T388" s="426"/>
      <c r="U388" s="426"/>
      <c r="V388" s="426"/>
      <c r="W388" s="426"/>
      <c r="X388" s="426"/>
      <c r="Y388" s="426"/>
      <c r="Z388" s="426"/>
    </row>
    <row r="389" spans="1:26" ht="15.75" customHeight="1">
      <c r="A389" s="426"/>
      <c r="B389" s="426"/>
      <c r="C389" s="426"/>
      <c r="D389" s="426"/>
      <c r="E389" s="426"/>
      <c r="F389" s="426"/>
      <c r="G389" s="426"/>
      <c r="H389" s="426"/>
      <c r="I389" s="426"/>
      <c r="J389" s="426"/>
      <c r="K389" s="426"/>
      <c r="L389" s="426"/>
      <c r="M389" s="426"/>
      <c r="N389" s="426"/>
      <c r="O389" s="426"/>
      <c r="P389" s="426"/>
      <c r="Q389" s="426"/>
      <c r="R389" s="426"/>
      <c r="S389" s="426"/>
      <c r="T389" s="426"/>
      <c r="U389" s="426"/>
      <c r="V389" s="426"/>
      <c r="W389" s="426"/>
      <c r="X389" s="426"/>
      <c r="Y389" s="426"/>
      <c r="Z389" s="426"/>
    </row>
    <row r="390" spans="1:26" ht="15.75" customHeight="1">
      <c r="A390" s="426"/>
      <c r="B390" s="426"/>
      <c r="C390" s="426"/>
      <c r="D390" s="426"/>
      <c r="E390" s="426"/>
      <c r="F390" s="426"/>
      <c r="G390" s="426"/>
      <c r="H390" s="426"/>
      <c r="I390" s="426"/>
      <c r="J390" s="426"/>
      <c r="K390" s="426"/>
      <c r="L390" s="426"/>
      <c r="M390" s="426"/>
      <c r="N390" s="426"/>
      <c r="O390" s="426"/>
      <c r="P390" s="426"/>
      <c r="Q390" s="426"/>
      <c r="R390" s="426"/>
      <c r="S390" s="426"/>
      <c r="T390" s="426"/>
      <c r="U390" s="426"/>
      <c r="V390" s="426"/>
      <c r="W390" s="426"/>
      <c r="X390" s="426"/>
      <c r="Y390" s="426"/>
      <c r="Z390" s="426"/>
    </row>
    <row r="391" spans="1:26" ht="15.75" customHeight="1">
      <c r="A391" s="426"/>
      <c r="B391" s="426"/>
      <c r="C391" s="426"/>
      <c r="D391" s="426"/>
      <c r="E391" s="426"/>
      <c r="F391" s="426"/>
      <c r="G391" s="426"/>
      <c r="H391" s="426"/>
      <c r="I391" s="426"/>
      <c r="J391" s="426"/>
      <c r="K391" s="426"/>
      <c r="L391" s="426"/>
      <c r="M391" s="426"/>
      <c r="N391" s="426"/>
      <c r="O391" s="426"/>
      <c r="P391" s="426"/>
      <c r="Q391" s="426"/>
      <c r="R391" s="426"/>
      <c r="S391" s="426"/>
      <c r="T391" s="426"/>
      <c r="U391" s="426"/>
      <c r="V391" s="426"/>
      <c r="W391" s="426"/>
      <c r="X391" s="426"/>
      <c r="Y391" s="426"/>
      <c r="Z391" s="426"/>
    </row>
    <row r="392" spans="1:26" ht="15.75" customHeight="1">
      <c r="A392" s="426"/>
      <c r="B392" s="426"/>
      <c r="C392" s="426"/>
      <c r="D392" s="426"/>
      <c r="E392" s="426"/>
      <c r="F392" s="426"/>
      <c r="G392" s="426"/>
      <c r="H392" s="426"/>
      <c r="I392" s="426"/>
      <c r="J392" s="426"/>
      <c r="K392" s="426"/>
      <c r="L392" s="426"/>
      <c r="M392" s="426"/>
      <c r="N392" s="426"/>
      <c r="O392" s="426"/>
      <c r="P392" s="426"/>
      <c r="Q392" s="426"/>
      <c r="R392" s="426"/>
      <c r="S392" s="426"/>
      <c r="T392" s="426"/>
      <c r="U392" s="426"/>
      <c r="V392" s="426"/>
      <c r="W392" s="426"/>
      <c r="X392" s="426"/>
      <c r="Y392" s="426"/>
      <c r="Z392" s="426"/>
    </row>
    <row r="393" spans="1:26" ht="15.75" customHeight="1">
      <c r="A393" s="426"/>
      <c r="B393" s="426"/>
      <c r="C393" s="426"/>
      <c r="D393" s="426"/>
      <c r="E393" s="426"/>
      <c r="F393" s="426"/>
      <c r="G393" s="426"/>
      <c r="H393" s="426"/>
      <c r="I393" s="426"/>
      <c r="J393" s="426"/>
      <c r="K393" s="426"/>
      <c r="L393" s="426"/>
      <c r="M393" s="426"/>
      <c r="N393" s="426"/>
      <c r="O393" s="426"/>
      <c r="P393" s="426"/>
      <c r="Q393" s="426"/>
      <c r="R393" s="426"/>
      <c r="S393" s="426"/>
      <c r="T393" s="426"/>
      <c r="U393" s="426"/>
      <c r="V393" s="426"/>
      <c r="W393" s="426"/>
      <c r="X393" s="426"/>
      <c r="Y393" s="426"/>
      <c r="Z393" s="426"/>
    </row>
    <row r="394" spans="1:26" ht="15.75" customHeight="1">
      <c r="A394" s="426"/>
      <c r="B394" s="426"/>
      <c r="C394" s="426"/>
      <c r="D394" s="426"/>
      <c r="E394" s="426"/>
      <c r="F394" s="426"/>
      <c r="G394" s="426"/>
      <c r="H394" s="426"/>
      <c r="I394" s="426"/>
      <c r="J394" s="426"/>
      <c r="K394" s="426"/>
      <c r="L394" s="426"/>
      <c r="M394" s="426"/>
      <c r="N394" s="426"/>
      <c r="O394" s="426"/>
      <c r="P394" s="426"/>
      <c r="Q394" s="426"/>
      <c r="R394" s="426"/>
      <c r="S394" s="426"/>
      <c r="T394" s="426"/>
      <c r="U394" s="426"/>
      <c r="V394" s="426"/>
      <c r="W394" s="426"/>
      <c r="X394" s="426"/>
      <c r="Y394" s="426"/>
      <c r="Z394" s="426"/>
    </row>
    <row r="395" spans="1:26" ht="15.75" customHeight="1">
      <c r="A395" s="426"/>
      <c r="B395" s="426"/>
      <c r="C395" s="426"/>
      <c r="D395" s="426"/>
      <c r="E395" s="426"/>
      <c r="F395" s="426"/>
      <c r="G395" s="426"/>
      <c r="H395" s="426"/>
      <c r="I395" s="426"/>
      <c r="J395" s="426"/>
      <c r="K395" s="426"/>
      <c r="L395" s="426"/>
      <c r="M395" s="426"/>
      <c r="N395" s="426"/>
      <c r="O395" s="426"/>
      <c r="P395" s="426"/>
      <c r="Q395" s="426"/>
      <c r="R395" s="426"/>
      <c r="S395" s="426"/>
      <c r="T395" s="426"/>
      <c r="U395" s="426"/>
      <c r="V395" s="426"/>
      <c r="W395" s="426"/>
      <c r="X395" s="426"/>
      <c r="Y395" s="426"/>
      <c r="Z395" s="426"/>
    </row>
    <row r="396" spans="1:26" ht="15.75" customHeight="1">
      <c r="A396" s="426"/>
      <c r="B396" s="426"/>
      <c r="C396" s="426"/>
      <c r="D396" s="426"/>
      <c r="E396" s="426"/>
      <c r="F396" s="426"/>
      <c r="G396" s="426"/>
      <c r="H396" s="426"/>
      <c r="I396" s="426"/>
      <c r="J396" s="426"/>
      <c r="K396" s="426"/>
      <c r="L396" s="426"/>
      <c r="M396" s="426"/>
      <c r="N396" s="426"/>
      <c r="O396" s="426"/>
      <c r="P396" s="426"/>
      <c r="Q396" s="426"/>
      <c r="R396" s="426"/>
      <c r="S396" s="426"/>
      <c r="T396" s="426"/>
      <c r="U396" s="426"/>
      <c r="V396" s="426"/>
      <c r="W396" s="426"/>
      <c r="X396" s="426"/>
      <c r="Y396" s="426"/>
      <c r="Z396" s="426"/>
    </row>
    <row r="397" spans="1:26" ht="15.75" customHeight="1">
      <c r="A397" s="426"/>
      <c r="B397" s="426"/>
      <c r="C397" s="426"/>
      <c r="D397" s="426"/>
      <c r="E397" s="426"/>
      <c r="F397" s="426"/>
      <c r="G397" s="426"/>
      <c r="H397" s="426"/>
      <c r="I397" s="426"/>
      <c r="J397" s="426"/>
      <c r="K397" s="426"/>
      <c r="L397" s="426"/>
      <c r="M397" s="426"/>
      <c r="N397" s="426"/>
      <c r="O397" s="426"/>
      <c r="P397" s="426"/>
      <c r="Q397" s="426"/>
      <c r="R397" s="426"/>
      <c r="S397" s="426"/>
      <c r="T397" s="426"/>
      <c r="U397" s="426"/>
      <c r="V397" s="426"/>
      <c r="W397" s="426"/>
      <c r="X397" s="426"/>
      <c r="Y397" s="426"/>
      <c r="Z397" s="426"/>
    </row>
    <row r="398" spans="1:26" ht="15.75" customHeight="1">
      <c r="A398" s="426"/>
      <c r="B398" s="426"/>
      <c r="C398" s="426"/>
      <c r="D398" s="426"/>
      <c r="E398" s="426"/>
      <c r="F398" s="426"/>
      <c r="G398" s="426"/>
      <c r="H398" s="426"/>
      <c r="I398" s="426"/>
      <c r="J398" s="426"/>
      <c r="K398" s="426"/>
      <c r="L398" s="426"/>
      <c r="M398" s="426"/>
      <c r="N398" s="426"/>
      <c r="O398" s="426"/>
      <c r="P398" s="426"/>
      <c r="Q398" s="426"/>
      <c r="R398" s="426"/>
      <c r="S398" s="426"/>
      <c r="T398" s="426"/>
      <c r="U398" s="426"/>
      <c r="V398" s="426"/>
      <c r="W398" s="426"/>
      <c r="X398" s="426"/>
      <c r="Y398" s="426"/>
      <c r="Z398" s="426"/>
    </row>
    <row r="399" spans="1:26" ht="15.75" customHeight="1">
      <c r="A399" s="426"/>
      <c r="B399" s="426"/>
      <c r="C399" s="426"/>
      <c r="D399" s="426"/>
      <c r="E399" s="426"/>
      <c r="F399" s="426"/>
      <c r="G399" s="426"/>
      <c r="H399" s="426"/>
      <c r="I399" s="426"/>
      <c r="J399" s="426"/>
      <c r="K399" s="426"/>
      <c r="L399" s="426"/>
      <c r="M399" s="426"/>
      <c r="N399" s="426"/>
      <c r="O399" s="426"/>
      <c r="P399" s="426"/>
      <c r="Q399" s="426"/>
      <c r="R399" s="426"/>
      <c r="S399" s="426"/>
      <c r="T399" s="426"/>
      <c r="U399" s="426"/>
      <c r="V399" s="426"/>
      <c r="W399" s="426"/>
      <c r="X399" s="426"/>
      <c r="Y399" s="426"/>
      <c r="Z399" s="426"/>
    </row>
    <row r="400" spans="1:26" ht="15.75" customHeight="1">
      <c r="A400" s="426"/>
      <c r="B400" s="426"/>
      <c r="C400" s="426"/>
      <c r="D400" s="426"/>
      <c r="E400" s="426"/>
      <c r="F400" s="426"/>
      <c r="G400" s="426"/>
      <c r="H400" s="426"/>
      <c r="I400" s="426"/>
      <c r="J400" s="426"/>
      <c r="K400" s="426"/>
      <c r="L400" s="426"/>
      <c r="M400" s="426"/>
      <c r="N400" s="426"/>
      <c r="O400" s="426"/>
      <c r="P400" s="426"/>
      <c r="Q400" s="426"/>
      <c r="R400" s="426"/>
      <c r="S400" s="426"/>
      <c r="T400" s="426"/>
      <c r="U400" s="426"/>
      <c r="V400" s="426"/>
      <c r="W400" s="426"/>
      <c r="X400" s="426"/>
      <c r="Y400" s="426"/>
      <c r="Z400" s="426"/>
    </row>
    <row r="401" spans="1:26" ht="15.75" customHeight="1">
      <c r="A401" s="426"/>
      <c r="B401" s="426"/>
      <c r="C401" s="426"/>
      <c r="D401" s="426"/>
      <c r="E401" s="426"/>
      <c r="F401" s="426"/>
      <c r="G401" s="426"/>
      <c r="H401" s="426"/>
      <c r="I401" s="426"/>
      <c r="J401" s="426"/>
      <c r="K401" s="426"/>
      <c r="L401" s="426"/>
      <c r="M401" s="426"/>
      <c r="N401" s="426"/>
      <c r="O401" s="426"/>
      <c r="P401" s="426"/>
      <c r="Q401" s="426"/>
      <c r="R401" s="426"/>
      <c r="S401" s="426"/>
      <c r="T401" s="426"/>
      <c r="U401" s="426"/>
      <c r="V401" s="426"/>
      <c r="W401" s="426"/>
      <c r="X401" s="426"/>
      <c r="Y401" s="426"/>
      <c r="Z401" s="426"/>
    </row>
    <row r="402" spans="1:26" ht="15.75" customHeight="1">
      <c r="A402" s="426"/>
      <c r="B402" s="426"/>
      <c r="C402" s="426"/>
      <c r="D402" s="426"/>
      <c r="E402" s="426"/>
      <c r="F402" s="426"/>
      <c r="G402" s="426"/>
      <c r="H402" s="426"/>
      <c r="I402" s="426"/>
      <c r="J402" s="426"/>
      <c r="K402" s="426"/>
      <c r="L402" s="426"/>
      <c r="M402" s="426"/>
      <c r="N402" s="426"/>
      <c r="O402" s="426"/>
      <c r="P402" s="426"/>
      <c r="Q402" s="426"/>
      <c r="R402" s="426"/>
      <c r="S402" s="426"/>
      <c r="T402" s="426"/>
      <c r="U402" s="426"/>
      <c r="V402" s="426"/>
      <c r="W402" s="426"/>
      <c r="X402" s="426"/>
      <c r="Y402" s="426"/>
      <c r="Z402" s="426"/>
    </row>
    <row r="403" spans="1:26" ht="15.75" customHeight="1">
      <c r="A403" s="426"/>
      <c r="B403" s="426"/>
      <c r="C403" s="426"/>
      <c r="D403" s="426"/>
      <c r="E403" s="426"/>
      <c r="F403" s="426"/>
      <c r="G403" s="426"/>
      <c r="H403" s="426"/>
      <c r="I403" s="426"/>
      <c r="J403" s="426"/>
      <c r="K403" s="426"/>
      <c r="L403" s="426"/>
      <c r="M403" s="426"/>
      <c r="N403" s="426"/>
      <c r="O403" s="426"/>
      <c r="P403" s="426"/>
      <c r="Q403" s="426"/>
      <c r="R403" s="426"/>
      <c r="S403" s="426"/>
      <c r="T403" s="426"/>
      <c r="U403" s="426"/>
      <c r="V403" s="426"/>
      <c r="W403" s="426"/>
      <c r="X403" s="426"/>
      <c r="Y403" s="426"/>
      <c r="Z403" s="426"/>
    </row>
    <row r="404" spans="1:26" ht="15.75" customHeight="1">
      <c r="A404" s="426"/>
      <c r="B404" s="426"/>
      <c r="C404" s="426"/>
      <c r="D404" s="426"/>
      <c r="E404" s="426"/>
      <c r="F404" s="426"/>
      <c r="G404" s="426"/>
      <c r="H404" s="426"/>
      <c r="I404" s="426"/>
      <c r="J404" s="426"/>
      <c r="K404" s="426"/>
      <c r="L404" s="426"/>
      <c r="M404" s="426"/>
      <c r="N404" s="426"/>
      <c r="O404" s="426"/>
      <c r="P404" s="426"/>
      <c r="Q404" s="426"/>
      <c r="R404" s="426"/>
      <c r="S404" s="426"/>
      <c r="T404" s="426"/>
      <c r="U404" s="426"/>
      <c r="V404" s="426"/>
      <c r="W404" s="426"/>
      <c r="X404" s="426"/>
      <c r="Y404" s="426"/>
      <c r="Z404" s="426"/>
    </row>
    <row r="405" spans="1:26" ht="15.75" customHeight="1">
      <c r="A405" s="426"/>
      <c r="B405" s="426"/>
      <c r="C405" s="426"/>
      <c r="D405" s="426"/>
      <c r="E405" s="426"/>
      <c r="F405" s="426"/>
      <c r="G405" s="426"/>
      <c r="H405" s="426"/>
      <c r="I405" s="426"/>
      <c r="J405" s="426"/>
      <c r="K405" s="426"/>
      <c r="L405" s="426"/>
      <c r="M405" s="426"/>
      <c r="N405" s="426"/>
      <c r="O405" s="426"/>
      <c r="P405" s="426"/>
      <c r="Q405" s="426"/>
      <c r="R405" s="426"/>
      <c r="S405" s="426"/>
      <c r="T405" s="426"/>
      <c r="U405" s="426"/>
      <c r="V405" s="426"/>
      <c r="W405" s="426"/>
      <c r="X405" s="426"/>
      <c r="Y405" s="426"/>
      <c r="Z405" s="426"/>
    </row>
    <row r="406" spans="1:26" ht="15.75" customHeight="1">
      <c r="A406" s="426"/>
      <c r="B406" s="426"/>
      <c r="C406" s="426"/>
      <c r="D406" s="426"/>
      <c r="E406" s="426"/>
      <c r="F406" s="426"/>
      <c r="G406" s="426"/>
      <c r="H406" s="426"/>
      <c r="I406" s="426"/>
      <c r="J406" s="426"/>
      <c r="K406" s="426"/>
      <c r="L406" s="426"/>
      <c r="M406" s="426"/>
      <c r="N406" s="426"/>
      <c r="O406" s="426"/>
      <c r="P406" s="426"/>
      <c r="Q406" s="426"/>
      <c r="R406" s="426"/>
      <c r="S406" s="426"/>
      <c r="T406" s="426"/>
      <c r="U406" s="426"/>
      <c r="V406" s="426"/>
      <c r="W406" s="426"/>
      <c r="X406" s="426"/>
      <c r="Y406" s="426"/>
      <c r="Z406" s="426"/>
    </row>
    <row r="407" spans="1:26" ht="15.75" customHeight="1">
      <c r="A407" s="426"/>
      <c r="B407" s="426"/>
      <c r="C407" s="426"/>
      <c r="D407" s="426"/>
      <c r="E407" s="426"/>
      <c r="F407" s="426"/>
      <c r="G407" s="426"/>
      <c r="H407" s="426"/>
      <c r="I407" s="426"/>
      <c r="J407" s="426"/>
      <c r="K407" s="426"/>
      <c r="L407" s="426"/>
      <c r="M407" s="426"/>
      <c r="N407" s="426"/>
      <c r="O407" s="426"/>
      <c r="P407" s="426"/>
      <c r="Q407" s="426"/>
      <c r="R407" s="426"/>
      <c r="S407" s="426"/>
      <c r="T407" s="426"/>
      <c r="U407" s="426"/>
      <c r="V407" s="426"/>
      <c r="W407" s="426"/>
      <c r="X407" s="426"/>
      <c r="Y407" s="426"/>
      <c r="Z407" s="426"/>
    </row>
    <row r="408" spans="1:26" ht="15.75" customHeight="1">
      <c r="A408" s="426"/>
      <c r="B408" s="426"/>
      <c r="C408" s="426"/>
      <c r="D408" s="426"/>
      <c r="E408" s="426"/>
      <c r="F408" s="426"/>
      <c r="G408" s="426"/>
      <c r="H408" s="426"/>
      <c r="I408" s="426"/>
      <c r="J408" s="426"/>
      <c r="K408" s="426"/>
      <c r="L408" s="426"/>
      <c r="M408" s="426"/>
      <c r="N408" s="426"/>
      <c r="O408" s="426"/>
      <c r="P408" s="426"/>
      <c r="Q408" s="426"/>
      <c r="R408" s="426"/>
      <c r="S408" s="426"/>
      <c r="T408" s="426"/>
      <c r="U408" s="426"/>
      <c r="V408" s="426"/>
      <c r="W408" s="426"/>
      <c r="X408" s="426"/>
      <c r="Y408" s="426"/>
      <c r="Z408" s="426"/>
    </row>
    <row r="409" spans="1:26" ht="15.75" customHeight="1">
      <c r="A409" s="426"/>
      <c r="B409" s="426"/>
      <c r="C409" s="426"/>
      <c r="D409" s="426"/>
      <c r="E409" s="426"/>
      <c r="F409" s="426"/>
      <c r="G409" s="426"/>
      <c r="H409" s="426"/>
      <c r="I409" s="426"/>
      <c r="J409" s="426"/>
      <c r="K409" s="426"/>
      <c r="L409" s="426"/>
      <c r="M409" s="426"/>
      <c r="N409" s="426"/>
      <c r="O409" s="426"/>
      <c r="P409" s="426"/>
      <c r="Q409" s="426"/>
      <c r="R409" s="426"/>
      <c r="S409" s="426"/>
      <c r="T409" s="426"/>
      <c r="U409" s="426"/>
      <c r="V409" s="426"/>
      <c r="W409" s="426"/>
      <c r="X409" s="426"/>
      <c r="Y409" s="426"/>
      <c r="Z409" s="426"/>
    </row>
    <row r="410" spans="1:26" ht="15.75" customHeight="1">
      <c r="A410" s="426"/>
      <c r="B410" s="426"/>
      <c r="C410" s="426"/>
      <c r="D410" s="426"/>
      <c r="E410" s="426"/>
      <c r="F410" s="426"/>
      <c r="G410" s="426"/>
      <c r="H410" s="426"/>
      <c r="I410" s="426"/>
      <c r="J410" s="426"/>
      <c r="K410" s="426"/>
      <c r="L410" s="426"/>
      <c r="M410" s="426"/>
      <c r="N410" s="426"/>
      <c r="O410" s="426"/>
      <c r="P410" s="426"/>
      <c r="Q410" s="426"/>
      <c r="R410" s="426"/>
      <c r="S410" s="426"/>
      <c r="T410" s="426"/>
      <c r="U410" s="426"/>
      <c r="V410" s="426"/>
      <c r="W410" s="426"/>
      <c r="X410" s="426"/>
      <c r="Y410" s="426"/>
      <c r="Z410" s="426"/>
    </row>
    <row r="411" spans="1:26" ht="15.75" customHeight="1">
      <c r="A411" s="426"/>
      <c r="B411" s="426"/>
      <c r="C411" s="426"/>
      <c r="D411" s="426"/>
      <c r="E411" s="426"/>
      <c r="F411" s="426"/>
      <c r="G411" s="426"/>
      <c r="H411" s="426"/>
      <c r="I411" s="426"/>
      <c r="J411" s="426"/>
      <c r="K411" s="426"/>
      <c r="L411" s="426"/>
      <c r="M411" s="426"/>
      <c r="N411" s="426"/>
      <c r="O411" s="426"/>
      <c r="P411" s="426"/>
      <c r="Q411" s="426"/>
      <c r="R411" s="426"/>
      <c r="S411" s="426"/>
      <c r="T411" s="426"/>
      <c r="U411" s="426"/>
      <c r="V411" s="426"/>
      <c r="W411" s="426"/>
      <c r="X411" s="426"/>
      <c r="Y411" s="426"/>
      <c r="Z411" s="426"/>
    </row>
    <row r="412" spans="1:26" ht="15.75" customHeight="1">
      <c r="A412" s="426"/>
      <c r="B412" s="426"/>
      <c r="C412" s="426"/>
      <c r="D412" s="426"/>
      <c r="E412" s="426"/>
      <c r="F412" s="426"/>
      <c r="G412" s="426"/>
      <c r="H412" s="426"/>
      <c r="I412" s="426"/>
      <c r="J412" s="426"/>
      <c r="K412" s="426"/>
      <c r="L412" s="426"/>
      <c r="M412" s="426"/>
      <c r="N412" s="426"/>
      <c r="O412" s="426"/>
      <c r="P412" s="426"/>
      <c r="Q412" s="426"/>
      <c r="R412" s="426"/>
      <c r="S412" s="426"/>
      <c r="T412" s="426"/>
      <c r="U412" s="426"/>
      <c r="V412" s="426"/>
      <c r="W412" s="426"/>
      <c r="X412" s="426"/>
      <c r="Y412" s="426"/>
      <c r="Z412" s="426"/>
    </row>
    <row r="413" spans="1:26" ht="15.75" customHeight="1">
      <c r="A413" s="426"/>
      <c r="B413" s="426"/>
      <c r="C413" s="426"/>
      <c r="D413" s="426"/>
      <c r="E413" s="426"/>
      <c r="F413" s="426"/>
      <c r="G413" s="426"/>
      <c r="H413" s="426"/>
      <c r="I413" s="426"/>
      <c r="J413" s="426"/>
      <c r="K413" s="426"/>
      <c r="L413" s="426"/>
      <c r="M413" s="426"/>
      <c r="N413" s="426"/>
      <c r="O413" s="426"/>
      <c r="P413" s="426"/>
      <c r="Q413" s="426"/>
      <c r="R413" s="426"/>
      <c r="S413" s="426"/>
      <c r="T413" s="426"/>
      <c r="U413" s="426"/>
      <c r="V413" s="426"/>
      <c r="W413" s="426"/>
      <c r="X413" s="426"/>
      <c r="Y413" s="426"/>
      <c r="Z413" s="426"/>
    </row>
    <row r="414" spans="1:26" ht="15.75" customHeight="1">
      <c r="A414" s="426"/>
      <c r="B414" s="426"/>
      <c r="C414" s="426"/>
      <c r="D414" s="426"/>
      <c r="E414" s="426"/>
      <c r="F414" s="426"/>
      <c r="G414" s="426"/>
      <c r="H414" s="426"/>
      <c r="I414" s="426"/>
      <c r="J414" s="426"/>
      <c r="K414" s="426"/>
      <c r="L414" s="426"/>
      <c r="M414" s="426"/>
      <c r="N414" s="426"/>
      <c r="O414" s="426"/>
      <c r="P414" s="426"/>
      <c r="Q414" s="426"/>
      <c r="R414" s="426"/>
      <c r="S414" s="426"/>
      <c r="T414" s="426"/>
      <c r="U414" s="426"/>
      <c r="V414" s="426"/>
      <c r="W414" s="426"/>
      <c r="X414" s="426"/>
      <c r="Y414" s="426"/>
      <c r="Z414" s="426"/>
    </row>
    <row r="415" spans="1:26" ht="15.75" customHeight="1">
      <c r="A415" s="426"/>
      <c r="B415" s="426"/>
      <c r="C415" s="426"/>
      <c r="D415" s="426"/>
      <c r="E415" s="426"/>
      <c r="F415" s="426"/>
      <c r="G415" s="426"/>
      <c r="H415" s="426"/>
      <c r="I415" s="426"/>
      <c r="J415" s="426"/>
      <c r="K415" s="426"/>
      <c r="L415" s="426"/>
      <c r="M415" s="426"/>
      <c r="N415" s="426"/>
      <c r="O415" s="426"/>
      <c r="P415" s="426"/>
      <c r="Q415" s="426"/>
      <c r="R415" s="426"/>
      <c r="S415" s="426"/>
      <c r="T415" s="426"/>
      <c r="U415" s="426"/>
      <c r="V415" s="426"/>
      <c r="W415" s="426"/>
      <c r="X415" s="426"/>
      <c r="Y415" s="426"/>
      <c r="Z415" s="426"/>
    </row>
    <row r="416" spans="1:26" ht="15.75" customHeight="1">
      <c r="A416" s="426"/>
      <c r="B416" s="426"/>
      <c r="C416" s="426"/>
      <c r="D416" s="426"/>
      <c r="E416" s="426"/>
      <c r="F416" s="426"/>
      <c r="G416" s="426"/>
      <c r="H416" s="426"/>
      <c r="I416" s="426"/>
      <c r="J416" s="426"/>
      <c r="K416" s="426"/>
      <c r="L416" s="426"/>
      <c r="M416" s="426"/>
      <c r="N416" s="426"/>
      <c r="O416" s="426"/>
      <c r="P416" s="426"/>
      <c r="Q416" s="426"/>
      <c r="R416" s="426"/>
      <c r="S416" s="426"/>
      <c r="T416" s="426"/>
      <c r="U416" s="426"/>
      <c r="V416" s="426"/>
      <c r="W416" s="426"/>
      <c r="X416" s="426"/>
      <c r="Y416" s="426"/>
      <c r="Z416" s="426"/>
    </row>
    <row r="417" spans="1:26" ht="15.75" customHeight="1">
      <c r="A417" s="426"/>
      <c r="B417" s="426"/>
      <c r="C417" s="426"/>
      <c r="D417" s="426"/>
      <c r="E417" s="426"/>
      <c r="F417" s="426"/>
      <c r="G417" s="426"/>
      <c r="H417" s="426"/>
      <c r="I417" s="426"/>
      <c r="J417" s="426"/>
      <c r="K417" s="426"/>
      <c r="L417" s="426"/>
      <c r="M417" s="426"/>
      <c r="N417" s="426"/>
      <c r="O417" s="426"/>
      <c r="P417" s="426"/>
      <c r="Q417" s="426"/>
      <c r="R417" s="426"/>
      <c r="S417" s="426"/>
      <c r="T417" s="426"/>
      <c r="U417" s="426"/>
      <c r="V417" s="426"/>
      <c r="W417" s="426"/>
      <c r="X417" s="426"/>
      <c r="Y417" s="426"/>
      <c r="Z417" s="426"/>
    </row>
    <row r="418" spans="1:26" ht="15.75" customHeight="1">
      <c r="A418" s="426"/>
      <c r="B418" s="426"/>
      <c r="C418" s="426"/>
      <c r="D418" s="426"/>
      <c r="E418" s="426"/>
      <c r="F418" s="426"/>
      <c r="G418" s="426"/>
      <c r="H418" s="426"/>
      <c r="I418" s="426"/>
      <c r="J418" s="426"/>
      <c r="K418" s="426"/>
      <c r="L418" s="426"/>
      <c r="M418" s="426"/>
      <c r="N418" s="426"/>
      <c r="O418" s="426"/>
      <c r="P418" s="426"/>
      <c r="Q418" s="426"/>
      <c r="R418" s="426"/>
      <c r="S418" s="426"/>
      <c r="T418" s="426"/>
      <c r="U418" s="426"/>
      <c r="V418" s="426"/>
      <c r="W418" s="426"/>
      <c r="X418" s="426"/>
      <c r="Y418" s="426"/>
      <c r="Z418" s="426"/>
    </row>
    <row r="419" spans="1:26" ht="15.75" customHeight="1">
      <c r="A419" s="426"/>
      <c r="B419" s="426"/>
      <c r="C419" s="426"/>
      <c r="D419" s="426"/>
      <c r="E419" s="426"/>
      <c r="F419" s="426"/>
      <c r="G419" s="426"/>
      <c r="H419" s="426"/>
      <c r="I419" s="426"/>
      <c r="J419" s="426"/>
      <c r="K419" s="426"/>
      <c r="L419" s="426"/>
      <c r="M419" s="426"/>
      <c r="N419" s="426"/>
      <c r="O419" s="426"/>
      <c r="P419" s="426"/>
      <c r="Q419" s="426"/>
      <c r="R419" s="426"/>
      <c r="S419" s="426"/>
      <c r="T419" s="426"/>
      <c r="U419" s="426"/>
      <c r="V419" s="426"/>
      <c r="W419" s="426"/>
      <c r="X419" s="426"/>
      <c r="Y419" s="426"/>
      <c r="Z419" s="426"/>
    </row>
    <row r="420" spans="1:26" ht="15.75" customHeight="1">
      <c r="A420" s="426"/>
      <c r="B420" s="426"/>
      <c r="C420" s="426"/>
      <c r="D420" s="426"/>
      <c r="E420" s="426"/>
      <c r="F420" s="426"/>
      <c r="G420" s="426"/>
      <c r="H420" s="426"/>
      <c r="I420" s="426"/>
      <c r="J420" s="426"/>
      <c r="K420" s="426"/>
      <c r="L420" s="426"/>
      <c r="M420" s="426"/>
      <c r="N420" s="426"/>
      <c r="O420" s="426"/>
      <c r="P420" s="426"/>
      <c r="Q420" s="426"/>
      <c r="R420" s="426"/>
      <c r="S420" s="426"/>
      <c r="T420" s="426"/>
      <c r="U420" s="426"/>
      <c r="V420" s="426"/>
      <c r="W420" s="426"/>
      <c r="X420" s="426"/>
      <c r="Y420" s="426"/>
      <c r="Z420" s="426"/>
    </row>
    <row r="421" spans="1:26" ht="15.75" customHeight="1">
      <c r="A421" s="426"/>
      <c r="B421" s="426"/>
      <c r="C421" s="426"/>
      <c r="D421" s="426"/>
      <c r="E421" s="426"/>
      <c r="F421" s="426"/>
      <c r="G421" s="426"/>
      <c r="H421" s="426"/>
      <c r="I421" s="426"/>
      <c r="J421" s="426"/>
      <c r="K421" s="426"/>
      <c r="L421" s="426"/>
      <c r="M421" s="426"/>
      <c r="N421" s="426"/>
      <c r="O421" s="426"/>
      <c r="P421" s="426"/>
      <c r="Q421" s="426"/>
      <c r="R421" s="426"/>
      <c r="S421" s="426"/>
      <c r="T421" s="426"/>
      <c r="U421" s="426"/>
      <c r="V421" s="426"/>
      <c r="W421" s="426"/>
      <c r="X421" s="426"/>
      <c r="Y421" s="426"/>
      <c r="Z421" s="426"/>
    </row>
    <row r="422" spans="1:26" ht="15.75" customHeight="1">
      <c r="A422" s="426"/>
      <c r="B422" s="426"/>
      <c r="C422" s="426"/>
      <c r="D422" s="426"/>
      <c r="E422" s="426"/>
      <c r="F422" s="426"/>
      <c r="G422" s="426"/>
      <c r="H422" s="426"/>
      <c r="I422" s="426"/>
      <c r="J422" s="426"/>
      <c r="K422" s="426"/>
      <c r="L422" s="426"/>
      <c r="M422" s="426"/>
      <c r="N422" s="426"/>
      <c r="O422" s="426"/>
      <c r="P422" s="426"/>
      <c r="Q422" s="426"/>
      <c r="R422" s="426"/>
      <c r="S422" s="426"/>
      <c r="T422" s="426"/>
      <c r="U422" s="426"/>
      <c r="V422" s="426"/>
      <c r="W422" s="426"/>
      <c r="X422" s="426"/>
      <c r="Y422" s="426"/>
      <c r="Z422" s="426"/>
    </row>
    <row r="423" spans="1:26" ht="15.75" customHeight="1">
      <c r="A423" s="426"/>
      <c r="B423" s="426"/>
      <c r="C423" s="426"/>
      <c r="D423" s="426"/>
      <c r="E423" s="426"/>
      <c r="F423" s="426"/>
      <c r="G423" s="426"/>
      <c r="H423" s="426"/>
      <c r="I423" s="426"/>
      <c r="J423" s="426"/>
      <c r="K423" s="426"/>
      <c r="L423" s="426"/>
      <c r="M423" s="426"/>
      <c r="N423" s="426"/>
      <c r="O423" s="426"/>
      <c r="P423" s="426"/>
      <c r="Q423" s="426"/>
      <c r="R423" s="426"/>
      <c r="S423" s="426"/>
      <c r="T423" s="426"/>
      <c r="U423" s="426"/>
      <c r="V423" s="426"/>
      <c r="W423" s="426"/>
      <c r="X423" s="426"/>
      <c r="Y423" s="426"/>
      <c r="Z423" s="426"/>
    </row>
    <row r="424" spans="1:26" ht="15.75" customHeight="1">
      <c r="A424" s="426"/>
      <c r="B424" s="426"/>
      <c r="C424" s="426"/>
      <c r="D424" s="426"/>
      <c r="E424" s="426"/>
      <c r="F424" s="426"/>
      <c r="G424" s="426"/>
      <c r="H424" s="426"/>
      <c r="I424" s="426"/>
      <c r="J424" s="426"/>
      <c r="K424" s="426"/>
      <c r="L424" s="426"/>
      <c r="M424" s="426"/>
      <c r="N424" s="426"/>
      <c r="O424" s="426"/>
      <c r="P424" s="426"/>
      <c r="Q424" s="426"/>
      <c r="R424" s="426"/>
      <c r="S424" s="426"/>
      <c r="T424" s="426"/>
      <c r="U424" s="426"/>
      <c r="V424" s="426"/>
      <c r="W424" s="426"/>
      <c r="X424" s="426"/>
      <c r="Y424" s="426"/>
      <c r="Z424" s="426"/>
    </row>
    <row r="425" spans="1:26" ht="15.75" customHeight="1">
      <c r="A425" s="426"/>
      <c r="B425" s="426"/>
      <c r="C425" s="426"/>
      <c r="D425" s="426"/>
      <c r="E425" s="426"/>
      <c r="F425" s="426"/>
      <c r="G425" s="426"/>
      <c r="H425" s="426"/>
      <c r="I425" s="426"/>
      <c r="J425" s="426"/>
      <c r="K425" s="426"/>
      <c r="L425" s="426"/>
      <c r="M425" s="426"/>
      <c r="N425" s="426"/>
      <c r="O425" s="426"/>
      <c r="P425" s="426"/>
      <c r="Q425" s="426"/>
      <c r="R425" s="426"/>
      <c r="S425" s="426"/>
      <c r="T425" s="426"/>
      <c r="U425" s="426"/>
      <c r="V425" s="426"/>
      <c r="W425" s="426"/>
      <c r="X425" s="426"/>
      <c r="Y425" s="426"/>
      <c r="Z425" s="426"/>
    </row>
    <row r="426" spans="1:26" ht="15.75" customHeight="1">
      <c r="A426" s="426"/>
      <c r="B426" s="426"/>
      <c r="C426" s="426"/>
      <c r="D426" s="426"/>
      <c r="E426" s="426"/>
      <c r="F426" s="426"/>
      <c r="G426" s="426"/>
      <c r="H426" s="426"/>
      <c r="I426" s="426"/>
      <c r="J426" s="426"/>
      <c r="K426" s="426"/>
      <c r="L426" s="426"/>
      <c r="M426" s="426"/>
      <c r="N426" s="426"/>
      <c r="O426" s="426"/>
      <c r="P426" s="426"/>
      <c r="Q426" s="426"/>
      <c r="R426" s="426"/>
      <c r="S426" s="426"/>
      <c r="T426" s="426"/>
      <c r="U426" s="426"/>
      <c r="V426" s="426"/>
      <c r="W426" s="426"/>
      <c r="X426" s="426"/>
      <c r="Y426" s="426"/>
      <c r="Z426" s="426"/>
    </row>
    <row r="427" spans="1:26" ht="15.75" customHeight="1">
      <c r="A427" s="426"/>
      <c r="B427" s="426"/>
      <c r="C427" s="426"/>
      <c r="D427" s="426"/>
      <c r="E427" s="426"/>
      <c r="F427" s="426"/>
      <c r="G427" s="426"/>
      <c r="H427" s="426"/>
      <c r="I427" s="426"/>
      <c r="J427" s="426"/>
      <c r="K427" s="426"/>
      <c r="L427" s="426"/>
      <c r="M427" s="426"/>
      <c r="N427" s="426"/>
      <c r="O427" s="426"/>
      <c r="P427" s="426"/>
      <c r="Q427" s="426"/>
      <c r="R427" s="426"/>
      <c r="S427" s="426"/>
      <c r="T427" s="426"/>
      <c r="U427" s="426"/>
      <c r="V427" s="426"/>
      <c r="W427" s="426"/>
      <c r="X427" s="426"/>
      <c r="Y427" s="426"/>
      <c r="Z427" s="426"/>
    </row>
    <row r="428" spans="1:26" ht="15.75" customHeight="1">
      <c r="A428" s="426"/>
      <c r="B428" s="426"/>
      <c r="C428" s="426"/>
      <c r="D428" s="426"/>
      <c r="E428" s="426"/>
      <c r="F428" s="426"/>
      <c r="G428" s="426"/>
      <c r="H428" s="426"/>
      <c r="I428" s="426"/>
      <c r="J428" s="426"/>
      <c r="K428" s="426"/>
      <c r="L428" s="426"/>
      <c r="M428" s="426"/>
      <c r="N428" s="426"/>
      <c r="O428" s="426"/>
      <c r="P428" s="426"/>
      <c r="Q428" s="426"/>
      <c r="R428" s="426"/>
      <c r="S428" s="426"/>
      <c r="T428" s="426"/>
      <c r="U428" s="426"/>
      <c r="V428" s="426"/>
      <c r="W428" s="426"/>
      <c r="X428" s="426"/>
      <c r="Y428" s="426"/>
      <c r="Z428" s="426"/>
    </row>
    <row r="429" spans="1:26" ht="15.75" customHeight="1">
      <c r="A429" s="426"/>
      <c r="B429" s="426"/>
      <c r="C429" s="426"/>
      <c r="D429" s="426"/>
      <c r="E429" s="426"/>
      <c r="F429" s="426"/>
      <c r="G429" s="426"/>
      <c r="H429" s="426"/>
      <c r="I429" s="426"/>
      <c r="J429" s="426"/>
      <c r="K429" s="426"/>
      <c r="L429" s="426"/>
      <c r="M429" s="426"/>
      <c r="N429" s="426"/>
      <c r="O429" s="426"/>
      <c r="P429" s="426"/>
      <c r="Q429" s="426"/>
      <c r="R429" s="426"/>
      <c r="S429" s="426"/>
      <c r="T429" s="426"/>
      <c r="U429" s="426"/>
      <c r="V429" s="426"/>
      <c r="W429" s="426"/>
      <c r="X429" s="426"/>
      <c r="Y429" s="426"/>
      <c r="Z429" s="426"/>
    </row>
    <row r="430" spans="1:26" ht="15.75" customHeight="1">
      <c r="A430" s="426"/>
      <c r="B430" s="426"/>
      <c r="C430" s="426"/>
      <c r="D430" s="426"/>
      <c r="E430" s="426"/>
      <c r="F430" s="426"/>
      <c r="G430" s="426"/>
      <c r="H430" s="426"/>
      <c r="I430" s="426"/>
      <c r="J430" s="426"/>
      <c r="K430" s="426"/>
      <c r="L430" s="426"/>
      <c r="M430" s="426"/>
      <c r="N430" s="426"/>
      <c r="O430" s="426"/>
      <c r="P430" s="426"/>
      <c r="Q430" s="426"/>
      <c r="R430" s="426"/>
      <c r="S430" s="426"/>
      <c r="T430" s="426"/>
      <c r="U430" s="426"/>
      <c r="V430" s="426"/>
      <c r="W430" s="426"/>
      <c r="X430" s="426"/>
      <c r="Y430" s="426"/>
      <c r="Z430" s="426"/>
    </row>
    <row r="431" spans="1:26" ht="15.75" customHeight="1">
      <c r="A431" s="426"/>
      <c r="B431" s="426"/>
      <c r="C431" s="426"/>
      <c r="D431" s="426"/>
      <c r="E431" s="426"/>
      <c r="F431" s="426"/>
      <c r="G431" s="426"/>
      <c r="H431" s="426"/>
      <c r="I431" s="426"/>
      <c r="J431" s="426"/>
      <c r="K431" s="426"/>
      <c r="L431" s="426"/>
      <c r="M431" s="426"/>
      <c r="N431" s="426"/>
      <c r="O431" s="426"/>
      <c r="P431" s="426"/>
      <c r="Q431" s="426"/>
      <c r="R431" s="426"/>
      <c r="S431" s="426"/>
      <c r="T431" s="426"/>
      <c r="U431" s="426"/>
      <c r="V431" s="426"/>
      <c r="W431" s="426"/>
      <c r="X431" s="426"/>
      <c r="Y431" s="426"/>
      <c r="Z431" s="426"/>
    </row>
    <row r="432" spans="1:26" ht="15.75" customHeight="1">
      <c r="A432" s="426"/>
      <c r="B432" s="426"/>
      <c r="C432" s="426"/>
      <c r="D432" s="426"/>
      <c r="E432" s="426"/>
      <c r="F432" s="426"/>
      <c r="G432" s="426"/>
      <c r="H432" s="426"/>
      <c r="I432" s="426"/>
      <c r="J432" s="426"/>
      <c r="K432" s="426"/>
      <c r="L432" s="426"/>
      <c r="M432" s="426"/>
      <c r="N432" s="426"/>
      <c r="O432" s="426"/>
      <c r="P432" s="426"/>
      <c r="Q432" s="426"/>
      <c r="R432" s="426"/>
      <c r="S432" s="426"/>
      <c r="T432" s="426"/>
      <c r="U432" s="426"/>
      <c r="V432" s="426"/>
      <c r="W432" s="426"/>
      <c r="X432" s="426"/>
      <c r="Y432" s="426"/>
      <c r="Z432" s="426"/>
    </row>
    <row r="433" spans="1:26" ht="15.75" customHeight="1">
      <c r="A433" s="426"/>
      <c r="B433" s="426"/>
      <c r="C433" s="426"/>
      <c r="D433" s="426"/>
      <c r="E433" s="426"/>
      <c r="F433" s="426"/>
      <c r="G433" s="426"/>
      <c r="H433" s="426"/>
      <c r="I433" s="426"/>
      <c r="J433" s="426"/>
      <c r="K433" s="426"/>
      <c r="L433" s="426"/>
      <c r="M433" s="426"/>
      <c r="N433" s="426"/>
      <c r="O433" s="426"/>
      <c r="P433" s="426"/>
      <c r="Q433" s="426"/>
      <c r="R433" s="426"/>
      <c r="S433" s="426"/>
      <c r="T433" s="426"/>
      <c r="U433" s="426"/>
      <c r="V433" s="426"/>
      <c r="W433" s="426"/>
      <c r="X433" s="426"/>
      <c r="Y433" s="426"/>
      <c r="Z433" s="426"/>
    </row>
    <row r="434" spans="1:26" ht="15.75" customHeight="1">
      <c r="A434" s="426"/>
      <c r="B434" s="426"/>
      <c r="C434" s="426"/>
      <c r="D434" s="426"/>
      <c r="E434" s="426"/>
      <c r="F434" s="426"/>
      <c r="G434" s="426"/>
      <c r="H434" s="426"/>
      <c r="I434" s="426"/>
      <c r="J434" s="426"/>
      <c r="K434" s="426"/>
      <c r="L434" s="426"/>
      <c r="M434" s="426"/>
      <c r="N434" s="426"/>
      <c r="O434" s="426"/>
      <c r="P434" s="426"/>
      <c r="Q434" s="426"/>
      <c r="R434" s="426"/>
      <c r="S434" s="426"/>
      <c r="T434" s="426"/>
      <c r="U434" s="426"/>
      <c r="V434" s="426"/>
      <c r="W434" s="426"/>
      <c r="X434" s="426"/>
      <c r="Y434" s="426"/>
      <c r="Z434" s="426"/>
    </row>
    <row r="435" spans="1:26" ht="15.75" customHeight="1">
      <c r="A435" s="426"/>
      <c r="B435" s="426"/>
      <c r="C435" s="426"/>
      <c r="D435" s="426"/>
      <c r="E435" s="426"/>
      <c r="F435" s="426"/>
      <c r="G435" s="426"/>
      <c r="H435" s="426"/>
      <c r="I435" s="426"/>
      <c r="J435" s="426"/>
      <c r="K435" s="426"/>
      <c r="L435" s="426"/>
      <c r="M435" s="426"/>
      <c r="N435" s="426"/>
      <c r="O435" s="426"/>
      <c r="P435" s="426"/>
      <c r="Q435" s="426"/>
      <c r="R435" s="426"/>
      <c r="S435" s="426"/>
      <c r="T435" s="426"/>
      <c r="U435" s="426"/>
      <c r="V435" s="426"/>
      <c r="W435" s="426"/>
      <c r="X435" s="426"/>
      <c r="Y435" s="426"/>
      <c r="Z435" s="426"/>
    </row>
    <row r="436" spans="1:26" ht="15.75" customHeight="1">
      <c r="A436" s="426"/>
      <c r="B436" s="426"/>
      <c r="C436" s="426"/>
      <c r="D436" s="426"/>
      <c r="E436" s="426"/>
      <c r="F436" s="426"/>
      <c r="G436" s="426"/>
      <c r="H436" s="426"/>
      <c r="I436" s="426"/>
      <c r="J436" s="426"/>
      <c r="K436" s="426"/>
      <c r="L436" s="426"/>
      <c r="M436" s="426"/>
      <c r="N436" s="426"/>
      <c r="O436" s="426"/>
      <c r="P436" s="426"/>
      <c r="Q436" s="426"/>
      <c r="R436" s="426"/>
      <c r="S436" s="426"/>
      <c r="T436" s="426"/>
      <c r="U436" s="426"/>
      <c r="V436" s="426"/>
      <c r="W436" s="426"/>
      <c r="X436" s="426"/>
      <c r="Y436" s="426"/>
      <c r="Z436" s="426"/>
    </row>
    <row r="437" spans="1:26" ht="15.75" customHeight="1">
      <c r="A437" s="426"/>
      <c r="B437" s="426"/>
      <c r="C437" s="426"/>
      <c r="D437" s="426"/>
      <c r="E437" s="426"/>
      <c r="F437" s="426"/>
      <c r="G437" s="426"/>
      <c r="H437" s="426"/>
      <c r="I437" s="426"/>
      <c r="J437" s="426"/>
      <c r="K437" s="426"/>
      <c r="L437" s="426"/>
      <c r="M437" s="426"/>
      <c r="N437" s="426"/>
      <c r="O437" s="426"/>
      <c r="P437" s="426"/>
      <c r="Q437" s="426"/>
      <c r="R437" s="426"/>
      <c r="S437" s="426"/>
      <c r="T437" s="426"/>
      <c r="U437" s="426"/>
      <c r="V437" s="426"/>
      <c r="W437" s="426"/>
      <c r="X437" s="426"/>
      <c r="Y437" s="426"/>
      <c r="Z437" s="426"/>
    </row>
    <row r="438" spans="1:26" ht="15.75" customHeight="1">
      <c r="A438" s="426"/>
      <c r="B438" s="426"/>
      <c r="C438" s="426"/>
      <c r="D438" s="426"/>
      <c r="E438" s="426"/>
      <c r="F438" s="426"/>
      <c r="G438" s="426"/>
      <c r="H438" s="426"/>
      <c r="I438" s="426"/>
      <c r="J438" s="426"/>
      <c r="K438" s="426"/>
      <c r="L438" s="426"/>
      <c r="M438" s="426"/>
      <c r="N438" s="426"/>
      <c r="O438" s="426"/>
      <c r="P438" s="426"/>
      <c r="Q438" s="426"/>
      <c r="R438" s="426"/>
      <c r="S438" s="426"/>
      <c r="T438" s="426"/>
      <c r="U438" s="426"/>
      <c r="V438" s="426"/>
      <c r="W438" s="426"/>
      <c r="X438" s="426"/>
      <c r="Y438" s="426"/>
      <c r="Z438" s="426"/>
    </row>
    <row r="439" spans="1:26" ht="15.75" customHeight="1">
      <c r="A439" s="426"/>
      <c r="B439" s="426"/>
      <c r="C439" s="426"/>
      <c r="D439" s="426"/>
      <c r="E439" s="426"/>
      <c r="F439" s="426"/>
      <c r="G439" s="426"/>
      <c r="H439" s="426"/>
      <c r="I439" s="426"/>
      <c r="J439" s="426"/>
      <c r="K439" s="426"/>
      <c r="L439" s="426"/>
      <c r="M439" s="426"/>
      <c r="N439" s="426"/>
      <c r="O439" s="426"/>
      <c r="P439" s="426"/>
      <c r="Q439" s="426"/>
      <c r="R439" s="426"/>
      <c r="S439" s="426"/>
      <c r="T439" s="426"/>
      <c r="U439" s="426"/>
      <c r="V439" s="426"/>
      <c r="W439" s="426"/>
      <c r="X439" s="426"/>
      <c r="Y439" s="426"/>
      <c r="Z439" s="426"/>
    </row>
    <row r="440" spans="1:26" ht="15.75" customHeight="1">
      <c r="A440" s="426"/>
      <c r="B440" s="426"/>
      <c r="C440" s="426"/>
      <c r="D440" s="426"/>
      <c r="E440" s="426"/>
      <c r="F440" s="426"/>
      <c r="G440" s="426"/>
      <c r="H440" s="426"/>
      <c r="I440" s="426"/>
      <c r="J440" s="426"/>
      <c r="K440" s="426"/>
      <c r="L440" s="426"/>
      <c r="M440" s="426"/>
      <c r="N440" s="426"/>
      <c r="O440" s="426"/>
      <c r="P440" s="426"/>
      <c r="Q440" s="426"/>
      <c r="R440" s="426"/>
      <c r="S440" s="426"/>
      <c r="T440" s="426"/>
      <c r="U440" s="426"/>
      <c r="V440" s="426"/>
      <c r="W440" s="426"/>
      <c r="X440" s="426"/>
      <c r="Y440" s="426"/>
      <c r="Z440" s="426"/>
    </row>
    <row r="441" spans="1:26" ht="15.75" customHeight="1">
      <c r="A441" s="426"/>
      <c r="B441" s="426"/>
      <c r="C441" s="426"/>
      <c r="D441" s="426"/>
      <c r="E441" s="426"/>
      <c r="F441" s="426"/>
      <c r="G441" s="426"/>
      <c r="H441" s="426"/>
      <c r="I441" s="426"/>
      <c r="J441" s="426"/>
      <c r="K441" s="426"/>
      <c r="L441" s="426"/>
      <c r="M441" s="426"/>
      <c r="N441" s="426"/>
      <c r="O441" s="426"/>
      <c r="P441" s="426"/>
      <c r="Q441" s="426"/>
      <c r="R441" s="426"/>
      <c r="S441" s="426"/>
      <c r="T441" s="426"/>
      <c r="U441" s="426"/>
      <c r="V441" s="426"/>
      <c r="W441" s="426"/>
      <c r="X441" s="426"/>
      <c r="Y441" s="426"/>
      <c r="Z441" s="426"/>
    </row>
    <row r="442" spans="1:26" ht="15.75" customHeight="1">
      <c r="A442" s="426"/>
      <c r="B442" s="426"/>
      <c r="C442" s="426"/>
      <c r="D442" s="426"/>
      <c r="E442" s="426"/>
      <c r="F442" s="426"/>
      <c r="G442" s="426"/>
      <c r="H442" s="426"/>
      <c r="I442" s="426"/>
      <c r="J442" s="426"/>
      <c r="K442" s="426"/>
      <c r="L442" s="426"/>
      <c r="M442" s="426"/>
      <c r="N442" s="426"/>
      <c r="O442" s="426"/>
      <c r="P442" s="426"/>
      <c r="Q442" s="426"/>
      <c r="R442" s="426"/>
      <c r="S442" s="426"/>
      <c r="T442" s="426"/>
      <c r="U442" s="426"/>
      <c r="V442" s="426"/>
      <c r="W442" s="426"/>
      <c r="X442" s="426"/>
      <c r="Y442" s="426"/>
      <c r="Z442" s="426"/>
    </row>
    <row r="443" spans="1:26" ht="15.75" customHeight="1">
      <c r="A443" s="426"/>
      <c r="B443" s="426"/>
      <c r="C443" s="426"/>
      <c r="D443" s="426"/>
      <c r="E443" s="426"/>
      <c r="F443" s="426"/>
      <c r="G443" s="426"/>
      <c r="H443" s="426"/>
      <c r="I443" s="426"/>
      <c r="J443" s="426"/>
      <c r="K443" s="426"/>
      <c r="L443" s="426"/>
      <c r="M443" s="426"/>
      <c r="N443" s="426"/>
      <c r="O443" s="426"/>
      <c r="P443" s="426"/>
      <c r="Q443" s="426"/>
      <c r="R443" s="426"/>
      <c r="S443" s="426"/>
      <c r="T443" s="426"/>
      <c r="U443" s="426"/>
      <c r="V443" s="426"/>
      <c r="W443" s="426"/>
      <c r="X443" s="426"/>
      <c r="Y443" s="426"/>
      <c r="Z443" s="426"/>
    </row>
    <row r="444" spans="1:26" ht="15.75" customHeight="1">
      <c r="A444" s="426"/>
      <c r="B444" s="426"/>
      <c r="C444" s="426"/>
      <c r="D444" s="426"/>
      <c r="E444" s="426"/>
      <c r="F444" s="426"/>
      <c r="G444" s="426"/>
      <c r="H444" s="426"/>
      <c r="I444" s="426"/>
      <c r="J444" s="426"/>
      <c r="K444" s="426"/>
      <c r="L444" s="426"/>
      <c r="M444" s="426"/>
      <c r="N444" s="426"/>
      <c r="O444" s="426"/>
      <c r="P444" s="426"/>
      <c r="Q444" s="426"/>
      <c r="R444" s="426"/>
      <c r="S444" s="426"/>
      <c r="T444" s="426"/>
      <c r="U444" s="426"/>
      <c r="V444" s="426"/>
      <c r="W444" s="426"/>
      <c r="X444" s="426"/>
      <c r="Y444" s="426"/>
      <c r="Z444" s="426"/>
    </row>
    <row r="445" spans="1:26" ht="15.75" customHeight="1">
      <c r="A445" s="426"/>
      <c r="B445" s="426"/>
      <c r="C445" s="426"/>
      <c r="D445" s="426"/>
      <c r="E445" s="426"/>
      <c r="F445" s="426"/>
      <c r="G445" s="426"/>
      <c r="H445" s="426"/>
      <c r="I445" s="426"/>
      <c r="J445" s="426"/>
      <c r="K445" s="426"/>
      <c r="L445" s="426"/>
      <c r="M445" s="426"/>
      <c r="N445" s="426"/>
      <c r="O445" s="426"/>
      <c r="P445" s="426"/>
      <c r="Q445" s="426"/>
      <c r="R445" s="426"/>
      <c r="S445" s="426"/>
      <c r="T445" s="426"/>
      <c r="U445" s="426"/>
      <c r="V445" s="426"/>
      <c r="W445" s="426"/>
      <c r="X445" s="426"/>
      <c r="Y445" s="426"/>
      <c r="Z445" s="426"/>
    </row>
    <row r="446" spans="1:26" ht="15.75" customHeight="1">
      <c r="A446" s="426"/>
      <c r="B446" s="426"/>
      <c r="C446" s="426"/>
      <c r="D446" s="426"/>
      <c r="E446" s="426"/>
      <c r="F446" s="426"/>
      <c r="G446" s="426"/>
      <c r="H446" s="426"/>
      <c r="I446" s="426"/>
      <c r="J446" s="426"/>
      <c r="K446" s="426"/>
      <c r="L446" s="426"/>
      <c r="M446" s="426"/>
      <c r="N446" s="426"/>
      <c r="O446" s="426"/>
      <c r="P446" s="426"/>
      <c r="Q446" s="426"/>
      <c r="R446" s="426"/>
      <c r="S446" s="426"/>
      <c r="T446" s="426"/>
      <c r="U446" s="426"/>
      <c r="V446" s="426"/>
      <c r="W446" s="426"/>
      <c r="X446" s="426"/>
      <c r="Y446" s="426"/>
      <c r="Z446" s="426"/>
    </row>
    <row r="447" spans="1:26" ht="15.75" customHeight="1">
      <c r="A447" s="426"/>
      <c r="B447" s="426"/>
      <c r="C447" s="426"/>
      <c r="D447" s="426"/>
      <c r="E447" s="426"/>
      <c r="F447" s="426"/>
      <c r="G447" s="426"/>
      <c r="H447" s="426"/>
      <c r="I447" s="426"/>
      <c r="J447" s="426"/>
      <c r="K447" s="426"/>
      <c r="L447" s="426"/>
      <c r="M447" s="426"/>
      <c r="N447" s="426"/>
      <c r="O447" s="426"/>
      <c r="P447" s="426"/>
      <c r="Q447" s="426"/>
      <c r="R447" s="426"/>
      <c r="S447" s="426"/>
      <c r="T447" s="426"/>
      <c r="U447" s="426"/>
      <c r="V447" s="426"/>
      <c r="W447" s="426"/>
      <c r="X447" s="426"/>
      <c r="Y447" s="426"/>
      <c r="Z447" s="426"/>
    </row>
    <row r="448" spans="1:26" ht="15.75" customHeight="1">
      <c r="A448" s="426"/>
      <c r="B448" s="426"/>
      <c r="C448" s="426"/>
      <c r="D448" s="426"/>
      <c r="E448" s="426"/>
      <c r="F448" s="426"/>
      <c r="G448" s="426"/>
      <c r="H448" s="426"/>
      <c r="I448" s="426"/>
      <c r="J448" s="426"/>
      <c r="K448" s="426"/>
      <c r="L448" s="426"/>
      <c r="M448" s="426"/>
      <c r="N448" s="426"/>
      <c r="O448" s="426"/>
      <c r="P448" s="426"/>
      <c r="Q448" s="426"/>
      <c r="R448" s="426"/>
      <c r="S448" s="426"/>
      <c r="T448" s="426"/>
      <c r="U448" s="426"/>
      <c r="V448" s="426"/>
      <c r="W448" s="426"/>
      <c r="X448" s="426"/>
      <c r="Y448" s="426"/>
      <c r="Z448" s="426"/>
    </row>
    <row r="449" spans="1:26" ht="15.75" customHeight="1">
      <c r="A449" s="426"/>
      <c r="B449" s="426"/>
      <c r="C449" s="426"/>
      <c r="D449" s="426"/>
      <c r="E449" s="426"/>
      <c r="F449" s="426"/>
      <c r="G449" s="426"/>
      <c r="H449" s="426"/>
      <c r="I449" s="426"/>
      <c r="J449" s="426"/>
      <c r="K449" s="426"/>
      <c r="L449" s="426"/>
      <c r="M449" s="426"/>
      <c r="N449" s="426"/>
      <c r="O449" s="426"/>
      <c r="P449" s="426"/>
      <c r="Q449" s="426"/>
      <c r="R449" s="426"/>
      <c r="S449" s="426"/>
      <c r="T449" s="426"/>
      <c r="U449" s="426"/>
      <c r="V449" s="426"/>
      <c r="W449" s="426"/>
      <c r="X449" s="426"/>
      <c r="Y449" s="426"/>
      <c r="Z449" s="426"/>
    </row>
    <row r="450" spans="1:26" ht="15.75" customHeight="1">
      <c r="A450" s="426"/>
      <c r="B450" s="426"/>
      <c r="C450" s="426"/>
      <c r="D450" s="426"/>
      <c r="E450" s="426"/>
      <c r="F450" s="426"/>
      <c r="G450" s="426"/>
      <c r="H450" s="426"/>
      <c r="I450" s="426"/>
      <c r="J450" s="426"/>
      <c r="K450" s="426"/>
      <c r="L450" s="426"/>
      <c r="M450" s="426"/>
      <c r="N450" s="426"/>
      <c r="O450" s="426"/>
      <c r="P450" s="426"/>
      <c r="Q450" s="426"/>
      <c r="R450" s="426"/>
      <c r="S450" s="426"/>
      <c r="T450" s="426"/>
      <c r="U450" s="426"/>
      <c r="V450" s="426"/>
      <c r="W450" s="426"/>
      <c r="X450" s="426"/>
      <c r="Y450" s="426"/>
      <c r="Z450" s="426"/>
    </row>
    <row r="451" spans="1:26" ht="15.75" customHeight="1">
      <c r="A451" s="426"/>
      <c r="B451" s="426"/>
      <c r="C451" s="426"/>
      <c r="D451" s="426"/>
      <c r="E451" s="426"/>
      <c r="F451" s="426"/>
      <c r="G451" s="426"/>
      <c r="H451" s="426"/>
      <c r="I451" s="426"/>
      <c r="J451" s="426"/>
      <c r="K451" s="426"/>
      <c r="L451" s="426"/>
      <c r="M451" s="426"/>
      <c r="N451" s="426"/>
      <c r="O451" s="426"/>
      <c r="P451" s="426"/>
      <c r="Q451" s="426"/>
      <c r="R451" s="426"/>
      <c r="S451" s="426"/>
      <c r="T451" s="426"/>
      <c r="U451" s="426"/>
      <c r="V451" s="426"/>
      <c r="W451" s="426"/>
      <c r="X451" s="426"/>
      <c r="Y451" s="426"/>
      <c r="Z451" s="426"/>
    </row>
    <row r="452" spans="1:26" ht="15.75" customHeight="1">
      <c r="A452" s="426"/>
      <c r="B452" s="426"/>
      <c r="C452" s="426"/>
      <c r="D452" s="426"/>
      <c r="E452" s="426"/>
      <c r="F452" s="426"/>
      <c r="G452" s="426"/>
      <c r="H452" s="426"/>
      <c r="I452" s="426"/>
      <c r="J452" s="426"/>
      <c r="K452" s="426"/>
      <c r="L452" s="426"/>
      <c r="M452" s="426"/>
      <c r="N452" s="426"/>
      <c r="O452" s="426"/>
      <c r="P452" s="426"/>
      <c r="Q452" s="426"/>
      <c r="R452" s="426"/>
      <c r="S452" s="426"/>
      <c r="T452" s="426"/>
      <c r="U452" s="426"/>
      <c r="V452" s="426"/>
      <c r="W452" s="426"/>
      <c r="X452" s="426"/>
      <c r="Y452" s="426"/>
      <c r="Z452" s="426"/>
    </row>
    <row r="453" spans="1:26" ht="15.75" customHeight="1">
      <c r="A453" s="426"/>
      <c r="B453" s="426"/>
      <c r="C453" s="426"/>
      <c r="D453" s="426"/>
      <c r="E453" s="426"/>
      <c r="F453" s="426"/>
      <c r="G453" s="426"/>
      <c r="H453" s="426"/>
      <c r="I453" s="426"/>
      <c r="J453" s="426"/>
      <c r="K453" s="426"/>
      <c r="L453" s="426"/>
      <c r="M453" s="426"/>
      <c r="N453" s="426"/>
      <c r="O453" s="426"/>
      <c r="P453" s="426"/>
      <c r="Q453" s="426"/>
      <c r="R453" s="426"/>
      <c r="S453" s="426"/>
      <c r="T453" s="426"/>
      <c r="U453" s="426"/>
      <c r="V453" s="426"/>
      <c r="W453" s="426"/>
      <c r="X453" s="426"/>
      <c r="Y453" s="426"/>
      <c r="Z453" s="426"/>
    </row>
    <row r="454" spans="1:26" ht="15.75" customHeight="1">
      <c r="A454" s="426"/>
      <c r="B454" s="426"/>
      <c r="C454" s="426"/>
      <c r="D454" s="426"/>
      <c r="E454" s="426"/>
      <c r="F454" s="426"/>
      <c r="G454" s="426"/>
      <c r="H454" s="426"/>
      <c r="I454" s="426"/>
      <c r="J454" s="426"/>
      <c r="K454" s="426"/>
      <c r="L454" s="426"/>
      <c r="M454" s="426"/>
      <c r="N454" s="426"/>
      <c r="O454" s="426"/>
      <c r="P454" s="426"/>
      <c r="Q454" s="426"/>
      <c r="R454" s="426"/>
      <c r="S454" s="426"/>
      <c r="T454" s="426"/>
      <c r="U454" s="426"/>
      <c r="V454" s="426"/>
      <c r="W454" s="426"/>
      <c r="X454" s="426"/>
      <c r="Y454" s="426"/>
      <c r="Z454" s="426"/>
    </row>
    <row r="455" spans="1:26" ht="15.75" customHeight="1">
      <c r="A455" s="426"/>
      <c r="B455" s="426"/>
      <c r="C455" s="426"/>
      <c r="D455" s="426"/>
      <c r="E455" s="426"/>
      <c r="F455" s="426"/>
      <c r="G455" s="426"/>
      <c r="H455" s="426"/>
      <c r="I455" s="426"/>
      <c r="J455" s="426"/>
      <c r="K455" s="426"/>
      <c r="L455" s="426"/>
      <c r="M455" s="426"/>
      <c r="N455" s="426"/>
      <c r="O455" s="426"/>
      <c r="P455" s="426"/>
      <c r="Q455" s="426"/>
      <c r="R455" s="426"/>
      <c r="S455" s="426"/>
      <c r="T455" s="426"/>
      <c r="U455" s="426"/>
      <c r="V455" s="426"/>
      <c r="W455" s="426"/>
      <c r="X455" s="426"/>
      <c r="Y455" s="426"/>
      <c r="Z455" s="426"/>
    </row>
    <row r="456" spans="1:26" ht="15.75" customHeight="1">
      <c r="A456" s="426"/>
      <c r="B456" s="426"/>
      <c r="C456" s="426"/>
      <c r="D456" s="426"/>
      <c r="E456" s="426"/>
      <c r="F456" s="426"/>
      <c r="G456" s="426"/>
      <c r="H456" s="426"/>
      <c r="I456" s="426"/>
      <c r="J456" s="426"/>
      <c r="K456" s="426"/>
      <c r="L456" s="426"/>
      <c r="M456" s="426"/>
      <c r="N456" s="426"/>
      <c r="O456" s="426"/>
      <c r="P456" s="426"/>
      <c r="Q456" s="426"/>
      <c r="R456" s="426"/>
      <c r="S456" s="426"/>
      <c r="T456" s="426"/>
      <c r="U456" s="426"/>
      <c r="V456" s="426"/>
      <c r="W456" s="426"/>
      <c r="X456" s="426"/>
      <c r="Y456" s="426"/>
      <c r="Z456" s="426"/>
    </row>
    <row r="457" spans="1:26" ht="15.75" customHeight="1">
      <c r="A457" s="426"/>
      <c r="B457" s="426"/>
      <c r="C457" s="426"/>
      <c r="D457" s="426"/>
      <c r="E457" s="426"/>
      <c r="F457" s="426"/>
      <c r="G457" s="426"/>
      <c r="H457" s="426"/>
      <c r="I457" s="426"/>
      <c r="J457" s="426"/>
      <c r="K457" s="426"/>
      <c r="L457" s="426"/>
      <c r="M457" s="426"/>
      <c r="N457" s="426"/>
      <c r="O457" s="426"/>
      <c r="P457" s="426"/>
      <c r="Q457" s="426"/>
      <c r="R457" s="426"/>
      <c r="S457" s="426"/>
      <c r="T457" s="426"/>
      <c r="U457" s="426"/>
      <c r="V457" s="426"/>
      <c r="W457" s="426"/>
      <c r="X457" s="426"/>
      <c r="Y457" s="426"/>
      <c r="Z457" s="426"/>
    </row>
    <row r="458" spans="1:26" ht="15.75" customHeight="1">
      <c r="A458" s="426"/>
      <c r="B458" s="426"/>
      <c r="C458" s="426"/>
      <c r="D458" s="426"/>
      <c r="E458" s="426"/>
      <c r="F458" s="426"/>
      <c r="G458" s="426"/>
      <c r="H458" s="426"/>
      <c r="I458" s="426"/>
      <c r="J458" s="426"/>
      <c r="K458" s="426"/>
      <c r="L458" s="426"/>
      <c r="M458" s="426"/>
      <c r="N458" s="426"/>
      <c r="O458" s="426"/>
      <c r="P458" s="426"/>
      <c r="Q458" s="426"/>
      <c r="R458" s="426"/>
      <c r="S458" s="426"/>
      <c r="T458" s="426"/>
      <c r="U458" s="426"/>
      <c r="V458" s="426"/>
      <c r="W458" s="426"/>
      <c r="X458" s="426"/>
      <c r="Y458" s="426"/>
      <c r="Z458" s="426"/>
    </row>
    <row r="459" spans="1:26" ht="15.75" customHeight="1">
      <c r="A459" s="426"/>
      <c r="B459" s="426"/>
      <c r="C459" s="426"/>
      <c r="D459" s="426"/>
      <c r="E459" s="426"/>
      <c r="F459" s="426"/>
      <c r="G459" s="426"/>
      <c r="H459" s="426"/>
      <c r="I459" s="426"/>
      <c r="J459" s="426"/>
      <c r="K459" s="426"/>
      <c r="L459" s="426"/>
      <c r="M459" s="426"/>
      <c r="N459" s="426"/>
      <c r="O459" s="426"/>
      <c r="P459" s="426"/>
      <c r="Q459" s="426"/>
      <c r="R459" s="426"/>
      <c r="S459" s="426"/>
      <c r="T459" s="426"/>
      <c r="U459" s="426"/>
      <c r="V459" s="426"/>
      <c r="W459" s="426"/>
      <c r="X459" s="426"/>
      <c r="Y459" s="426"/>
      <c r="Z459" s="426"/>
    </row>
    <row r="460" spans="1:26" ht="15.75" customHeight="1">
      <c r="A460" s="426"/>
      <c r="B460" s="426"/>
      <c r="C460" s="426"/>
      <c r="D460" s="426"/>
      <c r="E460" s="426"/>
      <c r="F460" s="426"/>
      <c r="G460" s="426"/>
      <c r="H460" s="426"/>
      <c r="I460" s="426"/>
      <c r="J460" s="426"/>
      <c r="K460" s="426"/>
      <c r="L460" s="426"/>
      <c r="M460" s="426"/>
      <c r="N460" s="426"/>
      <c r="O460" s="426"/>
      <c r="P460" s="426"/>
      <c r="Q460" s="426"/>
      <c r="R460" s="426"/>
      <c r="S460" s="426"/>
      <c r="T460" s="426"/>
      <c r="U460" s="426"/>
      <c r="V460" s="426"/>
      <c r="W460" s="426"/>
      <c r="X460" s="426"/>
      <c r="Y460" s="426"/>
      <c r="Z460" s="426"/>
    </row>
    <row r="461" spans="1:26" ht="15.75" customHeight="1">
      <c r="A461" s="426"/>
      <c r="B461" s="426"/>
      <c r="C461" s="426"/>
      <c r="D461" s="426"/>
      <c r="E461" s="426"/>
      <c r="F461" s="426"/>
      <c r="G461" s="426"/>
      <c r="H461" s="426"/>
      <c r="I461" s="426"/>
      <c r="J461" s="426"/>
      <c r="K461" s="426"/>
      <c r="L461" s="426"/>
      <c r="M461" s="426"/>
      <c r="N461" s="426"/>
      <c r="O461" s="426"/>
      <c r="P461" s="426"/>
      <c r="Q461" s="426"/>
      <c r="R461" s="426"/>
      <c r="S461" s="426"/>
      <c r="T461" s="426"/>
      <c r="U461" s="426"/>
      <c r="V461" s="426"/>
      <c r="W461" s="426"/>
      <c r="X461" s="426"/>
      <c r="Y461" s="426"/>
      <c r="Z461" s="426"/>
    </row>
    <row r="462" spans="1:26" ht="15.75" customHeight="1">
      <c r="A462" s="426"/>
      <c r="B462" s="426"/>
      <c r="C462" s="426"/>
      <c r="D462" s="426"/>
      <c r="E462" s="426"/>
      <c r="F462" s="426"/>
      <c r="G462" s="426"/>
      <c r="H462" s="426"/>
      <c r="I462" s="426"/>
      <c r="J462" s="426"/>
      <c r="K462" s="426"/>
      <c r="L462" s="426"/>
      <c r="M462" s="426"/>
      <c r="N462" s="426"/>
      <c r="O462" s="426"/>
      <c r="P462" s="426"/>
      <c r="Q462" s="426"/>
      <c r="R462" s="426"/>
      <c r="S462" s="426"/>
      <c r="T462" s="426"/>
      <c r="U462" s="426"/>
      <c r="V462" s="426"/>
      <c r="W462" s="426"/>
      <c r="X462" s="426"/>
      <c r="Y462" s="426"/>
      <c r="Z462" s="426"/>
    </row>
    <row r="463" spans="1:26" ht="15.75" customHeight="1">
      <c r="A463" s="426"/>
      <c r="B463" s="426"/>
      <c r="C463" s="426"/>
      <c r="D463" s="426"/>
      <c r="E463" s="426"/>
      <c r="F463" s="426"/>
      <c r="G463" s="426"/>
      <c r="H463" s="426"/>
      <c r="I463" s="426"/>
      <c r="J463" s="426"/>
      <c r="K463" s="426"/>
      <c r="L463" s="426"/>
      <c r="M463" s="426"/>
      <c r="N463" s="426"/>
      <c r="O463" s="426"/>
      <c r="P463" s="426"/>
      <c r="Q463" s="426"/>
      <c r="R463" s="426"/>
      <c r="S463" s="426"/>
      <c r="T463" s="426"/>
      <c r="U463" s="426"/>
      <c r="V463" s="426"/>
      <c r="W463" s="426"/>
      <c r="X463" s="426"/>
      <c r="Y463" s="426"/>
      <c r="Z463" s="426"/>
    </row>
    <row r="464" spans="1:26" ht="15.75" customHeight="1">
      <c r="A464" s="426"/>
      <c r="B464" s="426"/>
      <c r="C464" s="426"/>
      <c r="D464" s="426"/>
      <c r="E464" s="426"/>
      <c r="F464" s="426"/>
      <c r="G464" s="426"/>
      <c r="H464" s="426"/>
      <c r="I464" s="426"/>
      <c r="J464" s="426"/>
      <c r="K464" s="426"/>
      <c r="L464" s="426"/>
      <c r="M464" s="426"/>
      <c r="N464" s="426"/>
      <c r="O464" s="426"/>
      <c r="P464" s="426"/>
      <c r="Q464" s="426"/>
      <c r="R464" s="426"/>
      <c r="S464" s="426"/>
      <c r="T464" s="426"/>
      <c r="U464" s="426"/>
      <c r="V464" s="426"/>
      <c r="W464" s="426"/>
      <c r="X464" s="426"/>
      <c r="Y464" s="426"/>
      <c r="Z464" s="426"/>
    </row>
    <row r="465" spans="1:26" ht="15.75" customHeight="1">
      <c r="A465" s="426"/>
      <c r="B465" s="426"/>
      <c r="C465" s="426"/>
      <c r="D465" s="426"/>
      <c r="E465" s="426"/>
      <c r="F465" s="426"/>
      <c r="G465" s="426"/>
      <c r="H465" s="426"/>
      <c r="I465" s="426"/>
      <c r="J465" s="426"/>
      <c r="K465" s="426"/>
      <c r="L465" s="426"/>
      <c r="M465" s="426"/>
      <c r="N465" s="426"/>
      <c r="O465" s="426"/>
      <c r="P465" s="426"/>
      <c r="Q465" s="426"/>
      <c r="R465" s="426"/>
      <c r="S465" s="426"/>
      <c r="T465" s="426"/>
      <c r="U465" s="426"/>
      <c r="V465" s="426"/>
      <c r="W465" s="426"/>
      <c r="X465" s="426"/>
      <c r="Y465" s="426"/>
      <c r="Z465" s="426"/>
    </row>
    <row r="466" spans="1:26" ht="15.75" customHeight="1">
      <c r="A466" s="426"/>
      <c r="B466" s="426"/>
      <c r="C466" s="426"/>
      <c r="D466" s="426"/>
      <c r="E466" s="426"/>
      <c r="F466" s="426"/>
      <c r="G466" s="426"/>
      <c r="H466" s="426"/>
      <c r="I466" s="426"/>
      <c r="J466" s="426"/>
      <c r="K466" s="426"/>
      <c r="L466" s="426"/>
      <c r="M466" s="426"/>
      <c r="N466" s="426"/>
      <c r="O466" s="426"/>
      <c r="P466" s="426"/>
      <c r="Q466" s="426"/>
      <c r="R466" s="426"/>
      <c r="S466" s="426"/>
      <c r="T466" s="426"/>
      <c r="U466" s="426"/>
      <c r="V466" s="426"/>
      <c r="W466" s="426"/>
      <c r="X466" s="426"/>
      <c r="Y466" s="426"/>
      <c r="Z466" s="426"/>
    </row>
    <row r="467" spans="1:26" ht="15.75" customHeight="1">
      <c r="A467" s="426"/>
      <c r="B467" s="426"/>
      <c r="C467" s="426"/>
      <c r="D467" s="426"/>
      <c r="E467" s="426"/>
      <c r="F467" s="426"/>
      <c r="G467" s="426"/>
      <c r="H467" s="426"/>
      <c r="I467" s="426"/>
      <c r="J467" s="426"/>
      <c r="K467" s="426"/>
      <c r="L467" s="426"/>
      <c r="M467" s="426"/>
      <c r="N467" s="426"/>
      <c r="O467" s="426"/>
      <c r="P467" s="426"/>
      <c r="Q467" s="426"/>
      <c r="R467" s="426"/>
      <c r="S467" s="426"/>
      <c r="T467" s="426"/>
      <c r="U467" s="426"/>
      <c r="V467" s="426"/>
      <c r="W467" s="426"/>
      <c r="X467" s="426"/>
      <c r="Y467" s="426"/>
      <c r="Z467" s="426"/>
    </row>
    <row r="468" spans="1:26" ht="15.75" customHeight="1">
      <c r="A468" s="426"/>
      <c r="B468" s="426"/>
      <c r="C468" s="426"/>
      <c r="D468" s="426"/>
      <c r="E468" s="426"/>
      <c r="F468" s="426"/>
      <c r="G468" s="426"/>
      <c r="H468" s="426"/>
      <c r="I468" s="426"/>
      <c r="J468" s="426"/>
      <c r="K468" s="426"/>
      <c r="L468" s="426"/>
      <c r="M468" s="426"/>
      <c r="N468" s="426"/>
      <c r="O468" s="426"/>
      <c r="P468" s="426"/>
      <c r="Q468" s="426"/>
      <c r="R468" s="426"/>
      <c r="S468" s="426"/>
      <c r="T468" s="426"/>
      <c r="U468" s="426"/>
      <c r="V468" s="426"/>
      <c r="W468" s="426"/>
      <c r="X468" s="426"/>
      <c r="Y468" s="426"/>
      <c r="Z468" s="426"/>
    </row>
    <row r="469" spans="1:26" ht="15.75" customHeight="1">
      <c r="A469" s="426"/>
      <c r="B469" s="426"/>
      <c r="C469" s="426"/>
      <c r="D469" s="426"/>
      <c r="E469" s="426"/>
      <c r="F469" s="426"/>
      <c r="G469" s="426"/>
      <c r="H469" s="426"/>
      <c r="I469" s="426"/>
      <c r="J469" s="426"/>
      <c r="K469" s="426"/>
      <c r="L469" s="426"/>
      <c r="M469" s="426"/>
      <c r="N469" s="426"/>
      <c r="O469" s="426"/>
      <c r="P469" s="426"/>
      <c r="Q469" s="426"/>
      <c r="R469" s="426"/>
      <c r="S469" s="426"/>
      <c r="T469" s="426"/>
      <c r="U469" s="426"/>
      <c r="V469" s="426"/>
      <c r="W469" s="426"/>
      <c r="X469" s="426"/>
      <c r="Y469" s="426"/>
      <c r="Z469" s="426"/>
    </row>
    <row r="470" spans="1:26" ht="15.75" customHeight="1">
      <c r="A470" s="426"/>
      <c r="B470" s="426"/>
      <c r="C470" s="426"/>
      <c r="D470" s="426"/>
      <c r="E470" s="426"/>
      <c r="F470" s="426"/>
      <c r="G470" s="426"/>
      <c r="H470" s="426"/>
      <c r="I470" s="426"/>
      <c r="J470" s="426"/>
      <c r="K470" s="426"/>
      <c r="L470" s="426"/>
      <c r="M470" s="426"/>
      <c r="N470" s="426"/>
      <c r="O470" s="426"/>
      <c r="P470" s="426"/>
      <c r="Q470" s="426"/>
      <c r="R470" s="426"/>
      <c r="S470" s="426"/>
      <c r="T470" s="426"/>
      <c r="U470" s="426"/>
      <c r="V470" s="426"/>
      <c r="W470" s="426"/>
      <c r="X470" s="426"/>
      <c r="Y470" s="426"/>
      <c r="Z470" s="426"/>
    </row>
    <row r="471" spans="1:26" ht="15.75" customHeight="1">
      <c r="A471" s="426"/>
      <c r="B471" s="426"/>
      <c r="C471" s="426"/>
      <c r="D471" s="426"/>
      <c r="E471" s="426"/>
      <c r="F471" s="426"/>
      <c r="G471" s="426"/>
      <c r="H471" s="426"/>
      <c r="I471" s="426"/>
      <c r="J471" s="426"/>
      <c r="K471" s="426"/>
      <c r="L471" s="426"/>
      <c r="M471" s="426"/>
      <c r="N471" s="426"/>
      <c r="O471" s="426"/>
      <c r="P471" s="426"/>
      <c r="Q471" s="426"/>
      <c r="R471" s="426"/>
      <c r="S471" s="426"/>
      <c r="T471" s="426"/>
      <c r="U471" s="426"/>
      <c r="V471" s="426"/>
      <c r="W471" s="426"/>
      <c r="X471" s="426"/>
      <c r="Y471" s="426"/>
      <c r="Z471" s="426"/>
    </row>
    <row r="472" spans="1:26" ht="15.75" customHeight="1">
      <c r="A472" s="426"/>
      <c r="B472" s="426"/>
      <c r="C472" s="426"/>
      <c r="D472" s="426"/>
      <c r="E472" s="426"/>
      <c r="F472" s="426"/>
      <c r="G472" s="426"/>
      <c r="H472" s="426"/>
      <c r="I472" s="426"/>
      <c r="J472" s="426"/>
      <c r="K472" s="426"/>
      <c r="L472" s="426"/>
      <c r="M472" s="426"/>
      <c r="N472" s="426"/>
      <c r="O472" s="426"/>
      <c r="P472" s="426"/>
      <c r="Q472" s="426"/>
      <c r="R472" s="426"/>
      <c r="S472" s="426"/>
      <c r="T472" s="426"/>
      <c r="U472" s="426"/>
      <c r="V472" s="426"/>
      <c r="W472" s="426"/>
      <c r="X472" s="426"/>
      <c r="Y472" s="426"/>
      <c r="Z472" s="426"/>
    </row>
    <row r="473" spans="1:26" ht="15.75" customHeight="1">
      <c r="A473" s="426"/>
      <c r="B473" s="426"/>
      <c r="C473" s="426"/>
      <c r="D473" s="426"/>
      <c r="E473" s="426"/>
      <c r="F473" s="426"/>
      <c r="G473" s="426"/>
      <c r="H473" s="426"/>
      <c r="I473" s="426"/>
      <c r="J473" s="426"/>
      <c r="K473" s="426"/>
      <c r="L473" s="426"/>
      <c r="M473" s="426"/>
      <c r="N473" s="426"/>
      <c r="O473" s="426"/>
      <c r="P473" s="426"/>
      <c r="Q473" s="426"/>
      <c r="R473" s="426"/>
      <c r="S473" s="426"/>
      <c r="T473" s="426"/>
      <c r="U473" s="426"/>
      <c r="V473" s="426"/>
      <c r="W473" s="426"/>
      <c r="X473" s="426"/>
      <c r="Y473" s="426"/>
      <c r="Z473" s="426"/>
    </row>
    <row r="474" spans="1:26" ht="15.75" customHeight="1">
      <c r="A474" s="426"/>
      <c r="B474" s="426"/>
      <c r="C474" s="426"/>
      <c r="D474" s="426"/>
      <c r="E474" s="426"/>
      <c r="F474" s="426"/>
      <c r="G474" s="426"/>
      <c r="H474" s="426"/>
      <c r="I474" s="426"/>
      <c r="J474" s="426"/>
      <c r="K474" s="426"/>
      <c r="L474" s="426"/>
      <c r="M474" s="426"/>
      <c r="N474" s="426"/>
      <c r="O474" s="426"/>
      <c r="P474" s="426"/>
      <c r="Q474" s="426"/>
      <c r="R474" s="426"/>
      <c r="S474" s="426"/>
      <c r="T474" s="426"/>
      <c r="U474" s="426"/>
      <c r="V474" s="426"/>
      <c r="W474" s="426"/>
      <c r="X474" s="426"/>
      <c r="Y474" s="426"/>
      <c r="Z474" s="426"/>
    </row>
    <row r="475" spans="1:26" ht="15.75" customHeight="1">
      <c r="A475" s="426"/>
      <c r="B475" s="426"/>
      <c r="C475" s="426"/>
      <c r="D475" s="426"/>
      <c r="E475" s="426"/>
      <c r="F475" s="426"/>
      <c r="G475" s="426"/>
      <c r="H475" s="426"/>
      <c r="I475" s="426"/>
      <c r="J475" s="426"/>
      <c r="K475" s="426"/>
      <c r="L475" s="426"/>
      <c r="M475" s="426"/>
      <c r="N475" s="426"/>
      <c r="O475" s="426"/>
      <c r="P475" s="426"/>
      <c r="Q475" s="426"/>
      <c r="R475" s="426"/>
      <c r="S475" s="426"/>
      <c r="T475" s="426"/>
      <c r="U475" s="426"/>
      <c r="V475" s="426"/>
      <c r="W475" s="426"/>
      <c r="X475" s="426"/>
      <c r="Y475" s="426"/>
      <c r="Z475" s="426"/>
    </row>
    <row r="476" spans="1:26" ht="15.75" customHeight="1">
      <c r="A476" s="426"/>
      <c r="B476" s="426"/>
      <c r="C476" s="426"/>
      <c r="D476" s="426"/>
      <c r="E476" s="426"/>
      <c r="F476" s="426"/>
      <c r="G476" s="426"/>
      <c r="H476" s="426"/>
      <c r="I476" s="426"/>
      <c r="J476" s="426"/>
      <c r="K476" s="426"/>
      <c r="L476" s="426"/>
      <c r="M476" s="426"/>
      <c r="N476" s="426"/>
      <c r="O476" s="426"/>
      <c r="P476" s="426"/>
      <c r="Q476" s="426"/>
      <c r="R476" s="426"/>
      <c r="S476" s="426"/>
      <c r="T476" s="426"/>
      <c r="U476" s="426"/>
      <c r="V476" s="426"/>
      <c r="W476" s="426"/>
      <c r="X476" s="426"/>
      <c r="Y476" s="426"/>
      <c r="Z476" s="426"/>
    </row>
    <row r="477" spans="1:26" ht="15.75" customHeight="1">
      <c r="A477" s="426"/>
      <c r="B477" s="426"/>
      <c r="C477" s="426"/>
      <c r="D477" s="426"/>
      <c r="E477" s="426"/>
      <c r="F477" s="426"/>
      <c r="G477" s="426"/>
      <c r="H477" s="426"/>
      <c r="I477" s="426"/>
      <c r="J477" s="426"/>
      <c r="K477" s="426"/>
      <c r="L477" s="426"/>
      <c r="M477" s="426"/>
      <c r="N477" s="426"/>
      <c r="O477" s="426"/>
      <c r="P477" s="426"/>
      <c r="Q477" s="426"/>
      <c r="R477" s="426"/>
      <c r="S477" s="426"/>
      <c r="T477" s="426"/>
      <c r="U477" s="426"/>
      <c r="V477" s="426"/>
      <c r="W477" s="426"/>
      <c r="X477" s="426"/>
      <c r="Y477" s="426"/>
      <c r="Z477" s="426"/>
    </row>
    <row r="478" spans="1:26" ht="15.75" customHeight="1">
      <c r="A478" s="426"/>
      <c r="B478" s="426"/>
      <c r="C478" s="426"/>
      <c r="D478" s="426"/>
      <c r="E478" s="426"/>
      <c r="F478" s="426"/>
      <c r="G478" s="426"/>
      <c r="H478" s="426"/>
      <c r="I478" s="426"/>
      <c r="J478" s="426"/>
      <c r="K478" s="426"/>
      <c r="L478" s="426"/>
      <c r="M478" s="426"/>
      <c r="N478" s="426"/>
      <c r="O478" s="426"/>
      <c r="P478" s="426"/>
      <c r="Q478" s="426"/>
      <c r="R478" s="426"/>
      <c r="S478" s="426"/>
      <c r="T478" s="426"/>
      <c r="U478" s="426"/>
      <c r="V478" s="426"/>
      <c r="W478" s="426"/>
      <c r="X478" s="426"/>
      <c r="Y478" s="426"/>
      <c r="Z478" s="426"/>
    </row>
    <row r="479" spans="1:26" ht="15.75" customHeight="1">
      <c r="A479" s="426"/>
      <c r="B479" s="426"/>
      <c r="C479" s="426"/>
      <c r="D479" s="426"/>
      <c r="E479" s="426"/>
      <c r="F479" s="426"/>
      <c r="G479" s="426"/>
      <c r="H479" s="426"/>
      <c r="I479" s="426"/>
      <c r="J479" s="426"/>
      <c r="K479" s="426"/>
      <c r="L479" s="426"/>
      <c r="M479" s="426"/>
      <c r="N479" s="426"/>
      <c r="O479" s="426"/>
      <c r="P479" s="426"/>
      <c r="Q479" s="426"/>
      <c r="R479" s="426"/>
      <c r="S479" s="426"/>
      <c r="T479" s="426"/>
      <c r="U479" s="426"/>
      <c r="V479" s="426"/>
      <c r="W479" s="426"/>
      <c r="X479" s="426"/>
      <c r="Y479" s="426"/>
      <c r="Z479" s="426"/>
    </row>
    <row r="480" spans="1:26" ht="15.75" customHeight="1">
      <c r="A480" s="426"/>
      <c r="B480" s="426"/>
      <c r="C480" s="426"/>
      <c r="D480" s="426"/>
      <c r="E480" s="426"/>
      <c r="F480" s="426"/>
      <c r="G480" s="426"/>
      <c r="H480" s="426"/>
      <c r="I480" s="426"/>
      <c r="J480" s="426"/>
      <c r="K480" s="426"/>
      <c r="L480" s="426"/>
      <c r="M480" s="426"/>
      <c r="N480" s="426"/>
      <c r="O480" s="426"/>
      <c r="P480" s="426"/>
      <c r="Q480" s="426"/>
      <c r="R480" s="426"/>
      <c r="S480" s="426"/>
      <c r="T480" s="426"/>
      <c r="U480" s="426"/>
      <c r="V480" s="426"/>
      <c r="W480" s="426"/>
      <c r="X480" s="426"/>
      <c r="Y480" s="426"/>
      <c r="Z480" s="426"/>
    </row>
    <row r="481" spans="1:26" ht="15.75" customHeight="1">
      <c r="A481" s="426"/>
      <c r="B481" s="426"/>
      <c r="C481" s="426"/>
      <c r="D481" s="426"/>
      <c r="E481" s="426"/>
      <c r="F481" s="426"/>
      <c r="G481" s="426"/>
      <c r="H481" s="426"/>
      <c r="I481" s="426"/>
      <c r="J481" s="426"/>
      <c r="K481" s="426"/>
      <c r="L481" s="426"/>
      <c r="M481" s="426"/>
      <c r="N481" s="426"/>
      <c r="O481" s="426"/>
      <c r="P481" s="426"/>
      <c r="Q481" s="426"/>
      <c r="R481" s="426"/>
      <c r="S481" s="426"/>
      <c r="T481" s="426"/>
      <c r="U481" s="426"/>
      <c r="V481" s="426"/>
      <c r="W481" s="426"/>
      <c r="X481" s="426"/>
      <c r="Y481" s="426"/>
      <c r="Z481" s="426"/>
    </row>
    <row r="482" spans="1:26" ht="15.75" customHeight="1">
      <c r="A482" s="426"/>
      <c r="B482" s="426"/>
      <c r="C482" s="426"/>
      <c r="D482" s="426"/>
      <c r="E482" s="426"/>
      <c r="F482" s="426"/>
      <c r="G482" s="426"/>
      <c r="H482" s="426"/>
      <c r="I482" s="426"/>
      <c r="J482" s="426"/>
      <c r="K482" s="426"/>
      <c r="L482" s="426"/>
      <c r="M482" s="426"/>
      <c r="N482" s="426"/>
      <c r="O482" s="426"/>
      <c r="P482" s="426"/>
      <c r="Q482" s="426"/>
      <c r="R482" s="426"/>
      <c r="S482" s="426"/>
      <c r="T482" s="426"/>
      <c r="U482" s="426"/>
      <c r="V482" s="426"/>
      <c r="W482" s="426"/>
      <c r="X482" s="426"/>
      <c r="Y482" s="426"/>
      <c r="Z482" s="426"/>
    </row>
    <row r="483" spans="1:26" ht="15.75" customHeight="1">
      <c r="A483" s="426"/>
      <c r="B483" s="426"/>
      <c r="C483" s="426"/>
      <c r="D483" s="426"/>
      <c r="E483" s="426"/>
      <c r="F483" s="426"/>
      <c r="G483" s="426"/>
      <c r="H483" s="426"/>
      <c r="I483" s="426"/>
      <c r="J483" s="426"/>
      <c r="K483" s="426"/>
      <c r="L483" s="426"/>
      <c r="M483" s="426"/>
      <c r="N483" s="426"/>
      <c r="O483" s="426"/>
      <c r="P483" s="426"/>
      <c r="Q483" s="426"/>
      <c r="R483" s="426"/>
      <c r="S483" s="426"/>
      <c r="T483" s="426"/>
      <c r="U483" s="426"/>
      <c r="V483" s="426"/>
      <c r="W483" s="426"/>
      <c r="X483" s="426"/>
      <c r="Y483" s="426"/>
      <c r="Z483" s="426"/>
    </row>
    <row r="484" spans="1:26" ht="15.75" customHeight="1">
      <c r="A484" s="426"/>
      <c r="B484" s="426"/>
      <c r="C484" s="426"/>
      <c r="D484" s="426"/>
      <c r="E484" s="426"/>
      <c r="F484" s="426"/>
      <c r="G484" s="426"/>
      <c r="H484" s="426"/>
      <c r="I484" s="426"/>
      <c r="J484" s="426"/>
      <c r="K484" s="426"/>
      <c r="L484" s="426"/>
      <c r="M484" s="426"/>
      <c r="N484" s="426"/>
      <c r="O484" s="426"/>
      <c r="P484" s="426"/>
      <c r="Q484" s="426"/>
      <c r="R484" s="426"/>
      <c r="S484" s="426"/>
      <c r="T484" s="426"/>
      <c r="U484" s="426"/>
      <c r="V484" s="426"/>
      <c r="W484" s="426"/>
      <c r="X484" s="426"/>
      <c r="Y484" s="426"/>
      <c r="Z484" s="426"/>
    </row>
    <row r="485" spans="1:26" ht="15.75" customHeight="1">
      <c r="A485" s="426"/>
      <c r="B485" s="426"/>
      <c r="C485" s="426"/>
      <c r="D485" s="426"/>
      <c r="E485" s="426"/>
      <c r="F485" s="426"/>
      <c r="G485" s="426"/>
      <c r="H485" s="426"/>
      <c r="I485" s="426"/>
      <c r="J485" s="426"/>
      <c r="K485" s="426"/>
      <c r="L485" s="426"/>
      <c r="M485" s="426"/>
      <c r="N485" s="426"/>
      <c r="O485" s="426"/>
      <c r="P485" s="426"/>
      <c r="Q485" s="426"/>
      <c r="R485" s="426"/>
      <c r="S485" s="426"/>
      <c r="T485" s="426"/>
      <c r="U485" s="426"/>
      <c r="V485" s="426"/>
      <c r="W485" s="426"/>
      <c r="X485" s="426"/>
      <c r="Y485" s="426"/>
      <c r="Z485" s="426"/>
    </row>
    <row r="486" spans="1:26" ht="15.75" customHeight="1">
      <c r="A486" s="426"/>
      <c r="B486" s="426"/>
      <c r="C486" s="426"/>
      <c r="D486" s="426"/>
      <c r="E486" s="426"/>
      <c r="F486" s="426"/>
      <c r="G486" s="426"/>
      <c r="H486" s="426"/>
      <c r="I486" s="426"/>
      <c r="J486" s="426"/>
      <c r="K486" s="426"/>
      <c r="L486" s="426"/>
      <c r="M486" s="426"/>
      <c r="N486" s="426"/>
      <c r="O486" s="426"/>
      <c r="P486" s="426"/>
      <c r="Q486" s="426"/>
      <c r="R486" s="426"/>
      <c r="S486" s="426"/>
      <c r="T486" s="426"/>
      <c r="U486" s="426"/>
      <c r="V486" s="426"/>
      <c r="W486" s="426"/>
      <c r="X486" s="426"/>
      <c r="Y486" s="426"/>
      <c r="Z486" s="426"/>
    </row>
    <row r="487" spans="1:26" ht="15.75" customHeight="1">
      <c r="A487" s="426"/>
      <c r="B487" s="426"/>
      <c r="C487" s="426"/>
      <c r="D487" s="426"/>
      <c r="E487" s="426"/>
      <c r="F487" s="426"/>
      <c r="G487" s="426"/>
      <c r="H487" s="426"/>
      <c r="I487" s="426"/>
      <c r="J487" s="426"/>
      <c r="K487" s="426"/>
      <c r="L487" s="426"/>
      <c r="M487" s="426"/>
      <c r="N487" s="426"/>
      <c r="O487" s="426"/>
      <c r="P487" s="426"/>
      <c r="Q487" s="426"/>
      <c r="R487" s="426"/>
      <c r="S487" s="426"/>
      <c r="T487" s="426"/>
      <c r="U487" s="426"/>
      <c r="V487" s="426"/>
      <c r="W487" s="426"/>
      <c r="X487" s="426"/>
      <c r="Y487" s="426"/>
      <c r="Z487" s="426"/>
    </row>
    <row r="488" spans="1:26" ht="15.75" customHeight="1">
      <c r="A488" s="426"/>
      <c r="B488" s="426"/>
      <c r="C488" s="426"/>
      <c r="D488" s="426"/>
      <c r="E488" s="426"/>
      <c r="F488" s="426"/>
      <c r="G488" s="426"/>
      <c r="H488" s="426"/>
      <c r="I488" s="426"/>
      <c r="J488" s="426"/>
      <c r="K488" s="426"/>
      <c r="L488" s="426"/>
      <c r="M488" s="426"/>
      <c r="N488" s="426"/>
      <c r="O488" s="426"/>
      <c r="P488" s="426"/>
      <c r="Q488" s="426"/>
      <c r="R488" s="426"/>
      <c r="S488" s="426"/>
      <c r="T488" s="426"/>
      <c r="U488" s="426"/>
      <c r="V488" s="426"/>
      <c r="W488" s="426"/>
      <c r="X488" s="426"/>
      <c r="Y488" s="426"/>
      <c r="Z488" s="426"/>
    </row>
    <row r="489" spans="1:26" ht="15.75" customHeight="1">
      <c r="A489" s="426"/>
      <c r="B489" s="426"/>
      <c r="C489" s="426"/>
      <c r="D489" s="426"/>
      <c r="E489" s="426"/>
      <c r="F489" s="426"/>
      <c r="G489" s="426"/>
      <c r="H489" s="426"/>
      <c r="I489" s="426"/>
      <c r="J489" s="426"/>
      <c r="K489" s="426"/>
      <c r="L489" s="426"/>
      <c r="M489" s="426"/>
      <c r="N489" s="426"/>
      <c r="O489" s="426"/>
      <c r="P489" s="426"/>
      <c r="Q489" s="426"/>
      <c r="R489" s="426"/>
      <c r="S489" s="426"/>
      <c r="T489" s="426"/>
      <c r="U489" s="426"/>
      <c r="V489" s="426"/>
      <c r="W489" s="426"/>
      <c r="X489" s="426"/>
      <c r="Y489" s="426"/>
      <c r="Z489" s="426"/>
    </row>
    <row r="490" spans="1:26" ht="15.75" customHeight="1">
      <c r="A490" s="426"/>
      <c r="B490" s="426"/>
      <c r="C490" s="426"/>
      <c r="D490" s="426"/>
      <c r="E490" s="426"/>
      <c r="F490" s="426"/>
      <c r="G490" s="426"/>
      <c r="H490" s="426"/>
      <c r="I490" s="426"/>
      <c r="J490" s="426"/>
      <c r="K490" s="426"/>
      <c r="L490" s="426"/>
      <c r="M490" s="426"/>
      <c r="N490" s="426"/>
      <c r="O490" s="426"/>
      <c r="P490" s="426"/>
      <c r="Q490" s="426"/>
      <c r="R490" s="426"/>
      <c r="S490" s="426"/>
      <c r="T490" s="426"/>
      <c r="U490" s="426"/>
      <c r="V490" s="426"/>
      <c r="W490" s="426"/>
      <c r="X490" s="426"/>
      <c r="Y490" s="426"/>
      <c r="Z490" s="426"/>
    </row>
    <row r="491" spans="1:26" ht="15.75" customHeight="1">
      <c r="A491" s="426"/>
      <c r="B491" s="426"/>
      <c r="C491" s="426"/>
      <c r="D491" s="426"/>
      <c r="E491" s="426"/>
      <c r="F491" s="426"/>
      <c r="G491" s="426"/>
      <c r="H491" s="426"/>
      <c r="I491" s="426"/>
      <c r="J491" s="426"/>
      <c r="K491" s="426"/>
      <c r="L491" s="426"/>
      <c r="M491" s="426"/>
      <c r="N491" s="426"/>
      <c r="O491" s="426"/>
      <c r="P491" s="426"/>
      <c r="Q491" s="426"/>
      <c r="R491" s="426"/>
      <c r="S491" s="426"/>
      <c r="T491" s="426"/>
      <c r="U491" s="426"/>
      <c r="V491" s="426"/>
      <c r="W491" s="426"/>
      <c r="X491" s="426"/>
      <c r="Y491" s="426"/>
      <c r="Z491" s="426"/>
    </row>
    <row r="492" spans="1:26" ht="15.75" customHeight="1">
      <c r="A492" s="426"/>
      <c r="B492" s="426"/>
      <c r="C492" s="426"/>
      <c r="D492" s="426"/>
      <c r="E492" s="426"/>
      <c r="F492" s="426"/>
      <c r="G492" s="426"/>
      <c r="H492" s="426"/>
      <c r="I492" s="426"/>
      <c r="J492" s="426"/>
      <c r="K492" s="426"/>
      <c r="L492" s="426"/>
      <c r="M492" s="426"/>
      <c r="N492" s="426"/>
      <c r="O492" s="426"/>
      <c r="P492" s="426"/>
      <c r="Q492" s="426"/>
      <c r="R492" s="426"/>
      <c r="S492" s="426"/>
      <c r="T492" s="426"/>
      <c r="U492" s="426"/>
      <c r="V492" s="426"/>
      <c r="W492" s="426"/>
      <c r="X492" s="426"/>
      <c r="Y492" s="426"/>
      <c r="Z492" s="426"/>
    </row>
    <row r="493" spans="1:26" ht="15.75" customHeight="1">
      <c r="A493" s="426"/>
      <c r="B493" s="426"/>
      <c r="C493" s="426"/>
      <c r="D493" s="426"/>
      <c r="E493" s="426"/>
      <c r="F493" s="426"/>
      <c r="G493" s="426"/>
      <c r="H493" s="426"/>
      <c r="I493" s="426"/>
      <c r="J493" s="426"/>
      <c r="K493" s="426"/>
      <c r="L493" s="426"/>
      <c r="M493" s="426"/>
      <c r="N493" s="426"/>
      <c r="O493" s="426"/>
      <c r="P493" s="426"/>
      <c r="Q493" s="426"/>
      <c r="R493" s="426"/>
      <c r="S493" s="426"/>
      <c r="T493" s="426"/>
      <c r="U493" s="426"/>
      <c r="V493" s="426"/>
      <c r="W493" s="426"/>
      <c r="X493" s="426"/>
      <c r="Y493" s="426"/>
      <c r="Z493" s="426"/>
    </row>
    <row r="494" spans="1:26" ht="15.75" customHeight="1">
      <c r="A494" s="426"/>
      <c r="B494" s="426"/>
      <c r="C494" s="426"/>
      <c r="D494" s="426"/>
      <c r="E494" s="426"/>
      <c r="F494" s="426"/>
      <c r="G494" s="426"/>
      <c r="H494" s="426"/>
      <c r="I494" s="426"/>
      <c r="J494" s="426"/>
      <c r="K494" s="426"/>
      <c r="L494" s="426"/>
      <c r="M494" s="426"/>
      <c r="N494" s="426"/>
      <c r="O494" s="426"/>
      <c r="P494" s="426"/>
      <c r="Q494" s="426"/>
      <c r="R494" s="426"/>
      <c r="S494" s="426"/>
      <c r="T494" s="426"/>
      <c r="U494" s="426"/>
      <c r="V494" s="426"/>
      <c r="W494" s="426"/>
      <c r="X494" s="426"/>
      <c r="Y494" s="426"/>
      <c r="Z494" s="426"/>
    </row>
    <row r="495" spans="1:26" ht="15.75" customHeight="1">
      <c r="A495" s="426"/>
      <c r="B495" s="426"/>
      <c r="C495" s="426"/>
      <c r="D495" s="426"/>
      <c r="E495" s="426"/>
      <c r="F495" s="426"/>
      <c r="G495" s="426"/>
      <c r="H495" s="426"/>
      <c r="I495" s="426"/>
      <c r="J495" s="426"/>
      <c r="K495" s="426"/>
      <c r="L495" s="426"/>
      <c r="M495" s="426"/>
      <c r="N495" s="426"/>
      <c r="O495" s="426"/>
      <c r="P495" s="426"/>
      <c r="Q495" s="426"/>
      <c r="R495" s="426"/>
      <c r="S495" s="426"/>
      <c r="T495" s="426"/>
      <c r="U495" s="426"/>
      <c r="V495" s="426"/>
      <c r="W495" s="426"/>
      <c r="X495" s="426"/>
      <c r="Y495" s="426"/>
      <c r="Z495" s="426"/>
    </row>
    <row r="496" spans="1:26" ht="15.75" customHeight="1">
      <c r="A496" s="426"/>
      <c r="B496" s="426"/>
      <c r="C496" s="426"/>
      <c r="D496" s="426"/>
      <c r="E496" s="426"/>
      <c r="F496" s="426"/>
      <c r="G496" s="426"/>
      <c r="H496" s="426"/>
      <c r="I496" s="426"/>
      <c r="J496" s="426"/>
      <c r="K496" s="426"/>
      <c r="L496" s="426"/>
      <c r="M496" s="426"/>
      <c r="N496" s="426"/>
      <c r="O496" s="426"/>
      <c r="P496" s="426"/>
      <c r="Q496" s="426"/>
      <c r="R496" s="426"/>
      <c r="S496" s="426"/>
      <c r="T496" s="426"/>
      <c r="U496" s="426"/>
      <c r="V496" s="426"/>
      <c r="W496" s="426"/>
      <c r="X496" s="426"/>
      <c r="Y496" s="426"/>
      <c r="Z496" s="426"/>
    </row>
    <row r="497" spans="1:26" ht="15.75" customHeight="1">
      <c r="A497" s="426"/>
      <c r="B497" s="426"/>
      <c r="C497" s="426"/>
      <c r="D497" s="426"/>
      <c r="E497" s="426"/>
      <c r="F497" s="426"/>
      <c r="G497" s="426"/>
      <c r="H497" s="426"/>
      <c r="I497" s="426"/>
      <c r="J497" s="426"/>
      <c r="K497" s="426"/>
      <c r="L497" s="426"/>
      <c r="M497" s="426"/>
      <c r="N497" s="426"/>
      <c r="O497" s="426"/>
      <c r="P497" s="426"/>
      <c r="Q497" s="426"/>
      <c r="R497" s="426"/>
      <c r="S497" s="426"/>
      <c r="T497" s="426"/>
      <c r="U497" s="426"/>
      <c r="V497" s="426"/>
      <c r="W497" s="426"/>
      <c r="X497" s="426"/>
      <c r="Y497" s="426"/>
      <c r="Z497" s="426"/>
    </row>
    <row r="498" spans="1:26" ht="15.75" customHeight="1">
      <c r="A498" s="426"/>
      <c r="B498" s="426"/>
      <c r="C498" s="426"/>
      <c r="D498" s="426"/>
      <c r="E498" s="426"/>
      <c r="F498" s="426"/>
      <c r="G498" s="426"/>
      <c r="H498" s="426"/>
      <c r="I498" s="426"/>
      <c r="J498" s="426"/>
      <c r="K498" s="426"/>
      <c r="L498" s="426"/>
      <c r="M498" s="426"/>
      <c r="N498" s="426"/>
      <c r="O498" s="426"/>
      <c r="P498" s="426"/>
      <c r="Q498" s="426"/>
      <c r="R498" s="426"/>
      <c r="S498" s="426"/>
      <c r="T498" s="426"/>
      <c r="U498" s="426"/>
      <c r="V498" s="426"/>
      <c r="W498" s="426"/>
      <c r="X498" s="426"/>
      <c r="Y498" s="426"/>
      <c r="Z498" s="426"/>
    </row>
    <row r="499" spans="1:26" ht="15.75" customHeight="1">
      <c r="A499" s="426"/>
      <c r="B499" s="426"/>
      <c r="C499" s="426"/>
      <c r="D499" s="426"/>
      <c r="E499" s="426"/>
      <c r="F499" s="426"/>
      <c r="G499" s="426"/>
      <c r="H499" s="426"/>
      <c r="I499" s="426"/>
      <c r="J499" s="426"/>
      <c r="K499" s="426"/>
      <c r="L499" s="426"/>
      <c r="M499" s="426"/>
      <c r="N499" s="426"/>
      <c r="O499" s="426"/>
      <c r="P499" s="426"/>
      <c r="Q499" s="426"/>
      <c r="R499" s="426"/>
      <c r="S499" s="426"/>
      <c r="T499" s="426"/>
      <c r="U499" s="426"/>
      <c r="V499" s="426"/>
      <c r="W499" s="426"/>
      <c r="X499" s="426"/>
      <c r="Y499" s="426"/>
      <c r="Z499" s="426"/>
    </row>
    <row r="500" spans="1:26" ht="15.75" customHeight="1">
      <c r="A500" s="426"/>
      <c r="B500" s="426"/>
      <c r="C500" s="426"/>
      <c r="D500" s="426"/>
      <c r="E500" s="426"/>
      <c r="F500" s="426"/>
      <c r="G500" s="426"/>
      <c r="H500" s="426"/>
      <c r="I500" s="426"/>
      <c r="J500" s="426"/>
      <c r="K500" s="426"/>
      <c r="L500" s="426"/>
      <c r="M500" s="426"/>
      <c r="N500" s="426"/>
      <c r="O500" s="426"/>
      <c r="P500" s="426"/>
      <c r="Q500" s="426"/>
      <c r="R500" s="426"/>
      <c r="S500" s="426"/>
      <c r="T500" s="426"/>
      <c r="U500" s="426"/>
      <c r="V500" s="426"/>
      <c r="W500" s="426"/>
      <c r="X500" s="426"/>
      <c r="Y500" s="426"/>
      <c r="Z500" s="426"/>
    </row>
    <row r="501" spans="1:26" ht="15.75" customHeight="1">
      <c r="A501" s="426"/>
      <c r="B501" s="426"/>
      <c r="C501" s="426"/>
      <c r="D501" s="426"/>
      <c r="E501" s="426"/>
      <c r="F501" s="426"/>
      <c r="G501" s="426"/>
      <c r="H501" s="426"/>
      <c r="I501" s="426"/>
      <c r="J501" s="426"/>
      <c r="K501" s="426"/>
      <c r="L501" s="426"/>
      <c r="M501" s="426"/>
      <c r="N501" s="426"/>
      <c r="O501" s="426"/>
      <c r="P501" s="426"/>
      <c r="Q501" s="426"/>
      <c r="R501" s="426"/>
      <c r="S501" s="426"/>
      <c r="T501" s="426"/>
      <c r="U501" s="426"/>
      <c r="V501" s="426"/>
      <c r="W501" s="426"/>
      <c r="X501" s="426"/>
      <c r="Y501" s="426"/>
      <c r="Z501" s="426"/>
    </row>
    <row r="502" spans="1:26" ht="15.75" customHeight="1">
      <c r="A502" s="426"/>
      <c r="B502" s="426"/>
      <c r="C502" s="426"/>
      <c r="D502" s="426"/>
      <c r="E502" s="426"/>
      <c r="F502" s="426"/>
      <c r="G502" s="426"/>
      <c r="H502" s="426"/>
      <c r="I502" s="426"/>
      <c r="J502" s="426"/>
      <c r="K502" s="426"/>
      <c r="L502" s="426"/>
      <c r="M502" s="426"/>
      <c r="N502" s="426"/>
      <c r="O502" s="426"/>
      <c r="P502" s="426"/>
      <c r="Q502" s="426"/>
      <c r="R502" s="426"/>
      <c r="S502" s="426"/>
      <c r="T502" s="426"/>
      <c r="U502" s="426"/>
      <c r="V502" s="426"/>
      <c r="W502" s="426"/>
      <c r="X502" s="426"/>
      <c r="Y502" s="426"/>
      <c r="Z502" s="426"/>
    </row>
    <row r="503" spans="1:26" ht="15.75" customHeight="1">
      <c r="A503" s="426"/>
      <c r="B503" s="426"/>
      <c r="C503" s="426"/>
      <c r="D503" s="426"/>
      <c r="E503" s="426"/>
      <c r="F503" s="426"/>
      <c r="G503" s="426"/>
      <c r="H503" s="426"/>
      <c r="I503" s="426"/>
      <c r="J503" s="426"/>
      <c r="K503" s="426"/>
      <c r="L503" s="426"/>
      <c r="M503" s="426"/>
      <c r="N503" s="426"/>
      <c r="O503" s="426"/>
      <c r="P503" s="426"/>
      <c r="Q503" s="426"/>
      <c r="R503" s="426"/>
      <c r="S503" s="426"/>
      <c r="T503" s="426"/>
      <c r="U503" s="426"/>
      <c r="V503" s="426"/>
      <c r="W503" s="426"/>
      <c r="X503" s="426"/>
      <c r="Y503" s="426"/>
      <c r="Z503" s="426"/>
    </row>
    <row r="504" spans="1:26" ht="15.75" customHeight="1">
      <c r="A504" s="426"/>
      <c r="B504" s="426"/>
      <c r="C504" s="426"/>
      <c r="D504" s="426"/>
      <c r="E504" s="426"/>
      <c r="F504" s="426"/>
      <c r="G504" s="426"/>
      <c r="H504" s="426"/>
      <c r="I504" s="426"/>
      <c r="J504" s="426"/>
      <c r="K504" s="426"/>
      <c r="L504" s="426"/>
      <c r="M504" s="426"/>
      <c r="N504" s="426"/>
      <c r="O504" s="426"/>
      <c r="P504" s="426"/>
      <c r="Q504" s="426"/>
      <c r="R504" s="426"/>
      <c r="S504" s="426"/>
      <c r="T504" s="426"/>
      <c r="U504" s="426"/>
      <c r="V504" s="426"/>
      <c r="W504" s="426"/>
      <c r="X504" s="426"/>
      <c r="Y504" s="426"/>
      <c r="Z504" s="426"/>
    </row>
    <row r="505" spans="1:26" ht="15.75" customHeight="1">
      <c r="A505" s="426"/>
      <c r="B505" s="426"/>
      <c r="C505" s="426"/>
      <c r="D505" s="426"/>
      <c r="E505" s="426"/>
      <c r="F505" s="426"/>
      <c r="G505" s="426"/>
      <c r="H505" s="426"/>
      <c r="I505" s="426"/>
      <c r="J505" s="426"/>
      <c r="K505" s="426"/>
      <c r="L505" s="426"/>
      <c r="M505" s="426"/>
      <c r="N505" s="426"/>
      <c r="O505" s="426"/>
      <c r="P505" s="426"/>
      <c r="Q505" s="426"/>
      <c r="R505" s="426"/>
      <c r="S505" s="426"/>
      <c r="T505" s="426"/>
      <c r="U505" s="426"/>
      <c r="V505" s="426"/>
      <c r="W505" s="426"/>
      <c r="X505" s="426"/>
      <c r="Y505" s="426"/>
      <c r="Z505" s="426"/>
    </row>
    <row r="506" spans="1:26" ht="15.75" customHeight="1">
      <c r="A506" s="426"/>
      <c r="B506" s="426"/>
      <c r="C506" s="426"/>
      <c r="D506" s="426"/>
      <c r="E506" s="426"/>
      <c r="F506" s="426"/>
      <c r="G506" s="426"/>
      <c r="H506" s="426"/>
      <c r="I506" s="426"/>
      <c r="J506" s="426"/>
      <c r="K506" s="426"/>
      <c r="L506" s="426"/>
      <c r="M506" s="426"/>
      <c r="N506" s="426"/>
      <c r="O506" s="426"/>
      <c r="P506" s="426"/>
      <c r="Q506" s="426"/>
      <c r="R506" s="426"/>
      <c r="S506" s="426"/>
      <c r="T506" s="426"/>
      <c r="U506" s="426"/>
      <c r="V506" s="426"/>
      <c r="W506" s="426"/>
      <c r="X506" s="426"/>
      <c r="Y506" s="426"/>
      <c r="Z506" s="426"/>
    </row>
    <row r="507" spans="1:26" ht="15.75" customHeight="1">
      <c r="A507" s="426"/>
      <c r="B507" s="426"/>
      <c r="C507" s="426"/>
      <c r="D507" s="426"/>
      <c r="E507" s="426"/>
      <c r="F507" s="426"/>
      <c r="G507" s="426"/>
      <c r="H507" s="426"/>
      <c r="I507" s="426"/>
      <c r="J507" s="426"/>
      <c r="K507" s="426"/>
      <c r="L507" s="426"/>
      <c r="M507" s="426"/>
      <c r="N507" s="426"/>
      <c r="O507" s="426"/>
      <c r="P507" s="426"/>
      <c r="Q507" s="426"/>
      <c r="R507" s="426"/>
      <c r="S507" s="426"/>
      <c r="T507" s="426"/>
      <c r="U507" s="426"/>
      <c r="V507" s="426"/>
      <c r="W507" s="426"/>
      <c r="X507" s="426"/>
      <c r="Y507" s="426"/>
      <c r="Z507" s="426"/>
    </row>
    <row r="508" spans="1:26" ht="15.75" customHeight="1">
      <c r="A508" s="426"/>
      <c r="B508" s="426"/>
      <c r="C508" s="426"/>
      <c r="D508" s="426"/>
      <c r="E508" s="426"/>
      <c r="F508" s="426"/>
      <c r="G508" s="426"/>
      <c r="H508" s="426"/>
      <c r="I508" s="426"/>
      <c r="J508" s="426"/>
      <c r="K508" s="426"/>
      <c r="L508" s="426"/>
      <c r="M508" s="426"/>
      <c r="N508" s="426"/>
      <c r="O508" s="426"/>
      <c r="P508" s="426"/>
      <c r="Q508" s="426"/>
      <c r="R508" s="426"/>
      <c r="S508" s="426"/>
      <c r="T508" s="426"/>
      <c r="U508" s="426"/>
      <c r="V508" s="426"/>
      <c r="W508" s="426"/>
      <c r="X508" s="426"/>
      <c r="Y508" s="426"/>
      <c r="Z508" s="426"/>
    </row>
    <row r="509" spans="1:26" ht="15.75" customHeight="1">
      <c r="A509" s="426"/>
      <c r="B509" s="426"/>
      <c r="C509" s="426"/>
      <c r="D509" s="426"/>
      <c r="E509" s="426"/>
      <c r="F509" s="426"/>
      <c r="G509" s="426"/>
      <c r="H509" s="426"/>
      <c r="I509" s="426"/>
      <c r="J509" s="426"/>
      <c r="K509" s="426"/>
      <c r="L509" s="426"/>
      <c r="M509" s="426"/>
      <c r="N509" s="426"/>
      <c r="O509" s="426"/>
      <c r="P509" s="426"/>
      <c r="Q509" s="426"/>
      <c r="R509" s="426"/>
      <c r="S509" s="426"/>
      <c r="T509" s="426"/>
      <c r="U509" s="426"/>
      <c r="V509" s="426"/>
      <c r="W509" s="426"/>
      <c r="X509" s="426"/>
      <c r="Y509" s="426"/>
      <c r="Z509" s="426"/>
    </row>
    <row r="510" spans="1:26" ht="15.75" customHeight="1">
      <c r="A510" s="426"/>
      <c r="B510" s="426"/>
      <c r="C510" s="426"/>
      <c r="D510" s="426"/>
      <c r="E510" s="426"/>
      <c r="F510" s="426"/>
      <c r="G510" s="426"/>
      <c r="H510" s="426"/>
      <c r="I510" s="426"/>
      <c r="J510" s="426"/>
      <c r="K510" s="426"/>
      <c r="L510" s="426"/>
      <c r="M510" s="426"/>
      <c r="N510" s="426"/>
      <c r="O510" s="426"/>
      <c r="P510" s="426"/>
      <c r="Q510" s="426"/>
      <c r="R510" s="426"/>
      <c r="S510" s="426"/>
      <c r="T510" s="426"/>
      <c r="U510" s="426"/>
      <c r="V510" s="426"/>
      <c r="W510" s="426"/>
      <c r="X510" s="426"/>
      <c r="Y510" s="426"/>
      <c r="Z510" s="426"/>
    </row>
    <row r="511" spans="1:26" ht="15.75" customHeight="1">
      <c r="A511" s="426"/>
      <c r="B511" s="426"/>
      <c r="C511" s="426"/>
      <c r="D511" s="426"/>
      <c r="E511" s="426"/>
      <c r="F511" s="426"/>
      <c r="G511" s="426"/>
      <c r="H511" s="426"/>
      <c r="I511" s="426"/>
      <c r="J511" s="426"/>
      <c r="K511" s="426"/>
      <c r="L511" s="426"/>
      <c r="M511" s="426"/>
      <c r="N511" s="426"/>
      <c r="O511" s="426"/>
      <c r="P511" s="426"/>
      <c r="Q511" s="426"/>
      <c r="R511" s="426"/>
      <c r="S511" s="426"/>
      <c r="T511" s="426"/>
      <c r="U511" s="426"/>
      <c r="V511" s="426"/>
      <c r="W511" s="426"/>
      <c r="X511" s="426"/>
      <c r="Y511" s="426"/>
      <c r="Z511" s="426"/>
    </row>
    <row r="512" spans="1:26" ht="15.75" customHeight="1">
      <c r="A512" s="426"/>
      <c r="B512" s="426"/>
      <c r="C512" s="426"/>
      <c r="D512" s="426"/>
      <c r="E512" s="426"/>
      <c r="F512" s="426"/>
      <c r="G512" s="426"/>
      <c r="H512" s="426"/>
      <c r="I512" s="426"/>
      <c r="J512" s="426"/>
      <c r="K512" s="426"/>
      <c r="L512" s="426"/>
      <c r="M512" s="426"/>
      <c r="N512" s="426"/>
      <c r="O512" s="426"/>
      <c r="P512" s="426"/>
      <c r="Q512" s="426"/>
      <c r="R512" s="426"/>
      <c r="S512" s="426"/>
      <c r="T512" s="426"/>
      <c r="U512" s="426"/>
      <c r="V512" s="426"/>
      <c r="W512" s="426"/>
      <c r="X512" s="426"/>
      <c r="Y512" s="426"/>
      <c r="Z512" s="426"/>
    </row>
    <row r="513" spans="1:26" ht="15.75" customHeight="1">
      <c r="A513" s="426"/>
      <c r="B513" s="426"/>
      <c r="C513" s="426"/>
      <c r="D513" s="426"/>
      <c r="E513" s="426"/>
      <c r="F513" s="426"/>
      <c r="G513" s="426"/>
      <c r="H513" s="426"/>
      <c r="I513" s="426"/>
      <c r="J513" s="426"/>
      <c r="K513" s="426"/>
      <c r="L513" s="426"/>
      <c r="M513" s="426"/>
      <c r="N513" s="426"/>
      <c r="O513" s="426"/>
      <c r="P513" s="426"/>
      <c r="Q513" s="426"/>
      <c r="R513" s="426"/>
      <c r="S513" s="426"/>
      <c r="T513" s="426"/>
      <c r="U513" s="426"/>
      <c r="V513" s="426"/>
      <c r="W513" s="426"/>
      <c r="X513" s="426"/>
      <c r="Y513" s="426"/>
      <c r="Z513" s="426"/>
    </row>
    <row r="514" spans="1:26" ht="15.75" customHeight="1">
      <c r="A514" s="426"/>
      <c r="B514" s="426"/>
      <c r="C514" s="426"/>
      <c r="D514" s="426"/>
      <c r="E514" s="426"/>
      <c r="F514" s="426"/>
      <c r="G514" s="426"/>
      <c r="H514" s="426"/>
      <c r="I514" s="426"/>
      <c r="J514" s="426"/>
      <c r="K514" s="426"/>
      <c r="L514" s="426"/>
      <c r="M514" s="426"/>
      <c r="N514" s="426"/>
      <c r="O514" s="426"/>
      <c r="P514" s="426"/>
      <c r="Q514" s="426"/>
      <c r="R514" s="426"/>
      <c r="S514" s="426"/>
      <c r="T514" s="426"/>
      <c r="U514" s="426"/>
      <c r="V514" s="426"/>
      <c r="W514" s="426"/>
      <c r="X514" s="426"/>
      <c r="Y514" s="426"/>
      <c r="Z514" s="426"/>
    </row>
    <row r="515" spans="1:26" ht="15.75" customHeight="1">
      <c r="A515" s="426"/>
      <c r="B515" s="426"/>
      <c r="C515" s="426"/>
      <c r="D515" s="426"/>
      <c r="E515" s="426"/>
      <c r="F515" s="426"/>
      <c r="G515" s="426"/>
      <c r="H515" s="426"/>
      <c r="I515" s="426"/>
      <c r="J515" s="426"/>
      <c r="K515" s="426"/>
      <c r="L515" s="426"/>
      <c r="M515" s="426"/>
      <c r="N515" s="426"/>
      <c r="O515" s="426"/>
      <c r="P515" s="426"/>
      <c r="Q515" s="426"/>
      <c r="R515" s="426"/>
      <c r="S515" s="426"/>
      <c r="T515" s="426"/>
      <c r="U515" s="426"/>
      <c r="V515" s="426"/>
      <c r="W515" s="426"/>
      <c r="X515" s="426"/>
      <c r="Y515" s="426"/>
      <c r="Z515" s="426"/>
    </row>
    <row r="516" spans="1:26" ht="15.75" customHeight="1">
      <c r="A516" s="426"/>
      <c r="B516" s="426"/>
      <c r="C516" s="426"/>
      <c r="D516" s="426"/>
      <c r="E516" s="426"/>
      <c r="F516" s="426"/>
      <c r="G516" s="426"/>
      <c r="H516" s="426"/>
      <c r="I516" s="426"/>
      <c r="J516" s="426"/>
      <c r="K516" s="426"/>
      <c r="L516" s="426"/>
      <c r="M516" s="426"/>
      <c r="N516" s="426"/>
      <c r="O516" s="426"/>
      <c r="P516" s="426"/>
      <c r="Q516" s="426"/>
      <c r="R516" s="426"/>
      <c r="S516" s="426"/>
      <c r="T516" s="426"/>
      <c r="U516" s="426"/>
      <c r="V516" s="426"/>
      <c r="W516" s="426"/>
      <c r="X516" s="426"/>
      <c r="Y516" s="426"/>
      <c r="Z516" s="426"/>
    </row>
    <row r="517" spans="1:26" ht="15.75" customHeight="1">
      <c r="A517" s="426"/>
      <c r="B517" s="426"/>
      <c r="C517" s="426"/>
      <c r="D517" s="426"/>
      <c r="E517" s="426"/>
      <c r="F517" s="426"/>
      <c r="G517" s="426"/>
      <c r="H517" s="426"/>
      <c r="I517" s="426"/>
      <c r="J517" s="426"/>
      <c r="K517" s="426"/>
      <c r="L517" s="426"/>
      <c r="M517" s="426"/>
      <c r="N517" s="426"/>
      <c r="O517" s="426"/>
      <c r="P517" s="426"/>
      <c r="Q517" s="426"/>
      <c r="R517" s="426"/>
      <c r="S517" s="426"/>
      <c r="T517" s="426"/>
      <c r="U517" s="426"/>
      <c r="V517" s="426"/>
      <c r="W517" s="426"/>
      <c r="X517" s="426"/>
      <c r="Y517" s="426"/>
      <c r="Z517" s="426"/>
    </row>
    <row r="518" spans="1:26" ht="15.75" customHeight="1">
      <c r="A518" s="426"/>
      <c r="B518" s="426"/>
      <c r="C518" s="426"/>
      <c r="D518" s="426"/>
      <c r="E518" s="426"/>
      <c r="F518" s="426"/>
      <c r="G518" s="426"/>
      <c r="H518" s="426"/>
      <c r="I518" s="426"/>
      <c r="J518" s="426"/>
      <c r="K518" s="426"/>
      <c r="L518" s="426"/>
      <c r="M518" s="426"/>
      <c r="N518" s="426"/>
      <c r="O518" s="426"/>
      <c r="P518" s="426"/>
      <c r="Q518" s="426"/>
      <c r="R518" s="426"/>
      <c r="S518" s="426"/>
      <c r="T518" s="426"/>
      <c r="U518" s="426"/>
      <c r="V518" s="426"/>
      <c r="W518" s="426"/>
      <c r="X518" s="426"/>
      <c r="Y518" s="426"/>
      <c r="Z518" s="426"/>
    </row>
    <row r="519" spans="1:26" ht="15.75" customHeight="1">
      <c r="A519" s="426"/>
      <c r="B519" s="426"/>
      <c r="C519" s="426"/>
      <c r="D519" s="426"/>
      <c r="E519" s="426"/>
      <c r="F519" s="426"/>
      <c r="G519" s="426"/>
      <c r="H519" s="426"/>
      <c r="I519" s="426"/>
      <c r="J519" s="426"/>
      <c r="K519" s="426"/>
      <c r="L519" s="426"/>
      <c r="M519" s="426"/>
      <c r="N519" s="426"/>
      <c r="O519" s="426"/>
      <c r="P519" s="426"/>
      <c r="Q519" s="426"/>
      <c r="R519" s="426"/>
      <c r="S519" s="426"/>
      <c r="T519" s="426"/>
      <c r="U519" s="426"/>
      <c r="V519" s="426"/>
      <c r="W519" s="426"/>
      <c r="X519" s="426"/>
      <c r="Y519" s="426"/>
      <c r="Z519" s="426"/>
    </row>
    <row r="520" spans="1:26" ht="15.75" customHeight="1">
      <c r="A520" s="426"/>
      <c r="B520" s="426"/>
      <c r="C520" s="426"/>
      <c r="D520" s="426"/>
      <c r="E520" s="426"/>
      <c r="F520" s="426"/>
      <c r="G520" s="426"/>
      <c r="H520" s="426"/>
      <c r="I520" s="426"/>
      <c r="J520" s="426"/>
      <c r="K520" s="426"/>
      <c r="L520" s="426"/>
      <c r="M520" s="426"/>
      <c r="N520" s="426"/>
      <c r="O520" s="426"/>
      <c r="P520" s="426"/>
      <c r="Q520" s="426"/>
      <c r="R520" s="426"/>
      <c r="S520" s="426"/>
      <c r="T520" s="426"/>
      <c r="U520" s="426"/>
      <c r="V520" s="426"/>
      <c r="W520" s="426"/>
      <c r="X520" s="426"/>
      <c r="Y520" s="426"/>
      <c r="Z520" s="426"/>
    </row>
    <row r="521" spans="1:26" ht="15.75" customHeight="1">
      <c r="A521" s="426"/>
      <c r="B521" s="426"/>
      <c r="C521" s="426"/>
      <c r="D521" s="426"/>
      <c r="E521" s="426"/>
      <c r="F521" s="426"/>
      <c r="G521" s="426"/>
      <c r="H521" s="426"/>
      <c r="I521" s="426"/>
      <c r="J521" s="426"/>
      <c r="K521" s="426"/>
      <c r="L521" s="426"/>
      <c r="M521" s="426"/>
      <c r="N521" s="426"/>
      <c r="O521" s="426"/>
      <c r="P521" s="426"/>
      <c r="Q521" s="426"/>
      <c r="R521" s="426"/>
      <c r="S521" s="426"/>
      <c r="T521" s="426"/>
      <c r="U521" s="426"/>
      <c r="V521" s="426"/>
      <c r="W521" s="426"/>
      <c r="X521" s="426"/>
      <c r="Y521" s="426"/>
      <c r="Z521" s="426"/>
    </row>
    <row r="522" spans="1:26" ht="15.75" customHeight="1">
      <c r="A522" s="426"/>
      <c r="B522" s="426"/>
      <c r="C522" s="426"/>
      <c r="D522" s="426"/>
      <c r="E522" s="426"/>
      <c r="F522" s="426"/>
      <c r="G522" s="426"/>
      <c r="H522" s="426"/>
      <c r="I522" s="426"/>
      <c r="J522" s="426"/>
      <c r="K522" s="426"/>
      <c r="L522" s="426"/>
      <c r="M522" s="426"/>
      <c r="N522" s="426"/>
      <c r="O522" s="426"/>
      <c r="P522" s="426"/>
      <c r="Q522" s="426"/>
      <c r="R522" s="426"/>
      <c r="S522" s="426"/>
      <c r="T522" s="426"/>
      <c r="U522" s="426"/>
      <c r="V522" s="426"/>
      <c r="W522" s="426"/>
      <c r="X522" s="426"/>
      <c r="Y522" s="426"/>
      <c r="Z522" s="426"/>
    </row>
    <row r="523" spans="1:26" ht="15.75" customHeight="1">
      <c r="A523" s="426"/>
      <c r="B523" s="426"/>
      <c r="C523" s="426"/>
      <c r="D523" s="426"/>
      <c r="E523" s="426"/>
      <c r="F523" s="426"/>
      <c r="G523" s="426"/>
      <c r="H523" s="426"/>
      <c r="I523" s="426"/>
      <c r="J523" s="426"/>
      <c r="K523" s="426"/>
      <c r="L523" s="426"/>
      <c r="M523" s="426"/>
      <c r="N523" s="426"/>
      <c r="O523" s="426"/>
      <c r="P523" s="426"/>
      <c r="Q523" s="426"/>
      <c r="R523" s="426"/>
      <c r="S523" s="426"/>
      <c r="T523" s="426"/>
      <c r="U523" s="426"/>
      <c r="V523" s="426"/>
      <c r="W523" s="426"/>
      <c r="X523" s="426"/>
      <c r="Y523" s="426"/>
      <c r="Z523" s="426"/>
    </row>
    <row r="524" spans="1:26" ht="15.75" customHeight="1">
      <c r="A524" s="426"/>
      <c r="B524" s="426"/>
      <c r="C524" s="426"/>
      <c r="D524" s="426"/>
      <c r="E524" s="426"/>
      <c r="F524" s="426"/>
      <c r="G524" s="426"/>
      <c r="H524" s="426"/>
      <c r="I524" s="426"/>
      <c r="J524" s="426"/>
      <c r="K524" s="426"/>
      <c r="L524" s="426"/>
      <c r="M524" s="426"/>
      <c r="N524" s="426"/>
      <c r="O524" s="426"/>
      <c r="P524" s="426"/>
      <c r="Q524" s="426"/>
      <c r="R524" s="426"/>
      <c r="S524" s="426"/>
      <c r="T524" s="426"/>
      <c r="U524" s="426"/>
      <c r="V524" s="426"/>
      <c r="W524" s="426"/>
      <c r="X524" s="426"/>
      <c r="Y524" s="426"/>
      <c r="Z524" s="426"/>
    </row>
    <row r="525" spans="1:26" ht="15.75" customHeight="1">
      <c r="A525" s="426"/>
      <c r="B525" s="426"/>
      <c r="C525" s="426"/>
      <c r="D525" s="426"/>
      <c r="E525" s="426"/>
      <c r="F525" s="426"/>
      <c r="G525" s="426"/>
      <c r="H525" s="426"/>
      <c r="I525" s="426"/>
      <c r="J525" s="426"/>
      <c r="K525" s="426"/>
      <c r="L525" s="426"/>
      <c r="M525" s="426"/>
      <c r="N525" s="426"/>
      <c r="O525" s="426"/>
      <c r="P525" s="426"/>
      <c r="Q525" s="426"/>
      <c r="R525" s="426"/>
      <c r="S525" s="426"/>
      <c r="T525" s="426"/>
      <c r="U525" s="426"/>
      <c r="V525" s="426"/>
      <c r="W525" s="426"/>
      <c r="X525" s="426"/>
      <c r="Y525" s="426"/>
      <c r="Z525" s="426"/>
    </row>
    <row r="526" spans="1:26" ht="15.75" customHeight="1">
      <c r="A526" s="426"/>
      <c r="B526" s="426"/>
      <c r="C526" s="426"/>
      <c r="D526" s="426"/>
      <c r="E526" s="426"/>
      <c r="F526" s="426"/>
      <c r="G526" s="426"/>
      <c r="H526" s="426"/>
      <c r="I526" s="426"/>
      <c r="J526" s="426"/>
      <c r="K526" s="426"/>
      <c r="L526" s="426"/>
      <c r="M526" s="426"/>
      <c r="N526" s="426"/>
      <c r="O526" s="426"/>
      <c r="P526" s="426"/>
      <c r="Q526" s="426"/>
      <c r="R526" s="426"/>
      <c r="S526" s="426"/>
      <c r="T526" s="426"/>
      <c r="U526" s="426"/>
      <c r="V526" s="426"/>
      <c r="W526" s="426"/>
      <c r="X526" s="426"/>
      <c r="Y526" s="426"/>
      <c r="Z526" s="426"/>
    </row>
    <row r="527" spans="1:26" ht="15.75" customHeight="1">
      <c r="A527" s="426"/>
      <c r="B527" s="426"/>
      <c r="C527" s="426"/>
      <c r="D527" s="426"/>
      <c r="E527" s="426"/>
      <c r="F527" s="426"/>
      <c r="G527" s="426"/>
      <c r="H527" s="426"/>
      <c r="I527" s="426"/>
      <c r="J527" s="426"/>
      <c r="K527" s="426"/>
      <c r="L527" s="426"/>
      <c r="M527" s="426"/>
      <c r="N527" s="426"/>
      <c r="O527" s="426"/>
      <c r="P527" s="426"/>
      <c r="Q527" s="426"/>
      <c r="R527" s="426"/>
      <c r="S527" s="426"/>
      <c r="T527" s="426"/>
      <c r="U527" s="426"/>
      <c r="V527" s="426"/>
      <c r="W527" s="426"/>
      <c r="X527" s="426"/>
      <c r="Y527" s="426"/>
      <c r="Z527" s="426"/>
    </row>
    <row r="528" spans="1:26" ht="15.75" customHeight="1">
      <c r="A528" s="426"/>
      <c r="B528" s="426"/>
      <c r="C528" s="426"/>
      <c r="D528" s="426"/>
      <c r="E528" s="426"/>
      <c r="F528" s="426"/>
      <c r="G528" s="426"/>
      <c r="H528" s="426"/>
      <c r="I528" s="426"/>
      <c r="J528" s="426"/>
      <c r="K528" s="426"/>
      <c r="L528" s="426"/>
      <c r="M528" s="426"/>
      <c r="N528" s="426"/>
      <c r="O528" s="426"/>
      <c r="P528" s="426"/>
      <c r="Q528" s="426"/>
      <c r="R528" s="426"/>
      <c r="S528" s="426"/>
      <c r="T528" s="426"/>
      <c r="U528" s="426"/>
      <c r="V528" s="426"/>
      <c r="W528" s="426"/>
      <c r="X528" s="426"/>
      <c r="Y528" s="426"/>
      <c r="Z528" s="426"/>
    </row>
    <row r="529" spans="1:26" ht="15.75" customHeight="1">
      <c r="A529" s="426"/>
      <c r="B529" s="426"/>
      <c r="C529" s="426"/>
      <c r="D529" s="426"/>
      <c r="E529" s="426"/>
      <c r="F529" s="426"/>
      <c r="G529" s="426"/>
      <c r="H529" s="426"/>
      <c r="I529" s="426"/>
      <c r="J529" s="426"/>
      <c r="K529" s="426"/>
      <c r="L529" s="426"/>
      <c r="M529" s="426"/>
      <c r="N529" s="426"/>
      <c r="O529" s="426"/>
      <c r="P529" s="426"/>
      <c r="Q529" s="426"/>
      <c r="R529" s="426"/>
      <c r="S529" s="426"/>
      <c r="T529" s="426"/>
      <c r="U529" s="426"/>
      <c r="V529" s="426"/>
      <c r="W529" s="426"/>
      <c r="X529" s="426"/>
      <c r="Y529" s="426"/>
      <c r="Z529" s="426"/>
    </row>
    <row r="530" spans="1:26" ht="15.75" customHeight="1">
      <c r="A530" s="426"/>
      <c r="B530" s="426"/>
      <c r="C530" s="426"/>
      <c r="D530" s="426"/>
      <c r="E530" s="426"/>
      <c r="F530" s="426"/>
      <c r="G530" s="426"/>
      <c r="H530" s="426"/>
      <c r="I530" s="426"/>
      <c r="J530" s="426"/>
      <c r="K530" s="426"/>
      <c r="L530" s="426"/>
      <c r="M530" s="426"/>
      <c r="N530" s="426"/>
      <c r="O530" s="426"/>
      <c r="P530" s="426"/>
      <c r="Q530" s="426"/>
      <c r="R530" s="426"/>
      <c r="S530" s="426"/>
      <c r="T530" s="426"/>
      <c r="U530" s="426"/>
      <c r="V530" s="426"/>
      <c r="W530" s="426"/>
      <c r="X530" s="426"/>
      <c r="Y530" s="426"/>
      <c r="Z530" s="426"/>
    </row>
    <row r="531" spans="1:26" ht="15.75" customHeight="1">
      <c r="A531" s="426"/>
      <c r="B531" s="426"/>
      <c r="C531" s="426"/>
      <c r="D531" s="426"/>
      <c r="E531" s="426"/>
      <c r="F531" s="426"/>
      <c r="G531" s="426"/>
      <c r="H531" s="426"/>
      <c r="I531" s="426"/>
      <c r="J531" s="426"/>
      <c r="K531" s="426"/>
      <c r="L531" s="426"/>
      <c r="M531" s="426"/>
      <c r="N531" s="426"/>
      <c r="O531" s="426"/>
      <c r="P531" s="426"/>
      <c r="Q531" s="426"/>
      <c r="R531" s="426"/>
      <c r="S531" s="426"/>
      <c r="T531" s="426"/>
      <c r="U531" s="426"/>
      <c r="V531" s="426"/>
      <c r="W531" s="426"/>
      <c r="X531" s="426"/>
      <c r="Y531" s="426"/>
      <c r="Z531" s="426"/>
    </row>
    <row r="532" spans="1:26" ht="15.75" customHeight="1">
      <c r="A532" s="426"/>
      <c r="B532" s="426"/>
      <c r="C532" s="426"/>
      <c r="D532" s="426"/>
      <c r="E532" s="426"/>
      <c r="F532" s="426"/>
      <c r="G532" s="426"/>
      <c r="H532" s="426"/>
      <c r="I532" s="426"/>
      <c r="J532" s="426"/>
      <c r="K532" s="426"/>
      <c r="L532" s="426"/>
      <c r="M532" s="426"/>
      <c r="N532" s="426"/>
      <c r="O532" s="426"/>
      <c r="P532" s="426"/>
      <c r="Q532" s="426"/>
      <c r="R532" s="426"/>
      <c r="S532" s="426"/>
      <c r="T532" s="426"/>
      <c r="U532" s="426"/>
      <c r="V532" s="426"/>
      <c r="W532" s="426"/>
      <c r="X532" s="426"/>
      <c r="Y532" s="426"/>
      <c r="Z532" s="426"/>
    </row>
    <row r="533" spans="1:26" ht="15.75" customHeight="1">
      <c r="A533" s="426"/>
      <c r="B533" s="426"/>
      <c r="C533" s="426"/>
      <c r="D533" s="426"/>
      <c r="E533" s="426"/>
      <c r="F533" s="426"/>
      <c r="G533" s="426"/>
      <c r="H533" s="426"/>
      <c r="I533" s="426"/>
      <c r="J533" s="426"/>
      <c r="K533" s="426"/>
      <c r="L533" s="426"/>
      <c r="M533" s="426"/>
      <c r="N533" s="426"/>
      <c r="O533" s="426"/>
      <c r="P533" s="426"/>
      <c r="Q533" s="426"/>
      <c r="R533" s="426"/>
      <c r="S533" s="426"/>
      <c r="T533" s="426"/>
      <c r="U533" s="426"/>
      <c r="V533" s="426"/>
      <c r="W533" s="426"/>
      <c r="X533" s="426"/>
      <c r="Y533" s="426"/>
      <c r="Z533" s="426"/>
    </row>
    <row r="534" spans="1:26" ht="15.75" customHeight="1">
      <c r="A534" s="426"/>
      <c r="B534" s="426"/>
      <c r="C534" s="426"/>
      <c r="D534" s="426"/>
      <c r="E534" s="426"/>
      <c r="F534" s="426"/>
      <c r="G534" s="426"/>
      <c r="H534" s="426"/>
      <c r="I534" s="426"/>
      <c r="J534" s="426"/>
      <c r="K534" s="426"/>
      <c r="L534" s="426"/>
      <c r="M534" s="426"/>
      <c r="N534" s="426"/>
      <c r="O534" s="426"/>
      <c r="P534" s="426"/>
      <c r="Q534" s="426"/>
      <c r="R534" s="426"/>
      <c r="S534" s="426"/>
      <c r="T534" s="426"/>
      <c r="U534" s="426"/>
      <c r="V534" s="426"/>
      <c r="W534" s="426"/>
      <c r="X534" s="426"/>
      <c r="Y534" s="426"/>
      <c r="Z534" s="426"/>
    </row>
    <row r="535" spans="1:26" ht="15.75" customHeight="1">
      <c r="A535" s="426"/>
      <c r="B535" s="426"/>
      <c r="C535" s="426"/>
      <c r="D535" s="426"/>
      <c r="E535" s="426"/>
      <c r="F535" s="426"/>
      <c r="G535" s="426"/>
      <c r="H535" s="426"/>
      <c r="I535" s="426"/>
      <c r="J535" s="426"/>
      <c r="K535" s="426"/>
      <c r="L535" s="426"/>
      <c r="M535" s="426"/>
      <c r="N535" s="426"/>
      <c r="O535" s="426"/>
      <c r="P535" s="426"/>
      <c r="Q535" s="426"/>
      <c r="R535" s="426"/>
      <c r="S535" s="426"/>
      <c r="T535" s="426"/>
      <c r="U535" s="426"/>
      <c r="V535" s="426"/>
      <c r="W535" s="426"/>
      <c r="X535" s="426"/>
      <c r="Y535" s="426"/>
      <c r="Z535" s="426"/>
    </row>
    <row r="536" spans="1:26" ht="15.75" customHeight="1">
      <c r="A536" s="426"/>
      <c r="B536" s="426"/>
      <c r="C536" s="426"/>
      <c r="D536" s="426"/>
      <c r="E536" s="426"/>
      <c r="F536" s="426"/>
      <c r="G536" s="426"/>
      <c r="H536" s="426"/>
      <c r="I536" s="426"/>
      <c r="J536" s="426"/>
      <c r="K536" s="426"/>
      <c r="L536" s="426"/>
      <c r="M536" s="426"/>
      <c r="N536" s="426"/>
      <c r="O536" s="426"/>
      <c r="P536" s="426"/>
      <c r="Q536" s="426"/>
      <c r="R536" s="426"/>
      <c r="S536" s="426"/>
      <c r="T536" s="426"/>
      <c r="U536" s="426"/>
      <c r="V536" s="426"/>
      <c r="W536" s="426"/>
      <c r="X536" s="426"/>
      <c r="Y536" s="426"/>
      <c r="Z536" s="426"/>
    </row>
    <row r="537" spans="1:26" ht="15.75" customHeight="1">
      <c r="A537" s="426"/>
      <c r="B537" s="426"/>
      <c r="C537" s="426"/>
      <c r="D537" s="426"/>
      <c r="E537" s="426"/>
      <c r="F537" s="426"/>
      <c r="G537" s="426"/>
      <c r="H537" s="426"/>
      <c r="I537" s="426"/>
      <c r="J537" s="426"/>
      <c r="K537" s="426"/>
      <c r="L537" s="426"/>
      <c r="M537" s="426"/>
      <c r="N537" s="426"/>
      <c r="O537" s="426"/>
      <c r="P537" s="426"/>
      <c r="Q537" s="426"/>
      <c r="R537" s="426"/>
      <c r="S537" s="426"/>
      <c r="T537" s="426"/>
      <c r="U537" s="426"/>
      <c r="V537" s="426"/>
      <c r="W537" s="426"/>
      <c r="X537" s="426"/>
      <c r="Y537" s="426"/>
      <c r="Z537" s="426"/>
    </row>
    <row r="538" spans="1:26" ht="15.75" customHeight="1">
      <c r="A538" s="426"/>
      <c r="B538" s="426"/>
      <c r="C538" s="426"/>
      <c r="D538" s="426"/>
      <c r="E538" s="426"/>
      <c r="F538" s="426"/>
      <c r="G538" s="426"/>
      <c r="H538" s="426"/>
      <c r="I538" s="426"/>
      <c r="J538" s="426"/>
      <c r="K538" s="426"/>
      <c r="L538" s="426"/>
      <c r="M538" s="426"/>
      <c r="N538" s="426"/>
      <c r="O538" s="426"/>
      <c r="P538" s="426"/>
      <c r="Q538" s="426"/>
      <c r="R538" s="426"/>
      <c r="S538" s="426"/>
      <c r="T538" s="426"/>
      <c r="U538" s="426"/>
      <c r="V538" s="426"/>
      <c r="W538" s="426"/>
      <c r="X538" s="426"/>
      <c r="Y538" s="426"/>
      <c r="Z538" s="426"/>
    </row>
    <row r="539" spans="1:26" ht="15.75" customHeight="1">
      <c r="A539" s="426"/>
      <c r="B539" s="426"/>
      <c r="C539" s="426"/>
      <c r="D539" s="426"/>
      <c r="E539" s="426"/>
      <c r="F539" s="426"/>
      <c r="G539" s="426"/>
      <c r="H539" s="426"/>
      <c r="I539" s="426"/>
      <c r="J539" s="426"/>
      <c r="K539" s="426"/>
      <c r="L539" s="426"/>
      <c r="M539" s="426"/>
      <c r="N539" s="426"/>
      <c r="O539" s="426"/>
      <c r="P539" s="426"/>
      <c r="Q539" s="426"/>
      <c r="R539" s="426"/>
      <c r="S539" s="426"/>
      <c r="T539" s="426"/>
      <c r="U539" s="426"/>
      <c r="V539" s="426"/>
      <c r="W539" s="426"/>
      <c r="X539" s="426"/>
      <c r="Y539" s="426"/>
      <c r="Z539" s="426"/>
    </row>
    <row r="540" spans="1:26" ht="15.75" customHeight="1">
      <c r="A540" s="426"/>
      <c r="B540" s="426"/>
      <c r="C540" s="426"/>
      <c r="D540" s="426"/>
      <c r="E540" s="426"/>
      <c r="F540" s="426"/>
      <c r="G540" s="426"/>
      <c r="H540" s="426"/>
      <c r="I540" s="426"/>
      <c r="J540" s="426"/>
      <c r="K540" s="426"/>
      <c r="L540" s="426"/>
      <c r="M540" s="426"/>
      <c r="N540" s="426"/>
      <c r="O540" s="426"/>
      <c r="P540" s="426"/>
      <c r="Q540" s="426"/>
      <c r="R540" s="426"/>
      <c r="S540" s="426"/>
      <c r="T540" s="426"/>
      <c r="U540" s="426"/>
      <c r="V540" s="426"/>
      <c r="W540" s="426"/>
      <c r="X540" s="426"/>
      <c r="Y540" s="426"/>
      <c r="Z540" s="426"/>
    </row>
    <row r="541" spans="1:26" ht="15.75" customHeight="1">
      <c r="A541" s="426"/>
      <c r="B541" s="426"/>
      <c r="C541" s="426"/>
      <c r="D541" s="426"/>
      <c r="E541" s="426"/>
      <c r="F541" s="426"/>
      <c r="G541" s="426"/>
      <c r="H541" s="426"/>
      <c r="I541" s="426"/>
      <c r="J541" s="426"/>
      <c r="K541" s="426"/>
      <c r="L541" s="426"/>
      <c r="M541" s="426"/>
      <c r="N541" s="426"/>
      <c r="O541" s="426"/>
      <c r="P541" s="426"/>
      <c r="Q541" s="426"/>
      <c r="R541" s="426"/>
      <c r="S541" s="426"/>
      <c r="T541" s="426"/>
      <c r="U541" s="426"/>
      <c r="V541" s="426"/>
      <c r="W541" s="426"/>
      <c r="X541" s="426"/>
      <c r="Y541" s="426"/>
      <c r="Z541" s="426"/>
    </row>
    <row r="542" spans="1:26" ht="15.75" customHeight="1">
      <c r="A542" s="426"/>
      <c r="B542" s="426"/>
      <c r="C542" s="426"/>
      <c r="D542" s="426"/>
      <c r="E542" s="426"/>
      <c r="F542" s="426"/>
      <c r="G542" s="426"/>
      <c r="H542" s="426"/>
      <c r="I542" s="426"/>
      <c r="J542" s="426"/>
      <c r="K542" s="426"/>
      <c r="L542" s="426"/>
      <c r="M542" s="426"/>
      <c r="N542" s="426"/>
      <c r="O542" s="426"/>
      <c r="P542" s="426"/>
      <c r="Q542" s="426"/>
      <c r="R542" s="426"/>
      <c r="S542" s="426"/>
      <c r="T542" s="426"/>
      <c r="U542" s="426"/>
      <c r="V542" s="426"/>
      <c r="W542" s="426"/>
      <c r="X542" s="426"/>
      <c r="Y542" s="426"/>
      <c r="Z542" s="426"/>
    </row>
    <row r="543" spans="1:26" ht="15.75" customHeight="1">
      <c r="A543" s="426"/>
      <c r="B543" s="426"/>
      <c r="C543" s="426"/>
      <c r="D543" s="426"/>
      <c r="E543" s="426"/>
      <c r="F543" s="426"/>
      <c r="G543" s="426"/>
      <c r="H543" s="426"/>
      <c r="I543" s="426"/>
      <c r="J543" s="426"/>
      <c r="K543" s="426"/>
      <c r="L543" s="426"/>
      <c r="M543" s="426"/>
      <c r="N543" s="426"/>
      <c r="O543" s="426"/>
      <c r="P543" s="426"/>
      <c r="Q543" s="426"/>
      <c r="R543" s="426"/>
      <c r="S543" s="426"/>
      <c r="T543" s="426"/>
      <c r="U543" s="426"/>
      <c r="V543" s="426"/>
      <c r="W543" s="426"/>
      <c r="X543" s="426"/>
      <c r="Y543" s="426"/>
      <c r="Z543" s="426"/>
    </row>
    <row r="544" spans="1:26" ht="15.75" customHeight="1">
      <c r="A544" s="426"/>
      <c r="B544" s="426"/>
      <c r="C544" s="426"/>
      <c r="D544" s="426"/>
      <c r="E544" s="426"/>
      <c r="F544" s="426"/>
      <c r="G544" s="426"/>
      <c r="H544" s="426"/>
      <c r="I544" s="426"/>
      <c r="J544" s="426"/>
      <c r="K544" s="426"/>
      <c r="L544" s="426"/>
      <c r="M544" s="426"/>
      <c r="N544" s="426"/>
      <c r="O544" s="426"/>
      <c r="P544" s="426"/>
      <c r="Q544" s="426"/>
      <c r="R544" s="426"/>
      <c r="S544" s="426"/>
      <c r="T544" s="426"/>
      <c r="U544" s="426"/>
      <c r="V544" s="426"/>
      <c r="W544" s="426"/>
      <c r="X544" s="426"/>
      <c r="Y544" s="426"/>
      <c r="Z544" s="426"/>
    </row>
    <row r="545" spans="1:26" ht="15.75" customHeight="1">
      <c r="A545" s="426"/>
      <c r="B545" s="426"/>
      <c r="C545" s="426"/>
      <c r="D545" s="426"/>
      <c r="E545" s="426"/>
      <c r="F545" s="426"/>
      <c r="G545" s="426"/>
      <c r="H545" s="426"/>
      <c r="I545" s="426"/>
      <c r="J545" s="426"/>
      <c r="K545" s="426"/>
      <c r="L545" s="426"/>
      <c r="M545" s="426"/>
      <c r="N545" s="426"/>
      <c r="O545" s="426"/>
      <c r="P545" s="426"/>
      <c r="Q545" s="426"/>
      <c r="R545" s="426"/>
      <c r="S545" s="426"/>
      <c r="T545" s="426"/>
      <c r="U545" s="426"/>
      <c r="V545" s="426"/>
      <c r="W545" s="426"/>
      <c r="X545" s="426"/>
      <c r="Y545" s="426"/>
      <c r="Z545" s="426"/>
    </row>
    <row r="546" spans="1:26" ht="15.75" customHeight="1">
      <c r="A546" s="426"/>
      <c r="B546" s="426"/>
      <c r="C546" s="426"/>
      <c r="D546" s="426"/>
      <c r="E546" s="426"/>
      <c r="F546" s="426"/>
      <c r="G546" s="426"/>
      <c r="H546" s="426"/>
      <c r="I546" s="426"/>
      <c r="J546" s="426"/>
      <c r="K546" s="426"/>
      <c r="L546" s="426"/>
      <c r="M546" s="426"/>
      <c r="N546" s="426"/>
      <c r="O546" s="426"/>
      <c r="P546" s="426"/>
      <c r="Q546" s="426"/>
      <c r="R546" s="426"/>
      <c r="S546" s="426"/>
      <c r="T546" s="426"/>
      <c r="U546" s="426"/>
      <c r="V546" s="426"/>
      <c r="W546" s="426"/>
      <c r="X546" s="426"/>
      <c r="Y546" s="426"/>
      <c r="Z546" s="426"/>
    </row>
    <row r="547" spans="1:26" ht="15.75" customHeight="1">
      <c r="A547" s="426"/>
      <c r="B547" s="426"/>
      <c r="C547" s="426"/>
      <c r="D547" s="426"/>
      <c r="E547" s="426"/>
      <c r="F547" s="426"/>
      <c r="G547" s="426"/>
      <c r="H547" s="426"/>
      <c r="I547" s="426"/>
      <c r="J547" s="426"/>
      <c r="K547" s="426"/>
      <c r="L547" s="426"/>
      <c r="M547" s="426"/>
      <c r="N547" s="426"/>
      <c r="O547" s="426"/>
      <c r="P547" s="426"/>
      <c r="Q547" s="426"/>
      <c r="R547" s="426"/>
      <c r="S547" s="426"/>
      <c r="T547" s="426"/>
      <c r="U547" s="426"/>
      <c r="V547" s="426"/>
      <c r="W547" s="426"/>
      <c r="X547" s="426"/>
      <c r="Y547" s="426"/>
      <c r="Z547" s="426"/>
    </row>
    <row r="548" spans="1:26" ht="15.75" customHeight="1">
      <c r="A548" s="426"/>
      <c r="B548" s="426"/>
      <c r="C548" s="426"/>
      <c r="D548" s="426"/>
      <c r="E548" s="426"/>
      <c r="F548" s="426"/>
      <c r="G548" s="426"/>
      <c r="H548" s="426"/>
      <c r="I548" s="426"/>
      <c r="J548" s="426"/>
      <c r="K548" s="426"/>
      <c r="L548" s="426"/>
      <c r="M548" s="426"/>
      <c r="N548" s="426"/>
      <c r="O548" s="426"/>
      <c r="P548" s="426"/>
      <c r="Q548" s="426"/>
      <c r="R548" s="426"/>
      <c r="S548" s="426"/>
      <c r="T548" s="426"/>
      <c r="U548" s="426"/>
      <c r="V548" s="426"/>
      <c r="W548" s="426"/>
      <c r="X548" s="426"/>
      <c r="Y548" s="426"/>
      <c r="Z548" s="426"/>
    </row>
    <row r="549" spans="1:26" ht="15.75" customHeight="1">
      <c r="A549" s="426"/>
      <c r="B549" s="426"/>
      <c r="C549" s="426"/>
      <c r="D549" s="426"/>
      <c r="E549" s="426"/>
      <c r="F549" s="426"/>
      <c r="G549" s="426"/>
      <c r="H549" s="426"/>
      <c r="I549" s="426"/>
      <c r="J549" s="426"/>
      <c r="K549" s="426"/>
      <c r="L549" s="426"/>
      <c r="M549" s="426"/>
      <c r="N549" s="426"/>
      <c r="O549" s="426"/>
      <c r="P549" s="426"/>
      <c r="Q549" s="426"/>
      <c r="R549" s="426"/>
      <c r="S549" s="426"/>
      <c r="T549" s="426"/>
      <c r="U549" s="426"/>
      <c r="V549" s="426"/>
      <c r="W549" s="426"/>
      <c r="X549" s="426"/>
      <c r="Y549" s="426"/>
      <c r="Z549" s="426"/>
    </row>
    <row r="550" spans="1:26" ht="15.75" customHeight="1">
      <c r="A550" s="426"/>
      <c r="B550" s="426"/>
      <c r="C550" s="426"/>
      <c r="D550" s="426"/>
      <c r="E550" s="426"/>
      <c r="F550" s="426"/>
      <c r="G550" s="426"/>
      <c r="H550" s="426"/>
      <c r="I550" s="426"/>
      <c r="J550" s="426"/>
      <c r="K550" s="426"/>
      <c r="L550" s="426"/>
      <c r="M550" s="426"/>
      <c r="N550" s="426"/>
      <c r="O550" s="426"/>
      <c r="P550" s="426"/>
      <c r="Q550" s="426"/>
      <c r="R550" s="426"/>
      <c r="S550" s="426"/>
      <c r="T550" s="426"/>
      <c r="U550" s="426"/>
      <c r="V550" s="426"/>
      <c r="W550" s="426"/>
      <c r="X550" s="426"/>
      <c r="Y550" s="426"/>
      <c r="Z550" s="426"/>
    </row>
    <row r="551" spans="1:26" ht="15.75" customHeight="1">
      <c r="A551" s="426"/>
      <c r="B551" s="426"/>
      <c r="C551" s="426"/>
      <c r="D551" s="426"/>
      <c r="E551" s="426"/>
      <c r="F551" s="426"/>
      <c r="G551" s="426"/>
      <c r="H551" s="426"/>
      <c r="I551" s="426"/>
      <c r="J551" s="426"/>
      <c r="K551" s="426"/>
      <c r="L551" s="426"/>
      <c r="M551" s="426"/>
      <c r="N551" s="426"/>
      <c r="O551" s="426"/>
      <c r="P551" s="426"/>
      <c r="Q551" s="426"/>
      <c r="R551" s="426"/>
      <c r="S551" s="426"/>
      <c r="T551" s="426"/>
      <c r="U551" s="426"/>
      <c r="V551" s="426"/>
      <c r="W551" s="426"/>
      <c r="X551" s="426"/>
      <c r="Y551" s="426"/>
      <c r="Z551" s="426"/>
    </row>
    <row r="552" spans="1:26" ht="15.75" customHeight="1">
      <c r="A552" s="426"/>
      <c r="B552" s="426"/>
      <c r="C552" s="426"/>
      <c r="D552" s="426"/>
      <c r="E552" s="426"/>
      <c r="F552" s="426"/>
      <c r="G552" s="426"/>
      <c r="H552" s="426"/>
      <c r="I552" s="426"/>
      <c r="J552" s="426"/>
      <c r="K552" s="426"/>
      <c r="L552" s="426"/>
      <c r="M552" s="426"/>
      <c r="N552" s="426"/>
      <c r="O552" s="426"/>
      <c r="P552" s="426"/>
      <c r="Q552" s="426"/>
      <c r="R552" s="426"/>
      <c r="S552" s="426"/>
      <c r="T552" s="426"/>
      <c r="U552" s="426"/>
      <c r="V552" s="426"/>
      <c r="W552" s="426"/>
      <c r="X552" s="426"/>
      <c r="Y552" s="426"/>
      <c r="Z552" s="426"/>
    </row>
    <row r="553" spans="1:26" ht="15.75" customHeight="1">
      <c r="A553" s="426"/>
      <c r="B553" s="426"/>
      <c r="C553" s="426"/>
      <c r="D553" s="426"/>
      <c r="E553" s="426"/>
      <c r="F553" s="426"/>
      <c r="G553" s="426"/>
      <c r="H553" s="426"/>
      <c r="I553" s="426"/>
      <c r="J553" s="426"/>
      <c r="K553" s="426"/>
      <c r="L553" s="426"/>
      <c r="M553" s="426"/>
      <c r="N553" s="426"/>
      <c r="O553" s="426"/>
      <c r="P553" s="426"/>
      <c r="Q553" s="426"/>
      <c r="R553" s="426"/>
      <c r="S553" s="426"/>
      <c r="T553" s="426"/>
      <c r="U553" s="426"/>
      <c r="V553" s="426"/>
      <c r="W553" s="426"/>
      <c r="X553" s="426"/>
      <c r="Y553" s="426"/>
      <c r="Z553" s="426"/>
    </row>
    <row r="554" spans="1:26" ht="15.75" customHeight="1">
      <c r="A554" s="426"/>
      <c r="B554" s="426"/>
      <c r="C554" s="426"/>
      <c r="D554" s="426"/>
      <c r="E554" s="426"/>
      <c r="F554" s="426"/>
      <c r="G554" s="426"/>
      <c r="H554" s="426"/>
      <c r="I554" s="426"/>
      <c r="J554" s="426"/>
      <c r="K554" s="426"/>
      <c r="L554" s="426"/>
      <c r="M554" s="426"/>
      <c r="N554" s="426"/>
      <c r="O554" s="426"/>
      <c r="P554" s="426"/>
      <c r="Q554" s="426"/>
      <c r="R554" s="426"/>
      <c r="S554" s="426"/>
      <c r="T554" s="426"/>
      <c r="U554" s="426"/>
      <c r="V554" s="426"/>
      <c r="W554" s="426"/>
      <c r="X554" s="426"/>
      <c r="Y554" s="426"/>
      <c r="Z554" s="426"/>
    </row>
    <row r="555" spans="1:26" ht="15.75" customHeight="1">
      <c r="A555" s="426"/>
      <c r="B555" s="426"/>
      <c r="C555" s="426"/>
      <c r="D555" s="426"/>
      <c r="E555" s="426"/>
      <c r="F555" s="426"/>
      <c r="G555" s="426"/>
      <c r="H555" s="426"/>
      <c r="I555" s="426"/>
      <c r="J555" s="426"/>
      <c r="K555" s="426"/>
      <c r="L555" s="426"/>
      <c r="M555" s="426"/>
      <c r="N555" s="426"/>
      <c r="O555" s="426"/>
      <c r="P555" s="426"/>
      <c r="Q555" s="426"/>
      <c r="R555" s="426"/>
      <c r="S555" s="426"/>
      <c r="T555" s="426"/>
      <c r="U555" s="426"/>
      <c r="V555" s="426"/>
      <c r="W555" s="426"/>
      <c r="X555" s="426"/>
      <c r="Y555" s="426"/>
      <c r="Z555" s="426"/>
    </row>
    <row r="556" spans="1:26" ht="15.75" customHeight="1">
      <c r="A556" s="426"/>
      <c r="B556" s="426"/>
      <c r="C556" s="426"/>
      <c r="D556" s="426"/>
      <c r="E556" s="426"/>
      <c r="F556" s="426"/>
      <c r="G556" s="426"/>
      <c r="H556" s="426"/>
      <c r="I556" s="426"/>
      <c r="J556" s="426"/>
      <c r="K556" s="426"/>
      <c r="L556" s="426"/>
      <c r="M556" s="426"/>
      <c r="N556" s="426"/>
      <c r="O556" s="426"/>
      <c r="P556" s="426"/>
      <c r="Q556" s="426"/>
      <c r="R556" s="426"/>
      <c r="S556" s="426"/>
      <c r="T556" s="426"/>
      <c r="U556" s="426"/>
      <c r="V556" s="426"/>
      <c r="W556" s="426"/>
      <c r="X556" s="426"/>
      <c r="Y556" s="426"/>
      <c r="Z556" s="426"/>
    </row>
    <row r="557" spans="1:26" ht="15.75" customHeight="1">
      <c r="A557" s="426"/>
      <c r="B557" s="426"/>
      <c r="C557" s="426"/>
      <c r="D557" s="426"/>
      <c r="E557" s="426"/>
      <c r="F557" s="426"/>
      <c r="G557" s="426"/>
      <c r="H557" s="426"/>
      <c r="I557" s="426"/>
      <c r="J557" s="426"/>
      <c r="K557" s="426"/>
      <c r="L557" s="426"/>
      <c r="M557" s="426"/>
      <c r="N557" s="426"/>
      <c r="O557" s="426"/>
      <c r="P557" s="426"/>
      <c r="Q557" s="426"/>
      <c r="R557" s="426"/>
      <c r="S557" s="426"/>
      <c r="T557" s="426"/>
      <c r="U557" s="426"/>
      <c r="V557" s="426"/>
      <c r="W557" s="426"/>
      <c r="X557" s="426"/>
      <c r="Y557" s="426"/>
      <c r="Z557" s="426"/>
    </row>
    <row r="558" spans="1:26" ht="15.75" customHeight="1">
      <c r="A558" s="426"/>
      <c r="B558" s="426"/>
      <c r="C558" s="426"/>
      <c r="D558" s="426"/>
      <c r="E558" s="426"/>
      <c r="F558" s="426"/>
      <c r="G558" s="426"/>
      <c r="H558" s="426"/>
      <c r="I558" s="426"/>
      <c r="J558" s="426"/>
      <c r="K558" s="426"/>
      <c r="L558" s="426"/>
      <c r="M558" s="426"/>
      <c r="N558" s="426"/>
      <c r="O558" s="426"/>
      <c r="P558" s="426"/>
      <c r="Q558" s="426"/>
      <c r="R558" s="426"/>
      <c r="S558" s="426"/>
      <c r="T558" s="426"/>
      <c r="U558" s="426"/>
      <c r="V558" s="426"/>
      <c r="W558" s="426"/>
      <c r="X558" s="426"/>
      <c r="Y558" s="426"/>
      <c r="Z558" s="426"/>
    </row>
    <row r="559" spans="1:26" ht="15.75" customHeight="1">
      <c r="A559" s="426"/>
      <c r="B559" s="426"/>
      <c r="C559" s="426"/>
      <c r="D559" s="426"/>
      <c r="E559" s="426"/>
      <c r="F559" s="426"/>
      <c r="G559" s="426"/>
      <c r="H559" s="426"/>
      <c r="I559" s="426"/>
      <c r="J559" s="426"/>
      <c r="K559" s="426"/>
      <c r="L559" s="426"/>
      <c r="M559" s="426"/>
      <c r="N559" s="426"/>
      <c r="O559" s="426"/>
      <c r="P559" s="426"/>
      <c r="Q559" s="426"/>
      <c r="R559" s="426"/>
      <c r="S559" s="426"/>
      <c r="T559" s="426"/>
      <c r="U559" s="426"/>
      <c r="V559" s="426"/>
      <c r="W559" s="426"/>
      <c r="X559" s="426"/>
      <c r="Y559" s="426"/>
      <c r="Z559" s="426"/>
    </row>
    <row r="560" spans="1:26" ht="15.75" customHeight="1">
      <c r="A560" s="426"/>
      <c r="B560" s="426"/>
      <c r="C560" s="426"/>
      <c r="D560" s="426"/>
      <c r="E560" s="426"/>
      <c r="F560" s="426"/>
      <c r="G560" s="426"/>
      <c r="H560" s="426"/>
      <c r="I560" s="426"/>
      <c r="J560" s="426"/>
      <c r="K560" s="426"/>
      <c r="L560" s="426"/>
      <c r="M560" s="426"/>
      <c r="N560" s="426"/>
      <c r="O560" s="426"/>
      <c r="P560" s="426"/>
      <c r="Q560" s="426"/>
      <c r="R560" s="426"/>
      <c r="S560" s="426"/>
      <c r="T560" s="426"/>
      <c r="U560" s="426"/>
      <c r="V560" s="426"/>
      <c r="W560" s="426"/>
      <c r="X560" s="426"/>
      <c r="Y560" s="426"/>
      <c r="Z560" s="426"/>
    </row>
    <row r="561" spans="1:26" ht="15.75" customHeight="1">
      <c r="A561" s="426"/>
      <c r="B561" s="426"/>
      <c r="C561" s="426"/>
      <c r="D561" s="426"/>
      <c r="E561" s="426"/>
      <c r="F561" s="426"/>
      <c r="G561" s="426"/>
      <c r="H561" s="426"/>
      <c r="I561" s="426"/>
      <c r="J561" s="426"/>
      <c r="K561" s="426"/>
      <c r="L561" s="426"/>
      <c r="M561" s="426"/>
      <c r="N561" s="426"/>
      <c r="O561" s="426"/>
      <c r="P561" s="426"/>
      <c r="Q561" s="426"/>
      <c r="R561" s="426"/>
      <c r="S561" s="426"/>
      <c r="T561" s="426"/>
      <c r="U561" s="426"/>
      <c r="V561" s="426"/>
      <c r="W561" s="426"/>
      <c r="X561" s="426"/>
      <c r="Y561" s="426"/>
      <c r="Z561" s="426"/>
    </row>
    <row r="562" spans="1:26" ht="15.75" customHeight="1">
      <c r="A562" s="426"/>
      <c r="B562" s="426"/>
      <c r="C562" s="426"/>
      <c r="D562" s="426"/>
      <c r="E562" s="426"/>
      <c r="F562" s="426"/>
      <c r="G562" s="426"/>
      <c r="H562" s="426"/>
      <c r="I562" s="426"/>
      <c r="J562" s="426"/>
      <c r="K562" s="426"/>
      <c r="L562" s="426"/>
      <c r="M562" s="426"/>
      <c r="N562" s="426"/>
      <c r="O562" s="426"/>
      <c r="P562" s="426"/>
      <c r="Q562" s="426"/>
      <c r="R562" s="426"/>
      <c r="S562" s="426"/>
      <c r="T562" s="426"/>
      <c r="U562" s="426"/>
      <c r="V562" s="426"/>
      <c r="W562" s="426"/>
      <c r="X562" s="426"/>
      <c r="Y562" s="426"/>
      <c r="Z562" s="426"/>
    </row>
    <row r="563" spans="1:26" ht="15.75" customHeight="1">
      <c r="A563" s="426"/>
      <c r="B563" s="426"/>
      <c r="C563" s="426"/>
      <c r="D563" s="426"/>
      <c r="E563" s="426"/>
      <c r="F563" s="426"/>
      <c r="G563" s="426"/>
      <c r="H563" s="426"/>
      <c r="I563" s="426"/>
      <c r="J563" s="426"/>
      <c r="K563" s="426"/>
      <c r="L563" s="426"/>
      <c r="M563" s="426"/>
      <c r="N563" s="426"/>
      <c r="O563" s="426"/>
      <c r="P563" s="426"/>
      <c r="Q563" s="426"/>
      <c r="R563" s="426"/>
      <c r="S563" s="426"/>
      <c r="T563" s="426"/>
      <c r="U563" s="426"/>
      <c r="V563" s="426"/>
      <c r="W563" s="426"/>
      <c r="X563" s="426"/>
      <c r="Y563" s="426"/>
      <c r="Z563" s="426"/>
    </row>
    <row r="564" spans="1:26" ht="15.75" customHeight="1">
      <c r="A564" s="426"/>
      <c r="B564" s="426"/>
      <c r="C564" s="426"/>
      <c r="D564" s="426"/>
      <c r="E564" s="426"/>
      <c r="F564" s="426"/>
      <c r="G564" s="426"/>
      <c r="H564" s="426"/>
      <c r="I564" s="426"/>
      <c r="J564" s="426"/>
      <c r="K564" s="426"/>
      <c r="L564" s="426"/>
      <c r="M564" s="426"/>
      <c r="N564" s="426"/>
      <c r="O564" s="426"/>
      <c r="P564" s="426"/>
      <c r="Q564" s="426"/>
      <c r="R564" s="426"/>
      <c r="S564" s="426"/>
      <c r="T564" s="426"/>
      <c r="U564" s="426"/>
      <c r="V564" s="426"/>
      <c r="W564" s="426"/>
      <c r="X564" s="426"/>
      <c r="Y564" s="426"/>
      <c r="Z564" s="426"/>
    </row>
    <row r="565" spans="1:26" ht="15.75" customHeight="1">
      <c r="A565" s="426"/>
      <c r="B565" s="426"/>
      <c r="C565" s="426"/>
      <c r="D565" s="426"/>
      <c r="E565" s="426"/>
      <c r="F565" s="426"/>
      <c r="G565" s="426"/>
      <c r="H565" s="426"/>
      <c r="I565" s="426"/>
      <c r="J565" s="426"/>
      <c r="K565" s="426"/>
      <c r="L565" s="426"/>
      <c r="M565" s="426"/>
      <c r="N565" s="426"/>
      <c r="O565" s="426"/>
      <c r="P565" s="426"/>
      <c r="Q565" s="426"/>
      <c r="R565" s="426"/>
      <c r="S565" s="426"/>
      <c r="T565" s="426"/>
      <c r="U565" s="426"/>
      <c r="V565" s="426"/>
      <c r="W565" s="426"/>
      <c r="X565" s="426"/>
      <c r="Y565" s="426"/>
      <c r="Z565" s="426"/>
    </row>
    <row r="566" spans="1:26" ht="15.75" customHeight="1">
      <c r="A566" s="426"/>
      <c r="B566" s="426"/>
      <c r="C566" s="426"/>
      <c r="D566" s="426"/>
      <c r="E566" s="426"/>
      <c r="F566" s="426"/>
      <c r="G566" s="426"/>
      <c r="H566" s="426"/>
      <c r="I566" s="426"/>
      <c r="J566" s="426"/>
      <c r="K566" s="426"/>
      <c r="L566" s="426"/>
      <c r="M566" s="426"/>
      <c r="N566" s="426"/>
      <c r="O566" s="426"/>
      <c r="P566" s="426"/>
      <c r="Q566" s="426"/>
      <c r="R566" s="426"/>
      <c r="S566" s="426"/>
      <c r="T566" s="426"/>
      <c r="U566" s="426"/>
      <c r="V566" s="426"/>
      <c r="W566" s="426"/>
      <c r="X566" s="426"/>
      <c r="Y566" s="426"/>
      <c r="Z566" s="426"/>
    </row>
    <row r="567" spans="1:26" ht="15.75" customHeight="1">
      <c r="A567" s="426"/>
      <c r="B567" s="426"/>
      <c r="C567" s="426"/>
      <c r="D567" s="426"/>
      <c r="E567" s="426"/>
      <c r="F567" s="426"/>
      <c r="G567" s="426"/>
      <c r="H567" s="426"/>
      <c r="I567" s="426"/>
      <c r="J567" s="426"/>
      <c r="K567" s="426"/>
      <c r="L567" s="426"/>
      <c r="M567" s="426"/>
      <c r="N567" s="426"/>
      <c r="O567" s="426"/>
      <c r="P567" s="426"/>
      <c r="Q567" s="426"/>
      <c r="R567" s="426"/>
      <c r="S567" s="426"/>
      <c r="T567" s="426"/>
      <c r="U567" s="426"/>
      <c r="V567" s="426"/>
      <c r="W567" s="426"/>
      <c r="X567" s="426"/>
      <c r="Y567" s="426"/>
      <c r="Z567" s="426"/>
    </row>
    <row r="568" spans="1:26" ht="15.75" customHeight="1">
      <c r="A568" s="426"/>
      <c r="B568" s="426"/>
      <c r="C568" s="426"/>
      <c r="D568" s="426"/>
      <c r="E568" s="426"/>
      <c r="F568" s="426"/>
      <c r="G568" s="426"/>
      <c r="H568" s="426"/>
      <c r="I568" s="426"/>
      <c r="J568" s="426"/>
      <c r="K568" s="426"/>
      <c r="L568" s="426"/>
      <c r="M568" s="426"/>
      <c r="N568" s="426"/>
      <c r="O568" s="426"/>
      <c r="P568" s="426"/>
      <c r="Q568" s="426"/>
      <c r="R568" s="426"/>
      <c r="S568" s="426"/>
      <c r="T568" s="426"/>
      <c r="U568" s="426"/>
      <c r="V568" s="426"/>
      <c r="W568" s="426"/>
      <c r="X568" s="426"/>
      <c r="Y568" s="426"/>
      <c r="Z568" s="426"/>
    </row>
    <row r="569" spans="1:26" ht="15.75" customHeight="1">
      <c r="A569" s="426"/>
      <c r="B569" s="426"/>
      <c r="C569" s="426"/>
      <c r="D569" s="426"/>
      <c r="E569" s="426"/>
      <c r="F569" s="426"/>
      <c r="G569" s="426"/>
      <c r="H569" s="426"/>
      <c r="I569" s="426"/>
      <c r="J569" s="426"/>
      <c r="K569" s="426"/>
      <c r="L569" s="426"/>
      <c r="M569" s="426"/>
      <c r="N569" s="426"/>
      <c r="O569" s="426"/>
      <c r="P569" s="426"/>
      <c r="Q569" s="426"/>
      <c r="R569" s="426"/>
      <c r="S569" s="426"/>
      <c r="T569" s="426"/>
      <c r="U569" s="426"/>
      <c r="V569" s="426"/>
      <c r="W569" s="426"/>
      <c r="X569" s="426"/>
      <c r="Y569" s="426"/>
      <c r="Z569" s="426"/>
    </row>
    <row r="570" spans="1:26" ht="15.75" customHeight="1">
      <c r="A570" s="426"/>
      <c r="B570" s="426"/>
      <c r="C570" s="426"/>
      <c r="D570" s="426"/>
      <c r="E570" s="426"/>
      <c r="F570" s="426"/>
      <c r="G570" s="426"/>
      <c r="H570" s="426"/>
      <c r="I570" s="426"/>
      <c r="J570" s="426"/>
      <c r="K570" s="426"/>
      <c r="L570" s="426"/>
      <c r="M570" s="426"/>
      <c r="N570" s="426"/>
      <c r="O570" s="426"/>
      <c r="P570" s="426"/>
      <c r="Q570" s="426"/>
      <c r="R570" s="426"/>
      <c r="S570" s="426"/>
      <c r="T570" s="426"/>
      <c r="U570" s="426"/>
      <c r="V570" s="426"/>
      <c r="W570" s="426"/>
      <c r="X570" s="426"/>
      <c r="Y570" s="426"/>
      <c r="Z570" s="426"/>
    </row>
    <row r="571" spans="1:26" ht="15.75" customHeight="1">
      <c r="A571" s="426"/>
      <c r="B571" s="426"/>
      <c r="C571" s="426"/>
      <c r="D571" s="426"/>
      <c r="E571" s="426"/>
      <c r="F571" s="426"/>
      <c r="G571" s="426"/>
      <c r="H571" s="426"/>
      <c r="I571" s="426"/>
      <c r="J571" s="426"/>
      <c r="K571" s="426"/>
      <c r="L571" s="426"/>
      <c r="M571" s="426"/>
      <c r="N571" s="426"/>
      <c r="O571" s="426"/>
      <c r="P571" s="426"/>
      <c r="Q571" s="426"/>
      <c r="R571" s="426"/>
      <c r="S571" s="426"/>
      <c r="T571" s="426"/>
      <c r="U571" s="426"/>
      <c r="V571" s="426"/>
      <c r="W571" s="426"/>
      <c r="X571" s="426"/>
      <c r="Y571" s="426"/>
      <c r="Z571" s="426"/>
    </row>
    <row r="572" spans="1:26" ht="15.75" customHeight="1">
      <c r="A572" s="426"/>
      <c r="B572" s="426"/>
      <c r="C572" s="426"/>
      <c r="D572" s="426"/>
      <c r="E572" s="426"/>
      <c r="F572" s="426"/>
      <c r="G572" s="426"/>
      <c r="H572" s="426"/>
      <c r="I572" s="426"/>
      <c r="J572" s="426"/>
      <c r="K572" s="426"/>
      <c r="L572" s="426"/>
      <c r="M572" s="426"/>
      <c r="N572" s="426"/>
      <c r="O572" s="426"/>
      <c r="P572" s="426"/>
      <c r="Q572" s="426"/>
      <c r="R572" s="426"/>
      <c r="S572" s="426"/>
      <c r="T572" s="426"/>
      <c r="U572" s="426"/>
      <c r="V572" s="426"/>
      <c r="W572" s="426"/>
      <c r="X572" s="426"/>
      <c r="Y572" s="426"/>
      <c r="Z572" s="426"/>
    </row>
    <row r="573" spans="1:26" ht="15.75" customHeight="1">
      <c r="A573" s="426"/>
      <c r="B573" s="426"/>
      <c r="C573" s="426"/>
      <c r="D573" s="426"/>
      <c r="E573" s="426"/>
      <c r="F573" s="426"/>
      <c r="G573" s="426"/>
      <c r="H573" s="426"/>
      <c r="I573" s="426"/>
      <c r="J573" s="426"/>
      <c r="K573" s="426"/>
      <c r="L573" s="426"/>
      <c r="M573" s="426"/>
      <c r="N573" s="426"/>
      <c r="O573" s="426"/>
      <c r="P573" s="426"/>
      <c r="Q573" s="426"/>
      <c r="R573" s="426"/>
      <c r="S573" s="426"/>
      <c r="T573" s="426"/>
      <c r="U573" s="426"/>
      <c r="V573" s="426"/>
      <c r="W573" s="426"/>
      <c r="X573" s="426"/>
      <c r="Y573" s="426"/>
      <c r="Z573" s="426"/>
    </row>
    <row r="574" spans="1:26" ht="15.75" customHeight="1">
      <c r="A574" s="426"/>
      <c r="B574" s="426"/>
      <c r="C574" s="426"/>
      <c r="D574" s="426"/>
      <c r="E574" s="426"/>
      <c r="F574" s="426"/>
      <c r="G574" s="426"/>
      <c r="H574" s="426"/>
      <c r="I574" s="426"/>
      <c r="J574" s="426"/>
      <c r="K574" s="426"/>
      <c r="L574" s="426"/>
      <c r="M574" s="426"/>
      <c r="N574" s="426"/>
      <c r="O574" s="426"/>
      <c r="P574" s="426"/>
      <c r="Q574" s="426"/>
      <c r="R574" s="426"/>
      <c r="S574" s="426"/>
      <c r="T574" s="426"/>
      <c r="U574" s="426"/>
      <c r="V574" s="426"/>
      <c r="W574" s="426"/>
      <c r="X574" s="426"/>
      <c r="Y574" s="426"/>
      <c r="Z574" s="426"/>
    </row>
    <row r="575" spans="1:26" ht="15.75" customHeight="1">
      <c r="A575" s="426"/>
      <c r="B575" s="426"/>
      <c r="C575" s="426"/>
      <c r="D575" s="426"/>
      <c r="E575" s="426"/>
      <c r="F575" s="426"/>
      <c r="G575" s="426"/>
      <c r="H575" s="426"/>
      <c r="I575" s="426"/>
      <c r="J575" s="426"/>
      <c r="K575" s="426"/>
      <c r="L575" s="426"/>
      <c r="M575" s="426"/>
      <c r="N575" s="426"/>
      <c r="O575" s="426"/>
      <c r="P575" s="426"/>
      <c r="Q575" s="426"/>
      <c r="R575" s="426"/>
      <c r="S575" s="426"/>
      <c r="T575" s="426"/>
      <c r="U575" s="426"/>
      <c r="V575" s="426"/>
      <c r="W575" s="426"/>
      <c r="X575" s="426"/>
      <c r="Y575" s="426"/>
      <c r="Z575" s="426"/>
    </row>
    <row r="576" spans="1:26" ht="15.75" customHeight="1">
      <c r="A576" s="426"/>
      <c r="B576" s="426"/>
      <c r="C576" s="426"/>
      <c r="D576" s="426"/>
      <c r="E576" s="426"/>
      <c r="F576" s="426"/>
      <c r="G576" s="426"/>
      <c r="H576" s="426"/>
      <c r="I576" s="426"/>
      <c r="J576" s="426"/>
      <c r="K576" s="426"/>
      <c r="L576" s="426"/>
      <c r="M576" s="426"/>
      <c r="N576" s="426"/>
      <c r="O576" s="426"/>
      <c r="P576" s="426"/>
      <c r="Q576" s="426"/>
      <c r="R576" s="426"/>
      <c r="S576" s="426"/>
      <c r="T576" s="426"/>
      <c r="U576" s="426"/>
      <c r="V576" s="426"/>
      <c r="W576" s="426"/>
      <c r="X576" s="426"/>
      <c r="Y576" s="426"/>
      <c r="Z576" s="426"/>
    </row>
    <row r="577" spans="1:26" ht="15.75" customHeight="1">
      <c r="A577" s="426"/>
      <c r="B577" s="426"/>
      <c r="C577" s="426"/>
      <c r="D577" s="426"/>
      <c r="E577" s="426"/>
      <c r="F577" s="426"/>
      <c r="G577" s="426"/>
      <c r="H577" s="426"/>
      <c r="I577" s="426"/>
      <c r="J577" s="426"/>
      <c r="K577" s="426"/>
      <c r="L577" s="426"/>
      <c r="M577" s="426"/>
      <c r="N577" s="426"/>
      <c r="O577" s="426"/>
      <c r="P577" s="426"/>
      <c r="Q577" s="426"/>
      <c r="R577" s="426"/>
      <c r="S577" s="426"/>
      <c r="T577" s="426"/>
      <c r="U577" s="426"/>
      <c r="V577" s="426"/>
      <c r="W577" s="426"/>
      <c r="X577" s="426"/>
      <c r="Y577" s="426"/>
      <c r="Z577" s="426"/>
    </row>
    <row r="578" spans="1:26" ht="15.75" customHeight="1">
      <c r="A578" s="426"/>
      <c r="B578" s="426"/>
      <c r="C578" s="426"/>
      <c r="D578" s="426"/>
      <c r="E578" s="426"/>
      <c r="F578" s="426"/>
      <c r="G578" s="426"/>
      <c r="H578" s="426"/>
      <c r="I578" s="426"/>
      <c r="J578" s="426"/>
      <c r="K578" s="426"/>
      <c r="L578" s="426"/>
      <c r="M578" s="426"/>
      <c r="N578" s="426"/>
      <c r="O578" s="426"/>
      <c r="P578" s="426"/>
      <c r="Q578" s="426"/>
      <c r="R578" s="426"/>
      <c r="S578" s="426"/>
      <c r="T578" s="426"/>
      <c r="U578" s="426"/>
      <c r="V578" s="426"/>
      <c r="W578" s="426"/>
      <c r="X578" s="426"/>
      <c r="Y578" s="426"/>
      <c r="Z578" s="426"/>
    </row>
    <row r="579" spans="1:26" ht="15.75" customHeight="1">
      <c r="A579" s="426"/>
      <c r="B579" s="426"/>
      <c r="C579" s="426"/>
      <c r="D579" s="426"/>
      <c r="E579" s="426"/>
      <c r="F579" s="426"/>
      <c r="G579" s="426"/>
      <c r="H579" s="426"/>
      <c r="I579" s="426"/>
      <c r="J579" s="426"/>
      <c r="K579" s="426"/>
      <c r="L579" s="426"/>
      <c r="M579" s="426"/>
      <c r="N579" s="426"/>
      <c r="O579" s="426"/>
      <c r="P579" s="426"/>
      <c r="Q579" s="426"/>
      <c r="R579" s="426"/>
      <c r="S579" s="426"/>
      <c r="T579" s="426"/>
      <c r="U579" s="426"/>
      <c r="V579" s="426"/>
      <c r="W579" s="426"/>
      <c r="X579" s="426"/>
      <c r="Y579" s="426"/>
      <c r="Z579" s="426"/>
    </row>
    <row r="580" spans="1:26" ht="15.75" customHeight="1">
      <c r="A580" s="426"/>
      <c r="B580" s="426"/>
      <c r="C580" s="426"/>
      <c r="D580" s="426"/>
      <c r="E580" s="426"/>
      <c r="F580" s="426"/>
      <c r="G580" s="426"/>
      <c r="H580" s="426"/>
      <c r="I580" s="426"/>
      <c r="J580" s="426"/>
      <c r="K580" s="426"/>
      <c r="L580" s="426"/>
      <c r="M580" s="426"/>
      <c r="N580" s="426"/>
      <c r="O580" s="426"/>
      <c r="P580" s="426"/>
      <c r="Q580" s="426"/>
      <c r="R580" s="426"/>
      <c r="S580" s="426"/>
      <c r="T580" s="426"/>
      <c r="U580" s="426"/>
      <c r="V580" s="426"/>
      <c r="W580" s="426"/>
      <c r="X580" s="426"/>
      <c r="Y580" s="426"/>
      <c r="Z580" s="426"/>
    </row>
    <row r="581" spans="1:26" ht="15.75" customHeight="1">
      <c r="A581" s="426"/>
      <c r="B581" s="426"/>
      <c r="C581" s="426"/>
      <c r="D581" s="426"/>
      <c r="E581" s="426"/>
      <c r="F581" s="426"/>
      <c r="G581" s="426"/>
      <c r="H581" s="426"/>
      <c r="I581" s="426"/>
      <c r="J581" s="426"/>
      <c r="K581" s="426"/>
      <c r="L581" s="426"/>
      <c r="M581" s="426"/>
      <c r="N581" s="426"/>
      <c r="O581" s="426"/>
      <c r="P581" s="426"/>
      <c r="Q581" s="426"/>
      <c r="R581" s="426"/>
      <c r="S581" s="426"/>
      <c r="T581" s="426"/>
      <c r="U581" s="426"/>
      <c r="V581" s="426"/>
      <c r="W581" s="426"/>
      <c r="X581" s="426"/>
      <c r="Y581" s="426"/>
      <c r="Z581" s="426"/>
    </row>
    <row r="582" spans="1:26" ht="15.75" customHeight="1">
      <c r="A582" s="426"/>
      <c r="B582" s="426"/>
      <c r="C582" s="426"/>
      <c r="D582" s="426"/>
      <c r="E582" s="426"/>
      <c r="F582" s="426"/>
      <c r="G582" s="426"/>
      <c r="H582" s="426"/>
      <c r="I582" s="426"/>
      <c r="J582" s="426"/>
      <c r="K582" s="426"/>
      <c r="L582" s="426"/>
      <c r="M582" s="426"/>
      <c r="N582" s="426"/>
      <c r="O582" s="426"/>
      <c r="P582" s="426"/>
      <c r="Q582" s="426"/>
      <c r="R582" s="426"/>
      <c r="S582" s="426"/>
      <c r="T582" s="426"/>
      <c r="U582" s="426"/>
      <c r="V582" s="426"/>
      <c r="W582" s="426"/>
      <c r="X582" s="426"/>
      <c r="Y582" s="426"/>
      <c r="Z582" s="426"/>
    </row>
    <row r="583" spans="1:26" ht="15.75" customHeight="1">
      <c r="A583" s="426"/>
      <c r="B583" s="426"/>
      <c r="C583" s="426"/>
      <c r="D583" s="426"/>
      <c r="E583" s="426"/>
      <c r="F583" s="426"/>
      <c r="G583" s="426"/>
      <c r="H583" s="426"/>
      <c r="I583" s="426"/>
      <c r="J583" s="426"/>
      <c r="K583" s="426"/>
      <c r="L583" s="426"/>
      <c r="M583" s="426"/>
      <c r="N583" s="426"/>
      <c r="O583" s="426"/>
      <c r="P583" s="426"/>
      <c r="Q583" s="426"/>
      <c r="R583" s="426"/>
      <c r="S583" s="426"/>
      <c r="T583" s="426"/>
      <c r="U583" s="426"/>
      <c r="V583" s="426"/>
      <c r="W583" s="426"/>
      <c r="X583" s="426"/>
      <c r="Y583" s="426"/>
      <c r="Z583" s="426"/>
    </row>
    <row r="584" spans="1:26" ht="15.75" customHeight="1">
      <c r="A584" s="426"/>
      <c r="B584" s="426"/>
      <c r="C584" s="426"/>
      <c r="D584" s="426"/>
      <c r="E584" s="426"/>
      <c r="F584" s="426"/>
      <c r="G584" s="426"/>
      <c r="H584" s="426"/>
      <c r="I584" s="426"/>
      <c r="J584" s="426"/>
      <c r="K584" s="426"/>
      <c r="L584" s="426"/>
      <c r="M584" s="426"/>
      <c r="N584" s="426"/>
      <c r="O584" s="426"/>
      <c r="P584" s="426"/>
      <c r="Q584" s="426"/>
      <c r="R584" s="426"/>
      <c r="S584" s="426"/>
      <c r="T584" s="426"/>
      <c r="U584" s="426"/>
      <c r="V584" s="426"/>
      <c r="W584" s="426"/>
      <c r="X584" s="426"/>
      <c r="Y584" s="426"/>
      <c r="Z584" s="426"/>
    </row>
    <row r="585" spans="1:26" ht="15.75" customHeight="1">
      <c r="A585" s="426"/>
      <c r="B585" s="426"/>
      <c r="C585" s="426"/>
      <c r="D585" s="426"/>
      <c r="E585" s="426"/>
      <c r="F585" s="426"/>
      <c r="G585" s="426"/>
      <c r="H585" s="426"/>
      <c r="I585" s="426"/>
      <c r="J585" s="426"/>
      <c r="K585" s="426"/>
      <c r="L585" s="426"/>
      <c r="M585" s="426"/>
      <c r="N585" s="426"/>
      <c r="O585" s="426"/>
      <c r="P585" s="426"/>
      <c r="Q585" s="426"/>
      <c r="R585" s="426"/>
      <c r="S585" s="426"/>
      <c r="T585" s="426"/>
      <c r="U585" s="426"/>
      <c r="V585" s="426"/>
      <c r="W585" s="426"/>
      <c r="X585" s="426"/>
      <c r="Y585" s="426"/>
      <c r="Z585" s="426"/>
    </row>
    <row r="586" spans="1:26" ht="15.75" customHeight="1">
      <c r="A586" s="426"/>
      <c r="B586" s="426"/>
      <c r="C586" s="426"/>
      <c r="D586" s="426"/>
      <c r="E586" s="426"/>
      <c r="F586" s="426"/>
      <c r="G586" s="426"/>
      <c r="H586" s="426"/>
      <c r="I586" s="426"/>
      <c r="J586" s="426"/>
      <c r="K586" s="426"/>
      <c r="L586" s="426"/>
      <c r="M586" s="426"/>
      <c r="N586" s="426"/>
      <c r="O586" s="426"/>
      <c r="P586" s="426"/>
      <c r="Q586" s="426"/>
      <c r="R586" s="426"/>
      <c r="S586" s="426"/>
      <c r="T586" s="426"/>
      <c r="U586" s="426"/>
      <c r="V586" s="426"/>
      <c r="W586" s="426"/>
      <c r="X586" s="426"/>
      <c r="Y586" s="426"/>
      <c r="Z586" s="426"/>
    </row>
    <row r="587" spans="1:26" ht="15.75" customHeight="1">
      <c r="A587" s="426"/>
      <c r="B587" s="426"/>
      <c r="C587" s="426"/>
      <c r="D587" s="426"/>
      <c r="E587" s="426"/>
      <c r="F587" s="426"/>
      <c r="G587" s="426"/>
      <c r="H587" s="426"/>
      <c r="I587" s="426"/>
      <c r="J587" s="426"/>
      <c r="K587" s="426"/>
      <c r="L587" s="426"/>
      <c r="M587" s="426"/>
      <c r="N587" s="426"/>
      <c r="O587" s="426"/>
      <c r="P587" s="426"/>
      <c r="Q587" s="426"/>
      <c r="R587" s="426"/>
      <c r="S587" s="426"/>
      <c r="T587" s="426"/>
      <c r="U587" s="426"/>
      <c r="V587" s="426"/>
      <c r="W587" s="426"/>
      <c r="X587" s="426"/>
      <c r="Y587" s="426"/>
      <c r="Z587" s="426"/>
    </row>
    <row r="588" spans="1:26" ht="15.75" customHeight="1">
      <c r="A588" s="426"/>
      <c r="B588" s="426"/>
      <c r="C588" s="426"/>
      <c r="D588" s="426"/>
      <c r="E588" s="426"/>
      <c r="F588" s="426"/>
      <c r="G588" s="426"/>
      <c r="H588" s="426"/>
      <c r="I588" s="426"/>
      <c r="J588" s="426"/>
      <c r="K588" s="426"/>
      <c r="L588" s="426"/>
      <c r="M588" s="426"/>
      <c r="N588" s="426"/>
      <c r="O588" s="426"/>
      <c r="P588" s="426"/>
      <c r="Q588" s="426"/>
      <c r="R588" s="426"/>
      <c r="S588" s="426"/>
      <c r="T588" s="426"/>
      <c r="U588" s="426"/>
      <c r="V588" s="426"/>
      <c r="W588" s="426"/>
      <c r="X588" s="426"/>
      <c r="Y588" s="426"/>
      <c r="Z588" s="426"/>
    </row>
    <row r="589" spans="1:26" ht="15.75" customHeight="1">
      <c r="A589" s="426"/>
      <c r="B589" s="426"/>
      <c r="C589" s="426"/>
      <c r="D589" s="426"/>
      <c r="E589" s="426"/>
      <c r="F589" s="426"/>
      <c r="G589" s="426"/>
      <c r="H589" s="426"/>
      <c r="I589" s="426"/>
      <c r="J589" s="426"/>
      <c r="K589" s="426"/>
      <c r="L589" s="426"/>
      <c r="M589" s="426"/>
      <c r="N589" s="426"/>
      <c r="O589" s="426"/>
      <c r="P589" s="426"/>
      <c r="Q589" s="426"/>
      <c r="R589" s="426"/>
      <c r="S589" s="426"/>
      <c r="T589" s="426"/>
      <c r="U589" s="426"/>
      <c r="V589" s="426"/>
      <c r="W589" s="426"/>
      <c r="X589" s="426"/>
      <c r="Y589" s="426"/>
      <c r="Z589" s="426"/>
    </row>
    <row r="590" spans="1:26" ht="15.75" customHeight="1">
      <c r="A590" s="426"/>
      <c r="B590" s="426"/>
      <c r="C590" s="426"/>
      <c r="D590" s="426"/>
      <c r="E590" s="426"/>
      <c r="F590" s="426"/>
      <c r="G590" s="426"/>
      <c r="H590" s="426"/>
      <c r="I590" s="426"/>
      <c r="J590" s="426"/>
      <c r="K590" s="426"/>
      <c r="L590" s="426"/>
      <c r="M590" s="426"/>
      <c r="N590" s="426"/>
      <c r="O590" s="426"/>
      <c r="P590" s="426"/>
      <c r="Q590" s="426"/>
      <c r="R590" s="426"/>
      <c r="S590" s="426"/>
      <c r="T590" s="426"/>
      <c r="U590" s="426"/>
      <c r="V590" s="426"/>
      <c r="W590" s="426"/>
      <c r="X590" s="426"/>
      <c r="Y590" s="426"/>
      <c r="Z590" s="426"/>
    </row>
    <row r="591" spans="1:26" ht="15.75" customHeight="1">
      <c r="A591" s="426"/>
      <c r="B591" s="426"/>
      <c r="C591" s="426"/>
      <c r="D591" s="426"/>
      <c r="E591" s="426"/>
      <c r="F591" s="426"/>
      <c r="G591" s="426"/>
      <c r="H591" s="426"/>
      <c r="I591" s="426"/>
      <c r="J591" s="426"/>
      <c r="K591" s="426"/>
      <c r="L591" s="426"/>
      <c r="M591" s="426"/>
      <c r="N591" s="426"/>
      <c r="O591" s="426"/>
      <c r="P591" s="426"/>
      <c r="Q591" s="426"/>
      <c r="R591" s="426"/>
      <c r="S591" s="426"/>
      <c r="T591" s="426"/>
      <c r="U591" s="426"/>
      <c r="V591" s="426"/>
      <c r="W591" s="426"/>
      <c r="X591" s="426"/>
      <c r="Y591" s="426"/>
      <c r="Z591" s="426"/>
    </row>
    <row r="592" spans="1:26" ht="15.75" customHeight="1">
      <c r="A592" s="426"/>
      <c r="B592" s="426"/>
      <c r="C592" s="426"/>
      <c r="D592" s="426"/>
      <c r="E592" s="426"/>
      <c r="F592" s="426"/>
      <c r="G592" s="426"/>
      <c r="H592" s="426"/>
      <c r="I592" s="426"/>
      <c r="J592" s="426"/>
      <c r="K592" s="426"/>
      <c r="L592" s="426"/>
      <c r="M592" s="426"/>
      <c r="N592" s="426"/>
      <c r="O592" s="426"/>
      <c r="P592" s="426"/>
      <c r="Q592" s="426"/>
      <c r="R592" s="426"/>
      <c r="S592" s="426"/>
      <c r="T592" s="426"/>
      <c r="U592" s="426"/>
      <c r="V592" s="426"/>
      <c r="W592" s="426"/>
      <c r="X592" s="426"/>
      <c r="Y592" s="426"/>
      <c r="Z592" s="426"/>
    </row>
    <row r="593" spans="1:26" ht="15.75" customHeight="1">
      <c r="A593" s="426"/>
      <c r="B593" s="426"/>
      <c r="C593" s="426"/>
      <c r="D593" s="426"/>
      <c r="E593" s="426"/>
      <c r="F593" s="426"/>
      <c r="G593" s="426"/>
      <c r="H593" s="426"/>
      <c r="I593" s="426"/>
      <c r="J593" s="426"/>
      <c r="K593" s="426"/>
      <c r="L593" s="426"/>
      <c r="M593" s="426"/>
      <c r="N593" s="426"/>
      <c r="O593" s="426"/>
      <c r="P593" s="426"/>
      <c r="Q593" s="426"/>
      <c r="R593" s="426"/>
      <c r="S593" s="426"/>
      <c r="T593" s="426"/>
      <c r="U593" s="426"/>
      <c r="V593" s="426"/>
      <c r="W593" s="426"/>
      <c r="X593" s="426"/>
      <c r="Y593" s="426"/>
      <c r="Z593" s="426"/>
    </row>
    <row r="594" spans="1:26" ht="15.75" customHeight="1">
      <c r="A594" s="426"/>
      <c r="B594" s="426"/>
      <c r="C594" s="426"/>
      <c r="D594" s="426"/>
      <c r="E594" s="426"/>
      <c r="F594" s="426"/>
      <c r="G594" s="426"/>
      <c r="H594" s="426"/>
      <c r="I594" s="426"/>
      <c r="J594" s="426"/>
      <c r="K594" s="426"/>
      <c r="L594" s="426"/>
      <c r="M594" s="426"/>
      <c r="N594" s="426"/>
      <c r="O594" s="426"/>
      <c r="P594" s="426"/>
      <c r="Q594" s="426"/>
      <c r="R594" s="426"/>
      <c r="S594" s="426"/>
      <c r="T594" s="426"/>
      <c r="U594" s="426"/>
      <c r="V594" s="426"/>
      <c r="W594" s="426"/>
      <c r="X594" s="426"/>
      <c r="Y594" s="426"/>
      <c r="Z594" s="426"/>
    </row>
    <row r="595" spans="1:26" ht="15.75" customHeight="1">
      <c r="A595" s="426"/>
      <c r="B595" s="426"/>
      <c r="C595" s="426"/>
      <c r="D595" s="426"/>
      <c r="E595" s="426"/>
      <c r="F595" s="426"/>
      <c r="G595" s="426"/>
      <c r="H595" s="426"/>
      <c r="I595" s="426"/>
      <c r="J595" s="426"/>
      <c r="K595" s="426"/>
      <c r="L595" s="426"/>
      <c r="M595" s="426"/>
      <c r="N595" s="426"/>
      <c r="O595" s="426"/>
      <c r="P595" s="426"/>
      <c r="Q595" s="426"/>
      <c r="R595" s="426"/>
      <c r="S595" s="426"/>
      <c r="T595" s="426"/>
      <c r="U595" s="426"/>
      <c r="V595" s="426"/>
      <c r="W595" s="426"/>
      <c r="X595" s="426"/>
      <c r="Y595" s="426"/>
      <c r="Z595" s="426"/>
    </row>
    <row r="596" spans="1:26" ht="15.75" customHeight="1">
      <c r="A596" s="426"/>
      <c r="B596" s="426"/>
      <c r="C596" s="426"/>
      <c r="D596" s="426"/>
      <c r="E596" s="426"/>
      <c r="F596" s="426"/>
      <c r="G596" s="426"/>
      <c r="H596" s="426"/>
      <c r="I596" s="426"/>
      <c r="J596" s="426"/>
      <c r="K596" s="426"/>
      <c r="L596" s="426"/>
      <c r="M596" s="426"/>
      <c r="N596" s="426"/>
      <c r="O596" s="426"/>
      <c r="P596" s="426"/>
      <c r="Q596" s="426"/>
      <c r="R596" s="426"/>
      <c r="S596" s="426"/>
      <c r="T596" s="426"/>
      <c r="U596" s="426"/>
      <c r="V596" s="426"/>
      <c r="W596" s="426"/>
      <c r="X596" s="426"/>
      <c r="Y596" s="426"/>
      <c r="Z596" s="426"/>
    </row>
    <row r="597" spans="1:26" ht="15.75" customHeight="1">
      <c r="A597" s="426"/>
      <c r="B597" s="426"/>
      <c r="C597" s="426"/>
      <c r="D597" s="426"/>
      <c r="E597" s="426"/>
      <c r="F597" s="426"/>
      <c r="G597" s="426"/>
      <c r="H597" s="426"/>
      <c r="I597" s="426"/>
      <c r="J597" s="426"/>
      <c r="K597" s="426"/>
      <c r="L597" s="426"/>
      <c r="M597" s="426"/>
      <c r="N597" s="426"/>
      <c r="O597" s="426"/>
      <c r="P597" s="426"/>
      <c r="Q597" s="426"/>
      <c r="R597" s="426"/>
      <c r="S597" s="426"/>
      <c r="T597" s="426"/>
      <c r="U597" s="426"/>
      <c r="V597" s="426"/>
      <c r="W597" s="426"/>
      <c r="X597" s="426"/>
      <c r="Y597" s="426"/>
      <c r="Z597" s="426"/>
    </row>
    <row r="598" spans="1:26" ht="15.75" customHeight="1">
      <c r="A598" s="426"/>
      <c r="B598" s="426"/>
      <c r="C598" s="426"/>
      <c r="D598" s="426"/>
      <c r="E598" s="426"/>
      <c r="F598" s="426"/>
      <c r="G598" s="426"/>
      <c r="H598" s="426"/>
      <c r="I598" s="426"/>
      <c r="J598" s="426"/>
      <c r="K598" s="426"/>
      <c r="L598" s="426"/>
      <c r="M598" s="426"/>
      <c r="N598" s="426"/>
      <c r="O598" s="426"/>
      <c r="P598" s="426"/>
      <c r="Q598" s="426"/>
      <c r="R598" s="426"/>
      <c r="S598" s="426"/>
      <c r="T598" s="426"/>
      <c r="U598" s="426"/>
      <c r="V598" s="426"/>
      <c r="W598" s="426"/>
      <c r="X598" s="426"/>
      <c r="Y598" s="426"/>
      <c r="Z598" s="426"/>
    </row>
    <row r="599" spans="1:26" ht="15.75" customHeight="1">
      <c r="A599" s="426"/>
      <c r="B599" s="426"/>
      <c r="C599" s="426"/>
      <c r="D599" s="426"/>
      <c r="E599" s="426"/>
      <c r="F599" s="426"/>
      <c r="G599" s="426"/>
      <c r="H599" s="426"/>
      <c r="I599" s="426"/>
      <c r="J599" s="426"/>
      <c r="K599" s="426"/>
      <c r="L599" s="426"/>
      <c r="M599" s="426"/>
      <c r="N599" s="426"/>
      <c r="O599" s="426"/>
      <c r="P599" s="426"/>
      <c r="Q599" s="426"/>
      <c r="R599" s="426"/>
      <c r="S599" s="426"/>
      <c r="T599" s="426"/>
      <c r="U599" s="426"/>
      <c r="V599" s="426"/>
      <c r="W599" s="426"/>
      <c r="X599" s="426"/>
      <c r="Y599" s="426"/>
      <c r="Z599" s="426"/>
    </row>
    <row r="600" spans="1:26" ht="15.75" customHeight="1">
      <c r="A600" s="426"/>
      <c r="B600" s="426"/>
      <c r="C600" s="426"/>
      <c r="D600" s="426"/>
      <c r="E600" s="426"/>
      <c r="F600" s="426"/>
      <c r="G600" s="426"/>
      <c r="H600" s="426"/>
      <c r="I600" s="426"/>
      <c r="J600" s="426"/>
      <c r="K600" s="426"/>
      <c r="L600" s="426"/>
      <c r="M600" s="426"/>
      <c r="N600" s="426"/>
      <c r="O600" s="426"/>
      <c r="P600" s="426"/>
      <c r="Q600" s="426"/>
      <c r="R600" s="426"/>
      <c r="S600" s="426"/>
      <c r="T600" s="426"/>
      <c r="U600" s="426"/>
      <c r="V600" s="426"/>
      <c r="W600" s="426"/>
      <c r="X600" s="426"/>
      <c r="Y600" s="426"/>
      <c r="Z600" s="426"/>
    </row>
    <row r="601" spans="1:26" ht="15.75" customHeight="1">
      <c r="A601" s="426"/>
      <c r="B601" s="426"/>
      <c r="C601" s="426"/>
      <c r="D601" s="426"/>
      <c r="E601" s="426"/>
      <c r="F601" s="426"/>
      <c r="G601" s="426"/>
      <c r="H601" s="426"/>
      <c r="I601" s="426"/>
      <c r="J601" s="426"/>
      <c r="K601" s="426"/>
      <c r="L601" s="426"/>
      <c r="M601" s="426"/>
      <c r="N601" s="426"/>
      <c r="O601" s="426"/>
      <c r="P601" s="426"/>
      <c r="Q601" s="426"/>
      <c r="R601" s="426"/>
      <c r="S601" s="426"/>
      <c r="T601" s="426"/>
      <c r="U601" s="426"/>
      <c r="V601" s="426"/>
      <c r="W601" s="426"/>
      <c r="X601" s="426"/>
      <c r="Y601" s="426"/>
      <c r="Z601" s="426"/>
    </row>
    <row r="602" spans="1:26" ht="15.75" customHeight="1">
      <c r="A602" s="426"/>
      <c r="B602" s="426"/>
      <c r="C602" s="426"/>
      <c r="D602" s="426"/>
      <c r="E602" s="426"/>
      <c r="F602" s="426"/>
      <c r="G602" s="426"/>
      <c r="H602" s="426"/>
      <c r="I602" s="426"/>
      <c r="J602" s="426"/>
      <c r="K602" s="426"/>
      <c r="L602" s="426"/>
      <c r="M602" s="426"/>
      <c r="N602" s="426"/>
      <c r="O602" s="426"/>
      <c r="P602" s="426"/>
      <c r="Q602" s="426"/>
      <c r="R602" s="426"/>
      <c r="S602" s="426"/>
      <c r="T602" s="426"/>
      <c r="U602" s="426"/>
      <c r="V602" s="426"/>
      <c r="W602" s="426"/>
      <c r="X602" s="426"/>
      <c r="Y602" s="426"/>
      <c r="Z602" s="426"/>
    </row>
    <row r="603" spans="1:26" ht="15.75" customHeight="1">
      <c r="A603" s="426"/>
      <c r="B603" s="426"/>
      <c r="C603" s="426"/>
      <c r="D603" s="426"/>
      <c r="E603" s="426"/>
      <c r="F603" s="426"/>
      <c r="G603" s="426"/>
      <c r="H603" s="426"/>
      <c r="I603" s="426"/>
      <c r="J603" s="426"/>
      <c r="K603" s="426"/>
      <c r="L603" s="426"/>
      <c r="M603" s="426"/>
      <c r="N603" s="426"/>
      <c r="O603" s="426"/>
      <c r="P603" s="426"/>
      <c r="Q603" s="426"/>
      <c r="R603" s="426"/>
      <c r="S603" s="426"/>
      <c r="T603" s="426"/>
      <c r="U603" s="426"/>
      <c r="V603" s="426"/>
      <c r="W603" s="426"/>
      <c r="X603" s="426"/>
      <c r="Y603" s="426"/>
      <c r="Z603" s="426"/>
    </row>
    <row r="604" spans="1:26" ht="15.75" customHeight="1">
      <c r="A604" s="426"/>
      <c r="B604" s="426"/>
      <c r="C604" s="426"/>
      <c r="D604" s="426"/>
      <c r="E604" s="426"/>
      <c r="F604" s="426"/>
      <c r="G604" s="426"/>
      <c r="H604" s="426"/>
      <c r="I604" s="426"/>
      <c r="J604" s="426"/>
      <c r="K604" s="426"/>
      <c r="L604" s="426"/>
      <c r="M604" s="426"/>
      <c r="N604" s="426"/>
      <c r="O604" s="426"/>
      <c r="P604" s="426"/>
      <c r="Q604" s="426"/>
      <c r="R604" s="426"/>
      <c r="S604" s="426"/>
      <c r="T604" s="426"/>
      <c r="U604" s="426"/>
      <c r="V604" s="426"/>
      <c r="W604" s="426"/>
      <c r="X604" s="426"/>
      <c r="Y604" s="426"/>
      <c r="Z604" s="426"/>
    </row>
    <row r="605" spans="1:26" ht="15.75" customHeight="1">
      <c r="A605" s="426"/>
      <c r="B605" s="426"/>
      <c r="C605" s="426"/>
      <c r="D605" s="426"/>
      <c r="E605" s="426"/>
      <c r="F605" s="426"/>
      <c r="G605" s="426"/>
      <c r="H605" s="426"/>
      <c r="I605" s="426"/>
      <c r="J605" s="426"/>
      <c r="K605" s="426"/>
      <c r="L605" s="426"/>
      <c r="M605" s="426"/>
      <c r="N605" s="426"/>
      <c r="O605" s="426"/>
      <c r="P605" s="426"/>
      <c r="Q605" s="426"/>
      <c r="R605" s="426"/>
      <c r="S605" s="426"/>
      <c r="T605" s="426"/>
      <c r="U605" s="426"/>
      <c r="V605" s="426"/>
      <c r="W605" s="426"/>
      <c r="X605" s="426"/>
      <c r="Y605" s="426"/>
      <c r="Z605" s="426"/>
    </row>
    <row r="606" spans="1:26" ht="15.75" customHeight="1">
      <c r="A606" s="426"/>
      <c r="B606" s="426"/>
      <c r="C606" s="426"/>
      <c r="D606" s="426"/>
      <c r="E606" s="426"/>
      <c r="F606" s="426"/>
      <c r="G606" s="426"/>
      <c r="H606" s="426"/>
      <c r="I606" s="426"/>
      <c r="J606" s="426"/>
      <c r="K606" s="426"/>
      <c r="L606" s="426"/>
      <c r="M606" s="426"/>
      <c r="N606" s="426"/>
      <c r="O606" s="426"/>
      <c r="P606" s="426"/>
      <c r="Q606" s="426"/>
      <c r="R606" s="426"/>
      <c r="S606" s="426"/>
      <c r="T606" s="426"/>
      <c r="U606" s="426"/>
      <c r="V606" s="426"/>
      <c r="W606" s="426"/>
      <c r="X606" s="426"/>
      <c r="Y606" s="426"/>
      <c r="Z606" s="426"/>
    </row>
    <row r="607" spans="1:26" ht="15.75" customHeight="1">
      <c r="A607" s="426"/>
      <c r="B607" s="426"/>
      <c r="C607" s="426"/>
      <c r="D607" s="426"/>
      <c r="E607" s="426"/>
      <c r="F607" s="426"/>
      <c r="G607" s="426"/>
      <c r="H607" s="426"/>
      <c r="I607" s="426"/>
      <c r="J607" s="426"/>
      <c r="K607" s="426"/>
      <c r="L607" s="426"/>
      <c r="M607" s="426"/>
      <c r="N607" s="426"/>
      <c r="O607" s="426"/>
      <c r="P607" s="426"/>
      <c r="Q607" s="426"/>
      <c r="R607" s="426"/>
      <c r="S607" s="426"/>
      <c r="T607" s="426"/>
      <c r="U607" s="426"/>
      <c r="V607" s="426"/>
      <c r="W607" s="426"/>
      <c r="X607" s="426"/>
      <c r="Y607" s="426"/>
      <c r="Z607" s="426"/>
    </row>
    <row r="608" spans="1:26" ht="15.75" customHeight="1">
      <c r="A608" s="426"/>
      <c r="B608" s="426"/>
      <c r="C608" s="426"/>
      <c r="D608" s="426"/>
      <c r="E608" s="426"/>
      <c r="F608" s="426"/>
      <c r="G608" s="426"/>
      <c r="H608" s="426"/>
      <c r="I608" s="426"/>
      <c r="J608" s="426"/>
      <c r="K608" s="426"/>
      <c r="L608" s="426"/>
      <c r="M608" s="426"/>
      <c r="N608" s="426"/>
      <c r="O608" s="426"/>
      <c r="P608" s="426"/>
      <c r="Q608" s="426"/>
      <c r="R608" s="426"/>
      <c r="S608" s="426"/>
      <c r="T608" s="426"/>
      <c r="U608" s="426"/>
      <c r="V608" s="426"/>
      <c r="W608" s="426"/>
      <c r="X608" s="426"/>
      <c r="Y608" s="426"/>
      <c r="Z608" s="426"/>
    </row>
    <row r="609" spans="1:26" ht="15.75" customHeight="1">
      <c r="A609" s="426"/>
      <c r="B609" s="426"/>
      <c r="C609" s="426"/>
      <c r="D609" s="426"/>
      <c r="E609" s="426"/>
      <c r="F609" s="426"/>
      <c r="G609" s="426"/>
      <c r="H609" s="426"/>
      <c r="I609" s="426"/>
      <c r="J609" s="426"/>
      <c r="K609" s="426"/>
      <c r="L609" s="426"/>
      <c r="M609" s="426"/>
      <c r="N609" s="426"/>
      <c r="O609" s="426"/>
      <c r="P609" s="426"/>
      <c r="Q609" s="426"/>
      <c r="R609" s="426"/>
      <c r="S609" s="426"/>
      <c r="T609" s="426"/>
      <c r="U609" s="426"/>
      <c r="V609" s="426"/>
      <c r="W609" s="426"/>
      <c r="X609" s="426"/>
      <c r="Y609" s="426"/>
      <c r="Z609" s="426"/>
    </row>
    <row r="610" spans="1:26" ht="15.75" customHeight="1">
      <c r="A610" s="426"/>
      <c r="B610" s="426"/>
      <c r="C610" s="426"/>
      <c r="D610" s="426"/>
      <c r="E610" s="426"/>
      <c r="F610" s="426"/>
      <c r="G610" s="426"/>
      <c r="H610" s="426"/>
      <c r="I610" s="426"/>
      <c r="J610" s="426"/>
      <c r="K610" s="426"/>
      <c r="L610" s="426"/>
      <c r="M610" s="426"/>
      <c r="N610" s="426"/>
      <c r="O610" s="426"/>
      <c r="P610" s="426"/>
      <c r="Q610" s="426"/>
      <c r="R610" s="426"/>
      <c r="S610" s="426"/>
      <c r="T610" s="426"/>
      <c r="U610" s="426"/>
      <c r="V610" s="426"/>
      <c r="W610" s="426"/>
      <c r="X610" s="426"/>
      <c r="Y610" s="426"/>
      <c r="Z610" s="426"/>
    </row>
    <row r="611" spans="1:26" ht="15.75" customHeight="1">
      <c r="A611" s="426"/>
      <c r="B611" s="426"/>
      <c r="C611" s="426"/>
      <c r="D611" s="426"/>
      <c r="E611" s="426"/>
      <c r="F611" s="426"/>
      <c r="G611" s="426"/>
      <c r="H611" s="426"/>
      <c r="I611" s="426"/>
      <c r="J611" s="426"/>
      <c r="K611" s="426"/>
      <c r="L611" s="426"/>
      <c r="M611" s="426"/>
      <c r="N611" s="426"/>
      <c r="O611" s="426"/>
      <c r="P611" s="426"/>
      <c r="Q611" s="426"/>
      <c r="R611" s="426"/>
      <c r="S611" s="426"/>
      <c r="T611" s="426"/>
      <c r="U611" s="426"/>
      <c r="V611" s="426"/>
      <c r="W611" s="426"/>
      <c r="X611" s="426"/>
      <c r="Y611" s="426"/>
      <c r="Z611" s="426"/>
    </row>
    <row r="612" spans="1:26" ht="15.75" customHeight="1">
      <c r="A612" s="426"/>
      <c r="B612" s="426"/>
      <c r="C612" s="426"/>
      <c r="D612" s="426"/>
      <c r="E612" s="426"/>
      <c r="F612" s="426"/>
      <c r="G612" s="426"/>
      <c r="H612" s="426"/>
      <c r="I612" s="426"/>
      <c r="J612" s="426"/>
      <c r="K612" s="426"/>
      <c r="L612" s="426"/>
      <c r="M612" s="426"/>
      <c r="N612" s="426"/>
      <c r="O612" s="426"/>
      <c r="P612" s="426"/>
      <c r="Q612" s="426"/>
      <c r="R612" s="426"/>
      <c r="S612" s="426"/>
      <c r="T612" s="426"/>
      <c r="U612" s="426"/>
      <c r="V612" s="426"/>
      <c r="W612" s="426"/>
      <c r="X612" s="426"/>
      <c r="Y612" s="426"/>
      <c r="Z612" s="426"/>
    </row>
    <row r="613" spans="1:26" ht="15.75" customHeight="1">
      <c r="A613" s="426"/>
      <c r="B613" s="426"/>
      <c r="C613" s="426"/>
      <c r="D613" s="426"/>
      <c r="E613" s="426"/>
      <c r="F613" s="426"/>
      <c r="G613" s="426"/>
      <c r="H613" s="426"/>
      <c r="I613" s="426"/>
      <c r="J613" s="426"/>
      <c r="K613" s="426"/>
      <c r="L613" s="426"/>
      <c r="M613" s="426"/>
      <c r="N613" s="426"/>
      <c r="O613" s="426"/>
      <c r="P613" s="426"/>
      <c r="Q613" s="426"/>
      <c r="R613" s="426"/>
      <c r="S613" s="426"/>
      <c r="T613" s="426"/>
      <c r="U613" s="426"/>
      <c r="V613" s="426"/>
      <c r="W613" s="426"/>
      <c r="X613" s="426"/>
      <c r="Y613" s="426"/>
      <c r="Z613" s="426"/>
    </row>
    <row r="614" spans="1:26" ht="15.75" customHeight="1">
      <c r="A614" s="426"/>
      <c r="B614" s="426"/>
      <c r="C614" s="426"/>
      <c r="D614" s="426"/>
      <c r="E614" s="426"/>
      <c r="F614" s="426"/>
      <c r="G614" s="426"/>
      <c r="H614" s="426"/>
      <c r="I614" s="426"/>
      <c r="J614" s="426"/>
      <c r="K614" s="426"/>
      <c r="L614" s="426"/>
      <c r="M614" s="426"/>
      <c r="N614" s="426"/>
      <c r="O614" s="426"/>
      <c r="P614" s="426"/>
      <c r="Q614" s="426"/>
      <c r="R614" s="426"/>
      <c r="S614" s="426"/>
      <c r="T614" s="426"/>
      <c r="U614" s="426"/>
      <c r="V614" s="426"/>
      <c r="W614" s="426"/>
      <c r="X614" s="426"/>
      <c r="Y614" s="426"/>
      <c r="Z614" s="426"/>
    </row>
    <row r="615" spans="1:26" ht="15.75" customHeight="1">
      <c r="A615" s="426"/>
      <c r="B615" s="426"/>
      <c r="C615" s="426"/>
      <c r="D615" s="426"/>
      <c r="E615" s="426"/>
      <c r="F615" s="426"/>
      <c r="G615" s="426"/>
      <c r="H615" s="426"/>
      <c r="I615" s="426"/>
      <c r="J615" s="426"/>
      <c r="K615" s="426"/>
      <c r="L615" s="426"/>
      <c r="M615" s="426"/>
      <c r="N615" s="426"/>
      <c r="O615" s="426"/>
      <c r="P615" s="426"/>
      <c r="Q615" s="426"/>
      <c r="R615" s="426"/>
      <c r="S615" s="426"/>
      <c r="T615" s="426"/>
      <c r="U615" s="426"/>
      <c r="V615" s="426"/>
      <c r="W615" s="426"/>
      <c r="X615" s="426"/>
      <c r="Y615" s="426"/>
      <c r="Z615" s="426"/>
    </row>
    <row r="616" spans="1:26" ht="15.75" customHeight="1">
      <c r="A616" s="426"/>
      <c r="B616" s="426"/>
      <c r="C616" s="426"/>
      <c r="D616" s="426"/>
      <c r="E616" s="426"/>
      <c r="F616" s="426"/>
      <c r="G616" s="426"/>
      <c r="H616" s="426"/>
      <c r="I616" s="426"/>
      <c r="J616" s="426"/>
      <c r="K616" s="426"/>
      <c r="L616" s="426"/>
      <c r="M616" s="426"/>
      <c r="N616" s="426"/>
      <c r="O616" s="426"/>
      <c r="P616" s="426"/>
      <c r="Q616" s="426"/>
      <c r="R616" s="426"/>
      <c r="S616" s="426"/>
      <c r="T616" s="426"/>
      <c r="U616" s="426"/>
      <c r="V616" s="426"/>
      <c r="W616" s="426"/>
      <c r="X616" s="426"/>
      <c r="Y616" s="426"/>
      <c r="Z616" s="426"/>
    </row>
    <row r="617" spans="1:26" ht="15.75" customHeight="1">
      <c r="A617" s="426"/>
      <c r="B617" s="426"/>
      <c r="C617" s="426"/>
      <c r="D617" s="426"/>
      <c r="E617" s="426"/>
      <c r="F617" s="426"/>
      <c r="G617" s="426"/>
      <c r="H617" s="426"/>
      <c r="I617" s="426"/>
      <c r="J617" s="426"/>
      <c r="K617" s="426"/>
      <c r="L617" s="426"/>
      <c r="M617" s="426"/>
      <c r="N617" s="426"/>
      <c r="O617" s="426"/>
      <c r="P617" s="426"/>
      <c r="Q617" s="426"/>
      <c r="R617" s="426"/>
      <c r="S617" s="426"/>
      <c r="T617" s="426"/>
      <c r="U617" s="426"/>
      <c r="V617" s="426"/>
      <c r="W617" s="426"/>
      <c r="X617" s="426"/>
      <c r="Y617" s="426"/>
      <c r="Z617" s="426"/>
    </row>
    <row r="618" spans="1:26" ht="15.75" customHeight="1">
      <c r="A618" s="426"/>
      <c r="B618" s="426"/>
      <c r="C618" s="426"/>
      <c r="D618" s="426"/>
      <c r="E618" s="426"/>
      <c r="F618" s="426"/>
      <c r="G618" s="426"/>
      <c r="H618" s="426"/>
      <c r="I618" s="426"/>
      <c r="J618" s="426"/>
      <c r="K618" s="426"/>
      <c r="L618" s="426"/>
      <c r="M618" s="426"/>
      <c r="N618" s="426"/>
      <c r="O618" s="426"/>
      <c r="P618" s="426"/>
      <c r="Q618" s="426"/>
      <c r="R618" s="426"/>
      <c r="S618" s="426"/>
      <c r="T618" s="426"/>
      <c r="U618" s="426"/>
      <c r="V618" s="426"/>
      <c r="W618" s="426"/>
      <c r="X618" s="426"/>
      <c r="Y618" s="426"/>
      <c r="Z618" s="426"/>
    </row>
    <row r="619" spans="1:26" ht="15.75" customHeight="1">
      <c r="A619" s="426"/>
      <c r="B619" s="426"/>
      <c r="C619" s="426"/>
      <c r="D619" s="426"/>
      <c r="E619" s="426"/>
      <c r="F619" s="426"/>
      <c r="G619" s="426"/>
      <c r="H619" s="426"/>
      <c r="I619" s="426"/>
      <c r="J619" s="426"/>
      <c r="K619" s="426"/>
      <c r="L619" s="426"/>
      <c r="M619" s="426"/>
      <c r="N619" s="426"/>
      <c r="O619" s="426"/>
      <c r="P619" s="426"/>
      <c r="Q619" s="426"/>
      <c r="R619" s="426"/>
      <c r="S619" s="426"/>
      <c r="T619" s="426"/>
      <c r="U619" s="426"/>
      <c r="V619" s="426"/>
      <c r="W619" s="426"/>
      <c r="X619" s="426"/>
      <c r="Y619" s="426"/>
      <c r="Z619" s="426"/>
    </row>
    <row r="620" spans="1:26" ht="15.75" customHeight="1">
      <c r="A620" s="426"/>
      <c r="B620" s="426"/>
      <c r="C620" s="426"/>
      <c r="D620" s="426"/>
      <c r="E620" s="426"/>
      <c r="F620" s="426"/>
      <c r="G620" s="426"/>
      <c r="H620" s="426"/>
      <c r="I620" s="426"/>
      <c r="J620" s="426"/>
      <c r="K620" s="426"/>
      <c r="L620" s="426"/>
      <c r="M620" s="426"/>
      <c r="N620" s="426"/>
      <c r="O620" s="426"/>
      <c r="P620" s="426"/>
      <c r="Q620" s="426"/>
      <c r="R620" s="426"/>
      <c r="S620" s="426"/>
      <c r="T620" s="426"/>
      <c r="U620" s="426"/>
      <c r="V620" s="426"/>
      <c r="W620" s="426"/>
      <c r="X620" s="426"/>
      <c r="Y620" s="426"/>
      <c r="Z620" s="426"/>
    </row>
    <row r="621" spans="1:26" ht="15.75" customHeight="1">
      <c r="A621" s="426"/>
      <c r="B621" s="426"/>
      <c r="C621" s="426"/>
      <c r="D621" s="426"/>
      <c r="E621" s="426"/>
      <c r="F621" s="426"/>
      <c r="G621" s="426"/>
      <c r="H621" s="426"/>
      <c r="I621" s="426"/>
      <c r="J621" s="426"/>
      <c r="K621" s="426"/>
      <c r="L621" s="426"/>
      <c r="M621" s="426"/>
      <c r="N621" s="426"/>
      <c r="O621" s="426"/>
      <c r="P621" s="426"/>
      <c r="Q621" s="426"/>
      <c r="R621" s="426"/>
      <c r="S621" s="426"/>
      <c r="T621" s="426"/>
      <c r="U621" s="426"/>
      <c r="V621" s="426"/>
      <c r="W621" s="426"/>
      <c r="X621" s="426"/>
      <c r="Y621" s="426"/>
      <c r="Z621" s="426"/>
    </row>
    <row r="622" spans="1:26" ht="15.75" customHeight="1">
      <c r="A622" s="426"/>
      <c r="B622" s="426"/>
      <c r="C622" s="426"/>
      <c r="D622" s="426"/>
      <c r="E622" s="426"/>
      <c r="F622" s="426"/>
      <c r="G622" s="426"/>
      <c r="H622" s="426"/>
      <c r="I622" s="426"/>
      <c r="J622" s="426"/>
      <c r="K622" s="426"/>
      <c r="L622" s="426"/>
      <c r="M622" s="426"/>
      <c r="N622" s="426"/>
      <c r="O622" s="426"/>
      <c r="P622" s="426"/>
      <c r="Q622" s="426"/>
      <c r="R622" s="426"/>
      <c r="S622" s="426"/>
      <c r="T622" s="426"/>
      <c r="U622" s="426"/>
      <c r="V622" s="426"/>
      <c r="W622" s="426"/>
      <c r="X622" s="426"/>
      <c r="Y622" s="426"/>
      <c r="Z622" s="426"/>
    </row>
    <row r="623" spans="1:26" ht="15.75" customHeight="1">
      <c r="A623" s="426"/>
      <c r="B623" s="426"/>
      <c r="C623" s="426"/>
      <c r="D623" s="426"/>
      <c r="E623" s="426"/>
      <c r="F623" s="426"/>
      <c r="G623" s="426"/>
      <c r="H623" s="426"/>
      <c r="I623" s="426"/>
      <c r="J623" s="426"/>
      <c r="K623" s="426"/>
      <c r="L623" s="426"/>
      <c r="M623" s="426"/>
      <c r="N623" s="426"/>
      <c r="O623" s="426"/>
      <c r="P623" s="426"/>
      <c r="Q623" s="426"/>
      <c r="R623" s="426"/>
      <c r="S623" s="426"/>
      <c r="T623" s="426"/>
      <c r="U623" s="426"/>
      <c r="V623" s="426"/>
      <c r="W623" s="426"/>
      <c r="X623" s="426"/>
      <c r="Y623" s="426"/>
      <c r="Z623" s="426"/>
    </row>
    <row r="624" spans="1:26" ht="15.75" customHeight="1">
      <c r="A624" s="426"/>
      <c r="B624" s="426"/>
      <c r="C624" s="426"/>
      <c r="D624" s="426"/>
      <c r="E624" s="426"/>
      <c r="F624" s="426"/>
      <c r="G624" s="426"/>
      <c r="H624" s="426"/>
      <c r="I624" s="426"/>
      <c r="J624" s="426"/>
      <c r="K624" s="426"/>
      <c r="L624" s="426"/>
      <c r="M624" s="426"/>
      <c r="N624" s="426"/>
      <c r="O624" s="426"/>
      <c r="P624" s="426"/>
      <c r="Q624" s="426"/>
      <c r="R624" s="426"/>
      <c r="S624" s="426"/>
      <c r="T624" s="426"/>
      <c r="U624" s="426"/>
      <c r="V624" s="426"/>
      <c r="W624" s="426"/>
      <c r="X624" s="426"/>
      <c r="Y624" s="426"/>
      <c r="Z624" s="426"/>
    </row>
    <row r="625" spans="1:26" ht="15.75" customHeight="1">
      <c r="A625" s="426"/>
      <c r="B625" s="426"/>
      <c r="C625" s="426"/>
      <c r="D625" s="426"/>
      <c r="E625" s="426"/>
      <c r="F625" s="426"/>
      <c r="G625" s="426"/>
      <c r="H625" s="426"/>
      <c r="I625" s="426"/>
      <c r="J625" s="426"/>
      <c r="K625" s="426"/>
      <c r="L625" s="426"/>
      <c r="M625" s="426"/>
      <c r="N625" s="426"/>
      <c r="O625" s="426"/>
      <c r="P625" s="426"/>
      <c r="Q625" s="426"/>
      <c r="R625" s="426"/>
      <c r="S625" s="426"/>
      <c r="T625" s="426"/>
      <c r="U625" s="426"/>
      <c r="V625" s="426"/>
      <c r="W625" s="426"/>
      <c r="X625" s="426"/>
      <c r="Y625" s="426"/>
      <c r="Z625" s="426"/>
    </row>
    <row r="626" spans="1:26" ht="15.75" customHeight="1">
      <c r="A626" s="426"/>
      <c r="B626" s="426"/>
      <c r="C626" s="426"/>
      <c r="D626" s="426"/>
      <c r="E626" s="426"/>
      <c r="F626" s="426"/>
      <c r="G626" s="426"/>
      <c r="H626" s="426"/>
      <c r="I626" s="426"/>
      <c r="J626" s="426"/>
      <c r="K626" s="426"/>
      <c r="L626" s="426"/>
      <c r="M626" s="426"/>
      <c r="N626" s="426"/>
      <c r="O626" s="426"/>
      <c r="P626" s="426"/>
      <c r="Q626" s="426"/>
      <c r="R626" s="426"/>
      <c r="S626" s="426"/>
      <c r="T626" s="426"/>
      <c r="U626" s="426"/>
      <c r="V626" s="426"/>
      <c r="W626" s="426"/>
      <c r="X626" s="426"/>
      <c r="Y626" s="426"/>
      <c r="Z626" s="426"/>
    </row>
    <row r="627" spans="1:26" ht="15.75" customHeight="1">
      <c r="A627" s="426"/>
      <c r="B627" s="426"/>
      <c r="C627" s="426"/>
      <c r="D627" s="426"/>
      <c r="E627" s="426"/>
      <c r="F627" s="426"/>
      <c r="G627" s="426"/>
      <c r="H627" s="426"/>
      <c r="I627" s="426"/>
      <c r="J627" s="426"/>
      <c r="K627" s="426"/>
      <c r="L627" s="426"/>
      <c r="M627" s="426"/>
      <c r="N627" s="426"/>
      <c r="O627" s="426"/>
      <c r="P627" s="426"/>
      <c r="Q627" s="426"/>
      <c r="R627" s="426"/>
      <c r="S627" s="426"/>
      <c r="T627" s="426"/>
      <c r="U627" s="426"/>
      <c r="V627" s="426"/>
      <c r="W627" s="426"/>
      <c r="X627" s="426"/>
      <c r="Y627" s="426"/>
      <c r="Z627" s="426"/>
    </row>
    <row r="628" spans="1:26" ht="15.75" customHeight="1">
      <c r="A628" s="426"/>
      <c r="B628" s="426"/>
      <c r="C628" s="426"/>
      <c r="D628" s="426"/>
      <c r="E628" s="426"/>
      <c r="F628" s="426"/>
      <c r="G628" s="426"/>
      <c r="H628" s="426"/>
      <c r="I628" s="426"/>
      <c r="J628" s="426"/>
      <c r="K628" s="426"/>
      <c r="L628" s="426"/>
      <c r="M628" s="426"/>
      <c r="N628" s="426"/>
      <c r="O628" s="426"/>
      <c r="P628" s="426"/>
      <c r="Q628" s="426"/>
      <c r="R628" s="426"/>
      <c r="S628" s="426"/>
      <c r="T628" s="426"/>
      <c r="U628" s="426"/>
      <c r="V628" s="426"/>
      <c r="W628" s="426"/>
      <c r="X628" s="426"/>
      <c r="Y628" s="426"/>
      <c r="Z628" s="426"/>
    </row>
    <row r="629" spans="1:26" ht="15.75" customHeight="1">
      <c r="A629" s="426"/>
      <c r="B629" s="426"/>
      <c r="C629" s="426"/>
      <c r="D629" s="426"/>
      <c r="E629" s="426"/>
      <c r="F629" s="426"/>
      <c r="G629" s="426"/>
      <c r="H629" s="426"/>
      <c r="I629" s="426"/>
      <c r="J629" s="426"/>
      <c r="K629" s="426"/>
      <c r="L629" s="426"/>
      <c r="M629" s="426"/>
      <c r="N629" s="426"/>
      <c r="O629" s="426"/>
      <c r="P629" s="426"/>
      <c r="Q629" s="426"/>
      <c r="R629" s="426"/>
      <c r="S629" s="426"/>
      <c r="T629" s="426"/>
      <c r="U629" s="426"/>
      <c r="V629" s="426"/>
      <c r="W629" s="426"/>
      <c r="X629" s="426"/>
      <c r="Y629" s="426"/>
      <c r="Z629" s="426"/>
    </row>
    <row r="630" spans="1:26" ht="15.75" customHeight="1">
      <c r="A630" s="426"/>
      <c r="B630" s="426"/>
      <c r="C630" s="426"/>
      <c r="D630" s="426"/>
      <c r="E630" s="426"/>
      <c r="F630" s="426"/>
      <c r="G630" s="426"/>
      <c r="H630" s="426"/>
      <c r="I630" s="426"/>
      <c r="J630" s="426"/>
      <c r="K630" s="426"/>
      <c r="L630" s="426"/>
      <c r="M630" s="426"/>
      <c r="N630" s="426"/>
      <c r="O630" s="426"/>
      <c r="P630" s="426"/>
      <c r="Q630" s="426"/>
      <c r="R630" s="426"/>
      <c r="S630" s="426"/>
      <c r="T630" s="426"/>
      <c r="U630" s="426"/>
      <c r="V630" s="426"/>
      <c r="W630" s="426"/>
      <c r="X630" s="426"/>
      <c r="Y630" s="426"/>
      <c r="Z630" s="426"/>
    </row>
    <row r="631" spans="1:26" ht="15.75" customHeight="1">
      <c r="A631" s="426"/>
      <c r="B631" s="426"/>
      <c r="C631" s="426"/>
      <c r="D631" s="426"/>
      <c r="E631" s="426"/>
      <c r="F631" s="426"/>
      <c r="G631" s="426"/>
      <c r="H631" s="426"/>
      <c r="I631" s="426"/>
      <c r="J631" s="426"/>
      <c r="K631" s="426"/>
      <c r="L631" s="426"/>
      <c r="M631" s="426"/>
      <c r="N631" s="426"/>
      <c r="O631" s="426"/>
      <c r="P631" s="426"/>
      <c r="Q631" s="426"/>
      <c r="R631" s="426"/>
      <c r="S631" s="426"/>
      <c r="T631" s="426"/>
      <c r="U631" s="426"/>
      <c r="V631" s="426"/>
      <c r="W631" s="426"/>
      <c r="X631" s="426"/>
      <c r="Y631" s="426"/>
      <c r="Z631" s="426"/>
    </row>
    <row r="632" spans="1:26" ht="15.75" customHeight="1">
      <c r="A632" s="426"/>
      <c r="B632" s="426"/>
      <c r="C632" s="426"/>
      <c r="D632" s="426"/>
      <c r="E632" s="426"/>
      <c r="F632" s="426"/>
      <c r="G632" s="426"/>
      <c r="H632" s="426"/>
      <c r="I632" s="426"/>
      <c r="J632" s="426"/>
      <c r="K632" s="426"/>
      <c r="L632" s="426"/>
      <c r="M632" s="426"/>
      <c r="N632" s="426"/>
      <c r="O632" s="426"/>
      <c r="P632" s="426"/>
      <c r="Q632" s="426"/>
      <c r="R632" s="426"/>
      <c r="S632" s="426"/>
      <c r="T632" s="426"/>
      <c r="U632" s="426"/>
      <c r="V632" s="426"/>
      <c r="W632" s="426"/>
      <c r="X632" s="426"/>
      <c r="Y632" s="426"/>
      <c r="Z632" s="426"/>
    </row>
    <row r="633" spans="1:26" ht="15.75" customHeight="1">
      <c r="A633" s="426"/>
      <c r="B633" s="426"/>
      <c r="C633" s="426"/>
      <c r="D633" s="426"/>
      <c r="E633" s="426"/>
      <c r="F633" s="426"/>
      <c r="G633" s="426"/>
      <c r="H633" s="426"/>
      <c r="I633" s="426"/>
      <c r="J633" s="426"/>
      <c r="K633" s="426"/>
      <c r="L633" s="426"/>
      <c r="M633" s="426"/>
      <c r="N633" s="426"/>
      <c r="O633" s="426"/>
      <c r="P633" s="426"/>
      <c r="Q633" s="426"/>
      <c r="R633" s="426"/>
      <c r="S633" s="426"/>
      <c r="T633" s="426"/>
      <c r="U633" s="426"/>
      <c r="V633" s="426"/>
      <c r="W633" s="426"/>
      <c r="X633" s="426"/>
      <c r="Y633" s="426"/>
      <c r="Z633" s="426"/>
    </row>
    <row r="634" spans="1:26" ht="15.75" customHeight="1">
      <c r="A634" s="426"/>
      <c r="B634" s="426"/>
      <c r="C634" s="426"/>
      <c r="D634" s="426"/>
      <c r="E634" s="426"/>
      <c r="F634" s="426"/>
      <c r="G634" s="426"/>
      <c r="H634" s="426"/>
      <c r="I634" s="426"/>
      <c r="J634" s="426"/>
      <c r="K634" s="426"/>
      <c r="L634" s="426"/>
      <c r="M634" s="426"/>
      <c r="N634" s="426"/>
      <c r="O634" s="426"/>
      <c r="P634" s="426"/>
      <c r="Q634" s="426"/>
      <c r="R634" s="426"/>
      <c r="S634" s="426"/>
      <c r="T634" s="426"/>
      <c r="U634" s="426"/>
      <c r="V634" s="426"/>
      <c r="W634" s="426"/>
      <c r="X634" s="426"/>
      <c r="Y634" s="426"/>
      <c r="Z634" s="426"/>
    </row>
    <row r="635" spans="1:26" ht="15.75" customHeight="1">
      <c r="A635" s="426"/>
      <c r="B635" s="426"/>
      <c r="C635" s="426"/>
      <c r="D635" s="426"/>
      <c r="E635" s="426"/>
      <c r="F635" s="426"/>
      <c r="G635" s="426"/>
      <c r="H635" s="426"/>
      <c r="I635" s="426"/>
      <c r="J635" s="426"/>
      <c r="K635" s="426"/>
      <c r="L635" s="426"/>
      <c r="M635" s="426"/>
      <c r="N635" s="426"/>
      <c r="O635" s="426"/>
      <c r="P635" s="426"/>
      <c r="Q635" s="426"/>
      <c r="R635" s="426"/>
      <c r="S635" s="426"/>
      <c r="T635" s="426"/>
      <c r="U635" s="426"/>
      <c r="V635" s="426"/>
      <c r="W635" s="426"/>
      <c r="X635" s="426"/>
      <c r="Y635" s="426"/>
      <c r="Z635" s="426"/>
    </row>
    <row r="636" spans="1:26" ht="15.75" customHeight="1">
      <c r="A636" s="426"/>
      <c r="B636" s="426"/>
      <c r="C636" s="426"/>
      <c r="D636" s="426"/>
      <c r="E636" s="426"/>
      <c r="F636" s="426"/>
      <c r="G636" s="426"/>
      <c r="H636" s="426"/>
      <c r="I636" s="426"/>
      <c r="J636" s="426"/>
      <c r="K636" s="426"/>
      <c r="L636" s="426"/>
      <c r="M636" s="426"/>
      <c r="N636" s="426"/>
      <c r="O636" s="426"/>
      <c r="P636" s="426"/>
      <c r="Q636" s="426"/>
      <c r="R636" s="426"/>
      <c r="S636" s="426"/>
      <c r="T636" s="426"/>
      <c r="U636" s="426"/>
      <c r="V636" s="426"/>
      <c r="W636" s="426"/>
      <c r="X636" s="426"/>
      <c r="Y636" s="426"/>
      <c r="Z636" s="426"/>
    </row>
    <row r="637" spans="1:26" ht="15.75" customHeight="1">
      <c r="A637" s="426"/>
      <c r="B637" s="426"/>
      <c r="C637" s="426"/>
      <c r="D637" s="426"/>
      <c r="E637" s="426"/>
      <c r="F637" s="426"/>
      <c r="G637" s="426"/>
      <c r="H637" s="426"/>
      <c r="I637" s="426"/>
      <c r="J637" s="426"/>
      <c r="K637" s="426"/>
      <c r="L637" s="426"/>
      <c r="M637" s="426"/>
      <c r="N637" s="426"/>
      <c r="O637" s="426"/>
      <c r="P637" s="426"/>
      <c r="Q637" s="426"/>
      <c r="R637" s="426"/>
      <c r="S637" s="426"/>
      <c r="T637" s="426"/>
      <c r="U637" s="426"/>
      <c r="V637" s="426"/>
      <c r="W637" s="426"/>
      <c r="X637" s="426"/>
      <c r="Y637" s="426"/>
      <c r="Z637" s="426"/>
    </row>
    <row r="638" spans="1:26" ht="15.75" customHeight="1">
      <c r="A638" s="426"/>
      <c r="B638" s="426"/>
      <c r="C638" s="426"/>
      <c r="D638" s="426"/>
      <c r="E638" s="426"/>
      <c r="F638" s="426"/>
      <c r="G638" s="426"/>
      <c r="H638" s="426"/>
      <c r="I638" s="426"/>
      <c r="J638" s="426"/>
      <c r="K638" s="426"/>
      <c r="L638" s="426"/>
      <c r="M638" s="426"/>
      <c r="N638" s="426"/>
      <c r="O638" s="426"/>
      <c r="P638" s="426"/>
      <c r="Q638" s="426"/>
      <c r="R638" s="426"/>
      <c r="S638" s="426"/>
      <c r="T638" s="426"/>
      <c r="U638" s="426"/>
      <c r="V638" s="426"/>
      <c r="W638" s="426"/>
      <c r="X638" s="426"/>
      <c r="Y638" s="426"/>
      <c r="Z638" s="426"/>
    </row>
    <row r="639" spans="1:26" ht="15.75" customHeight="1">
      <c r="A639" s="426"/>
      <c r="B639" s="426"/>
      <c r="C639" s="426"/>
      <c r="D639" s="426"/>
      <c r="E639" s="426"/>
      <c r="F639" s="426"/>
      <c r="G639" s="426"/>
      <c r="H639" s="426"/>
      <c r="I639" s="426"/>
      <c r="J639" s="426"/>
      <c r="K639" s="426"/>
      <c r="L639" s="426"/>
      <c r="M639" s="426"/>
      <c r="N639" s="426"/>
      <c r="O639" s="426"/>
      <c r="P639" s="426"/>
      <c r="Q639" s="426"/>
      <c r="R639" s="426"/>
      <c r="S639" s="426"/>
      <c r="T639" s="426"/>
      <c r="U639" s="426"/>
      <c r="V639" s="426"/>
      <c r="W639" s="426"/>
      <c r="X639" s="426"/>
      <c r="Y639" s="426"/>
      <c r="Z639" s="426"/>
    </row>
    <row r="640" spans="1:26" ht="15.75" customHeight="1">
      <c r="A640" s="426"/>
      <c r="B640" s="426"/>
      <c r="C640" s="426"/>
      <c r="D640" s="426"/>
      <c r="E640" s="426"/>
      <c r="F640" s="426"/>
      <c r="G640" s="426"/>
      <c r="H640" s="426"/>
      <c r="I640" s="426"/>
      <c r="J640" s="426"/>
      <c r="K640" s="426"/>
      <c r="L640" s="426"/>
      <c r="M640" s="426"/>
      <c r="N640" s="426"/>
      <c r="O640" s="426"/>
      <c r="P640" s="426"/>
      <c r="Q640" s="426"/>
      <c r="R640" s="426"/>
      <c r="S640" s="426"/>
      <c r="T640" s="426"/>
      <c r="U640" s="426"/>
      <c r="V640" s="426"/>
      <c r="W640" s="426"/>
      <c r="X640" s="426"/>
      <c r="Y640" s="426"/>
      <c r="Z640" s="426"/>
    </row>
    <row r="641" spans="1:26" ht="15.75" customHeight="1">
      <c r="A641" s="426"/>
      <c r="B641" s="426"/>
      <c r="C641" s="426"/>
      <c r="D641" s="426"/>
      <c r="E641" s="426"/>
      <c r="F641" s="426"/>
      <c r="G641" s="426"/>
      <c r="H641" s="426"/>
      <c r="I641" s="426"/>
      <c r="J641" s="426"/>
      <c r="K641" s="426"/>
      <c r="L641" s="426"/>
      <c r="M641" s="426"/>
      <c r="N641" s="426"/>
      <c r="O641" s="426"/>
      <c r="P641" s="426"/>
      <c r="Q641" s="426"/>
      <c r="R641" s="426"/>
      <c r="S641" s="426"/>
      <c r="T641" s="426"/>
      <c r="U641" s="426"/>
      <c r="V641" s="426"/>
      <c r="W641" s="426"/>
      <c r="X641" s="426"/>
      <c r="Y641" s="426"/>
      <c r="Z641" s="426"/>
    </row>
    <row r="642" spans="1:26" ht="15.75" customHeight="1">
      <c r="A642" s="426"/>
      <c r="B642" s="426"/>
      <c r="C642" s="426"/>
      <c r="D642" s="426"/>
      <c r="E642" s="426"/>
      <c r="F642" s="426"/>
      <c r="G642" s="426"/>
      <c r="H642" s="426"/>
      <c r="I642" s="426"/>
      <c r="J642" s="426"/>
      <c r="K642" s="426"/>
      <c r="L642" s="426"/>
      <c r="M642" s="426"/>
      <c r="N642" s="426"/>
      <c r="O642" s="426"/>
      <c r="P642" s="426"/>
      <c r="Q642" s="426"/>
      <c r="R642" s="426"/>
      <c r="S642" s="426"/>
      <c r="T642" s="426"/>
      <c r="U642" s="426"/>
      <c r="V642" s="426"/>
      <c r="W642" s="426"/>
      <c r="X642" s="426"/>
      <c r="Y642" s="426"/>
      <c r="Z642" s="426"/>
    </row>
    <row r="643" spans="1:26" ht="15.75" customHeight="1">
      <c r="A643" s="426"/>
      <c r="B643" s="426"/>
      <c r="C643" s="426"/>
      <c r="D643" s="426"/>
      <c r="E643" s="426"/>
      <c r="F643" s="426"/>
      <c r="G643" s="426"/>
      <c r="H643" s="426"/>
      <c r="I643" s="426"/>
      <c r="J643" s="426"/>
      <c r="K643" s="426"/>
      <c r="L643" s="426"/>
      <c r="M643" s="426"/>
      <c r="N643" s="426"/>
      <c r="O643" s="426"/>
      <c r="P643" s="426"/>
      <c r="Q643" s="426"/>
      <c r="R643" s="426"/>
      <c r="S643" s="426"/>
      <c r="T643" s="426"/>
      <c r="U643" s="426"/>
      <c r="V643" s="426"/>
      <c r="W643" s="426"/>
      <c r="X643" s="426"/>
      <c r="Y643" s="426"/>
      <c r="Z643" s="426"/>
    </row>
    <row r="644" spans="1:26" ht="15.75" customHeight="1">
      <c r="A644" s="426"/>
      <c r="B644" s="426"/>
      <c r="C644" s="426"/>
      <c r="D644" s="426"/>
      <c r="E644" s="426"/>
      <c r="F644" s="426"/>
      <c r="G644" s="426"/>
      <c r="H644" s="426"/>
      <c r="I644" s="426"/>
      <c r="J644" s="426"/>
      <c r="K644" s="426"/>
      <c r="L644" s="426"/>
      <c r="M644" s="426"/>
      <c r="N644" s="426"/>
      <c r="O644" s="426"/>
      <c r="P644" s="426"/>
      <c r="Q644" s="426"/>
      <c r="R644" s="426"/>
      <c r="S644" s="426"/>
      <c r="T644" s="426"/>
      <c r="U644" s="426"/>
      <c r="V644" s="426"/>
      <c r="W644" s="426"/>
      <c r="X644" s="426"/>
      <c r="Y644" s="426"/>
      <c r="Z644" s="426"/>
    </row>
    <row r="645" spans="1:26" ht="15.75" customHeight="1">
      <c r="A645" s="426"/>
      <c r="B645" s="426"/>
      <c r="C645" s="426"/>
      <c r="D645" s="426"/>
      <c r="E645" s="426"/>
      <c r="F645" s="426"/>
      <c r="G645" s="426"/>
      <c r="H645" s="426"/>
      <c r="I645" s="426"/>
      <c r="J645" s="426"/>
      <c r="K645" s="426"/>
      <c r="L645" s="426"/>
      <c r="M645" s="426"/>
      <c r="N645" s="426"/>
      <c r="O645" s="426"/>
      <c r="P645" s="426"/>
      <c r="Q645" s="426"/>
      <c r="R645" s="426"/>
      <c r="S645" s="426"/>
      <c r="T645" s="426"/>
      <c r="U645" s="426"/>
      <c r="V645" s="426"/>
      <c r="W645" s="426"/>
      <c r="X645" s="426"/>
      <c r="Y645" s="426"/>
      <c r="Z645" s="426"/>
    </row>
    <row r="646" spans="1:26" ht="15.75" customHeight="1">
      <c r="A646" s="426"/>
      <c r="B646" s="426"/>
      <c r="C646" s="426"/>
      <c r="D646" s="426"/>
      <c r="E646" s="426"/>
      <c r="F646" s="426"/>
      <c r="G646" s="426"/>
      <c r="H646" s="426"/>
      <c r="I646" s="426"/>
      <c r="J646" s="426"/>
      <c r="K646" s="426"/>
      <c r="L646" s="426"/>
      <c r="M646" s="426"/>
      <c r="N646" s="426"/>
      <c r="O646" s="426"/>
      <c r="P646" s="426"/>
      <c r="Q646" s="426"/>
      <c r="R646" s="426"/>
      <c r="S646" s="426"/>
      <c r="T646" s="426"/>
      <c r="U646" s="426"/>
      <c r="V646" s="426"/>
      <c r="W646" s="426"/>
      <c r="X646" s="426"/>
      <c r="Y646" s="426"/>
      <c r="Z646" s="426"/>
    </row>
    <row r="647" spans="1:26" ht="15.75" customHeight="1">
      <c r="A647" s="426"/>
      <c r="B647" s="426"/>
      <c r="C647" s="426"/>
      <c r="D647" s="426"/>
      <c r="E647" s="426"/>
      <c r="F647" s="426"/>
      <c r="G647" s="426"/>
      <c r="H647" s="426"/>
      <c r="I647" s="426"/>
      <c r="J647" s="426"/>
      <c r="K647" s="426"/>
      <c r="L647" s="426"/>
      <c r="M647" s="426"/>
      <c r="N647" s="426"/>
      <c r="O647" s="426"/>
      <c r="P647" s="426"/>
      <c r="Q647" s="426"/>
      <c r="R647" s="426"/>
      <c r="S647" s="426"/>
      <c r="T647" s="426"/>
      <c r="U647" s="426"/>
      <c r="V647" s="426"/>
      <c r="W647" s="426"/>
      <c r="X647" s="426"/>
      <c r="Y647" s="426"/>
      <c r="Z647" s="426"/>
    </row>
    <row r="648" spans="1:26" ht="15.75" customHeight="1">
      <c r="A648" s="426"/>
      <c r="B648" s="426"/>
      <c r="C648" s="426"/>
      <c r="D648" s="426"/>
      <c r="E648" s="426"/>
      <c r="F648" s="426"/>
      <c r="G648" s="426"/>
      <c r="H648" s="426"/>
      <c r="I648" s="426"/>
      <c r="J648" s="426"/>
      <c r="K648" s="426"/>
      <c r="L648" s="426"/>
      <c r="M648" s="426"/>
      <c r="N648" s="426"/>
      <c r="O648" s="426"/>
      <c r="P648" s="426"/>
      <c r="Q648" s="426"/>
      <c r="R648" s="426"/>
      <c r="S648" s="426"/>
      <c r="T648" s="426"/>
      <c r="U648" s="426"/>
      <c r="V648" s="426"/>
      <c r="W648" s="426"/>
      <c r="X648" s="426"/>
      <c r="Y648" s="426"/>
      <c r="Z648" s="426"/>
    </row>
    <row r="649" spans="1:26" ht="15.75" customHeight="1">
      <c r="A649" s="426"/>
      <c r="B649" s="426"/>
      <c r="C649" s="426"/>
      <c r="D649" s="426"/>
      <c r="E649" s="426"/>
      <c r="F649" s="426"/>
      <c r="G649" s="426"/>
      <c r="H649" s="426"/>
      <c r="I649" s="426"/>
      <c r="J649" s="426"/>
      <c r="K649" s="426"/>
      <c r="L649" s="426"/>
      <c r="M649" s="426"/>
      <c r="N649" s="426"/>
      <c r="O649" s="426"/>
      <c r="P649" s="426"/>
      <c r="Q649" s="426"/>
      <c r="R649" s="426"/>
      <c r="S649" s="426"/>
      <c r="T649" s="426"/>
      <c r="U649" s="426"/>
      <c r="V649" s="426"/>
      <c r="W649" s="426"/>
      <c r="X649" s="426"/>
      <c r="Y649" s="426"/>
      <c r="Z649" s="426"/>
    </row>
    <row r="650" spans="1:26" ht="15.75" customHeight="1">
      <c r="A650" s="426"/>
      <c r="B650" s="426"/>
      <c r="C650" s="426"/>
      <c r="D650" s="426"/>
      <c r="E650" s="426"/>
      <c r="F650" s="426"/>
      <c r="G650" s="426"/>
      <c r="H650" s="426"/>
      <c r="I650" s="426"/>
      <c r="J650" s="426"/>
      <c r="K650" s="426"/>
      <c r="L650" s="426"/>
      <c r="M650" s="426"/>
      <c r="N650" s="426"/>
      <c r="O650" s="426"/>
      <c r="P650" s="426"/>
      <c r="Q650" s="426"/>
      <c r="R650" s="426"/>
      <c r="S650" s="426"/>
      <c r="T650" s="426"/>
      <c r="U650" s="426"/>
      <c r="V650" s="426"/>
      <c r="W650" s="426"/>
      <c r="X650" s="426"/>
      <c r="Y650" s="426"/>
      <c r="Z650" s="426"/>
    </row>
    <row r="651" spans="1:26" ht="15.75" customHeight="1">
      <c r="A651" s="426"/>
      <c r="B651" s="426"/>
      <c r="C651" s="426"/>
      <c r="D651" s="426"/>
      <c r="E651" s="426"/>
      <c r="F651" s="426"/>
      <c r="G651" s="426"/>
      <c r="H651" s="426"/>
      <c r="I651" s="426"/>
      <c r="J651" s="426"/>
      <c r="K651" s="426"/>
      <c r="L651" s="426"/>
      <c r="M651" s="426"/>
      <c r="N651" s="426"/>
      <c r="O651" s="426"/>
      <c r="P651" s="426"/>
      <c r="Q651" s="426"/>
      <c r="R651" s="426"/>
      <c r="S651" s="426"/>
      <c r="T651" s="426"/>
      <c r="U651" s="426"/>
      <c r="V651" s="426"/>
      <c r="W651" s="426"/>
      <c r="X651" s="426"/>
      <c r="Y651" s="426"/>
      <c r="Z651" s="426"/>
    </row>
    <row r="652" spans="1:26" ht="15.75" customHeight="1">
      <c r="A652" s="426"/>
      <c r="B652" s="426"/>
      <c r="C652" s="426"/>
      <c r="D652" s="426"/>
      <c r="E652" s="426"/>
      <c r="F652" s="426"/>
      <c r="G652" s="426"/>
      <c r="H652" s="426"/>
      <c r="I652" s="426"/>
      <c r="J652" s="426"/>
      <c r="K652" s="426"/>
      <c r="L652" s="426"/>
      <c r="M652" s="426"/>
      <c r="N652" s="426"/>
      <c r="O652" s="426"/>
      <c r="P652" s="426"/>
      <c r="Q652" s="426"/>
      <c r="R652" s="426"/>
      <c r="S652" s="426"/>
      <c r="T652" s="426"/>
      <c r="U652" s="426"/>
      <c r="V652" s="426"/>
      <c r="W652" s="426"/>
      <c r="X652" s="426"/>
      <c r="Y652" s="426"/>
      <c r="Z652" s="426"/>
    </row>
    <row r="653" spans="1:26" ht="15.75" customHeight="1">
      <c r="A653" s="426"/>
      <c r="B653" s="426"/>
      <c r="C653" s="426"/>
      <c r="D653" s="426"/>
      <c r="E653" s="426"/>
      <c r="F653" s="426"/>
      <c r="G653" s="426"/>
      <c r="H653" s="426"/>
      <c r="I653" s="426"/>
      <c r="J653" s="426"/>
      <c r="K653" s="426"/>
      <c r="L653" s="426"/>
      <c r="M653" s="426"/>
      <c r="N653" s="426"/>
      <c r="O653" s="426"/>
      <c r="P653" s="426"/>
      <c r="Q653" s="426"/>
      <c r="R653" s="426"/>
      <c r="S653" s="426"/>
      <c r="T653" s="426"/>
      <c r="U653" s="426"/>
      <c r="V653" s="426"/>
      <c r="W653" s="426"/>
      <c r="X653" s="426"/>
      <c r="Y653" s="426"/>
      <c r="Z653" s="426"/>
    </row>
    <row r="654" spans="1:26" ht="15.75" customHeight="1">
      <c r="A654" s="426"/>
      <c r="B654" s="426"/>
      <c r="C654" s="426"/>
      <c r="D654" s="426"/>
      <c r="E654" s="426"/>
      <c r="F654" s="426"/>
      <c r="G654" s="426"/>
      <c r="H654" s="426"/>
      <c r="I654" s="426"/>
      <c r="J654" s="426"/>
      <c r="K654" s="426"/>
      <c r="L654" s="426"/>
      <c r="M654" s="426"/>
      <c r="N654" s="426"/>
      <c r="O654" s="426"/>
      <c r="P654" s="426"/>
      <c r="Q654" s="426"/>
      <c r="R654" s="426"/>
      <c r="S654" s="426"/>
      <c r="T654" s="426"/>
      <c r="U654" s="426"/>
      <c r="V654" s="426"/>
      <c r="W654" s="426"/>
      <c r="X654" s="426"/>
      <c r="Y654" s="426"/>
      <c r="Z654" s="426"/>
    </row>
    <row r="655" spans="1:26" ht="15.75" customHeight="1">
      <c r="A655" s="426"/>
      <c r="B655" s="426"/>
      <c r="C655" s="426"/>
      <c r="D655" s="426"/>
      <c r="E655" s="426"/>
      <c r="F655" s="426"/>
      <c r="G655" s="426"/>
      <c r="H655" s="426"/>
      <c r="I655" s="426"/>
      <c r="J655" s="426"/>
      <c r="K655" s="426"/>
      <c r="L655" s="426"/>
      <c r="M655" s="426"/>
      <c r="N655" s="426"/>
      <c r="O655" s="426"/>
      <c r="P655" s="426"/>
      <c r="Q655" s="426"/>
      <c r="R655" s="426"/>
      <c r="S655" s="426"/>
      <c r="T655" s="426"/>
      <c r="U655" s="426"/>
      <c r="V655" s="426"/>
      <c r="W655" s="426"/>
      <c r="X655" s="426"/>
      <c r="Y655" s="426"/>
      <c r="Z655" s="426"/>
    </row>
    <row r="656" spans="1:26" ht="15.75" customHeight="1">
      <c r="A656" s="426"/>
      <c r="B656" s="426"/>
      <c r="C656" s="426"/>
      <c r="D656" s="426"/>
      <c r="E656" s="426"/>
      <c r="F656" s="426"/>
      <c r="G656" s="426"/>
      <c r="H656" s="426"/>
      <c r="I656" s="426"/>
      <c r="J656" s="426"/>
      <c r="K656" s="426"/>
      <c r="L656" s="426"/>
      <c r="M656" s="426"/>
      <c r="N656" s="426"/>
      <c r="O656" s="426"/>
      <c r="P656" s="426"/>
      <c r="Q656" s="426"/>
      <c r="R656" s="426"/>
      <c r="S656" s="426"/>
      <c r="T656" s="426"/>
      <c r="U656" s="426"/>
      <c r="V656" s="426"/>
      <c r="W656" s="426"/>
      <c r="X656" s="426"/>
      <c r="Y656" s="426"/>
      <c r="Z656" s="426"/>
    </row>
    <row r="657" spans="1:26" ht="15.75" customHeight="1">
      <c r="A657" s="426"/>
      <c r="B657" s="426"/>
      <c r="C657" s="426"/>
      <c r="D657" s="426"/>
      <c r="E657" s="426"/>
      <c r="F657" s="426"/>
      <c r="G657" s="426"/>
      <c r="H657" s="426"/>
      <c r="I657" s="426"/>
      <c r="J657" s="426"/>
      <c r="K657" s="426"/>
      <c r="L657" s="426"/>
      <c r="M657" s="426"/>
      <c r="N657" s="426"/>
      <c r="O657" s="426"/>
      <c r="P657" s="426"/>
      <c r="Q657" s="426"/>
      <c r="R657" s="426"/>
      <c r="S657" s="426"/>
      <c r="T657" s="426"/>
      <c r="U657" s="426"/>
      <c r="V657" s="426"/>
      <c r="W657" s="426"/>
      <c r="X657" s="426"/>
      <c r="Y657" s="426"/>
      <c r="Z657" s="426"/>
    </row>
    <row r="658" spans="1:26" ht="15.75" customHeight="1">
      <c r="A658" s="426"/>
      <c r="B658" s="426"/>
      <c r="C658" s="426"/>
      <c r="D658" s="426"/>
      <c r="E658" s="426"/>
      <c r="F658" s="426"/>
      <c r="G658" s="426"/>
      <c r="H658" s="426"/>
      <c r="I658" s="426"/>
      <c r="J658" s="426"/>
      <c r="K658" s="426"/>
      <c r="L658" s="426"/>
      <c r="M658" s="426"/>
      <c r="N658" s="426"/>
      <c r="O658" s="426"/>
      <c r="P658" s="426"/>
      <c r="Q658" s="426"/>
      <c r="R658" s="426"/>
      <c r="S658" s="426"/>
      <c r="T658" s="426"/>
      <c r="U658" s="426"/>
      <c r="V658" s="426"/>
      <c r="W658" s="426"/>
      <c r="X658" s="426"/>
      <c r="Y658" s="426"/>
      <c r="Z658" s="426"/>
    </row>
    <row r="659" spans="1:26" ht="15.75" customHeight="1">
      <c r="A659" s="426"/>
      <c r="B659" s="426"/>
      <c r="C659" s="426"/>
      <c r="D659" s="426"/>
      <c r="E659" s="426"/>
      <c r="F659" s="426"/>
      <c r="G659" s="426"/>
      <c r="H659" s="426"/>
      <c r="I659" s="426"/>
      <c r="J659" s="426"/>
      <c r="K659" s="426"/>
      <c r="L659" s="426"/>
      <c r="M659" s="426"/>
      <c r="N659" s="426"/>
      <c r="O659" s="426"/>
      <c r="P659" s="426"/>
      <c r="Q659" s="426"/>
      <c r="R659" s="426"/>
      <c r="S659" s="426"/>
      <c r="T659" s="426"/>
      <c r="U659" s="426"/>
      <c r="V659" s="426"/>
      <c r="W659" s="426"/>
      <c r="X659" s="426"/>
      <c r="Y659" s="426"/>
      <c r="Z659" s="426"/>
    </row>
    <row r="660" spans="1:26" ht="15.75" customHeight="1">
      <c r="A660" s="426"/>
      <c r="B660" s="426"/>
      <c r="C660" s="426"/>
      <c r="D660" s="426"/>
      <c r="E660" s="426"/>
      <c r="F660" s="426"/>
      <c r="G660" s="426"/>
      <c r="H660" s="426"/>
      <c r="I660" s="426"/>
      <c r="J660" s="426"/>
      <c r="K660" s="426"/>
      <c r="L660" s="426"/>
      <c r="M660" s="426"/>
      <c r="N660" s="426"/>
      <c r="O660" s="426"/>
      <c r="P660" s="426"/>
      <c r="Q660" s="426"/>
      <c r="R660" s="426"/>
      <c r="S660" s="426"/>
      <c r="T660" s="426"/>
      <c r="U660" s="426"/>
      <c r="V660" s="426"/>
      <c r="W660" s="426"/>
      <c r="X660" s="426"/>
      <c r="Y660" s="426"/>
      <c r="Z660" s="426"/>
    </row>
    <row r="661" spans="1:26" ht="15.75" customHeight="1">
      <c r="A661" s="426"/>
      <c r="B661" s="426"/>
      <c r="C661" s="426"/>
      <c r="D661" s="426"/>
      <c r="E661" s="426"/>
      <c r="F661" s="426"/>
      <c r="G661" s="426"/>
      <c r="H661" s="426"/>
      <c r="I661" s="426"/>
      <c r="J661" s="426"/>
      <c r="K661" s="426"/>
      <c r="L661" s="426"/>
      <c r="M661" s="426"/>
      <c r="N661" s="426"/>
      <c r="O661" s="426"/>
      <c r="P661" s="426"/>
      <c r="Q661" s="426"/>
      <c r="R661" s="426"/>
      <c r="S661" s="426"/>
      <c r="T661" s="426"/>
      <c r="U661" s="426"/>
      <c r="V661" s="426"/>
      <c r="W661" s="426"/>
      <c r="X661" s="426"/>
      <c r="Y661" s="426"/>
      <c r="Z661" s="426"/>
    </row>
    <row r="662" spans="1:26" ht="15.75" customHeight="1">
      <c r="A662" s="426"/>
      <c r="B662" s="426"/>
      <c r="C662" s="426"/>
      <c r="D662" s="426"/>
      <c r="E662" s="426"/>
      <c r="F662" s="426"/>
      <c r="G662" s="426"/>
      <c r="H662" s="426"/>
      <c r="I662" s="426"/>
      <c r="J662" s="426"/>
      <c r="K662" s="426"/>
      <c r="L662" s="426"/>
      <c r="M662" s="426"/>
      <c r="N662" s="426"/>
      <c r="O662" s="426"/>
      <c r="P662" s="426"/>
      <c r="Q662" s="426"/>
      <c r="R662" s="426"/>
      <c r="S662" s="426"/>
      <c r="T662" s="426"/>
      <c r="U662" s="426"/>
      <c r="V662" s="426"/>
      <c r="W662" s="426"/>
      <c r="X662" s="426"/>
      <c r="Y662" s="426"/>
      <c r="Z662" s="426"/>
    </row>
    <row r="663" spans="1:26" ht="15.75" customHeight="1">
      <c r="A663" s="426"/>
      <c r="B663" s="426"/>
      <c r="C663" s="426"/>
      <c r="D663" s="426"/>
      <c r="E663" s="426"/>
      <c r="F663" s="426"/>
      <c r="G663" s="426"/>
      <c r="H663" s="426"/>
      <c r="I663" s="426"/>
      <c r="J663" s="426"/>
      <c r="K663" s="426"/>
      <c r="L663" s="426"/>
      <c r="M663" s="426"/>
      <c r="N663" s="426"/>
      <c r="O663" s="426"/>
      <c r="P663" s="426"/>
      <c r="Q663" s="426"/>
      <c r="R663" s="426"/>
      <c r="S663" s="426"/>
      <c r="T663" s="426"/>
      <c r="U663" s="426"/>
      <c r="V663" s="426"/>
      <c r="W663" s="426"/>
      <c r="X663" s="426"/>
      <c r="Y663" s="426"/>
      <c r="Z663" s="426"/>
    </row>
    <row r="664" spans="1:26" ht="15.75" customHeight="1">
      <c r="A664" s="426"/>
      <c r="B664" s="426"/>
      <c r="C664" s="426"/>
      <c r="D664" s="426"/>
      <c r="E664" s="426"/>
      <c r="F664" s="426"/>
      <c r="G664" s="426"/>
      <c r="H664" s="426"/>
      <c r="I664" s="426"/>
      <c r="J664" s="426"/>
      <c r="K664" s="426"/>
      <c r="L664" s="426"/>
      <c r="M664" s="426"/>
      <c r="N664" s="426"/>
      <c r="O664" s="426"/>
      <c r="P664" s="426"/>
      <c r="Q664" s="426"/>
      <c r="R664" s="426"/>
      <c r="S664" s="426"/>
      <c r="T664" s="426"/>
      <c r="U664" s="426"/>
      <c r="V664" s="426"/>
      <c r="W664" s="426"/>
      <c r="X664" s="426"/>
      <c r="Y664" s="426"/>
      <c r="Z664" s="426"/>
    </row>
    <row r="665" spans="1:26" ht="15.75" customHeight="1">
      <c r="A665" s="426"/>
      <c r="B665" s="426"/>
      <c r="C665" s="426"/>
      <c r="D665" s="426"/>
      <c r="E665" s="426"/>
      <c r="F665" s="426"/>
      <c r="G665" s="426"/>
      <c r="H665" s="426"/>
      <c r="I665" s="426"/>
      <c r="J665" s="426"/>
      <c r="K665" s="426"/>
      <c r="L665" s="426"/>
      <c r="M665" s="426"/>
      <c r="N665" s="426"/>
      <c r="O665" s="426"/>
      <c r="P665" s="426"/>
      <c r="Q665" s="426"/>
      <c r="R665" s="426"/>
      <c r="S665" s="426"/>
      <c r="T665" s="426"/>
      <c r="U665" s="426"/>
      <c r="V665" s="426"/>
      <c r="W665" s="426"/>
      <c r="X665" s="426"/>
      <c r="Y665" s="426"/>
      <c r="Z665" s="426"/>
    </row>
    <row r="666" spans="1:26" ht="15.75" customHeight="1">
      <c r="A666" s="426"/>
      <c r="B666" s="426"/>
      <c r="C666" s="426"/>
      <c r="D666" s="426"/>
      <c r="E666" s="426"/>
      <c r="F666" s="426"/>
      <c r="G666" s="426"/>
      <c r="H666" s="426"/>
      <c r="I666" s="426"/>
      <c r="J666" s="426"/>
      <c r="K666" s="426"/>
      <c r="L666" s="426"/>
      <c r="M666" s="426"/>
      <c r="N666" s="426"/>
      <c r="O666" s="426"/>
      <c r="P666" s="426"/>
      <c r="Q666" s="426"/>
      <c r="R666" s="426"/>
      <c r="S666" s="426"/>
      <c r="T666" s="426"/>
      <c r="U666" s="426"/>
      <c r="V666" s="426"/>
      <c r="W666" s="426"/>
      <c r="X666" s="426"/>
      <c r="Y666" s="426"/>
      <c r="Z666" s="426"/>
    </row>
    <row r="667" spans="1:26" ht="15.75" customHeight="1">
      <c r="A667" s="426"/>
      <c r="B667" s="426"/>
      <c r="C667" s="426"/>
      <c r="D667" s="426"/>
      <c r="E667" s="426"/>
      <c r="F667" s="426"/>
      <c r="G667" s="426"/>
      <c r="H667" s="426"/>
      <c r="I667" s="426"/>
      <c r="J667" s="426"/>
      <c r="K667" s="426"/>
      <c r="L667" s="426"/>
      <c r="M667" s="426"/>
      <c r="N667" s="426"/>
      <c r="O667" s="426"/>
      <c r="P667" s="426"/>
      <c r="Q667" s="426"/>
      <c r="R667" s="426"/>
      <c r="S667" s="426"/>
      <c r="T667" s="426"/>
      <c r="U667" s="426"/>
      <c r="V667" s="426"/>
      <c r="W667" s="426"/>
      <c r="X667" s="426"/>
      <c r="Y667" s="426"/>
      <c r="Z667" s="426"/>
    </row>
    <row r="668" spans="1:26" ht="15.75" customHeight="1">
      <c r="A668" s="426"/>
      <c r="B668" s="426"/>
      <c r="C668" s="426"/>
      <c r="D668" s="426"/>
      <c r="E668" s="426"/>
      <c r="F668" s="426"/>
      <c r="G668" s="426"/>
      <c r="H668" s="426"/>
      <c r="I668" s="426"/>
      <c r="J668" s="426"/>
      <c r="K668" s="426"/>
      <c r="L668" s="426"/>
      <c r="M668" s="426"/>
      <c r="N668" s="426"/>
      <c r="O668" s="426"/>
      <c r="P668" s="426"/>
      <c r="Q668" s="426"/>
      <c r="R668" s="426"/>
      <c r="S668" s="426"/>
      <c r="T668" s="426"/>
      <c r="U668" s="426"/>
      <c r="V668" s="426"/>
      <c r="W668" s="426"/>
      <c r="X668" s="426"/>
      <c r="Y668" s="426"/>
      <c r="Z668" s="426"/>
    </row>
    <row r="669" spans="1:26" ht="15.75" customHeight="1">
      <c r="A669" s="426"/>
      <c r="B669" s="426"/>
      <c r="C669" s="426"/>
      <c r="D669" s="426"/>
      <c r="E669" s="426"/>
      <c r="F669" s="426"/>
      <c r="G669" s="426"/>
      <c r="H669" s="426"/>
      <c r="I669" s="426"/>
      <c r="J669" s="426"/>
      <c r="K669" s="426"/>
      <c r="L669" s="426"/>
      <c r="M669" s="426"/>
      <c r="N669" s="426"/>
      <c r="O669" s="426"/>
      <c r="P669" s="426"/>
      <c r="Q669" s="426"/>
      <c r="R669" s="426"/>
      <c r="S669" s="426"/>
      <c r="T669" s="426"/>
      <c r="U669" s="426"/>
      <c r="V669" s="426"/>
      <c r="W669" s="426"/>
      <c r="X669" s="426"/>
      <c r="Y669" s="426"/>
      <c r="Z669" s="426"/>
    </row>
    <row r="670" spans="1:26" ht="15.75" customHeight="1">
      <c r="A670" s="426"/>
      <c r="B670" s="426"/>
      <c r="C670" s="426"/>
      <c r="D670" s="426"/>
      <c r="E670" s="426"/>
      <c r="F670" s="426"/>
      <c r="G670" s="426"/>
      <c r="H670" s="426"/>
      <c r="I670" s="426"/>
      <c r="J670" s="426"/>
      <c r="K670" s="426"/>
      <c r="L670" s="426"/>
      <c r="M670" s="426"/>
      <c r="N670" s="426"/>
      <c r="O670" s="426"/>
      <c r="P670" s="426"/>
      <c r="Q670" s="426"/>
      <c r="R670" s="426"/>
      <c r="S670" s="426"/>
      <c r="T670" s="426"/>
      <c r="U670" s="426"/>
      <c r="V670" s="426"/>
      <c r="W670" s="426"/>
      <c r="X670" s="426"/>
      <c r="Y670" s="426"/>
      <c r="Z670" s="426"/>
    </row>
    <row r="671" spans="1:26" ht="15.75" customHeight="1">
      <c r="A671" s="426"/>
      <c r="B671" s="426"/>
      <c r="C671" s="426"/>
      <c r="D671" s="426"/>
      <c r="E671" s="426"/>
      <c r="F671" s="426"/>
      <c r="G671" s="426"/>
      <c r="H671" s="426"/>
      <c r="I671" s="426"/>
      <c r="J671" s="426"/>
      <c r="K671" s="426"/>
      <c r="L671" s="426"/>
      <c r="M671" s="426"/>
      <c r="N671" s="426"/>
      <c r="O671" s="426"/>
      <c r="P671" s="426"/>
      <c r="Q671" s="426"/>
      <c r="R671" s="426"/>
      <c r="S671" s="426"/>
      <c r="T671" s="426"/>
      <c r="U671" s="426"/>
      <c r="V671" s="426"/>
      <c r="W671" s="426"/>
      <c r="X671" s="426"/>
      <c r="Y671" s="426"/>
      <c r="Z671" s="426"/>
    </row>
    <row r="672" spans="1:26" ht="15.75" customHeight="1">
      <c r="A672" s="426"/>
      <c r="B672" s="426"/>
      <c r="C672" s="426"/>
      <c r="D672" s="426"/>
      <c r="E672" s="426"/>
      <c r="F672" s="426"/>
      <c r="G672" s="426"/>
      <c r="H672" s="426"/>
      <c r="I672" s="426"/>
      <c r="J672" s="426"/>
      <c r="K672" s="426"/>
      <c r="L672" s="426"/>
      <c r="M672" s="426"/>
      <c r="N672" s="426"/>
      <c r="O672" s="426"/>
      <c r="P672" s="426"/>
      <c r="Q672" s="426"/>
      <c r="R672" s="426"/>
      <c r="S672" s="426"/>
      <c r="T672" s="426"/>
      <c r="U672" s="426"/>
      <c r="V672" s="426"/>
      <c r="W672" s="426"/>
      <c r="X672" s="426"/>
      <c r="Y672" s="426"/>
      <c r="Z672" s="426"/>
    </row>
    <row r="673" spans="1:26" ht="15.75" customHeight="1">
      <c r="A673" s="426"/>
      <c r="B673" s="426"/>
      <c r="C673" s="426"/>
      <c r="D673" s="426"/>
      <c r="E673" s="426"/>
      <c r="F673" s="426"/>
      <c r="G673" s="426"/>
      <c r="H673" s="426"/>
      <c r="I673" s="426"/>
      <c r="J673" s="426"/>
      <c r="K673" s="426"/>
      <c r="L673" s="426"/>
      <c r="M673" s="426"/>
      <c r="N673" s="426"/>
      <c r="O673" s="426"/>
      <c r="P673" s="426"/>
      <c r="Q673" s="426"/>
      <c r="R673" s="426"/>
      <c r="S673" s="426"/>
      <c r="T673" s="426"/>
      <c r="U673" s="426"/>
      <c r="V673" s="426"/>
      <c r="W673" s="426"/>
      <c r="X673" s="426"/>
      <c r="Y673" s="426"/>
      <c r="Z673" s="426"/>
    </row>
    <row r="674" spans="1:26" ht="15.75" customHeight="1">
      <c r="A674" s="426"/>
      <c r="B674" s="426"/>
      <c r="C674" s="426"/>
      <c r="D674" s="426"/>
      <c r="E674" s="426"/>
      <c r="F674" s="426"/>
      <c r="G674" s="426"/>
      <c r="H674" s="426"/>
      <c r="I674" s="426"/>
      <c r="J674" s="426"/>
      <c r="K674" s="426"/>
      <c r="L674" s="426"/>
      <c r="M674" s="426"/>
      <c r="N674" s="426"/>
      <c r="O674" s="426"/>
      <c r="P674" s="426"/>
      <c r="Q674" s="426"/>
      <c r="R674" s="426"/>
      <c r="S674" s="426"/>
      <c r="T674" s="426"/>
      <c r="U674" s="426"/>
      <c r="V674" s="426"/>
      <c r="W674" s="426"/>
      <c r="X674" s="426"/>
      <c r="Y674" s="426"/>
      <c r="Z674" s="426"/>
    </row>
    <row r="675" spans="1:26" ht="15.75" customHeight="1">
      <c r="A675" s="426"/>
      <c r="B675" s="426"/>
      <c r="C675" s="426"/>
      <c r="D675" s="426"/>
      <c r="E675" s="426"/>
      <c r="F675" s="426"/>
      <c r="G675" s="426"/>
      <c r="H675" s="426"/>
      <c r="I675" s="426"/>
      <c r="J675" s="426"/>
      <c r="K675" s="426"/>
      <c r="L675" s="426"/>
      <c r="M675" s="426"/>
      <c r="N675" s="426"/>
      <c r="O675" s="426"/>
      <c r="P675" s="426"/>
      <c r="Q675" s="426"/>
      <c r="R675" s="426"/>
      <c r="S675" s="426"/>
      <c r="T675" s="426"/>
      <c r="U675" s="426"/>
      <c r="V675" s="426"/>
      <c r="W675" s="426"/>
      <c r="X675" s="426"/>
      <c r="Y675" s="426"/>
      <c r="Z675" s="426"/>
    </row>
    <row r="676" spans="1:26" ht="15.75" customHeight="1">
      <c r="A676" s="426"/>
      <c r="B676" s="426"/>
      <c r="C676" s="426"/>
      <c r="D676" s="426"/>
      <c r="E676" s="426"/>
      <c r="F676" s="426"/>
      <c r="G676" s="426"/>
      <c r="H676" s="426"/>
      <c r="I676" s="426"/>
      <c r="J676" s="426"/>
      <c r="K676" s="426"/>
      <c r="L676" s="426"/>
      <c r="M676" s="426"/>
      <c r="N676" s="426"/>
      <c r="O676" s="426"/>
      <c r="P676" s="426"/>
      <c r="Q676" s="426"/>
      <c r="R676" s="426"/>
      <c r="S676" s="426"/>
      <c r="T676" s="426"/>
      <c r="U676" s="426"/>
      <c r="V676" s="426"/>
      <c r="W676" s="426"/>
      <c r="X676" s="426"/>
      <c r="Y676" s="426"/>
      <c r="Z676" s="426"/>
    </row>
    <row r="677" spans="1:26" ht="15.75" customHeight="1">
      <c r="A677" s="426"/>
      <c r="B677" s="426"/>
      <c r="C677" s="426"/>
      <c r="D677" s="426"/>
      <c r="E677" s="426"/>
      <c r="F677" s="426"/>
      <c r="G677" s="426"/>
      <c r="H677" s="426"/>
      <c r="I677" s="426"/>
      <c r="J677" s="426"/>
      <c r="K677" s="426"/>
      <c r="L677" s="426"/>
      <c r="M677" s="426"/>
      <c r="N677" s="426"/>
      <c r="O677" s="426"/>
      <c r="P677" s="426"/>
      <c r="Q677" s="426"/>
      <c r="R677" s="426"/>
      <c r="S677" s="426"/>
      <c r="T677" s="426"/>
      <c r="U677" s="426"/>
      <c r="V677" s="426"/>
      <c r="W677" s="426"/>
      <c r="X677" s="426"/>
      <c r="Y677" s="426"/>
      <c r="Z677" s="426"/>
    </row>
    <row r="678" spans="1:26" ht="15.75" customHeight="1">
      <c r="A678" s="426"/>
      <c r="B678" s="426"/>
      <c r="C678" s="426"/>
      <c r="D678" s="426"/>
      <c r="E678" s="426"/>
      <c r="F678" s="426"/>
      <c r="G678" s="426"/>
      <c r="H678" s="426"/>
      <c r="I678" s="426"/>
      <c r="J678" s="426"/>
      <c r="K678" s="426"/>
      <c r="L678" s="426"/>
      <c r="M678" s="426"/>
      <c r="N678" s="426"/>
      <c r="O678" s="426"/>
      <c r="P678" s="426"/>
      <c r="Q678" s="426"/>
      <c r="R678" s="426"/>
      <c r="S678" s="426"/>
      <c r="T678" s="426"/>
      <c r="U678" s="426"/>
      <c r="V678" s="426"/>
      <c r="W678" s="426"/>
      <c r="X678" s="426"/>
      <c r="Y678" s="426"/>
      <c r="Z678" s="426"/>
    </row>
    <row r="679" spans="1:26" ht="15.75" customHeight="1">
      <c r="A679" s="426"/>
      <c r="B679" s="426"/>
      <c r="C679" s="426"/>
      <c r="D679" s="426"/>
      <c r="E679" s="426"/>
      <c r="F679" s="426"/>
      <c r="G679" s="426"/>
      <c r="H679" s="426"/>
      <c r="I679" s="426"/>
      <c r="J679" s="426"/>
      <c r="K679" s="426"/>
      <c r="L679" s="426"/>
      <c r="M679" s="426"/>
      <c r="N679" s="426"/>
      <c r="O679" s="426"/>
      <c r="P679" s="426"/>
      <c r="Q679" s="426"/>
      <c r="R679" s="426"/>
      <c r="S679" s="426"/>
      <c r="T679" s="426"/>
      <c r="U679" s="426"/>
      <c r="V679" s="426"/>
      <c r="W679" s="426"/>
      <c r="X679" s="426"/>
      <c r="Y679" s="426"/>
      <c r="Z679" s="426"/>
    </row>
    <row r="680" spans="1:26" ht="15.75" customHeight="1">
      <c r="A680" s="426"/>
      <c r="B680" s="426"/>
      <c r="C680" s="426"/>
      <c r="D680" s="426"/>
      <c r="E680" s="426"/>
      <c r="F680" s="426"/>
      <c r="G680" s="426"/>
      <c r="H680" s="426"/>
      <c r="I680" s="426"/>
      <c r="J680" s="426"/>
      <c r="K680" s="426"/>
      <c r="L680" s="426"/>
      <c r="M680" s="426"/>
      <c r="N680" s="426"/>
      <c r="O680" s="426"/>
      <c r="P680" s="426"/>
      <c r="Q680" s="426"/>
      <c r="R680" s="426"/>
      <c r="S680" s="426"/>
      <c r="T680" s="426"/>
      <c r="U680" s="426"/>
      <c r="V680" s="426"/>
      <c r="W680" s="426"/>
      <c r="X680" s="426"/>
      <c r="Y680" s="426"/>
      <c r="Z680" s="426"/>
    </row>
    <row r="681" spans="1:26" ht="15.75" customHeight="1">
      <c r="A681" s="426"/>
      <c r="B681" s="426"/>
      <c r="C681" s="426"/>
      <c r="D681" s="426"/>
      <c r="E681" s="426"/>
      <c r="F681" s="426"/>
      <c r="G681" s="426"/>
      <c r="H681" s="426"/>
      <c r="I681" s="426"/>
      <c r="J681" s="426"/>
      <c r="K681" s="426"/>
      <c r="L681" s="426"/>
      <c r="M681" s="426"/>
      <c r="N681" s="426"/>
      <c r="O681" s="426"/>
      <c r="P681" s="426"/>
      <c r="Q681" s="426"/>
      <c r="R681" s="426"/>
      <c r="S681" s="426"/>
      <c r="T681" s="426"/>
      <c r="U681" s="426"/>
      <c r="V681" s="426"/>
      <c r="W681" s="426"/>
      <c r="X681" s="426"/>
      <c r="Y681" s="426"/>
      <c r="Z681" s="426"/>
    </row>
    <row r="682" spans="1:26" ht="15.75" customHeight="1">
      <c r="A682" s="426"/>
      <c r="B682" s="426"/>
      <c r="C682" s="426"/>
      <c r="D682" s="426"/>
      <c r="E682" s="426"/>
      <c r="F682" s="426"/>
      <c r="G682" s="426"/>
      <c r="H682" s="426"/>
      <c r="I682" s="426"/>
      <c r="J682" s="426"/>
      <c r="K682" s="426"/>
      <c r="L682" s="426"/>
      <c r="M682" s="426"/>
      <c r="N682" s="426"/>
      <c r="O682" s="426"/>
      <c r="P682" s="426"/>
      <c r="Q682" s="426"/>
      <c r="R682" s="426"/>
      <c r="S682" s="426"/>
      <c r="T682" s="426"/>
      <c r="U682" s="426"/>
      <c r="V682" s="426"/>
      <c r="W682" s="426"/>
      <c r="X682" s="426"/>
      <c r="Y682" s="426"/>
      <c r="Z682" s="426"/>
    </row>
    <row r="683" spans="1:26" ht="15.75" customHeight="1">
      <c r="A683" s="426"/>
      <c r="B683" s="426"/>
      <c r="C683" s="426"/>
      <c r="D683" s="426"/>
      <c r="E683" s="426"/>
      <c r="F683" s="426"/>
      <c r="G683" s="426"/>
      <c r="H683" s="426"/>
      <c r="I683" s="426"/>
      <c r="J683" s="426"/>
      <c r="K683" s="426"/>
      <c r="L683" s="426"/>
      <c r="M683" s="426"/>
      <c r="N683" s="426"/>
      <c r="O683" s="426"/>
      <c r="P683" s="426"/>
      <c r="Q683" s="426"/>
      <c r="R683" s="426"/>
      <c r="S683" s="426"/>
      <c r="T683" s="426"/>
      <c r="U683" s="426"/>
      <c r="V683" s="426"/>
      <c r="W683" s="426"/>
      <c r="X683" s="426"/>
      <c r="Y683" s="426"/>
      <c r="Z683" s="426"/>
    </row>
    <row r="684" spans="1:26" ht="15.75" customHeight="1">
      <c r="A684" s="426"/>
      <c r="B684" s="426"/>
      <c r="C684" s="426"/>
      <c r="D684" s="426"/>
      <c r="E684" s="426"/>
      <c r="F684" s="426"/>
      <c r="G684" s="426"/>
      <c r="H684" s="426"/>
      <c r="I684" s="426"/>
      <c r="J684" s="426"/>
      <c r="K684" s="426"/>
      <c r="L684" s="426"/>
      <c r="M684" s="426"/>
      <c r="N684" s="426"/>
      <c r="O684" s="426"/>
      <c r="P684" s="426"/>
      <c r="Q684" s="426"/>
      <c r="R684" s="426"/>
      <c r="S684" s="426"/>
      <c r="T684" s="426"/>
      <c r="U684" s="426"/>
      <c r="V684" s="426"/>
      <c r="W684" s="426"/>
      <c r="X684" s="426"/>
      <c r="Y684" s="426"/>
      <c r="Z684" s="426"/>
    </row>
    <row r="685" spans="1:26" ht="15.75" customHeight="1">
      <c r="A685" s="426"/>
      <c r="B685" s="426"/>
      <c r="C685" s="426"/>
      <c r="D685" s="426"/>
      <c r="E685" s="426"/>
      <c r="F685" s="426"/>
      <c r="G685" s="426"/>
      <c r="H685" s="426"/>
      <c r="I685" s="426"/>
      <c r="J685" s="426"/>
      <c r="K685" s="426"/>
      <c r="L685" s="426"/>
      <c r="M685" s="426"/>
      <c r="N685" s="426"/>
      <c r="O685" s="426"/>
      <c r="P685" s="426"/>
      <c r="Q685" s="426"/>
      <c r="R685" s="426"/>
      <c r="S685" s="426"/>
      <c r="T685" s="426"/>
      <c r="U685" s="426"/>
      <c r="V685" s="426"/>
      <c r="W685" s="426"/>
      <c r="X685" s="426"/>
      <c r="Y685" s="426"/>
      <c r="Z685" s="426"/>
    </row>
    <row r="686" spans="1:26" ht="15.75" customHeight="1">
      <c r="A686" s="426"/>
      <c r="B686" s="426"/>
      <c r="C686" s="426"/>
      <c r="D686" s="426"/>
      <c r="E686" s="426"/>
      <c r="F686" s="426"/>
      <c r="G686" s="426"/>
      <c r="H686" s="426"/>
      <c r="I686" s="426"/>
      <c r="J686" s="426"/>
      <c r="K686" s="426"/>
      <c r="L686" s="426"/>
      <c r="M686" s="426"/>
      <c r="N686" s="426"/>
      <c r="O686" s="426"/>
      <c r="P686" s="426"/>
      <c r="Q686" s="426"/>
      <c r="R686" s="426"/>
      <c r="S686" s="426"/>
      <c r="T686" s="426"/>
      <c r="U686" s="426"/>
      <c r="V686" s="426"/>
      <c r="W686" s="426"/>
      <c r="X686" s="426"/>
      <c r="Y686" s="426"/>
      <c r="Z686" s="426"/>
    </row>
    <row r="687" spans="1:26" ht="15.75" customHeight="1">
      <c r="A687" s="426"/>
      <c r="B687" s="426"/>
      <c r="C687" s="426"/>
      <c r="D687" s="426"/>
      <c r="E687" s="426"/>
      <c r="F687" s="426"/>
      <c r="G687" s="426"/>
      <c r="H687" s="426"/>
      <c r="I687" s="426"/>
      <c r="J687" s="426"/>
      <c r="K687" s="426"/>
      <c r="L687" s="426"/>
      <c r="M687" s="426"/>
      <c r="N687" s="426"/>
      <c r="O687" s="426"/>
      <c r="P687" s="426"/>
      <c r="Q687" s="426"/>
      <c r="R687" s="426"/>
      <c r="S687" s="426"/>
      <c r="T687" s="426"/>
      <c r="U687" s="426"/>
      <c r="V687" s="426"/>
      <c r="W687" s="426"/>
      <c r="X687" s="426"/>
      <c r="Y687" s="426"/>
      <c r="Z687" s="426"/>
    </row>
    <row r="688" spans="1:26" ht="15.75" customHeight="1">
      <c r="A688" s="426"/>
      <c r="B688" s="426"/>
      <c r="C688" s="426"/>
      <c r="D688" s="426"/>
      <c r="E688" s="426"/>
      <c r="F688" s="426"/>
      <c r="G688" s="426"/>
      <c r="H688" s="426"/>
      <c r="I688" s="426"/>
      <c r="J688" s="426"/>
      <c r="K688" s="426"/>
      <c r="L688" s="426"/>
      <c r="M688" s="426"/>
      <c r="N688" s="426"/>
      <c r="O688" s="426"/>
      <c r="P688" s="426"/>
      <c r="Q688" s="426"/>
      <c r="R688" s="426"/>
      <c r="S688" s="426"/>
      <c r="T688" s="426"/>
      <c r="U688" s="426"/>
      <c r="V688" s="426"/>
      <c r="W688" s="426"/>
      <c r="X688" s="426"/>
      <c r="Y688" s="426"/>
      <c r="Z688" s="426"/>
    </row>
    <row r="689" spans="1:26" ht="15.75" customHeight="1">
      <c r="A689" s="426"/>
      <c r="B689" s="426"/>
      <c r="C689" s="426"/>
      <c r="D689" s="426"/>
      <c r="E689" s="426"/>
      <c r="F689" s="426"/>
      <c r="G689" s="426"/>
      <c r="H689" s="426"/>
      <c r="I689" s="426"/>
      <c r="J689" s="426"/>
      <c r="K689" s="426"/>
      <c r="L689" s="426"/>
      <c r="M689" s="426"/>
      <c r="N689" s="426"/>
      <c r="O689" s="426"/>
      <c r="P689" s="426"/>
      <c r="Q689" s="426"/>
      <c r="R689" s="426"/>
      <c r="S689" s="426"/>
      <c r="T689" s="426"/>
      <c r="U689" s="426"/>
      <c r="V689" s="426"/>
      <c r="W689" s="426"/>
      <c r="X689" s="426"/>
      <c r="Y689" s="426"/>
      <c r="Z689" s="426"/>
    </row>
    <row r="690" spans="1:26" ht="15.75" customHeight="1">
      <c r="A690" s="426"/>
      <c r="B690" s="426"/>
      <c r="C690" s="426"/>
      <c r="D690" s="426"/>
      <c r="E690" s="426"/>
      <c r="F690" s="426"/>
      <c r="G690" s="426"/>
      <c r="H690" s="426"/>
      <c r="I690" s="426"/>
      <c r="J690" s="426"/>
      <c r="K690" s="426"/>
      <c r="L690" s="426"/>
      <c r="M690" s="426"/>
      <c r="N690" s="426"/>
      <c r="O690" s="426"/>
      <c r="P690" s="426"/>
      <c r="Q690" s="426"/>
      <c r="R690" s="426"/>
      <c r="S690" s="426"/>
      <c r="T690" s="426"/>
      <c r="U690" s="426"/>
      <c r="V690" s="426"/>
      <c r="W690" s="426"/>
      <c r="X690" s="426"/>
      <c r="Y690" s="426"/>
      <c r="Z690" s="426"/>
    </row>
    <row r="691" spans="1:26" ht="15.75" customHeight="1">
      <c r="A691" s="426"/>
      <c r="B691" s="426"/>
      <c r="C691" s="426"/>
      <c r="D691" s="426"/>
      <c r="E691" s="426"/>
      <c r="F691" s="426"/>
      <c r="G691" s="426"/>
      <c r="H691" s="426"/>
      <c r="I691" s="426"/>
      <c r="J691" s="426"/>
      <c r="K691" s="426"/>
      <c r="L691" s="426"/>
      <c r="M691" s="426"/>
      <c r="N691" s="426"/>
      <c r="O691" s="426"/>
      <c r="P691" s="426"/>
      <c r="Q691" s="426"/>
      <c r="R691" s="426"/>
      <c r="S691" s="426"/>
      <c r="T691" s="426"/>
      <c r="U691" s="426"/>
      <c r="V691" s="426"/>
      <c r="W691" s="426"/>
      <c r="X691" s="426"/>
      <c r="Y691" s="426"/>
      <c r="Z691" s="426"/>
    </row>
    <row r="692" spans="1:26" ht="15.75" customHeight="1">
      <c r="A692" s="426"/>
      <c r="B692" s="426"/>
      <c r="C692" s="426"/>
      <c r="D692" s="426"/>
      <c r="E692" s="426"/>
      <c r="F692" s="426"/>
      <c r="G692" s="426"/>
      <c r="H692" s="426"/>
      <c r="I692" s="426"/>
      <c r="J692" s="426"/>
      <c r="K692" s="426"/>
      <c r="L692" s="426"/>
      <c r="M692" s="426"/>
      <c r="N692" s="426"/>
      <c r="O692" s="426"/>
      <c r="P692" s="426"/>
      <c r="Q692" s="426"/>
      <c r="R692" s="426"/>
      <c r="S692" s="426"/>
      <c r="T692" s="426"/>
      <c r="U692" s="426"/>
      <c r="V692" s="426"/>
      <c r="W692" s="426"/>
      <c r="X692" s="426"/>
      <c r="Y692" s="426"/>
      <c r="Z692" s="426"/>
    </row>
    <row r="693" spans="1:26" ht="15.75" customHeight="1">
      <c r="A693" s="426"/>
      <c r="B693" s="426"/>
      <c r="C693" s="426"/>
      <c r="D693" s="426"/>
      <c r="E693" s="426"/>
      <c r="F693" s="426"/>
      <c r="G693" s="426"/>
      <c r="H693" s="426"/>
      <c r="I693" s="426"/>
      <c r="J693" s="426"/>
      <c r="K693" s="426"/>
      <c r="L693" s="426"/>
      <c r="M693" s="426"/>
      <c r="N693" s="426"/>
      <c r="O693" s="426"/>
      <c r="P693" s="426"/>
      <c r="Q693" s="426"/>
      <c r="R693" s="426"/>
      <c r="S693" s="426"/>
      <c r="T693" s="426"/>
      <c r="U693" s="426"/>
      <c r="V693" s="426"/>
      <c r="W693" s="426"/>
      <c r="X693" s="426"/>
      <c r="Y693" s="426"/>
      <c r="Z693" s="426"/>
    </row>
    <row r="694" spans="1:26" ht="15.75" customHeight="1">
      <c r="A694" s="426"/>
      <c r="B694" s="426"/>
      <c r="C694" s="426"/>
      <c r="D694" s="426"/>
      <c r="E694" s="426"/>
      <c r="F694" s="426"/>
      <c r="G694" s="426"/>
      <c r="H694" s="426"/>
      <c r="I694" s="426"/>
      <c r="J694" s="426"/>
      <c r="K694" s="426"/>
      <c r="L694" s="426"/>
      <c r="M694" s="426"/>
      <c r="N694" s="426"/>
      <c r="O694" s="426"/>
      <c r="P694" s="426"/>
      <c r="Q694" s="426"/>
      <c r="R694" s="426"/>
      <c r="S694" s="426"/>
      <c r="T694" s="426"/>
      <c r="U694" s="426"/>
      <c r="V694" s="426"/>
      <c r="W694" s="426"/>
      <c r="X694" s="426"/>
      <c r="Y694" s="426"/>
      <c r="Z694" s="426"/>
    </row>
    <row r="695" spans="1:26" ht="15.75" customHeight="1">
      <c r="A695" s="426"/>
      <c r="B695" s="426"/>
      <c r="C695" s="426"/>
      <c r="D695" s="426"/>
      <c r="E695" s="426"/>
      <c r="F695" s="426"/>
      <c r="G695" s="426"/>
      <c r="H695" s="426"/>
      <c r="I695" s="426"/>
      <c r="J695" s="426"/>
      <c r="K695" s="426"/>
      <c r="L695" s="426"/>
      <c r="M695" s="426"/>
      <c r="N695" s="426"/>
      <c r="O695" s="426"/>
      <c r="P695" s="426"/>
      <c r="Q695" s="426"/>
      <c r="R695" s="426"/>
      <c r="S695" s="426"/>
      <c r="T695" s="426"/>
      <c r="U695" s="426"/>
      <c r="V695" s="426"/>
      <c r="W695" s="426"/>
      <c r="X695" s="426"/>
      <c r="Y695" s="426"/>
      <c r="Z695" s="426"/>
    </row>
    <row r="696" spans="1:26" ht="15.75" customHeight="1">
      <c r="A696" s="426"/>
      <c r="B696" s="426"/>
      <c r="C696" s="426"/>
      <c r="D696" s="426"/>
      <c r="E696" s="426"/>
      <c r="F696" s="426"/>
      <c r="G696" s="426"/>
      <c r="H696" s="426"/>
      <c r="I696" s="426"/>
      <c r="J696" s="426"/>
      <c r="K696" s="426"/>
      <c r="L696" s="426"/>
      <c r="M696" s="426"/>
      <c r="N696" s="426"/>
      <c r="O696" s="426"/>
      <c r="P696" s="426"/>
      <c r="Q696" s="426"/>
      <c r="R696" s="426"/>
      <c r="S696" s="426"/>
      <c r="T696" s="426"/>
      <c r="U696" s="426"/>
      <c r="V696" s="426"/>
      <c r="W696" s="426"/>
      <c r="X696" s="426"/>
      <c r="Y696" s="426"/>
      <c r="Z696" s="426"/>
    </row>
    <row r="697" spans="1:26" ht="15.75" customHeight="1">
      <c r="A697" s="426"/>
      <c r="B697" s="426"/>
      <c r="C697" s="426"/>
      <c r="D697" s="426"/>
      <c r="E697" s="426"/>
      <c r="F697" s="426"/>
      <c r="G697" s="426"/>
      <c r="H697" s="426"/>
      <c r="I697" s="426"/>
      <c r="J697" s="426"/>
      <c r="K697" s="426"/>
      <c r="L697" s="426"/>
      <c r="M697" s="426"/>
      <c r="N697" s="426"/>
      <c r="O697" s="426"/>
      <c r="P697" s="426"/>
      <c r="Q697" s="426"/>
      <c r="R697" s="426"/>
      <c r="S697" s="426"/>
      <c r="T697" s="426"/>
      <c r="U697" s="426"/>
      <c r="V697" s="426"/>
      <c r="W697" s="426"/>
      <c r="X697" s="426"/>
      <c r="Y697" s="426"/>
      <c r="Z697" s="426"/>
    </row>
    <row r="698" spans="1:26" ht="15.75" customHeight="1">
      <c r="A698" s="426"/>
      <c r="B698" s="426"/>
      <c r="C698" s="426"/>
      <c r="D698" s="426"/>
      <c r="E698" s="426"/>
      <c r="F698" s="426"/>
      <c r="G698" s="426"/>
      <c r="H698" s="426"/>
      <c r="I698" s="426"/>
      <c r="J698" s="426"/>
      <c r="K698" s="426"/>
      <c r="L698" s="426"/>
      <c r="M698" s="426"/>
      <c r="N698" s="426"/>
      <c r="O698" s="426"/>
      <c r="P698" s="426"/>
      <c r="Q698" s="426"/>
      <c r="R698" s="426"/>
      <c r="S698" s="426"/>
      <c r="T698" s="426"/>
      <c r="U698" s="426"/>
      <c r="V698" s="426"/>
      <c r="W698" s="426"/>
      <c r="X698" s="426"/>
      <c r="Y698" s="426"/>
      <c r="Z698" s="426"/>
    </row>
    <row r="699" spans="1:26" ht="15.75" customHeight="1">
      <c r="A699" s="426"/>
      <c r="B699" s="426"/>
      <c r="C699" s="426"/>
      <c r="D699" s="426"/>
      <c r="E699" s="426"/>
      <c r="F699" s="426"/>
      <c r="G699" s="426"/>
      <c r="H699" s="426"/>
      <c r="I699" s="426"/>
      <c r="J699" s="426"/>
      <c r="K699" s="426"/>
      <c r="L699" s="426"/>
      <c r="M699" s="426"/>
      <c r="N699" s="426"/>
      <c r="O699" s="426"/>
      <c r="P699" s="426"/>
      <c r="Q699" s="426"/>
      <c r="R699" s="426"/>
      <c r="S699" s="426"/>
      <c r="T699" s="426"/>
      <c r="U699" s="426"/>
      <c r="V699" s="426"/>
      <c r="W699" s="426"/>
      <c r="X699" s="426"/>
      <c r="Y699" s="426"/>
      <c r="Z699" s="426"/>
    </row>
    <row r="700" spans="1:26" ht="15.75" customHeight="1">
      <c r="A700" s="426"/>
      <c r="B700" s="426"/>
      <c r="C700" s="426"/>
      <c r="D700" s="426"/>
      <c r="E700" s="426"/>
      <c r="F700" s="426"/>
      <c r="G700" s="426"/>
      <c r="H700" s="426"/>
      <c r="I700" s="426"/>
      <c r="J700" s="426"/>
      <c r="K700" s="426"/>
      <c r="L700" s="426"/>
      <c r="M700" s="426"/>
      <c r="N700" s="426"/>
      <c r="O700" s="426"/>
      <c r="P700" s="426"/>
      <c r="Q700" s="426"/>
      <c r="R700" s="426"/>
      <c r="S700" s="426"/>
      <c r="T700" s="426"/>
      <c r="U700" s="426"/>
      <c r="V700" s="426"/>
      <c r="W700" s="426"/>
      <c r="X700" s="426"/>
      <c r="Y700" s="426"/>
      <c r="Z700" s="426"/>
    </row>
    <row r="701" spans="1:26" ht="15.75" customHeight="1">
      <c r="A701" s="426"/>
      <c r="B701" s="426"/>
      <c r="C701" s="426"/>
      <c r="D701" s="426"/>
      <c r="E701" s="426"/>
      <c r="F701" s="426"/>
      <c r="G701" s="426"/>
      <c r="H701" s="426"/>
      <c r="I701" s="426"/>
      <c r="J701" s="426"/>
      <c r="K701" s="426"/>
      <c r="L701" s="426"/>
      <c r="M701" s="426"/>
      <c r="N701" s="426"/>
      <c r="O701" s="426"/>
      <c r="P701" s="426"/>
      <c r="Q701" s="426"/>
      <c r="R701" s="426"/>
      <c r="S701" s="426"/>
      <c r="T701" s="426"/>
      <c r="U701" s="426"/>
      <c r="V701" s="426"/>
      <c r="W701" s="426"/>
      <c r="X701" s="426"/>
      <c r="Y701" s="426"/>
      <c r="Z701" s="426"/>
    </row>
    <row r="702" spans="1:26" ht="15.75" customHeight="1">
      <c r="A702" s="426"/>
      <c r="B702" s="426"/>
      <c r="C702" s="426"/>
      <c r="D702" s="426"/>
      <c r="E702" s="426"/>
      <c r="F702" s="426"/>
      <c r="G702" s="426"/>
      <c r="H702" s="426"/>
      <c r="I702" s="426"/>
      <c r="J702" s="426"/>
      <c r="K702" s="426"/>
      <c r="L702" s="426"/>
      <c r="M702" s="426"/>
      <c r="N702" s="426"/>
      <c r="O702" s="426"/>
      <c r="P702" s="426"/>
      <c r="Q702" s="426"/>
      <c r="R702" s="426"/>
      <c r="S702" s="426"/>
      <c r="T702" s="426"/>
      <c r="U702" s="426"/>
      <c r="V702" s="426"/>
      <c r="W702" s="426"/>
      <c r="X702" s="426"/>
      <c r="Y702" s="426"/>
      <c r="Z702" s="426"/>
    </row>
    <row r="703" spans="1:26" ht="15.75" customHeight="1">
      <c r="A703" s="426"/>
      <c r="B703" s="426"/>
      <c r="C703" s="426"/>
      <c r="D703" s="426"/>
      <c r="E703" s="426"/>
      <c r="F703" s="426"/>
      <c r="G703" s="426"/>
      <c r="H703" s="426"/>
      <c r="I703" s="426"/>
      <c r="J703" s="426"/>
      <c r="K703" s="426"/>
      <c r="L703" s="426"/>
      <c r="M703" s="426"/>
      <c r="N703" s="426"/>
      <c r="O703" s="426"/>
      <c r="P703" s="426"/>
      <c r="Q703" s="426"/>
      <c r="R703" s="426"/>
      <c r="S703" s="426"/>
      <c r="T703" s="426"/>
      <c r="U703" s="426"/>
      <c r="V703" s="426"/>
      <c r="W703" s="426"/>
      <c r="X703" s="426"/>
      <c r="Y703" s="426"/>
      <c r="Z703" s="426"/>
    </row>
    <row r="704" spans="1:26" ht="15.75" customHeight="1">
      <c r="A704" s="426"/>
      <c r="B704" s="426"/>
      <c r="C704" s="426"/>
      <c r="D704" s="426"/>
      <c r="E704" s="426"/>
      <c r="F704" s="426"/>
      <c r="G704" s="426"/>
      <c r="H704" s="426"/>
      <c r="I704" s="426"/>
      <c r="J704" s="426"/>
      <c r="K704" s="426"/>
      <c r="L704" s="426"/>
      <c r="M704" s="426"/>
      <c r="N704" s="426"/>
      <c r="O704" s="426"/>
      <c r="P704" s="426"/>
      <c r="Q704" s="426"/>
      <c r="R704" s="426"/>
      <c r="S704" s="426"/>
      <c r="T704" s="426"/>
      <c r="U704" s="426"/>
      <c r="V704" s="426"/>
      <c r="W704" s="426"/>
      <c r="X704" s="426"/>
      <c r="Y704" s="426"/>
      <c r="Z704" s="426"/>
    </row>
    <row r="705" spans="1:26" ht="15.75" customHeight="1">
      <c r="A705" s="426"/>
      <c r="B705" s="426"/>
      <c r="C705" s="426"/>
      <c r="D705" s="426"/>
      <c r="E705" s="426"/>
      <c r="F705" s="426"/>
      <c r="G705" s="426"/>
      <c r="H705" s="426"/>
      <c r="I705" s="426"/>
      <c r="J705" s="426"/>
      <c r="K705" s="426"/>
      <c r="L705" s="426"/>
      <c r="M705" s="426"/>
      <c r="N705" s="426"/>
      <c r="O705" s="426"/>
      <c r="P705" s="426"/>
      <c r="Q705" s="426"/>
      <c r="R705" s="426"/>
      <c r="S705" s="426"/>
      <c r="T705" s="426"/>
      <c r="U705" s="426"/>
      <c r="V705" s="426"/>
      <c r="W705" s="426"/>
      <c r="X705" s="426"/>
      <c r="Y705" s="426"/>
      <c r="Z705" s="426"/>
    </row>
    <row r="706" spans="1:26" ht="15.75" customHeight="1">
      <c r="A706" s="426"/>
      <c r="B706" s="426"/>
      <c r="C706" s="426"/>
      <c r="D706" s="426"/>
      <c r="E706" s="426"/>
      <c r="F706" s="426"/>
      <c r="G706" s="426"/>
      <c r="H706" s="426"/>
      <c r="I706" s="426"/>
      <c r="J706" s="426"/>
      <c r="K706" s="426"/>
      <c r="L706" s="426"/>
      <c r="M706" s="426"/>
      <c r="N706" s="426"/>
      <c r="O706" s="426"/>
      <c r="P706" s="426"/>
      <c r="Q706" s="426"/>
      <c r="R706" s="426"/>
      <c r="S706" s="426"/>
      <c r="T706" s="426"/>
      <c r="U706" s="426"/>
      <c r="V706" s="426"/>
      <c r="W706" s="426"/>
      <c r="X706" s="426"/>
      <c r="Y706" s="426"/>
      <c r="Z706" s="426"/>
    </row>
    <row r="707" spans="1:26" ht="15.75" customHeight="1">
      <c r="A707" s="426"/>
      <c r="B707" s="426"/>
      <c r="C707" s="426"/>
      <c r="D707" s="426"/>
      <c r="E707" s="426"/>
      <c r="F707" s="426"/>
      <c r="G707" s="426"/>
      <c r="H707" s="426"/>
      <c r="I707" s="426"/>
      <c r="J707" s="426"/>
      <c r="K707" s="426"/>
      <c r="L707" s="426"/>
      <c r="M707" s="426"/>
      <c r="N707" s="426"/>
      <c r="O707" s="426"/>
      <c r="P707" s="426"/>
      <c r="Q707" s="426"/>
      <c r="R707" s="426"/>
      <c r="S707" s="426"/>
      <c r="T707" s="426"/>
      <c r="U707" s="426"/>
      <c r="V707" s="426"/>
      <c r="W707" s="426"/>
      <c r="X707" s="426"/>
      <c r="Y707" s="426"/>
      <c r="Z707" s="426"/>
    </row>
    <row r="708" spans="1:26" ht="15.75" customHeight="1">
      <c r="A708" s="426"/>
      <c r="B708" s="426"/>
      <c r="C708" s="426"/>
      <c r="D708" s="426"/>
      <c r="E708" s="426"/>
      <c r="F708" s="426"/>
      <c r="G708" s="426"/>
      <c r="H708" s="426"/>
      <c r="I708" s="426"/>
      <c r="J708" s="426"/>
      <c r="K708" s="426"/>
      <c r="L708" s="426"/>
      <c r="M708" s="426"/>
      <c r="N708" s="426"/>
      <c r="O708" s="426"/>
      <c r="P708" s="426"/>
      <c r="Q708" s="426"/>
      <c r="R708" s="426"/>
      <c r="S708" s="426"/>
      <c r="T708" s="426"/>
      <c r="U708" s="426"/>
      <c r="V708" s="426"/>
      <c r="W708" s="426"/>
      <c r="X708" s="426"/>
      <c r="Y708" s="426"/>
      <c r="Z708" s="426"/>
    </row>
    <row r="709" spans="1:26" ht="15.75" customHeight="1">
      <c r="A709" s="426"/>
      <c r="B709" s="426"/>
      <c r="C709" s="426"/>
      <c r="D709" s="426"/>
      <c r="E709" s="426"/>
      <c r="F709" s="426"/>
      <c r="G709" s="426"/>
      <c r="H709" s="426"/>
      <c r="I709" s="426"/>
      <c r="J709" s="426"/>
      <c r="K709" s="426"/>
      <c r="L709" s="426"/>
      <c r="M709" s="426"/>
      <c r="N709" s="426"/>
      <c r="O709" s="426"/>
      <c r="P709" s="426"/>
      <c r="Q709" s="426"/>
      <c r="R709" s="426"/>
      <c r="S709" s="426"/>
      <c r="T709" s="426"/>
      <c r="U709" s="426"/>
      <c r="V709" s="426"/>
      <c r="W709" s="426"/>
      <c r="X709" s="426"/>
      <c r="Y709" s="426"/>
      <c r="Z709" s="426"/>
    </row>
    <row r="710" spans="1:26" ht="15.75" customHeight="1">
      <c r="A710" s="426"/>
      <c r="B710" s="426"/>
      <c r="C710" s="426"/>
      <c r="D710" s="426"/>
      <c r="E710" s="426"/>
      <c r="F710" s="426"/>
      <c r="G710" s="426"/>
      <c r="H710" s="426"/>
      <c r="I710" s="426"/>
      <c r="J710" s="426"/>
      <c r="K710" s="426"/>
      <c r="L710" s="426"/>
      <c r="M710" s="426"/>
      <c r="N710" s="426"/>
      <c r="O710" s="426"/>
      <c r="P710" s="426"/>
      <c r="Q710" s="426"/>
      <c r="R710" s="426"/>
      <c r="S710" s="426"/>
      <c r="T710" s="426"/>
      <c r="U710" s="426"/>
      <c r="V710" s="426"/>
      <c r="W710" s="426"/>
      <c r="X710" s="426"/>
      <c r="Y710" s="426"/>
      <c r="Z710" s="426"/>
    </row>
    <row r="711" spans="1:26" ht="15.75" customHeight="1">
      <c r="A711" s="426"/>
      <c r="B711" s="426"/>
      <c r="C711" s="426"/>
      <c r="D711" s="426"/>
      <c r="E711" s="426"/>
      <c r="F711" s="426"/>
      <c r="G711" s="426"/>
      <c r="H711" s="426"/>
      <c r="I711" s="426"/>
      <c r="J711" s="426"/>
      <c r="K711" s="426"/>
      <c r="L711" s="426"/>
      <c r="M711" s="426"/>
      <c r="N711" s="426"/>
      <c r="O711" s="426"/>
      <c r="P711" s="426"/>
      <c r="Q711" s="426"/>
      <c r="R711" s="426"/>
      <c r="S711" s="426"/>
      <c r="T711" s="426"/>
      <c r="U711" s="426"/>
      <c r="V711" s="426"/>
      <c r="W711" s="426"/>
      <c r="X711" s="426"/>
      <c r="Y711" s="426"/>
      <c r="Z711" s="426"/>
    </row>
    <row r="712" spans="1:26" ht="15.75" customHeight="1">
      <c r="A712" s="426"/>
      <c r="B712" s="426"/>
      <c r="C712" s="426"/>
      <c r="D712" s="426"/>
      <c r="E712" s="426"/>
      <c r="F712" s="426"/>
      <c r="G712" s="426"/>
      <c r="H712" s="426"/>
      <c r="I712" s="426"/>
      <c r="J712" s="426"/>
      <c r="K712" s="426"/>
      <c r="L712" s="426"/>
      <c r="M712" s="426"/>
      <c r="N712" s="426"/>
      <c r="O712" s="426"/>
      <c r="P712" s="426"/>
      <c r="Q712" s="426"/>
      <c r="R712" s="426"/>
      <c r="S712" s="426"/>
      <c r="T712" s="426"/>
      <c r="U712" s="426"/>
      <c r="V712" s="426"/>
      <c r="W712" s="426"/>
      <c r="X712" s="426"/>
      <c r="Y712" s="426"/>
      <c r="Z712" s="426"/>
    </row>
    <row r="713" spans="1:26" ht="15.75" customHeight="1">
      <c r="A713" s="426"/>
      <c r="B713" s="426"/>
      <c r="C713" s="426"/>
      <c r="D713" s="426"/>
      <c r="E713" s="426"/>
      <c r="F713" s="426"/>
      <c r="G713" s="426"/>
      <c r="H713" s="426"/>
      <c r="I713" s="426"/>
      <c r="J713" s="426"/>
      <c r="K713" s="426"/>
      <c r="L713" s="426"/>
      <c r="M713" s="426"/>
      <c r="N713" s="426"/>
      <c r="O713" s="426"/>
      <c r="P713" s="426"/>
      <c r="Q713" s="426"/>
      <c r="R713" s="426"/>
      <c r="S713" s="426"/>
      <c r="T713" s="426"/>
      <c r="U713" s="426"/>
      <c r="V713" s="426"/>
      <c r="W713" s="426"/>
      <c r="X713" s="426"/>
      <c r="Y713" s="426"/>
      <c r="Z713" s="426"/>
    </row>
    <row r="714" spans="1:26" ht="15.75" customHeight="1">
      <c r="A714" s="426"/>
      <c r="B714" s="426"/>
      <c r="C714" s="426"/>
      <c r="D714" s="426"/>
      <c r="E714" s="426"/>
      <c r="F714" s="426"/>
      <c r="G714" s="426"/>
      <c r="H714" s="426"/>
      <c r="I714" s="426"/>
      <c r="J714" s="426"/>
      <c r="K714" s="426"/>
      <c r="L714" s="426"/>
      <c r="M714" s="426"/>
      <c r="N714" s="426"/>
      <c r="O714" s="426"/>
      <c r="P714" s="426"/>
      <c r="Q714" s="426"/>
      <c r="R714" s="426"/>
      <c r="S714" s="426"/>
      <c r="T714" s="426"/>
      <c r="U714" s="426"/>
      <c r="V714" s="426"/>
      <c r="W714" s="426"/>
      <c r="X714" s="426"/>
      <c r="Y714" s="426"/>
      <c r="Z714" s="426"/>
    </row>
    <row r="715" spans="1:26" ht="15.75" customHeight="1">
      <c r="A715" s="426"/>
      <c r="B715" s="426"/>
      <c r="C715" s="426"/>
      <c r="D715" s="426"/>
      <c r="E715" s="426"/>
      <c r="F715" s="426"/>
      <c r="G715" s="426"/>
      <c r="H715" s="426"/>
      <c r="I715" s="426"/>
      <c r="J715" s="426"/>
      <c r="K715" s="426"/>
      <c r="L715" s="426"/>
      <c r="M715" s="426"/>
      <c r="N715" s="426"/>
      <c r="O715" s="426"/>
      <c r="P715" s="426"/>
      <c r="Q715" s="426"/>
      <c r="R715" s="426"/>
      <c r="S715" s="426"/>
      <c r="T715" s="426"/>
      <c r="U715" s="426"/>
      <c r="V715" s="426"/>
      <c r="W715" s="426"/>
      <c r="X715" s="426"/>
      <c r="Y715" s="426"/>
      <c r="Z715" s="426"/>
    </row>
    <row r="716" spans="1:26" ht="15.75" customHeight="1">
      <c r="A716" s="426"/>
      <c r="B716" s="426"/>
      <c r="C716" s="426"/>
      <c r="D716" s="426"/>
      <c r="E716" s="426"/>
      <c r="F716" s="426"/>
      <c r="G716" s="426"/>
      <c r="H716" s="426"/>
      <c r="I716" s="426"/>
      <c r="J716" s="426"/>
      <c r="K716" s="426"/>
      <c r="L716" s="426"/>
      <c r="M716" s="426"/>
      <c r="N716" s="426"/>
      <c r="O716" s="426"/>
      <c r="P716" s="426"/>
      <c r="Q716" s="426"/>
      <c r="R716" s="426"/>
      <c r="S716" s="426"/>
      <c r="T716" s="426"/>
      <c r="U716" s="426"/>
      <c r="V716" s="426"/>
      <c r="W716" s="426"/>
      <c r="X716" s="426"/>
      <c r="Y716" s="426"/>
      <c r="Z716" s="426"/>
    </row>
    <row r="717" spans="1:26" ht="15.75" customHeight="1">
      <c r="A717" s="426"/>
      <c r="B717" s="426"/>
      <c r="C717" s="426"/>
      <c r="D717" s="426"/>
      <c r="E717" s="426"/>
      <c r="F717" s="426"/>
      <c r="G717" s="426"/>
      <c r="H717" s="426"/>
      <c r="I717" s="426"/>
      <c r="J717" s="426"/>
      <c r="K717" s="426"/>
      <c r="L717" s="426"/>
      <c r="M717" s="426"/>
      <c r="N717" s="426"/>
      <c r="O717" s="426"/>
      <c r="P717" s="426"/>
      <c r="Q717" s="426"/>
      <c r="R717" s="426"/>
      <c r="S717" s="426"/>
      <c r="T717" s="426"/>
      <c r="U717" s="426"/>
      <c r="V717" s="426"/>
      <c r="W717" s="426"/>
      <c r="X717" s="426"/>
      <c r="Y717" s="426"/>
      <c r="Z717" s="426"/>
    </row>
    <row r="718" spans="1:26" ht="15.75" customHeight="1">
      <c r="A718" s="426"/>
      <c r="B718" s="426"/>
      <c r="C718" s="426"/>
      <c r="D718" s="426"/>
      <c r="E718" s="426"/>
      <c r="F718" s="426"/>
      <c r="G718" s="426"/>
      <c r="H718" s="426"/>
      <c r="I718" s="426"/>
      <c r="J718" s="426"/>
      <c r="K718" s="426"/>
      <c r="L718" s="426"/>
      <c r="M718" s="426"/>
      <c r="N718" s="426"/>
      <c r="O718" s="426"/>
      <c r="P718" s="426"/>
      <c r="Q718" s="426"/>
      <c r="R718" s="426"/>
      <c r="S718" s="426"/>
      <c r="T718" s="426"/>
      <c r="U718" s="426"/>
      <c r="V718" s="426"/>
      <c r="W718" s="426"/>
      <c r="X718" s="426"/>
      <c r="Y718" s="426"/>
      <c r="Z718" s="426"/>
    </row>
    <row r="719" spans="1:26" ht="15.75" customHeight="1">
      <c r="A719" s="426"/>
      <c r="B719" s="426"/>
      <c r="C719" s="426"/>
      <c r="D719" s="426"/>
      <c r="E719" s="426"/>
      <c r="F719" s="426"/>
      <c r="G719" s="426"/>
      <c r="H719" s="426"/>
      <c r="I719" s="426"/>
      <c r="J719" s="426"/>
      <c r="K719" s="426"/>
      <c r="L719" s="426"/>
      <c r="M719" s="426"/>
      <c r="N719" s="426"/>
      <c r="O719" s="426"/>
      <c r="P719" s="426"/>
      <c r="Q719" s="426"/>
      <c r="R719" s="426"/>
      <c r="S719" s="426"/>
      <c r="T719" s="426"/>
      <c r="U719" s="426"/>
      <c r="V719" s="426"/>
      <c r="W719" s="426"/>
      <c r="X719" s="426"/>
      <c r="Y719" s="426"/>
      <c r="Z719" s="426"/>
    </row>
    <row r="720" spans="1:26" ht="15.75" customHeight="1">
      <c r="A720" s="426"/>
      <c r="B720" s="426"/>
      <c r="C720" s="426"/>
      <c r="D720" s="426"/>
      <c r="E720" s="426"/>
      <c r="F720" s="426"/>
      <c r="G720" s="426"/>
      <c r="H720" s="426"/>
      <c r="I720" s="426"/>
      <c r="J720" s="426"/>
      <c r="K720" s="426"/>
      <c r="L720" s="426"/>
      <c r="M720" s="426"/>
      <c r="N720" s="426"/>
      <c r="O720" s="426"/>
      <c r="P720" s="426"/>
      <c r="Q720" s="426"/>
      <c r="R720" s="426"/>
      <c r="S720" s="426"/>
      <c r="T720" s="426"/>
      <c r="U720" s="426"/>
      <c r="V720" s="426"/>
      <c r="W720" s="426"/>
      <c r="X720" s="426"/>
      <c r="Y720" s="426"/>
      <c r="Z720" s="426"/>
    </row>
    <row r="721" spans="1:26" ht="15.75" customHeight="1">
      <c r="A721" s="426"/>
      <c r="B721" s="426"/>
      <c r="C721" s="426"/>
      <c r="D721" s="426"/>
      <c r="E721" s="426"/>
      <c r="F721" s="426"/>
      <c r="G721" s="426"/>
      <c r="H721" s="426"/>
      <c r="I721" s="426"/>
      <c r="J721" s="426"/>
      <c r="K721" s="426"/>
      <c r="L721" s="426"/>
      <c r="M721" s="426"/>
      <c r="N721" s="426"/>
      <c r="O721" s="426"/>
      <c r="P721" s="426"/>
      <c r="Q721" s="426"/>
      <c r="R721" s="426"/>
      <c r="S721" s="426"/>
      <c r="T721" s="426"/>
      <c r="U721" s="426"/>
      <c r="V721" s="426"/>
      <c r="W721" s="426"/>
      <c r="X721" s="426"/>
      <c r="Y721" s="426"/>
      <c r="Z721" s="426"/>
    </row>
    <row r="722" spans="1:26" ht="15.75" customHeight="1">
      <c r="A722" s="426"/>
      <c r="B722" s="426"/>
      <c r="C722" s="426"/>
      <c r="D722" s="426"/>
      <c r="E722" s="426"/>
      <c r="F722" s="426"/>
      <c r="G722" s="426"/>
      <c r="H722" s="426"/>
      <c r="I722" s="426"/>
      <c r="J722" s="426"/>
      <c r="K722" s="426"/>
      <c r="L722" s="426"/>
      <c r="M722" s="426"/>
      <c r="N722" s="426"/>
      <c r="O722" s="426"/>
      <c r="P722" s="426"/>
      <c r="Q722" s="426"/>
      <c r="R722" s="426"/>
      <c r="S722" s="426"/>
      <c r="T722" s="426"/>
      <c r="U722" s="426"/>
      <c r="V722" s="426"/>
      <c r="W722" s="426"/>
      <c r="X722" s="426"/>
      <c r="Y722" s="426"/>
      <c r="Z722" s="426"/>
    </row>
    <row r="723" spans="1:26" ht="15.75" customHeight="1">
      <c r="A723" s="426"/>
      <c r="B723" s="426"/>
      <c r="C723" s="426"/>
      <c r="D723" s="426"/>
      <c r="E723" s="426"/>
      <c r="F723" s="426"/>
      <c r="G723" s="426"/>
      <c r="H723" s="426"/>
      <c r="I723" s="426"/>
      <c r="J723" s="426"/>
      <c r="K723" s="426"/>
      <c r="L723" s="426"/>
      <c r="M723" s="426"/>
      <c r="N723" s="426"/>
      <c r="O723" s="426"/>
      <c r="P723" s="426"/>
      <c r="Q723" s="426"/>
      <c r="R723" s="426"/>
      <c r="S723" s="426"/>
      <c r="T723" s="426"/>
      <c r="U723" s="426"/>
      <c r="V723" s="426"/>
      <c r="W723" s="426"/>
      <c r="X723" s="426"/>
      <c r="Y723" s="426"/>
      <c r="Z723" s="426"/>
    </row>
    <row r="724" spans="1:26" ht="15.75" customHeight="1">
      <c r="A724" s="426"/>
      <c r="B724" s="426"/>
      <c r="C724" s="426"/>
      <c r="D724" s="426"/>
      <c r="E724" s="426"/>
      <c r="F724" s="426"/>
      <c r="G724" s="426"/>
      <c r="H724" s="426"/>
      <c r="I724" s="426"/>
      <c r="J724" s="426"/>
      <c r="K724" s="426"/>
      <c r="L724" s="426"/>
      <c r="M724" s="426"/>
      <c r="N724" s="426"/>
      <c r="O724" s="426"/>
      <c r="P724" s="426"/>
      <c r="Q724" s="426"/>
      <c r="R724" s="426"/>
      <c r="S724" s="426"/>
      <c r="T724" s="426"/>
      <c r="U724" s="426"/>
      <c r="V724" s="426"/>
      <c r="W724" s="426"/>
      <c r="X724" s="426"/>
      <c r="Y724" s="426"/>
      <c r="Z724" s="426"/>
    </row>
    <row r="725" spans="1:26" ht="15.75" customHeight="1">
      <c r="A725" s="426"/>
      <c r="B725" s="426"/>
      <c r="C725" s="426"/>
      <c r="D725" s="426"/>
      <c r="E725" s="426"/>
      <c r="F725" s="426"/>
      <c r="G725" s="426"/>
      <c r="H725" s="426"/>
      <c r="I725" s="426"/>
      <c r="J725" s="426"/>
      <c r="K725" s="426"/>
      <c r="L725" s="426"/>
      <c r="M725" s="426"/>
      <c r="N725" s="426"/>
      <c r="O725" s="426"/>
      <c r="P725" s="426"/>
      <c r="Q725" s="426"/>
      <c r="R725" s="426"/>
      <c r="S725" s="426"/>
      <c r="T725" s="426"/>
      <c r="U725" s="426"/>
      <c r="V725" s="426"/>
      <c r="W725" s="426"/>
      <c r="X725" s="426"/>
      <c r="Y725" s="426"/>
      <c r="Z725" s="426"/>
    </row>
    <row r="726" spans="1:26" ht="15.75" customHeight="1">
      <c r="A726" s="426"/>
      <c r="B726" s="426"/>
      <c r="C726" s="426"/>
      <c r="D726" s="426"/>
      <c r="E726" s="426"/>
      <c r="F726" s="426"/>
      <c r="G726" s="426"/>
      <c r="H726" s="426"/>
      <c r="I726" s="426"/>
      <c r="J726" s="426"/>
      <c r="K726" s="426"/>
      <c r="L726" s="426"/>
      <c r="M726" s="426"/>
      <c r="N726" s="426"/>
      <c r="O726" s="426"/>
      <c r="P726" s="426"/>
      <c r="Q726" s="426"/>
      <c r="R726" s="426"/>
      <c r="S726" s="426"/>
      <c r="T726" s="426"/>
      <c r="U726" s="426"/>
      <c r="V726" s="426"/>
      <c r="W726" s="426"/>
      <c r="X726" s="426"/>
      <c r="Y726" s="426"/>
      <c r="Z726" s="426"/>
    </row>
    <row r="727" spans="1:26" ht="15.75" customHeight="1">
      <c r="A727" s="426"/>
      <c r="B727" s="426"/>
      <c r="C727" s="426"/>
      <c r="D727" s="426"/>
      <c r="E727" s="426"/>
      <c r="F727" s="426"/>
      <c r="G727" s="426"/>
      <c r="H727" s="426"/>
      <c r="I727" s="426"/>
      <c r="J727" s="426"/>
      <c r="K727" s="426"/>
      <c r="L727" s="426"/>
      <c r="M727" s="426"/>
      <c r="N727" s="426"/>
      <c r="O727" s="426"/>
      <c r="P727" s="426"/>
      <c r="Q727" s="426"/>
      <c r="R727" s="426"/>
      <c r="S727" s="426"/>
      <c r="T727" s="426"/>
      <c r="U727" s="426"/>
      <c r="V727" s="426"/>
      <c r="W727" s="426"/>
      <c r="X727" s="426"/>
      <c r="Y727" s="426"/>
      <c r="Z727" s="426"/>
    </row>
    <row r="728" spans="1:26" ht="15.75" customHeight="1">
      <c r="A728" s="426"/>
      <c r="B728" s="426"/>
      <c r="C728" s="426"/>
      <c r="D728" s="426"/>
      <c r="E728" s="426"/>
      <c r="F728" s="426"/>
      <c r="G728" s="426"/>
      <c r="H728" s="426"/>
      <c r="I728" s="426"/>
      <c r="J728" s="426"/>
      <c r="K728" s="426"/>
      <c r="L728" s="426"/>
      <c r="M728" s="426"/>
      <c r="N728" s="426"/>
      <c r="O728" s="426"/>
      <c r="P728" s="426"/>
      <c r="Q728" s="426"/>
      <c r="R728" s="426"/>
      <c r="S728" s="426"/>
      <c r="T728" s="426"/>
      <c r="U728" s="426"/>
      <c r="V728" s="426"/>
      <c r="W728" s="426"/>
      <c r="X728" s="426"/>
      <c r="Y728" s="426"/>
      <c r="Z728" s="426"/>
    </row>
    <row r="729" spans="1:26" ht="15.75" customHeight="1">
      <c r="A729" s="426"/>
      <c r="B729" s="426"/>
      <c r="C729" s="426"/>
      <c r="D729" s="426"/>
      <c r="E729" s="426"/>
      <c r="F729" s="426"/>
      <c r="G729" s="426"/>
      <c r="H729" s="426"/>
      <c r="I729" s="426"/>
      <c r="J729" s="426"/>
      <c r="K729" s="426"/>
      <c r="L729" s="426"/>
      <c r="M729" s="426"/>
      <c r="N729" s="426"/>
      <c r="O729" s="426"/>
      <c r="P729" s="426"/>
      <c r="Q729" s="426"/>
      <c r="R729" s="426"/>
      <c r="S729" s="426"/>
      <c r="T729" s="426"/>
      <c r="U729" s="426"/>
      <c r="V729" s="426"/>
      <c r="W729" s="426"/>
      <c r="X729" s="426"/>
      <c r="Y729" s="426"/>
      <c r="Z729" s="426"/>
    </row>
    <row r="730" spans="1:26" ht="15.75" customHeight="1">
      <c r="A730" s="426"/>
      <c r="B730" s="426"/>
      <c r="C730" s="426"/>
      <c r="D730" s="426"/>
      <c r="E730" s="426"/>
      <c r="F730" s="426"/>
      <c r="G730" s="426"/>
      <c r="H730" s="426"/>
      <c r="I730" s="426"/>
      <c r="J730" s="426"/>
      <c r="K730" s="426"/>
      <c r="L730" s="426"/>
      <c r="M730" s="426"/>
      <c r="N730" s="426"/>
      <c r="O730" s="426"/>
      <c r="P730" s="426"/>
      <c r="Q730" s="426"/>
      <c r="R730" s="426"/>
      <c r="S730" s="426"/>
      <c r="T730" s="426"/>
      <c r="U730" s="426"/>
      <c r="V730" s="426"/>
      <c r="W730" s="426"/>
      <c r="X730" s="426"/>
      <c r="Y730" s="426"/>
      <c r="Z730" s="426"/>
    </row>
    <row r="731" spans="1:26" ht="15.75" customHeight="1">
      <c r="A731" s="426"/>
      <c r="B731" s="426"/>
      <c r="C731" s="426"/>
      <c r="D731" s="426"/>
      <c r="E731" s="426"/>
      <c r="F731" s="426"/>
      <c r="G731" s="426"/>
      <c r="H731" s="426"/>
      <c r="I731" s="426"/>
      <c r="J731" s="426"/>
      <c r="K731" s="426"/>
      <c r="L731" s="426"/>
      <c r="M731" s="426"/>
      <c r="N731" s="426"/>
      <c r="O731" s="426"/>
      <c r="P731" s="426"/>
      <c r="Q731" s="426"/>
      <c r="R731" s="426"/>
      <c r="S731" s="426"/>
      <c r="T731" s="426"/>
      <c r="U731" s="426"/>
      <c r="V731" s="426"/>
      <c r="W731" s="426"/>
      <c r="X731" s="426"/>
      <c r="Y731" s="426"/>
      <c r="Z731" s="426"/>
    </row>
    <row r="732" spans="1:26" ht="15.75" customHeight="1">
      <c r="A732" s="426"/>
      <c r="B732" s="426"/>
      <c r="C732" s="426"/>
      <c r="D732" s="426"/>
      <c r="E732" s="426"/>
      <c r="F732" s="426"/>
      <c r="G732" s="426"/>
      <c r="H732" s="426"/>
      <c r="I732" s="426"/>
      <c r="J732" s="426"/>
      <c r="K732" s="426"/>
      <c r="L732" s="426"/>
      <c r="M732" s="426"/>
      <c r="N732" s="426"/>
      <c r="O732" s="426"/>
      <c r="P732" s="426"/>
      <c r="Q732" s="426"/>
      <c r="R732" s="426"/>
      <c r="S732" s="426"/>
      <c r="T732" s="426"/>
      <c r="U732" s="426"/>
      <c r="V732" s="426"/>
      <c r="W732" s="426"/>
      <c r="X732" s="426"/>
      <c r="Y732" s="426"/>
      <c r="Z732" s="426"/>
    </row>
    <row r="733" spans="1:26" ht="15.75" customHeight="1">
      <c r="A733" s="426"/>
      <c r="B733" s="426"/>
      <c r="C733" s="426"/>
      <c r="D733" s="426"/>
      <c r="E733" s="426"/>
      <c r="F733" s="426"/>
      <c r="G733" s="426"/>
      <c r="H733" s="426"/>
      <c r="I733" s="426"/>
      <c r="J733" s="426"/>
      <c r="K733" s="426"/>
      <c r="L733" s="426"/>
      <c r="M733" s="426"/>
      <c r="N733" s="426"/>
      <c r="O733" s="426"/>
      <c r="P733" s="426"/>
      <c r="Q733" s="426"/>
      <c r="R733" s="426"/>
      <c r="S733" s="426"/>
      <c r="T733" s="426"/>
      <c r="U733" s="426"/>
      <c r="V733" s="426"/>
      <c r="W733" s="426"/>
      <c r="X733" s="426"/>
      <c r="Y733" s="426"/>
      <c r="Z733" s="426"/>
    </row>
    <row r="734" spans="1:26" ht="15.75" customHeight="1">
      <c r="A734" s="426"/>
      <c r="B734" s="426"/>
      <c r="C734" s="426"/>
      <c r="D734" s="426"/>
      <c r="E734" s="426"/>
      <c r="F734" s="426"/>
      <c r="G734" s="426"/>
      <c r="H734" s="426"/>
      <c r="I734" s="426"/>
      <c r="J734" s="426"/>
      <c r="K734" s="426"/>
      <c r="L734" s="426"/>
      <c r="M734" s="426"/>
      <c r="N734" s="426"/>
      <c r="O734" s="426"/>
      <c r="P734" s="426"/>
      <c r="Q734" s="426"/>
      <c r="R734" s="426"/>
      <c r="S734" s="426"/>
      <c r="T734" s="426"/>
      <c r="U734" s="426"/>
      <c r="V734" s="426"/>
      <c r="W734" s="426"/>
      <c r="X734" s="426"/>
      <c r="Y734" s="426"/>
      <c r="Z734" s="426"/>
    </row>
    <row r="735" spans="1:26" ht="15.75" customHeight="1">
      <c r="A735" s="426"/>
      <c r="B735" s="426"/>
      <c r="C735" s="426"/>
      <c r="D735" s="426"/>
      <c r="E735" s="426"/>
      <c r="F735" s="426"/>
      <c r="G735" s="426"/>
      <c r="H735" s="426"/>
      <c r="I735" s="426"/>
      <c r="J735" s="426"/>
      <c r="K735" s="426"/>
      <c r="L735" s="426"/>
      <c r="M735" s="426"/>
      <c r="N735" s="426"/>
      <c r="O735" s="426"/>
      <c r="P735" s="426"/>
      <c r="Q735" s="426"/>
      <c r="R735" s="426"/>
      <c r="S735" s="426"/>
      <c r="T735" s="426"/>
      <c r="U735" s="426"/>
      <c r="V735" s="426"/>
      <c r="W735" s="426"/>
      <c r="X735" s="426"/>
      <c r="Y735" s="426"/>
      <c r="Z735" s="426"/>
    </row>
    <row r="736" spans="1:26" ht="15.75" customHeight="1">
      <c r="A736" s="426"/>
      <c r="B736" s="426"/>
      <c r="C736" s="426"/>
      <c r="D736" s="426"/>
      <c r="E736" s="426"/>
      <c r="F736" s="426"/>
      <c r="G736" s="426"/>
      <c r="H736" s="426"/>
      <c r="I736" s="426"/>
      <c r="J736" s="426"/>
      <c r="K736" s="426"/>
      <c r="L736" s="426"/>
      <c r="M736" s="426"/>
      <c r="N736" s="426"/>
      <c r="O736" s="426"/>
      <c r="P736" s="426"/>
      <c r="Q736" s="426"/>
      <c r="R736" s="426"/>
      <c r="S736" s="426"/>
      <c r="T736" s="426"/>
      <c r="U736" s="426"/>
      <c r="V736" s="426"/>
      <c r="W736" s="426"/>
      <c r="X736" s="426"/>
      <c r="Y736" s="426"/>
      <c r="Z736" s="426"/>
    </row>
    <row r="737" spans="1:26" ht="15.75" customHeight="1">
      <c r="A737" s="426"/>
      <c r="B737" s="426"/>
      <c r="C737" s="426"/>
      <c r="D737" s="426"/>
      <c r="E737" s="426"/>
      <c r="F737" s="426"/>
      <c r="G737" s="426"/>
      <c r="H737" s="426"/>
      <c r="I737" s="426"/>
      <c r="J737" s="426"/>
      <c r="K737" s="426"/>
      <c r="L737" s="426"/>
      <c r="M737" s="426"/>
      <c r="N737" s="426"/>
      <c r="O737" s="426"/>
      <c r="P737" s="426"/>
      <c r="Q737" s="426"/>
      <c r="R737" s="426"/>
      <c r="S737" s="426"/>
      <c r="T737" s="426"/>
      <c r="U737" s="426"/>
      <c r="V737" s="426"/>
      <c r="W737" s="426"/>
      <c r="X737" s="426"/>
      <c r="Y737" s="426"/>
      <c r="Z737" s="426"/>
    </row>
    <row r="738" spans="1:26" ht="15.75" customHeight="1">
      <c r="A738" s="426"/>
      <c r="B738" s="426"/>
      <c r="C738" s="426"/>
      <c r="D738" s="426"/>
      <c r="E738" s="426"/>
      <c r="F738" s="426"/>
      <c r="G738" s="426"/>
      <c r="H738" s="426"/>
      <c r="I738" s="426"/>
      <c r="J738" s="426"/>
      <c r="K738" s="426"/>
      <c r="L738" s="426"/>
      <c r="M738" s="426"/>
      <c r="N738" s="426"/>
      <c r="O738" s="426"/>
      <c r="P738" s="426"/>
      <c r="Q738" s="426"/>
      <c r="R738" s="426"/>
      <c r="S738" s="426"/>
      <c r="T738" s="426"/>
      <c r="U738" s="426"/>
      <c r="V738" s="426"/>
      <c r="W738" s="426"/>
      <c r="X738" s="426"/>
      <c r="Y738" s="426"/>
      <c r="Z738" s="426"/>
    </row>
    <row r="739" spans="1:26" ht="15.75" customHeight="1">
      <c r="A739" s="426"/>
      <c r="B739" s="426"/>
      <c r="C739" s="426"/>
      <c r="D739" s="426"/>
      <c r="E739" s="426"/>
      <c r="F739" s="426"/>
      <c r="G739" s="426"/>
      <c r="H739" s="426"/>
      <c r="I739" s="426"/>
      <c r="J739" s="426"/>
      <c r="K739" s="426"/>
      <c r="L739" s="426"/>
      <c r="M739" s="426"/>
      <c r="N739" s="426"/>
      <c r="O739" s="426"/>
      <c r="P739" s="426"/>
      <c r="Q739" s="426"/>
      <c r="R739" s="426"/>
      <c r="S739" s="426"/>
      <c r="T739" s="426"/>
      <c r="U739" s="426"/>
      <c r="V739" s="426"/>
      <c r="W739" s="426"/>
      <c r="X739" s="426"/>
      <c r="Y739" s="426"/>
      <c r="Z739" s="426"/>
    </row>
    <row r="740" spans="1:26" ht="15.75" customHeight="1">
      <c r="A740" s="426"/>
      <c r="B740" s="426"/>
      <c r="C740" s="426"/>
      <c r="D740" s="426"/>
      <c r="E740" s="426"/>
      <c r="F740" s="426"/>
      <c r="G740" s="426"/>
      <c r="H740" s="426"/>
      <c r="I740" s="426"/>
      <c r="J740" s="426"/>
      <c r="K740" s="426"/>
      <c r="L740" s="426"/>
      <c r="M740" s="426"/>
      <c r="N740" s="426"/>
      <c r="O740" s="426"/>
      <c r="P740" s="426"/>
      <c r="Q740" s="426"/>
      <c r="R740" s="426"/>
      <c r="S740" s="426"/>
      <c r="T740" s="426"/>
      <c r="U740" s="426"/>
      <c r="V740" s="426"/>
      <c r="W740" s="426"/>
      <c r="X740" s="426"/>
      <c r="Y740" s="426"/>
      <c r="Z740" s="426"/>
    </row>
    <row r="741" spans="1:26" ht="15.75" customHeight="1">
      <c r="A741" s="426"/>
      <c r="B741" s="426"/>
      <c r="C741" s="426"/>
      <c r="D741" s="426"/>
      <c r="E741" s="426"/>
      <c r="F741" s="426"/>
      <c r="G741" s="426"/>
      <c r="H741" s="426"/>
      <c r="I741" s="426"/>
      <c r="J741" s="426"/>
      <c r="K741" s="426"/>
      <c r="L741" s="426"/>
      <c r="M741" s="426"/>
      <c r="N741" s="426"/>
      <c r="O741" s="426"/>
      <c r="P741" s="426"/>
      <c r="Q741" s="426"/>
      <c r="R741" s="426"/>
      <c r="S741" s="426"/>
      <c r="T741" s="426"/>
      <c r="U741" s="426"/>
      <c r="V741" s="426"/>
      <c r="W741" s="426"/>
      <c r="X741" s="426"/>
      <c r="Y741" s="426"/>
      <c r="Z741" s="426"/>
    </row>
    <row r="742" spans="1:26" ht="15.75" customHeight="1">
      <c r="A742" s="426"/>
      <c r="B742" s="426"/>
      <c r="C742" s="426"/>
      <c r="D742" s="426"/>
      <c r="E742" s="426"/>
      <c r="F742" s="426"/>
      <c r="G742" s="426"/>
      <c r="H742" s="426"/>
      <c r="I742" s="426"/>
      <c r="J742" s="426"/>
      <c r="K742" s="426"/>
      <c r="L742" s="426"/>
      <c r="M742" s="426"/>
      <c r="N742" s="426"/>
      <c r="O742" s="426"/>
      <c r="P742" s="426"/>
      <c r="Q742" s="426"/>
      <c r="R742" s="426"/>
      <c r="S742" s="426"/>
      <c r="T742" s="426"/>
      <c r="U742" s="426"/>
      <c r="V742" s="426"/>
      <c r="W742" s="426"/>
      <c r="X742" s="426"/>
      <c r="Y742" s="426"/>
      <c r="Z742" s="426"/>
    </row>
    <row r="743" spans="1:26" ht="15.75" customHeight="1">
      <c r="A743" s="426"/>
      <c r="B743" s="426"/>
      <c r="C743" s="426"/>
      <c r="D743" s="426"/>
      <c r="E743" s="426"/>
      <c r="F743" s="426"/>
      <c r="G743" s="426"/>
      <c r="H743" s="426"/>
      <c r="I743" s="426"/>
      <c r="J743" s="426"/>
      <c r="K743" s="426"/>
      <c r="L743" s="426"/>
      <c r="M743" s="426"/>
      <c r="N743" s="426"/>
      <c r="O743" s="426"/>
      <c r="P743" s="426"/>
      <c r="Q743" s="426"/>
      <c r="R743" s="426"/>
      <c r="S743" s="426"/>
      <c r="T743" s="426"/>
      <c r="U743" s="426"/>
      <c r="V743" s="426"/>
      <c r="W743" s="426"/>
      <c r="X743" s="426"/>
      <c r="Y743" s="426"/>
      <c r="Z743" s="426"/>
    </row>
    <row r="744" spans="1:26" ht="15.75" customHeight="1">
      <c r="A744" s="426"/>
      <c r="B744" s="426"/>
      <c r="C744" s="426"/>
      <c r="D744" s="426"/>
      <c r="E744" s="426"/>
      <c r="F744" s="426"/>
      <c r="G744" s="426"/>
      <c r="H744" s="426"/>
      <c r="I744" s="426"/>
      <c r="J744" s="426"/>
      <c r="K744" s="426"/>
      <c r="L744" s="426"/>
      <c r="M744" s="426"/>
      <c r="N744" s="426"/>
      <c r="O744" s="426"/>
      <c r="P744" s="426"/>
      <c r="Q744" s="426"/>
      <c r="R744" s="426"/>
      <c r="S744" s="426"/>
      <c r="T744" s="426"/>
      <c r="U744" s="426"/>
      <c r="V744" s="426"/>
      <c r="W744" s="426"/>
      <c r="X744" s="426"/>
      <c r="Y744" s="426"/>
      <c r="Z744" s="426"/>
    </row>
    <row r="745" spans="1:26" ht="15.75" customHeight="1">
      <c r="A745" s="426"/>
      <c r="B745" s="426"/>
      <c r="C745" s="426"/>
      <c r="D745" s="426"/>
      <c r="E745" s="426"/>
      <c r="F745" s="426"/>
      <c r="G745" s="426"/>
      <c r="H745" s="426"/>
      <c r="I745" s="426"/>
      <c r="J745" s="426"/>
      <c r="K745" s="426"/>
      <c r="L745" s="426"/>
      <c r="M745" s="426"/>
      <c r="N745" s="426"/>
      <c r="O745" s="426"/>
      <c r="P745" s="426"/>
      <c r="Q745" s="426"/>
      <c r="R745" s="426"/>
      <c r="S745" s="426"/>
      <c r="T745" s="426"/>
      <c r="U745" s="426"/>
      <c r="V745" s="426"/>
      <c r="W745" s="426"/>
      <c r="X745" s="426"/>
      <c r="Y745" s="426"/>
      <c r="Z745" s="426"/>
    </row>
    <row r="746" spans="1:26" ht="15.75" customHeight="1">
      <c r="A746" s="426"/>
      <c r="B746" s="426"/>
      <c r="C746" s="426"/>
      <c r="D746" s="426"/>
      <c r="E746" s="426"/>
      <c r="F746" s="426"/>
      <c r="G746" s="426"/>
      <c r="H746" s="426"/>
      <c r="I746" s="426"/>
      <c r="J746" s="426"/>
      <c r="K746" s="426"/>
      <c r="L746" s="426"/>
      <c r="M746" s="426"/>
      <c r="N746" s="426"/>
      <c r="O746" s="426"/>
      <c r="P746" s="426"/>
      <c r="Q746" s="426"/>
      <c r="R746" s="426"/>
      <c r="S746" s="426"/>
      <c r="T746" s="426"/>
      <c r="U746" s="426"/>
      <c r="V746" s="426"/>
      <c r="W746" s="426"/>
      <c r="X746" s="426"/>
      <c r="Y746" s="426"/>
      <c r="Z746" s="426"/>
    </row>
    <row r="747" spans="1:26" ht="15.75" customHeight="1">
      <c r="A747" s="426"/>
      <c r="B747" s="426"/>
      <c r="C747" s="426"/>
      <c r="D747" s="426"/>
      <c r="E747" s="426"/>
      <c r="F747" s="426"/>
      <c r="G747" s="426"/>
      <c r="H747" s="426"/>
      <c r="I747" s="426"/>
      <c r="J747" s="426"/>
      <c r="K747" s="426"/>
      <c r="L747" s="426"/>
      <c r="M747" s="426"/>
      <c r="N747" s="426"/>
      <c r="O747" s="426"/>
      <c r="P747" s="426"/>
      <c r="Q747" s="426"/>
      <c r="R747" s="426"/>
      <c r="S747" s="426"/>
      <c r="T747" s="426"/>
      <c r="U747" s="426"/>
      <c r="V747" s="426"/>
      <c r="W747" s="426"/>
      <c r="X747" s="426"/>
      <c r="Y747" s="426"/>
      <c r="Z747" s="426"/>
    </row>
    <row r="748" spans="1:26" ht="15.75" customHeight="1">
      <c r="A748" s="426"/>
      <c r="B748" s="426"/>
      <c r="C748" s="426"/>
      <c r="D748" s="426"/>
      <c r="E748" s="426"/>
      <c r="F748" s="426"/>
      <c r="G748" s="426"/>
      <c r="H748" s="426"/>
      <c r="I748" s="426"/>
      <c r="J748" s="426"/>
      <c r="K748" s="426"/>
      <c r="L748" s="426"/>
      <c r="M748" s="426"/>
      <c r="N748" s="426"/>
      <c r="O748" s="426"/>
      <c r="P748" s="426"/>
      <c r="Q748" s="426"/>
      <c r="R748" s="426"/>
      <c r="S748" s="426"/>
      <c r="T748" s="426"/>
      <c r="U748" s="426"/>
      <c r="V748" s="426"/>
      <c r="W748" s="426"/>
      <c r="X748" s="426"/>
      <c r="Y748" s="426"/>
      <c r="Z748" s="426"/>
    </row>
    <row r="749" spans="1:26" ht="15.75" customHeight="1">
      <c r="A749" s="426"/>
      <c r="B749" s="426"/>
      <c r="C749" s="426"/>
      <c r="D749" s="426"/>
      <c r="E749" s="426"/>
      <c r="F749" s="426"/>
      <c r="G749" s="426"/>
      <c r="H749" s="426"/>
      <c r="I749" s="426"/>
      <c r="J749" s="426"/>
      <c r="K749" s="426"/>
      <c r="L749" s="426"/>
      <c r="M749" s="426"/>
      <c r="N749" s="426"/>
      <c r="O749" s="426"/>
      <c r="P749" s="426"/>
      <c r="Q749" s="426"/>
      <c r="R749" s="426"/>
      <c r="S749" s="426"/>
      <c r="T749" s="426"/>
      <c r="U749" s="426"/>
      <c r="V749" s="426"/>
      <c r="W749" s="426"/>
      <c r="X749" s="426"/>
      <c r="Y749" s="426"/>
      <c r="Z749" s="426"/>
    </row>
    <row r="750" spans="1:26" ht="15.75" customHeight="1">
      <c r="A750" s="426"/>
      <c r="B750" s="426"/>
      <c r="C750" s="426"/>
      <c r="D750" s="426"/>
      <c r="E750" s="426"/>
      <c r="F750" s="426"/>
      <c r="G750" s="426"/>
      <c r="H750" s="426"/>
      <c r="I750" s="426"/>
      <c r="J750" s="426"/>
      <c r="K750" s="426"/>
      <c r="L750" s="426"/>
      <c r="M750" s="426"/>
      <c r="N750" s="426"/>
      <c r="O750" s="426"/>
      <c r="P750" s="426"/>
      <c r="Q750" s="426"/>
      <c r="R750" s="426"/>
      <c r="S750" s="426"/>
      <c r="T750" s="426"/>
      <c r="U750" s="426"/>
      <c r="V750" s="426"/>
      <c r="W750" s="426"/>
      <c r="X750" s="426"/>
      <c r="Y750" s="426"/>
      <c r="Z750" s="426"/>
    </row>
    <row r="751" spans="1:26" ht="15.75" customHeight="1">
      <c r="A751" s="426"/>
      <c r="B751" s="426"/>
      <c r="C751" s="426"/>
      <c r="D751" s="426"/>
      <c r="E751" s="426"/>
      <c r="F751" s="426"/>
      <c r="G751" s="426"/>
      <c r="H751" s="426"/>
      <c r="I751" s="426"/>
      <c r="J751" s="426"/>
      <c r="K751" s="426"/>
      <c r="L751" s="426"/>
      <c r="M751" s="426"/>
      <c r="N751" s="426"/>
      <c r="O751" s="426"/>
      <c r="P751" s="426"/>
      <c r="Q751" s="426"/>
      <c r="R751" s="426"/>
      <c r="S751" s="426"/>
      <c r="T751" s="426"/>
      <c r="U751" s="426"/>
      <c r="V751" s="426"/>
      <c r="W751" s="426"/>
      <c r="X751" s="426"/>
      <c r="Y751" s="426"/>
      <c r="Z751" s="426"/>
    </row>
    <row r="752" spans="1:26" ht="15.75" customHeight="1">
      <c r="A752" s="426"/>
      <c r="B752" s="426"/>
      <c r="C752" s="426"/>
      <c r="D752" s="426"/>
      <c r="E752" s="426"/>
      <c r="F752" s="426"/>
      <c r="G752" s="426"/>
      <c r="H752" s="426"/>
      <c r="I752" s="426"/>
      <c r="J752" s="426"/>
      <c r="K752" s="426"/>
      <c r="L752" s="426"/>
      <c r="M752" s="426"/>
      <c r="N752" s="426"/>
      <c r="O752" s="426"/>
      <c r="P752" s="426"/>
      <c r="Q752" s="426"/>
      <c r="R752" s="426"/>
      <c r="S752" s="426"/>
      <c r="T752" s="426"/>
      <c r="U752" s="426"/>
      <c r="V752" s="426"/>
      <c r="W752" s="426"/>
      <c r="X752" s="426"/>
      <c r="Y752" s="426"/>
      <c r="Z752" s="426"/>
    </row>
    <row r="753" spans="1:26" ht="15.75" customHeight="1">
      <c r="A753" s="426"/>
      <c r="B753" s="426"/>
      <c r="C753" s="426"/>
      <c r="D753" s="426"/>
      <c r="E753" s="426"/>
      <c r="F753" s="426"/>
      <c r="G753" s="426"/>
      <c r="H753" s="426"/>
      <c r="I753" s="426"/>
      <c r="J753" s="426"/>
      <c r="K753" s="426"/>
      <c r="L753" s="426"/>
      <c r="M753" s="426"/>
      <c r="N753" s="426"/>
      <c r="O753" s="426"/>
      <c r="P753" s="426"/>
      <c r="Q753" s="426"/>
      <c r="R753" s="426"/>
      <c r="S753" s="426"/>
      <c r="T753" s="426"/>
      <c r="U753" s="426"/>
      <c r="V753" s="426"/>
      <c r="W753" s="426"/>
      <c r="X753" s="426"/>
      <c r="Y753" s="426"/>
      <c r="Z753" s="426"/>
    </row>
    <row r="754" spans="1:26" ht="15.75" customHeight="1">
      <c r="A754" s="426"/>
      <c r="B754" s="426"/>
      <c r="C754" s="426"/>
      <c r="D754" s="426"/>
      <c r="E754" s="426"/>
      <c r="F754" s="426"/>
      <c r="G754" s="426"/>
      <c r="H754" s="426"/>
      <c r="I754" s="426"/>
      <c r="J754" s="426"/>
      <c r="K754" s="426"/>
      <c r="L754" s="426"/>
      <c r="M754" s="426"/>
      <c r="N754" s="426"/>
      <c r="O754" s="426"/>
      <c r="P754" s="426"/>
      <c r="Q754" s="426"/>
      <c r="R754" s="426"/>
      <c r="S754" s="426"/>
      <c r="T754" s="426"/>
      <c r="U754" s="426"/>
      <c r="V754" s="426"/>
      <c r="W754" s="426"/>
      <c r="X754" s="426"/>
      <c r="Y754" s="426"/>
      <c r="Z754" s="426"/>
    </row>
    <row r="755" spans="1:26" ht="15.75" customHeight="1">
      <c r="A755" s="426"/>
      <c r="B755" s="426"/>
      <c r="C755" s="426"/>
      <c r="D755" s="426"/>
      <c r="E755" s="426"/>
      <c r="F755" s="426"/>
      <c r="G755" s="426"/>
      <c r="H755" s="426"/>
      <c r="I755" s="426"/>
      <c r="J755" s="426"/>
      <c r="K755" s="426"/>
      <c r="L755" s="426"/>
      <c r="M755" s="426"/>
      <c r="N755" s="426"/>
      <c r="O755" s="426"/>
      <c r="P755" s="426"/>
      <c r="Q755" s="426"/>
      <c r="R755" s="426"/>
      <c r="S755" s="426"/>
      <c r="T755" s="426"/>
      <c r="U755" s="426"/>
      <c r="V755" s="426"/>
      <c r="W755" s="426"/>
      <c r="X755" s="426"/>
      <c r="Y755" s="426"/>
      <c r="Z755" s="426"/>
    </row>
    <row r="756" spans="1:26" ht="15.75" customHeight="1">
      <c r="A756" s="426"/>
      <c r="B756" s="426"/>
      <c r="C756" s="426"/>
      <c r="D756" s="426"/>
      <c r="E756" s="426"/>
      <c r="F756" s="426"/>
      <c r="G756" s="426"/>
      <c r="H756" s="426"/>
      <c r="I756" s="426"/>
      <c r="J756" s="426"/>
      <c r="K756" s="426"/>
      <c r="L756" s="426"/>
      <c r="M756" s="426"/>
      <c r="N756" s="426"/>
      <c r="O756" s="426"/>
      <c r="P756" s="426"/>
      <c r="Q756" s="426"/>
      <c r="R756" s="426"/>
      <c r="S756" s="426"/>
      <c r="T756" s="426"/>
      <c r="U756" s="426"/>
      <c r="V756" s="426"/>
      <c r="W756" s="426"/>
      <c r="X756" s="426"/>
      <c r="Y756" s="426"/>
      <c r="Z756" s="426"/>
    </row>
    <row r="757" spans="1:26" ht="15.75" customHeight="1">
      <c r="A757" s="426"/>
      <c r="B757" s="426"/>
      <c r="C757" s="426"/>
      <c r="D757" s="426"/>
      <c r="E757" s="426"/>
      <c r="F757" s="426"/>
      <c r="G757" s="426"/>
      <c r="H757" s="426"/>
      <c r="I757" s="426"/>
      <c r="J757" s="426"/>
      <c r="K757" s="426"/>
      <c r="L757" s="426"/>
      <c r="M757" s="426"/>
      <c r="N757" s="426"/>
      <c r="O757" s="426"/>
      <c r="P757" s="426"/>
      <c r="Q757" s="426"/>
      <c r="R757" s="426"/>
      <c r="S757" s="426"/>
      <c r="T757" s="426"/>
      <c r="U757" s="426"/>
      <c r="V757" s="426"/>
      <c r="W757" s="426"/>
      <c r="X757" s="426"/>
      <c r="Y757" s="426"/>
      <c r="Z757" s="426"/>
    </row>
    <row r="758" spans="1:26" ht="15.75" customHeight="1">
      <c r="A758" s="426"/>
      <c r="B758" s="426"/>
      <c r="C758" s="426"/>
      <c r="D758" s="426"/>
      <c r="E758" s="426"/>
      <c r="F758" s="426"/>
      <c r="G758" s="426"/>
      <c r="H758" s="426"/>
      <c r="I758" s="426"/>
      <c r="J758" s="426"/>
      <c r="K758" s="426"/>
      <c r="L758" s="426"/>
      <c r="M758" s="426"/>
      <c r="N758" s="426"/>
      <c r="O758" s="426"/>
      <c r="P758" s="426"/>
      <c r="Q758" s="426"/>
      <c r="R758" s="426"/>
      <c r="S758" s="426"/>
      <c r="T758" s="426"/>
      <c r="U758" s="426"/>
      <c r="V758" s="426"/>
      <c r="W758" s="426"/>
      <c r="X758" s="426"/>
      <c r="Y758" s="426"/>
      <c r="Z758" s="426"/>
    </row>
    <row r="759" spans="1:26" ht="15.75" customHeight="1">
      <c r="A759" s="426"/>
      <c r="B759" s="426"/>
      <c r="C759" s="426"/>
      <c r="D759" s="426"/>
      <c r="E759" s="426"/>
      <c r="F759" s="426"/>
      <c r="G759" s="426"/>
      <c r="H759" s="426"/>
      <c r="I759" s="426"/>
      <c r="J759" s="426"/>
      <c r="K759" s="426"/>
      <c r="L759" s="426"/>
      <c r="M759" s="426"/>
      <c r="N759" s="426"/>
      <c r="O759" s="426"/>
      <c r="P759" s="426"/>
      <c r="Q759" s="426"/>
      <c r="R759" s="426"/>
      <c r="S759" s="426"/>
      <c r="T759" s="426"/>
      <c r="U759" s="426"/>
      <c r="V759" s="426"/>
      <c r="W759" s="426"/>
      <c r="X759" s="426"/>
      <c r="Y759" s="426"/>
      <c r="Z759" s="426"/>
    </row>
    <row r="760" spans="1:26" ht="15.75" customHeight="1">
      <c r="A760" s="426"/>
      <c r="B760" s="426"/>
      <c r="C760" s="426"/>
      <c r="D760" s="426"/>
      <c r="E760" s="426"/>
      <c r="F760" s="426"/>
      <c r="G760" s="426"/>
      <c r="H760" s="426"/>
      <c r="I760" s="426"/>
      <c r="J760" s="426"/>
      <c r="K760" s="426"/>
      <c r="L760" s="426"/>
      <c r="M760" s="426"/>
      <c r="N760" s="426"/>
      <c r="O760" s="426"/>
      <c r="P760" s="426"/>
      <c r="Q760" s="426"/>
      <c r="R760" s="426"/>
      <c r="S760" s="426"/>
      <c r="T760" s="426"/>
      <c r="U760" s="426"/>
      <c r="V760" s="426"/>
      <c r="W760" s="426"/>
      <c r="X760" s="426"/>
      <c r="Y760" s="426"/>
      <c r="Z760" s="426"/>
    </row>
    <row r="761" spans="1:26" ht="15.75" customHeight="1">
      <c r="A761" s="426"/>
      <c r="B761" s="426"/>
      <c r="C761" s="426"/>
      <c r="D761" s="426"/>
      <c r="E761" s="426"/>
      <c r="F761" s="426"/>
      <c r="G761" s="426"/>
      <c r="H761" s="426"/>
      <c r="I761" s="426"/>
      <c r="J761" s="426"/>
      <c r="K761" s="426"/>
      <c r="L761" s="426"/>
      <c r="M761" s="426"/>
      <c r="N761" s="426"/>
      <c r="O761" s="426"/>
      <c r="P761" s="426"/>
      <c r="Q761" s="426"/>
      <c r="R761" s="426"/>
      <c r="S761" s="426"/>
      <c r="T761" s="426"/>
      <c r="U761" s="426"/>
      <c r="V761" s="426"/>
      <c r="W761" s="426"/>
      <c r="X761" s="426"/>
      <c r="Y761" s="426"/>
      <c r="Z761" s="426"/>
    </row>
    <row r="762" spans="1:26" ht="15.75" customHeight="1">
      <c r="A762" s="426"/>
      <c r="B762" s="426"/>
      <c r="C762" s="426"/>
      <c r="D762" s="426"/>
      <c r="E762" s="426"/>
      <c r="F762" s="426"/>
      <c r="G762" s="426"/>
      <c r="H762" s="426"/>
      <c r="I762" s="426"/>
      <c r="J762" s="426"/>
      <c r="K762" s="426"/>
      <c r="L762" s="426"/>
      <c r="M762" s="426"/>
      <c r="N762" s="426"/>
      <c r="O762" s="426"/>
      <c r="P762" s="426"/>
      <c r="Q762" s="426"/>
      <c r="R762" s="426"/>
      <c r="S762" s="426"/>
      <c r="T762" s="426"/>
      <c r="U762" s="426"/>
      <c r="V762" s="426"/>
      <c r="W762" s="426"/>
      <c r="X762" s="426"/>
      <c r="Y762" s="426"/>
      <c r="Z762" s="426"/>
    </row>
    <row r="763" spans="1:26" ht="15.75" customHeight="1">
      <c r="A763" s="426"/>
      <c r="B763" s="426"/>
      <c r="C763" s="426"/>
      <c r="D763" s="426"/>
      <c r="E763" s="426"/>
      <c r="F763" s="426"/>
      <c r="G763" s="426"/>
      <c r="H763" s="426"/>
      <c r="I763" s="426"/>
      <c r="J763" s="426"/>
      <c r="K763" s="426"/>
      <c r="L763" s="426"/>
      <c r="M763" s="426"/>
      <c r="N763" s="426"/>
      <c r="O763" s="426"/>
      <c r="P763" s="426"/>
      <c r="Q763" s="426"/>
      <c r="R763" s="426"/>
      <c r="S763" s="426"/>
      <c r="T763" s="426"/>
      <c r="U763" s="426"/>
      <c r="V763" s="426"/>
      <c r="W763" s="426"/>
      <c r="X763" s="426"/>
      <c r="Y763" s="426"/>
      <c r="Z763" s="426"/>
    </row>
    <row r="764" spans="1:26" ht="15.75" customHeight="1">
      <c r="A764" s="426"/>
      <c r="B764" s="426"/>
      <c r="C764" s="426"/>
      <c r="D764" s="426"/>
      <c r="E764" s="426"/>
      <c r="F764" s="426"/>
      <c r="G764" s="426"/>
      <c r="H764" s="426"/>
      <c r="I764" s="426"/>
      <c r="J764" s="426"/>
      <c r="K764" s="426"/>
      <c r="L764" s="426"/>
      <c r="M764" s="426"/>
      <c r="N764" s="426"/>
      <c r="O764" s="426"/>
      <c r="P764" s="426"/>
      <c r="Q764" s="426"/>
      <c r="R764" s="426"/>
      <c r="S764" s="426"/>
      <c r="T764" s="426"/>
      <c r="U764" s="426"/>
      <c r="V764" s="426"/>
      <c r="W764" s="426"/>
      <c r="X764" s="426"/>
      <c r="Y764" s="426"/>
      <c r="Z764" s="426"/>
    </row>
    <row r="765" spans="1:26" ht="15.75" customHeight="1">
      <c r="A765" s="426"/>
      <c r="B765" s="426"/>
      <c r="C765" s="426"/>
      <c r="D765" s="426"/>
      <c r="E765" s="426"/>
      <c r="F765" s="426"/>
      <c r="G765" s="426"/>
      <c r="H765" s="426"/>
      <c r="I765" s="426"/>
      <c r="J765" s="426"/>
      <c r="K765" s="426"/>
      <c r="L765" s="426"/>
      <c r="M765" s="426"/>
      <c r="N765" s="426"/>
      <c r="O765" s="426"/>
      <c r="P765" s="426"/>
      <c r="Q765" s="426"/>
      <c r="R765" s="426"/>
      <c r="S765" s="426"/>
      <c r="T765" s="426"/>
      <c r="U765" s="426"/>
      <c r="V765" s="426"/>
      <c r="W765" s="426"/>
      <c r="X765" s="426"/>
      <c r="Y765" s="426"/>
      <c r="Z765" s="426"/>
    </row>
    <row r="766" spans="1:26" ht="15.75" customHeight="1">
      <c r="A766" s="426"/>
      <c r="B766" s="426"/>
      <c r="C766" s="426"/>
      <c r="D766" s="426"/>
      <c r="E766" s="426"/>
      <c r="F766" s="426"/>
      <c r="G766" s="426"/>
      <c r="H766" s="426"/>
      <c r="I766" s="426"/>
      <c r="J766" s="426"/>
      <c r="K766" s="426"/>
      <c r="L766" s="426"/>
      <c r="M766" s="426"/>
      <c r="N766" s="426"/>
      <c r="O766" s="426"/>
      <c r="P766" s="426"/>
      <c r="Q766" s="426"/>
      <c r="R766" s="426"/>
      <c r="S766" s="426"/>
      <c r="T766" s="426"/>
      <c r="U766" s="426"/>
      <c r="V766" s="426"/>
      <c r="W766" s="426"/>
      <c r="X766" s="426"/>
      <c r="Y766" s="426"/>
      <c r="Z766" s="426"/>
    </row>
    <row r="767" spans="1:26" ht="15.75" customHeight="1">
      <c r="A767" s="426"/>
      <c r="B767" s="426"/>
      <c r="C767" s="426"/>
      <c r="D767" s="426"/>
      <c r="E767" s="426"/>
      <c r="F767" s="426"/>
      <c r="G767" s="426"/>
      <c r="H767" s="426"/>
      <c r="I767" s="426"/>
      <c r="J767" s="426"/>
      <c r="K767" s="426"/>
      <c r="L767" s="426"/>
      <c r="M767" s="426"/>
      <c r="N767" s="426"/>
      <c r="O767" s="426"/>
      <c r="P767" s="426"/>
      <c r="Q767" s="426"/>
      <c r="R767" s="426"/>
      <c r="S767" s="426"/>
      <c r="T767" s="426"/>
      <c r="U767" s="426"/>
      <c r="V767" s="426"/>
      <c r="W767" s="426"/>
      <c r="X767" s="426"/>
      <c r="Y767" s="426"/>
      <c r="Z767" s="426"/>
    </row>
    <row r="768" spans="1:26" ht="15.75" customHeight="1">
      <c r="A768" s="426"/>
      <c r="B768" s="426"/>
      <c r="C768" s="426"/>
      <c r="D768" s="426"/>
      <c r="E768" s="426"/>
      <c r="F768" s="426"/>
      <c r="G768" s="426"/>
      <c r="H768" s="426"/>
      <c r="I768" s="426"/>
      <c r="J768" s="426"/>
      <c r="K768" s="426"/>
      <c r="L768" s="426"/>
      <c r="M768" s="426"/>
      <c r="N768" s="426"/>
      <c r="O768" s="426"/>
      <c r="P768" s="426"/>
      <c r="Q768" s="426"/>
      <c r="R768" s="426"/>
      <c r="S768" s="426"/>
      <c r="T768" s="426"/>
      <c r="U768" s="426"/>
      <c r="V768" s="426"/>
      <c r="W768" s="426"/>
      <c r="X768" s="426"/>
      <c r="Y768" s="426"/>
      <c r="Z768" s="426"/>
    </row>
    <row r="769" spans="1:26" ht="15.75" customHeight="1">
      <c r="A769" s="426"/>
      <c r="B769" s="426"/>
      <c r="C769" s="426"/>
      <c r="D769" s="426"/>
      <c r="E769" s="426"/>
      <c r="F769" s="426"/>
      <c r="G769" s="426"/>
      <c r="H769" s="426"/>
      <c r="I769" s="426"/>
      <c r="J769" s="426"/>
      <c r="K769" s="426"/>
      <c r="L769" s="426"/>
      <c r="M769" s="426"/>
      <c r="N769" s="426"/>
      <c r="O769" s="426"/>
      <c r="P769" s="426"/>
      <c r="Q769" s="426"/>
      <c r="R769" s="426"/>
      <c r="S769" s="426"/>
      <c r="T769" s="426"/>
      <c r="U769" s="426"/>
      <c r="V769" s="426"/>
      <c r="W769" s="426"/>
      <c r="X769" s="426"/>
      <c r="Y769" s="426"/>
      <c r="Z769" s="426"/>
    </row>
    <row r="770" spans="1:26" ht="15.75" customHeight="1">
      <c r="A770" s="426"/>
      <c r="B770" s="426"/>
      <c r="C770" s="426"/>
      <c r="D770" s="426"/>
      <c r="E770" s="426"/>
      <c r="F770" s="426"/>
      <c r="G770" s="426"/>
      <c r="H770" s="426"/>
      <c r="I770" s="426"/>
      <c r="J770" s="426"/>
      <c r="K770" s="426"/>
      <c r="L770" s="426"/>
      <c r="M770" s="426"/>
      <c r="N770" s="426"/>
      <c r="O770" s="426"/>
      <c r="P770" s="426"/>
      <c r="Q770" s="426"/>
      <c r="R770" s="426"/>
      <c r="S770" s="426"/>
      <c r="T770" s="426"/>
      <c r="U770" s="426"/>
      <c r="V770" s="426"/>
      <c r="W770" s="426"/>
      <c r="X770" s="426"/>
      <c r="Y770" s="426"/>
      <c r="Z770" s="426"/>
    </row>
    <row r="771" spans="1:26" ht="15.75" customHeight="1">
      <c r="A771" s="426"/>
      <c r="B771" s="426"/>
      <c r="C771" s="426"/>
      <c r="D771" s="426"/>
      <c r="E771" s="426"/>
      <c r="F771" s="426"/>
      <c r="G771" s="426"/>
      <c r="H771" s="426"/>
      <c r="I771" s="426"/>
      <c r="J771" s="426"/>
      <c r="K771" s="426"/>
      <c r="L771" s="426"/>
      <c r="M771" s="426"/>
      <c r="N771" s="426"/>
      <c r="O771" s="426"/>
      <c r="P771" s="426"/>
      <c r="Q771" s="426"/>
      <c r="R771" s="426"/>
      <c r="S771" s="426"/>
      <c r="T771" s="426"/>
      <c r="U771" s="426"/>
      <c r="V771" s="426"/>
      <c r="W771" s="426"/>
      <c r="X771" s="426"/>
      <c r="Y771" s="426"/>
      <c r="Z771" s="426"/>
    </row>
    <row r="772" spans="1:26" ht="15.75" customHeight="1">
      <c r="A772" s="426"/>
      <c r="B772" s="426"/>
      <c r="C772" s="426"/>
      <c r="D772" s="426"/>
      <c r="E772" s="426"/>
      <c r="F772" s="426"/>
      <c r="G772" s="426"/>
      <c r="H772" s="426"/>
      <c r="I772" s="426"/>
      <c r="J772" s="426"/>
      <c r="K772" s="426"/>
      <c r="L772" s="426"/>
      <c r="M772" s="426"/>
      <c r="N772" s="426"/>
      <c r="O772" s="426"/>
      <c r="P772" s="426"/>
      <c r="Q772" s="426"/>
      <c r="R772" s="426"/>
      <c r="S772" s="426"/>
      <c r="T772" s="426"/>
      <c r="U772" s="426"/>
      <c r="V772" s="426"/>
      <c r="W772" s="426"/>
      <c r="X772" s="426"/>
      <c r="Y772" s="426"/>
      <c r="Z772" s="426"/>
    </row>
    <row r="773" spans="1:26" ht="15.75" customHeight="1">
      <c r="A773" s="426"/>
      <c r="B773" s="426"/>
      <c r="C773" s="426"/>
      <c r="D773" s="426"/>
      <c r="E773" s="426"/>
      <c r="F773" s="426"/>
      <c r="G773" s="426"/>
      <c r="H773" s="426"/>
      <c r="I773" s="426"/>
      <c r="J773" s="426"/>
      <c r="K773" s="426"/>
      <c r="L773" s="426"/>
      <c r="M773" s="426"/>
      <c r="N773" s="426"/>
      <c r="O773" s="426"/>
      <c r="P773" s="426"/>
      <c r="Q773" s="426"/>
      <c r="R773" s="426"/>
      <c r="S773" s="426"/>
      <c r="T773" s="426"/>
      <c r="U773" s="426"/>
      <c r="V773" s="426"/>
      <c r="W773" s="426"/>
      <c r="X773" s="426"/>
      <c r="Y773" s="426"/>
      <c r="Z773" s="426"/>
    </row>
    <row r="774" spans="1:26" ht="15.75" customHeight="1">
      <c r="A774" s="426"/>
      <c r="B774" s="426"/>
      <c r="C774" s="426"/>
      <c r="D774" s="426"/>
      <c r="E774" s="426"/>
      <c r="F774" s="426"/>
      <c r="G774" s="426"/>
      <c r="H774" s="426"/>
      <c r="I774" s="426"/>
      <c r="J774" s="426"/>
      <c r="K774" s="426"/>
      <c r="L774" s="426"/>
      <c r="M774" s="426"/>
      <c r="N774" s="426"/>
      <c r="O774" s="426"/>
      <c r="P774" s="426"/>
      <c r="Q774" s="426"/>
      <c r="R774" s="426"/>
      <c r="S774" s="426"/>
      <c r="T774" s="426"/>
      <c r="U774" s="426"/>
      <c r="V774" s="426"/>
      <c r="W774" s="426"/>
      <c r="X774" s="426"/>
      <c r="Y774" s="426"/>
      <c r="Z774" s="426"/>
    </row>
    <row r="775" spans="1:26" ht="15.75" customHeight="1">
      <c r="A775" s="426"/>
      <c r="B775" s="426"/>
      <c r="C775" s="426"/>
      <c r="D775" s="426"/>
      <c r="E775" s="426"/>
      <c r="F775" s="426"/>
      <c r="G775" s="426"/>
      <c r="H775" s="426"/>
      <c r="I775" s="426"/>
      <c r="J775" s="426"/>
      <c r="K775" s="426"/>
      <c r="L775" s="426"/>
      <c r="M775" s="426"/>
      <c r="N775" s="426"/>
      <c r="O775" s="426"/>
      <c r="P775" s="426"/>
      <c r="Q775" s="426"/>
      <c r="R775" s="426"/>
      <c r="S775" s="426"/>
      <c r="T775" s="426"/>
      <c r="U775" s="426"/>
      <c r="V775" s="426"/>
      <c r="W775" s="426"/>
      <c r="X775" s="426"/>
      <c r="Y775" s="426"/>
      <c r="Z775" s="426"/>
    </row>
    <row r="776" spans="1:26" ht="15.75" customHeight="1">
      <c r="A776" s="426"/>
      <c r="B776" s="426"/>
      <c r="C776" s="426"/>
      <c r="D776" s="426"/>
      <c r="E776" s="426"/>
      <c r="F776" s="426"/>
      <c r="G776" s="426"/>
      <c r="H776" s="426"/>
      <c r="I776" s="426"/>
      <c r="J776" s="426"/>
      <c r="K776" s="426"/>
      <c r="L776" s="426"/>
      <c r="M776" s="426"/>
      <c r="N776" s="426"/>
      <c r="O776" s="426"/>
      <c r="P776" s="426"/>
      <c r="Q776" s="426"/>
      <c r="R776" s="426"/>
      <c r="S776" s="426"/>
      <c r="T776" s="426"/>
      <c r="U776" s="426"/>
      <c r="V776" s="426"/>
      <c r="W776" s="426"/>
      <c r="X776" s="426"/>
      <c r="Y776" s="426"/>
      <c r="Z776" s="426"/>
    </row>
    <row r="777" spans="1:26" ht="15.75" customHeight="1">
      <c r="A777" s="426"/>
      <c r="B777" s="426"/>
      <c r="C777" s="426"/>
      <c r="D777" s="426"/>
      <c r="E777" s="426"/>
      <c r="F777" s="426"/>
      <c r="G777" s="426"/>
      <c r="H777" s="426"/>
      <c r="I777" s="426"/>
      <c r="J777" s="426"/>
      <c r="K777" s="426"/>
      <c r="L777" s="426"/>
      <c r="M777" s="426"/>
      <c r="N777" s="426"/>
      <c r="O777" s="426"/>
      <c r="P777" s="426"/>
      <c r="Q777" s="426"/>
      <c r="R777" s="426"/>
      <c r="S777" s="426"/>
      <c r="T777" s="426"/>
      <c r="U777" s="426"/>
      <c r="V777" s="426"/>
      <c r="W777" s="426"/>
      <c r="X777" s="426"/>
      <c r="Y777" s="426"/>
      <c r="Z777" s="426"/>
    </row>
    <row r="778" spans="1:26" ht="15.75" customHeight="1">
      <c r="A778" s="426"/>
      <c r="B778" s="426"/>
      <c r="C778" s="426"/>
      <c r="D778" s="426"/>
      <c r="E778" s="426"/>
      <c r="F778" s="426"/>
      <c r="G778" s="426"/>
      <c r="H778" s="426"/>
      <c r="I778" s="426"/>
      <c r="J778" s="426"/>
      <c r="K778" s="426"/>
      <c r="L778" s="426"/>
      <c r="M778" s="426"/>
      <c r="N778" s="426"/>
      <c r="O778" s="426"/>
      <c r="P778" s="426"/>
      <c r="Q778" s="426"/>
      <c r="R778" s="426"/>
      <c r="S778" s="426"/>
      <c r="T778" s="426"/>
      <c r="U778" s="426"/>
      <c r="V778" s="426"/>
      <c r="W778" s="426"/>
      <c r="X778" s="426"/>
      <c r="Y778" s="426"/>
      <c r="Z778" s="426"/>
    </row>
    <row r="779" spans="1:26" ht="15.75" customHeight="1">
      <c r="A779" s="426"/>
      <c r="B779" s="426"/>
      <c r="C779" s="426"/>
      <c r="D779" s="426"/>
      <c r="E779" s="426"/>
      <c r="F779" s="426"/>
      <c r="G779" s="426"/>
      <c r="H779" s="426"/>
      <c r="I779" s="426"/>
      <c r="J779" s="426"/>
      <c r="K779" s="426"/>
      <c r="L779" s="426"/>
      <c r="M779" s="426"/>
      <c r="N779" s="426"/>
      <c r="O779" s="426"/>
      <c r="P779" s="426"/>
      <c r="Q779" s="426"/>
      <c r="R779" s="426"/>
      <c r="S779" s="426"/>
      <c r="T779" s="426"/>
      <c r="U779" s="426"/>
      <c r="V779" s="426"/>
      <c r="W779" s="426"/>
      <c r="X779" s="426"/>
      <c r="Y779" s="426"/>
      <c r="Z779" s="426"/>
    </row>
    <row r="780" spans="1:26" ht="15.75" customHeight="1">
      <c r="A780" s="426"/>
      <c r="B780" s="426"/>
      <c r="C780" s="426"/>
      <c r="D780" s="426"/>
      <c r="E780" s="426"/>
      <c r="F780" s="426"/>
      <c r="G780" s="426"/>
      <c r="H780" s="426"/>
      <c r="I780" s="426"/>
      <c r="J780" s="426"/>
      <c r="K780" s="426"/>
      <c r="L780" s="426"/>
      <c r="M780" s="426"/>
      <c r="N780" s="426"/>
      <c r="O780" s="426"/>
      <c r="P780" s="426"/>
      <c r="Q780" s="426"/>
      <c r="R780" s="426"/>
      <c r="S780" s="426"/>
      <c r="T780" s="426"/>
      <c r="U780" s="426"/>
      <c r="V780" s="426"/>
      <c r="W780" s="426"/>
      <c r="X780" s="426"/>
      <c r="Y780" s="426"/>
      <c r="Z780" s="426"/>
    </row>
    <row r="781" spans="1:26" ht="15.75" customHeight="1">
      <c r="A781" s="426"/>
      <c r="B781" s="426"/>
      <c r="C781" s="426"/>
      <c r="D781" s="426"/>
      <c r="E781" s="426"/>
      <c r="F781" s="426"/>
      <c r="G781" s="426"/>
      <c r="H781" s="426"/>
      <c r="I781" s="426"/>
      <c r="J781" s="426"/>
      <c r="K781" s="426"/>
      <c r="L781" s="426"/>
      <c r="M781" s="426"/>
      <c r="N781" s="426"/>
      <c r="O781" s="426"/>
      <c r="P781" s="426"/>
      <c r="Q781" s="426"/>
      <c r="R781" s="426"/>
      <c r="S781" s="426"/>
      <c r="T781" s="426"/>
      <c r="U781" s="426"/>
      <c r="V781" s="426"/>
      <c r="W781" s="426"/>
      <c r="X781" s="426"/>
      <c r="Y781" s="426"/>
      <c r="Z781" s="426"/>
    </row>
    <row r="782" spans="1:26" ht="15.75" customHeight="1">
      <c r="A782" s="426"/>
      <c r="B782" s="426"/>
      <c r="C782" s="426"/>
      <c r="D782" s="426"/>
      <c r="E782" s="426"/>
      <c r="F782" s="426"/>
      <c r="G782" s="426"/>
      <c r="H782" s="426"/>
      <c r="I782" s="426"/>
      <c r="J782" s="426"/>
      <c r="K782" s="426"/>
      <c r="L782" s="426"/>
      <c r="M782" s="426"/>
      <c r="N782" s="426"/>
      <c r="O782" s="426"/>
      <c r="P782" s="426"/>
      <c r="Q782" s="426"/>
      <c r="R782" s="426"/>
      <c r="S782" s="426"/>
      <c r="T782" s="426"/>
      <c r="U782" s="426"/>
      <c r="V782" s="426"/>
      <c r="W782" s="426"/>
      <c r="X782" s="426"/>
      <c r="Y782" s="426"/>
      <c r="Z782" s="426"/>
    </row>
    <row r="783" spans="1:26" ht="15.75" customHeight="1">
      <c r="A783" s="426"/>
      <c r="B783" s="426"/>
      <c r="C783" s="426"/>
      <c r="D783" s="426"/>
      <c r="E783" s="426"/>
      <c r="F783" s="426"/>
      <c r="G783" s="426"/>
      <c r="H783" s="426"/>
      <c r="I783" s="426"/>
      <c r="J783" s="426"/>
      <c r="K783" s="426"/>
      <c r="L783" s="426"/>
      <c r="M783" s="426"/>
      <c r="N783" s="426"/>
      <c r="O783" s="426"/>
      <c r="P783" s="426"/>
      <c r="Q783" s="426"/>
      <c r="R783" s="426"/>
      <c r="S783" s="426"/>
      <c r="T783" s="426"/>
      <c r="U783" s="426"/>
      <c r="V783" s="426"/>
      <c r="W783" s="426"/>
      <c r="X783" s="426"/>
      <c r="Y783" s="426"/>
      <c r="Z783" s="426"/>
    </row>
    <row r="784" spans="1:26" ht="15.75" customHeight="1">
      <c r="A784" s="426"/>
      <c r="B784" s="426"/>
      <c r="C784" s="426"/>
      <c r="D784" s="426"/>
      <c r="E784" s="426"/>
      <c r="F784" s="426"/>
      <c r="G784" s="426"/>
      <c r="H784" s="426"/>
      <c r="I784" s="426"/>
      <c r="J784" s="426"/>
      <c r="K784" s="426"/>
      <c r="L784" s="426"/>
      <c r="M784" s="426"/>
      <c r="N784" s="426"/>
      <c r="O784" s="426"/>
      <c r="P784" s="426"/>
      <c r="Q784" s="426"/>
      <c r="R784" s="426"/>
      <c r="S784" s="426"/>
      <c r="T784" s="426"/>
      <c r="U784" s="426"/>
      <c r="V784" s="426"/>
      <c r="W784" s="426"/>
      <c r="X784" s="426"/>
      <c r="Y784" s="426"/>
      <c r="Z784" s="426"/>
    </row>
    <row r="785" spans="1:26" ht="15.75" customHeight="1">
      <c r="A785" s="426"/>
      <c r="B785" s="426"/>
      <c r="C785" s="426"/>
      <c r="D785" s="426"/>
      <c r="E785" s="426"/>
      <c r="F785" s="426"/>
      <c r="G785" s="426"/>
      <c r="H785" s="426"/>
      <c r="I785" s="426"/>
      <c r="J785" s="426"/>
      <c r="K785" s="426"/>
      <c r="L785" s="426"/>
      <c r="M785" s="426"/>
      <c r="N785" s="426"/>
      <c r="O785" s="426"/>
      <c r="P785" s="426"/>
      <c r="Q785" s="426"/>
      <c r="R785" s="426"/>
      <c r="S785" s="426"/>
      <c r="T785" s="426"/>
      <c r="U785" s="426"/>
      <c r="V785" s="426"/>
      <c r="W785" s="426"/>
      <c r="X785" s="426"/>
      <c r="Y785" s="426"/>
      <c r="Z785" s="426"/>
    </row>
    <row r="786" spans="1:26" ht="15.75" customHeight="1">
      <c r="A786" s="426"/>
      <c r="B786" s="426"/>
      <c r="C786" s="426"/>
      <c r="D786" s="426"/>
      <c r="E786" s="426"/>
      <c r="F786" s="426"/>
      <c r="G786" s="426"/>
      <c r="H786" s="426"/>
      <c r="I786" s="426"/>
      <c r="J786" s="426"/>
      <c r="K786" s="426"/>
      <c r="L786" s="426"/>
      <c r="M786" s="426"/>
      <c r="N786" s="426"/>
      <c r="O786" s="426"/>
      <c r="P786" s="426"/>
      <c r="Q786" s="426"/>
      <c r="R786" s="426"/>
      <c r="S786" s="426"/>
      <c r="T786" s="426"/>
      <c r="U786" s="426"/>
      <c r="V786" s="426"/>
      <c r="W786" s="426"/>
      <c r="X786" s="426"/>
      <c r="Y786" s="426"/>
      <c r="Z786" s="426"/>
    </row>
    <row r="787" spans="1:26" ht="15.75" customHeight="1">
      <c r="A787" s="426"/>
      <c r="B787" s="426"/>
      <c r="C787" s="426"/>
      <c r="D787" s="426"/>
      <c r="E787" s="426"/>
      <c r="F787" s="426"/>
      <c r="G787" s="426"/>
      <c r="H787" s="426"/>
      <c r="I787" s="426"/>
      <c r="J787" s="426"/>
      <c r="K787" s="426"/>
      <c r="L787" s="426"/>
      <c r="M787" s="426"/>
      <c r="N787" s="426"/>
      <c r="O787" s="426"/>
      <c r="P787" s="426"/>
      <c r="Q787" s="426"/>
      <c r="R787" s="426"/>
      <c r="S787" s="426"/>
      <c r="T787" s="426"/>
      <c r="U787" s="426"/>
      <c r="V787" s="426"/>
      <c r="W787" s="426"/>
      <c r="X787" s="426"/>
      <c r="Y787" s="426"/>
      <c r="Z787" s="426"/>
    </row>
    <row r="788" spans="1:26" ht="15.75" customHeight="1">
      <c r="A788" s="426"/>
      <c r="B788" s="426"/>
      <c r="C788" s="426"/>
      <c r="D788" s="426"/>
      <c r="E788" s="426"/>
      <c r="F788" s="426"/>
      <c r="G788" s="426"/>
      <c r="H788" s="426"/>
      <c r="I788" s="426"/>
      <c r="J788" s="426"/>
      <c r="K788" s="426"/>
      <c r="L788" s="426"/>
      <c r="M788" s="426"/>
      <c r="N788" s="426"/>
      <c r="O788" s="426"/>
      <c r="P788" s="426"/>
      <c r="Q788" s="426"/>
      <c r="R788" s="426"/>
      <c r="S788" s="426"/>
      <c r="T788" s="426"/>
      <c r="U788" s="426"/>
      <c r="V788" s="426"/>
      <c r="W788" s="426"/>
      <c r="X788" s="426"/>
      <c r="Y788" s="426"/>
      <c r="Z788" s="426"/>
    </row>
    <row r="789" spans="1:26" ht="15.75" customHeight="1">
      <c r="A789" s="426"/>
      <c r="B789" s="426"/>
      <c r="C789" s="426"/>
      <c r="D789" s="426"/>
      <c r="E789" s="426"/>
      <c r="F789" s="426"/>
      <c r="G789" s="426"/>
      <c r="H789" s="426"/>
      <c r="I789" s="426"/>
      <c r="J789" s="426"/>
      <c r="K789" s="426"/>
      <c r="L789" s="426"/>
      <c r="M789" s="426"/>
      <c r="N789" s="426"/>
      <c r="O789" s="426"/>
      <c r="P789" s="426"/>
      <c r="Q789" s="426"/>
      <c r="R789" s="426"/>
      <c r="S789" s="426"/>
      <c r="T789" s="426"/>
      <c r="U789" s="426"/>
      <c r="V789" s="426"/>
      <c r="W789" s="426"/>
      <c r="X789" s="426"/>
      <c r="Y789" s="426"/>
      <c r="Z789" s="426"/>
    </row>
    <row r="790" spans="1:26" ht="15.75" customHeight="1">
      <c r="A790" s="426"/>
      <c r="B790" s="426"/>
      <c r="C790" s="426"/>
      <c r="D790" s="426"/>
      <c r="E790" s="426"/>
      <c r="F790" s="426"/>
      <c r="G790" s="426"/>
      <c r="H790" s="426"/>
      <c r="I790" s="426"/>
      <c r="J790" s="426"/>
      <c r="K790" s="426"/>
      <c r="L790" s="426"/>
      <c r="M790" s="426"/>
      <c r="N790" s="426"/>
      <c r="O790" s="426"/>
      <c r="P790" s="426"/>
      <c r="Q790" s="426"/>
      <c r="R790" s="426"/>
      <c r="S790" s="426"/>
      <c r="T790" s="426"/>
      <c r="U790" s="426"/>
      <c r="V790" s="426"/>
      <c r="W790" s="426"/>
      <c r="X790" s="426"/>
      <c r="Y790" s="426"/>
      <c r="Z790" s="426"/>
    </row>
    <row r="791" spans="1:26" ht="15.75" customHeight="1">
      <c r="A791" s="426"/>
      <c r="B791" s="426"/>
      <c r="C791" s="426"/>
      <c r="D791" s="426"/>
      <c r="E791" s="426"/>
      <c r="F791" s="426"/>
      <c r="G791" s="426"/>
      <c r="H791" s="426"/>
      <c r="I791" s="426"/>
      <c r="J791" s="426"/>
      <c r="K791" s="426"/>
      <c r="L791" s="426"/>
      <c r="M791" s="426"/>
      <c r="N791" s="426"/>
      <c r="O791" s="426"/>
      <c r="P791" s="426"/>
      <c r="Q791" s="426"/>
      <c r="R791" s="426"/>
      <c r="S791" s="426"/>
      <c r="T791" s="426"/>
      <c r="U791" s="426"/>
      <c r="V791" s="426"/>
      <c r="W791" s="426"/>
      <c r="X791" s="426"/>
      <c r="Y791" s="426"/>
      <c r="Z791" s="426"/>
    </row>
    <row r="792" spans="1:26" ht="15.75" customHeight="1">
      <c r="A792" s="426"/>
      <c r="B792" s="426"/>
      <c r="C792" s="426"/>
      <c r="D792" s="426"/>
      <c r="E792" s="426"/>
      <c r="F792" s="426"/>
      <c r="G792" s="426"/>
      <c r="H792" s="426"/>
      <c r="I792" s="426"/>
      <c r="J792" s="426"/>
      <c r="K792" s="426"/>
      <c r="L792" s="426"/>
      <c r="M792" s="426"/>
      <c r="N792" s="426"/>
      <c r="O792" s="426"/>
      <c r="P792" s="426"/>
      <c r="Q792" s="426"/>
      <c r="R792" s="426"/>
      <c r="S792" s="426"/>
      <c r="T792" s="426"/>
      <c r="U792" s="426"/>
      <c r="V792" s="426"/>
      <c r="W792" s="426"/>
      <c r="X792" s="426"/>
      <c r="Y792" s="426"/>
      <c r="Z792" s="426"/>
    </row>
    <row r="793" spans="1:26" ht="15.75" customHeight="1">
      <c r="A793" s="426"/>
      <c r="B793" s="426"/>
      <c r="C793" s="426"/>
      <c r="D793" s="426"/>
      <c r="E793" s="426"/>
      <c r="F793" s="426"/>
      <c r="G793" s="426"/>
      <c r="H793" s="426"/>
      <c r="I793" s="426"/>
      <c r="J793" s="426"/>
      <c r="K793" s="426"/>
      <c r="L793" s="426"/>
      <c r="M793" s="426"/>
      <c r="N793" s="426"/>
      <c r="O793" s="426"/>
      <c r="P793" s="426"/>
      <c r="Q793" s="426"/>
      <c r="R793" s="426"/>
      <c r="S793" s="426"/>
      <c r="T793" s="426"/>
      <c r="U793" s="426"/>
      <c r="V793" s="426"/>
      <c r="W793" s="426"/>
      <c r="X793" s="426"/>
      <c r="Y793" s="426"/>
      <c r="Z793" s="426"/>
    </row>
    <row r="794" spans="1:26" ht="15.75" customHeight="1">
      <c r="A794" s="426"/>
      <c r="B794" s="426"/>
      <c r="C794" s="426"/>
      <c r="D794" s="426"/>
      <c r="E794" s="426"/>
      <c r="F794" s="426"/>
      <c r="G794" s="426"/>
      <c r="H794" s="426"/>
      <c r="I794" s="426"/>
      <c r="J794" s="426"/>
      <c r="K794" s="426"/>
      <c r="L794" s="426"/>
      <c r="M794" s="426"/>
      <c r="N794" s="426"/>
      <c r="O794" s="426"/>
      <c r="P794" s="426"/>
      <c r="Q794" s="426"/>
      <c r="R794" s="426"/>
      <c r="S794" s="426"/>
      <c r="T794" s="426"/>
      <c r="U794" s="426"/>
      <c r="V794" s="426"/>
      <c r="W794" s="426"/>
      <c r="X794" s="426"/>
      <c r="Y794" s="426"/>
      <c r="Z794" s="426"/>
    </row>
    <row r="795" spans="1:26" ht="15.75" customHeight="1">
      <c r="A795" s="426"/>
      <c r="B795" s="426"/>
      <c r="C795" s="426"/>
      <c r="D795" s="426"/>
      <c r="E795" s="426"/>
      <c r="F795" s="426"/>
      <c r="G795" s="426"/>
      <c r="H795" s="426"/>
      <c r="I795" s="426"/>
      <c r="J795" s="426"/>
      <c r="K795" s="426"/>
      <c r="L795" s="426"/>
      <c r="M795" s="426"/>
      <c r="N795" s="426"/>
      <c r="O795" s="426"/>
      <c r="P795" s="426"/>
      <c r="Q795" s="426"/>
      <c r="R795" s="426"/>
      <c r="S795" s="426"/>
      <c r="T795" s="426"/>
      <c r="U795" s="426"/>
      <c r="V795" s="426"/>
      <c r="W795" s="426"/>
      <c r="X795" s="426"/>
      <c r="Y795" s="426"/>
      <c r="Z795" s="426"/>
    </row>
    <row r="796" spans="1:26" ht="15.75" customHeight="1">
      <c r="A796" s="426"/>
      <c r="B796" s="426"/>
      <c r="C796" s="426"/>
      <c r="D796" s="426"/>
      <c r="E796" s="426"/>
      <c r="F796" s="426"/>
      <c r="G796" s="426"/>
      <c r="H796" s="426"/>
      <c r="I796" s="426"/>
      <c r="J796" s="426"/>
      <c r="K796" s="426"/>
      <c r="L796" s="426"/>
      <c r="M796" s="426"/>
      <c r="N796" s="426"/>
      <c r="O796" s="426"/>
      <c r="P796" s="426"/>
      <c r="Q796" s="426"/>
      <c r="R796" s="426"/>
      <c r="S796" s="426"/>
      <c r="T796" s="426"/>
      <c r="U796" s="426"/>
      <c r="V796" s="426"/>
      <c r="W796" s="426"/>
      <c r="X796" s="426"/>
      <c r="Y796" s="426"/>
      <c r="Z796" s="426"/>
    </row>
    <row r="797" spans="1:26" ht="15.75" customHeight="1">
      <c r="A797" s="426"/>
      <c r="B797" s="426"/>
      <c r="C797" s="426"/>
      <c r="D797" s="426"/>
      <c r="E797" s="426"/>
      <c r="F797" s="426"/>
      <c r="G797" s="426"/>
      <c r="H797" s="426"/>
      <c r="I797" s="426"/>
      <c r="J797" s="426"/>
      <c r="K797" s="426"/>
      <c r="L797" s="426"/>
      <c r="M797" s="426"/>
      <c r="N797" s="426"/>
      <c r="O797" s="426"/>
      <c r="P797" s="426"/>
      <c r="Q797" s="426"/>
      <c r="R797" s="426"/>
      <c r="S797" s="426"/>
      <c r="T797" s="426"/>
      <c r="U797" s="426"/>
      <c r="V797" s="426"/>
      <c r="W797" s="426"/>
      <c r="X797" s="426"/>
      <c r="Y797" s="426"/>
      <c r="Z797" s="426"/>
    </row>
    <row r="798" spans="1:26" ht="15.75" customHeight="1">
      <c r="A798" s="426"/>
      <c r="B798" s="426"/>
      <c r="C798" s="426"/>
      <c r="D798" s="426"/>
      <c r="E798" s="426"/>
      <c r="F798" s="426"/>
      <c r="G798" s="426"/>
      <c r="H798" s="426"/>
      <c r="I798" s="426"/>
      <c r="J798" s="426"/>
      <c r="K798" s="426"/>
      <c r="L798" s="426"/>
      <c r="M798" s="426"/>
      <c r="N798" s="426"/>
      <c r="O798" s="426"/>
      <c r="P798" s="426"/>
      <c r="Q798" s="426"/>
      <c r="R798" s="426"/>
      <c r="S798" s="426"/>
      <c r="T798" s="426"/>
      <c r="U798" s="426"/>
      <c r="V798" s="426"/>
      <c r="W798" s="426"/>
      <c r="X798" s="426"/>
      <c r="Y798" s="426"/>
      <c r="Z798" s="426"/>
    </row>
    <row r="799" spans="1:26" ht="15.75" customHeight="1">
      <c r="A799" s="426"/>
      <c r="B799" s="426"/>
      <c r="C799" s="426"/>
      <c r="D799" s="426"/>
      <c r="E799" s="426"/>
      <c r="F799" s="426"/>
      <c r="G799" s="426"/>
      <c r="H799" s="426"/>
      <c r="I799" s="426"/>
      <c r="J799" s="426"/>
      <c r="K799" s="426"/>
      <c r="L799" s="426"/>
      <c r="M799" s="426"/>
      <c r="N799" s="426"/>
      <c r="O799" s="426"/>
      <c r="P799" s="426"/>
      <c r="Q799" s="426"/>
      <c r="R799" s="426"/>
      <c r="S799" s="426"/>
      <c r="T799" s="426"/>
      <c r="U799" s="426"/>
      <c r="V799" s="426"/>
      <c r="W799" s="426"/>
      <c r="X799" s="426"/>
      <c r="Y799" s="426"/>
      <c r="Z799" s="426"/>
    </row>
    <row r="800" spans="1:26" ht="15.75" customHeight="1">
      <c r="A800" s="426"/>
      <c r="B800" s="426"/>
      <c r="C800" s="426"/>
      <c r="D800" s="426"/>
      <c r="E800" s="426"/>
      <c r="F800" s="426"/>
      <c r="G800" s="426"/>
      <c r="H800" s="426"/>
      <c r="I800" s="426"/>
      <c r="J800" s="426"/>
      <c r="K800" s="426"/>
      <c r="L800" s="426"/>
      <c r="M800" s="426"/>
      <c r="N800" s="426"/>
      <c r="O800" s="426"/>
      <c r="P800" s="426"/>
      <c r="Q800" s="426"/>
      <c r="R800" s="426"/>
      <c r="S800" s="426"/>
      <c r="T800" s="426"/>
      <c r="U800" s="426"/>
      <c r="V800" s="426"/>
      <c r="W800" s="426"/>
      <c r="X800" s="426"/>
      <c r="Y800" s="426"/>
      <c r="Z800" s="426"/>
    </row>
    <row r="801" spans="1:26" ht="15.75" customHeight="1">
      <c r="A801" s="426"/>
      <c r="B801" s="426"/>
      <c r="C801" s="426"/>
      <c r="D801" s="426"/>
      <c r="E801" s="426"/>
      <c r="F801" s="426"/>
      <c r="G801" s="426"/>
      <c r="H801" s="426"/>
      <c r="I801" s="426"/>
      <c r="J801" s="426"/>
      <c r="K801" s="426"/>
      <c r="L801" s="426"/>
      <c r="M801" s="426"/>
      <c r="N801" s="426"/>
      <c r="O801" s="426"/>
      <c r="P801" s="426"/>
      <c r="Q801" s="426"/>
      <c r="R801" s="426"/>
      <c r="S801" s="426"/>
      <c r="T801" s="426"/>
      <c r="U801" s="426"/>
      <c r="V801" s="426"/>
      <c r="W801" s="426"/>
      <c r="X801" s="426"/>
      <c r="Y801" s="426"/>
      <c r="Z801" s="426"/>
    </row>
    <row r="802" spans="1:26" ht="15.75" customHeight="1">
      <c r="A802" s="426"/>
      <c r="B802" s="426"/>
      <c r="C802" s="426"/>
      <c r="D802" s="426"/>
      <c r="E802" s="426"/>
      <c r="F802" s="426"/>
      <c r="G802" s="426"/>
      <c r="H802" s="426"/>
      <c r="I802" s="426"/>
      <c r="J802" s="426"/>
      <c r="K802" s="426"/>
      <c r="L802" s="426"/>
      <c r="M802" s="426"/>
      <c r="N802" s="426"/>
      <c r="O802" s="426"/>
      <c r="P802" s="426"/>
      <c r="Q802" s="426"/>
      <c r="R802" s="426"/>
      <c r="S802" s="426"/>
      <c r="T802" s="426"/>
      <c r="U802" s="426"/>
      <c r="V802" s="426"/>
      <c r="W802" s="426"/>
      <c r="X802" s="426"/>
      <c r="Y802" s="426"/>
      <c r="Z802" s="426"/>
    </row>
    <row r="803" spans="1:26" ht="15.75" customHeight="1">
      <c r="A803" s="426"/>
      <c r="B803" s="426"/>
      <c r="C803" s="426"/>
      <c r="D803" s="426"/>
      <c r="E803" s="426"/>
      <c r="F803" s="426"/>
      <c r="G803" s="426"/>
      <c r="H803" s="426"/>
      <c r="I803" s="426"/>
      <c r="J803" s="426"/>
      <c r="K803" s="426"/>
      <c r="L803" s="426"/>
      <c r="M803" s="426"/>
      <c r="N803" s="426"/>
      <c r="O803" s="426"/>
      <c r="P803" s="426"/>
      <c r="Q803" s="426"/>
      <c r="R803" s="426"/>
      <c r="S803" s="426"/>
      <c r="T803" s="426"/>
      <c r="U803" s="426"/>
      <c r="V803" s="426"/>
      <c r="W803" s="426"/>
      <c r="X803" s="426"/>
      <c r="Y803" s="426"/>
      <c r="Z803" s="426"/>
    </row>
    <row r="804" spans="1:26" ht="15.75" customHeight="1">
      <c r="A804" s="426"/>
      <c r="B804" s="426"/>
      <c r="C804" s="426"/>
      <c r="D804" s="426"/>
      <c r="E804" s="426"/>
      <c r="F804" s="426"/>
      <c r="G804" s="426"/>
      <c r="H804" s="426"/>
      <c r="I804" s="426"/>
      <c r="J804" s="426"/>
      <c r="K804" s="426"/>
      <c r="L804" s="426"/>
      <c r="M804" s="426"/>
      <c r="N804" s="426"/>
      <c r="O804" s="426"/>
      <c r="P804" s="426"/>
      <c r="Q804" s="426"/>
      <c r="R804" s="426"/>
      <c r="S804" s="426"/>
      <c r="T804" s="426"/>
      <c r="U804" s="426"/>
      <c r="V804" s="426"/>
      <c r="W804" s="426"/>
      <c r="X804" s="426"/>
      <c r="Y804" s="426"/>
      <c r="Z804" s="426"/>
    </row>
    <row r="805" spans="1:26" ht="15.75" customHeight="1">
      <c r="A805" s="426"/>
      <c r="B805" s="426"/>
      <c r="C805" s="426"/>
      <c r="D805" s="426"/>
      <c r="E805" s="426"/>
      <c r="F805" s="426"/>
      <c r="G805" s="426"/>
      <c r="H805" s="426"/>
      <c r="I805" s="426"/>
      <c r="J805" s="426"/>
      <c r="K805" s="426"/>
      <c r="L805" s="426"/>
      <c r="M805" s="426"/>
      <c r="N805" s="426"/>
      <c r="O805" s="426"/>
      <c r="P805" s="426"/>
      <c r="Q805" s="426"/>
      <c r="R805" s="426"/>
      <c r="S805" s="426"/>
      <c r="T805" s="426"/>
      <c r="U805" s="426"/>
      <c r="V805" s="426"/>
      <c r="W805" s="426"/>
      <c r="X805" s="426"/>
      <c r="Y805" s="426"/>
      <c r="Z805" s="426"/>
    </row>
    <row r="806" spans="1:26" ht="15.75" customHeight="1">
      <c r="A806" s="426"/>
      <c r="B806" s="426"/>
      <c r="C806" s="426"/>
      <c r="D806" s="426"/>
      <c r="E806" s="426"/>
      <c r="F806" s="426"/>
      <c r="G806" s="426"/>
      <c r="H806" s="426"/>
      <c r="I806" s="426"/>
      <c r="J806" s="426"/>
      <c r="K806" s="426"/>
      <c r="L806" s="426"/>
      <c r="M806" s="426"/>
      <c r="N806" s="426"/>
      <c r="O806" s="426"/>
      <c r="P806" s="426"/>
      <c r="Q806" s="426"/>
      <c r="R806" s="426"/>
      <c r="S806" s="426"/>
      <c r="T806" s="426"/>
      <c r="U806" s="426"/>
      <c r="V806" s="426"/>
      <c r="W806" s="426"/>
      <c r="X806" s="426"/>
      <c r="Y806" s="426"/>
      <c r="Z806" s="426"/>
    </row>
    <row r="807" spans="1:26" ht="15.75" customHeight="1">
      <c r="A807" s="426"/>
      <c r="B807" s="426"/>
      <c r="C807" s="426"/>
      <c r="D807" s="426"/>
      <c r="E807" s="426"/>
      <c r="F807" s="426"/>
      <c r="G807" s="426"/>
      <c r="H807" s="426"/>
      <c r="I807" s="426"/>
      <c r="J807" s="426"/>
      <c r="K807" s="426"/>
      <c r="L807" s="426"/>
      <c r="M807" s="426"/>
      <c r="N807" s="426"/>
      <c r="O807" s="426"/>
      <c r="P807" s="426"/>
      <c r="Q807" s="426"/>
      <c r="R807" s="426"/>
      <c r="S807" s="426"/>
      <c r="T807" s="426"/>
      <c r="U807" s="426"/>
      <c r="V807" s="426"/>
      <c r="W807" s="426"/>
      <c r="X807" s="426"/>
      <c r="Y807" s="426"/>
      <c r="Z807" s="426"/>
    </row>
    <row r="808" spans="1:26" ht="15.75" customHeight="1">
      <c r="A808" s="426"/>
      <c r="B808" s="426"/>
      <c r="C808" s="426"/>
      <c r="D808" s="426"/>
      <c r="E808" s="426"/>
      <c r="F808" s="426"/>
      <c r="G808" s="426"/>
      <c r="H808" s="426"/>
      <c r="I808" s="426"/>
      <c r="J808" s="426"/>
      <c r="K808" s="426"/>
      <c r="L808" s="426"/>
      <c r="M808" s="426"/>
      <c r="N808" s="426"/>
      <c r="O808" s="426"/>
      <c r="P808" s="426"/>
      <c r="Q808" s="426"/>
      <c r="R808" s="426"/>
      <c r="S808" s="426"/>
      <c r="T808" s="426"/>
      <c r="U808" s="426"/>
      <c r="V808" s="426"/>
      <c r="W808" s="426"/>
      <c r="X808" s="426"/>
      <c r="Y808" s="426"/>
      <c r="Z808" s="426"/>
    </row>
    <row r="809" spans="1:26" ht="15.75" customHeight="1">
      <c r="A809" s="426"/>
      <c r="B809" s="426"/>
      <c r="C809" s="426"/>
      <c r="D809" s="426"/>
      <c r="E809" s="426"/>
      <c r="F809" s="426"/>
      <c r="G809" s="426"/>
      <c r="H809" s="426"/>
      <c r="I809" s="426"/>
      <c r="J809" s="426"/>
      <c r="K809" s="426"/>
      <c r="L809" s="426"/>
      <c r="M809" s="426"/>
      <c r="N809" s="426"/>
      <c r="O809" s="426"/>
      <c r="P809" s="426"/>
      <c r="Q809" s="426"/>
      <c r="R809" s="426"/>
      <c r="S809" s="426"/>
      <c r="T809" s="426"/>
      <c r="U809" s="426"/>
      <c r="V809" s="426"/>
      <c r="W809" s="426"/>
      <c r="X809" s="426"/>
      <c r="Y809" s="426"/>
      <c r="Z809" s="426"/>
    </row>
    <row r="810" spans="1:26" ht="15.75" customHeight="1">
      <c r="A810" s="426"/>
      <c r="B810" s="426"/>
      <c r="C810" s="426"/>
      <c r="D810" s="426"/>
      <c r="E810" s="426"/>
      <c r="F810" s="426"/>
      <c r="G810" s="426"/>
      <c r="H810" s="426"/>
      <c r="I810" s="426"/>
      <c r="J810" s="426"/>
      <c r="K810" s="426"/>
      <c r="L810" s="426"/>
      <c r="M810" s="426"/>
      <c r="N810" s="426"/>
      <c r="O810" s="426"/>
      <c r="P810" s="426"/>
      <c r="Q810" s="426"/>
      <c r="R810" s="426"/>
      <c r="S810" s="426"/>
      <c r="T810" s="426"/>
      <c r="U810" s="426"/>
      <c r="V810" s="426"/>
      <c r="W810" s="426"/>
      <c r="X810" s="426"/>
      <c r="Y810" s="426"/>
      <c r="Z810" s="426"/>
    </row>
    <row r="811" spans="1:26" ht="15.75" customHeight="1">
      <c r="A811" s="426"/>
      <c r="B811" s="426"/>
      <c r="C811" s="426"/>
      <c r="D811" s="426"/>
      <c r="E811" s="426"/>
      <c r="F811" s="426"/>
      <c r="G811" s="426"/>
      <c r="H811" s="426"/>
      <c r="I811" s="426"/>
      <c r="J811" s="426"/>
      <c r="K811" s="426"/>
      <c r="L811" s="426"/>
      <c r="M811" s="426"/>
      <c r="N811" s="426"/>
      <c r="O811" s="426"/>
      <c r="P811" s="426"/>
      <c r="Q811" s="426"/>
      <c r="R811" s="426"/>
      <c r="S811" s="426"/>
      <c r="T811" s="426"/>
      <c r="U811" s="426"/>
      <c r="V811" s="426"/>
      <c r="W811" s="426"/>
      <c r="X811" s="426"/>
      <c r="Y811" s="426"/>
      <c r="Z811" s="426"/>
    </row>
    <row r="812" spans="1:26" ht="15.75" customHeight="1">
      <c r="A812" s="426"/>
      <c r="B812" s="426"/>
      <c r="C812" s="426"/>
      <c r="D812" s="426"/>
      <c r="E812" s="426"/>
      <c r="F812" s="426"/>
      <c r="G812" s="426"/>
      <c r="H812" s="426"/>
      <c r="I812" s="426"/>
      <c r="J812" s="426"/>
      <c r="K812" s="426"/>
      <c r="L812" s="426"/>
      <c r="M812" s="426"/>
      <c r="N812" s="426"/>
      <c r="O812" s="426"/>
      <c r="P812" s="426"/>
      <c r="Q812" s="426"/>
      <c r="R812" s="426"/>
      <c r="S812" s="426"/>
      <c r="T812" s="426"/>
      <c r="U812" s="426"/>
      <c r="V812" s="426"/>
      <c r="W812" s="426"/>
      <c r="X812" s="426"/>
      <c r="Y812" s="426"/>
      <c r="Z812" s="426"/>
    </row>
    <row r="813" spans="1:26" ht="15.75" customHeight="1">
      <c r="A813" s="426"/>
      <c r="B813" s="426"/>
      <c r="C813" s="426"/>
      <c r="D813" s="426"/>
      <c r="E813" s="426"/>
      <c r="F813" s="426"/>
      <c r="G813" s="426"/>
      <c r="H813" s="426"/>
      <c r="I813" s="426"/>
      <c r="J813" s="426"/>
      <c r="K813" s="426"/>
      <c r="L813" s="426"/>
      <c r="M813" s="426"/>
      <c r="N813" s="426"/>
      <c r="O813" s="426"/>
      <c r="P813" s="426"/>
      <c r="Q813" s="426"/>
      <c r="R813" s="426"/>
      <c r="S813" s="426"/>
      <c r="T813" s="426"/>
      <c r="U813" s="426"/>
      <c r="V813" s="426"/>
      <c r="W813" s="426"/>
      <c r="X813" s="426"/>
      <c r="Y813" s="426"/>
      <c r="Z813" s="426"/>
    </row>
    <row r="814" spans="1:26" ht="15.75" customHeight="1">
      <c r="A814" s="426"/>
      <c r="B814" s="426"/>
      <c r="C814" s="426"/>
      <c r="D814" s="426"/>
      <c r="E814" s="426"/>
      <c r="F814" s="426"/>
      <c r="G814" s="426"/>
      <c r="H814" s="426"/>
      <c r="I814" s="426"/>
      <c r="J814" s="426"/>
      <c r="K814" s="426"/>
      <c r="L814" s="426"/>
      <c r="M814" s="426"/>
      <c r="N814" s="426"/>
      <c r="O814" s="426"/>
      <c r="P814" s="426"/>
      <c r="Q814" s="426"/>
      <c r="R814" s="426"/>
      <c r="S814" s="426"/>
      <c r="T814" s="426"/>
      <c r="U814" s="426"/>
      <c r="V814" s="426"/>
      <c r="W814" s="426"/>
      <c r="X814" s="426"/>
      <c r="Y814" s="426"/>
      <c r="Z814" s="426"/>
    </row>
    <row r="815" spans="1:26" ht="15.75" customHeight="1">
      <c r="A815" s="426"/>
      <c r="B815" s="426"/>
      <c r="C815" s="426"/>
      <c r="D815" s="426"/>
      <c r="E815" s="426"/>
      <c r="F815" s="426"/>
      <c r="G815" s="426"/>
      <c r="H815" s="426"/>
      <c r="I815" s="426"/>
      <c r="J815" s="426"/>
      <c r="K815" s="426"/>
      <c r="L815" s="426"/>
      <c r="M815" s="426"/>
      <c r="N815" s="426"/>
      <c r="O815" s="426"/>
      <c r="P815" s="426"/>
      <c r="Q815" s="426"/>
      <c r="R815" s="426"/>
      <c r="S815" s="426"/>
      <c r="T815" s="426"/>
      <c r="U815" s="426"/>
      <c r="V815" s="426"/>
      <c r="W815" s="426"/>
      <c r="X815" s="426"/>
      <c r="Y815" s="426"/>
      <c r="Z815" s="426"/>
    </row>
    <row r="816" spans="1:26" ht="15.75" customHeight="1">
      <c r="A816" s="426"/>
      <c r="B816" s="426"/>
      <c r="C816" s="426"/>
      <c r="D816" s="426"/>
      <c r="E816" s="426"/>
      <c r="F816" s="426"/>
      <c r="G816" s="426"/>
      <c r="H816" s="426"/>
      <c r="I816" s="426"/>
      <c r="J816" s="426"/>
      <c r="K816" s="426"/>
      <c r="L816" s="426"/>
      <c r="M816" s="426"/>
      <c r="N816" s="426"/>
      <c r="O816" s="426"/>
      <c r="P816" s="426"/>
      <c r="Q816" s="426"/>
      <c r="R816" s="426"/>
      <c r="S816" s="426"/>
      <c r="T816" s="426"/>
      <c r="U816" s="426"/>
      <c r="V816" s="426"/>
      <c r="W816" s="426"/>
      <c r="X816" s="426"/>
      <c r="Y816" s="426"/>
      <c r="Z816" s="426"/>
    </row>
    <row r="817" spans="1:26" ht="15.75" customHeight="1">
      <c r="A817" s="426"/>
      <c r="B817" s="426"/>
      <c r="C817" s="426"/>
      <c r="D817" s="426"/>
      <c r="E817" s="426"/>
      <c r="F817" s="426"/>
      <c r="G817" s="426"/>
      <c r="H817" s="426"/>
      <c r="I817" s="426"/>
      <c r="J817" s="426"/>
      <c r="K817" s="426"/>
      <c r="L817" s="426"/>
      <c r="M817" s="426"/>
      <c r="N817" s="426"/>
      <c r="O817" s="426"/>
      <c r="P817" s="426"/>
      <c r="Q817" s="426"/>
      <c r="R817" s="426"/>
      <c r="S817" s="426"/>
      <c r="T817" s="426"/>
      <c r="U817" s="426"/>
      <c r="V817" s="426"/>
      <c r="W817" s="426"/>
      <c r="X817" s="426"/>
      <c r="Y817" s="426"/>
      <c r="Z817" s="426"/>
    </row>
    <row r="818" spans="1:26" ht="15.75" customHeight="1">
      <c r="A818" s="426"/>
      <c r="B818" s="426"/>
      <c r="C818" s="426"/>
      <c r="D818" s="426"/>
      <c r="E818" s="426"/>
      <c r="F818" s="426"/>
      <c r="G818" s="426"/>
      <c r="H818" s="426"/>
      <c r="I818" s="426"/>
      <c r="J818" s="426"/>
      <c r="K818" s="426"/>
      <c r="L818" s="426"/>
      <c r="M818" s="426"/>
      <c r="N818" s="426"/>
      <c r="O818" s="426"/>
      <c r="P818" s="426"/>
      <c r="Q818" s="426"/>
      <c r="R818" s="426"/>
      <c r="S818" s="426"/>
      <c r="T818" s="426"/>
      <c r="U818" s="426"/>
      <c r="V818" s="426"/>
      <c r="W818" s="426"/>
      <c r="X818" s="426"/>
      <c r="Y818" s="426"/>
      <c r="Z818" s="426"/>
    </row>
    <row r="819" spans="1:26" ht="15.75" customHeight="1">
      <c r="A819" s="426"/>
      <c r="B819" s="426"/>
      <c r="C819" s="426"/>
      <c r="D819" s="426"/>
      <c r="E819" s="426"/>
      <c r="F819" s="426"/>
      <c r="G819" s="426"/>
      <c r="H819" s="426"/>
      <c r="I819" s="426"/>
      <c r="J819" s="426"/>
      <c r="K819" s="426"/>
      <c r="L819" s="426"/>
      <c r="M819" s="426"/>
      <c r="N819" s="426"/>
      <c r="O819" s="426"/>
      <c r="P819" s="426"/>
      <c r="Q819" s="426"/>
      <c r="R819" s="426"/>
      <c r="S819" s="426"/>
      <c r="T819" s="426"/>
      <c r="U819" s="426"/>
      <c r="V819" s="426"/>
      <c r="W819" s="426"/>
      <c r="X819" s="426"/>
      <c r="Y819" s="426"/>
      <c r="Z819" s="426"/>
    </row>
    <row r="820" spans="1:26" ht="15.75" customHeight="1">
      <c r="A820" s="426"/>
      <c r="B820" s="426"/>
      <c r="C820" s="426"/>
      <c r="D820" s="426"/>
      <c r="E820" s="426"/>
      <c r="F820" s="426"/>
      <c r="G820" s="426"/>
      <c r="H820" s="426"/>
      <c r="I820" s="426"/>
      <c r="J820" s="426"/>
      <c r="K820" s="426"/>
      <c r="L820" s="426"/>
      <c r="M820" s="426"/>
      <c r="N820" s="426"/>
      <c r="O820" s="426"/>
      <c r="P820" s="426"/>
      <c r="Q820" s="426"/>
      <c r="R820" s="426"/>
      <c r="S820" s="426"/>
      <c r="T820" s="426"/>
      <c r="U820" s="426"/>
      <c r="V820" s="426"/>
      <c r="W820" s="426"/>
      <c r="X820" s="426"/>
      <c r="Y820" s="426"/>
      <c r="Z820" s="426"/>
    </row>
    <row r="821" spans="1:26" ht="15.75" customHeight="1">
      <c r="A821" s="426"/>
      <c r="B821" s="426"/>
      <c r="C821" s="426"/>
      <c r="D821" s="426"/>
      <c r="E821" s="426"/>
      <c r="F821" s="426"/>
      <c r="G821" s="426"/>
      <c r="H821" s="426"/>
      <c r="I821" s="426"/>
      <c r="J821" s="426"/>
      <c r="K821" s="426"/>
      <c r="L821" s="426"/>
      <c r="M821" s="426"/>
      <c r="N821" s="426"/>
      <c r="O821" s="426"/>
      <c r="P821" s="426"/>
      <c r="Q821" s="426"/>
      <c r="R821" s="426"/>
      <c r="S821" s="426"/>
      <c r="T821" s="426"/>
      <c r="U821" s="426"/>
      <c r="V821" s="426"/>
      <c r="W821" s="426"/>
      <c r="X821" s="426"/>
      <c r="Y821" s="426"/>
      <c r="Z821" s="426"/>
    </row>
    <row r="822" spans="1:26" ht="15.75" customHeight="1">
      <c r="A822" s="426"/>
      <c r="B822" s="426"/>
      <c r="C822" s="426"/>
      <c r="D822" s="426"/>
      <c r="E822" s="426"/>
      <c r="F822" s="426"/>
      <c r="G822" s="426"/>
      <c r="H822" s="426"/>
      <c r="I822" s="426"/>
      <c r="J822" s="426"/>
      <c r="K822" s="426"/>
      <c r="L822" s="426"/>
      <c r="M822" s="426"/>
      <c r="N822" s="426"/>
      <c r="O822" s="426"/>
      <c r="P822" s="426"/>
      <c r="Q822" s="426"/>
      <c r="R822" s="426"/>
      <c r="S822" s="426"/>
      <c r="T822" s="426"/>
      <c r="U822" s="426"/>
      <c r="V822" s="426"/>
      <c r="W822" s="426"/>
      <c r="X822" s="426"/>
      <c r="Y822" s="426"/>
      <c r="Z822" s="426"/>
    </row>
    <row r="823" spans="1:26" ht="15.75" customHeight="1">
      <c r="A823" s="426"/>
      <c r="B823" s="426"/>
      <c r="C823" s="426"/>
      <c r="D823" s="426"/>
      <c r="E823" s="426"/>
      <c r="F823" s="426"/>
      <c r="G823" s="426"/>
      <c r="H823" s="426"/>
      <c r="I823" s="426"/>
      <c r="J823" s="426"/>
      <c r="K823" s="426"/>
      <c r="L823" s="426"/>
      <c r="M823" s="426"/>
      <c r="N823" s="426"/>
      <c r="O823" s="426"/>
      <c r="P823" s="426"/>
      <c r="Q823" s="426"/>
      <c r="R823" s="426"/>
      <c r="S823" s="426"/>
      <c r="T823" s="426"/>
      <c r="U823" s="426"/>
      <c r="V823" s="426"/>
      <c r="W823" s="426"/>
      <c r="X823" s="426"/>
      <c r="Y823" s="426"/>
      <c r="Z823" s="426"/>
    </row>
    <row r="824" spans="1:26" ht="15.75" customHeight="1">
      <c r="A824" s="426"/>
      <c r="B824" s="426"/>
      <c r="C824" s="426"/>
      <c r="D824" s="426"/>
      <c r="E824" s="426"/>
      <c r="F824" s="426"/>
      <c r="G824" s="426"/>
      <c r="H824" s="426"/>
      <c r="I824" s="426"/>
      <c r="J824" s="426"/>
      <c r="K824" s="426"/>
      <c r="L824" s="426"/>
      <c r="M824" s="426"/>
      <c r="N824" s="426"/>
      <c r="O824" s="426"/>
      <c r="P824" s="426"/>
      <c r="Q824" s="426"/>
      <c r="R824" s="426"/>
      <c r="S824" s="426"/>
      <c r="T824" s="426"/>
      <c r="U824" s="426"/>
      <c r="V824" s="426"/>
      <c r="W824" s="426"/>
      <c r="X824" s="426"/>
      <c r="Y824" s="426"/>
      <c r="Z824" s="426"/>
    </row>
    <row r="825" spans="1:26" ht="15.75" customHeight="1">
      <c r="A825" s="426"/>
      <c r="B825" s="426"/>
      <c r="C825" s="426"/>
      <c r="D825" s="426"/>
      <c r="E825" s="426"/>
      <c r="F825" s="426"/>
      <c r="G825" s="426"/>
      <c r="H825" s="426"/>
      <c r="I825" s="426"/>
      <c r="J825" s="426"/>
      <c r="K825" s="426"/>
      <c r="L825" s="426"/>
      <c r="M825" s="426"/>
      <c r="N825" s="426"/>
      <c r="O825" s="426"/>
      <c r="P825" s="426"/>
      <c r="Q825" s="426"/>
      <c r="R825" s="426"/>
      <c r="S825" s="426"/>
      <c r="T825" s="426"/>
      <c r="U825" s="426"/>
      <c r="V825" s="426"/>
      <c r="W825" s="426"/>
      <c r="X825" s="426"/>
      <c r="Y825" s="426"/>
      <c r="Z825" s="426"/>
    </row>
    <row r="826" spans="1:26" ht="15.75" customHeight="1">
      <c r="A826" s="426"/>
      <c r="B826" s="426"/>
      <c r="C826" s="426"/>
      <c r="D826" s="426"/>
      <c r="E826" s="426"/>
      <c r="F826" s="426"/>
      <c r="G826" s="426"/>
      <c r="H826" s="426"/>
      <c r="I826" s="426"/>
      <c r="J826" s="426"/>
      <c r="K826" s="426"/>
      <c r="L826" s="426"/>
      <c r="M826" s="426"/>
      <c r="N826" s="426"/>
      <c r="O826" s="426"/>
      <c r="P826" s="426"/>
      <c r="Q826" s="426"/>
      <c r="R826" s="426"/>
      <c r="S826" s="426"/>
      <c r="T826" s="426"/>
      <c r="U826" s="426"/>
      <c r="V826" s="426"/>
      <c r="W826" s="426"/>
      <c r="X826" s="426"/>
      <c r="Y826" s="426"/>
      <c r="Z826" s="426"/>
    </row>
    <row r="827" spans="1:26" ht="15.75" customHeight="1">
      <c r="A827" s="426"/>
      <c r="B827" s="426"/>
      <c r="C827" s="426"/>
      <c r="D827" s="426"/>
      <c r="E827" s="426"/>
      <c r="F827" s="426"/>
      <c r="G827" s="426"/>
      <c r="H827" s="426"/>
      <c r="I827" s="426"/>
      <c r="J827" s="426"/>
      <c r="K827" s="426"/>
      <c r="L827" s="426"/>
      <c r="M827" s="426"/>
      <c r="N827" s="426"/>
      <c r="O827" s="426"/>
      <c r="P827" s="426"/>
      <c r="Q827" s="426"/>
      <c r="R827" s="426"/>
      <c r="S827" s="426"/>
      <c r="T827" s="426"/>
      <c r="U827" s="426"/>
      <c r="V827" s="426"/>
      <c r="W827" s="426"/>
      <c r="X827" s="426"/>
      <c r="Y827" s="426"/>
      <c r="Z827" s="426"/>
    </row>
    <row r="828" spans="1:26" ht="15.75" customHeight="1">
      <c r="A828" s="426"/>
      <c r="B828" s="426"/>
      <c r="C828" s="426"/>
      <c r="D828" s="426"/>
      <c r="E828" s="426"/>
      <c r="F828" s="426"/>
      <c r="G828" s="426"/>
      <c r="H828" s="426"/>
      <c r="I828" s="426"/>
      <c r="J828" s="426"/>
      <c r="K828" s="426"/>
      <c r="L828" s="426"/>
      <c r="M828" s="426"/>
      <c r="N828" s="426"/>
      <c r="O828" s="426"/>
      <c r="P828" s="426"/>
      <c r="Q828" s="426"/>
      <c r="R828" s="426"/>
      <c r="S828" s="426"/>
      <c r="T828" s="426"/>
      <c r="U828" s="426"/>
      <c r="V828" s="426"/>
      <c r="W828" s="426"/>
      <c r="X828" s="426"/>
      <c r="Y828" s="426"/>
      <c r="Z828" s="426"/>
    </row>
    <row r="829" spans="1:26" ht="15.75" customHeight="1">
      <c r="A829" s="426"/>
      <c r="B829" s="426"/>
      <c r="C829" s="426"/>
      <c r="D829" s="426"/>
      <c r="E829" s="426"/>
      <c r="F829" s="426"/>
      <c r="G829" s="426"/>
      <c r="H829" s="426"/>
      <c r="I829" s="426"/>
      <c r="J829" s="426"/>
      <c r="K829" s="426"/>
      <c r="L829" s="426"/>
      <c r="M829" s="426"/>
      <c r="N829" s="426"/>
      <c r="O829" s="426"/>
      <c r="P829" s="426"/>
      <c r="Q829" s="426"/>
      <c r="R829" s="426"/>
      <c r="S829" s="426"/>
      <c r="T829" s="426"/>
      <c r="U829" s="426"/>
      <c r="V829" s="426"/>
      <c r="W829" s="426"/>
      <c r="X829" s="426"/>
      <c r="Y829" s="426"/>
      <c r="Z829" s="426"/>
    </row>
    <row r="830" spans="1:26" ht="15.75" customHeight="1">
      <c r="A830" s="426"/>
      <c r="B830" s="426"/>
      <c r="C830" s="426"/>
      <c r="D830" s="426"/>
      <c r="E830" s="426"/>
      <c r="F830" s="426"/>
      <c r="G830" s="426"/>
      <c r="H830" s="426"/>
      <c r="I830" s="426"/>
      <c r="J830" s="426"/>
      <c r="K830" s="426"/>
      <c r="L830" s="426"/>
      <c r="M830" s="426"/>
      <c r="N830" s="426"/>
      <c r="O830" s="426"/>
      <c r="P830" s="426"/>
      <c r="Q830" s="426"/>
      <c r="R830" s="426"/>
      <c r="S830" s="426"/>
      <c r="T830" s="426"/>
      <c r="U830" s="426"/>
      <c r="V830" s="426"/>
      <c r="W830" s="426"/>
      <c r="X830" s="426"/>
      <c r="Y830" s="426"/>
      <c r="Z830" s="426"/>
    </row>
    <row r="831" spans="1:26" ht="15.75" customHeight="1">
      <c r="A831" s="426"/>
      <c r="B831" s="426"/>
      <c r="C831" s="426"/>
      <c r="D831" s="426"/>
      <c r="E831" s="426"/>
      <c r="F831" s="426"/>
      <c r="G831" s="426"/>
      <c r="H831" s="426"/>
      <c r="I831" s="426"/>
      <c r="J831" s="426"/>
      <c r="K831" s="426"/>
      <c r="L831" s="426"/>
      <c r="M831" s="426"/>
      <c r="N831" s="426"/>
      <c r="O831" s="426"/>
      <c r="P831" s="426"/>
      <c r="Q831" s="426"/>
      <c r="R831" s="426"/>
      <c r="S831" s="426"/>
      <c r="T831" s="426"/>
      <c r="U831" s="426"/>
      <c r="V831" s="426"/>
      <c r="W831" s="426"/>
      <c r="X831" s="426"/>
      <c r="Y831" s="426"/>
      <c r="Z831" s="426"/>
    </row>
    <row r="832" spans="1:26" ht="15.75" customHeight="1">
      <c r="A832" s="426"/>
      <c r="B832" s="426"/>
      <c r="C832" s="426"/>
      <c r="D832" s="426"/>
      <c r="E832" s="426"/>
      <c r="F832" s="426"/>
      <c r="G832" s="426"/>
      <c r="H832" s="426"/>
      <c r="I832" s="426"/>
      <c r="J832" s="426"/>
      <c r="K832" s="426"/>
      <c r="L832" s="426"/>
      <c r="M832" s="426"/>
      <c r="N832" s="426"/>
      <c r="O832" s="426"/>
      <c r="P832" s="426"/>
      <c r="Q832" s="426"/>
      <c r="R832" s="426"/>
      <c r="S832" s="426"/>
      <c r="T832" s="426"/>
      <c r="U832" s="426"/>
      <c r="V832" s="426"/>
      <c r="W832" s="426"/>
      <c r="X832" s="426"/>
      <c r="Y832" s="426"/>
      <c r="Z832" s="426"/>
    </row>
    <row r="833" spans="1:26" ht="15.75" customHeight="1">
      <c r="A833" s="426"/>
      <c r="B833" s="426"/>
      <c r="C833" s="426"/>
      <c r="D833" s="426"/>
      <c r="E833" s="426"/>
      <c r="F833" s="426"/>
      <c r="G833" s="426"/>
      <c r="H833" s="426"/>
      <c r="I833" s="426"/>
      <c r="J833" s="426"/>
      <c r="K833" s="426"/>
      <c r="L833" s="426"/>
      <c r="M833" s="426"/>
      <c r="N833" s="426"/>
      <c r="O833" s="426"/>
      <c r="P833" s="426"/>
      <c r="Q833" s="426"/>
      <c r="R833" s="426"/>
      <c r="S833" s="426"/>
      <c r="T833" s="426"/>
      <c r="U833" s="426"/>
      <c r="V833" s="426"/>
      <c r="W833" s="426"/>
      <c r="X833" s="426"/>
      <c r="Y833" s="426"/>
      <c r="Z833" s="426"/>
    </row>
    <row r="834" spans="1:26" ht="15.75" customHeight="1">
      <c r="A834" s="426"/>
      <c r="B834" s="426"/>
      <c r="C834" s="426"/>
      <c r="D834" s="426"/>
      <c r="E834" s="426"/>
      <c r="F834" s="426"/>
      <c r="G834" s="426"/>
      <c r="H834" s="426"/>
      <c r="I834" s="426"/>
      <c r="J834" s="426"/>
      <c r="K834" s="426"/>
      <c r="L834" s="426"/>
      <c r="M834" s="426"/>
      <c r="N834" s="426"/>
      <c r="O834" s="426"/>
      <c r="P834" s="426"/>
      <c r="Q834" s="426"/>
      <c r="R834" s="426"/>
      <c r="S834" s="426"/>
      <c r="T834" s="426"/>
      <c r="U834" s="426"/>
      <c r="V834" s="426"/>
      <c r="W834" s="426"/>
      <c r="X834" s="426"/>
      <c r="Y834" s="426"/>
      <c r="Z834" s="426"/>
    </row>
    <row r="835" spans="1:26" ht="15.75" customHeight="1">
      <c r="A835" s="426"/>
      <c r="B835" s="426"/>
      <c r="C835" s="426"/>
      <c r="D835" s="426"/>
      <c r="E835" s="426"/>
      <c r="F835" s="426"/>
      <c r="G835" s="426"/>
      <c r="H835" s="426"/>
      <c r="I835" s="426"/>
      <c r="J835" s="426"/>
      <c r="K835" s="426"/>
      <c r="L835" s="426"/>
      <c r="M835" s="426"/>
      <c r="N835" s="426"/>
      <c r="O835" s="426"/>
      <c r="P835" s="426"/>
      <c r="Q835" s="426"/>
      <c r="R835" s="426"/>
      <c r="S835" s="426"/>
      <c r="T835" s="426"/>
      <c r="U835" s="426"/>
      <c r="V835" s="426"/>
      <c r="W835" s="426"/>
      <c r="X835" s="426"/>
      <c r="Y835" s="426"/>
      <c r="Z835" s="426"/>
    </row>
    <row r="836" spans="1:26" ht="15.75" customHeight="1">
      <c r="A836" s="426"/>
      <c r="B836" s="426"/>
      <c r="C836" s="426"/>
      <c r="D836" s="426"/>
      <c r="E836" s="426"/>
      <c r="F836" s="426"/>
      <c r="G836" s="426"/>
      <c r="H836" s="426"/>
      <c r="I836" s="426"/>
      <c r="J836" s="426"/>
      <c r="K836" s="426"/>
      <c r="L836" s="426"/>
      <c r="M836" s="426"/>
      <c r="N836" s="426"/>
      <c r="O836" s="426"/>
      <c r="P836" s="426"/>
      <c r="Q836" s="426"/>
      <c r="R836" s="426"/>
      <c r="S836" s="426"/>
      <c r="T836" s="426"/>
      <c r="U836" s="426"/>
      <c r="V836" s="426"/>
      <c r="W836" s="426"/>
      <c r="X836" s="426"/>
      <c r="Y836" s="426"/>
      <c r="Z836" s="426"/>
    </row>
    <row r="837" spans="1:26" ht="15.75" customHeight="1">
      <c r="A837" s="426"/>
      <c r="B837" s="426"/>
      <c r="C837" s="426"/>
      <c r="D837" s="426"/>
      <c r="E837" s="426"/>
      <c r="F837" s="426"/>
      <c r="G837" s="426"/>
      <c r="H837" s="426"/>
      <c r="I837" s="426"/>
      <c r="J837" s="426"/>
      <c r="K837" s="426"/>
      <c r="L837" s="426"/>
      <c r="M837" s="426"/>
      <c r="N837" s="426"/>
      <c r="O837" s="426"/>
      <c r="P837" s="426"/>
      <c r="Q837" s="426"/>
      <c r="R837" s="426"/>
      <c r="S837" s="426"/>
      <c r="T837" s="426"/>
      <c r="U837" s="426"/>
      <c r="V837" s="426"/>
      <c r="W837" s="426"/>
      <c r="X837" s="426"/>
      <c r="Y837" s="426"/>
      <c r="Z837" s="426"/>
    </row>
    <row r="838" spans="1:26" ht="15.75" customHeight="1">
      <c r="A838" s="426"/>
      <c r="B838" s="426"/>
      <c r="C838" s="426"/>
      <c r="D838" s="426"/>
      <c r="E838" s="426"/>
      <c r="F838" s="426"/>
      <c r="G838" s="426"/>
      <c r="H838" s="426"/>
      <c r="I838" s="426"/>
      <c r="J838" s="426"/>
      <c r="K838" s="426"/>
      <c r="L838" s="426"/>
      <c r="M838" s="426"/>
      <c r="N838" s="426"/>
      <c r="O838" s="426"/>
      <c r="P838" s="426"/>
      <c r="Q838" s="426"/>
      <c r="R838" s="426"/>
      <c r="S838" s="426"/>
      <c r="T838" s="426"/>
      <c r="U838" s="426"/>
      <c r="V838" s="426"/>
      <c r="W838" s="426"/>
      <c r="X838" s="426"/>
      <c r="Y838" s="426"/>
      <c r="Z838" s="426"/>
    </row>
    <row r="839" spans="1:26" ht="15.75" customHeight="1">
      <c r="A839" s="426"/>
      <c r="B839" s="426"/>
      <c r="C839" s="426"/>
      <c r="D839" s="426"/>
      <c r="E839" s="426"/>
      <c r="F839" s="426"/>
      <c r="G839" s="426"/>
      <c r="H839" s="426"/>
      <c r="I839" s="426"/>
      <c r="J839" s="426"/>
      <c r="K839" s="426"/>
      <c r="L839" s="426"/>
      <c r="M839" s="426"/>
      <c r="N839" s="426"/>
      <c r="O839" s="426"/>
      <c r="P839" s="426"/>
      <c r="Q839" s="426"/>
      <c r="R839" s="426"/>
      <c r="S839" s="426"/>
      <c r="T839" s="426"/>
      <c r="U839" s="426"/>
      <c r="V839" s="426"/>
      <c r="W839" s="426"/>
      <c r="X839" s="426"/>
      <c r="Y839" s="426"/>
      <c r="Z839" s="426"/>
    </row>
    <row r="840" spans="1:26" ht="15.75" customHeight="1">
      <c r="A840" s="426"/>
      <c r="B840" s="426"/>
      <c r="C840" s="426"/>
      <c r="D840" s="426"/>
      <c r="E840" s="426"/>
      <c r="F840" s="426"/>
      <c r="G840" s="426"/>
      <c r="H840" s="426"/>
      <c r="I840" s="426"/>
      <c r="J840" s="426"/>
      <c r="K840" s="426"/>
      <c r="L840" s="426"/>
      <c r="M840" s="426"/>
      <c r="N840" s="426"/>
      <c r="O840" s="426"/>
      <c r="P840" s="426"/>
      <c r="Q840" s="426"/>
      <c r="R840" s="426"/>
      <c r="S840" s="426"/>
      <c r="T840" s="426"/>
      <c r="U840" s="426"/>
      <c r="V840" s="426"/>
      <c r="W840" s="426"/>
      <c r="X840" s="426"/>
      <c r="Y840" s="426"/>
      <c r="Z840" s="426"/>
    </row>
    <row r="841" spans="1:26" ht="15.75" customHeight="1">
      <c r="A841" s="426"/>
      <c r="B841" s="426"/>
      <c r="C841" s="426"/>
      <c r="D841" s="426"/>
      <c r="E841" s="426"/>
      <c r="F841" s="426"/>
      <c r="G841" s="426"/>
      <c r="H841" s="426"/>
      <c r="I841" s="426"/>
      <c r="J841" s="426"/>
      <c r="K841" s="426"/>
      <c r="L841" s="426"/>
      <c r="M841" s="426"/>
      <c r="N841" s="426"/>
      <c r="O841" s="426"/>
      <c r="P841" s="426"/>
      <c r="Q841" s="426"/>
      <c r="R841" s="426"/>
      <c r="S841" s="426"/>
      <c r="T841" s="426"/>
      <c r="U841" s="426"/>
      <c r="V841" s="426"/>
      <c r="W841" s="426"/>
      <c r="X841" s="426"/>
      <c r="Y841" s="426"/>
      <c r="Z841" s="426"/>
    </row>
    <row r="842" spans="1:26" ht="15.75" customHeight="1">
      <c r="A842" s="426"/>
      <c r="B842" s="426"/>
      <c r="C842" s="426"/>
      <c r="D842" s="426"/>
      <c r="E842" s="426"/>
      <c r="F842" s="426"/>
      <c r="G842" s="426"/>
      <c r="H842" s="426"/>
      <c r="I842" s="426"/>
      <c r="J842" s="426"/>
      <c r="K842" s="426"/>
      <c r="L842" s="426"/>
      <c r="M842" s="426"/>
      <c r="N842" s="426"/>
      <c r="O842" s="426"/>
      <c r="P842" s="426"/>
      <c r="Q842" s="426"/>
      <c r="R842" s="426"/>
      <c r="S842" s="426"/>
      <c r="T842" s="426"/>
      <c r="U842" s="426"/>
      <c r="V842" s="426"/>
      <c r="W842" s="426"/>
      <c r="X842" s="426"/>
      <c r="Y842" s="426"/>
      <c r="Z842" s="426"/>
    </row>
    <row r="843" spans="1:26" ht="15.75" customHeight="1">
      <c r="A843" s="426"/>
      <c r="B843" s="426"/>
      <c r="C843" s="426"/>
      <c r="D843" s="426"/>
      <c r="E843" s="426"/>
      <c r="F843" s="426"/>
      <c r="G843" s="426"/>
      <c r="H843" s="426"/>
      <c r="I843" s="426"/>
      <c r="J843" s="426"/>
      <c r="K843" s="426"/>
      <c r="L843" s="426"/>
      <c r="M843" s="426"/>
      <c r="N843" s="426"/>
      <c r="O843" s="426"/>
      <c r="P843" s="426"/>
      <c r="Q843" s="426"/>
      <c r="R843" s="426"/>
      <c r="S843" s="426"/>
      <c r="T843" s="426"/>
      <c r="U843" s="426"/>
      <c r="V843" s="426"/>
      <c r="W843" s="426"/>
      <c r="X843" s="426"/>
      <c r="Y843" s="426"/>
      <c r="Z843" s="426"/>
    </row>
    <row r="844" spans="1:26" ht="15.75" customHeight="1">
      <c r="A844" s="426"/>
      <c r="B844" s="426"/>
      <c r="C844" s="426"/>
      <c r="D844" s="426"/>
      <c r="E844" s="426"/>
      <c r="F844" s="426"/>
      <c r="G844" s="426"/>
      <c r="H844" s="426"/>
      <c r="I844" s="426"/>
      <c r="J844" s="426"/>
      <c r="K844" s="426"/>
      <c r="L844" s="426"/>
      <c r="M844" s="426"/>
      <c r="N844" s="426"/>
      <c r="O844" s="426"/>
      <c r="P844" s="426"/>
      <c r="Q844" s="426"/>
      <c r="R844" s="426"/>
      <c r="S844" s="426"/>
      <c r="T844" s="426"/>
      <c r="U844" s="426"/>
      <c r="V844" s="426"/>
      <c r="W844" s="426"/>
      <c r="X844" s="426"/>
      <c r="Y844" s="426"/>
      <c r="Z844" s="426"/>
    </row>
    <row r="845" spans="1:26" ht="15.75" customHeight="1">
      <c r="A845" s="426"/>
      <c r="B845" s="426"/>
      <c r="C845" s="426"/>
      <c r="D845" s="426"/>
      <c r="E845" s="426"/>
      <c r="F845" s="426"/>
      <c r="G845" s="426"/>
      <c r="H845" s="426"/>
      <c r="I845" s="426"/>
      <c r="J845" s="426"/>
      <c r="K845" s="426"/>
      <c r="L845" s="426"/>
      <c r="M845" s="426"/>
      <c r="N845" s="426"/>
      <c r="O845" s="426"/>
      <c r="P845" s="426"/>
      <c r="Q845" s="426"/>
      <c r="R845" s="426"/>
      <c r="S845" s="426"/>
      <c r="T845" s="426"/>
      <c r="U845" s="426"/>
      <c r="V845" s="426"/>
      <c r="W845" s="426"/>
      <c r="X845" s="426"/>
      <c r="Y845" s="426"/>
      <c r="Z845" s="426"/>
    </row>
    <row r="846" spans="1:26" ht="15.75" customHeight="1">
      <c r="A846" s="426"/>
      <c r="B846" s="426"/>
      <c r="C846" s="426"/>
      <c r="D846" s="426"/>
      <c r="E846" s="426"/>
      <c r="F846" s="426"/>
      <c r="G846" s="426"/>
      <c r="H846" s="426"/>
      <c r="I846" s="426"/>
      <c r="J846" s="426"/>
      <c r="K846" s="426"/>
      <c r="L846" s="426"/>
      <c r="M846" s="426"/>
      <c r="N846" s="426"/>
      <c r="O846" s="426"/>
      <c r="P846" s="426"/>
      <c r="Q846" s="426"/>
      <c r="R846" s="426"/>
      <c r="S846" s="426"/>
      <c r="T846" s="426"/>
      <c r="U846" s="426"/>
      <c r="V846" s="426"/>
      <c r="W846" s="426"/>
      <c r="X846" s="426"/>
      <c r="Y846" s="426"/>
      <c r="Z846" s="426"/>
    </row>
    <row r="847" spans="1:26" ht="15.75" customHeight="1">
      <c r="A847" s="426"/>
      <c r="B847" s="426"/>
      <c r="C847" s="426"/>
      <c r="D847" s="426"/>
      <c r="E847" s="426"/>
      <c r="F847" s="426"/>
      <c r="G847" s="426"/>
      <c r="H847" s="426"/>
      <c r="I847" s="426"/>
      <c r="J847" s="426"/>
      <c r="K847" s="426"/>
      <c r="L847" s="426"/>
      <c r="M847" s="426"/>
      <c r="N847" s="426"/>
      <c r="O847" s="426"/>
      <c r="P847" s="426"/>
      <c r="Q847" s="426"/>
      <c r="R847" s="426"/>
      <c r="S847" s="426"/>
      <c r="T847" s="426"/>
      <c r="U847" s="426"/>
      <c r="V847" s="426"/>
      <c r="W847" s="426"/>
      <c r="X847" s="426"/>
      <c r="Y847" s="426"/>
      <c r="Z847" s="426"/>
    </row>
    <row r="848" spans="1:26" ht="15.75" customHeight="1">
      <c r="A848" s="426"/>
      <c r="B848" s="426"/>
      <c r="C848" s="426"/>
      <c r="D848" s="426"/>
      <c r="E848" s="426"/>
      <c r="F848" s="426"/>
      <c r="G848" s="426"/>
      <c r="H848" s="426"/>
      <c r="I848" s="426"/>
      <c r="J848" s="426"/>
      <c r="K848" s="426"/>
      <c r="L848" s="426"/>
      <c r="M848" s="426"/>
      <c r="N848" s="426"/>
      <c r="O848" s="426"/>
      <c r="P848" s="426"/>
      <c r="Q848" s="426"/>
      <c r="R848" s="426"/>
      <c r="S848" s="426"/>
      <c r="T848" s="426"/>
      <c r="U848" s="426"/>
      <c r="V848" s="426"/>
      <c r="W848" s="426"/>
      <c r="X848" s="426"/>
      <c r="Y848" s="426"/>
      <c r="Z848" s="426"/>
    </row>
    <row r="849" spans="1:26" ht="15.75" customHeight="1">
      <c r="A849" s="426"/>
      <c r="B849" s="426"/>
      <c r="C849" s="426"/>
      <c r="D849" s="426"/>
      <c r="E849" s="426"/>
      <c r="F849" s="426"/>
      <c r="G849" s="426"/>
      <c r="H849" s="426"/>
      <c r="I849" s="426"/>
      <c r="J849" s="426"/>
      <c r="K849" s="426"/>
      <c r="L849" s="426"/>
      <c r="M849" s="426"/>
      <c r="N849" s="426"/>
      <c r="O849" s="426"/>
      <c r="P849" s="426"/>
      <c r="Q849" s="426"/>
      <c r="R849" s="426"/>
      <c r="S849" s="426"/>
      <c r="T849" s="426"/>
      <c r="U849" s="426"/>
      <c r="V849" s="426"/>
      <c r="W849" s="426"/>
      <c r="X849" s="426"/>
      <c r="Y849" s="426"/>
      <c r="Z849" s="426"/>
    </row>
    <row r="850" spans="1:26" ht="15.75" customHeight="1">
      <c r="A850" s="426"/>
      <c r="B850" s="426"/>
      <c r="C850" s="426"/>
      <c r="D850" s="426"/>
      <c r="E850" s="426"/>
      <c r="F850" s="426"/>
      <c r="G850" s="426"/>
      <c r="H850" s="426"/>
      <c r="I850" s="426"/>
      <c r="J850" s="426"/>
      <c r="K850" s="426"/>
      <c r="L850" s="426"/>
      <c r="M850" s="426"/>
      <c r="N850" s="426"/>
      <c r="O850" s="426"/>
      <c r="P850" s="426"/>
      <c r="Q850" s="426"/>
      <c r="R850" s="426"/>
      <c r="S850" s="426"/>
      <c r="T850" s="426"/>
      <c r="U850" s="426"/>
      <c r="V850" s="426"/>
      <c r="W850" s="426"/>
      <c r="X850" s="426"/>
      <c r="Y850" s="426"/>
      <c r="Z850" s="426"/>
    </row>
    <row r="851" spans="1:26" ht="15.75" customHeight="1">
      <c r="A851" s="426"/>
      <c r="B851" s="426"/>
      <c r="C851" s="426"/>
      <c r="D851" s="426"/>
      <c r="E851" s="426"/>
      <c r="F851" s="426"/>
      <c r="G851" s="426"/>
      <c r="H851" s="426"/>
      <c r="I851" s="426"/>
      <c r="J851" s="426"/>
      <c r="K851" s="426"/>
      <c r="L851" s="426"/>
      <c r="M851" s="426"/>
      <c r="N851" s="426"/>
      <c r="O851" s="426"/>
      <c r="P851" s="426"/>
      <c r="Q851" s="426"/>
      <c r="R851" s="426"/>
      <c r="S851" s="426"/>
      <c r="T851" s="426"/>
      <c r="U851" s="426"/>
      <c r="V851" s="426"/>
      <c r="W851" s="426"/>
      <c r="X851" s="426"/>
      <c r="Y851" s="426"/>
      <c r="Z851" s="426"/>
    </row>
    <row r="852" spans="1:26" ht="15.75" customHeight="1">
      <c r="A852" s="426"/>
      <c r="B852" s="426"/>
      <c r="C852" s="426"/>
      <c r="D852" s="426"/>
      <c r="E852" s="426"/>
      <c r="F852" s="426"/>
      <c r="G852" s="426"/>
      <c r="H852" s="426"/>
      <c r="I852" s="426"/>
      <c r="J852" s="426"/>
      <c r="K852" s="426"/>
      <c r="L852" s="426"/>
      <c r="M852" s="426"/>
      <c r="N852" s="426"/>
      <c r="O852" s="426"/>
      <c r="P852" s="426"/>
      <c r="Q852" s="426"/>
      <c r="R852" s="426"/>
      <c r="S852" s="426"/>
      <c r="T852" s="426"/>
      <c r="U852" s="426"/>
      <c r="V852" s="426"/>
      <c r="W852" s="426"/>
      <c r="X852" s="426"/>
      <c r="Y852" s="426"/>
      <c r="Z852" s="426"/>
    </row>
    <row r="853" spans="1:26" ht="15.75" customHeight="1">
      <c r="A853" s="426"/>
      <c r="B853" s="426"/>
      <c r="C853" s="426"/>
      <c r="D853" s="426"/>
      <c r="E853" s="426"/>
      <c r="F853" s="426"/>
      <c r="G853" s="426"/>
      <c r="H853" s="426"/>
      <c r="I853" s="426"/>
      <c r="J853" s="426"/>
      <c r="K853" s="426"/>
      <c r="L853" s="426"/>
      <c r="M853" s="426"/>
      <c r="N853" s="426"/>
      <c r="O853" s="426"/>
      <c r="P853" s="426"/>
      <c r="Q853" s="426"/>
      <c r="R853" s="426"/>
      <c r="S853" s="426"/>
      <c r="T853" s="426"/>
      <c r="U853" s="426"/>
      <c r="V853" s="426"/>
      <c r="W853" s="426"/>
      <c r="X853" s="426"/>
      <c r="Y853" s="426"/>
      <c r="Z853" s="426"/>
    </row>
    <row r="854" spans="1:26" ht="15.75" customHeight="1">
      <c r="A854" s="426"/>
      <c r="B854" s="426"/>
      <c r="C854" s="426"/>
      <c r="D854" s="426"/>
      <c r="E854" s="426"/>
      <c r="F854" s="426"/>
      <c r="G854" s="426"/>
      <c r="H854" s="426"/>
      <c r="I854" s="426"/>
      <c r="J854" s="426"/>
      <c r="K854" s="426"/>
      <c r="L854" s="426"/>
      <c r="M854" s="426"/>
      <c r="N854" s="426"/>
      <c r="O854" s="426"/>
      <c r="P854" s="426"/>
      <c r="Q854" s="426"/>
      <c r="R854" s="426"/>
      <c r="S854" s="426"/>
      <c r="T854" s="426"/>
      <c r="U854" s="426"/>
      <c r="V854" s="426"/>
      <c r="W854" s="426"/>
      <c r="X854" s="426"/>
      <c r="Y854" s="426"/>
      <c r="Z854" s="426"/>
    </row>
    <row r="855" spans="1:26" ht="15.75" customHeight="1">
      <c r="A855" s="426"/>
      <c r="B855" s="426"/>
      <c r="C855" s="426"/>
      <c r="D855" s="426"/>
      <c r="E855" s="426"/>
      <c r="F855" s="426"/>
      <c r="G855" s="426"/>
      <c r="H855" s="426"/>
      <c r="I855" s="426"/>
      <c r="J855" s="426"/>
      <c r="K855" s="426"/>
      <c r="L855" s="426"/>
      <c r="M855" s="426"/>
      <c r="N855" s="426"/>
      <c r="O855" s="426"/>
      <c r="P855" s="426"/>
      <c r="Q855" s="426"/>
      <c r="R855" s="426"/>
      <c r="S855" s="426"/>
      <c r="T855" s="426"/>
      <c r="U855" s="426"/>
      <c r="V855" s="426"/>
      <c r="W855" s="426"/>
      <c r="X855" s="426"/>
      <c r="Y855" s="426"/>
      <c r="Z855" s="426"/>
    </row>
    <row r="856" spans="1:26" ht="15.75" customHeight="1">
      <c r="A856" s="426"/>
      <c r="B856" s="426"/>
      <c r="C856" s="426"/>
      <c r="D856" s="426"/>
      <c r="E856" s="426"/>
      <c r="F856" s="426"/>
      <c r="G856" s="426"/>
      <c r="H856" s="426"/>
      <c r="I856" s="426"/>
      <c r="J856" s="426"/>
      <c r="K856" s="426"/>
      <c r="L856" s="426"/>
      <c r="M856" s="426"/>
      <c r="N856" s="426"/>
      <c r="O856" s="426"/>
      <c r="P856" s="426"/>
      <c r="Q856" s="426"/>
      <c r="R856" s="426"/>
      <c r="S856" s="426"/>
      <c r="T856" s="426"/>
      <c r="U856" s="426"/>
      <c r="V856" s="426"/>
      <c r="W856" s="426"/>
      <c r="X856" s="426"/>
      <c r="Y856" s="426"/>
      <c r="Z856" s="426"/>
    </row>
    <row r="857" spans="1:26" ht="15.75" customHeight="1">
      <c r="A857" s="426"/>
      <c r="B857" s="426"/>
      <c r="C857" s="426"/>
      <c r="D857" s="426"/>
      <c r="E857" s="426"/>
      <c r="F857" s="426"/>
      <c r="G857" s="426"/>
      <c r="H857" s="426"/>
      <c r="I857" s="426"/>
      <c r="J857" s="426"/>
      <c r="K857" s="426"/>
      <c r="L857" s="426"/>
      <c r="M857" s="426"/>
      <c r="N857" s="426"/>
      <c r="O857" s="426"/>
      <c r="P857" s="426"/>
      <c r="Q857" s="426"/>
      <c r="R857" s="426"/>
      <c r="S857" s="426"/>
      <c r="T857" s="426"/>
      <c r="U857" s="426"/>
      <c r="V857" s="426"/>
      <c r="W857" s="426"/>
      <c r="X857" s="426"/>
      <c r="Y857" s="426"/>
      <c r="Z857" s="426"/>
    </row>
    <row r="858" spans="1:26" ht="15.75" customHeight="1">
      <c r="A858" s="426"/>
      <c r="B858" s="426"/>
      <c r="C858" s="426"/>
      <c r="D858" s="426"/>
      <c r="E858" s="426"/>
      <c r="F858" s="426"/>
      <c r="G858" s="426"/>
      <c r="H858" s="426"/>
      <c r="I858" s="426"/>
      <c r="J858" s="426"/>
      <c r="K858" s="426"/>
      <c r="L858" s="426"/>
      <c r="M858" s="426"/>
      <c r="N858" s="426"/>
      <c r="O858" s="426"/>
      <c r="P858" s="426"/>
      <c r="Q858" s="426"/>
      <c r="R858" s="426"/>
      <c r="S858" s="426"/>
      <c r="T858" s="426"/>
      <c r="U858" s="426"/>
      <c r="V858" s="426"/>
      <c r="W858" s="426"/>
      <c r="X858" s="426"/>
      <c r="Y858" s="426"/>
      <c r="Z858" s="426"/>
    </row>
    <row r="859" spans="1:26" ht="15.75" customHeight="1">
      <c r="A859" s="426"/>
      <c r="B859" s="426"/>
      <c r="C859" s="426"/>
      <c r="D859" s="426"/>
      <c r="E859" s="426"/>
      <c r="F859" s="426"/>
      <c r="G859" s="426"/>
      <c r="H859" s="426"/>
      <c r="I859" s="426"/>
      <c r="J859" s="426"/>
      <c r="K859" s="426"/>
      <c r="L859" s="426"/>
      <c r="M859" s="426"/>
      <c r="N859" s="426"/>
      <c r="O859" s="426"/>
      <c r="P859" s="426"/>
      <c r="Q859" s="426"/>
      <c r="R859" s="426"/>
      <c r="S859" s="426"/>
      <c r="T859" s="426"/>
      <c r="U859" s="426"/>
      <c r="V859" s="426"/>
      <c r="W859" s="426"/>
      <c r="X859" s="426"/>
      <c r="Y859" s="426"/>
      <c r="Z859" s="426"/>
    </row>
    <row r="860" spans="1:26" ht="15.75" customHeight="1">
      <c r="A860" s="426"/>
      <c r="B860" s="426"/>
      <c r="C860" s="426"/>
      <c r="D860" s="426"/>
      <c r="E860" s="426"/>
      <c r="F860" s="426"/>
      <c r="G860" s="426"/>
      <c r="H860" s="426"/>
      <c r="I860" s="426"/>
      <c r="J860" s="426"/>
      <c r="K860" s="426"/>
      <c r="L860" s="426"/>
      <c r="M860" s="426"/>
      <c r="N860" s="426"/>
      <c r="O860" s="426"/>
      <c r="P860" s="426"/>
      <c r="Q860" s="426"/>
      <c r="R860" s="426"/>
      <c r="S860" s="426"/>
      <c r="T860" s="426"/>
      <c r="U860" s="426"/>
      <c r="V860" s="426"/>
      <c r="W860" s="426"/>
      <c r="X860" s="426"/>
      <c r="Y860" s="426"/>
      <c r="Z860" s="426"/>
    </row>
    <row r="861" spans="1:26" ht="15.75" customHeight="1">
      <c r="A861" s="426"/>
      <c r="B861" s="426"/>
      <c r="C861" s="426"/>
      <c r="D861" s="426"/>
      <c r="E861" s="426"/>
      <c r="F861" s="426"/>
      <c r="G861" s="426"/>
      <c r="H861" s="426"/>
      <c r="I861" s="426"/>
      <c r="J861" s="426"/>
      <c r="K861" s="426"/>
      <c r="L861" s="426"/>
      <c r="M861" s="426"/>
      <c r="N861" s="426"/>
      <c r="O861" s="426"/>
      <c r="P861" s="426"/>
      <c r="Q861" s="426"/>
      <c r="R861" s="426"/>
      <c r="S861" s="426"/>
      <c r="T861" s="426"/>
      <c r="U861" s="426"/>
      <c r="V861" s="426"/>
      <c r="W861" s="426"/>
      <c r="X861" s="426"/>
      <c r="Y861" s="426"/>
      <c r="Z861" s="426"/>
    </row>
    <row r="862" spans="1:26" ht="15.75" customHeight="1">
      <c r="A862" s="426"/>
      <c r="B862" s="426"/>
      <c r="C862" s="426"/>
      <c r="D862" s="426"/>
      <c r="E862" s="426"/>
      <c r="F862" s="426"/>
      <c r="G862" s="426"/>
      <c r="H862" s="426"/>
      <c r="I862" s="426"/>
      <c r="J862" s="426"/>
      <c r="K862" s="426"/>
      <c r="L862" s="426"/>
      <c r="M862" s="426"/>
      <c r="N862" s="426"/>
      <c r="O862" s="426"/>
      <c r="P862" s="426"/>
      <c r="Q862" s="426"/>
      <c r="R862" s="426"/>
      <c r="S862" s="426"/>
      <c r="T862" s="426"/>
      <c r="U862" s="426"/>
      <c r="V862" s="426"/>
      <c r="W862" s="426"/>
      <c r="X862" s="426"/>
      <c r="Y862" s="426"/>
      <c r="Z862" s="426"/>
    </row>
    <row r="863" spans="1:26" ht="15.75" customHeight="1">
      <c r="A863" s="426"/>
      <c r="B863" s="426"/>
      <c r="C863" s="426"/>
      <c r="D863" s="426"/>
      <c r="E863" s="426"/>
      <c r="F863" s="426"/>
      <c r="G863" s="426"/>
      <c r="H863" s="426"/>
      <c r="I863" s="426"/>
      <c r="J863" s="426"/>
      <c r="K863" s="426"/>
      <c r="L863" s="426"/>
      <c r="M863" s="426"/>
      <c r="N863" s="426"/>
      <c r="O863" s="426"/>
      <c r="P863" s="426"/>
      <c r="Q863" s="426"/>
      <c r="R863" s="426"/>
      <c r="S863" s="426"/>
      <c r="T863" s="426"/>
      <c r="U863" s="426"/>
      <c r="V863" s="426"/>
      <c r="W863" s="426"/>
      <c r="X863" s="426"/>
      <c r="Y863" s="426"/>
      <c r="Z863" s="426"/>
    </row>
    <row r="864" spans="1:26" ht="15.75" customHeight="1">
      <c r="A864" s="426"/>
      <c r="B864" s="426"/>
      <c r="C864" s="426"/>
      <c r="D864" s="426"/>
      <c r="E864" s="426"/>
      <c r="F864" s="426"/>
      <c r="G864" s="426"/>
      <c r="H864" s="426"/>
      <c r="I864" s="426"/>
      <c r="J864" s="426"/>
      <c r="K864" s="426"/>
      <c r="L864" s="426"/>
      <c r="M864" s="426"/>
      <c r="N864" s="426"/>
      <c r="O864" s="426"/>
      <c r="P864" s="426"/>
      <c r="Q864" s="426"/>
      <c r="R864" s="426"/>
      <c r="S864" s="426"/>
      <c r="T864" s="426"/>
      <c r="U864" s="426"/>
      <c r="V864" s="426"/>
      <c r="W864" s="426"/>
      <c r="X864" s="426"/>
      <c r="Y864" s="426"/>
      <c r="Z864" s="426"/>
    </row>
    <row r="865" spans="1:26" ht="15.75" customHeight="1">
      <c r="A865" s="426"/>
      <c r="B865" s="426"/>
      <c r="C865" s="426"/>
      <c r="D865" s="426"/>
      <c r="E865" s="426"/>
      <c r="F865" s="426"/>
      <c r="G865" s="426"/>
      <c r="H865" s="426"/>
      <c r="I865" s="426"/>
      <c r="J865" s="426"/>
      <c r="K865" s="426"/>
      <c r="L865" s="426"/>
      <c r="M865" s="426"/>
      <c r="N865" s="426"/>
      <c r="O865" s="426"/>
      <c r="P865" s="426"/>
      <c r="Q865" s="426"/>
      <c r="R865" s="426"/>
      <c r="S865" s="426"/>
      <c r="T865" s="426"/>
      <c r="U865" s="426"/>
      <c r="V865" s="426"/>
      <c r="W865" s="426"/>
      <c r="X865" s="426"/>
      <c r="Y865" s="426"/>
      <c r="Z865" s="426"/>
    </row>
    <row r="866" spans="1:26" ht="15.75" customHeight="1">
      <c r="A866" s="426"/>
      <c r="B866" s="426"/>
      <c r="C866" s="426"/>
      <c r="D866" s="426"/>
      <c r="E866" s="426"/>
      <c r="F866" s="426"/>
      <c r="G866" s="426"/>
      <c r="H866" s="426"/>
      <c r="I866" s="426"/>
      <c r="J866" s="426"/>
      <c r="K866" s="426"/>
      <c r="L866" s="426"/>
      <c r="M866" s="426"/>
      <c r="N866" s="426"/>
      <c r="O866" s="426"/>
      <c r="P866" s="426"/>
      <c r="Q866" s="426"/>
      <c r="R866" s="426"/>
      <c r="S866" s="426"/>
      <c r="T866" s="426"/>
      <c r="U866" s="426"/>
      <c r="V866" s="426"/>
      <c r="W866" s="426"/>
      <c r="X866" s="426"/>
      <c r="Y866" s="426"/>
      <c r="Z866" s="426"/>
    </row>
    <row r="867" spans="1:26" ht="15.75" customHeight="1">
      <c r="A867" s="426"/>
      <c r="B867" s="426"/>
      <c r="C867" s="426"/>
      <c r="D867" s="426"/>
      <c r="E867" s="426"/>
      <c r="F867" s="426"/>
      <c r="G867" s="426"/>
      <c r="H867" s="426"/>
      <c r="I867" s="426"/>
      <c r="J867" s="426"/>
      <c r="K867" s="426"/>
      <c r="L867" s="426"/>
      <c r="M867" s="426"/>
      <c r="N867" s="426"/>
      <c r="O867" s="426"/>
      <c r="P867" s="426"/>
      <c r="Q867" s="426"/>
      <c r="R867" s="426"/>
      <c r="S867" s="426"/>
      <c r="T867" s="426"/>
      <c r="U867" s="426"/>
      <c r="V867" s="426"/>
      <c r="W867" s="426"/>
      <c r="X867" s="426"/>
      <c r="Y867" s="426"/>
      <c r="Z867" s="426"/>
    </row>
    <row r="868" spans="1:26" ht="15.75" customHeight="1">
      <c r="A868" s="426"/>
      <c r="B868" s="426"/>
      <c r="C868" s="426"/>
      <c r="D868" s="426"/>
      <c r="E868" s="426"/>
      <c r="F868" s="426"/>
      <c r="G868" s="426"/>
      <c r="H868" s="426"/>
      <c r="I868" s="426"/>
      <c r="J868" s="426"/>
      <c r="K868" s="426"/>
      <c r="L868" s="426"/>
      <c r="M868" s="426"/>
      <c r="N868" s="426"/>
      <c r="O868" s="426"/>
      <c r="P868" s="426"/>
      <c r="Q868" s="426"/>
      <c r="R868" s="426"/>
      <c r="S868" s="426"/>
      <c r="T868" s="426"/>
      <c r="U868" s="426"/>
      <c r="V868" s="426"/>
      <c r="W868" s="426"/>
      <c r="X868" s="426"/>
      <c r="Y868" s="426"/>
      <c r="Z868" s="426"/>
    </row>
    <row r="869" spans="1:26" ht="15.75" customHeight="1">
      <c r="A869" s="426"/>
      <c r="B869" s="426"/>
      <c r="C869" s="426"/>
      <c r="D869" s="426"/>
      <c r="E869" s="426"/>
      <c r="F869" s="426"/>
      <c r="G869" s="426"/>
      <c r="H869" s="426"/>
      <c r="I869" s="426"/>
      <c r="J869" s="426"/>
      <c r="K869" s="426"/>
      <c r="L869" s="426"/>
      <c r="M869" s="426"/>
      <c r="N869" s="426"/>
      <c r="O869" s="426"/>
      <c r="P869" s="426"/>
      <c r="Q869" s="426"/>
      <c r="R869" s="426"/>
      <c r="S869" s="426"/>
      <c r="T869" s="426"/>
      <c r="U869" s="426"/>
      <c r="V869" s="426"/>
      <c r="W869" s="426"/>
      <c r="X869" s="426"/>
      <c r="Y869" s="426"/>
      <c r="Z869" s="426"/>
    </row>
    <row r="870" spans="1:26" ht="15.75" customHeight="1">
      <c r="A870" s="426"/>
      <c r="B870" s="426"/>
      <c r="C870" s="426"/>
      <c r="D870" s="426"/>
      <c r="E870" s="426"/>
      <c r="F870" s="426"/>
      <c r="G870" s="426"/>
      <c r="H870" s="426"/>
      <c r="I870" s="426"/>
      <c r="J870" s="426"/>
      <c r="K870" s="426"/>
      <c r="L870" s="426"/>
      <c r="M870" s="426"/>
      <c r="N870" s="426"/>
      <c r="O870" s="426"/>
      <c r="P870" s="426"/>
      <c r="Q870" s="426"/>
      <c r="R870" s="426"/>
      <c r="S870" s="426"/>
      <c r="T870" s="426"/>
      <c r="U870" s="426"/>
      <c r="V870" s="426"/>
      <c r="W870" s="426"/>
      <c r="X870" s="426"/>
      <c r="Y870" s="426"/>
      <c r="Z870" s="426"/>
    </row>
    <row r="871" spans="1:26" ht="15.75" customHeight="1">
      <c r="A871" s="426"/>
      <c r="B871" s="426"/>
      <c r="C871" s="426"/>
      <c r="D871" s="426"/>
      <c r="E871" s="426"/>
      <c r="F871" s="426"/>
      <c r="G871" s="426"/>
      <c r="H871" s="426"/>
      <c r="I871" s="426"/>
      <c r="J871" s="426"/>
      <c r="K871" s="426"/>
      <c r="L871" s="426"/>
      <c r="M871" s="426"/>
      <c r="N871" s="426"/>
      <c r="O871" s="426"/>
      <c r="P871" s="426"/>
      <c r="Q871" s="426"/>
      <c r="R871" s="426"/>
      <c r="S871" s="426"/>
      <c r="T871" s="426"/>
      <c r="U871" s="426"/>
      <c r="V871" s="426"/>
      <c r="W871" s="426"/>
      <c r="X871" s="426"/>
      <c r="Y871" s="426"/>
      <c r="Z871" s="426"/>
    </row>
    <row r="872" spans="1:26" ht="15.75" customHeight="1">
      <c r="A872" s="426"/>
      <c r="B872" s="426"/>
      <c r="C872" s="426"/>
      <c r="D872" s="426"/>
      <c r="E872" s="426"/>
      <c r="F872" s="426"/>
      <c r="G872" s="426"/>
      <c r="H872" s="426"/>
      <c r="I872" s="426"/>
      <c r="J872" s="426"/>
      <c r="K872" s="426"/>
      <c r="L872" s="426"/>
      <c r="M872" s="426"/>
      <c r="N872" s="426"/>
      <c r="O872" s="426"/>
      <c r="P872" s="426"/>
      <c r="Q872" s="426"/>
      <c r="R872" s="426"/>
      <c r="S872" s="426"/>
      <c r="T872" s="426"/>
      <c r="U872" s="426"/>
      <c r="V872" s="426"/>
      <c r="W872" s="426"/>
      <c r="X872" s="426"/>
      <c r="Y872" s="426"/>
      <c r="Z872" s="426"/>
    </row>
    <row r="873" spans="1:26" ht="15.75" customHeight="1">
      <c r="A873" s="426"/>
      <c r="B873" s="426"/>
      <c r="C873" s="426"/>
      <c r="D873" s="426"/>
      <c r="E873" s="426"/>
      <c r="F873" s="426"/>
      <c r="G873" s="426"/>
      <c r="H873" s="426"/>
      <c r="I873" s="426"/>
      <c r="J873" s="426"/>
      <c r="K873" s="426"/>
      <c r="L873" s="426"/>
      <c r="M873" s="426"/>
      <c r="N873" s="426"/>
      <c r="O873" s="426"/>
      <c r="P873" s="426"/>
      <c r="Q873" s="426"/>
      <c r="R873" s="426"/>
      <c r="S873" s="426"/>
      <c r="T873" s="426"/>
      <c r="U873" s="426"/>
      <c r="V873" s="426"/>
      <c r="W873" s="426"/>
      <c r="X873" s="426"/>
      <c r="Y873" s="426"/>
      <c r="Z873" s="426"/>
    </row>
    <row r="874" spans="1:26" ht="15.75" customHeight="1">
      <c r="A874" s="426"/>
      <c r="B874" s="426"/>
      <c r="C874" s="426"/>
      <c r="D874" s="426"/>
      <c r="E874" s="426"/>
      <c r="F874" s="426"/>
      <c r="G874" s="426"/>
      <c r="H874" s="426"/>
      <c r="I874" s="426"/>
      <c r="J874" s="426"/>
      <c r="K874" s="426"/>
      <c r="L874" s="426"/>
      <c r="M874" s="426"/>
      <c r="N874" s="426"/>
      <c r="O874" s="426"/>
      <c r="P874" s="426"/>
      <c r="Q874" s="426"/>
      <c r="R874" s="426"/>
      <c r="S874" s="426"/>
      <c r="T874" s="426"/>
      <c r="U874" s="426"/>
      <c r="V874" s="426"/>
      <c r="W874" s="426"/>
      <c r="X874" s="426"/>
      <c r="Y874" s="426"/>
      <c r="Z874" s="426"/>
    </row>
    <row r="875" spans="1:26" ht="15.75" customHeight="1">
      <c r="A875" s="426"/>
      <c r="B875" s="426"/>
      <c r="C875" s="426"/>
      <c r="D875" s="426"/>
      <c r="E875" s="426"/>
      <c r="F875" s="426"/>
      <c r="G875" s="426"/>
      <c r="H875" s="426"/>
      <c r="I875" s="426"/>
      <c r="J875" s="426"/>
      <c r="K875" s="426"/>
      <c r="L875" s="426"/>
      <c r="M875" s="426"/>
      <c r="N875" s="426"/>
      <c r="O875" s="426"/>
      <c r="P875" s="426"/>
      <c r="Q875" s="426"/>
      <c r="R875" s="426"/>
      <c r="S875" s="426"/>
      <c r="T875" s="426"/>
      <c r="U875" s="426"/>
      <c r="V875" s="426"/>
      <c r="W875" s="426"/>
      <c r="X875" s="426"/>
      <c r="Y875" s="426"/>
      <c r="Z875" s="426"/>
    </row>
    <row r="876" spans="1:26" ht="15.75" customHeight="1">
      <c r="A876" s="426"/>
      <c r="B876" s="426"/>
      <c r="C876" s="426"/>
      <c r="D876" s="426"/>
      <c r="E876" s="426"/>
      <c r="F876" s="426"/>
      <c r="G876" s="426"/>
      <c r="H876" s="426"/>
      <c r="I876" s="426"/>
      <c r="J876" s="426"/>
      <c r="K876" s="426"/>
      <c r="L876" s="426"/>
      <c r="M876" s="426"/>
      <c r="N876" s="426"/>
      <c r="O876" s="426"/>
      <c r="P876" s="426"/>
      <c r="Q876" s="426"/>
      <c r="R876" s="426"/>
      <c r="S876" s="426"/>
      <c r="T876" s="426"/>
      <c r="U876" s="426"/>
      <c r="V876" s="426"/>
      <c r="W876" s="426"/>
      <c r="X876" s="426"/>
      <c r="Y876" s="426"/>
      <c r="Z876" s="426"/>
    </row>
    <row r="877" spans="1:26" ht="15.75" customHeight="1">
      <c r="A877" s="426"/>
      <c r="B877" s="426"/>
      <c r="C877" s="426"/>
      <c r="D877" s="426"/>
      <c r="E877" s="426"/>
      <c r="F877" s="426"/>
      <c r="G877" s="426"/>
      <c r="H877" s="426"/>
      <c r="I877" s="426"/>
      <c r="J877" s="426"/>
      <c r="K877" s="426"/>
      <c r="L877" s="426"/>
      <c r="M877" s="426"/>
      <c r="N877" s="426"/>
      <c r="O877" s="426"/>
      <c r="P877" s="426"/>
      <c r="Q877" s="426"/>
      <c r="R877" s="426"/>
      <c r="S877" s="426"/>
      <c r="T877" s="426"/>
      <c r="U877" s="426"/>
      <c r="V877" s="426"/>
      <c r="W877" s="426"/>
      <c r="X877" s="426"/>
      <c r="Y877" s="426"/>
      <c r="Z877" s="426"/>
    </row>
    <row r="878" spans="1:26" ht="15.75" customHeight="1">
      <c r="A878" s="426"/>
      <c r="B878" s="426"/>
      <c r="C878" s="426"/>
      <c r="D878" s="426"/>
      <c r="E878" s="426"/>
      <c r="F878" s="426"/>
      <c r="G878" s="426"/>
      <c r="H878" s="426"/>
      <c r="I878" s="426"/>
      <c r="J878" s="426"/>
      <c r="K878" s="426"/>
      <c r="L878" s="426"/>
      <c r="M878" s="426"/>
      <c r="N878" s="426"/>
      <c r="O878" s="426"/>
      <c r="P878" s="426"/>
      <c r="Q878" s="426"/>
      <c r="R878" s="426"/>
      <c r="S878" s="426"/>
      <c r="T878" s="426"/>
      <c r="U878" s="426"/>
      <c r="V878" s="426"/>
      <c r="W878" s="426"/>
      <c r="X878" s="426"/>
      <c r="Y878" s="426"/>
      <c r="Z878" s="426"/>
    </row>
    <row r="879" spans="1:26" ht="15.75" customHeight="1">
      <c r="A879" s="426"/>
      <c r="B879" s="426"/>
      <c r="C879" s="426"/>
      <c r="D879" s="426"/>
      <c r="E879" s="426"/>
      <c r="F879" s="426"/>
      <c r="G879" s="426"/>
      <c r="H879" s="426"/>
      <c r="I879" s="426"/>
      <c r="J879" s="426"/>
      <c r="K879" s="426"/>
      <c r="L879" s="426"/>
      <c r="M879" s="426"/>
      <c r="N879" s="426"/>
      <c r="O879" s="426"/>
      <c r="P879" s="426"/>
      <c r="Q879" s="426"/>
      <c r="R879" s="426"/>
      <c r="S879" s="426"/>
      <c r="T879" s="426"/>
      <c r="U879" s="426"/>
      <c r="V879" s="426"/>
      <c r="W879" s="426"/>
      <c r="X879" s="426"/>
      <c r="Y879" s="426"/>
      <c r="Z879" s="426"/>
    </row>
    <row r="880" spans="1:26" ht="15.75" customHeight="1">
      <c r="A880" s="426"/>
      <c r="B880" s="426"/>
      <c r="C880" s="426"/>
      <c r="D880" s="426"/>
      <c r="E880" s="426"/>
      <c r="F880" s="426"/>
      <c r="G880" s="426"/>
      <c r="H880" s="426"/>
      <c r="I880" s="426"/>
      <c r="J880" s="426"/>
      <c r="K880" s="426"/>
      <c r="L880" s="426"/>
      <c r="M880" s="426"/>
      <c r="N880" s="426"/>
      <c r="O880" s="426"/>
      <c r="P880" s="426"/>
      <c r="Q880" s="426"/>
      <c r="R880" s="426"/>
      <c r="S880" s="426"/>
      <c r="T880" s="426"/>
      <c r="U880" s="426"/>
      <c r="V880" s="426"/>
      <c r="W880" s="426"/>
      <c r="X880" s="426"/>
      <c r="Y880" s="426"/>
      <c r="Z880" s="426"/>
    </row>
    <row r="881" spans="1:26" ht="15.75" customHeight="1">
      <c r="A881" s="426"/>
      <c r="B881" s="426"/>
      <c r="C881" s="426"/>
      <c r="D881" s="426"/>
      <c r="E881" s="426"/>
      <c r="F881" s="426"/>
      <c r="G881" s="426"/>
      <c r="H881" s="426"/>
      <c r="I881" s="426"/>
      <c r="J881" s="426"/>
      <c r="K881" s="426"/>
      <c r="L881" s="426"/>
      <c r="M881" s="426"/>
      <c r="N881" s="426"/>
      <c r="O881" s="426"/>
      <c r="P881" s="426"/>
      <c r="Q881" s="426"/>
      <c r="R881" s="426"/>
      <c r="S881" s="426"/>
      <c r="T881" s="426"/>
      <c r="U881" s="426"/>
      <c r="V881" s="426"/>
      <c r="W881" s="426"/>
      <c r="X881" s="426"/>
      <c r="Y881" s="426"/>
      <c r="Z881" s="426"/>
    </row>
    <row r="882" spans="1:26" ht="15.75" customHeight="1">
      <c r="A882" s="426"/>
      <c r="B882" s="426"/>
      <c r="C882" s="426"/>
      <c r="D882" s="426"/>
      <c r="E882" s="426"/>
      <c r="F882" s="426"/>
      <c r="G882" s="426"/>
      <c r="H882" s="426"/>
      <c r="I882" s="426"/>
      <c r="J882" s="426"/>
      <c r="K882" s="426"/>
      <c r="L882" s="426"/>
      <c r="M882" s="426"/>
      <c r="N882" s="426"/>
      <c r="O882" s="426"/>
      <c r="P882" s="426"/>
      <c r="Q882" s="426"/>
      <c r="R882" s="426"/>
      <c r="S882" s="426"/>
      <c r="T882" s="426"/>
      <c r="U882" s="426"/>
      <c r="V882" s="426"/>
      <c r="W882" s="426"/>
      <c r="X882" s="426"/>
      <c r="Y882" s="426"/>
      <c r="Z882" s="426"/>
    </row>
    <row r="883" spans="1:26" ht="15.75" customHeight="1">
      <c r="A883" s="426"/>
      <c r="B883" s="426"/>
      <c r="C883" s="426"/>
      <c r="D883" s="426"/>
      <c r="E883" s="426"/>
      <c r="F883" s="426"/>
      <c r="G883" s="426"/>
      <c r="H883" s="426"/>
      <c r="I883" s="426"/>
      <c r="J883" s="426"/>
      <c r="K883" s="426"/>
      <c r="L883" s="426"/>
      <c r="M883" s="426"/>
      <c r="N883" s="426"/>
      <c r="O883" s="426"/>
      <c r="P883" s="426"/>
      <c r="Q883" s="426"/>
      <c r="R883" s="426"/>
      <c r="S883" s="426"/>
      <c r="T883" s="426"/>
      <c r="U883" s="426"/>
      <c r="V883" s="426"/>
      <c r="W883" s="426"/>
      <c r="X883" s="426"/>
      <c r="Y883" s="426"/>
      <c r="Z883" s="426"/>
    </row>
    <row r="884" spans="1:26" ht="15.75" customHeight="1">
      <c r="A884" s="426"/>
      <c r="B884" s="426"/>
      <c r="C884" s="426"/>
      <c r="D884" s="426"/>
      <c r="E884" s="426"/>
      <c r="F884" s="426"/>
      <c r="G884" s="426"/>
      <c r="H884" s="426"/>
      <c r="I884" s="426"/>
      <c r="J884" s="426"/>
      <c r="K884" s="426"/>
      <c r="L884" s="426"/>
      <c r="M884" s="426"/>
      <c r="N884" s="426"/>
      <c r="O884" s="426"/>
      <c r="P884" s="426"/>
      <c r="Q884" s="426"/>
      <c r="R884" s="426"/>
      <c r="S884" s="426"/>
      <c r="T884" s="426"/>
      <c r="U884" s="426"/>
      <c r="V884" s="426"/>
      <c r="W884" s="426"/>
      <c r="X884" s="426"/>
      <c r="Y884" s="426"/>
      <c r="Z884" s="426"/>
    </row>
    <row r="885" spans="1:26" ht="15.75" customHeight="1">
      <c r="A885" s="426"/>
      <c r="B885" s="426"/>
      <c r="C885" s="426"/>
      <c r="D885" s="426"/>
      <c r="E885" s="426"/>
      <c r="F885" s="426"/>
      <c r="G885" s="426"/>
      <c r="H885" s="426"/>
      <c r="I885" s="426"/>
      <c r="J885" s="426"/>
      <c r="K885" s="426"/>
      <c r="L885" s="426"/>
      <c r="M885" s="426"/>
      <c r="N885" s="426"/>
      <c r="O885" s="426"/>
      <c r="P885" s="426"/>
      <c r="Q885" s="426"/>
      <c r="R885" s="426"/>
      <c r="S885" s="426"/>
      <c r="T885" s="426"/>
      <c r="U885" s="426"/>
      <c r="V885" s="426"/>
      <c r="W885" s="426"/>
      <c r="X885" s="426"/>
      <c r="Y885" s="426"/>
      <c r="Z885" s="426"/>
    </row>
    <row r="886" spans="1:26" ht="15.75" customHeight="1">
      <c r="A886" s="426"/>
      <c r="B886" s="426"/>
      <c r="C886" s="426"/>
      <c r="D886" s="426"/>
      <c r="E886" s="426"/>
      <c r="F886" s="426"/>
      <c r="G886" s="426"/>
      <c r="H886" s="426"/>
      <c r="I886" s="426"/>
      <c r="J886" s="426"/>
      <c r="K886" s="426"/>
      <c r="L886" s="426"/>
      <c r="M886" s="426"/>
      <c r="N886" s="426"/>
      <c r="O886" s="426"/>
      <c r="P886" s="426"/>
      <c r="Q886" s="426"/>
      <c r="R886" s="426"/>
      <c r="S886" s="426"/>
      <c r="T886" s="426"/>
      <c r="U886" s="426"/>
      <c r="V886" s="426"/>
      <c r="W886" s="426"/>
      <c r="X886" s="426"/>
      <c r="Y886" s="426"/>
      <c r="Z886" s="426"/>
    </row>
    <row r="887" spans="1:26" ht="15.75" customHeight="1">
      <c r="A887" s="426"/>
      <c r="B887" s="426"/>
      <c r="C887" s="426"/>
      <c r="D887" s="426"/>
      <c r="E887" s="426"/>
      <c r="F887" s="426"/>
      <c r="G887" s="426"/>
      <c r="H887" s="426"/>
      <c r="I887" s="426"/>
      <c r="J887" s="426"/>
      <c r="K887" s="426"/>
      <c r="L887" s="426"/>
      <c r="M887" s="426"/>
      <c r="N887" s="426"/>
      <c r="O887" s="426"/>
      <c r="P887" s="426"/>
      <c r="Q887" s="426"/>
      <c r="R887" s="426"/>
      <c r="S887" s="426"/>
      <c r="T887" s="426"/>
      <c r="U887" s="426"/>
      <c r="V887" s="426"/>
      <c r="W887" s="426"/>
      <c r="X887" s="426"/>
      <c r="Y887" s="426"/>
      <c r="Z887" s="426"/>
    </row>
    <row r="888" spans="1:26" ht="15.75" customHeight="1">
      <c r="A888" s="426"/>
      <c r="B888" s="426"/>
      <c r="C888" s="426"/>
      <c r="D888" s="426"/>
      <c r="E888" s="426"/>
      <c r="F888" s="426"/>
      <c r="G888" s="426"/>
      <c r="H888" s="426"/>
      <c r="I888" s="426"/>
      <c r="J888" s="426"/>
      <c r="K888" s="426"/>
      <c r="L888" s="426"/>
      <c r="M888" s="426"/>
      <c r="N888" s="426"/>
      <c r="O888" s="426"/>
      <c r="P888" s="426"/>
      <c r="Q888" s="426"/>
      <c r="R888" s="426"/>
      <c r="S888" s="426"/>
      <c r="T888" s="426"/>
      <c r="U888" s="426"/>
      <c r="V888" s="426"/>
      <c r="W888" s="426"/>
      <c r="X888" s="426"/>
      <c r="Y888" s="426"/>
      <c r="Z888" s="426"/>
    </row>
    <row r="889" spans="1:26" ht="15.75" customHeight="1">
      <c r="A889" s="426"/>
      <c r="B889" s="426"/>
      <c r="C889" s="426"/>
      <c r="D889" s="426"/>
      <c r="E889" s="426"/>
      <c r="F889" s="426"/>
      <c r="G889" s="426"/>
      <c r="H889" s="426"/>
      <c r="I889" s="426"/>
      <c r="J889" s="426"/>
      <c r="K889" s="426"/>
      <c r="L889" s="426"/>
      <c r="M889" s="426"/>
      <c r="N889" s="426"/>
      <c r="O889" s="426"/>
      <c r="P889" s="426"/>
      <c r="Q889" s="426"/>
      <c r="R889" s="426"/>
      <c r="S889" s="426"/>
      <c r="T889" s="426"/>
      <c r="U889" s="426"/>
      <c r="V889" s="426"/>
      <c r="W889" s="426"/>
      <c r="X889" s="426"/>
      <c r="Y889" s="426"/>
      <c r="Z889" s="426"/>
    </row>
    <row r="890" spans="1:26" ht="15.75" customHeight="1">
      <c r="A890" s="426"/>
      <c r="B890" s="426"/>
      <c r="C890" s="426"/>
      <c r="D890" s="426"/>
      <c r="E890" s="426"/>
      <c r="F890" s="426"/>
      <c r="G890" s="426"/>
      <c r="H890" s="426"/>
      <c r="I890" s="426"/>
      <c r="J890" s="426"/>
      <c r="K890" s="426"/>
      <c r="L890" s="426"/>
      <c r="M890" s="426"/>
      <c r="N890" s="426"/>
      <c r="O890" s="426"/>
      <c r="P890" s="426"/>
      <c r="Q890" s="426"/>
      <c r="R890" s="426"/>
      <c r="S890" s="426"/>
      <c r="T890" s="426"/>
      <c r="U890" s="426"/>
      <c r="V890" s="426"/>
      <c r="W890" s="426"/>
      <c r="X890" s="426"/>
      <c r="Y890" s="426"/>
      <c r="Z890" s="426"/>
    </row>
    <row r="891" spans="1:26" ht="15.75" customHeight="1">
      <c r="A891" s="426"/>
      <c r="B891" s="426"/>
      <c r="C891" s="426"/>
      <c r="D891" s="426"/>
      <c r="E891" s="426"/>
      <c r="F891" s="426"/>
      <c r="G891" s="426"/>
      <c r="H891" s="426"/>
      <c r="I891" s="426"/>
      <c r="J891" s="426"/>
      <c r="K891" s="426"/>
      <c r="L891" s="426"/>
      <c r="M891" s="426"/>
      <c r="N891" s="426"/>
      <c r="O891" s="426"/>
      <c r="P891" s="426"/>
      <c r="Q891" s="426"/>
      <c r="R891" s="426"/>
      <c r="S891" s="426"/>
      <c r="T891" s="426"/>
      <c r="U891" s="426"/>
      <c r="V891" s="426"/>
      <c r="W891" s="426"/>
      <c r="X891" s="426"/>
      <c r="Y891" s="426"/>
      <c r="Z891" s="426"/>
    </row>
    <row r="892" spans="1:26" ht="15.75" customHeight="1">
      <c r="A892" s="426"/>
      <c r="B892" s="426"/>
      <c r="C892" s="426"/>
      <c r="D892" s="426"/>
      <c r="E892" s="426"/>
      <c r="F892" s="426"/>
      <c r="G892" s="426"/>
      <c r="H892" s="426"/>
      <c r="I892" s="426"/>
      <c r="J892" s="426"/>
      <c r="K892" s="426"/>
      <c r="L892" s="426"/>
      <c r="M892" s="426"/>
      <c r="N892" s="426"/>
      <c r="O892" s="426"/>
      <c r="P892" s="426"/>
      <c r="Q892" s="426"/>
      <c r="R892" s="426"/>
      <c r="S892" s="426"/>
      <c r="T892" s="426"/>
      <c r="U892" s="426"/>
      <c r="V892" s="426"/>
      <c r="W892" s="426"/>
      <c r="X892" s="426"/>
      <c r="Y892" s="426"/>
      <c r="Z892" s="426"/>
    </row>
    <row r="893" spans="1:26" ht="15.75" customHeight="1">
      <c r="A893" s="426"/>
      <c r="B893" s="426"/>
      <c r="C893" s="426"/>
      <c r="D893" s="426"/>
      <c r="E893" s="426"/>
      <c r="F893" s="426"/>
      <c r="G893" s="426"/>
      <c r="H893" s="426"/>
      <c r="I893" s="426"/>
      <c r="J893" s="426"/>
      <c r="K893" s="426"/>
      <c r="L893" s="426"/>
      <c r="M893" s="426"/>
      <c r="N893" s="426"/>
      <c r="O893" s="426"/>
      <c r="P893" s="426"/>
      <c r="Q893" s="426"/>
      <c r="R893" s="426"/>
      <c r="S893" s="426"/>
      <c r="T893" s="426"/>
      <c r="U893" s="426"/>
      <c r="V893" s="426"/>
      <c r="W893" s="426"/>
      <c r="X893" s="426"/>
      <c r="Y893" s="426"/>
      <c r="Z893" s="426"/>
    </row>
    <row r="894" spans="1:26" ht="15.75" customHeight="1">
      <c r="A894" s="426"/>
      <c r="B894" s="426"/>
      <c r="C894" s="426"/>
      <c r="D894" s="426"/>
      <c r="E894" s="426"/>
      <c r="F894" s="426"/>
      <c r="G894" s="426"/>
      <c r="H894" s="426"/>
      <c r="I894" s="426"/>
      <c r="J894" s="426"/>
      <c r="K894" s="426"/>
      <c r="L894" s="426"/>
      <c r="M894" s="426"/>
      <c r="N894" s="426"/>
      <c r="O894" s="426"/>
      <c r="P894" s="426"/>
      <c r="Q894" s="426"/>
      <c r="R894" s="426"/>
      <c r="S894" s="426"/>
      <c r="T894" s="426"/>
      <c r="U894" s="426"/>
      <c r="V894" s="426"/>
      <c r="W894" s="426"/>
      <c r="X894" s="426"/>
      <c r="Y894" s="426"/>
      <c r="Z894" s="426"/>
    </row>
    <row r="895" spans="1:26" ht="15.75" customHeight="1">
      <c r="A895" s="426"/>
      <c r="B895" s="426"/>
      <c r="C895" s="426"/>
      <c r="D895" s="426"/>
      <c r="E895" s="426"/>
      <c r="F895" s="426"/>
      <c r="G895" s="426"/>
      <c r="H895" s="426"/>
      <c r="I895" s="426"/>
      <c r="J895" s="426"/>
      <c r="K895" s="426"/>
      <c r="L895" s="426"/>
      <c r="M895" s="426"/>
      <c r="N895" s="426"/>
      <c r="O895" s="426"/>
      <c r="P895" s="426"/>
      <c r="Q895" s="426"/>
      <c r="R895" s="426"/>
      <c r="S895" s="426"/>
      <c r="T895" s="426"/>
      <c r="U895" s="426"/>
      <c r="V895" s="426"/>
      <c r="W895" s="426"/>
      <c r="X895" s="426"/>
      <c r="Y895" s="426"/>
      <c r="Z895" s="426"/>
    </row>
    <row r="896" spans="1:26" ht="15.75" customHeight="1">
      <c r="A896" s="426"/>
      <c r="B896" s="426"/>
      <c r="C896" s="426"/>
      <c r="D896" s="426"/>
      <c r="E896" s="426"/>
      <c r="F896" s="426"/>
      <c r="G896" s="426"/>
      <c r="H896" s="426"/>
      <c r="I896" s="426"/>
      <c r="J896" s="426"/>
      <c r="K896" s="426"/>
      <c r="L896" s="426"/>
      <c r="M896" s="426"/>
      <c r="N896" s="426"/>
      <c r="O896" s="426"/>
      <c r="P896" s="426"/>
      <c r="Q896" s="426"/>
      <c r="R896" s="426"/>
      <c r="S896" s="426"/>
      <c r="T896" s="426"/>
      <c r="U896" s="426"/>
      <c r="V896" s="426"/>
      <c r="W896" s="426"/>
      <c r="X896" s="426"/>
      <c r="Y896" s="426"/>
      <c r="Z896" s="426"/>
    </row>
    <row r="897" spans="1:26" ht="15.75" customHeight="1">
      <c r="A897" s="426"/>
      <c r="B897" s="426"/>
      <c r="C897" s="426"/>
      <c r="D897" s="426"/>
      <c r="E897" s="426"/>
      <c r="F897" s="426"/>
      <c r="G897" s="426"/>
      <c r="H897" s="426"/>
      <c r="I897" s="426"/>
      <c r="J897" s="426"/>
      <c r="K897" s="426"/>
      <c r="L897" s="426"/>
      <c r="M897" s="426"/>
      <c r="N897" s="426"/>
      <c r="O897" s="426"/>
      <c r="P897" s="426"/>
      <c r="Q897" s="426"/>
      <c r="R897" s="426"/>
      <c r="S897" s="426"/>
      <c r="T897" s="426"/>
      <c r="U897" s="426"/>
      <c r="V897" s="426"/>
      <c r="W897" s="426"/>
      <c r="X897" s="426"/>
      <c r="Y897" s="426"/>
      <c r="Z897" s="426"/>
    </row>
    <row r="898" spans="1:26" ht="15.75" customHeight="1">
      <c r="A898" s="426"/>
      <c r="B898" s="426"/>
      <c r="C898" s="426"/>
      <c r="D898" s="426"/>
      <c r="E898" s="426"/>
      <c r="F898" s="426"/>
      <c r="G898" s="426"/>
      <c r="H898" s="426"/>
      <c r="I898" s="426"/>
      <c r="J898" s="426"/>
      <c r="K898" s="426"/>
      <c r="L898" s="426"/>
      <c r="M898" s="426"/>
      <c r="N898" s="426"/>
      <c r="O898" s="426"/>
      <c r="P898" s="426"/>
      <c r="Q898" s="426"/>
      <c r="R898" s="426"/>
      <c r="S898" s="426"/>
      <c r="T898" s="426"/>
      <c r="U898" s="426"/>
      <c r="V898" s="426"/>
      <c r="W898" s="426"/>
      <c r="X898" s="426"/>
      <c r="Y898" s="426"/>
      <c r="Z898" s="426"/>
    </row>
    <row r="899" spans="1:26" ht="15.75" customHeight="1">
      <c r="A899" s="426"/>
      <c r="B899" s="426"/>
      <c r="C899" s="426"/>
      <c r="D899" s="426"/>
      <c r="E899" s="426"/>
      <c r="F899" s="426"/>
      <c r="G899" s="426"/>
      <c r="H899" s="426"/>
      <c r="I899" s="426"/>
      <c r="J899" s="426"/>
      <c r="K899" s="426"/>
      <c r="L899" s="426"/>
      <c r="M899" s="426"/>
      <c r="N899" s="426"/>
      <c r="O899" s="426"/>
      <c r="P899" s="426"/>
      <c r="Q899" s="426"/>
      <c r="R899" s="426"/>
      <c r="S899" s="426"/>
      <c r="T899" s="426"/>
      <c r="U899" s="426"/>
      <c r="V899" s="426"/>
      <c r="W899" s="426"/>
      <c r="X899" s="426"/>
      <c r="Y899" s="426"/>
      <c r="Z899" s="426"/>
    </row>
    <row r="900" spans="1:26" ht="15.75" customHeight="1">
      <c r="A900" s="426"/>
      <c r="B900" s="426"/>
      <c r="C900" s="426"/>
      <c r="D900" s="426"/>
      <c r="E900" s="426"/>
      <c r="F900" s="426"/>
      <c r="G900" s="426"/>
      <c r="H900" s="426"/>
      <c r="I900" s="426"/>
      <c r="J900" s="426"/>
      <c r="K900" s="426"/>
      <c r="L900" s="426"/>
      <c r="M900" s="426"/>
      <c r="N900" s="426"/>
      <c r="O900" s="426"/>
      <c r="P900" s="426"/>
      <c r="Q900" s="426"/>
      <c r="R900" s="426"/>
      <c r="S900" s="426"/>
      <c r="T900" s="426"/>
      <c r="U900" s="426"/>
      <c r="V900" s="426"/>
      <c r="W900" s="426"/>
      <c r="X900" s="426"/>
      <c r="Y900" s="426"/>
      <c r="Z900" s="426"/>
    </row>
    <row r="901" spans="1:26" ht="15.75" customHeight="1">
      <c r="A901" s="426"/>
      <c r="B901" s="426"/>
      <c r="C901" s="426"/>
      <c r="D901" s="426"/>
      <c r="E901" s="426"/>
      <c r="F901" s="426"/>
      <c r="G901" s="426"/>
      <c r="H901" s="426"/>
      <c r="I901" s="426"/>
      <c r="J901" s="426"/>
      <c r="K901" s="426"/>
      <c r="L901" s="426"/>
      <c r="M901" s="426"/>
      <c r="N901" s="426"/>
      <c r="O901" s="426"/>
      <c r="P901" s="426"/>
      <c r="Q901" s="426"/>
      <c r="R901" s="426"/>
      <c r="S901" s="426"/>
      <c r="T901" s="426"/>
      <c r="U901" s="426"/>
      <c r="V901" s="426"/>
      <c r="W901" s="426"/>
      <c r="X901" s="426"/>
      <c r="Y901" s="426"/>
      <c r="Z901" s="426"/>
    </row>
    <row r="902" spans="1:26" ht="15.75" customHeight="1">
      <c r="A902" s="426"/>
      <c r="B902" s="426"/>
      <c r="C902" s="426"/>
      <c r="D902" s="426"/>
      <c r="E902" s="426"/>
      <c r="F902" s="426"/>
      <c r="G902" s="426"/>
      <c r="H902" s="426"/>
      <c r="I902" s="426"/>
      <c r="J902" s="426"/>
      <c r="K902" s="426"/>
      <c r="L902" s="426"/>
      <c r="M902" s="426"/>
      <c r="N902" s="426"/>
      <c r="O902" s="426"/>
      <c r="P902" s="426"/>
      <c r="Q902" s="426"/>
      <c r="R902" s="426"/>
      <c r="S902" s="426"/>
      <c r="T902" s="426"/>
      <c r="U902" s="426"/>
      <c r="V902" s="426"/>
      <c r="W902" s="426"/>
      <c r="X902" s="426"/>
      <c r="Y902" s="426"/>
      <c r="Z902" s="426"/>
    </row>
    <row r="903" spans="1:26" ht="15.75" customHeight="1">
      <c r="A903" s="426"/>
      <c r="B903" s="426"/>
      <c r="C903" s="426"/>
      <c r="D903" s="426"/>
      <c r="E903" s="426"/>
      <c r="F903" s="426"/>
      <c r="G903" s="426"/>
      <c r="H903" s="426"/>
      <c r="I903" s="426"/>
      <c r="J903" s="426"/>
      <c r="K903" s="426"/>
      <c r="L903" s="426"/>
      <c r="M903" s="426"/>
      <c r="N903" s="426"/>
      <c r="O903" s="426"/>
      <c r="P903" s="426"/>
      <c r="Q903" s="426"/>
      <c r="R903" s="426"/>
      <c r="S903" s="426"/>
      <c r="T903" s="426"/>
      <c r="U903" s="426"/>
      <c r="V903" s="426"/>
      <c r="W903" s="426"/>
      <c r="X903" s="426"/>
      <c r="Y903" s="426"/>
      <c r="Z903" s="426"/>
    </row>
    <row r="904" spans="1:26" ht="15.75" customHeight="1">
      <c r="A904" s="426"/>
      <c r="B904" s="426"/>
      <c r="C904" s="426"/>
      <c r="D904" s="426"/>
      <c r="E904" s="426"/>
      <c r="F904" s="426"/>
      <c r="G904" s="426"/>
      <c r="H904" s="426"/>
      <c r="I904" s="426"/>
      <c r="J904" s="426"/>
      <c r="K904" s="426"/>
      <c r="L904" s="426"/>
      <c r="M904" s="426"/>
      <c r="N904" s="426"/>
      <c r="O904" s="426"/>
      <c r="P904" s="426"/>
      <c r="Q904" s="426"/>
      <c r="R904" s="426"/>
      <c r="S904" s="426"/>
      <c r="T904" s="426"/>
      <c r="U904" s="426"/>
      <c r="V904" s="426"/>
      <c r="W904" s="426"/>
      <c r="X904" s="426"/>
      <c r="Y904" s="426"/>
      <c r="Z904" s="426"/>
    </row>
    <row r="905" spans="1:26" ht="15.75" customHeight="1">
      <c r="A905" s="426"/>
      <c r="B905" s="426"/>
      <c r="C905" s="426"/>
      <c r="D905" s="426"/>
      <c r="E905" s="426"/>
      <c r="F905" s="426"/>
      <c r="G905" s="426"/>
      <c r="H905" s="426"/>
      <c r="I905" s="426"/>
      <c r="J905" s="426"/>
      <c r="K905" s="426"/>
      <c r="L905" s="426"/>
      <c r="M905" s="426"/>
      <c r="N905" s="426"/>
      <c r="O905" s="426"/>
      <c r="P905" s="426"/>
      <c r="Q905" s="426"/>
      <c r="R905" s="426"/>
      <c r="S905" s="426"/>
      <c r="T905" s="426"/>
      <c r="U905" s="426"/>
      <c r="V905" s="426"/>
      <c r="W905" s="426"/>
      <c r="X905" s="426"/>
      <c r="Y905" s="426"/>
      <c r="Z905" s="426"/>
    </row>
    <row r="906" spans="1:26" ht="15.75" customHeight="1">
      <c r="A906" s="426"/>
      <c r="B906" s="426"/>
      <c r="C906" s="426"/>
      <c r="D906" s="426"/>
      <c r="E906" s="426"/>
      <c r="F906" s="426"/>
      <c r="G906" s="426"/>
      <c r="H906" s="426"/>
      <c r="I906" s="426"/>
      <c r="J906" s="426"/>
      <c r="K906" s="426"/>
      <c r="L906" s="426"/>
      <c r="M906" s="426"/>
      <c r="N906" s="426"/>
      <c r="O906" s="426"/>
      <c r="P906" s="426"/>
      <c r="Q906" s="426"/>
      <c r="R906" s="426"/>
      <c r="S906" s="426"/>
      <c r="T906" s="426"/>
      <c r="U906" s="426"/>
      <c r="V906" s="426"/>
      <c r="W906" s="426"/>
      <c r="X906" s="426"/>
      <c r="Y906" s="426"/>
      <c r="Z906" s="426"/>
    </row>
    <row r="907" spans="1:26" ht="15.75" customHeight="1">
      <c r="A907" s="426"/>
      <c r="B907" s="426"/>
      <c r="C907" s="426"/>
      <c r="D907" s="426"/>
      <c r="E907" s="426"/>
      <c r="F907" s="426"/>
      <c r="G907" s="426"/>
      <c r="H907" s="426"/>
      <c r="I907" s="426"/>
      <c r="J907" s="426"/>
      <c r="K907" s="426"/>
      <c r="L907" s="426"/>
      <c r="M907" s="426"/>
      <c r="N907" s="426"/>
      <c r="O907" s="426"/>
      <c r="P907" s="426"/>
      <c r="Q907" s="426"/>
      <c r="R907" s="426"/>
      <c r="S907" s="426"/>
      <c r="T907" s="426"/>
      <c r="U907" s="426"/>
      <c r="V907" s="426"/>
      <c r="W907" s="426"/>
      <c r="X907" s="426"/>
      <c r="Y907" s="426"/>
      <c r="Z907" s="426"/>
    </row>
    <row r="908" spans="1:26" ht="15.75" customHeight="1">
      <c r="A908" s="426"/>
      <c r="B908" s="426"/>
      <c r="C908" s="426"/>
      <c r="D908" s="426"/>
      <c r="E908" s="426"/>
      <c r="F908" s="426"/>
      <c r="G908" s="426"/>
      <c r="H908" s="426"/>
      <c r="I908" s="426"/>
      <c r="J908" s="426"/>
      <c r="K908" s="426"/>
      <c r="L908" s="426"/>
      <c r="M908" s="426"/>
      <c r="N908" s="426"/>
      <c r="O908" s="426"/>
      <c r="P908" s="426"/>
      <c r="Q908" s="426"/>
      <c r="R908" s="426"/>
      <c r="S908" s="426"/>
      <c r="T908" s="426"/>
      <c r="U908" s="426"/>
      <c r="V908" s="426"/>
      <c r="W908" s="426"/>
      <c r="X908" s="426"/>
      <c r="Y908" s="426"/>
      <c r="Z908" s="426"/>
    </row>
    <row r="909" spans="1:26" ht="15.75" customHeight="1">
      <c r="A909" s="426"/>
      <c r="B909" s="426"/>
      <c r="C909" s="426"/>
      <c r="D909" s="426"/>
      <c r="E909" s="426"/>
      <c r="F909" s="426"/>
      <c r="G909" s="426"/>
      <c r="H909" s="426"/>
      <c r="I909" s="426"/>
      <c r="J909" s="426"/>
      <c r="K909" s="426"/>
      <c r="L909" s="426"/>
      <c r="M909" s="426"/>
      <c r="N909" s="426"/>
      <c r="O909" s="426"/>
      <c r="P909" s="426"/>
      <c r="Q909" s="426"/>
      <c r="R909" s="426"/>
      <c r="S909" s="426"/>
      <c r="T909" s="426"/>
      <c r="U909" s="426"/>
      <c r="V909" s="426"/>
      <c r="W909" s="426"/>
      <c r="X909" s="426"/>
      <c r="Y909" s="426"/>
      <c r="Z909" s="426"/>
    </row>
    <row r="910" spans="1:26" ht="15.75" customHeight="1">
      <c r="A910" s="426"/>
      <c r="B910" s="426"/>
      <c r="C910" s="426"/>
      <c r="D910" s="426"/>
      <c r="E910" s="426"/>
      <c r="F910" s="426"/>
      <c r="G910" s="426"/>
      <c r="H910" s="426"/>
      <c r="I910" s="426"/>
      <c r="J910" s="426"/>
      <c r="K910" s="426"/>
      <c r="L910" s="426"/>
      <c r="M910" s="426"/>
      <c r="N910" s="426"/>
      <c r="O910" s="426"/>
      <c r="P910" s="426"/>
      <c r="Q910" s="426"/>
      <c r="R910" s="426"/>
      <c r="S910" s="426"/>
      <c r="T910" s="426"/>
      <c r="U910" s="426"/>
      <c r="V910" s="426"/>
      <c r="W910" s="426"/>
      <c r="X910" s="426"/>
      <c r="Y910" s="426"/>
      <c r="Z910" s="426"/>
    </row>
    <row r="911" spans="1:26" ht="15.75" customHeight="1">
      <c r="A911" s="426"/>
      <c r="B911" s="426"/>
      <c r="C911" s="426"/>
      <c r="D911" s="426"/>
      <c r="E911" s="426"/>
      <c r="F911" s="426"/>
      <c r="G911" s="426"/>
      <c r="H911" s="426"/>
      <c r="I911" s="426"/>
      <c r="J911" s="426"/>
      <c r="K911" s="426"/>
      <c r="L911" s="426"/>
      <c r="M911" s="426"/>
      <c r="N911" s="426"/>
      <c r="O911" s="426"/>
      <c r="P911" s="426"/>
      <c r="Q911" s="426"/>
      <c r="R911" s="426"/>
      <c r="S911" s="426"/>
      <c r="T911" s="426"/>
      <c r="U911" s="426"/>
      <c r="V911" s="426"/>
      <c r="W911" s="426"/>
      <c r="X911" s="426"/>
      <c r="Y911" s="426"/>
      <c r="Z911" s="426"/>
    </row>
    <row r="912" spans="1:26" ht="15.75" customHeight="1">
      <c r="A912" s="426"/>
      <c r="B912" s="426"/>
      <c r="C912" s="426"/>
      <c r="D912" s="426"/>
      <c r="E912" s="426"/>
      <c r="F912" s="426"/>
      <c r="G912" s="426"/>
      <c r="H912" s="426"/>
      <c r="I912" s="426"/>
      <c r="J912" s="426"/>
      <c r="K912" s="426"/>
      <c r="L912" s="426"/>
      <c r="M912" s="426"/>
      <c r="N912" s="426"/>
      <c r="O912" s="426"/>
      <c r="P912" s="426"/>
      <c r="Q912" s="426"/>
      <c r="R912" s="426"/>
      <c r="S912" s="426"/>
      <c r="T912" s="426"/>
      <c r="U912" s="426"/>
      <c r="V912" s="426"/>
      <c r="W912" s="426"/>
      <c r="X912" s="426"/>
      <c r="Y912" s="426"/>
      <c r="Z912" s="426"/>
    </row>
    <row r="913" spans="1:26" ht="15.75" customHeight="1">
      <c r="A913" s="426"/>
      <c r="B913" s="426"/>
      <c r="C913" s="426"/>
      <c r="D913" s="426"/>
      <c r="E913" s="426"/>
      <c r="F913" s="426"/>
      <c r="G913" s="426"/>
      <c r="H913" s="426"/>
      <c r="I913" s="426"/>
      <c r="J913" s="426"/>
      <c r="K913" s="426"/>
      <c r="L913" s="426"/>
      <c r="M913" s="426"/>
      <c r="N913" s="426"/>
      <c r="O913" s="426"/>
      <c r="P913" s="426"/>
      <c r="Q913" s="426"/>
      <c r="R913" s="426"/>
      <c r="S913" s="426"/>
      <c r="T913" s="426"/>
      <c r="U913" s="426"/>
      <c r="V913" s="426"/>
      <c r="W913" s="426"/>
      <c r="X913" s="426"/>
      <c r="Y913" s="426"/>
      <c r="Z913" s="426"/>
    </row>
    <row r="914" spans="1:26" ht="15.75" customHeight="1">
      <c r="A914" s="426"/>
      <c r="B914" s="426"/>
      <c r="C914" s="426"/>
      <c r="D914" s="426"/>
      <c r="E914" s="426"/>
      <c r="F914" s="426"/>
      <c r="G914" s="426"/>
      <c r="H914" s="426"/>
      <c r="I914" s="426"/>
      <c r="J914" s="426"/>
      <c r="K914" s="426"/>
      <c r="L914" s="426"/>
      <c r="M914" s="426"/>
      <c r="N914" s="426"/>
      <c r="O914" s="426"/>
      <c r="P914" s="426"/>
      <c r="Q914" s="426"/>
      <c r="R914" s="426"/>
      <c r="S914" s="426"/>
      <c r="T914" s="426"/>
      <c r="U914" s="426"/>
      <c r="V914" s="426"/>
      <c r="W914" s="426"/>
      <c r="X914" s="426"/>
      <c r="Y914" s="426"/>
      <c r="Z914" s="426"/>
    </row>
    <row r="915" spans="1:26" ht="15.75" customHeight="1">
      <c r="A915" s="426"/>
      <c r="B915" s="426"/>
      <c r="C915" s="426"/>
      <c r="D915" s="426"/>
      <c r="E915" s="426"/>
      <c r="F915" s="426"/>
      <c r="G915" s="426"/>
      <c r="H915" s="426"/>
      <c r="I915" s="426"/>
      <c r="J915" s="426"/>
      <c r="K915" s="426"/>
      <c r="L915" s="426"/>
      <c r="M915" s="426"/>
      <c r="N915" s="426"/>
      <c r="O915" s="426"/>
      <c r="P915" s="426"/>
      <c r="Q915" s="426"/>
      <c r="R915" s="426"/>
      <c r="S915" s="426"/>
      <c r="T915" s="426"/>
      <c r="U915" s="426"/>
      <c r="V915" s="426"/>
      <c r="W915" s="426"/>
      <c r="X915" s="426"/>
      <c r="Y915" s="426"/>
      <c r="Z915" s="426"/>
    </row>
    <row r="916" spans="1:26" ht="15.75" customHeight="1">
      <c r="A916" s="426"/>
      <c r="B916" s="426"/>
      <c r="C916" s="426"/>
      <c r="D916" s="426"/>
      <c r="E916" s="426"/>
      <c r="F916" s="426"/>
      <c r="G916" s="426"/>
      <c r="H916" s="426"/>
      <c r="I916" s="426"/>
      <c r="J916" s="426"/>
      <c r="K916" s="426"/>
      <c r="L916" s="426"/>
      <c r="M916" s="426"/>
      <c r="N916" s="426"/>
      <c r="O916" s="426"/>
      <c r="P916" s="426"/>
      <c r="Q916" s="426"/>
      <c r="R916" s="426"/>
      <c r="S916" s="426"/>
      <c r="T916" s="426"/>
      <c r="U916" s="426"/>
      <c r="V916" s="426"/>
      <c r="W916" s="426"/>
      <c r="X916" s="426"/>
      <c r="Y916" s="426"/>
      <c r="Z916" s="426"/>
    </row>
    <row r="917" spans="1:26" ht="15.75" customHeight="1">
      <c r="A917" s="426"/>
      <c r="B917" s="426"/>
      <c r="C917" s="426"/>
      <c r="D917" s="426"/>
      <c r="E917" s="426"/>
      <c r="F917" s="426"/>
      <c r="G917" s="426"/>
      <c r="H917" s="426"/>
      <c r="I917" s="426"/>
      <c r="J917" s="426"/>
      <c r="K917" s="426"/>
      <c r="L917" s="426"/>
      <c r="M917" s="426"/>
      <c r="N917" s="426"/>
      <c r="O917" s="426"/>
      <c r="P917" s="426"/>
      <c r="Q917" s="426"/>
      <c r="R917" s="426"/>
      <c r="S917" s="426"/>
      <c r="T917" s="426"/>
      <c r="U917" s="426"/>
      <c r="V917" s="426"/>
      <c r="W917" s="426"/>
      <c r="X917" s="426"/>
      <c r="Y917" s="426"/>
      <c r="Z917" s="426"/>
    </row>
    <row r="918" spans="1:26" ht="15.75" customHeight="1">
      <c r="A918" s="426"/>
      <c r="B918" s="426"/>
      <c r="C918" s="426"/>
      <c r="D918" s="426"/>
      <c r="E918" s="426"/>
      <c r="F918" s="426"/>
      <c r="G918" s="426"/>
      <c r="H918" s="426"/>
      <c r="I918" s="426"/>
      <c r="J918" s="426"/>
      <c r="K918" s="426"/>
      <c r="L918" s="426"/>
      <c r="M918" s="426"/>
      <c r="N918" s="426"/>
      <c r="O918" s="426"/>
      <c r="P918" s="426"/>
      <c r="Q918" s="426"/>
      <c r="R918" s="426"/>
      <c r="S918" s="426"/>
      <c r="T918" s="426"/>
      <c r="U918" s="426"/>
      <c r="V918" s="426"/>
      <c r="W918" s="426"/>
      <c r="X918" s="426"/>
      <c r="Y918" s="426"/>
      <c r="Z918" s="426"/>
    </row>
    <row r="919" spans="1:26" ht="15.75" customHeight="1">
      <c r="A919" s="426"/>
      <c r="B919" s="426"/>
      <c r="C919" s="426"/>
      <c r="D919" s="426"/>
      <c r="E919" s="426"/>
      <c r="F919" s="426"/>
      <c r="G919" s="426"/>
      <c r="H919" s="426"/>
      <c r="I919" s="426"/>
      <c r="J919" s="426"/>
      <c r="K919" s="426"/>
      <c r="L919" s="426"/>
      <c r="M919" s="426"/>
      <c r="N919" s="426"/>
      <c r="O919" s="426"/>
      <c r="P919" s="426"/>
      <c r="Q919" s="426"/>
      <c r="R919" s="426"/>
      <c r="S919" s="426"/>
      <c r="T919" s="426"/>
      <c r="U919" s="426"/>
      <c r="V919" s="426"/>
      <c r="W919" s="426"/>
      <c r="X919" s="426"/>
      <c r="Y919" s="426"/>
      <c r="Z919" s="426"/>
    </row>
    <row r="920" spans="1:26" ht="15.75" customHeight="1">
      <c r="A920" s="426"/>
      <c r="B920" s="426"/>
      <c r="C920" s="426"/>
      <c r="D920" s="426"/>
      <c r="E920" s="426"/>
      <c r="F920" s="426"/>
      <c r="G920" s="426"/>
      <c r="H920" s="426"/>
      <c r="I920" s="426"/>
      <c r="J920" s="426"/>
      <c r="K920" s="426"/>
      <c r="L920" s="426"/>
      <c r="M920" s="426"/>
      <c r="N920" s="426"/>
      <c r="O920" s="426"/>
      <c r="P920" s="426"/>
      <c r="Q920" s="426"/>
      <c r="R920" s="426"/>
      <c r="S920" s="426"/>
      <c r="T920" s="426"/>
      <c r="U920" s="426"/>
      <c r="V920" s="426"/>
      <c r="W920" s="426"/>
      <c r="X920" s="426"/>
      <c r="Y920" s="426"/>
      <c r="Z920" s="426"/>
    </row>
    <row r="921" spans="1:26" ht="15.75" customHeight="1">
      <c r="A921" s="426"/>
      <c r="B921" s="426"/>
      <c r="C921" s="426"/>
      <c r="D921" s="426"/>
      <c r="E921" s="426"/>
      <c r="F921" s="426"/>
      <c r="G921" s="426"/>
      <c r="H921" s="426"/>
      <c r="I921" s="426"/>
      <c r="J921" s="426"/>
      <c r="K921" s="426"/>
      <c r="L921" s="426"/>
      <c r="M921" s="426"/>
      <c r="N921" s="426"/>
      <c r="O921" s="426"/>
      <c r="P921" s="426"/>
      <c r="Q921" s="426"/>
      <c r="R921" s="426"/>
      <c r="S921" s="426"/>
      <c r="T921" s="426"/>
      <c r="U921" s="426"/>
      <c r="V921" s="426"/>
      <c r="W921" s="426"/>
      <c r="X921" s="426"/>
      <c r="Y921" s="426"/>
      <c r="Z921" s="426"/>
    </row>
    <row r="922" spans="1:26" ht="15.75" customHeight="1">
      <c r="A922" s="426"/>
      <c r="B922" s="426"/>
      <c r="C922" s="426"/>
      <c r="D922" s="426"/>
      <c r="E922" s="426"/>
      <c r="F922" s="426"/>
      <c r="G922" s="426"/>
      <c r="H922" s="426"/>
      <c r="I922" s="426"/>
      <c r="J922" s="426"/>
      <c r="K922" s="426"/>
      <c r="L922" s="426"/>
      <c r="M922" s="426"/>
      <c r="N922" s="426"/>
      <c r="O922" s="426"/>
      <c r="P922" s="426"/>
      <c r="Q922" s="426"/>
      <c r="R922" s="426"/>
      <c r="S922" s="426"/>
      <c r="T922" s="426"/>
      <c r="U922" s="426"/>
      <c r="V922" s="426"/>
      <c r="W922" s="426"/>
      <c r="X922" s="426"/>
      <c r="Y922" s="426"/>
      <c r="Z922" s="426"/>
    </row>
    <row r="923" spans="1:26" ht="15.75" customHeight="1">
      <c r="A923" s="426"/>
      <c r="B923" s="426"/>
      <c r="C923" s="426"/>
      <c r="D923" s="426"/>
      <c r="E923" s="426"/>
      <c r="F923" s="426"/>
      <c r="G923" s="426"/>
      <c r="H923" s="426"/>
      <c r="I923" s="426"/>
      <c r="J923" s="426"/>
      <c r="K923" s="426"/>
      <c r="L923" s="426"/>
      <c r="M923" s="426"/>
      <c r="N923" s="426"/>
      <c r="O923" s="426"/>
      <c r="P923" s="426"/>
      <c r="Q923" s="426"/>
      <c r="R923" s="426"/>
      <c r="S923" s="426"/>
      <c r="T923" s="426"/>
      <c r="U923" s="426"/>
      <c r="V923" s="426"/>
      <c r="W923" s="426"/>
      <c r="X923" s="426"/>
      <c r="Y923" s="426"/>
      <c r="Z923" s="426"/>
    </row>
    <row r="924" spans="1:26" ht="15.75" customHeight="1">
      <c r="A924" s="426"/>
      <c r="B924" s="426"/>
      <c r="C924" s="426"/>
      <c r="D924" s="426"/>
      <c r="E924" s="426"/>
      <c r="F924" s="426"/>
      <c r="G924" s="426"/>
      <c r="H924" s="426"/>
      <c r="I924" s="426"/>
      <c r="J924" s="426"/>
      <c r="K924" s="426"/>
      <c r="L924" s="426"/>
      <c r="M924" s="426"/>
      <c r="N924" s="426"/>
      <c r="O924" s="426"/>
      <c r="P924" s="426"/>
      <c r="Q924" s="426"/>
      <c r="R924" s="426"/>
      <c r="S924" s="426"/>
      <c r="T924" s="426"/>
      <c r="U924" s="426"/>
      <c r="V924" s="426"/>
      <c r="W924" s="426"/>
      <c r="X924" s="426"/>
      <c r="Y924" s="426"/>
      <c r="Z924" s="426"/>
    </row>
    <row r="925" spans="1:26" ht="15.75" customHeight="1">
      <c r="A925" s="426"/>
      <c r="B925" s="426"/>
      <c r="C925" s="426"/>
      <c r="D925" s="426"/>
      <c r="E925" s="426"/>
      <c r="F925" s="426"/>
      <c r="G925" s="426"/>
      <c r="H925" s="426"/>
      <c r="I925" s="426"/>
      <c r="J925" s="426"/>
      <c r="K925" s="426"/>
      <c r="L925" s="426"/>
      <c r="M925" s="426"/>
      <c r="N925" s="426"/>
      <c r="O925" s="426"/>
      <c r="P925" s="426"/>
      <c r="Q925" s="426"/>
      <c r="R925" s="426"/>
      <c r="S925" s="426"/>
      <c r="T925" s="426"/>
      <c r="U925" s="426"/>
      <c r="V925" s="426"/>
      <c r="W925" s="426"/>
      <c r="X925" s="426"/>
      <c r="Y925" s="426"/>
      <c r="Z925" s="426"/>
    </row>
    <row r="926" spans="1:26" ht="15.75" customHeight="1">
      <c r="A926" s="426"/>
      <c r="B926" s="426"/>
      <c r="C926" s="426"/>
      <c r="D926" s="426"/>
      <c r="E926" s="426"/>
      <c r="F926" s="426"/>
      <c r="G926" s="426"/>
      <c r="H926" s="426"/>
      <c r="I926" s="426"/>
      <c r="J926" s="426"/>
      <c r="K926" s="426"/>
      <c r="L926" s="426"/>
      <c r="M926" s="426"/>
      <c r="N926" s="426"/>
      <c r="O926" s="426"/>
      <c r="P926" s="426"/>
      <c r="Q926" s="426"/>
      <c r="R926" s="426"/>
      <c r="S926" s="426"/>
      <c r="T926" s="426"/>
      <c r="U926" s="426"/>
      <c r="V926" s="426"/>
      <c r="W926" s="426"/>
      <c r="X926" s="426"/>
      <c r="Y926" s="426"/>
      <c r="Z926" s="426"/>
    </row>
    <row r="927" spans="1:26" ht="15.75" customHeight="1">
      <c r="A927" s="426"/>
      <c r="B927" s="426"/>
      <c r="C927" s="426"/>
      <c r="D927" s="426"/>
      <c r="E927" s="426"/>
      <c r="F927" s="426"/>
      <c r="G927" s="426"/>
      <c r="H927" s="426"/>
      <c r="I927" s="426"/>
      <c r="J927" s="426"/>
      <c r="K927" s="426"/>
      <c r="L927" s="426"/>
      <c r="M927" s="426"/>
      <c r="N927" s="426"/>
      <c r="O927" s="426"/>
      <c r="P927" s="426"/>
      <c r="Q927" s="426"/>
      <c r="R927" s="426"/>
      <c r="S927" s="426"/>
      <c r="T927" s="426"/>
      <c r="U927" s="426"/>
      <c r="V927" s="426"/>
      <c r="W927" s="426"/>
      <c r="X927" s="426"/>
      <c r="Y927" s="426"/>
      <c r="Z927" s="426"/>
    </row>
    <row r="928" spans="1:26" ht="15.75" customHeight="1">
      <c r="A928" s="426"/>
      <c r="B928" s="426"/>
      <c r="C928" s="426"/>
      <c r="D928" s="426"/>
      <c r="E928" s="426"/>
      <c r="F928" s="426"/>
      <c r="G928" s="426"/>
      <c r="H928" s="426"/>
      <c r="I928" s="426"/>
      <c r="J928" s="426"/>
      <c r="K928" s="426"/>
      <c r="L928" s="426"/>
      <c r="M928" s="426"/>
      <c r="N928" s="426"/>
      <c r="O928" s="426"/>
      <c r="P928" s="426"/>
      <c r="Q928" s="426"/>
      <c r="R928" s="426"/>
      <c r="S928" s="426"/>
      <c r="T928" s="426"/>
      <c r="U928" s="426"/>
      <c r="V928" s="426"/>
      <c r="W928" s="426"/>
      <c r="X928" s="426"/>
      <c r="Y928" s="426"/>
      <c r="Z928" s="426"/>
    </row>
    <row r="929" spans="1:26" ht="15.75" customHeight="1">
      <c r="A929" s="426"/>
      <c r="B929" s="426"/>
      <c r="C929" s="426"/>
      <c r="D929" s="426"/>
      <c r="E929" s="426"/>
      <c r="F929" s="426"/>
      <c r="G929" s="426"/>
      <c r="H929" s="426"/>
      <c r="I929" s="426"/>
      <c r="J929" s="426"/>
      <c r="K929" s="426"/>
      <c r="L929" s="426"/>
      <c r="M929" s="426"/>
      <c r="N929" s="426"/>
      <c r="O929" s="426"/>
      <c r="P929" s="426"/>
      <c r="Q929" s="426"/>
      <c r="R929" s="426"/>
      <c r="S929" s="426"/>
      <c r="T929" s="426"/>
      <c r="U929" s="426"/>
      <c r="V929" s="426"/>
      <c r="W929" s="426"/>
      <c r="X929" s="426"/>
      <c r="Y929" s="426"/>
      <c r="Z929" s="426"/>
    </row>
    <row r="930" spans="1:26" ht="15.75" customHeight="1">
      <c r="A930" s="426"/>
      <c r="B930" s="426"/>
      <c r="C930" s="426"/>
      <c r="D930" s="426"/>
      <c r="E930" s="426"/>
      <c r="F930" s="426"/>
      <c r="G930" s="426"/>
      <c r="H930" s="426"/>
      <c r="I930" s="426"/>
      <c r="J930" s="426"/>
      <c r="K930" s="426"/>
      <c r="L930" s="426"/>
      <c r="M930" s="426"/>
      <c r="N930" s="426"/>
      <c r="O930" s="426"/>
      <c r="P930" s="426"/>
      <c r="Q930" s="426"/>
      <c r="R930" s="426"/>
      <c r="S930" s="426"/>
      <c r="T930" s="426"/>
      <c r="U930" s="426"/>
      <c r="V930" s="426"/>
      <c r="W930" s="426"/>
      <c r="X930" s="426"/>
      <c r="Y930" s="426"/>
      <c r="Z930" s="426"/>
    </row>
    <row r="931" spans="1:26" ht="15.75" customHeight="1">
      <c r="A931" s="426"/>
      <c r="B931" s="426"/>
      <c r="C931" s="426"/>
      <c r="D931" s="426"/>
      <c r="E931" s="426"/>
      <c r="F931" s="426"/>
      <c r="G931" s="426"/>
      <c r="H931" s="426"/>
      <c r="I931" s="426"/>
      <c r="J931" s="426"/>
      <c r="K931" s="426"/>
      <c r="L931" s="426"/>
      <c r="M931" s="426"/>
      <c r="N931" s="426"/>
      <c r="O931" s="426"/>
      <c r="P931" s="426"/>
      <c r="Q931" s="426"/>
      <c r="R931" s="426"/>
      <c r="S931" s="426"/>
      <c r="T931" s="426"/>
      <c r="U931" s="426"/>
      <c r="V931" s="426"/>
      <c r="W931" s="426"/>
      <c r="X931" s="426"/>
      <c r="Y931" s="426"/>
      <c r="Z931" s="426"/>
    </row>
    <row r="932" spans="1:26" ht="15.75" customHeight="1">
      <c r="A932" s="426"/>
      <c r="B932" s="426"/>
      <c r="C932" s="426"/>
      <c r="D932" s="426"/>
      <c r="E932" s="426"/>
      <c r="F932" s="426"/>
      <c r="G932" s="426"/>
      <c r="H932" s="426"/>
      <c r="I932" s="426"/>
      <c r="J932" s="426"/>
      <c r="K932" s="426"/>
      <c r="L932" s="426"/>
      <c r="M932" s="426"/>
      <c r="N932" s="426"/>
      <c r="O932" s="426"/>
      <c r="P932" s="426"/>
      <c r="Q932" s="426"/>
      <c r="R932" s="426"/>
      <c r="S932" s="426"/>
      <c r="T932" s="426"/>
      <c r="U932" s="426"/>
      <c r="V932" s="426"/>
      <c r="W932" s="426"/>
      <c r="X932" s="426"/>
      <c r="Y932" s="426"/>
      <c r="Z932" s="426"/>
    </row>
    <row r="933" spans="1:26" ht="15.75" customHeight="1">
      <c r="A933" s="426"/>
      <c r="B933" s="426"/>
      <c r="C933" s="426"/>
      <c r="D933" s="426"/>
      <c r="E933" s="426"/>
      <c r="F933" s="426"/>
      <c r="G933" s="426"/>
      <c r="H933" s="426"/>
      <c r="I933" s="426"/>
      <c r="J933" s="426"/>
      <c r="K933" s="426"/>
      <c r="L933" s="426"/>
      <c r="M933" s="426"/>
      <c r="N933" s="426"/>
      <c r="O933" s="426"/>
      <c r="P933" s="426"/>
      <c r="Q933" s="426"/>
      <c r="R933" s="426"/>
      <c r="S933" s="426"/>
      <c r="T933" s="426"/>
      <c r="U933" s="426"/>
      <c r="V933" s="426"/>
      <c r="W933" s="426"/>
      <c r="X933" s="426"/>
      <c r="Y933" s="426"/>
      <c r="Z933" s="426"/>
    </row>
    <row r="934" spans="1:26" ht="15.75" customHeight="1">
      <c r="A934" s="426"/>
      <c r="B934" s="426"/>
      <c r="C934" s="426"/>
      <c r="D934" s="426"/>
      <c r="E934" s="426"/>
      <c r="F934" s="426"/>
      <c r="G934" s="426"/>
      <c r="H934" s="426"/>
      <c r="I934" s="426"/>
      <c r="J934" s="426"/>
      <c r="K934" s="426"/>
      <c r="L934" s="426"/>
      <c r="M934" s="426"/>
      <c r="N934" s="426"/>
      <c r="O934" s="426"/>
      <c r="P934" s="426"/>
      <c r="Q934" s="426"/>
      <c r="R934" s="426"/>
      <c r="S934" s="426"/>
      <c r="T934" s="426"/>
      <c r="U934" s="426"/>
      <c r="V934" s="426"/>
      <c r="W934" s="426"/>
      <c r="X934" s="426"/>
      <c r="Y934" s="426"/>
      <c r="Z934" s="426"/>
    </row>
    <row r="935" spans="1:26" ht="15.75" customHeight="1">
      <c r="A935" s="426"/>
      <c r="B935" s="426"/>
      <c r="C935" s="426"/>
      <c r="D935" s="426"/>
      <c r="E935" s="426"/>
      <c r="F935" s="426"/>
      <c r="G935" s="426"/>
      <c r="H935" s="426"/>
      <c r="I935" s="426"/>
      <c r="J935" s="426"/>
      <c r="K935" s="426"/>
      <c r="L935" s="426"/>
      <c r="M935" s="426"/>
      <c r="N935" s="426"/>
      <c r="O935" s="426"/>
      <c r="P935" s="426"/>
      <c r="Q935" s="426"/>
      <c r="R935" s="426"/>
      <c r="S935" s="426"/>
      <c r="T935" s="426"/>
      <c r="U935" s="426"/>
      <c r="V935" s="426"/>
      <c r="W935" s="426"/>
      <c r="X935" s="426"/>
      <c r="Y935" s="426"/>
      <c r="Z935" s="426"/>
    </row>
    <row r="936" spans="1:26" ht="15.75" customHeight="1">
      <c r="A936" s="426"/>
      <c r="B936" s="426"/>
      <c r="C936" s="426"/>
      <c r="D936" s="426"/>
      <c r="E936" s="426"/>
      <c r="F936" s="426"/>
      <c r="G936" s="426"/>
      <c r="H936" s="426"/>
      <c r="I936" s="426"/>
      <c r="J936" s="426"/>
      <c r="K936" s="426"/>
      <c r="L936" s="426"/>
      <c r="M936" s="426"/>
      <c r="N936" s="426"/>
      <c r="O936" s="426"/>
      <c r="P936" s="426"/>
      <c r="Q936" s="426"/>
      <c r="R936" s="426"/>
      <c r="S936" s="426"/>
      <c r="T936" s="426"/>
      <c r="U936" s="426"/>
      <c r="V936" s="426"/>
      <c r="W936" s="426"/>
      <c r="X936" s="426"/>
      <c r="Y936" s="426"/>
      <c r="Z936" s="426"/>
    </row>
    <row r="937" spans="1:26" ht="15.75" customHeight="1">
      <c r="A937" s="426"/>
      <c r="B937" s="426"/>
      <c r="C937" s="426"/>
      <c r="D937" s="426"/>
      <c r="E937" s="426"/>
      <c r="F937" s="426"/>
      <c r="G937" s="426"/>
      <c r="H937" s="426"/>
      <c r="I937" s="426"/>
      <c r="J937" s="426"/>
      <c r="K937" s="426"/>
      <c r="L937" s="426"/>
      <c r="M937" s="426"/>
      <c r="N937" s="426"/>
      <c r="O937" s="426"/>
      <c r="P937" s="426"/>
      <c r="Q937" s="426"/>
      <c r="R937" s="426"/>
      <c r="S937" s="426"/>
      <c r="T937" s="426"/>
      <c r="U937" s="426"/>
      <c r="V937" s="426"/>
      <c r="W937" s="426"/>
      <c r="X937" s="426"/>
      <c r="Y937" s="426"/>
      <c r="Z937" s="426"/>
    </row>
    <row r="938" spans="1:26" ht="15.75" customHeight="1">
      <c r="A938" s="426"/>
      <c r="B938" s="426"/>
      <c r="C938" s="426"/>
      <c r="D938" s="426"/>
      <c r="E938" s="426"/>
      <c r="F938" s="426"/>
      <c r="G938" s="426"/>
      <c r="H938" s="426"/>
      <c r="I938" s="426"/>
      <c r="J938" s="426"/>
      <c r="K938" s="426"/>
      <c r="L938" s="426"/>
      <c r="M938" s="426"/>
      <c r="N938" s="426"/>
      <c r="O938" s="426"/>
      <c r="P938" s="426"/>
      <c r="Q938" s="426"/>
      <c r="R938" s="426"/>
      <c r="S938" s="426"/>
      <c r="T938" s="426"/>
      <c r="U938" s="426"/>
      <c r="V938" s="426"/>
      <c r="W938" s="426"/>
      <c r="X938" s="426"/>
      <c r="Y938" s="426"/>
      <c r="Z938" s="426"/>
    </row>
    <row r="939" spans="1:26" ht="15.75" customHeight="1">
      <c r="A939" s="426"/>
      <c r="B939" s="426"/>
      <c r="C939" s="426"/>
      <c r="D939" s="426"/>
      <c r="E939" s="426"/>
      <c r="F939" s="426"/>
      <c r="G939" s="426"/>
      <c r="H939" s="426"/>
      <c r="I939" s="426"/>
      <c r="J939" s="426"/>
      <c r="K939" s="426"/>
      <c r="L939" s="426"/>
      <c r="M939" s="426"/>
      <c r="N939" s="426"/>
      <c r="O939" s="426"/>
      <c r="P939" s="426"/>
      <c r="Q939" s="426"/>
      <c r="R939" s="426"/>
      <c r="S939" s="426"/>
      <c r="T939" s="426"/>
      <c r="U939" s="426"/>
      <c r="V939" s="426"/>
      <c r="W939" s="426"/>
      <c r="X939" s="426"/>
      <c r="Y939" s="426"/>
      <c r="Z939" s="426"/>
    </row>
    <row r="940" spans="1:26" ht="15.75" customHeight="1">
      <c r="A940" s="426"/>
      <c r="B940" s="426"/>
      <c r="C940" s="426"/>
      <c r="D940" s="426"/>
      <c r="E940" s="426"/>
      <c r="F940" s="426"/>
      <c r="G940" s="426"/>
      <c r="H940" s="426"/>
      <c r="I940" s="426"/>
      <c r="J940" s="426"/>
      <c r="K940" s="426"/>
      <c r="L940" s="426"/>
      <c r="M940" s="426"/>
      <c r="N940" s="426"/>
      <c r="O940" s="426"/>
      <c r="P940" s="426"/>
      <c r="Q940" s="426"/>
      <c r="R940" s="426"/>
      <c r="S940" s="426"/>
      <c r="T940" s="426"/>
      <c r="U940" s="426"/>
      <c r="V940" s="426"/>
      <c r="W940" s="426"/>
      <c r="X940" s="426"/>
      <c r="Y940" s="426"/>
      <c r="Z940" s="426"/>
    </row>
    <row r="941" spans="1:26" ht="15.75" customHeight="1">
      <c r="A941" s="426"/>
      <c r="B941" s="426"/>
      <c r="C941" s="426"/>
      <c r="D941" s="426"/>
      <c r="E941" s="426"/>
      <c r="F941" s="426"/>
      <c r="G941" s="426"/>
      <c r="H941" s="426"/>
      <c r="I941" s="426"/>
      <c r="J941" s="426"/>
      <c r="K941" s="426"/>
      <c r="L941" s="426"/>
      <c r="M941" s="426"/>
      <c r="N941" s="426"/>
      <c r="O941" s="426"/>
      <c r="P941" s="426"/>
      <c r="Q941" s="426"/>
      <c r="R941" s="426"/>
      <c r="S941" s="426"/>
      <c r="T941" s="426"/>
      <c r="U941" s="426"/>
      <c r="V941" s="426"/>
      <c r="W941" s="426"/>
      <c r="X941" s="426"/>
      <c r="Y941" s="426"/>
      <c r="Z941" s="426"/>
    </row>
    <row r="942" spans="1:26" ht="15.75" customHeight="1">
      <c r="A942" s="426"/>
      <c r="B942" s="426"/>
      <c r="C942" s="426"/>
      <c r="D942" s="426"/>
      <c r="E942" s="426"/>
      <c r="F942" s="426"/>
      <c r="G942" s="426"/>
      <c r="H942" s="426"/>
      <c r="I942" s="426"/>
      <c r="J942" s="426"/>
      <c r="K942" s="426"/>
      <c r="L942" s="426"/>
      <c r="M942" s="426"/>
      <c r="N942" s="426"/>
      <c r="O942" s="426"/>
      <c r="P942" s="426"/>
      <c r="Q942" s="426"/>
      <c r="R942" s="426"/>
      <c r="S942" s="426"/>
      <c r="T942" s="426"/>
      <c r="U942" s="426"/>
      <c r="V942" s="426"/>
      <c r="W942" s="426"/>
      <c r="X942" s="426"/>
      <c r="Y942" s="426"/>
      <c r="Z942" s="426"/>
    </row>
    <row r="943" spans="1:26" ht="15.75" customHeight="1">
      <c r="A943" s="426"/>
      <c r="B943" s="426"/>
      <c r="C943" s="426"/>
      <c r="D943" s="426"/>
      <c r="E943" s="426"/>
      <c r="F943" s="426"/>
      <c r="G943" s="426"/>
      <c r="H943" s="426"/>
      <c r="I943" s="426"/>
      <c r="J943" s="426"/>
      <c r="K943" s="426"/>
      <c r="L943" s="426"/>
      <c r="M943" s="426"/>
      <c r="N943" s="426"/>
      <c r="O943" s="426"/>
      <c r="P943" s="426"/>
      <c r="Q943" s="426"/>
      <c r="R943" s="426"/>
      <c r="S943" s="426"/>
      <c r="T943" s="426"/>
      <c r="U943" s="426"/>
      <c r="V943" s="426"/>
      <c r="W943" s="426"/>
      <c r="X943" s="426"/>
      <c r="Y943" s="426"/>
      <c r="Z943" s="426"/>
    </row>
    <row r="944" spans="1:26" ht="15.75" customHeight="1">
      <c r="A944" s="426"/>
      <c r="B944" s="426"/>
      <c r="C944" s="426"/>
      <c r="D944" s="426"/>
      <c r="E944" s="426"/>
      <c r="F944" s="426"/>
      <c r="G944" s="426"/>
      <c r="H944" s="426"/>
      <c r="I944" s="426"/>
      <c r="J944" s="426"/>
      <c r="K944" s="426"/>
      <c r="L944" s="426"/>
      <c r="M944" s="426"/>
      <c r="N944" s="426"/>
      <c r="O944" s="426"/>
      <c r="P944" s="426"/>
      <c r="Q944" s="426"/>
      <c r="R944" s="426"/>
      <c r="S944" s="426"/>
      <c r="T944" s="426"/>
      <c r="U944" s="426"/>
      <c r="V944" s="426"/>
      <c r="W944" s="426"/>
      <c r="X944" s="426"/>
      <c r="Y944" s="426"/>
      <c r="Z944" s="426"/>
    </row>
    <row r="945" spans="1:26" ht="15.75" customHeight="1">
      <c r="A945" s="426"/>
      <c r="B945" s="426"/>
      <c r="C945" s="426"/>
      <c r="D945" s="426"/>
      <c r="E945" s="426"/>
      <c r="F945" s="426"/>
      <c r="G945" s="426"/>
      <c r="H945" s="426"/>
      <c r="I945" s="426"/>
      <c r="J945" s="426"/>
      <c r="K945" s="426"/>
      <c r="L945" s="426"/>
      <c r="M945" s="426"/>
      <c r="N945" s="426"/>
      <c r="O945" s="426"/>
      <c r="P945" s="426"/>
      <c r="Q945" s="426"/>
      <c r="R945" s="426"/>
      <c r="S945" s="426"/>
      <c r="T945" s="426"/>
      <c r="U945" s="426"/>
      <c r="V945" s="426"/>
      <c r="W945" s="426"/>
      <c r="X945" s="426"/>
      <c r="Y945" s="426"/>
      <c r="Z945" s="426"/>
    </row>
    <row r="946" spans="1:26" ht="15.75" customHeight="1">
      <c r="A946" s="426"/>
      <c r="B946" s="426"/>
      <c r="C946" s="426"/>
      <c r="D946" s="426"/>
      <c r="E946" s="426"/>
      <c r="F946" s="426"/>
      <c r="G946" s="426"/>
      <c r="H946" s="426"/>
      <c r="I946" s="426"/>
      <c r="J946" s="426"/>
      <c r="K946" s="426"/>
      <c r="L946" s="426"/>
      <c r="M946" s="426"/>
      <c r="N946" s="426"/>
      <c r="O946" s="426"/>
      <c r="P946" s="426"/>
      <c r="Q946" s="426"/>
      <c r="R946" s="426"/>
      <c r="S946" s="426"/>
      <c r="T946" s="426"/>
      <c r="U946" s="426"/>
      <c r="V946" s="426"/>
      <c r="W946" s="426"/>
      <c r="X946" s="426"/>
      <c r="Y946" s="426"/>
      <c r="Z946" s="426"/>
    </row>
    <row r="947" spans="1:26" ht="15.75" customHeight="1">
      <c r="A947" s="426"/>
      <c r="B947" s="426"/>
      <c r="C947" s="426"/>
      <c r="D947" s="426"/>
      <c r="E947" s="426"/>
      <c r="F947" s="426"/>
      <c r="G947" s="426"/>
      <c r="H947" s="426"/>
      <c r="I947" s="426"/>
      <c r="J947" s="426"/>
      <c r="K947" s="426"/>
      <c r="L947" s="426"/>
      <c r="M947" s="426"/>
      <c r="N947" s="426"/>
      <c r="O947" s="426"/>
      <c r="P947" s="426"/>
      <c r="Q947" s="426"/>
      <c r="R947" s="426"/>
      <c r="S947" s="426"/>
      <c r="T947" s="426"/>
      <c r="U947" s="426"/>
      <c r="V947" s="426"/>
      <c r="W947" s="426"/>
      <c r="X947" s="426"/>
      <c r="Y947" s="426"/>
      <c r="Z947" s="426"/>
    </row>
    <row r="948" spans="1:26" ht="15.75" customHeight="1">
      <c r="A948" s="426"/>
      <c r="B948" s="426"/>
      <c r="C948" s="426"/>
      <c r="D948" s="426"/>
      <c r="E948" s="426"/>
      <c r="F948" s="426"/>
      <c r="G948" s="426"/>
      <c r="H948" s="426"/>
      <c r="I948" s="426"/>
      <c r="J948" s="426"/>
      <c r="K948" s="426"/>
      <c r="L948" s="426"/>
      <c r="M948" s="426"/>
      <c r="N948" s="426"/>
      <c r="O948" s="426"/>
      <c r="P948" s="426"/>
      <c r="Q948" s="426"/>
      <c r="R948" s="426"/>
      <c r="S948" s="426"/>
      <c r="T948" s="426"/>
      <c r="U948" s="426"/>
      <c r="V948" s="426"/>
      <c r="W948" s="426"/>
      <c r="X948" s="426"/>
      <c r="Y948" s="426"/>
      <c r="Z948" s="426"/>
    </row>
    <row r="949" spans="1:26" ht="15.75" customHeight="1">
      <c r="A949" s="426"/>
      <c r="B949" s="426"/>
      <c r="C949" s="426"/>
      <c r="D949" s="426"/>
      <c r="E949" s="426"/>
      <c r="F949" s="426"/>
      <c r="G949" s="426"/>
      <c r="H949" s="426"/>
      <c r="I949" s="426"/>
      <c r="J949" s="426"/>
      <c r="K949" s="426"/>
      <c r="L949" s="426"/>
      <c r="M949" s="426"/>
      <c r="N949" s="426"/>
      <c r="O949" s="426"/>
      <c r="P949" s="426"/>
      <c r="Q949" s="426"/>
      <c r="R949" s="426"/>
      <c r="S949" s="426"/>
      <c r="T949" s="426"/>
      <c r="U949" s="426"/>
      <c r="V949" s="426"/>
      <c r="W949" s="426"/>
      <c r="X949" s="426"/>
      <c r="Y949" s="426"/>
      <c r="Z949" s="426"/>
    </row>
    <row r="950" spans="1:26" ht="15.75" customHeight="1">
      <c r="A950" s="426"/>
      <c r="B950" s="426"/>
      <c r="C950" s="426"/>
      <c r="D950" s="426"/>
      <c r="E950" s="426"/>
      <c r="F950" s="426"/>
      <c r="G950" s="426"/>
      <c r="H950" s="426"/>
      <c r="I950" s="426"/>
      <c r="J950" s="426"/>
      <c r="K950" s="426"/>
      <c r="L950" s="426"/>
      <c r="M950" s="426"/>
      <c r="N950" s="426"/>
      <c r="O950" s="426"/>
      <c r="P950" s="426"/>
      <c r="Q950" s="426"/>
      <c r="R950" s="426"/>
      <c r="S950" s="426"/>
      <c r="T950" s="426"/>
      <c r="U950" s="426"/>
      <c r="V950" s="426"/>
      <c r="W950" s="426"/>
      <c r="X950" s="426"/>
      <c r="Y950" s="426"/>
      <c r="Z950" s="426"/>
    </row>
    <row r="951" spans="1:26" ht="15.75" customHeight="1">
      <c r="A951" s="426"/>
      <c r="B951" s="426"/>
      <c r="C951" s="426"/>
      <c r="D951" s="426"/>
      <c r="E951" s="426"/>
      <c r="F951" s="426"/>
      <c r="G951" s="426"/>
      <c r="H951" s="426"/>
      <c r="I951" s="426"/>
      <c r="J951" s="426"/>
      <c r="K951" s="426"/>
      <c r="L951" s="426"/>
      <c r="M951" s="426"/>
      <c r="N951" s="426"/>
      <c r="O951" s="426"/>
      <c r="P951" s="426"/>
      <c r="Q951" s="426"/>
      <c r="R951" s="426"/>
      <c r="S951" s="426"/>
      <c r="T951" s="426"/>
      <c r="U951" s="426"/>
      <c r="V951" s="426"/>
      <c r="W951" s="426"/>
      <c r="X951" s="426"/>
      <c r="Y951" s="426"/>
      <c r="Z951" s="426"/>
    </row>
    <row r="952" spans="1:26" ht="15.75" customHeight="1">
      <c r="A952" s="426"/>
      <c r="B952" s="426"/>
      <c r="C952" s="426"/>
      <c r="D952" s="426"/>
      <c r="E952" s="426"/>
      <c r="F952" s="426"/>
      <c r="G952" s="426"/>
      <c r="H952" s="426"/>
      <c r="I952" s="426"/>
      <c r="J952" s="426"/>
      <c r="K952" s="426"/>
      <c r="L952" s="426"/>
      <c r="M952" s="426"/>
      <c r="N952" s="426"/>
      <c r="O952" s="426"/>
      <c r="P952" s="426"/>
      <c r="Q952" s="426"/>
      <c r="R952" s="426"/>
      <c r="S952" s="426"/>
      <c r="T952" s="426"/>
      <c r="U952" s="426"/>
      <c r="V952" s="426"/>
      <c r="W952" s="426"/>
      <c r="X952" s="426"/>
      <c r="Y952" s="426"/>
      <c r="Z952" s="426"/>
    </row>
    <row r="953" spans="1:26" ht="15.75" customHeight="1">
      <c r="A953" s="426"/>
      <c r="B953" s="426"/>
      <c r="C953" s="426"/>
      <c r="D953" s="426"/>
      <c r="E953" s="426"/>
      <c r="F953" s="426"/>
      <c r="G953" s="426"/>
      <c r="H953" s="426"/>
      <c r="I953" s="426"/>
      <c r="J953" s="426"/>
      <c r="K953" s="426"/>
      <c r="L953" s="426"/>
      <c r="M953" s="426"/>
      <c r="N953" s="426"/>
      <c r="O953" s="426"/>
      <c r="P953" s="426"/>
      <c r="Q953" s="426"/>
      <c r="R953" s="426"/>
      <c r="S953" s="426"/>
      <c r="T953" s="426"/>
      <c r="U953" s="426"/>
      <c r="V953" s="426"/>
      <c r="W953" s="426"/>
      <c r="X953" s="426"/>
      <c r="Y953" s="426"/>
      <c r="Z953" s="426"/>
    </row>
    <row r="954" spans="1:26" ht="15.75" customHeight="1">
      <c r="A954" s="426"/>
      <c r="B954" s="426"/>
      <c r="C954" s="426"/>
      <c r="D954" s="426"/>
      <c r="E954" s="426"/>
      <c r="F954" s="426"/>
      <c r="G954" s="426"/>
      <c r="H954" s="426"/>
      <c r="I954" s="426"/>
      <c r="J954" s="426"/>
      <c r="K954" s="426"/>
      <c r="L954" s="426"/>
      <c r="M954" s="426"/>
      <c r="N954" s="426"/>
      <c r="O954" s="426"/>
      <c r="P954" s="426"/>
      <c r="Q954" s="426"/>
      <c r="R954" s="426"/>
      <c r="S954" s="426"/>
      <c r="T954" s="426"/>
      <c r="U954" s="426"/>
      <c r="V954" s="426"/>
      <c r="W954" s="426"/>
      <c r="X954" s="426"/>
      <c r="Y954" s="426"/>
      <c r="Z954" s="426"/>
    </row>
    <row r="955" spans="1:26" ht="15.75" customHeight="1">
      <c r="A955" s="426"/>
      <c r="B955" s="426"/>
      <c r="C955" s="426"/>
      <c r="D955" s="426"/>
      <c r="E955" s="426"/>
      <c r="F955" s="426"/>
      <c r="G955" s="426"/>
      <c r="H955" s="426"/>
      <c r="I955" s="426"/>
      <c r="J955" s="426"/>
      <c r="K955" s="426"/>
      <c r="L955" s="426"/>
      <c r="M955" s="426"/>
      <c r="N955" s="426"/>
      <c r="O955" s="426"/>
      <c r="P955" s="426"/>
      <c r="Q955" s="426"/>
      <c r="R955" s="426"/>
      <c r="S955" s="426"/>
      <c r="T955" s="426"/>
      <c r="U955" s="426"/>
      <c r="V955" s="426"/>
      <c r="W955" s="426"/>
      <c r="X955" s="426"/>
      <c r="Y955" s="426"/>
      <c r="Z955" s="426"/>
    </row>
    <row r="956" spans="1:26" ht="15.75" customHeight="1">
      <c r="A956" s="426"/>
      <c r="B956" s="426"/>
      <c r="C956" s="426"/>
      <c r="D956" s="426"/>
      <c r="E956" s="426"/>
      <c r="F956" s="426"/>
      <c r="G956" s="426"/>
      <c r="H956" s="426"/>
      <c r="I956" s="426"/>
      <c r="J956" s="426"/>
      <c r="K956" s="426"/>
      <c r="L956" s="426"/>
      <c r="M956" s="426"/>
      <c r="N956" s="426"/>
      <c r="O956" s="426"/>
      <c r="P956" s="426"/>
      <c r="Q956" s="426"/>
      <c r="R956" s="426"/>
      <c r="S956" s="426"/>
      <c r="T956" s="426"/>
      <c r="U956" s="426"/>
      <c r="V956" s="426"/>
      <c r="W956" s="426"/>
      <c r="X956" s="426"/>
      <c r="Y956" s="426"/>
      <c r="Z956" s="426"/>
    </row>
    <row r="957" spans="1:26" ht="15.75" customHeight="1">
      <c r="A957" s="426"/>
      <c r="B957" s="426"/>
      <c r="C957" s="426"/>
      <c r="D957" s="426"/>
      <c r="E957" s="426"/>
      <c r="F957" s="426"/>
      <c r="G957" s="426"/>
      <c r="H957" s="426"/>
      <c r="I957" s="426"/>
      <c r="J957" s="426"/>
      <c r="K957" s="426"/>
      <c r="L957" s="426"/>
      <c r="M957" s="426"/>
      <c r="N957" s="426"/>
      <c r="O957" s="426"/>
      <c r="P957" s="426"/>
      <c r="Q957" s="426"/>
      <c r="R957" s="426"/>
      <c r="S957" s="426"/>
      <c r="T957" s="426"/>
      <c r="U957" s="426"/>
      <c r="V957" s="426"/>
      <c r="W957" s="426"/>
      <c r="X957" s="426"/>
      <c r="Y957" s="426"/>
      <c r="Z957" s="426"/>
    </row>
    <row r="958" spans="1:26" ht="15.75" customHeight="1">
      <c r="A958" s="426"/>
      <c r="B958" s="426"/>
      <c r="C958" s="426"/>
      <c r="D958" s="426"/>
      <c r="E958" s="426"/>
      <c r="F958" s="426"/>
      <c r="G958" s="426"/>
      <c r="H958" s="426"/>
      <c r="I958" s="426"/>
      <c r="J958" s="426"/>
      <c r="K958" s="426"/>
      <c r="L958" s="426"/>
      <c r="M958" s="426"/>
      <c r="N958" s="426"/>
      <c r="O958" s="426"/>
      <c r="P958" s="426"/>
      <c r="Q958" s="426"/>
      <c r="R958" s="426"/>
      <c r="S958" s="426"/>
      <c r="T958" s="426"/>
      <c r="U958" s="426"/>
      <c r="V958" s="426"/>
      <c r="W958" s="426"/>
      <c r="X958" s="426"/>
      <c r="Y958" s="426"/>
      <c r="Z958" s="426"/>
    </row>
    <row r="959" spans="1:26" ht="15.75" customHeight="1">
      <c r="A959" s="426"/>
      <c r="B959" s="426"/>
      <c r="C959" s="426"/>
      <c r="D959" s="426"/>
      <c r="E959" s="426"/>
      <c r="F959" s="426"/>
      <c r="G959" s="426"/>
      <c r="H959" s="426"/>
      <c r="I959" s="426"/>
      <c r="J959" s="426"/>
      <c r="K959" s="426"/>
      <c r="L959" s="426"/>
      <c r="M959" s="426"/>
      <c r="N959" s="426"/>
      <c r="O959" s="426"/>
      <c r="P959" s="426"/>
      <c r="Q959" s="426"/>
      <c r="R959" s="426"/>
      <c r="S959" s="426"/>
      <c r="T959" s="426"/>
      <c r="U959" s="426"/>
      <c r="V959" s="426"/>
      <c r="W959" s="426"/>
      <c r="X959" s="426"/>
      <c r="Y959" s="426"/>
      <c r="Z959" s="426"/>
    </row>
    <row r="960" spans="1:26" ht="15.75" customHeight="1">
      <c r="A960" s="426"/>
      <c r="B960" s="426"/>
      <c r="C960" s="426"/>
      <c r="D960" s="426"/>
      <c r="E960" s="426"/>
      <c r="F960" s="426"/>
      <c r="G960" s="426"/>
      <c r="H960" s="426"/>
      <c r="I960" s="426"/>
      <c r="J960" s="426"/>
      <c r="K960" s="426"/>
      <c r="L960" s="426"/>
      <c r="M960" s="426"/>
      <c r="N960" s="426"/>
      <c r="O960" s="426"/>
      <c r="P960" s="426"/>
      <c r="Q960" s="426"/>
      <c r="R960" s="426"/>
      <c r="S960" s="426"/>
      <c r="T960" s="426"/>
      <c r="U960" s="426"/>
      <c r="V960" s="426"/>
      <c r="W960" s="426"/>
      <c r="X960" s="426"/>
      <c r="Y960" s="426"/>
      <c r="Z960" s="426"/>
    </row>
    <row r="961" spans="1:26" ht="15.75" customHeight="1">
      <c r="A961" s="426"/>
      <c r="B961" s="426"/>
      <c r="C961" s="426"/>
      <c r="D961" s="426"/>
      <c r="E961" s="426"/>
      <c r="F961" s="426"/>
      <c r="G961" s="426"/>
      <c r="H961" s="426"/>
      <c r="I961" s="426"/>
      <c r="J961" s="426"/>
      <c r="K961" s="426"/>
      <c r="L961" s="426"/>
      <c r="M961" s="426"/>
      <c r="N961" s="426"/>
      <c r="O961" s="426"/>
      <c r="P961" s="426"/>
      <c r="Q961" s="426"/>
      <c r="R961" s="426"/>
      <c r="S961" s="426"/>
      <c r="T961" s="426"/>
      <c r="U961" s="426"/>
      <c r="V961" s="426"/>
      <c r="W961" s="426"/>
      <c r="X961" s="426"/>
      <c r="Y961" s="426"/>
      <c r="Z961" s="426"/>
    </row>
    <row r="962" spans="1:26" ht="15.75" customHeight="1">
      <c r="A962" s="426"/>
      <c r="B962" s="426"/>
      <c r="C962" s="426"/>
      <c r="D962" s="426"/>
      <c r="E962" s="426"/>
      <c r="F962" s="426"/>
      <c r="G962" s="426"/>
      <c r="H962" s="426"/>
      <c r="I962" s="426"/>
      <c r="J962" s="426"/>
      <c r="K962" s="426"/>
      <c r="L962" s="426"/>
      <c r="M962" s="426"/>
      <c r="N962" s="426"/>
      <c r="O962" s="426"/>
      <c r="P962" s="426"/>
      <c r="Q962" s="426"/>
      <c r="R962" s="426"/>
      <c r="S962" s="426"/>
      <c r="T962" s="426"/>
      <c r="U962" s="426"/>
      <c r="V962" s="426"/>
      <c r="W962" s="426"/>
      <c r="X962" s="426"/>
      <c r="Y962" s="426"/>
      <c r="Z962" s="426"/>
    </row>
    <row r="963" spans="1:26" ht="15.75" customHeight="1">
      <c r="A963" s="426"/>
      <c r="B963" s="426"/>
      <c r="C963" s="426"/>
      <c r="D963" s="426"/>
      <c r="E963" s="426"/>
      <c r="F963" s="426"/>
      <c r="G963" s="426"/>
      <c r="H963" s="426"/>
      <c r="I963" s="426"/>
      <c r="J963" s="426"/>
      <c r="K963" s="426"/>
      <c r="L963" s="426"/>
      <c r="M963" s="426"/>
      <c r="N963" s="426"/>
      <c r="O963" s="426"/>
      <c r="P963" s="426"/>
      <c r="Q963" s="426"/>
      <c r="R963" s="426"/>
      <c r="S963" s="426"/>
      <c r="T963" s="426"/>
      <c r="U963" s="426"/>
      <c r="V963" s="426"/>
      <c r="W963" s="426"/>
      <c r="X963" s="426"/>
      <c r="Y963" s="426"/>
      <c r="Z963" s="426"/>
    </row>
    <row r="964" spans="1:26" ht="15.75" customHeight="1">
      <c r="A964" s="426"/>
      <c r="B964" s="426"/>
      <c r="C964" s="426"/>
      <c r="D964" s="426"/>
      <c r="E964" s="426"/>
      <c r="F964" s="426"/>
      <c r="G964" s="426"/>
      <c r="H964" s="426"/>
      <c r="I964" s="426"/>
      <c r="J964" s="426"/>
      <c r="K964" s="426"/>
      <c r="L964" s="426"/>
      <c r="M964" s="426"/>
      <c r="N964" s="426"/>
      <c r="O964" s="426"/>
      <c r="P964" s="426"/>
      <c r="Q964" s="426"/>
      <c r="R964" s="426"/>
      <c r="S964" s="426"/>
      <c r="T964" s="426"/>
      <c r="U964" s="426"/>
      <c r="V964" s="426"/>
      <c r="W964" s="426"/>
      <c r="X964" s="426"/>
      <c r="Y964" s="426"/>
      <c r="Z964" s="426"/>
    </row>
    <row r="965" spans="1:26" ht="15.75" customHeight="1">
      <c r="A965" s="426"/>
      <c r="B965" s="426"/>
      <c r="C965" s="426"/>
      <c r="D965" s="426"/>
      <c r="E965" s="426"/>
      <c r="F965" s="426"/>
      <c r="G965" s="426"/>
      <c r="H965" s="426"/>
      <c r="I965" s="426"/>
      <c r="J965" s="426"/>
      <c r="K965" s="426"/>
      <c r="L965" s="426"/>
      <c r="M965" s="426"/>
      <c r="N965" s="426"/>
      <c r="O965" s="426"/>
      <c r="P965" s="426"/>
      <c r="Q965" s="426"/>
      <c r="R965" s="426"/>
      <c r="S965" s="426"/>
      <c r="T965" s="426"/>
      <c r="U965" s="426"/>
      <c r="V965" s="426"/>
      <c r="W965" s="426"/>
      <c r="X965" s="426"/>
      <c r="Y965" s="426"/>
      <c r="Z965" s="426"/>
    </row>
    <row r="966" spans="1:26" ht="15.75" customHeight="1">
      <c r="A966" s="426"/>
      <c r="B966" s="426"/>
      <c r="C966" s="426"/>
      <c r="D966" s="426"/>
      <c r="E966" s="426"/>
      <c r="F966" s="426"/>
      <c r="G966" s="426"/>
      <c r="H966" s="426"/>
      <c r="I966" s="426"/>
      <c r="J966" s="426"/>
      <c r="K966" s="426"/>
      <c r="L966" s="426"/>
      <c r="M966" s="426"/>
      <c r="N966" s="426"/>
      <c r="O966" s="426"/>
      <c r="P966" s="426"/>
      <c r="Q966" s="426"/>
      <c r="R966" s="426"/>
      <c r="S966" s="426"/>
      <c r="T966" s="426"/>
      <c r="U966" s="426"/>
      <c r="V966" s="426"/>
      <c r="W966" s="426"/>
      <c r="X966" s="426"/>
      <c r="Y966" s="426"/>
      <c r="Z966" s="426"/>
    </row>
    <row r="967" spans="1:26" ht="15.75" customHeight="1">
      <c r="A967" s="426"/>
      <c r="B967" s="426"/>
      <c r="C967" s="426"/>
      <c r="D967" s="426"/>
      <c r="E967" s="426"/>
      <c r="F967" s="426"/>
      <c r="G967" s="426"/>
      <c r="H967" s="426"/>
      <c r="I967" s="426"/>
      <c r="J967" s="426"/>
      <c r="K967" s="426"/>
      <c r="L967" s="426"/>
      <c r="M967" s="426"/>
      <c r="N967" s="426"/>
      <c r="O967" s="426"/>
      <c r="P967" s="426"/>
      <c r="Q967" s="426"/>
      <c r="R967" s="426"/>
      <c r="S967" s="426"/>
      <c r="T967" s="426"/>
      <c r="U967" s="426"/>
      <c r="V967" s="426"/>
      <c r="W967" s="426"/>
      <c r="X967" s="426"/>
      <c r="Y967" s="426"/>
      <c r="Z967" s="426"/>
    </row>
    <row r="968" spans="1:26" ht="15.75" customHeight="1">
      <c r="A968" s="426"/>
      <c r="B968" s="426"/>
      <c r="C968" s="426"/>
      <c r="D968" s="426"/>
      <c r="E968" s="426"/>
      <c r="F968" s="426"/>
      <c r="G968" s="426"/>
      <c r="H968" s="426"/>
      <c r="I968" s="426"/>
      <c r="J968" s="426"/>
      <c r="K968" s="426"/>
      <c r="L968" s="426"/>
      <c r="M968" s="426"/>
      <c r="N968" s="426"/>
      <c r="O968" s="426"/>
      <c r="P968" s="426"/>
      <c r="Q968" s="426"/>
      <c r="R968" s="426"/>
      <c r="S968" s="426"/>
      <c r="T968" s="426"/>
      <c r="U968" s="426"/>
      <c r="V968" s="426"/>
      <c r="W968" s="426"/>
      <c r="X968" s="426"/>
      <c r="Y968" s="426"/>
      <c r="Z968" s="426"/>
    </row>
    <row r="969" spans="1:26" ht="15.75" customHeight="1">
      <c r="A969" s="426"/>
      <c r="B969" s="426"/>
      <c r="C969" s="426"/>
      <c r="D969" s="426"/>
      <c r="E969" s="426"/>
      <c r="F969" s="426"/>
      <c r="G969" s="426"/>
      <c r="H969" s="426"/>
      <c r="I969" s="426"/>
      <c r="J969" s="426"/>
      <c r="K969" s="426"/>
      <c r="L969" s="426"/>
      <c r="M969" s="426"/>
      <c r="N969" s="426"/>
      <c r="O969" s="426"/>
      <c r="P969" s="426"/>
      <c r="Q969" s="426"/>
      <c r="R969" s="426"/>
      <c r="S969" s="426"/>
      <c r="T969" s="426"/>
      <c r="U969" s="426"/>
      <c r="V969" s="426"/>
      <c r="W969" s="426"/>
      <c r="X969" s="426"/>
      <c r="Y969" s="426"/>
      <c r="Z969" s="426"/>
    </row>
    <row r="970" spans="1:26" ht="15.75" customHeight="1">
      <c r="A970" s="426"/>
      <c r="B970" s="426"/>
      <c r="C970" s="426"/>
      <c r="D970" s="426"/>
      <c r="E970" s="426"/>
      <c r="F970" s="426"/>
      <c r="G970" s="426"/>
      <c r="H970" s="426"/>
      <c r="I970" s="426"/>
      <c r="J970" s="426"/>
      <c r="K970" s="426"/>
      <c r="L970" s="426"/>
      <c r="M970" s="426"/>
      <c r="N970" s="426"/>
      <c r="O970" s="426"/>
      <c r="P970" s="426"/>
      <c r="Q970" s="426"/>
      <c r="R970" s="426"/>
      <c r="S970" s="426"/>
      <c r="T970" s="426"/>
      <c r="U970" s="426"/>
      <c r="V970" s="426"/>
      <c r="W970" s="426"/>
      <c r="X970" s="426"/>
      <c r="Y970" s="426"/>
      <c r="Z970" s="426"/>
    </row>
    <row r="971" spans="1:26" ht="15.75" customHeight="1">
      <c r="A971" s="426"/>
      <c r="B971" s="426"/>
      <c r="C971" s="426"/>
      <c r="D971" s="426"/>
      <c r="E971" s="426"/>
      <c r="F971" s="426"/>
      <c r="G971" s="426"/>
      <c r="H971" s="426"/>
      <c r="I971" s="426"/>
      <c r="J971" s="426"/>
      <c r="K971" s="426"/>
      <c r="L971" s="426"/>
      <c r="M971" s="426"/>
      <c r="N971" s="426"/>
      <c r="O971" s="426"/>
      <c r="P971" s="426"/>
      <c r="Q971" s="426"/>
      <c r="R971" s="426"/>
      <c r="S971" s="426"/>
      <c r="T971" s="426"/>
      <c r="U971" s="426"/>
      <c r="V971" s="426"/>
      <c r="W971" s="426"/>
      <c r="X971" s="426"/>
      <c r="Y971" s="426"/>
      <c r="Z971" s="426"/>
    </row>
    <row r="972" spans="1:26" ht="15.75" customHeight="1">
      <c r="A972" s="426"/>
      <c r="B972" s="426"/>
      <c r="C972" s="426"/>
      <c r="D972" s="426"/>
      <c r="E972" s="426"/>
      <c r="F972" s="426"/>
      <c r="G972" s="426"/>
      <c r="H972" s="426"/>
      <c r="I972" s="426"/>
      <c r="J972" s="426"/>
      <c r="K972" s="426"/>
      <c r="L972" s="426"/>
      <c r="M972" s="426"/>
      <c r="N972" s="426"/>
      <c r="O972" s="426"/>
      <c r="P972" s="426"/>
      <c r="Q972" s="426"/>
      <c r="R972" s="426"/>
      <c r="S972" s="426"/>
      <c r="T972" s="426"/>
      <c r="U972" s="426"/>
      <c r="V972" s="426"/>
      <c r="W972" s="426"/>
      <c r="X972" s="426"/>
      <c r="Y972" s="426"/>
      <c r="Z972" s="426"/>
    </row>
    <row r="973" spans="1:26" ht="15.75" customHeight="1">
      <c r="A973" s="426"/>
      <c r="B973" s="426"/>
      <c r="C973" s="426"/>
      <c r="D973" s="426"/>
      <c r="E973" s="426"/>
      <c r="F973" s="426"/>
      <c r="G973" s="426"/>
      <c r="H973" s="426"/>
      <c r="I973" s="426"/>
      <c r="J973" s="426"/>
      <c r="K973" s="426"/>
      <c r="L973" s="426"/>
      <c r="M973" s="426"/>
      <c r="N973" s="426"/>
      <c r="O973" s="426"/>
      <c r="P973" s="426"/>
      <c r="Q973" s="426"/>
      <c r="R973" s="426"/>
      <c r="S973" s="426"/>
      <c r="T973" s="426"/>
      <c r="U973" s="426"/>
      <c r="V973" s="426"/>
      <c r="W973" s="426"/>
      <c r="X973" s="426"/>
      <c r="Y973" s="426"/>
      <c r="Z973" s="426"/>
    </row>
    <row r="974" spans="1:26" ht="15.75" customHeight="1">
      <c r="A974" s="426"/>
      <c r="B974" s="426"/>
      <c r="C974" s="426"/>
      <c r="D974" s="426"/>
      <c r="E974" s="426"/>
      <c r="F974" s="426"/>
      <c r="G974" s="426"/>
      <c r="H974" s="426"/>
      <c r="I974" s="426"/>
      <c r="J974" s="426"/>
      <c r="K974" s="426"/>
      <c r="L974" s="426"/>
      <c r="M974" s="426"/>
      <c r="N974" s="426"/>
      <c r="O974" s="426"/>
      <c r="P974" s="426"/>
      <c r="Q974" s="426"/>
      <c r="R974" s="426"/>
      <c r="S974" s="426"/>
      <c r="T974" s="426"/>
      <c r="U974" s="426"/>
      <c r="V974" s="426"/>
      <c r="W974" s="426"/>
      <c r="X974" s="426"/>
      <c r="Y974" s="426"/>
      <c r="Z974" s="426"/>
    </row>
    <row r="975" spans="1:26" ht="15.75" customHeight="1">
      <c r="A975" s="426"/>
      <c r="B975" s="426"/>
      <c r="C975" s="426"/>
      <c r="D975" s="426"/>
      <c r="E975" s="426"/>
      <c r="F975" s="426"/>
      <c r="G975" s="426"/>
      <c r="H975" s="426"/>
      <c r="I975" s="426"/>
      <c r="J975" s="426"/>
      <c r="K975" s="426"/>
      <c r="L975" s="426"/>
      <c r="M975" s="426"/>
      <c r="N975" s="426"/>
      <c r="O975" s="426"/>
      <c r="P975" s="426"/>
      <c r="Q975" s="426"/>
      <c r="R975" s="426"/>
      <c r="S975" s="426"/>
      <c r="T975" s="426"/>
      <c r="U975" s="426"/>
      <c r="V975" s="426"/>
      <c r="W975" s="426"/>
      <c r="X975" s="426"/>
      <c r="Y975" s="426"/>
      <c r="Z975" s="426"/>
    </row>
    <row r="976" spans="1:26" ht="15.75" customHeight="1">
      <c r="A976" s="426"/>
      <c r="B976" s="426"/>
      <c r="C976" s="426"/>
      <c r="D976" s="426"/>
      <c r="E976" s="426"/>
      <c r="F976" s="426"/>
      <c r="G976" s="426"/>
      <c r="H976" s="426"/>
      <c r="I976" s="426"/>
      <c r="J976" s="426"/>
      <c r="K976" s="426"/>
      <c r="L976" s="426"/>
      <c r="M976" s="426"/>
      <c r="N976" s="426"/>
      <c r="O976" s="426"/>
      <c r="P976" s="426"/>
      <c r="Q976" s="426"/>
      <c r="R976" s="426"/>
      <c r="S976" s="426"/>
      <c r="T976" s="426"/>
      <c r="U976" s="426"/>
      <c r="V976" s="426"/>
      <c r="W976" s="426"/>
      <c r="X976" s="426"/>
      <c r="Y976" s="426"/>
      <c r="Z976" s="426"/>
    </row>
    <row r="977" spans="1:26" ht="15.75" customHeight="1">
      <c r="A977" s="426"/>
      <c r="B977" s="426"/>
      <c r="C977" s="426"/>
      <c r="D977" s="426"/>
      <c r="E977" s="426"/>
      <c r="F977" s="426"/>
      <c r="G977" s="426"/>
      <c r="H977" s="426"/>
      <c r="I977" s="426"/>
      <c r="J977" s="426"/>
      <c r="K977" s="426"/>
      <c r="L977" s="426"/>
      <c r="M977" s="426"/>
      <c r="N977" s="426"/>
      <c r="O977" s="426"/>
      <c r="P977" s="426"/>
      <c r="Q977" s="426"/>
      <c r="R977" s="426"/>
      <c r="S977" s="426"/>
      <c r="T977" s="426"/>
      <c r="U977" s="426"/>
      <c r="V977" s="426"/>
      <c r="W977" s="426"/>
      <c r="X977" s="426"/>
      <c r="Y977" s="426"/>
      <c r="Z977" s="426"/>
    </row>
    <row r="978" spans="1:26" ht="15.75" customHeight="1">
      <c r="A978" s="426"/>
      <c r="B978" s="426"/>
      <c r="C978" s="426"/>
      <c r="D978" s="426"/>
      <c r="E978" s="426"/>
      <c r="F978" s="426"/>
      <c r="G978" s="426"/>
      <c r="H978" s="426"/>
      <c r="I978" s="426"/>
      <c r="J978" s="426"/>
      <c r="K978" s="426"/>
      <c r="L978" s="426"/>
      <c r="M978" s="426"/>
      <c r="N978" s="426"/>
      <c r="O978" s="426"/>
      <c r="P978" s="426"/>
      <c r="Q978" s="426"/>
      <c r="R978" s="426"/>
      <c r="S978" s="426"/>
      <c r="T978" s="426"/>
      <c r="U978" s="426"/>
      <c r="V978" s="426"/>
      <c r="W978" s="426"/>
      <c r="X978" s="426"/>
      <c r="Y978" s="426"/>
      <c r="Z978" s="426"/>
    </row>
    <row r="979" spans="1:26" ht="15.75" customHeight="1">
      <c r="A979" s="426"/>
      <c r="B979" s="426"/>
      <c r="C979" s="426"/>
      <c r="D979" s="426"/>
      <c r="E979" s="426"/>
      <c r="F979" s="426"/>
      <c r="G979" s="426"/>
      <c r="H979" s="426"/>
      <c r="I979" s="426"/>
      <c r="J979" s="426"/>
      <c r="K979" s="426"/>
      <c r="L979" s="426"/>
      <c r="M979" s="426"/>
      <c r="N979" s="426"/>
      <c r="O979" s="426"/>
      <c r="P979" s="426"/>
      <c r="Q979" s="426"/>
      <c r="R979" s="426"/>
      <c r="S979" s="426"/>
      <c r="T979" s="426"/>
      <c r="U979" s="426"/>
      <c r="V979" s="426"/>
      <c r="W979" s="426"/>
      <c r="X979" s="426"/>
      <c r="Y979" s="426"/>
      <c r="Z979" s="426"/>
    </row>
    <row r="980" spans="1:26" ht="15.75" customHeight="1">
      <c r="A980" s="426"/>
      <c r="B980" s="426"/>
      <c r="C980" s="426"/>
      <c r="D980" s="426"/>
      <c r="E980" s="426"/>
      <c r="F980" s="426"/>
      <c r="G980" s="426"/>
      <c r="H980" s="426"/>
      <c r="I980" s="426"/>
      <c r="J980" s="426"/>
      <c r="K980" s="426"/>
      <c r="L980" s="426"/>
      <c r="M980" s="426"/>
      <c r="N980" s="426"/>
      <c r="O980" s="426"/>
      <c r="P980" s="426"/>
      <c r="Q980" s="426"/>
      <c r="R980" s="426"/>
      <c r="S980" s="426"/>
      <c r="T980" s="426"/>
      <c r="U980" s="426"/>
      <c r="V980" s="426"/>
      <c r="W980" s="426"/>
      <c r="X980" s="426"/>
      <c r="Y980" s="426"/>
      <c r="Z980" s="426"/>
    </row>
    <row r="981" spans="1:26" ht="15.75" customHeight="1">
      <c r="A981" s="426"/>
      <c r="B981" s="426"/>
      <c r="C981" s="426"/>
      <c r="D981" s="426"/>
      <c r="E981" s="426"/>
      <c r="F981" s="426"/>
      <c r="G981" s="426"/>
      <c r="H981" s="426"/>
      <c r="I981" s="426"/>
      <c r="J981" s="426"/>
      <c r="K981" s="426"/>
      <c r="L981" s="426"/>
      <c r="M981" s="426"/>
      <c r="N981" s="426"/>
      <c r="O981" s="426"/>
      <c r="P981" s="426"/>
      <c r="Q981" s="426"/>
      <c r="R981" s="426"/>
      <c r="S981" s="426"/>
      <c r="T981" s="426"/>
      <c r="U981" s="426"/>
      <c r="V981" s="426"/>
      <c r="W981" s="426"/>
      <c r="X981" s="426"/>
      <c r="Y981" s="426"/>
      <c r="Z981" s="426"/>
    </row>
    <row r="982" spans="1:26" ht="15.75" customHeight="1">
      <c r="A982" s="426"/>
      <c r="B982" s="426"/>
      <c r="C982" s="426"/>
      <c r="D982" s="426"/>
      <c r="E982" s="426"/>
      <c r="F982" s="426"/>
      <c r="G982" s="426"/>
      <c r="H982" s="426"/>
      <c r="I982" s="426"/>
      <c r="J982" s="426"/>
      <c r="K982" s="426"/>
      <c r="L982" s="426"/>
      <c r="M982" s="426"/>
      <c r="N982" s="426"/>
      <c r="O982" s="426"/>
      <c r="P982" s="426"/>
      <c r="Q982" s="426"/>
      <c r="R982" s="426"/>
      <c r="S982" s="426"/>
      <c r="T982" s="426"/>
      <c r="U982" s="426"/>
      <c r="V982" s="426"/>
      <c r="W982" s="426"/>
      <c r="X982" s="426"/>
      <c r="Y982" s="426"/>
      <c r="Z982" s="426"/>
    </row>
    <row r="983" spans="1:26" ht="15.75" customHeight="1">
      <c r="A983" s="426"/>
      <c r="B983" s="426"/>
      <c r="C983" s="426"/>
      <c r="D983" s="426"/>
      <c r="E983" s="426"/>
      <c r="F983" s="426"/>
      <c r="G983" s="426"/>
      <c r="H983" s="426"/>
      <c r="I983" s="426"/>
      <c r="J983" s="426"/>
      <c r="K983" s="426"/>
      <c r="L983" s="426"/>
      <c r="M983" s="426"/>
      <c r="N983" s="426"/>
      <c r="O983" s="426"/>
      <c r="P983" s="426"/>
      <c r="Q983" s="426"/>
      <c r="R983" s="426"/>
      <c r="S983" s="426"/>
      <c r="T983" s="426"/>
      <c r="U983" s="426"/>
      <c r="V983" s="426"/>
      <c r="W983" s="426"/>
      <c r="X983" s="426"/>
      <c r="Y983" s="426"/>
      <c r="Z983" s="426"/>
    </row>
    <row r="984" spans="1:26" ht="15.75" customHeight="1">
      <c r="A984" s="426"/>
      <c r="B984" s="426"/>
      <c r="C984" s="426"/>
      <c r="D984" s="426"/>
      <c r="E984" s="426"/>
      <c r="F984" s="426"/>
      <c r="G984" s="426"/>
      <c r="H984" s="426"/>
      <c r="I984" s="426"/>
      <c r="J984" s="426"/>
      <c r="K984" s="426"/>
      <c r="L984" s="426"/>
      <c r="M984" s="426"/>
      <c r="N984" s="426"/>
      <c r="O984" s="426"/>
      <c r="P984" s="426"/>
      <c r="Q984" s="426"/>
      <c r="R984" s="426"/>
      <c r="S984" s="426"/>
      <c r="T984" s="426"/>
      <c r="U984" s="426"/>
      <c r="V984" s="426"/>
      <c r="W984" s="426"/>
      <c r="X984" s="426"/>
      <c r="Y984" s="426"/>
      <c r="Z984" s="426"/>
    </row>
    <row r="985" spans="1:26" ht="15.75" customHeight="1">
      <c r="A985" s="426"/>
      <c r="B985" s="426"/>
      <c r="C985" s="426"/>
      <c r="D985" s="426"/>
      <c r="E985" s="426"/>
      <c r="F985" s="426"/>
      <c r="G985" s="426"/>
      <c r="H985" s="426"/>
      <c r="I985" s="426"/>
      <c r="J985" s="426"/>
      <c r="K985" s="426"/>
      <c r="L985" s="426"/>
      <c r="M985" s="426"/>
      <c r="N985" s="426"/>
      <c r="O985" s="426"/>
      <c r="P985" s="426"/>
      <c r="Q985" s="426"/>
      <c r="R985" s="426"/>
      <c r="S985" s="426"/>
      <c r="T985" s="426"/>
      <c r="U985" s="426"/>
      <c r="V985" s="426"/>
      <c r="W985" s="426"/>
      <c r="X985" s="426"/>
      <c r="Y985" s="426"/>
      <c r="Z985" s="426"/>
    </row>
    <row r="986" spans="1:26" ht="15.75" customHeight="1">
      <c r="A986" s="426"/>
      <c r="B986" s="426"/>
      <c r="C986" s="426"/>
      <c r="D986" s="426"/>
      <c r="E986" s="426"/>
      <c r="F986" s="426"/>
      <c r="G986" s="426"/>
      <c r="H986" s="426"/>
      <c r="I986" s="426"/>
      <c r="J986" s="426"/>
      <c r="K986" s="426"/>
      <c r="L986" s="426"/>
      <c r="M986" s="426"/>
      <c r="N986" s="426"/>
      <c r="O986" s="426"/>
      <c r="P986" s="426"/>
      <c r="Q986" s="426"/>
      <c r="R986" s="426"/>
      <c r="S986" s="426"/>
      <c r="T986" s="426"/>
      <c r="U986" s="426"/>
      <c r="V986" s="426"/>
      <c r="W986" s="426"/>
      <c r="X986" s="426"/>
      <c r="Y986" s="426"/>
      <c r="Z986" s="426"/>
    </row>
    <row r="987" spans="1:26" ht="15.75" customHeight="1">
      <c r="A987" s="426"/>
      <c r="B987" s="426"/>
      <c r="C987" s="426"/>
      <c r="D987" s="426"/>
      <c r="E987" s="426"/>
      <c r="F987" s="426"/>
      <c r="G987" s="426"/>
      <c r="H987" s="426"/>
      <c r="I987" s="426"/>
      <c r="J987" s="426"/>
      <c r="K987" s="426"/>
      <c r="L987" s="426"/>
      <c r="M987" s="426"/>
      <c r="N987" s="426"/>
      <c r="O987" s="426"/>
      <c r="P987" s="426"/>
      <c r="Q987" s="426"/>
      <c r="R987" s="426"/>
      <c r="S987" s="426"/>
      <c r="T987" s="426"/>
      <c r="U987" s="426"/>
      <c r="V987" s="426"/>
      <c r="W987" s="426"/>
      <c r="X987" s="426"/>
      <c r="Y987" s="426"/>
      <c r="Z987" s="426"/>
    </row>
    <row r="988" spans="1:26" ht="15.75" customHeight="1">
      <c r="A988" s="426"/>
      <c r="B988" s="426"/>
      <c r="C988" s="426"/>
      <c r="D988" s="426"/>
      <c r="E988" s="426"/>
      <c r="F988" s="426"/>
      <c r="G988" s="426"/>
      <c r="H988" s="426"/>
      <c r="I988" s="426"/>
      <c r="J988" s="426"/>
      <c r="K988" s="426"/>
      <c r="L988" s="426"/>
      <c r="M988" s="426"/>
      <c r="N988" s="426"/>
      <c r="O988" s="426"/>
      <c r="P988" s="426"/>
      <c r="Q988" s="426"/>
      <c r="R988" s="426"/>
      <c r="S988" s="426"/>
      <c r="T988" s="426"/>
      <c r="U988" s="426"/>
      <c r="V988" s="426"/>
      <c r="W988" s="426"/>
      <c r="X988" s="426"/>
      <c r="Y988" s="426"/>
      <c r="Z988" s="426"/>
    </row>
    <row r="989" spans="1:26" ht="15.75" customHeight="1">
      <c r="A989" s="426"/>
      <c r="B989" s="426"/>
      <c r="C989" s="426"/>
      <c r="D989" s="426"/>
      <c r="E989" s="426"/>
      <c r="F989" s="426"/>
      <c r="G989" s="426"/>
      <c r="H989" s="426"/>
      <c r="I989" s="426"/>
      <c r="J989" s="426"/>
      <c r="K989" s="426"/>
      <c r="L989" s="426"/>
      <c r="M989" s="426"/>
      <c r="N989" s="426"/>
      <c r="O989" s="426"/>
      <c r="P989" s="426"/>
      <c r="Q989" s="426"/>
      <c r="R989" s="426"/>
      <c r="S989" s="426"/>
      <c r="T989" s="426"/>
      <c r="U989" s="426"/>
      <c r="V989" s="426"/>
      <c r="W989" s="426"/>
      <c r="X989" s="426"/>
      <c r="Y989" s="426"/>
      <c r="Z989" s="426"/>
    </row>
    <row r="990" spans="1:26" ht="15.75" customHeight="1">
      <c r="A990" s="426"/>
      <c r="B990" s="426"/>
      <c r="C990" s="426"/>
      <c r="D990" s="426"/>
      <c r="E990" s="426"/>
      <c r="F990" s="426"/>
      <c r="G990" s="426"/>
      <c r="H990" s="426"/>
      <c r="I990" s="426"/>
      <c r="J990" s="426"/>
      <c r="K990" s="426"/>
      <c r="L990" s="426"/>
      <c r="M990" s="426"/>
      <c r="N990" s="426"/>
      <c r="O990" s="426"/>
      <c r="P990" s="426"/>
      <c r="Q990" s="426"/>
      <c r="R990" s="426"/>
      <c r="S990" s="426"/>
      <c r="T990" s="426"/>
      <c r="U990" s="426"/>
      <c r="V990" s="426"/>
      <c r="W990" s="426"/>
      <c r="X990" s="426"/>
      <c r="Y990" s="426"/>
      <c r="Z990" s="426"/>
    </row>
    <row r="991" spans="1:26" ht="15.75" customHeight="1">
      <c r="A991" s="426"/>
      <c r="B991" s="426"/>
      <c r="C991" s="426"/>
      <c r="D991" s="426"/>
      <c r="E991" s="426"/>
      <c r="F991" s="426"/>
      <c r="G991" s="426"/>
      <c r="H991" s="426"/>
      <c r="I991" s="426"/>
      <c r="J991" s="426"/>
      <c r="K991" s="426"/>
      <c r="L991" s="426"/>
      <c r="M991" s="426"/>
      <c r="N991" s="426"/>
      <c r="O991" s="426"/>
      <c r="P991" s="426"/>
      <c r="Q991" s="426"/>
      <c r="R991" s="426"/>
      <c r="S991" s="426"/>
      <c r="T991" s="426"/>
      <c r="U991" s="426"/>
      <c r="V991" s="426"/>
      <c r="W991" s="426"/>
      <c r="X991" s="426"/>
      <c r="Y991" s="426"/>
      <c r="Z991" s="426"/>
    </row>
    <row r="992" spans="1:26" ht="15.75" customHeight="1">
      <c r="A992" s="426"/>
      <c r="B992" s="426"/>
      <c r="C992" s="426"/>
      <c r="D992" s="426"/>
      <c r="E992" s="426"/>
      <c r="F992" s="426"/>
      <c r="G992" s="426"/>
      <c r="H992" s="426"/>
      <c r="I992" s="426"/>
      <c r="J992" s="426"/>
      <c r="K992" s="426"/>
      <c r="L992" s="426"/>
      <c r="M992" s="426"/>
      <c r="N992" s="426"/>
      <c r="O992" s="426"/>
      <c r="P992" s="426"/>
      <c r="Q992" s="426"/>
      <c r="R992" s="426"/>
      <c r="S992" s="426"/>
      <c r="T992" s="426"/>
      <c r="U992" s="426"/>
      <c r="V992" s="426"/>
      <c r="W992" s="426"/>
      <c r="X992" s="426"/>
      <c r="Y992" s="426"/>
      <c r="Z992" s="426"/>
    </row>
    <row r="993" spans="1:26" ht="15.75" customHeight="1">
      <c r="A993" s="426"/>
      <c r="B993" s="426"/>
      <c r="C993" s="426"/>
      <c r="D993" s="426"/>
      <c r="E993" s="426"/>
      <c r="F993" s="426"/>
      <c r="G993" s="426"/>
      <c r="H993" s="426"/>
      <c r="I993" s="426"/>
      <c r="J993" s="426"/>
      <c r="K993" s="426"/>
      <c r="L993" s="426"/>
      <c r="M993" s="426"/>
      <c r="N993" s="426"/>
      <c r="O993" s="426"/>
      <c r="P993" s="426"/>
      <c r="Q993" s="426"/>
      <c r="R993" s="426"/>
      <c r="S993" s="426"/>
      <c r="T993" s="426"/>
      <c r="U993" s="426"/>
      <c r="V993" s="426"/>
      <c r="W993" s="426"/>
      <c r="X993" s="426"/>
      <c r="Y993" s="426"/>
      <c r="Z993" s="426"/>
    </row>
    <row r="994" spans="1:26" ht="15.75" customHeight="1">
      <c r="A994" s="426"/>
      <c r="B994" s="426"/>
      <c r="C994" s="426"/>
      <c r="D994" s="426"/>
      <c r="E994" s="426"/>
      <c r="F994" s="426"/>
      <c r="G994" s="426"/>
      <c r="H994" s="426"/>
      <c r="I994" s="426"/>
      <c r="J994" s="426"/>
      <c r="K994" s="426"/>
      <c r="L994" s="426"/>
      <c r="M994" s="426"/>
      <c r="N994" s="426"/>
      <c r="O994" s="426"/>
      <c r="P994" s="426"/>
      <c r="Q994" s="426"/>
      <c r="R994" s="426"/>
      <c r="S994" s="426"/>
      <c r="T994" s="426"/>
      <c r="U994" s="426"/>
      <c r="V994" s="426"/>
      <c r="W994" s="426"/>
      <c r="X994" s="426"/>
      <c r="Y994" s="426"/>
      <c r="Z994" s="426"/>
    </row>
    <row r="995" spans="1:26" ht="15.75" customHeight="1">
      <c r="A995" s="426"/>
      <c r="B995" s="426"/>
      <c r="C995" s="426"/>
      <c r="D995" s="426"/>
      <c r="E995" s="426"/>
      <c r="F995" s="426"/>
      <c r="G995" s="426"/>
      <c r="H995" s="426"/>
      <c r="I995" s="426"/>
      <c r="J995" s="426"/>
      <c r="K995" s="426"/>
      <c r="L995" s="426"/>
      <c r="M995" s="426"/>
      <c r="N995" s="426"/>
      <c r="O995" s="426"/>
      <c r="P995" s="426"/>
      <c r="Q995" s="426"/>
      <c r="R995" s="426"/>
      <c r="S995" s="426"/>
      <c r="T995" s="426"/>
      <c r="U995" s="426"/>
      <c r="V995" s="426"/>
      <c r="W995" s="426"/>
      <c r="X995" s="426"/>
      <c r="Y995" s="426"/>
      <c r="Z995" s="426"/>
    </row>
    <row r="996" spans="1:26" ht="15.75" customHeight="1">
      <c r="A996" s="426"/>
      <c r="B996" s="426"/>
      <c r="C996" s="426"/>
      <c r="D996" s="426"/>
      <c r="E996" s="426"/>
      <c r="F996" s="426"/>
      <c r="G996" s="426"/>
      <c r="H996" s="426"/>
      <c r="I996" s="426"/>
      <c r="J996" s="426"/>
      <c r="K996" s="426"/>
      <c r="L996" s="426"/>
      <c r="M996" s="426"/>
      <c r="N996" s="426"/>
      <c r="O996" s="426"/>
      <c r="P996" s="426"/>
      <c r="Q996" s="426"/>
      <c r="R996" s="426"/>
      <c r="S996" s="426"/>
      <c r="T996" s="426"/>
      <c r="U996" s="426"/>
      <c r="V996" s="426"/>
      <c r="W996" s="426"/>
      <c r="X996" s="426"/>
      <c r="Y996" s="426"/>
      <c r="Z996" s="426"/>
    </row>
    <row r="997" spans="1:26" ht="15.75" customHeight="1">
      <c r="A997" s="426"/>
      <c r="B997" s="426"/>
      <c r="C997" s="426"/>
      <c r="D997" s="426"/>
      <c r="E997" s="426"/>
      <c r="F997" s="426"/>
      <c r="G997" s="426"/>
      <c r="H997" s="426"/>
      <c r="I997" s="426"/>
      <c r="J997" s="426"/>
      <c r="K997" s="426"/>
      <c r="L997" s="426"/>
      <c r="M997" s="426"/>
      <c r="N997" s="426"/>
      <c r="O997" s="426"/>
      <c r="P997" s="426"/>
      <c r="Q997" s="426"/>
      <c r="R997" s="426"/>
      <c r="S997" s="426"/>
      <c r="T997" s="426"/>
      <c r="U997" s="426"/>
      <c r="V997" s="426"/>
      <c r="W997" s="426"/>
      <c r="X997" s="426"/>
      <c r="Y997" s="426"/>
      <c r="Z997" s="426"/>
    </row>
    <row r="998" spans="1:26" ht="15.75" customHeight="1">
      <c r="A998" s="426"/>
      <c r="B998" s="426"/>
      <c r="C998" s="426"/>
      <c r="D998" s="426"/>
      <c r="E998" s="426"/>
      <c r="F998" s="426"/>
      <c r="G998" s="426"/>
      <c r="H998" s="426"/>
      <c r="I998" s="426"/>
      <c r="J998" s="426"/>
      <c r="K998" s="426"/>
      <c r="L998" s="426"/>
      <c r="M998" s="426"/>
      <c r="N998" s="426"/>
      <c r="O998" s="426"/>
      <c r="P998" s="426"/>
      <c r="Q998" s="426"/>
      <c r="R998" s="426"/>
      <c r="S998" s="426"/>
      <c r="T998" s="426"/>
      <c r="U998" s="426"/>
      <c r="V998" s="426"/>
      <c r="W998" s="426"/>
      <c r="X998" s="426"/>
      <c r="Y998" s="426"/>
      <c r="Z998" s="426"/>
    </row>
    <row r="999" spans="1:26" ht="15.75" customHeight="1">
      <c r="A999" s="426"/>
      <c r="B999" s="426"/>
      <c r="C999" s="426"/>
      <c r="D999" s="426"/>
      <c r="E999" s="426"/>
      <c r="F999" s="426"/>
      <c r="G999" s="426"/>
      <c r="H999" s="426"/>
      <c r="I999" s="426"/>
      <c r="J999" s="426"/>
      <c r="K999" s="426"/>
      <c r="L999" s="426"/>
      <c r="M999" s="426"/>
      <c r="N999" s="426"/>
      <c r="O999" s="426"/>
      <c r="P999" s="426"/>
      <c r="Q999" s="426"/>
      <c r="R999" s="426"/>
      <c r="S999" s="426"/>
      <c r="T999" s="426"/>
      <c r="U999" s="426"/>
      <c r="V999" s="426"/>
      <c r="W999" s="426"/>
      <c r="X999" s="426"/>
      <c r="Y999" s="426"/>
      <c r="Z999" s="426"/>
    </row>
    <row r="1000" spans="1:26" ht="15.75" customHeight="1">
      <c r="A1000" s="426"/>
      <c r="B1000" s="426"/>
      <c r="C1000" s="426"/>
      <c r="D1000" s="426"/>
      <c r="E1000" s="426"/>
      <c r="F1000" s="426"/>
      <c r="G1000" s="426"/>
      <c r="H1000" s="426"/>
      <c r="I1000" s="426"/>
      <c r="J1000" s="426"/>
      <c r="K1000" s="426"/>
      <c r="L1000" s="426"/>
      <c r="M1000" s="426"/>
      <c r="N1000" s="426"/>
      <c r="O1000" s="426"/>
      <c r="P1000" s="426"/>
      <c r="Q1000" s="426"/>
      <c r="R1000" s="426"/>
      <c r="S1000" s="426"/>
      <c r="T1000" s="426"/>
      <c r="U1000" s="426"/>
      <c r="V1000" s="426"/>
      <c r="W1000" s="426"/>
      <c r="X1000" s="426"/>
      <c r="Y1000" s="426"/>
      <c r="Z1000" s="426"/>
    </row>
  </sheetData>
  <mergeCells count="104">
    <mergeCell ref="K61:K62"/>
    <mergeCell ref="Q61:Q62"/>
    <mergeCell ref="S61:S62"/>
    <mergeCell ref="T61:T62"/>
    <mergeCell ref="U61:U62"/>
    <mergeCell ref="V61:V62"/>
    <mergeCell ref="V63:V73"/>
    <mergeCell ref="D61:D62"/>
    <mergeCell ref="E61:E62"/>
    <mergeCell ref="F61:F62"/>
    <mergeCell ref="H61:H62"/>
    <mergeCell ref="I61:I62"/>
    <mergeCell ref="J61:J62"/>
    <mergeCell ref="K63:K73"/>
    <mergeCell ref="E76:E77"/>
    <mergeCell ref="F76:F77"/>
    <mergeCell ref="H76:H77"/>
    <mergeCell ref="I76:I77"/>
    <mergeCell ref="J76:J77"/>
    <mergeCell ref="K76:K77"/>
    <mergeCell ref="K78:K88"/>
    <mergeCell ref="D76:D77"/>
    <mergeCell ref="D91:D92"/>
    <mergeCell ref="E91:E92"/>
    <mergeCell ref="F91:F92"/>
    <mergeCell ref="K153:K159"/>
    <mergeCell ref="J91:J92"/>
    <mergeCell ref="K91:K92"/>
    <mergeCell ref="K93:K103"/>
    <mergeCell ref="I106:I107"/>
    <mergeCell ref="J106:J107"/>
    <mergeCell ref="K106:K107"/>
    <mergeCell ref="K108:K118"/>
    <mergeCell ref="D106:D107"/>
    <mergeCell ref="E106:E107"/>
    <mergeCell ref="F106:F107"/>
    <mergeCell ref="H106:H107"/>
    <mergeCell ref="H121:H122"/>
    <mergeCell ref="I121:I122"/>
    <mergeCell ref="J121:J122"/>
    <mergeCell ref="K121:K122"/>
    <mergeCell ref="K123:K133"/>
    <mergeCell ref="F136:F137"/>
    <mergeCell ref="H136:H137"/>
    <mergeCell ref="I136:I137"/>
    <mergeCell ref="J136:J137"/>
    <mergeCell ref="K136:K137"/>
    <mergeCell ref="B151:B152"/>
    <mergeCell ref="D151:D152"/>
    <mergeCell ref="E151:E152"/>
    <mergeCell ref="F151:F152"/>
    <mergeCell ref="H151:H152"/>
    <mergeCell ref="I151:I152"/>
    <mergeCell ref="J151:J152"/>
    <mergeCell ref="K151:K152"/>
    <mergeCell ref="K138:K148"/>
    <mergeCell ref="B106:B107"/>
    <mergeCell ref="B121:B122"/>
    <mergeCell ref="D121:D122"/>
    <mergeCell ref="E121:E122"/>
    <mergeCell ref="F121:F122"/>
    <mergeCell ref="B136:B137"/>
    <mergeCell ref="D136:D137"/>
    <mergeCell ref="D170:E170"/>
    <mergeCell ref="A1:J1"/>
    <mergeCell ref="E9:F9"/>
    <mergeCell ref="I9:J9"/>
    <mergeCell ref="E10:F10"/>
    <mergeCell ref="I10:J10"/>
    <mergeCell ref="B11:B12"/>
    <mergeCell ref="B26:B27"/>
    <mergeCell ref="B46:B47"/>
    <mergeCell ref="F46:F47"/>
    <mergeCell ref="H46:H47"/>
    <mergeCell ref="B61:B62"/>
    <mergeCell ref="B76:B77"/>
    <mergeCell ref="B91:B92"/>
    <mergeCell ref="H91:H92"/>
    <mergeCell ref="I91:I92"/>
    <mergeCell ref="E136:E137"/>
    <mergeCell ref="K12:K23"/>
    <mergeCell ref="I25:J25"/>
    <mergeCell ref="K28:K43"/>
    <mergeCell ref="O45:P45"/>
    <mergeCell ref="S45:T45"/>
    <mergeCell ref="K48:K58"/>
    <mergeCell ref="V48:V58"/>
    <mergeCell ref="D26:D27"/>
    <mergeCell ref="E26:E27"/>
    <mergeCell ref="F26:F27"/>
    <mergeCell ref="H26:H27"/>
    <mergeCell ref="I26:I27"/>
    <mergeCell ref="J26:J27"/>
    <mergeCell ref="K26:K27"/>
    <mergeCell ref="I46:I47"/>
    <mergeCell ref="J46:J47"/>
    <mergeCell ref="K46:K47"/>
    <mergeCell ref="Q46:Q47"/>
    <mergeCell ref="S46:S47"/>
    <mergeCell ref="T46:T47"/>
    <mergeCell ref="U46:U47"/>
    <mergeCell ref="V46:V47"/>
    <mergeCell ref="D46:D47"/>
    <mergeCell ref="E46:E47"/>
  </mergeCells>
  <pageMargins left="0.7" right="0.7" top="0.75" bottom="0.75" header="0" footer="0"/>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A1000"/>
  <sheetViews>
    <sheetView showGridLines="0" workbookViewId="0"/>
  </sheetViews>
  <sheetFormatPr defaultColWidth="12.5703125" defaultRowHeight="15" customHeight="1" outlineLevelRow="1"/>
  <cols>
    <col min="1" max="1" width="9.140625" customWidth="1"/>
    <col min="2" max="2" width="43.140625" customWidth="1"/>
    <col min="3" max="3" width="7.140625" customWidth="1"/>
    <col min="4" max="4" width="10.140625" customWidth="1"/>
    <col min="5" max="5" width="7.5703125" customWidth="1"/>
    <col min="6" max="6" width="20.140625" customWidth="1"/>
    <col min="7" max="7" width="14.5703125" customWidth="1"/>
    <col min="8" max="10" width="17.42578125" customWidth="1"/>
    <col min="11" max="11" width="21.140625" customWidth="1"/>
    <col min="12" max="12" width="16.5703125" customWidth="1"/>
    <col min="13" max="13" width="12.42578125" customWidth="1"/>
    <col min="14" max="14" width="12" customWidth="1"/>
    <col min="15" max="27" width="9.140625" customWidth="1"/>
  </cols>
  <sheetData>
    <row r="1" spans="1:27">
      <c r="A1" s="426"/>
      <c r="B1" s="427"/>
      <c r="C1" s="426"/>
      <c r="D1" s="426"/>
      <c r="E1" s="426"/>
      <c r="F1" s="426"/>
      <c r="G1" s="426"/>
      <c r="H1" s="426"/>
      <c r="I1" s="426"/>
      <c r="J1" s="426"/>
      <c r="K1" s="426"/>
      <c r="L1" s="426"/>
      <c r="M1" s="426"/>
      <c r="N1" s="426"/>
      <c r="O1" s="426"/>
      <c r="P1" s="426"/>
      <c r="Q1" s="426"/>
      <c r="R1" s="426"/>
      <c r="S1" s="426"/>
      <c r="T1" s="426"/>
      <c r="U1" s="426"/>
      <c r="V1" s="426"/>
      <c r="W1" s="426"/>
      <c r="X1" s="426"/>
      <c r="Y1" s="426"/>
      <c r="Z1" s="426"/>
      <c r="AA1" s="426"/>
    </row>
    <row r="2" spans="1:27">
      <c r="A2" s="428"/>
      <c r="B2" s="428"/>
      <c r="C2" s="428"/>
      <c r="D2" s="428"/>
      <c r="E2" s="428"/>
      <c r="F2" s="426"/>
      <c r="G2" s="426"/>
      <c r="H2" s="426"/>
      <c r="I2" s="426"/>
      <c r="J2" s="426"/>
      <c r="K2" s="334" t="s">
        <v>92</v>
      </c>
      <c r="L2" s="625" t="s">
        <v>16</v>
      </c>
      <c r="M2" s="426"/>
      <c r="N2" s="426"/>
      <c r="O2" s="426"/>
      <c r="P2" s="426"/>
      <c r="Q2" s="426"/>
      <c r="R2" s="426"/>
      <c r="S2" s="426"/>
      <c r="T2" s="426"/>
      <c r="U2" s="426"/>
      <c r="V2" s="426"/>
      <c r="W2" s="426"/>
      <c r="X2" s="426"/>
      <c r="Y2" s="426"/>
      <c r="Z2" s="426"/>
      <c r="AA2" s="426"/>
    </row>
    <row r="3" spans="1:27" ht="18">
      <c r="A3" s="428"/>
      <c r="B3" s="426"/>
      <c r="C3" s="429"/>
      <c r="D3" s="429"/>
      <c r="E3" s="429"/>
      <c r="F3" s="429"/>
      <c r="G3" s="429"/>
      <c r="H3" s="429"/>
      <c r="I3" s="429"/>
      <c r="J3" s="429"/>
      <c r="K3" s="334" t="s">
        <v>93</v>
      </c>
      <c r="L3" s="28">
        <v>2</v>
      </c>
      <c r="M3" s="426"/>
      <c r="N3" s="426"/>
      <c r="O3" s="426"/>
      <c r="P3" s="426"/>
      <c r="Q3" s="426"/>
      <c r="R3" s="426"/>
      <c r="S3" s="426"/>
      <c r="T3" s="426"/>
      <c r="U3" s="426"/>
      <c r="V3" s="426"/>
      <c r="W3" s="426"/>
      <c r="X3" s="426"/>
      <c r="Y3" s="426"/>
      <c r="Z3" s="426"/>
      <c r="AA3" s="426"/>
    </row>
    <row r="4" spans="1:27">
      <c r="A4" s="426"/>
      <c r="B4" s="645" t="s">
        <v>756</v>
      </c>
      <c r="C4" s="631"/>
      <c r="D4" s="631"/>
      <c r="E4" s="631"/>
      <c r="F4" s="631"/>
      <c r="G4" s="631"/>
      <c r="H4" s="631"/>
      <c r="I4" s="631"/>
      <c r="J4" s="426"/>
      <c r="K4" s="334" t="s">
        <v>94</v>
      </c>
      <c r="L4" s="28">
        <v>3</v>
      </c>
      <c r="M4" s="426"/>
      <c r="N4" s="426"/>
      <c r="O4" s="426"/>
      <c r="P4" s="426"/>
      <c r="Q4" s="426"/>
      <c r="R4" s="426"/>
      <c r="S4" s="426"/>
      <c r="T4" s="426"/>
      <c r="U4" s="426"/>
      <c r="V4" s="426"/>
      <c r="W4" s="426"/>
      <c r="X4" s="426"/>
      <c r="Y4" s="426"/>
      <c r="Z4" s="426"/>
      <c r="AA4" s="426"/>
    </row>
    <row r="5" spans="1:27" ht="18" customHeight="1">
      <c r="A5" s="426"/>
      <c r="B5" s="631"/>
      <c r="C5" s="631"/>
      <c r="D5" s="631"/>
      <c r="E5" s="631"/>
      <c r="F5" s="631"/>
      <c r="G5" s="631"/>
      <c r="H5" s="631"/>
      <c r="I5" s="631"/>
      <c r="J5" s="429"/>
      <c r="K5" s="334" t="s">
        <v>95</v>
      </c>
      <c r="L5" s="28">
        <v>1</v>
      </c>
      <c r="M5" s="426"/>
      <c r="N5" s="426"/>
      <c r="O5" s="426"/>
      <c r="P5" s="426"/>
      <c r="Q5" s="426"/>
      <c r="R5" s="426"/>
      <c r="S5" s="426"/>
      <c r="T5" s="426"/>
      <c r="U5" s="426"/>
      <c r="V5" s="426"/>
      <c r="W5" s="426"/>
      <c r="X5" s="426"/>
      <c r="Y5" s="426"/>
      <c r="Z5" s="426"/>
      <c r="AA5" s="426"/>
    </row>
    <row r="6" spans="1:27" ht="15" customHeight="1">
      <c r="A6" s="426"/>
      <c r="B6" s="631"/>
      <c r="C6" s="631"/>
      <c r="D6" s="631"/>
      <c r="E6" s="631"/>
      <c r="F6" s="631"/>
      <c r="G6" s="631"/>
      <c r="H6" s="631"/>
      <c r="I6" s="631"/>
      <c r="J6" s="429"/>
      <c r="K6" s="335" t="s">
        <v>96</v>
      </c>
      <c r="L6" s="28" t="s">
        <v>497</v>
      </c>
      <c r="M6" s="426"/>
      <c r="N6" s="426"/>
      <c r="O6" s="426"/>
      <c r="P6" s="426"/>
      <c r="Q6" s="426"/>
      <c r="R6" s="426"/>
      <c r="S6" s="426"/>
      <c r="T6" s="426"/>
      <c r="U6" s="426"/>
      <c r="V6" s="426"/>
      <c r="W6" s="426"/>
      <c r="X6" s="426"/>
      <c r="Y6" s="426"/>
      <c r="Z6" s="426"/>
      <c r="AA6" s="426"/>
    </row>
    <row r="7" spans="1:27">
      <c r="A7" s="426"/>
      <c r="B7" s="433"/>
      <c r="C7" s="426"/>
      <c r="D7" s="426"/>
      <c r="E7" s="426"/>
      <c r="F7" s="426"/>
      <c r="G7" s="426"/>
      <c r="H7" s="426"/>
      <c r="I7" s="426"/>
      <c r="J7" s="426"/>
      <c r="K7" s="334"/>
      <c r="L7" s="27"/>
      <c r="M7" s="426"/>
      <c r="N7" s="426"/>
      <c r="O7" s="426"/>
      <c r="P7" s="426"/>
      <c r="Q7" s="426"/>
      <c r="R7" s="426"/>
      <c r="S7" s="426"/>
      <c r="T7" s="426"/>
      <c r="U7" s="426"/>
      <c r="V7" s="426"/>
      <c r="W7" s="426"/>
      <c r="X7" s="426"/>
      <c r="Y7" s="426"/>
      <c r="Z7" s="426"/>
      <c r="AA7" s="426"/>
    </row>
    <row r="8" spans="1:27" ht="18.75">
      <c r="A8" s="430"/>
      <c r="B8" s="431"/>
      <c r="C8" s="432"/>
      <c r="D8" s="432"/>
      <c r="E8" s="432"/>
      <c r="F8" s="432"/>
      <c r="G8" s="432"/>
      <c r="H8" s="432"/>
      <c r="I8" s="426"/>
      <c r="J8" s="426"/>
      <c r="K8" s="334" t="s">
        <v>98</v>
      </c>
      <c r="L8" s="33">
        <v>45979</v>
      </c>
      <c r="M8" s="426"/>
      <c r="N8" s="426"/>
      <c r="O8" s="426"/>
      <c r="P8" s="426"/>
      <c r="Q8" s="426"/>
      <c r="R8" s="426"/>
      <c r="S8" s="426"/>
      <c r="T8" s="426"/>
      <c r="U8" s="426"/>
      <c r="V8" s="426"/>
      <c r="W8" s="426"/>
      <c r="X8" s="426"/>
      <c r="Y8" s="426"/>
      <c r="Z8" s="426"/>
      <c r="AA8" s="426"/>
    </row>
    <row r="9" spans="1:27">
      <c r="A9" s="426"/>
      <c r="B9" s="433"/>
      <c r="C9" s="426"/>
      <c r="D9" s="426"/>
      <c r="E9" s="426"/>
      <c r="F9" s="426"/>
      <c r="G9" s="426"/>
      <c r="H9" s="426"/>
      <c r="I9" s="426"/>
      <c r="J9" s="426"/>
      <c r="K9" s="426"/>
      <c r="L9" s="426"/>
      <c r="M9" s="426"/>
      <c r="N9" s="426"/>
      <c r="O9" s="426"/>
      <c r="P9" s="426"/>
      <c r="Q9" s="426"/>
      <c r="R9" s="426"/>
      <c r="S9" s="426"/>
      <c r="T9" s="426"/>
      <c r="U9" s="426"/>
      <c r="V9" s="426"/>
      <c r="W9" s="426"/>
      <c r="X9" s="426"/>
      <c r="Y9" s="426"/>
      <c r="Z9" s="426"/>
      <c r="AA9" s="426"/>
    </row>
    <row r="10" spans="1:27">
      <c r="A10" s="434"/>
      <c r="B10" s="435"/>
      <c r="C10" s="436"/>
      <c r="D10" s="437"/>
      <c r="E10" s="437"/>
      <c r="F10" s="437"/>
      <c r="G10" s="434"/>
      <c r="H10" s="434"/>
      <c r="I10" s="434"/>
      <c r="J10" s="434"/>
      <c r="K10" s="434"/>
      <c r="L10" s="437"/>
      <c r="M10" s="426"/>
      <c r="N10" s="426"/>
      <c r="O10" s="426"/>
      <c r="P10" s="426"/>
      <c r="Q10" s="438"/>
      <c r="R10" s="438"/>
      <c r="S10" s="438"/>
      <c r="T10" s="438"/>
      <c r="U10" s="438"/>
      <c r="V10" s="438"/>
      <c r="W10" s="426"/>
      <c r="X10" s="426"/>
      <c r="Y10" s="439"/>
      <c r="Z10" s="439"/>
      <c r="AA10" s="439"/>
    </row>
    <row r="11" spans="1:27" ht="15.75">
      <c r="A11" s="440"/>
      <c r="B11" s="9"/>
      <c r="C11" s="438"/>
      <c r="D11" s="438"/>
      <c r="E11" s="438"/>
      <c r="F11" s="438"/>
      <c r="G11" s="439"/>
      <c r="H11" s="438"/>
      <c r="I11" s="438"/>
      <c r="J11" s="438"/>
      <c r="K11" s="438"/>
      <c r="L11" s="441"/>
      <c r="M11" s="442"/>
      <c r="N11" s="9"/>
      <c r="O11" s="438"/>
      <c r="P11" s="438"/>
      <c r="Q11" s="438"/>
      <c r="R11" s="438"/>
      <c r="S11" s="438"/>
      <c r="T11" s="438"/>
      <c r="U11" s="438"/>
      <c r="V11" s="438"/>
      <c r="W11" s="426"/>
      <c r="X11" s="426"/>
      <c r="Y11" s="439"/>
      <c r="Z11" s="439"/>
      <c r="AA11" s="439"/>
    </row>
    <row r="12" spans="1:27" ht="15.75">
      <c r="A12" s="441" t="s">
        <v>757</v>
      </c>
      <c r="B12" s="442" t="s">
        <v>758</v>
      </c>
      <c r="C12" s="9"/>
      <c r="D12" s="438"/>
      <c r="E12" s="438"/>
      <c r="F12" s="438"/>
      <c r="G12" s="439"/>
      <c r="H12" s="438"/>
      <c r="I12" s="438"/>
      <c r="J12" s="438"/>
      <c r="K12" s="438"/>
      <c r="L12" s="441"/>
      <c r="M12" s="442"/>
      <c r="N12" s="9"/>
      <c r="O12" s="438"/>
      <c r="P12" s="438"/>
      <c r="Q12" s="438"/>
      <c r="R12" s="438"/>
      <c r="S12" s="438"/>
      <c r="T12" s="438"/>
      <c r="U12" s="438"/>
      <c r="V12" s="438"/>
      <c r="W12" s="426"/>
      <c r="X12" s="426"/>
      <c r="Y12" s="439"/>
      <c r="Z12" s="439"/>
      <c r="AA12" s="439"/>
    </row>
    <row r="13" spans="1:27" ht="15.75">
      <c r="A13" s="440"/>
      <c r="B13" s="9"/>
      <c r="C13" s="438"/>
      <c r="D13" s="438"/>
      <c r="E13" s="438"/>
      <c r="F13" s="438"/>
      <c r="G13" s="439"/>
      <c r="H13" s="438"/>
      <c r="I13" s="438"/>
      <c r="J13" s="438"/>
      <c r="K13" s="438"/>
      <c r="L13" s="441"/>
      <c r="M13" s="442"/>
      <c r="N13" s="9"/>
      <c r="O13" s="438"/>
      <c r="P13" s="438"/>
      <c r="Q13" s="438"/>
      <c r="R13" s="438"/>
      <c r="S13" s="438"/>
      <c r="T13" s="438"/>
      <c r="U13" s="438"/>
      <c r="V13" s="438"/>
      <c r="W13" s="426"/>
      <c r="X13" s="426"/>
      <c r="Y13" s="439"/>
      <c r="Z13" s="439"/>
      <c r="AA13" s="439"/>
    </row>
    <row r="14" spans="1:27">
      <c r="A14" s="439"/>
      <c r="B14" s="439" t="s">
        <v>759</v>
      </c>
      <c r="C14" s="439"/>
      <c r="D14" s="439"/>
      <c r="E14" s="439"/>
      <c r="F14" s="439"/>
      <c r="G14" s="443"/>
      <c r="H14" s="444"/>
      <c r="I14" s="426"/>
      <c r="J14" s="445"/>
      <c r="K14" s="445"/>
      <c r="L14" s="426"/>
      <c r="M14" s="426"/>
      <c r="N14" s="446"/>
      <c r="O14" s="446"/>
      <c r="P14" s="439"/>
      <c r="Q14" s="426"/>
      <c r="R14" s="426"/>
      <c r="S14" s="426"/>
      <c r="T14" s="426"/>
      <c r="U14" s="426"/>
      <c r="V14" s="426"/>
      <c r="W14" s="426"/>
      <c r="X14" s="426"/>
      <c r="Y14" s="426"/>
      <c r="Z14" s="426"/>
      <c r="AA14" s="426"/>
    </row>
    <row r="15" spans="1:27">
      <c r="A15" s="441"/>
      <c r="B15" s="447" t="s">
        <v>760</v>
      </c>
      <c r="C15" s="439" t="s">
        <v>761</v>
      </c>
      <c r="D15" s="439"/>
      <c r="E15" s="439"/>
      <c r="F15" s="439"/>
      <c r="G15" s="448" t="s">
        <v>762</v>
      </c>
      <c r="H15" s="449" t="s">
        <v>763</v>
      </c>
      <c r="I15" s="426"/>
      <c r="J15" s="450"/>
      <c r="K15" s="450"/>
      <c r="L15" s="426"/>
      <c r="M15" s="426"/>
      <c r="N15" s="446"/>
      <c r="O15" s="446"/>
      <c r="P15" s="439"/>
      <c r="Q15" s="426"/>
      <c r="R15" s="426"/>
      <c r="S15" s="426"/>
      <c r="T15" s="426"/>
      <c r="U15" s="426"/>
      <c r="V15" s="426"/>
      <c r="W15" s="426"/>
      <c r="X15" s="426"/>
      <c r="Y15" s="426"/>
      <c r="Z15" s="426"/>
      <c r="AA15" s="426"/>
    </row>
    <row r="16" spans="1:27">
      <c r="A16" s="439"/>
      <c r="B16" s="17"/>
      <c r="C16" s="439"/>
      <c r="D16" s="439"/>
      <c r="E16" s="439"/>
      <c r="F16" s="439"/>
      <c r="G16" s="451"/>
      <c r="H16" s="452"/>
      <c r="I16" s="426"/>
      <c r="J16" s="450"/>
      <c r="K16" s="450"/>
      <c r="L16" s="426"/>
      <c r="M16" s="426"/>
      <c r="N16" s="446"/>
      <c r="O16" s="446"/>
      <c r="P16" s="439"/>
      <c r="Q16" s="426"/>
      <c r="R16" s="426"/>
      <c r="S16" s="426"/>
      <c r="T16" s="426"/>
      <c r="U16" s="426"/>
      <c r="V16" s="426"/>
      <c r="W16" s="426"/>
      <c r="X16" s="426"/>
      <c r="Y16" s="426"/>
      <c r="Z16" s="426"/>
      <c r="AA16" s="426"/>
    </row>
    <row r="17" spans="1:27" ht="29.25" customHeight="1">
      <c r="A17" s="439"/>
      <c r="B17" s="453" t="s">
        <v>764</v>
      </c>
      <c r="C17" s="733" t="s">
        <v>765</v>
      </c>
      <c r="D17" s="656"/>
      <c r="E17" s="657"/>
      <c r="F17" s="454"/>
      <c r="G17" s="455">
        <v>59.95</v>
      </c>
      <c r="H17" s="455">
        <v>59.95</v>
      </c>
      <c r="I17" s="426"/>
      <c r="J17" s="457"/>
      <c r="K17" s="457"/>
      <c r="L17" s="426"/>
      <c r="M17" s="426"/>
      <c r="N17" s="439"/>
      <c r="O17" s="439"/>
      <c r="P17" s="439"/>
      <c r="Q17" s="426"/>
      <c r="R17" s="426"/>
      <c r="S17" s="426"/>
      <c r="T17" s="426"/>
      <c r="U17" s="426"/>
      <c r="V17" s="426"/>
      <c r="W17" s="426"/>
      <c r="X17" s="426"/>
      <c r="Y17" s="426"/>
      <c r="Z17" s="426"/>
      <c r="AA17" s="426"/>
    </row>
    <row r="18" spans="1:27" ht="32.25" customHeight="1">
      <c r="A18" s="439"/>
      <c r="B18" s="190" t="s">
        <v>766</v>
      </c>
      <c r="C18" s="734" t="s">
        <v>767</v>
      </c>
      <c r="D18" s="656"/>
      <c r="E18" s="657"/>
      <c r="F18" s="458"/>
      <c r="G18" s="459">
        <v>62.35</v>
      </c>
      <c r="H18" s="459">
        <v>62.35</v>
      </c>
      <c r="I18" s="426"/>
      <c r="J18" s="457"/>
      <c r="K18" s="457"/>
      <c r="L18" s="426"/>
      <c r="M18" s="426"/>
      <c r="N18" s="439"/>
      <c r="O18" s="439"/>
      <c r="P18" s="439"/>
      <c r="Q18" s="426"/>
      <c r="R18" s="426"/>
      <c r="S18" s="426"/>
      <c r="T18" s="426"/>
      <c r="U18" s="426"/>
      <c r="V18" s="426"/>
      <c r="W18" s="426"/>
      <c r="X18" s="426"/>
      <c r="Y18" s="426"/>
      <c r="Z18" s="426"/>
      <c r="AA18" s="426"/>
    </row>
    <row r="19" spans="1:27">
      <c r="A19" s="439"/>
      <c r="B19" s="190" t="s">
        <v>768</v>
      </c>
      <c r="C19" s="735"/>
      <c r="D19" s="656"/>
      <c r="E19" s="657"/>
      <c r="F19" s="458"/>
      <c r="G19" s="460"/>
      <c r="H19" s="461">
        <v>10.59</v>
      </c>
      <c r="I19" s="426"/>
      <c r="J19" s="462"/>
      <c r="K19" s="457"/>
      <c r="L19" s="426"/>
      <c r="M19" s="426"/>
      <c r="N19" s="439"/>
      <c r="O19" s="439"/>
      <c r="P19" s="439"/>
      <c r="Q19" s="426"/>
      <c r="R19" s="426"/>
      <c r="S19" s="426"/>
      <c r="T19" s="426"/>
      <c r="U19" s="426"/>
      <c r="V19" s="426"/>
      <c r="W19" s="426"/>
      <c r="X19" s="426"/>
      <c r="Y19" s="426"/>
      <c r="Z19" s="426"/>
      <c r="AA19" s="426"/>
    </row>
    <row r="20" spans="1:27" ht="40.5" customHeight="1">
      <c r="A20" s="439"/>
      <c r="B20" s="213" t="s">
        <v>769</v>
      </c>
      <c r="C20" s="734" t="s">
        <v>770</v>
      </c>
      <c r="D20" s="656"/>
      <c r="E20" s="657"/>
      <c r="F20" s="458"/>
      <c r="G20" s="463"/>
      <c r="H20" s="617">
        <f>SUM(H17:H19)</f>
        <v>132.89000000000001</v>
      </c>
      <c r="I20" s="426"/>
      <c r="J20" s="465"/>
      <c r="K20" s="465"/>
      <c r="L20" s="426"/>
      <c r="M20" s="426"/>
      <c r="N20" s="439"/>
      <c r="O20" s="439"/>
      <c r="P20" s="439"/>
      <c r="Q20" s="426"/>
      <c r="R20" s="426"/>
      <c r="S20" s="426"/>
      <c r="T20" s="426"/>
      <c r="U20" s="426"/>
      <c r="V20" s="426"/>
      <c r="W20" s="426"/>
      <c r="X20" s="426"/>
      <c r="Y20" s="426"/>
      <c r="Z20" s="426"/>
      <c r="AA20" s="426"/>
    </row>
    <row r="21" spans="1:27" ht="15.75" customHeight="1">
      <c r="A21" s="434"/>
      <c r="B21" s="434"/>
      <c r="C21" s="434"/>
      <c r="D21" s="434"/>
      <c r="E21" s="434"/>
      <c r="F21" s="434"/>
      <c r="G21" s="434"/>
      <c r="H21" s="434"/>
      <c r="I21" s="434"/>
      <c r="J21" s="434"/>
      <c r="K21" s="434"/>
      <c r="L21" s="434"/>
      <c r="M21" s="439"/>
      <c r="N21" s="439"/>
      <c r="O21" s="439"/>
      <c r="P21" s="439"/>
      <c r="Q21" s="426"/>
      <c r="R21" s="426"/>
      <c r="S21" s="426"/>
      <c r="T21" s="426"/>
      <c r="U21" s="426"/>
      <c r="V21" s="426"/>
      <c r="W21" s="426"/>
      <c r="X21" s="426"/>
      <c r="Y21" s="426"/>
      <c r="Z21" s="426"/>
      <c r="AA21" s="426"/>
    </row>
    <row r="22" spans="1:27" ht="15.75" customHeight="1">
      <c r="A22" s="439"/>
      <c r="B22" s="439"/>
      <c r="C22" s="439"/>
      <c r="D22" s="439"/>
      <c r="E22" s="439"/>
      <c r="F22" s="439"/>
      <c r="G22" s="439"/>
      <c r="H22" s="439"/>
      <c r="I22" s="439"/>
      <c r="J22" s="439"/>
      <c r="K22" s="439"/>
      <c r="L22" s="439"/>
      <c r="M22" s="439"/>
      <c r="N22" s="439"/>
      <c r="O22" s="439"/>
      <c r="P22" s="439"/>
      <c r="Q22" s="426"/>
      <c r="R22" s="426"/>
      <c r="S22" s="426"/>
      <c r="T22" s="426"/>
      <c r="U22" s="426"/>
      <c r="V22" s="426"/>
      <c r="W22" s="426"/>
      <c r="X22" s="426"/>
      <c r="Y22" s="426"/>
      <c r="Z22" s="426"/>
      <c r="AA22" s="426"/>
    </row>
    <row r="23" spans="1:27" ht="15.75" customHeight="1" outlineLevel="1">
      <c r="A23" s="441" t="s">
        <v>771</v>
      </c>
      <c r="B23" s="442" t="s">
        <v>772</v>
      </c>
      <c r="C23" s="439"/>
      <c r="D23" s="439"/>
      <c r="E23" s="439"/>
      <c r="F23" s="439"/>
      <c r="G23" s="439"/>
      <c r="H23" s="439"/>
      <c r="I23" s="439"/>
      <c r="J23" s="439"/>
      <c r="K23" s="439"/>
      <c r="L23" s="439"/>
      <c r="M23" s="439"/>
      <c r="N23" s="439"/>
      <c r="O23" s="439"/>
      <c r="P23" s="439"/>
      <c r="Q23" s="426"/>
      <c r="R23" s="426"/>
      <c r="S23" s="426"/>
      <c r="T23" s="426"/>
      <c r="U23" s="426"/>
      <c r="V23" s="426"/>
      <c r="W23" s="426"/>
      <c r="X23" s="426"/>
      <c r="Y23" s="426"/>
      <c r="Z23" s="426"/>
      <c r="AA23" s="426"/>
    </row>
    <row r="24" spans="1:27" ht="15" customHeight="1" outlineLevel="1">
      <c r="A24" s="439"/>
      <c r="B24" s="466" t="s">
        <v>773</v>
      </c>
      <c r="C24" s="439"/>
      <c r="D24" s="439"/>
      <c r="E24" s="439"/>
      <c r="F24" s="439"/>
      <c r="G24" s="439"/>
      <c r="H24" s="439"/>
      <c r="I24" s="439"/>
      <c r="J24" s="439"/>
      <c r="K24" s="439"/>
      <c r="L24" s="439"/>
      <c r="M24" s="439"/>
      <c r="N24" s="439"/>
      <c r="O24" s="439"/>
      <c r="P24" s="439"/>
      <c r="Q24" s="426"/>
      <c r="R24" s="426"/>
      <c r="S24" s="426"/>
      <c r="T24" s="426"/>
      <c r="U24" s="426"/>
      <c r="V24" s="426"/>
      <c r="W24" s="426"/>
      <c r="X24" s="426"/>
      <c r="Y24" s="426"/>
      <c r="Z24" s="426"/>
      <c r="AA24" s="426"/>
    </row>
    <row r="25" spans="1:27" ht="15" customHeight="1" outlineLevel="1">
      <c r="A25" s="439"/>
      <c r="B25" s="466"/>
      <c r="C25" s="439"/>
      <c r="D25" s="439"/>
      <c r="E25" s="439"/>
      <c r="F25" s="439"/>
      <c r="G25" s="439"/>
      <c r="H25" s="439"/>
      <c r="I25" s="439"/>
      <c r="J25" s="439"/>
      <c r="K25" s="439"/>
      <c r="L25" s="439"/>
      <c r="M25" s="439"/>
      <c r="N25" s="439"/>
      <c r="O25" s="439"/>
      <c r="P25" s="439"/>
      <c r="Q25" s="426"/>
      <c r="R25" s="426"/>
      <c r="S25" s="426"/>
      <c r="T25" s="426"/>
      <c r="U25" s="426"/>
      <c r="V25" s="426"/>
      <c r="W25" s="426"/>
      <c r="X25" s="426"/>
      <c r="Y25" s="426"/>
      <c r="Z25" s="426"/>
      <c r="AA25" s="426"/>
    </row>
    <row r="26" spans="1:27" ht="15" customHeight="1" outlineLevel="1">
      <c r="A26" s="439"/>
      <c r="B26" s="467" t="s">
        <v>774</v>
      </c>
      <c r="C26" s="426"/>
      <c r="D26" s="426"/>
      <c r="E26" s="468"/>
      <c r="F26" s="469"/>
      <c r="G26" s="732" t="str">
        <f>'LDC Info'!E24+2 &amp; " Test Year"</f>
        <v>2028 Test Year</v>
      </c>
      <c r="H26" s="656"/>
      <c r="I26" s="656"/>
      <c r="J26" s="656"/>
      <c r="K26" s="656"/>
      <c r="L26" s="657"/>
      <c r="M26" s="439"/>
      <c r="N26" s="439"/>
      <c r="O26" s="439"/>
      <c r="P26" s="439"/>
      <c r="Q26" s="426"/>
      <c r="R26" s="426"/>
      <c r="S26" s="426"/>
      <c r="T26" s="426"/>
      <c r="U26" s="426"/>
      <c r="V26" s="426"/>
      <c r="W26" s="426"/>
      <c r="X26" s="426"/>
      <c r="Y26" s="426"/>
      <c r="Z26" s="426"/>
      <c r="AA26" s="426"/>
    </row>
    <row r="27" spans="1:27" ht="15" customHeight="1" outlineLevel="1">
      <c r="A27" s="439"/>
      <c r="B27" s="209" t="s">
        <v>775</v>
      </c>
      <c r="C27" s="470"/>
      <c r="D27" s="470" t="s">
        <v>776</v>
      </c>
      <c r="E27" s="471" t="s">
        <v>777</v>
      </c>
      <c r="F27" s="470"/>
      <c r="G27" s="470"/>
      <c r="H27" s="470"/>
      <c r="I27" s="470"/>
      <c r="J27" s="470"/>
      <c r="K27" s="470"/>
      <c r="L27" s="470"/>
      <c r="M27" s="439"/>
      <c r="N27" s="439"/>
      <c r="O27" s="439"/>
      <c r="P27" s="439"/>
      <c r="Q27" s="426"/>
      <c r="R27" s="426"/>
      <c r="S27" s="426"/>
      <c r="T27" s="426"/>
      <c r="U27" s="426"/>
      <c r="V27" s="426"/>
      <c r="W27" s="426"/>
      <c r="X27" s="426"/>
      <c r="Y27" s="426"/>
      <c r="Z27" s="426"/>
      <c r="AA27" s="426"/>
    </row>
    <row r="28" spans="1:27" ht="42.75" customHeight="1" outlineLevel="1">
      <c r="A28" s="439"/>
      <c r="B28" s="472" t="s">
        <v>778</v>
      </c>
      <c r="C28" s="473" t="s">
        <v>779</v>
      </c>
      <c r="D28" s="473" t="s">
        <v>780</v>
      </c>
      <c r="E28" s="474" t="s">
        <v>780</v>
      </c>
      <c r="F28" s="475" t="s">
        <v>781</v>
      </c>
      <c r="G28" s="475"/>
      <c r="H28" s="475" t="s">
        <v>782</v>
      </c>
      <c r="I28" s="475" t="s">
        <v>783</v>
      </c>
      <c r="J28" s="475" t="s">
        <v>784</v>
      </c>
      <c r="K28" s="475" t="s">
        <v>785</v>
      </c>
      <c r="L28" s="473" t="s">
        <v>786</v>
      </c>
      <c r="M28" s="439"/>
      <c r="N28" s="439"/>
      <c r="O28" s="439"/>
      <c r="P28" s="439"/>
      <c r="Q28" s="426"/>
      <c r="R28" s="426"/>
      <c r="S28" s="426"/>
      <c r="T28" s="426"/>
      <c r="U28" s="426"/>
      <c r="V28" s="426"/>
      <c r="W28" s="426"/>
      <c r="X28" s="426"/>
      <c r="Y28" s="426"/>
      <c r="Z28" s="426"/>
      <c r="AA28" s="426"/>
    </row>
    <row r="29" spans="1:27" ht="15" customHeight="1" outlineLevel="1">
      <c r="A29" s="439"/>
      <c r="B29" s="476" t="s">
        <v>787</v>
      </c>
      <c r="C29" s="477" t="s">
        <v>788</v>
      </c>
      <c r="D29" s="477">
        <v>4006</v>
      </c>
      <c r="E29" s="478">
        <v>4705</v>
      </c>
      <c r="F29" s="479"/>
      <c r="G29" s="480"/>
      <c r="H29" s="481">
        <v>25002867.030000001</v>
      </c>
      <c r="I29" s="481">
        <v>2727071587.5999999</v>
      </c>
      <c r="J29" s="482">
        <f t="shared" ref="J29:J39" si="0">+$G$17/1000</f>
        <v>5.9950000000000003E-2</v>
      </c>
      <c r="K29" s="482">
        <f t="shared" ref="K29:K39" si="1">+$H$20/1000</f>
        <v>0.13289000000000001</v>
      </c>
      <c r="L29" s="483">
        <f t="shared" ref="L29:L39" si="2">(+F29+H29)*J29+(I29*K29)</f>
        <v>363899465.15461248</v>
      </c>
      <c r="M29" s="439"/>
      <c r="N29" s="439"/>
      <c r="O29" s="439"/>
      <c r="P29" s="439"/>
      <c r="Q29" s="426"/>
      <c r="R29" s="426"/>
      <c r="S29" s="426"/>
      <c r="T29" s="426"/>
      <c r="U29" s="426"/>
      <c r="V29" s="426"/>
      <c r="W29" s="426"/>
      <c r="X29" s="426"/>
      <c r="Y29" s="426"/>
      <c r="Z29" s="426"/>
      <c r="AA29" s="426"/>
    </row>
    <row r="30" spans="1:27" ht="15" customHeight="1" outlineLevel="1">
      <c r="A30" s="439"/>
      <c r="B30" s="476" t="s">
        <v>789</v>
      </c>
      <c r="C30" s="477" t="s">
        <v>788</v>
      </c>
      <c r="D30" s="477">
        <v>4010</v>
      </c>
      <c r="E30" s="478">
        <v>4705</v>
      </c>
      <c r="F30" s="479"/>
      <c r="G30" s="480"/>
      <c r="H30" s="481">
        <v>108909970.37</v>
      </c>
      <c r="I30" s="481">
        <v>639857789.70000005</v>
      </c>
      <c r="J30" s="482">
        <f t="shared" si="0"/>
        <v>5.9950000000000003E-2</v>
      </c>
      <c r="K30" s="482">
        <f t="shared" si="1"/>
        <v>0.13289000000000001</v>
      </c>
      <c r="L30" s="483">
        <f t="shared" si="2"/>
        <v>91559854.396914512</v>
      </c>
      <c r="M30" s="439"/>
      <c r="N30" s="439"/>
      <c r="O30" s="439"/>
      <c r="P30" s="439"/>
      <c r="Q30" s="426"/>
      <c r="R30" s="426"/>
      <c r="S30" s="426"/>
      <c r="T30" s="426"/>
      <c r="U30" s="426"/>
      <c r="V30" s="426"/>
      <c r="W30" s="426"/>
      <c r="X30" s="426"/>
      <c r="Y30" s="426"/>
      <c r="Z30" s="426"/>
      <c r="AA30" s="426"/>
    </row>
    <row r="31" spans="1:27" ht="15" customHeight="1" outlineLevel="1">
      <c r="A31" s="439"/>
      <c r="B31" s="476" t="s">
        <v>790</v>
      </c>
      <c r="C31" s="477" t="s">
        <v>788</v>
      </c>
      <c r="D31" s="477">
        <v>4035</v>
      </c>
      <c r="E31" s="478">
        <v>4705</v>
      </c>
      <c r="F31" s="481">
        <v>414967015.29000002</v>
      </c>
      <c r="G31" s="480"/>
      <c r="H31" s="481">
        <v>2145828626.3299999</v>
      </c>
      <c r="I31" s="481">
        <v>338713903.06999999</v>
      </c>
      <c r="J31" s="482">
        <f t="shared" si="0"/>
        <v>5.9950000000000003E-2</v>
      </c>
      <c r="K31" s="482">
        <f t="shared" si="1"/>
        <v>0.13289000000000001</v>
      </c>
      <c r="L31" s="483">
        <f t="shared" si="2"/>
        <v>198531389.29409131</v>
      </c>
      <c r="M31" s="439"/>
      <c r="N31" s="439"/>
      <c r="O31" s="439"/>
      <c r="P31" s="439"/>
      <c r="Q31" s="426"/>
      <c r="R31" s="426"/>
      <c r="S31" s="426"/>
      <c r="T31" s="426"/>
      <c r="U31" s="426"/>
      <c r="V31" s="426"/>
      <c r="W31" s="426"/>
      <c r="X31" s="426"/>
      <c r="Y31" s="426"/>
      <c r="Z31" s="426"/>
      <c r="AA31" s="426"/>
    </row>
    <row r="32" spans="1:27" ht="15" customHeight="1" outlineLevel="1">
      <c r="A32" s="439"/>
      <c r="B32" s="476" t="s">
        <v>791</v>
      </c>
      <c r="C32" s="477" t="s">
        <v>788</v>
      </c>
      <c r="D32" s="477">
        <v>4010</v>
      </c>
      <c r="E32" s="478">
        <v>4705</v>
      </c>
      <c r="F32" s="481">
        <v>581361048.91999996</v>
      </c>
      <c r="G32" s="480"/>
      <c r="H32" s="481">
        <v>153968486.28</v>
      </c>
      <c r="I32" s="481">
        <v>0</v>
      </c>
      <c r="J32" s="482">
        <f t="shared" si="0"/>
        <v>5.9950000000000003E-2</v>
      </c>
      <c r="K32" s="482">
        <f t="shared" si="1"/>
        <v>0.13289000000000001</v>
      </c>
      <c r="L32" s="483">
        <f t="shared" si="2"/>
        <v>44083005.635239996</v>
      </c>
      <c r="M32" s="439"/>
      <c r="N32" s="439"/>
      <c r="O32" s="439"/>
      <c r="P32" s="439"/>
      <c r="Q32" s="426"/>
      <c r="R32" s="426"/>
      <c r="S32" s="426"/>
      <c r="T32" s="426"/>
      <c r="U32" s="426"/>
      <c r="V32" s="426"/>
      <c r="W32" s="426"/>
      <c r="X32" s="426"/>
      <c r="Y32" s="426"/>
      <c r="Z32" s="426"/>
      <c r="AA32" s="426"/>
    </row>
    <row r="33" spans="1:27" ht="15" customHeight="1" outlineLevel="1">
      <c r="A33" s="439"/>
      <c r="B33" s="476" t="s">
        <v>792</v>
      </c>
      <c r="C33" s="477" t="s">
        <v>788</v>
      </c>
      <c r="D33" s="477">
        <v>4025</v>
      </c>
      <c r="E33" s="478">
        <v>4705</v>
      </c>
      <c r="F33" s="481">
        <v>563216425.97000003</v>
      </c>
      <c r="G33" s="480"/>
      <c r="H33" s="481">
        <v>53876243.93</v>
      </c>
      <c r="I33" s="481">
        <v>0</v>
      </c>
      <c r="J33" s="482">
        <f t="shared" si="0"/>
        <v>5.9950000000000003E-2</v>
      </c>
      <c r="K33" s="482">
        <f t="shared" si="1"/>
        <v>0.13289000000000001</v>
      </c>
      <c r="L33" s="483">
        <f t="shared" si="2"/>
        <v>36994705.560505003</v>
      </c>
      <c r="M33" s="439"/>
      <c r="N33" s="439"/>
      <c r="O33" s="439"/>
      <c r="P33" s="439"/>
      <c r="Q33" s="426"/>
      <c r="R33" s="426"/>
      <c r="S33" s="426"/>
      <c r="T33" s="426"/>
      <c r="U33" s="426"/>
      <c r="V33" s="426"/>
      <c r="W33" s="426"/>
      <c r="X33" s="426"/>
      <c r="Y33" s="426"/>
      <c r="Z33" s="426"/>
      <c r="AA33" s="426"/>
    </row>
    <row r="34" spans="1:27" ht="15" customHeight="1" outlineLevel="1">
      <c r="A34" s="439"/>
      <c r="B34" s="476" t="s">
        <v>793</v>
      </c>
      <c r="C34" s="477" t="s">
        <v>788</v>
      </c>
      <c r="D34" s="477">
        <v>4025</v>
      </c>
      <c r="E34" s="478">
        <v>4705</v>
      </c>
      <c r="F34" s="479"/>
      <c r="G34" s="480"/>
      <c r="H34" s="481">
        <v>22893971.059999999</v>
      </c>
      <c r="I34" s="481">
        <v>0</v>
      </c>
      <c r="J34" s="482">
        <f t="shared" si="0"/>
        <v>5.9950000000000003E-2</v>
      </c>
      <c r="K34" s="482">
        <f t="shared" si="1"/>
        <v>0.13289000000000001</v>
      </c>
      <c r="L34" s="483">
        <f t="shared" si="2"/>
        <v>1372493.5650470001</v>
      </c>
      <c r="M34" s="439"/>
      <c r="N34" s="439"/>
      <c r="O34" s="439"/>
      <c r="P34" s="439"/>
      <c r="Q34" s="426"/>
      <c r="R34" s="426"/>
      <c r="S34" s="426"/>
      <c r="T34" s="426"/>
      <c r="U34" s="426"/>
      <c r="V34" s="426"/>
      <c r="W34" s="426"/>
      <c r="X34" s="426"/>
      <c r="Y34" s="426"/>
      <c r="Z34" s="426"/>
      <c r="AA34" s="426"/>
    </row>
    <row r="35" spans="1:27" ht="15" customHeight="1" outlineLevel="1">
      <c r="A35" s="439"/>
      <c r="B35" s="476" t="s">
        <v>794</v>
      </c>
      <c r="C35" s="477" t="s">
        <v>788</v>
      </c>
      <c r="D35" s="477">
        <v>4025</v>
      </c>
      <c r="E35" s="478">
        <v>4705</v>
      </c>
      <c r="F35" s="479"/>
      <c r="G35" s="480"/>
      <c r="H35" s="481">
        <v>0</v>
      </c>
      <c r="I35" s="481">
        <v>40461.15</v>
      </c>
      <c r="J35" s="482">
        <f t="shared" si="0"/>
        <v>5.9950000000000003E-2</v>
      </c>
      <c r="K35" s="482">
        <f t="shared" si="1"/>
        <v>0.13289000000000001</v>
      </c>
      <c r="L35" s="483">
        <f t="shared" si="2"/>
        <v>5376.8822235000007</v>
      </c>
      <c r="M35" s="439"/>
      <c r="N35" s="439"/>
      <c r="O35" s="439"/>
      <c r="P35" s="439"/>
      <c r="Q35" s="426"/>
      <c r="R35" s="426"/>
      <c r="S35" s="426"/>
      <c r="T35" s="426"/>
      <c r="U35" s="426"/>
      <c r="V35" s="426"/>
      <c r="W35" s="426"/>
      <c r="X35" s="426"/>
      <c r="Y35" s="426"/>
      <c r="Z35" s="426"/>
      <c r="AA35" s="426"/>
    </row>
    <row r="36" spans="1:27" ht="15" customHeight="1" outlineLevel="1">
      <c r="A36" s="439"/>
      <c r="B36" s="476" t="s">
        <v>795</v>
      </c>
      <c r="C36" s="477" t="s">
        <v>788</v>
      </c>
      <c r="D36" s="477">
        <v>4025</v>
      </c>
      <c r="E36" s="478">
        <v>4705</v>
      </c>
      <c r="F36" s="479"/>
      <c r="G36" s="480"/>
      <c r="H36" s="481">
        <v>0</v>
      </c>
      <c r="I36" s="481">
        <v>15035419.83</v>
      </c>
      <c r="J36" s="482">
        <f t="shared" si="0"/>
        <v>5.9950000000000003E-2</v>
      </c>
      <c r="K36" s="482">
        <f t="shared" si="1"/>
        <v>0.13289000000000001</v>
      </c>
      <c r="L36" s="483">
        <f t="shared" si="2"/>
        <v>1998056.9412087002</v>
      </c>
      <c r="M36" s="439"/>
      <c r="N36" s="439"/>
      <c r="O36" s="439"/>
      <c r="P36" s="439"/>
      <c r="Q36" s="426"/>
      <c r="R36" s="426"/>
      <c r="S36" s="426"/>
      <c r="T36" s="426"/>
      <c r="U36" s="426"/>
      <c r="V36" s="426"/>
      <c r="W36" s="426"/>
      <c r="X36" s="426"/>
      <c r="Y36" s="426"/>
      <c r="Z36" s="426"/>
      <c r="AA36" s="426"/>
    </row>
    <row r="37" spans="1:27" ht="15" customHeight="1" outlineLevel="1">
      <c r="A37" s="439"/>
      <c r="B37" s="476" t="s">
        <v>796</v>
      </c>
      <c r="C37" s="477" t="s">
        <v>788</v>
      </c>
      <c r="D37" s="477">
        <v>4025</v>
      </c>
      <c r="E37" s="478">
        <v>4705</v>
      </c>
      <c r="F37" s="479"/>
      <c r="G37" s="480"/>
      <c r="H37" s="481">
        <v>7264853.8499999996</v>
      </c>
      <c r="I37" s="481">
        <v>0</v>
      </c>
      <c r="J37" s="482">
        <f t="shared" si="0"/>
        <v>5.9950000000000003E-2</v>
      </c>
      <c r="K37" s="482">
        <f t="shared" si="1"/>
        <v>0.13289000000000001</v>
      </c>
      <c r="L37" s="483">
        <f t="shared" si="2"/>
        <v>435527.98830750003</v>
      </c>
      <c r="M37" s="439"/>
      <c r="N37" s="439"/>
      <c r="O37" s="439"/>
      <c r="P37" s="439"/>
      <c r="Q37" s="426"/>
      <c r="R37" s="426"/>
      <c r="S37" s="426"/>
      <c r="T37" s="426"/>
      <c r="U37" s="426"/>
      <c r="V37" s="426"/>
      <c r="W37" s="426"/>
      <c r="X37" s="426"/>
      <c r="Y37" s="426"/>
      <c r="Z37" s="426"/>
      <c r="AA37" s="426"/>
    </row>
    <row r="38" spans="1:27" ht="15" customHeight="1" outlineLevel="1">
      <c r="A38" s="439"/>
      <c r="B38" s="485" t="s">
        <v>847</v>
      </c>
      <c r="C38" s="477" t="s">
        <v>788</v>
      </c>
      <c r="D38" s="477">
        <v>4025</v>
      </c>
      <c r="E38" s="478">
        <v>4705</v>
      </c>
      <c r="F38" s="479"/>
      <c r="G38" s="480"/>
      <c r="H38" s="479"/>
      <c r="I38" s="479"/>
      <c r="J38" s="482">
        <f t="shared" si="0"/>
        <v>5.9950000000000003E-2</v>
      </c>
      <c r="K38" s="482">
        <f t="shared" si="1"/>
        <v>0.13289000000000001</v>
      </c>
      <c r="L38" s="483">
        <f t="shared" si="2"/>
        <v>0</v>
      </c>
      <c r="M38" s="439"/>
      <c r="N38" s="439"/>
      <c r="O38" s="439"/>
      <c r="P38" s="439"/>
      <c r="Q38" s="426"/>
      <c r="R38" s="426"/>
      <c r="S38" s="426"/>
      <c r="T38" s="426"/>
      <c r="U38" s="426"/>
      <c r="V38" s="426"/>
      <c r="W38" s="426"/>
      <c r="X38" s="426"/>
      <c r="Y38" s="426"/>
      <c r="Z38" s="426"/>
      <c r="AA38" s="426"/>
    </row>
    <row r="39" spans="1:27" ht="15" customHeight="1" outlineLevel="1">
      <c r="A39" s="439"/>
      <c r="B39" s="486" t="str">
        <f t="shared" ref="B39:B40" si="3">IF(B24="","",B24)</f>
        <v>(volumes for the test year is loss adjusted)</v>
      </c>
      <c r="C39" s="477" t="s">
        <v>788</v>
      </c>
      <c r="D39" s="477">
        <v>4025</v>
      </c>
      <c r="E39" s="478">
        <v>4705</v>
      </c>
      <c r="F39" s="479"/>
      <c r="G39" s="480"/>
      <c r="H39" s="479"/>
      <c r="I39" s="479"/>
      <c r="J39" s="482">
        <f t="shared" si="0"/>
        <v>5.9950000000000003E-2</v>
      </c>
      <c r="K39" s="482">
        <f t="shared" si="1"/>
        <v>0.13289000000000001</v>
      </c>
      <c r="L39" s="483">
        <f t="shared" si="2"/>
        <v>0</v>
      </c>
      <c r="M39" s="439"/>
      <c r="N39" s="439"/>
      <c r="O39" s="439"/>
      <c r="P39" s="439"/>
      <c r="Q39" s="426"/>
      <c r="R39" s="426"/>
      <c r="S39" s="426"/>
      <c r="T39" s="426"/>
      <c r="U39" s="426"/>
      <c r="V39" s="426"/>
      <c r="W39" s="426"/>
      <c r="X39" s="426"/>
      <c r="Y39" s="426"/>
      <c r="Z39" s="426"/>
      <c r="AA39" s="426"/>
    </row>
    <row r="40" spans="1:27" ht="15" customHeight="1" outlineLevel="1">
      <c r="A40" s="439"/>
      <c r="B40" s="486" t="str">
        <f t="shared" si="3"/>
        <v/>
      </c>
      <c r="C40" s="487"/>
      <c r="D40" s="470"/>
      <c r="E40" s="471"/>
      <c r="F40" s="488"/>
      <c r="G40" s="489"/>
      <c r="H40" s="488"/>
      <c r="I40" s="490"/>
      <c r="J40" s="490"/>
      <c r="K40" s="488"/>
      <c r="L40" s="491">
        <f>SUM(L29:L39)</f>
        <v>738879875.41815007</v>
      </c>
      <c r="M40" s="439"/>
      <c r="N40" s="439"/>
      <c r="O40" s="439"/>
      <c r="P40" s="439"/>
      <c r="Q40" s="426"/>
      <c r="R40" s="426"/>
      <c r="S40" s="426"/>
      <c r="T40" s="426"/>
      <c r="U40" s="426"/>
      <c r="V40" s="426"/>
      <c r="W40" s="426"/>
      <c r="X40" s="426"/>
      <c r="Y40" s="426"/>
      <c r="Z40" s="426"/>
      <c r="AA40" s="426"/>
    </row>
    <row r="41" spans="1:27" ht="15" customHeight="1" outlineLevel="1">
      <c r="A41" s="439"/>
      <c r="B41" s="466"/>
      <c r="C41" s="439"/>
      <c r="D41" s="439"/>
      <c r="E41" s="439"/>
      <c r="F41" s="439"/>
      <c r="G41" s="439"/>
      <c r="H41" s="439"/>
      <c r="I41" s="439"/>
      <c r="J41" s="439"/>
      <c r="K41" s="439"/>
      <c r="L41" s="439"/>
      <c r="M41" s="439"/>
      <c r="N41" s="439"/>
      <c r="O41" s="439"/>
      <c r="P41" s="439"/>
      <c r="Q41" s="426"/>
      <c r="R41" s="426"/>
      <c r="S41" s="426"/>
      <c r="T41" s="426"/>
      <c r="U41" s="426"/>
      <c r="V41" s="426"/>
      <c r="W41" s="426"/>
      <c r="X41" s="426"/>
      <c r="Y41" s="426"/>
      <c r="Z41" s="426"/>
      <c r="AA41" s="426"/>
    </row>
    <row r="42" spans="1:27" ht="15" customHeight="1" outlineLevel="1">
      <c r="A42" s="439"/>
      <c r="B42" s="17"/>
      <c r="C42" s="439"/>
      <c r="D42" s="439"/>
      <c r="E42" s="439"/>
      <c r="F42" s="492"/>
      <c r="G42" s="492"/>
      <c r="H42" s="439"/>
      <c r="I42" s="439"/>
      <c r="J42" s="439"/>
      <c r="K42" s="439"/>
      <c r="L42" s="439"/>
      <c r="M42" s="439"/>
      <c r="N42" s="439"/>
      <c r="O42" s="439"/>
      <c r="P42" s="439"/>
      <c r="Q42" s="426"/>
      <c r="R42" s="426"/>
      <c r="S42" s="426"/>
      <c r="T42" s="426"/>
      <c r="U42" s="426"/>
      <c r="V42" s="426"/>
      <c r="W42" s="426"/>
      <c r="X42" s="426"/>
      <c r="Y42" s="426"/>
      <c r="Z42" s="426"/>
      <c r="AA42" s="426"/>
    </row>
    <row r="43" spans="1:27" ht="15.75" customHeight="1" outlineLevel="1">
      <c r="A43" s="439"/>
      <c r="B43" s="467" t="s">
        <v>797</v>
      </c>
      <c r="C43" s="426"/>
      <c r="D43" s="426"/>
      <c r="E43" s="468"/>
      <c r="F43" s="493"/>
      <c r="G43" s="732">
        <f>'LDC Info'!E24+2</f>
        <v>2028</v>
      </c>
      <c r="H43" s="656"/>
      <c r="I43" s="656"/>
      <c r="J43" s="656"/>
      <c r="K43" s="656"/>
      <c r="L43" s="657"/>
      <c r="M43" s="439"/>
      <c r="N43" s="439"/>
      <c r="O43" s="439"/>
      <c r="P43" s="439"/>
      <c r="Q43" s="426"/>
      <c r="R43" s="426"/>
      <c r="S43" s="426"/>
      <c r="T43" s="426"/>
      <c r="U43" s="426"/>
      <c r="V43" s="426"/>
      <c r="W43" s="426"/>
      <c r="X43" s="426"/>
      <c r="Y43" s="426"/>
      <c r="Z43" s="426"/>
      <c r="AA43" s="426"/>
    </row>
    <row r="44" spans="1:27" ht="15" customHeight="1" outlineLevel="1">
      <c r="A44" s="439"/>
      <c r="B44" s="209" t="s">
        <v>775</v>
      </c>
      <c r="C44" s="473"/>
      <c r="D44" s="470" t="s">
        <v>776</v>
      </c>
      <c r="E44" s="471" t="s">
        <v>777</v>
      </c>
      <c r="F44" s="494"/>
      <c r="G44" s="495" t="s">
        <v>798</v>
      </c>
      <c r="H44" s="496"/>
      <c r="I44" s="496"/>
      <c r="J44" s="497"/>
      <c r="K44" s="498" t="s">
        <v>799</v>
      </c>
      <c r="L44" s="499" t="s">
        <v>786</v>
      </c>
      <c r="M44" s="439"/>
      <c r="N44" s="439"/>
      <c r="O44" s="439"/>
      <c r="P44" s="439"/>
      <c r="Q44" s="426"/>
      <c r="R44" s="426"/>
      <c r="S44" s="426"/>
      <c r="T44" s="426"/>
      <c r="U44" s="426"/>
      <c r="V44" s="426"/>
      <c r="W44" s="426"/>
      <c r="X44" s="426"/>
      <c r="Y44" s="426"/>
      <c r="Z44" s="426"/>
      <c r="AA44" s="426"/>
    </row>
    <row r="45" spans="1:27" ht="15" customHeight="1" outlineLevel="1">
      <c r="A45" s="439"/>
      <c r="B45" s="485"/>
      <c r="C45" s="477"/>
      <c r="D45" s="477">
        <v>4035</v>
      </c>
      <c r="E45" s="478">
        <v>4707</v>
      </c>
      <c r="F45" s="501"/>
      <c r="G45" s="502">
        <f t="shared" ref="G45:G47" si="4">F31</f>
        <v>414967015.29000002</v>
      </c>
      <c r="H45" s="496"/>
      <c r="I45" s="496"/>
      <c r="J45" s="503"/>
      <c r="K45" s="504">
        <v>5.45E-2</v>
      </c>
      <c r="L45" s="483">
        <f t="shared" ref="L45:L49" si="5">+K45*G45</f>
        <v>22615702.333305001</v>
      </c>
      <c r="M45" s="439"/>
      <c r="N45" s="439"/>
      <c r="O45" s="439"/>
      <c r="P45" s="439"/>
      <c r="Q45" s="426"/>
      <c r="R45" s="426"/>
      <c r="S45" s="426"/>
      <c r="T45" s="426"/>
      <c r="U45" s="426"/>
      <c r="V45" s="426"/>
      <c r="W45" s="426"/>
      <c r="X45" s="426"/>
      <c r="Y45" s="426"/>
      <c r="Z45" s="426"/>
      <c r="AA45" s="426"/>
    </row>
    <row r="46" spans="1:27" ht="15" customHeight="1" outlineLevel="1">
      <c r="A46" s="439"/>
      <c r="B46" s="485"/>
      <c r="C46" s="477"/>
      <c r="D46" s="477">
        <v>4010</v>
      </c>
      <c r="E46" s="478">
        <v>4707</v>
      </c>
      <c r="F46" s="501"/>
      <c r="G46" s="502">
        <f t="shared" si="4"/>
        <v>581361048.91999996</v>
      </c>
      <c r="H46" s="496"/>
      <c r="I46" s="496"/>
      <c r="J46" s="503"/>
      <c r="K46" s="476">
        <v>5.45E-2</v>
      </c>
      <c r="L46" s="483">
        <f t="shared" si="5"/>
        <v>31684177.166139998</v>
      </c>
      <c r="M46" s="439"/>
      <c r="N46" s="439"/>
      <c r="O46" s="439"/>
      <c r="P46" s="439"/>
      <c r="Q46" s="426"/>
      <c r="R46" s="426"/>
      <c r="S46" s="426"/>
      <c r="T46" s="426"/>
      <c r="U46" s="426"/>
      <c r="V46" s="426"/>
      <c r="W46" s="426"/>
      <c r="X46" s="426"/>
      <c r="Y46" s="426"/>
      <c r="Z46" s="426"/>
      <c r="AA46" s="426"/>
    </row>
    <row r="47" spans="1:27" ht="15" customHeight="1" outlineLevel="1">
      <c r="A47" s="439"/>
      <c r="B47" s="485"/>
      <c r="C47" s="477"/>
      <c r="D47" s="477">
        <v>4010</v>
      </c>
      <c r="E47" s="478">
        <v>4707</v>
      </c>
      <c r="F47" s="501"/>
      <c r="G47" s="502">
        <f t="shared" si="4"/>
        <v>563216425.97000003</v>
      </c>
      <c r="H47" s="496"/>
      <c r="I47" s="496"/>
      <c r="J47" s="503"/>
      <c r="K47" s="476">
        <v>5.45E-2</v>
      </c>
      <c r="L47" s="483">
        <f t="shared" si="5"/>
        <v>30695295.215365</v>
      </c>
      <c r="M47" s="439"/>
      <c r="N47" s="439"/>
      <c r="O47" s="439"/>
      <c r="P47" s="439"/>
      <c r="Q47" s="426"/>
      <c r="R47" s="426"/>
      <c r="S47" s="426"/>
      <c r="T47" s="426"/>
      <c r="U47" s="426"/>
      <c r="V47" s="426"/>
      <c r="W47" s="426"/>
      <c r="X47" s="426"/>
      <c r="Y47" s="426"/>
      <c r="Z47" s="426"/>
      <c r="AA47" s="426"/>
    </row>
    <row r="48" spans="1:27" ht="15" customHeight="1" outlineLevel="1">
      <c r="A48" s="439"/>
      <c r="B48" s="485"/>
      <c r="C48" s="477"/>
      <c r="D48" s="477">
        <v>4010</v>
      </c>
      <c r="E48" s="478">
        <v>4707</v>
      </c>
      <c r="F48" s="501"/>
      <c r="G48" s="502"/>
      <c r="H48" s="496"/>
      <c r="I48" s="496"/>
      <c r="J48" s="503"/>
      <c r="K48" s="485"/>
      <c r="L48" s="483">
        <f t="shared" si="5"/>
        <v>0</v>
      </c>
      <c r="M48" s="439"/>
      <c r="N48" s="439"/>
      <c r="O48" s="439"/>
      <c r="P48" s="439"/>
      <c r="Q48" s="426"/>
      <c r="R48" s="426"/>
      <c r="S48" s="426"/>
      <c r="T48" s="426"/>
      <c r="U48" s="426"/>
      <c r="V48" s="426"/>
      <c r="W48" s="426"/>
      <c r="X48" s="426"/>
      <c r="Y48" s="426"/>
      <c r="Z48" s="426"/>
      <c r="AA48" s="426"/>
    </row>
    <row r="49" spans="1:27" ht="15" customHeight="1" outlineLevel="1">
      <c r="A49" s="439"/>
      <c r="B49" s="485"/>
      <c r="C49" s="477"/>
      <c r="D49" s="477">
        <v>4010</v>
      </c>
      <c r="E49" s="478">
        <v>4707</v>
      </c>
      <c r="F49" s="501"/>
      <c r="G49" s="502"/>
      <c r="H49" s="496"/>
      <c r="I49" s="496"/>
      <c r="J49" s="505"/>
      <c r="K49" s="485"/>
      <c r="L49" s="483">
        <f t="shared" si="5"/>
        <v>0</v>
      </c>
      <c r="M49" s="439"/>
      <c r="N49" s="439"/>
      <c r="O49" s="439"/>
      <c r="P49" s="439"/>
      <c r="Q49" s="426"/>
      <c r="R49" s="426"/>
      <c r="S49" s="426"/>
      <c r="T49" s="426"/>
      <c r="U49" s="426"/>
      <c r="V49" s="426"/>
      <c r="W49" s="426"/>
      <c r="X49" s="426"/>
      <c r="Y49" s="426"/>
      <c r="Z49" s="426"/>
      <c r="AA49" s="426"/>
    </row>
    <row r="50" spans="1:27" ht="15" customHeight="1" outlineLevel="1">
      <c r="A50" s="439"/>
      <c r="B50" s="426"/>
      <c r="C50" s="426"/>
      <c r="D50" s="426"/>
      <c r="E50" s="426"/>
      <c r="F50" s="506">
        <f>+F45+F46</f>
        <v>0</v>
      </c>
      <c r="G50" s="507">
        <f>SUM(G45:G49)</f>
        <v>1559544490.1800001</v>
      </c>
      <c r="H50" s="496"/>
      <c r="I50" s="496"/>
      <c r="J50" s="508"/>
      <c r="K50" s="509"/>
      <c r="L50" s="510">
        <f>SUM(L45:L49)</f>
        <v>84995174.714809999</v>
      </c>
      <c r="M50" s="439"/>
      <c r="N50" s="439"/>
      <c r="O50" s="439"/>
      <c r="P50" s="439"/>
      <c r="Q50" s="426"/>
      <c r="R50" s="426"/>
      <c r="S50" s="426"/>
      <c r="T50" s="426"/>
      <c r="U50" s="426"/>
      <c r="V50" s="426"/>
      <c r="W50" s="426"/>
      <c r="X50" s="426"/>
      <c r="Y50" s="426"/>
      <c r="Z50" s="426"/>
      <c r="AA50" s="426"/>
    </row>
    <row r="51" spans="1:27" ht="15" customHeight="1" outlineLevel="1">
      <c r="A51" s="439"/>
      <c r="B51" s="439"/>
      <c r="C51" s="439"/>
      <c r="D51" s="439"/>
      <c r="E51" s="439"/>
      <c r="F51" s="439"/>
      <c r="G51" s="439"/>
      <c r="H51" s="439"/>
      <c r="I51" s="439"/>
      <c r="J51" s="439"/>
      <c r="K51" s="439"/>
      <c r="L51" s="439"/>
      <c r="M51" s="439"/>
      <c r="N51" s="439"/>
      <c r="O51" s="439"/>
      <c r="P51" s="439"/>
      <c r="Q51" s="426"/>
      <c r="R51" s="426"/>
      <c r="S51" s="426"/>
      <c r="T51" s="426"/>
      <c r="U51" s="426"/>
      <c r="V51" s="426"/>
      <c r="W51" s="426"/>
      <c r="X51" s="426"/>
      <c r="Y51" s="426"/>
      <c r="Z51" s="426"/>
      <c r="AA51" s="426"/>
    </row>
    <row r="52" spans="1:27" ht="15.75" customHeight="1" outlineLevel="1">
      <c r="A52" s="426"/>
      <c r="B52" s="467" t="s">
        <v>800</v>
      </c>
      <c r="C52" s="426"/>
      <c r="D52" s="426"/>
      <c r="E52" s="468"/>
      <c r="F52" s="469"/>
      <c r="G52" s="732">
        <f>G43</f>
        <v>2028</v>
      </c>
      <c r="H52" s="656"/>
      <c r="I52" s="656"/>
      <c r="J52" s="656"/>
      <c r="K52" s="656"/>
      <c r="L52" s="657"/>
      <c r="M52" s="426"/>
      <c r="N52" s="426"/>
      <c r="O52" s="426"/>
      <c r="P52" s="426"/>
      <c r="Q52" s="426"/>
      <c r="R52" s="426"/>
      <c r="S52" s="426"/>
      <c r="T52" s="426"/>
      <c r="U52" s="426"/>
      <c r="V52" s="426"/>
      <c r="W52" s="426"/>
      <c r="X52" s="426"/>
      <c r="Y52" s="426"/>
      <c r="Z52" s="426"/>
      <c r="AA52" s="426"/>
    </row>
    <row r="53" spans="1:27" ht="15" customHeight="1" outlineLevel="1">
      <c r="A53" s="25"/>
      <c r="B53" s="209" t="s">
        <v>775</v>
      </c>
      <c r="C53" s="470"/>
      <c r="D53" s="470" t="s">
        <v>776</v>
      </c>
      <c r="E53" s="471" t="s">
        <v>777</v>
      </c>
      <c r="F53" s="470"/>
      <c r="G53" s="470"/>
      <c r="H53" s="470"/>
      <c r="I53" s="470"/>
      <c r="J53" s="470"/>
      <c r="K53" s="470"/>
      <c r="L53" s="473" t="s">
        <v>786</v>
      </c>
      <c r="M53" s="25"/>
      <c r="N53" s="25"/>
      <c r="O53" s="25"/>
      <c r="P53" s="25"/>
      <c r="Q53" s="426"/>
      <c r="R53" s="426"/>
      <c r="S53" s="426"/>
      <c r="T53" s="426"/>
      <c r="U53" s="426"/>
      <c r="V53" s="426"/>
      <c r="W53" s="426"/>
      <c r="X53" s="426"/>
      <c r="Y53" s="426"/>
      <c r="Z53" s="426"/>
      <c r="AA53" s="426"/>
    </row>
    <row r="54" spans="1:27" ht="30.75" customHeight="1" outlineLevel="1">
      <c r="A54" s="426"/>
      <c r="B54" s="472" t="s">
        <v>778</v>
      </c>
      <c r="C54" s="473" t="s">
        <v>779</v>
      </c>
      <c r="D54" s="473" t="s">
        <v>780</v>
      </c>
      <c r="E54" s="473" t="s">
        <v>780</v>
      </c>
      <c r="F54" s="184"/>
      <c r="G54" s="184"/>
      <c r="H54" s="475" t="s">
        <v>801</v>
      </c>
      <c r="I54" s="511"/>
      <c r="J54" s="511"/>
      <c r="K54" s="184" t="s">
        <v>802</v>
      </c>
      <c r="L54" s="426"/>
      <c r="M54" s="426"/>
      <c r="N54" s="426"/>
      <c r="O54" s="426"/>
      <c r="P54" s="426"/>
      <c r="Q54" s="426"/>
      <c r="R54" s="426"/>
      <c r="S54" s="426"/>
      <c r="T54" s="426"/>
      <c r="U54" s="426"/>
      <c r="V54" s="426"/>
      <c r="W54" s="426"/>
      <c r="X54" s="426"/>
      <c r="Y54" s="426"/>
      <c r="Z54" s="426"/>
      <c r="AA54" s="426"/>
    </row>
    <row r="55" spans="1:27" ht="15" customHeight="1" outlineLevel="1">
      <c r="A55" s="426"/>
      <c r="B55" s="512" t="str">
        <f t="shared" ref="B55:B65" si="6">IF(B29=0,"",B29)</f>
        <v>RESIDENTIAL</v>
      </c>
      <c r="C55" s="477" t="s">
        <v>788</v>
      </c>
      <c r="D55" s="477">
        <v>4006</v>
      </c>
      <c r="E55" s="477">
        <v>4707</v>
      </c>
      <c r="F55" s="513"/>
      <c r="G55" s="513"/>
      <c r="H55" s="514">
        <f t="shared" ref="H55:H65" si="7">+H29</f>
        <v>25002867.030000001</v>
      </c>
      <c r="I55" s="513"/>
      <c r="J55" s="513"/>
      <c r="K55" s="515">
        <f t="shared" ref="K55:K65" si="8">+$G$18/1000</f>
        <v>6.2350000000000003E-2</v>
      </c>
      <c r="L55" s="483">
        <f t="shared" ref="L55:L65" si="9">+K55*H55</f>
        <v>1558928.7593205001</v>
      </c>
      <c r="M55" s="426"/>
      <c r="N55" s="426"/>
      <c r="O55" s="426"/>
      <c r="P55" s="426"/>
      <c r="Q55" s="426"/>
      <c r="R55" s="426"/>
      <c r="S55" s="426"/>
      <c r="T55" s="426"/>
      <c r="U55" s="426"/>
      <c r="V55" s="426"/>
      <c r="W55" s="426"/>
      <c r="X55" s="426"/>
      <c r="Y55" s="426"/>
      <c r="Z55" s="426"/>
      <c r="AA55" s="426"/>
    </row>
    <row r="56" spans="1:27" ht="15" customHeight="1" outlineLevel="1">
      <c r="A56" s="426"/>
      <c r="B56" s="512" t="str">
        <f t="shared" si="6"/>
        <v>GENERAL SERVICE &lt;50KW</v>
      </c>
      <c r="C56" s="477" t="s">
        <v>788</v>
      </c>
      <c r="D56" s="477">
        <v>4010</v>
      </c>
      <c r="E56" s="477">
        <v>4707</v>
      </c>
      <c r="F56" s="513"/>
      <c r="G56" s="513"/>
      <c r="H56" s="514">
        <f t="shared" si="7"/>
        <v>108909970.37</v>
      </c>
      <c r="I56" s="513"/>
      <c r="J56" s="513"/>
      <c r="K56" s="515">
        <f t="shared" si="8"/>
        <v>6.2350000000000003E-2</v>
      </c>
      <c r="L56" s="483">
        <f t="shared" si="9"/>
        <v>6790536.6525695007</v>
      </c>
      <c r="M56" s="426"/>
      <c r="N56" s="426"/>
      <c r="O56" s="426"/>
      <c r="P56" s="426"/>
      <c r="Q56" s="426"/>
      <c r="R56" s="426"/>
      <c r="S56" s="426"/>
      <c r="T56" s="426"/>
      <c r="U56" s="426"/>
      <c r="V56" s="426"/>
      <c r="W56" s="426"/>
      <c r="X56" s="426"/>
      <c r="Y56" s="426"/>
      <c r="Z56" s="426"/>
      <c r="AA56" s="426"/>
    </row>
    <row r="57" spans="1:27" ht="15" customHeight="1" outlineLevel="1">
      <c r="A57" s="426"/>
      <c r="B57" s="512" t="str">
        <f t="shared" si="6"/>
        <v>GENERAL SERVICE 1000-1500KW</v>
      </c>
      <c r="C57" s="477" t="s">
        <v>788</v>
      </c>
      <c r="D57" s="477">
        <v>4035</v>
      </c>
      <c r="E57" s="477">
        <v>4707</v>
      </c>
      <c r="F57" s="513"/>
      <c r="G57" s="513"/>
      <c r="H57" s="514">
        <f t="shared" si="7"/>
        <v>2145828626.3299999</v>
      </c>
      <c r="I57" s="513"/>
      <c r="J57" s="513"/>
      <c r="K57" s="515">
        <f t="shared" si="8"/>
        <v>6.2350000000000003E-2</v>
      </c>
      <c r="L57" s="483">
        <f t="shared" si="9"/>
        <v>133792414.8516755</v>
      </c>
      <c r="M57" s="426"/>
      <c r="N57" s="426"/>
      <c r="O57" s="426"/>
      <c r="P57" s="426"/>
      <c r="Q57" s="426"/>
      <c r="R57" s="426"/>
      <c r="S57" s="426"/>
      <c r="T57" s="426"/>
      <c r="U57" s="426"/>
      <c r="V57" s="426"/>
      <c r="W57" s="426"/>
      <c r="X57" s="426"/>
      <c r="Y57" s="426"/>
      <c r="Z57" s="426"/>
      <c r="AA57" s="426"/>
    </row>
    <row r="58" spans="1:27" ht="15" customHeight="1" outlineLevel="1">
      <c r="A58" s="426"/>
      <c r="B58" s="512" t="str">
        <f t="shared" si="6"/>
        <v>GENERAL SERVICE 1500-5000 KW</v>
      </c>
      <c r="C58" s="477" t="s">
        <v>788</v>
      </c>
      <c r="D58" s="477">
        <v>4010</v>
      </c>
      <c r="E58" s="477">
        <v>4707</v>
      </c>
      <c r="F58" s="513"/>
      <c r="G58" s="513"/>
      <c r="H58" s="514">
        <f t="shared" si="7"/>
        <v>153968486.28</v>
      </c>
      <c r="I58" s="513"/>
      <c r="J58" s="513"/>
      <c r="K58" s="515">
        <f t="shared" si="8"/>
        <v>6.2350000000000003E-2</v>
      </c>
      <c r="L58" s="483">
        <f t="shared" si="9"/>
        <v>9599935.1195580009</v>
      </c>
      <c r="M58" s="426"/>
      <c r="N58" s="426"/>
      <c r="O58" s="426"/>
      <c r="P58" s="426"/>
      <c r="Q58" s="426"/>
      <c r="R58" s="426"/>
      <c r="S58" s="426"/>
      <c r="T58" s="426"/>
      <c r="U58" s="426"/>
      <c r="V58" s="426"/>
      <c r="W58" s="426"/>
      <c r="X58" s="426"/>
      <c r="Y58" s="426"/>
      <c r="Z58" s="426"/>
      <c r="AA58" s="426"/>
    </row>
    <row r="59" spans="1:27" ht="15" customHeight="1" outlineLevel="1">
      <c r="A59" s="426"/>
      <c r="B59" s="512" t="str">
        <f t="shared" si="6"/>
        <v>LARGE USER</v>
      </c>
      <c r="C59" s="477" t="s">
        <v>788</v>
      </c>
      <c r="D59" s="477">
        <v>4025</v>
      </c>
      <c r="E59" s="477">
        <v>4707</v>
      </c>
      <c r="F59" s="513"/>
      <c r="G59" s="513"/>
      <c r="H59" s="514">
        <f t="shared" si="7"/>
        <v>53876243.93</v>
      </c>
      <c r="I59" s="513"/>
      <c r="J59" s="513"/>
      <c r="K59" s="515">
        <f t="shared" si="8"/>
        <v>6.2350000000000003E-2</v>
      </c>
      <c r="L59" s="483">
        <f t="shared" si="9"/>
        <v>3359183.8090355</v>
      </c>
      <c r="M59" s="426"/>
      <c r="N59" s="426"/>
      <c r="O59" s="426"/>
      <c r="P59" s="426"/>
      <c r="Q59" s="426"/>
      <c r="R59" s="426"/>
      <c r="S59" s="426"/>
      <c r="T59" s="426"/>
      <c r="U59" s="426"/>
      <c r="V59" s="426"/>
      <c r="W59" s="426"/>
      <c r="X59" s="426"/>
      <c r="Y59" s="426"/>
      <c r="Z59" s="426"/>
      <c r="AA59" s="426"/>
    </row>
    <row r="60" spans="1:27" ht="15" customHeight="1" outlineLevel="1">
      <c r="A60" s="426"/>
      <c r="B60" s="512" t="str">
        <f t="shared" si="6"/>
        <v>STREETLIGHTING</v>
      </c>
      <c r="C60" s="477" t="s">
        <v>788</v>
      </c>
      <c r="D60" s="477">
        <v>4025</v>
      </c>
      <c r="E60" s="477">
        <v>4707</v>
      </c>
      <c r="F60" s="513"/>
      <c r="G60" s="513"/>
      <c r="H60" s="514">
        <f t="shared" si="7"/>
        <v>22893971.059999999</v>
      </c>
      <c r="I60" s="513"/>
      <c r="J60" s="513"/>
      <c r="K60" s="515">
        <f t="shared" si="8"/>
        <v>6.2350000000000003E-2</v>
      </c>
      <c r="L60" s="483">
        <f t="shared" si="9"/>
        <v>1427439.095591</v>
      </c>
      <c r="M60" s="426"/>
      <c r="N60" s="426"/>
      <c r="O60" s="426"/>
      <c r="P60" s="426"/>
      <c r="Q60" s="426"/>
      <c r="R60" s="426"/>
      <c r="S60" s="426"/>
      <c r="T60" s="426"/>
      <c r="U60" s="426"/>
      <c r="V60" s="426"/>
      <c r="W60" s="426"/>
      <c r="X60" s="426"/>
      <c r="Y60" s="426"/>
      <c r="Z60" s="426"/>
      <c r="AA60" s="426"/>
    </row>
    <row r="61" spans="1:27" ht="15" customHeight="1" outlineLevel="1">
      <c r="A61" s="426"/>
      <c r="B61" s="512" t="str">
        <f t="shared" si="6"/>
        <v>SENTINEL LIGHTS</v>
      </c>
      <c r="C61" s="477" t="s">
        <v>788</v>
      </c>
      <c r="D61" s="477">
        <v>4025</v>
      </c>
      <c r="E61" s="477">
        <v>4707</v>
      </c>
      <c r="F61" s="513"/>
      <c r="G61" s="513"/>
      <c r="H61" s="514">
        <f t="shared" si="7"/>
        <v>0</v>
      </c>
      <c r="I61" s="513"/>
      <c r="J61" s="513"/>
      <c r="K61" s="515">
        <f t="shared" si="8"/>
        <v>6.2350000000000003E-2</v>
      </c>
      <c r="L61" s="483">
        <f t="shared" si="9"/>
        <v>0</v>
      </c>
      <c r="M61" s="426"/>
      <c r="N61" s="426"/>
      <c r="O61" s="426"/>
      <c r="P61" s="426"/>
      <c r="Q61" s="426"/>
      <c r="R61" s="426"/>
      <c r="S61" s="426"/>
      <c r="T61" s="426"/>
      <c r="U61" s="426"/>
      <c r="V61" s="426"/>
      <c r="W61" s="426"/>
      <c r="X61" s="426"/>
      <c r="Y61" s="426"/>
      <c r="Z61" s="426"/>
      <c r="AA61" s="426"/>
    </row>
    <row r="62" spans="1:27" ht="15" customHeight="1" outlineLevel="1">
      <c r="A62" s="426"/>
      <c r="B62" s="512" t="str">
        <f t="shared" si="6"/>
        <v>UNMETERED SCATTERED LOADS</v>
      </c>
      <c r="C62" s="477" t="s">
        <v>788</v>
      </c>
      <c r="D62" s="477">
        <v>4025</v>
      </c>
      <c r="E62" s="477">
        <v>4707</v>
      </c>
      <c r="F62" s="513"/>
      <c r="G62" s="513"/>
      <c r="H62" s="514">
        <f t="shared" si="7"/>
        <v>0</v>
      </c>
      <c r="I62" s="513"/>
      <c r="J62" s="513"/>
      <c r="K62" s="515">
        <f t="shared" si="8"/>
        <v>6.2350000000000003E-2</v>
      </c>
      <c r="L62" s="483">
        <f t="shared" si="9"/>
        <v>0</v>
      </c>
      <c r="M62" s="426"/>
      <c r="N62" s="426"/>
      <c r="O62" s="426"/>
      <c r="P62" s="426"/>
      <c r="Q62" s="426"/>
      <c r="R62" s="426"/>
      <c r="S62" s="426"/>
      <c r="T62" s="426"/>
      <c r="U62" s="426"/>
      <c r="V62" s="426"/>
      <c r="W62" s="426"/>
      <c r="X62" s="426"/>
      <c r="Y62" s="426"/>
      <c r="Z62" s="426"/>
      <c r="AA62" s="426"/>
    </row>
    <row r="63" spans="1:27" ht="15" customHeight="1" outlineLevel="1">
      <c r="A63" s="426"/>
      <c r="B63" s="512" t="str">
        <f t="shared" si="6"/>
        <v>DRYCORE</v>
      </c>
      <c r="C63" s="477" t="s">
        <v>788</v>
      </c>
      <c r="D63" s="477">
        <v>4025</v>
      </c>
      <c r="E63" s="477">
        <v>4707</v>
      </c>
      <c r="F63" s="513"/>
      <c r="G63" s="513"/>
      <c r="H63" s="514">
        <f t="shared" si="7"/>
        <v>7264853.8499999996</v>
      </c>
      <c r="I63" s="513"/>
      <c r="J63" s="513"/>
      <c r="K63" s="515">
        <f t="shared" si="8"/>
        <v>6.2350000000000003E-2</v>
      </c>
      <c r="L63" s="483">
        <f t="shared" si="9"/>
        <v>452963.63754750002</v>
      </c>
      <c r="M63" s="426"/>
      <c r="N63" s="426"/>
      <c r="O63" s="426"/>
      <c r="P63" s="426"/>
      <c r="Q63" s="426"/>
      <c r="R63" s="426"/>
      <c r="S63" s="426"/>
      <c r="T63" s="426"/>
      <c r="U63" s="426"/>
      <c r="V63" s="426"/>
      <c r="W63" s="426"/>
      <c r="X63" s="426"/>
      <c r="Y63" s="426"/>
      <c r="Z63" s="426"/>
      <c r="AA63" s="426"/>
    </row>
    <row r="64" spans="1:27" ht="15" customHeight="1" outlineLevel="1">
      <c r="A64" s="426"/>
      <c r="B64" s="512" t="str">
        <f t="shared" si="6"/>
        <v>Embedded Distributor</v>
      </c>
      <c r="C64" s="477" t="s">
        <v>788</v>
      </c>
      <c r="D64" s="477">
        <v>4025</v>
      </c>
      <c r="E64" s="477">
        <v>4707</v>
      </c>
      <c r="F64" s="513"/>
      <c r="G64" s="513"/>
      <c r="H64" s="514">
        <f t="shared" si="7"/>
        <v>0</v>
      </c>
      <c r="I64" s="513"/>
      <c r="J64" s="513"/>
      <c r="K64" s="515">
        <f t="shared" si="8"/>
        <v>6.2350000000000003E-2</v>
      </c>
      <c r="L64" s="483">
        <f t="shared" si="9"/>
        <v>0</v>
      </c>
      <c r="M64" s="426"/>
      <c r="N64" s="426"/>
      <c r="O64" s="426"/>
      <c r="P64" s="426"/>
      <c r="Q64" s="426"/>
      <c r="R64" s="426"/>
      <c r="S64" s="426"/>
      <c r="T64" s="426"/>
      <c r="U64" s="426"/>
      <c r="V64" s="426"/>
      <c r="W64" s="426"/>
      <c r="X64" s="426"/>
      <c r="Y64" s="426"/>
      <c r="Z64" s="426"/>
      <c r="AA64" s="426"/>
    </row>
    <row r="65" spans="1:27" ht="15" customHeight="1" outlineLevel="1">
      <c r="A65" s="426"/>
      <c r="B65" s="512" t="str">
        <f t="shared" si="6"/>
        <v>(volumes for the test year is loss adjusted)</v>
      </c>
      <c r="C65" s="477" t="s">
        <v>788</v>
      </c>
      <c r="D65" s="477">
        <v>4025</v>
      </c>
      <c r="E65" s="477">
        <v>4707</v>
      </c>
      <c r="F65" s="513"/>
      <c r="G65" s="513"/>
      <c r="H65" s="514">
        <f t="shared" si="7"/>
        <v>0</v>
      </c>
      <c r="I65" s="513"/>
      <c r="J65" s="513"/>
      <c r="K65" s="515">
        <f t="shared" si="8"/>
        <v>6.2350000000000003E-2</v>
      </c>
      <c r="L65" s="483">
        <f t="shared" si="9"/>
        <v>0</v>
      </c>
      <c r="M65" s="426"/>
      <c r="N65" s="426"/>
      <c r="O65" s="426"/>
      <c r="P65" s="426"/>
      <c r="Q65" s="426"/>
      <c r="R65" s="426"/>
      <c r="S65" s="426"/>
      <c r="T65" s="426"/>
      <c r="U65" s="426"/>
      <c r="V65" s="426"/>
      <c r="W65" s="426"/>
      <c r="X65" s="426"/>
      <c r="Y65" s="426"/>
      <c r="Z65" s="426"/>
      <c r="AA65" s="426"/>
    </row>
    <row r="66" spans="1:27" ht="15" customHeight="1" outlineLevel="1">
      <c r="A66" s="426"/>
      <c r="B66" s="512" t="s">
        <v>803</v>
      </c>
      <c r="C66" s="473"/>
      <c r="D66" s="473"/>
      <c r="E66" s="474"/>
      <c r="F66" s="516"/>
      <c r="G66" s="516"/>
      <c r="H66" s="517">
        <f>SUM(H55:H65)</f>
        <v>2517745018.8499999</v>
      </c>
      <c r="I66" s="516"/>
      <c r="J66" s="516"/>
      <c r="K66" s="518"/>
      <c r="L66" s="491"/>
      <c r="M66" s="426"/>
      <c r="N66" s="426"/>
      <c r="O66" s="426"/>
      <c r="P66" s="426"/>
      <c r="Q66" s="426"/>
      <c r="R66" s="426"/>
      <c r="S66" s="426"/>
      <c r="T66" s="426"/>
      <c r="U66" s="426"/>
      <c r="V66" s="426"/>
      <c r="W66" s="426"/>
      <c r="X66" s="426"/>
      <c r="Y66" s="426"/>
      <c r="Z66" s="426"/>
      <c r="AA66" s="426"/>
    </row>
    <row r="67" spans="1:27" ht="15" customHeight="1" outlineLevel="1">
      <c r="A67" s="426"/>
      <c r="B67" s="209" t="s">
        <v>620</v>
      </c>
      <c r="C67" s="487"/>
      <c r="D67" s="470"/>
      <c r="E67" s="471"/>
      <c r="F67" s="519"/>
      <c r="G67" s="519"/>
      <c r="H67" s="519"/>
      <c r="I67" s="519"/>
      <c r="J67" s="519"/>
      <c r="K67" s="488"/>
      <c r="L67" s="510">
        <f>SUM(L55:L65)</f>
        <v>156981401.92529753</v>
      </c>
      <c r="M67" s="426"/>
      <c r="N67" s="426"/>
      <c r="O67" s="426"/>
      <c r="P67" s="426"/>
      <c r="Q67" s="426"/>
      <c r="R67" s="426"/>
      <c r="S67" s="426"/>
      <c r="T67" s="426"/>
      <c r="U67" s="426"/>
      <c r="V67" s="426"/>
      <c r="W67" s="426"/>
      <c r="X67" s="426"/>
      <c r="Y67" s="426"/>
      <c r="Z67" s="426"/>
      <c r="AA67" s="426"/>
    </row>
    <row r="68" spans="1:27" ht="15" customHeight="1" outlineLevel="1">
      <c r="A68" s="426"/>
      <c r="B68" s="25"/>
      <c r="C68" s="520"/>
      <c r="D68" s="76"/>
      <c r="E68" s="76"/>
      <c r="F68" s="521"/>
      <c r="G68" s="521"/>
      <c r="H68" s="521"/>
      <c r="I68" s="521"/>
      <c r="J68" s="521"/>
      <c r="K68" s="521"/>
      <c r="L68" s="433"/>
      <c r="M68" s="426"/>
      <c r="N68" s="426"/>
      <c r="O68" s="426"/>
      <c r="P68" s="426"/>
      <c r="Q68" s="426"/>
      <c r="R68" s="426"/>
      <c r="S68" s="426"/>
      <c r="T68" s="426"/>
      <c r="U68" s="426"/>
      <c r="V68" s="426"/>
      <c r="W68" s="426"/>
      <c r="X68" s="426"/>
      <c r="Y68" s="426"/>
      <c r="Z68" s="426"/>
      <c r="AA68" s="426"/>
    </row>
    <row r="69" spans="1:27" ht="15" customHeight="1" outlineLevel="1">
      <c r="A69" s="426"/>
      <c r="B69" s="426"/>
      <c r="C69" s="426"/>
      <c r="D69" s="426"/>
      <c r="E69" s="426"/>
      <c r="F69" s="426"/>
      <c r="G69" s="426"/>
      <c r="H69" s="426"/>
      <c r="I69" s="426"/>
      <c r="J69" s="426"/>
      <c r="K69" s="426"/>
      <c r="L69" s="522"/>
      <c r="M69" s="426"/>
      <c r="N69" s="426"/>
      <c r="O69" s="426"/>
      <c r="P69" s="426"/>
      <c r="Q69" s="426"/>
      <c r="R69" s="426"/>
      <c r="S69" s="426"/>
      <c r="T69" s="426"/>
      <c r="U69" s="426"/>
      <c r="V69" s="426"/>
      <c r="W69" s="426"/>
      <c r="X69" s="426"/>
      <c r="Y69" s="426"/>
      <c r="Z69" s="426"/>
      <c r="AA69" s="426"/>
    </row>
    <row r="70" spans="1:27" ht="15.75" customHeight="1">
      <c r="A70" s="426" t="s">
        <v>804</v>
      </c>
      <c r="B70" s="426"/>
      <c r="C70" s="426"/>
      <c r="D70" s="426"/>
      <c r="E70" s="426"/>
      <c r="F70" s="523"/>
      <c r="G70" s="523"/>
      <c r="H70" s="523"/>
      <c r="I70" s="523"/>
      <c r="J70" s="523"/>
      <c r="K70" s="523"/>
      <c r="L70" s="426"/>
      <c r="M70" s="426"/>
      <c r="N70" s="426"/>
      <c r="O70" s="426"/>
      <c r="P70" s="426"/>
      <c r="Q70" s="426"/>
      <c r="R70" s="426"/>
      <c r="S70" s="426"/>
      <c r="T70" s="426"/>
      <c r="U70" s="426"/>
      <c r="V70" s="426"/>
      <c r="W70" s="426"/>
      <c r="X70" s="426"/>
      <c r="Y70" s="426"/>
      <c r="Z70" s="426"/>
      <c r="AA70" s="426"/>
    </row>
    <row r="71" spans="1:27" ht="15.75" customHeight="1">
      <c r="A71" s="426" t="s">
        <v>805</v>
      </c>
      <c r="B71" s="426"/>
      <c r="C71" s="426"/>
      <c r="D71" s="426"/>
      <c r="E71" s="426"/>
      <c r="F71" s="426"/>
      <c r="G71" s="524"/>
      <c r="H71" s="524"/>
      <c r="I71" s="524"/>
      <c r="J71" s="524"/>
      <c r="K71" s="524"/>
      <c r="L71" s="426"/>
      <c r="M71" s="426"/>
      <c r="N71" s="426"/>
      <c r="O71" s="426"/>
      <c r="P71" s="426"/>
      <c r="Q71" s="426"/>
      <c r="R71" s="426"/>
      <c r="S71" s="426"/>
      <c r="T71" s="426"/>
      <c r="U71" s="426"/>
      <c r="V71" s="426"/>
      <c r="W71" s="426"/>
      <c r="X71" s="426"/>
      <c r="Y71" s="426"/>
      <c r="Z71" s="426"/>
      <c r="AA71" s="426"/>
    </row>
    <row r="72" spans="1:27" ht="15.75" customHeight="1">
      <c r="A72" s="426" t="s">
        <v>806</v>
      </c>
      <c r="B72" s="426"/>
      <c r="C72" s="426"/>
      <c r="D72" s="426"/>
      <c r="E72" s="426"/>
      <c r="F72" s="426"/>
      <c r="G72" s="426"/>
      <c r="H72" s="426"/>
      <c r="I72" s="426"/>
      <c r="J72" s="426"/>
      <c r="K72" s="426"/>
      <c r="L72" s="426"/>
      <c r="M72" s="426"/>
      <c r="N72" s="426"/>
      <c r="O72" s="426"/>
      <c r="P72" s="426"/>
      <c r="Q72" s="426"/>
      <c r="R72" s="426"/>
      <c r="S72" s="426"/>
      <c r="T72" s="426"/>
      <c r="U72" s="426"/>
      <c r="V72" s="426"/>
      <c r="W72" s="426"/>
      <c r="X72" s="426"/>
      <c r="Y72" s="426"/>
      <c r="Z72" s="426"/>
      <c r="AA72" s="426"/>
    </row>
    <row r="73" spans="1:27" ht="15.75" customHeight="1">
      <c r="A73" s="426"/>
      <c r="B73" s="426"/>
      <c r="C73" s="426"/>
      <c r="D73" s="426"/>
      <c r="E73" s="426"/>
      <c r="F73" s="426"/>
      <c r="G73" s="426"/>
      <c r="H73" s="426"/>
      <c r="I73" s="426"/>
      <c r="J73" s="426"/>
      <c r="K73" s="426"/>
      <c r="L73" s="426"/>
      <c r="M73" s="426"/>
      <c r="N73" s="426"/>
      <c r="O73" s="426"/>
      <c r="P73" s="426"/>
      <c r="Q73" s="426"/>
      <c r="R73" s="426"/>
      <c r="S73" s="426"/>
      <c r="T73" s="426"/>
      <c r="U73" s="426"/>
      <c r="V73" s="426"/>
      <c r="W73" s="426"/>
      <c r="X73" s="426"/>
      <c r="Y73" s="426"/>
      <c r="Z73" s="426"/>
      <c r="AA73" s="426"/>
    </row>
    <row r="74" spans="1:27" ht="15.75" customHeight="1">
      <c r="A74" s="426"/>
      <c r="B74" s="426"/>
      <c r="C74" s="426"/>
      <c r="D74" s="426"/>
      <c r="E74" s="426"/>
      <c r="F74" s="426"/>
      <c r="G74" s="426"/>
      <c r="H74" s="426"/>
      <c r="I74" s="426"/>
      <c r="J74" s="426"/>
      <c r="K74" s="426"/>
      <c r="L74" s="426"/>
      <c r="M74" s="426"/>
      <c r="N74" s="426"/>
      <c r="O74" s="426"/>
      <c r="P74" s="426"/>
      <c r="Q74" s="426"/>
      <c r="R74" s="426"/>
      <c r="S74" s="426"/>
      <c r="T74" s="426"/>
      <c r="U74" s="426"/>
      <c r="V74" s="426"/>
      <c r="W74" s="426"/>
      <c r="X74" s="426"/>
      <c r="Y74" s="426"/>
      <c r="Z74" s="426"/>
      <c r="AA74" s="426"/>
    </row>
    <row r="75" spans="1:27" ht="15.75" customHeight="1">
      <c r="A75" s="426"/>
      <c r="B75" s="426"/>
      <c r="C75" s="426"/>
      <c r="D75" s="426"/>
      <c r="E75" s="426"/>
      <c r="F75" s="426"/>
      <c r="G75" s="426"/>
      <c r="H75" s="426"/>
      <c r="I75" s="426"/>
      <c r="J75" s="426"/>
      <c r="K75" s="426"/>
      <c r="L75" s="426"/>
      <c r="M75" s="426"/>
      <c r="N75" s="426"/>
      <c r="O75" s="426"/>
      <c r="P75" s="426"/>
      <c r="Q75" s="426"/>
      <c r="R75" s="426"/>
      <c r="S75" s="426"/>
      <c r="T75" s="426"/>
      <c r="U75" s="426"/>
      <c r="V75" s="426"/>
      <c r="W75" s="426"/>
      <c r="X75" s="426"/>
      <c r="Y75" s="426"/>
      <c r="Z75" s="426"/>
      <c r="AA75" s="426"/>
    </row>
    <row r="76" spans="1:27" ht="15.75" customHeight="1">
      <c r="A76" s="426"/>
      <c r="B76" s="426"/>
      <c r="C76" s="426"/>
      <c r="D76" s="426"/>
      <c r="E76" s="426"/>
      <c r="F76" s="426"/>
      <c r="G76" s="426"/>
      <c r="H76" s="426"/>
      <c r="I76" s="426"/>
      <c r="J76" s="426"/>
      <c r="K76" s="426"/>
      <c r="L76" s="426"/>
      <c r="M76" s="426"/>
      <c r="N76" s="426"/>
      <c r="O76" s="426"/>
      <c r="P76" s="426"/>
      <c r="Q76" s="426"/>
      <c r="R76" s="426"/>
      <c r="S76" s="426"/>
      <c r="T76" s="426"/>
      <c r="U76" s="426"/>
      <c r="V76" s="426"/>
      <c r="W76" s="426"/>
      <c r="X76" s="426"/>
      <c r="Y76" s="426"/>
      <c r="Z76" s="426"/>
      <c r="AA76" s="426"/>
    </row>
    <row r="77" spans="1:27" ht="15.75" customHeight="1">
      <c r="A77" s="426"/>
      <c r="B77" s="426"/>
      <c r="C77" s="426"/>
      <c r="D77" s="426"/>
      <c r="E77" s="426"/>
      <c r="F77" s="426"/>
      <c r="G77" s="426"/>
      <c r="H77" s="426"/>
      <c r="I77" s="426"/>
      <c r="J77" s="426"/>
      <c r="K77" s="426"/>
      <c r="L77" s="426"/>
      <c r="M77" s="426"/>
      <c r="N77" s="426"/>
      <c r="O77" s="426"/>
      <c r="P77" s="426"/>
      <c r="Q77" s="426"/>
      <c r="R77" s="426"/>
      <c r="S77" s="426"/>
      <c r="T77" s="426"/>
      <c r="U77" s="426"/>
      <c r="V77" s="426"/>
      <c r="W77" s="426"/>
      <c r="X77" s="426"/>
      <c r="Y77" s="426"/>
      <c r="Z77" s="426"/>
      <c r="AA77" s="426"/>
    </row>
    <row r="78" spans="1:27" ht="15.75" customHeight="1">
      <c r="A78" s="426"/>
      <c r="B78" s="426"/>
      <c r="C78" s="426"/>
      <c r="D78" s="426"/>
      <c r="E78" s="426"/>
      <c r="F78" s="426"/>
      <c r="G78" s="426"/>
      <c r="H78" s="426"/>
      <c r="I78" s="426"/>
      <c r="J78" s="426"/>
      <c r="K78" s="426"/>
      <c r="L78" s="426"/>
      <c r="M78" s="426"/>
      <c r="N78" s="426"/>
      <c r="O78" s="426"/>
      <c r="P78" s="426"/>
      <c r="Q78" s="426"/>
      <c r="R78" s="426"/>
      <c r="S78" s="426"/>
      <c r="T78" s="426"/>
      <c r="U78" s="426"/>
      <c r="V78" s="426"/>
      <c r="W78" s="426"/>
      <c r="X78" s="426"/>
      <c r="Y78" s="426"/>
      <c r="Z78" s="426"/>
      <c r="AA78" s="426"/>
    </row>
    <row r="79" spans="1:27" ht="15.75" customHeight="1">
      <c r="A79" s="426"/>
      <c r="B79" s="426"/>
      <c r="C79" s="426"/>
      <c r="D79" s="426"/>
      <c r="E79" s="426"/>
      <c r="F79" s="426"/>
      <c r="G79" s="426"/>
      <c r="H79" s="426"/>
      <c r="I79" s="426"/>
      <c r="J79" s="426"/>
      <c r="K79" s="426"/>
      <c r="L79" s="426"/>
      <c r="M79" s="426"/>
      <c r="N79" s="426"/>
      <c r="O79" s="426"/>
      <c r="P79" s="426"/>
      <c r="Q79" s="426"/>
      <c r="R79" s="426"/>
      <c r="S79" s="426"/>
      <c r="T79" s="426"/>
      <c r="U79" s="426"/>
      <c r="V79" s="426"/>
      <c r="W79" s="426"/>
      <c r="X79" s="426"/>
      <c r="Y79" s="426"/>
      <c r="Z79" s="426"/>
      <c r="AA79" s="426"/>
    </row>
    <row r="80" spans="1:27" ht="15.75" customHeight="1">
      <c r="A80" s="426"/>
      <c r="B80" s="426"/>
      <c r="C80" s="426"/>
      <c r="D80" s="426"/>
      <c r="E80" s="426"/>
      <c r="F80" s="426"/>
      <c r="G80" s="426"/>
      <c r="H80" s="426"/>
      <c r="I80" s="426"/>
      <c r="J80" s="426"/>
      <c r="K80" s="426"/>
      <c r="L80" s="426"/>
      <c r="M80" s="426"/>
      <c r="N80" s="426"/>
      <c r="O80" s="426"/>
      <c r="P80" s="426"/>
      <c r="Q80" s="426"/>
      <c r="R80" s="426"/>
      <c r="S80" s="426"/>
      <c r="T80" s="426"/>
      <c r="U80" s="426"/>
      <c r="V80" s="426"/>
      <c r="W80" s="426"/>
      <c r="X80" s="426"/>
      <c r="Y80" s="426"/>
      <c r="Z80" s="426"/>
      <c r="AA80" s="426"/>
    </row>
    <row r="81" spans="1:27" ht="15.75" customHeight="1">
      <c r="A81" s="426"/>
      <c r="B81" s="426"/>
      <c r="C81" s="426"/>
      <c r="D81" s="426"/>
      <c r="E81" s="426"/>
      <c r="F81" s="426"/>
      <c r="G81" s="426"/>
      <c r="H81" s="426"/>
      <c r="I81" s="426"/>
      <c r="J81" s="426"/>
      <c r="K81" s="426"/>
      <c r="L81" s="426"/>
      <c r="M81" s="426"/>
      <c r="N81" s="426"/>
      <c r="O81" s="426"/>
      <c r="P81" s="426"/>
      <c r="Q81" s="426"/>
      <c r="R81" s="426"/>
      <c r="S81" s="426"/>
      <c r="T81" s="426"/>
      <c r="U81" s="426"/>
      <c r="V81" s="426"/>
      <c r="W81" s="426"/>
      <c r="X81" s="426"/>
      <c r="Y81" s="426"/>
      <c r="Z81" s="426"/>
      <c r="AA81" s="426"/>
    </row>
    <row r="82" spans="1:27" ht="15.75" customHeight="1">
      <c r="A82" s="426"/>
      <c r="B82" s="426"/>
      <c r="C82" s="426"/>
      <c r="D82" s="426"/>
      <c r="E82" s="426"/>
      <c r="F82" s="426"/>
      <c r="G82" s="426"/>
      <c r="H82" s="426"/>
      <c r="I82" s="426"/>
      <c r="J82" s="426"/>
      <c r="K82" s="426"/>
      <c r="L82" s="426"/>
      <c r="M82" s="426"/>
      <c r="N82" s="426"/>
      <c r="O82" s="426"/>
      <c r="P82" s="426"/>
      <c r="Q82" s="426"/>
      <c r="R82" s="426"/>
      <c r="S82" s="426"/>
      <c r="T82" s="426"/>
      <c r="U82" s="426"/>
      <c r="V82" s="426"/>
      <c r="W82" s="426"/>
      <c r="X82" s="426"/>
      <c r="Y82" s="426"/>
      <c r="Z82" s="426"/>
      <c r="AA82" s="426"/>
    </row>
    <row r="83" spans="1:27" ht="15.75" customHeight="1">
      <c r="A83" s="426"/>
      <c r="B83" s="426"/>
      <c r="C83" s="426"/>
      <c r="D83" s="426"/>
      <c r="E83" s="426"/>
      <c r="F83" s="426"/>
      <c r="G83" s="426"/>
      <c r="H83" s="426"/>
      <c r="I83" s="426"/>
      <c r="J83" s="426"/>
      <c r="K83" s="426"/>
      <c r="L83" s="426"/>
      <c r="M83" s="426"/>
      <c r="N83" s="426"/>
      <c r="O83" s="426"/>
      <c r="P83" s="426"/>
      <c r="Q83" s="426"/>
      <c r="R83" s="426"/>
      <c r="S83" s="426"/>
      <c r="T83" s="426"/>
      <c r="U83" s="426"/>
      <c r="V83" s="426"/>
      <c r="W83" s="426"/>
      <c r="X83" s="426"/>
      <c r="Y83" s="426"/>
      <c r="Z83" s="426"/>
      <c r="AA83" s="426"/>
    </row>
    <row r="84" spans="1:27" ht="15.75" customHeight="1">
      <c r="A84" s="426"/>
      <c r="B84" s="426"/>
      <c r="C84" s="426"/>
      <c r="D84" s="426"/>
      <c r="E84" s="426"/>
      <c r="F84" s="426"/>
      <c r="G84" s="426"/>
      <c r="H84" s="426"/>
      <c r="I84" s="426"/>
      <c r="J84" s="426"/>
      <c r="K84" s="426"/>
      <c r="L84" s="426"/>
      <c r="M84" s="426"/>
      <c r="N84" s="426"/>
      <c r="O84" s="426"/>
      <c r="P84" s="426"/>
      <c r="Q84" s="426"/>
      <c r="R84" s="426"/>
      <c r="S84" s="426"/>
      <c r="T84" s="426"/>
      <c r="U84" s="426"/>
      <c r="V84" s="426"/>
      <c r="W84" s="426"/>
      <c r="X84" s="426"/>
      <c r="Y84" s="426"/>
      <c r="Z84" s="426"/>
      <c r="AA84" s="426"/>
    </row>
    <row r="85" spans="1:27" ht="15.75" customHeight="1">
      <c r="A85" s="426"/>
      <c r="B85" s="426"/>
      <c r="C85" s="426"/>
      <c r="D85" s="426"/>
      <c r="E85" s="426"/>
      <c r="F85" s="426"/>
      <c r="G85" s="426"/>
      <c r="H85" s="426"/>
      <c r="I85" s="426"/>
      <c r="J85" s="426"/>
      <c r="K85" s="426"/>
      <c r="L85" s="426"/>
      <c r="M85" s="426"/>
      <c r="N85" s="426"/>
      <c r="O85" s="426"/>
      <c r="P85" s="426"/>
      <c r="Q85" s="426"/>
      <c r="R85" s="426"/>
      <c r="S85" s="426"/>
      <c r="T85" s="426"/>
      <c r="U85" s="426"/>
      <c r="V85" s="426"/>
      <c r="W85" s="426"/>
      <c r="X85" s="426"/>
      <c r="Y85" s="426"/>
      <c r="Z85" s="426"/>
      <c r="AA85" s="426"/>
    </row>
    <row r="86" spans="1:27" ht="15.75" customHeight="1">
      <c r="A86" s="426"/>
      <c r="B86" s="426"/>
      <c r="C86" s="426"/>
      <c r="D86" s="426"/>
      <c r="E86" s="426"/>
      <c r="F86" s="426"/>
      <c r="G86" s="426"/>
      <c r="H86" s="426"/>
      <c r="I86" s="426"/>
      <c r="J86" s="426"/>
      <c r="K86" s="426"/>
      <c r="L86" s="426"/>
      <c r="M86" s="426"/>
      <c r="N86" s="426"/>
      <c r="O86" s="426"/>
      <c r="P86" s="426"/>
      <c r="Q86" s="426"/>
      <c r="R86" s="426"/>
      <c r="S86" s="426"/>
      <c r="T86" s="426"/>
      <c r="U86" s="426"/>
      <c r="V86" s="426"/>
      <c r="W86" s="426"/>
      <c r="X86" s="426"/>
      <c r="Y86" s="426"/>
      <c r="Z86" s="426"/>
      <c r="AA86" s="426"/>
    </row>
    <row r="87" spans="1:27" ht="15.75" customHeight="1">
      <c r="A87" s="426"/>
      <c r="B87" s="426"/>
      <c r="C87" s="426"/>
      <c r="D87" s="426"/>
      <c r="E87" s="426"/>
      <c r="F87" s="426"/>
      <c r="G87" s="426"/>
      <c r="H87" s="426"/>
      <c r="I87" s="426"/>
      <c r="J87" s="426"/>
      <c r="K87" s="426"/>
      <c r="L87" s="426"/>
      <c r="M87" s="426"/>
      <c r="N87" s="426"/>
      <c r="O87" s="426"/>
      <c r="P87" s="426"/>
      <c r="Q87" s="426"/>
      <c r="R87" s="426"/>
      <c r="S87" s="426"/>
      <c r="T87" s="426"/>
      <c r="U87" s="426"/>
      <c r="V87" s="426"/>
      <c r="W87" s="426"/>
      <c r="X87" s="426"/>
      <c r="Y87" s="426"/>
      <c r="Z87" s="426"/>
      <c r="AA87" s="426"/>
    </row>
    <row r="88" spans="1:27" ht="15.75" customHeight="1">
      <c r="A88" s="426"/>
      <c r="B88" s="426"/>
      <c r="C88" s="426"/>
      <c r="D88" s="426"/>
      <c r="E88" s="426"/>
      <c r="F88" s="426"/>
      <c r="G88" s="426"/>
      <c r="H88" s="426"/>
      <c r="I88" s="426"/>
      <c r="J88" s="426"/>
      <c r="K88" s="426"/>
      <c r="L88" s="426"/>
      <c r="M88" s="426"/>
      <c r="N88" s="426"/>
      <c r="O88" s="426"/>
      <c r="P88" s="426"/>
      <c r="Q88" s="426"/>
      <c r="R88" s="426"/>
      <c r="S88" s="426"/>
      <c r="T88" s="426"/>
      <c r="U88" s="426"/>
      <c r="V88" s="426"/>
      <c r="W88" s="426"/>
      <c r="X88" s="426"/>
      <c r="Y88" s="426"/>
      <c r="Z88" s="426"/>
      <c r="AA88" s="426"/>
    </row>
    <row r="89" spans="1:27" ht="15.75" customHeight="1">
      <c r="A89" s="426"/>
      <c r="B89" s="426"/>
      <c r="C89" s="426"/>
      <c r="D89" s="426"/>
      <c r="E89" s="426"/>
      <c r="F89" s="426"/>
      <c r="G89" s="426"/>
      <c r="H89" s="426"/>
      <c r="I89" s="426"/>
      <c r="J89" s="426"/>
      <c r="K89" s="426"/>
      <c r="L89" s="426"/>
      <c r="M89" s="426"/>
      <c r="N89" s="426"/>
      <c r="O89" s="426"/>
      <c r="P89" s="426"/>
      <c r="Q89" s="426"/>
      <c r="R89" s="426"/>
      <c r="S89" s="426"/>
      <c r="T89" s="426"/>
      <c r="U89" s="426"/>
      <c r="V89" s="426"/>
      <c r="W89" s="426"/>
      <c r="X89" s="426"/>
      <c r="Y89" s="426"/>
      <c r="Z89" s="426"/>
      <c r="AA89" s="426"/>
    </row>
    <row r="90" spans="1:27" ht="15.75" customHeight="1">
      <c r="A90" s="426"/>
      <c r="B90" s="426"/>
      <c r="C90" s="426"/>
      <c r="D90" s="426"/>
      <c r="E90" s="426"/>
      <c r="F90" s="426"/>
      <c r="G90" s="426"/>
      <c r="H90" s="426"/>
      <c r="I90" s="426"/>
      <c r="J90" s="426"/>
      <c r="K90" s="426"/>
      <c r="L90" s="426"/>
      <c r="M90" s="426"/>
      <c r="N90" s="426"/>
      <c r="O90" s="426"/>
      <c r="P90" s="426"/>
      <c r="Q90" s="426"/>
      <c r="R90" s="426"/>
      <c r="S90" s="426"/>
      <c r="T90" s="426"/>
      <c r="U90" s="426"/>
      <c r="V90" s="426"/>
      <c r="W90" s="426"/>
      <c r="X90" s="426"/>
      <c r="Y90" s="426"/>
      <c r="Z90" s="426"/>
      <c r="AA90" s="426"/>
    </row>
    <row r="91" spans="1:27" ht="15.75" customHeight="1">
      <c r="A91" s="426"/>
      <c r="B91" s="426"/>
      <c r="C91" s="426"/>
      <c r="D91" s="426"/>
      <c r="E91" s="426"/>
      <c r="F91" s="426"/>
      <c r="G91" s="426"/>
      <c r="H91" s="426"/>
      <c r="I91" s="426"/>
      <c r="J91" s="426"/>
      <c r="K91" s="426"/>
      <c r="L91" s="426"/>
      <c r="M91" s="426"/>
      <c r="N91" s="426"/>
      <c r="O91" s="426"/>
      <c r="P91" s="426"/>
      <c r="Q91" s="426"/>
      <c r="R91" s="426"/>
      <c r="S91" s="426"/>
      <c r="T91" s="426"/>
      <c r="U91" s="426"/>
      <c r="V91" s="426"/>
      <c r="W91" s="426"/>
      <c r="X91" s="426"/>
      <c r="Y91" s="426"/>
      <c r="Z91" s="426"/>
      <c r="AA91" s="426"/>
    </row>
    <row r="92" spans="1:27" ht="15.75" customHeight="1">
      <c r="A92" s="426"/>
      <c r="B92" s="426"/>
      <c r="C92" s="426"/>
      <c r="D92" s="426"/>
      <c r="E92" s="426"/>
      <c r="F92" s="426"/>
      <c r="G92" s="426"/>
      <c r="H92" s="426"/>
      <c r="I92" s="426"/>
      <c r="J92" s="426"/>
      <c r="K92" s="426"/>
      <c r="L92" s="426"/>
      <c r="M92" s="426"/>
      <c r="N92" s="426"/>
      <c r="O92" s="426"/>
      <c r="P92" s="426"/>
      <c r="Q92" s="426"/>
      <c r="R92" s="426"/>
      <c r="S92" s="426"/>
      <c r="T92" s="426"/>
      <c r="U92" s="426"/>
      <c r="V92" s="426"/>
      <c r="W92" s="426"/>
      <c r="X92" s="426"/>
      <c r="Y92" s="426"/>
      <c r="Z92" s="426"/>
      <c r="AA92" s="426"/>
    </row>
    <row r="93" spans="1:27" ht="15.75" customHeight="1">
      <c r="A93" s="426"/>
      <c r="B93" s="426"/>
      <c r="C93" s="426"/>
      <c r="D93" s="426"/>
      <c r="E93" s="426"/>
      <c r="F93" s="426"/>
      <c r="G93" s="426"/>
      <c r="H93" s="426"/>
      <c r="I93" s="426"/>
      <c r="J93" s="426"/>
      <c r="K93" s="426"/>
      <c r="L93" s="426"/>
      <c r="M93" s="426"/>
      <c r="N93" s="426"/>
      <c r="O93" s="426"/>
      <c r="P93" s="426"/>
      <c r="Q93" s="426"/>
      <c r="R93" s="426"/>
      <c r="S93" s="426"/>
      <c r="T93" s="426"/>
      <c r="U93" s="426"/>
      <c r="V93" s="426"/>
      <c r="W93" s="426"/>
      <c r="X93" s="426"/>
      <c r="Y93" s="426"/>
      <c r="Z93" s="426"/>
      <c r="AA93" s="426"/>
    </row>
    <row r="94" spans="1:27" ht="15.75" customHeight="1">
      <c r="A94" s="426"/>
      <c r="B94" s="426"/>
      <c r="C94" s="426"/>
      <c r="D94" s="426"/>
      <c r="E94" s="426"/>
      <c r="F94" s="426"/>
      <c r="G94" s="426"/>
      <c r="H94" s="426"/>
      <c r="I94" s="426"/>
      <c r="J94" s="426"/>
      <c r="K94" s="426"/>
      <c r="L94" s="426"/>
      <c r="M94" s="426"/>
      <c r="N94" s="426"/>
      <c r="O94" s="426"/>
      <c r="P94" s="426"/>
      <c r="Q94" s="426"/>
      <c r="R94" s="426"/>
      <c r="S94" s="426"/>
      <c r="T94" s="426"/>
      <c r="U94" s="426"/>
      <c r="V94" s="426"/>
      <c r="W94" s="426"/>
      <c r="X94" s="426"/>
      <c r="Y94" s="426"/>
      <c r="Z94" s="426"/>
      <c r="AA94" s="426"/>
    </row>
    <row r="95" spans="1:27" ht="15.75" customHeight="1">
      <c r="A95" s="426"/>
      <c r="B95" s="426"/>
      <c r="C95" s="426"/>
      <c r="D95" s="426"/>
      <c r="E95" s="426"/>
      <c r="F95" s="426"/>
      <c r="G95" s="426"/>
      <c r="H95" s="426"/>
      <c r="I95" s="426"/>
      <c r="J95" s="426"/>
      <c r="K95" s="426"/>
      <c r="L95" s="426"/>
      <c r="M95" s="426"/>
      <c r="N95" s="426"/>
      <c r="O95" s="426"/>
      <c r="P95" s="426"/>
      <c r="Q95" s="426"/>
      <c r="R95" s="426"/>
      <c r="S95" s="426"/>
      <c r="T95" s="426"/>
      <c r="U95" s="426"/>
      <c r="V95" s="426"/>
      <c r="W95" s="426"/>
      <c r="X95" s="426"/>
      <c r="Y95" s="426"/>
      <c r="Z95" s="426"/>
      <c r="AA95" s="426"/>
    </row>
    <row r="96" spans="1:27" ht="15.75" customHeight="1">
      <c r="A96" s="426"/>
      <c r="B96" s="426"/>
      <c r="C96" s="426"/>
      <c r="D96" s="426"/>
      <c r="E96" s="426"/>
      <c r="F96" s="426"/>
      <c r="G96" s="426"/>
      <c r="H96" s="426"/>
      <c r="I96" s="426"/>
      <c r="J96" s="426"/>
      <c r="K96" s="426"/>
      <c r="L96" s="426"/>
      <c r="M96" s="426"/>
      <c r="N96" s="426"/>
      <c r="O96" s="426"/>
      <c r="P96" s="426"/>
      <c r="Q96" s="426"/>
      <c r="R96" s="426"/>
      <c r="S96" s="426"/>
      <c r="T96" s="426"/>
      <c r="U96" s="426"/>
      <c r="V96" s="426"/>
      <c r="W96" s="426"/>
      <c r="X96" s="426"/>
      <c r="Y96" s="426"/>
      <c r="Z96" s="426"/>
      <c r="AA96" s="426"/>
    </row>
    <row r="97" spans="1:27" ht="15.75" customHeight="1">
      <c r="A97" s="426"/>
      <c r="B97" s="426"/>
      <c r="C97" s="426"/>
      <c r="D97" s="426"/>
      <c r="E97" s="426"/>
      <c r="F97" s="426"/>
      <c r="G97" s="426"/>
      <c r="H97" s="426"/>
      <c r="I97" s="426"/>
      <c r="J97" s="426"/>
      <c r="K97" s="426"/>
      <c r="L97" s="426"/>
      <c r="M97" s="426"/>
      <c r="N97" s="426"/>
      <c r="O97" s="426"/>
      <c r="P97" s="426"/>
      <c r="Q97" s="426"/>
      <c r="R97" s="426"/>
      <c r="S97" s="426"/>
      <c r="T97" s="426"/>
      <c r="U97" s="426"/>
      <c r="V97" s="426"/>
      <c r="W97" s="426"/>
      <c r="X97" s="426"/>
      <c r="Y97" s="426"/>
      <c r="Z97" s="426"/>
      <c r="AA97" s="426"/>
    </row>
    <row r="98" spans="1:27" ht="15.75" customHeight="1">
      <c r="A98" s="426"/>
      <c r="B98" s="426"/>
      <c r="C98" s="426"/>
      <c r="D98" s="426"/>
      <c r="E98" s="426"/>
      <c r="F98" s="426"/>
      <c r="G98" s="426"/>
      <c r="H98" s="426"/>
      <c r="I98" s="426"/>
      <c r="J98" s="426"/>
      <c r="K98" s="426"/>
      <c r="L98" s="426"/>
      <c r="M98" s="426"/>
      <c r="N98" s="426"/>
      <c r="O98" s="426"/>
      <c r="P98" s="426"/>
      <c r="Q98" s="426"/>
      <c r="R98" s="426"/>
      <c r="S98" s="426"/>
      <c r="T98" s="426"/>
      <c r="U98" s="426"/>
      <c r="V98" s="426"/>
      <c r="W98" s="426"/>
      <c r="X98" s="426"/>
      <c r="Y98" s="426"/>
      <c r="Z98" s="426"/>
      <c r="AA98" s="426"/>
    </row>
    <row r="99" spans="1:27" ht="15.75" customHeight="1">
      <c r="A99" s="426"/>
      <c r="B99" s="426"/>
      <c r="C99" s="426"/>
      <c r="D99" s="426"/>
      <c r="E99" s="426"/>
      <c r="F99" s="426"/>
      <c r="G99" s="426"/>
      <c r="H99" s="426"/>
      <c r="I99" s="426"/>
      <c r="J99" s="426"/>
      <c r="K99" s="426"/>
      <c r="L99" s="426"/>
      <c r="M99" s="426"/>
      <c r="N99" s="426"/>
      <c r="O99" s="426"/>
      <c r="P99" s="426"/>
      <c r="Q99" s="426"/>
      <c r="R99" s="426"/>
      <c r="S99" s="426"/>
      <c r="T99" s="426"/>
      <c r="U99" s="426"/>
      <c r="V99" s="426"/>
      <c r="W99" s="426"/>
      <c r="X99" s="426"/>
      <c r="Y99" s="426"/>
      <c r="Z99" s="426"/>
      <c r="AA99" s="426"/>
    </row>
    <row r="100" spans="1:27" ht="15.75" customHeight="1">
      <c r="A100" s="426"/>
      <c r="B100" s="426"/>
      <c r="C100" s="426"/>
      <c r="D100" s="426"/>
      <c r="E100" s="426"/>
      <c r="F100" s="426"/>
      <c r="G100" s="426"/>
      <c r="H100" s="426"/>
      <c r="I100" s="426"/>
      <c r="J100" s="426"/>
      <c r="K100" s="426"/>
      <c r="L100" s="426"/>
      <c r="M100" s="426"/>
      <c r="N100" s="426"/>
      <c r="O100" s="426"/>
      <c r="P100" s="426"/>
      <c r="Q100" s="426"/>
      <c r="R100" s="426"/>
      <c r="S100" s="426"/>
      <c r="T100" s="426"/>
      <c r="U100" s="426"/>
      <c r="V100" s="426"/>
      <c r="W100" s="426"/>
      <c r="X100" s="426"/>
      <c r="Y100" s="426"/>
      <c r="Z100" s="426"/>
      <c r="AA100" s="426"/>
    </row>
    <row r="101" spans="1:27" ht="15.75" customHeight="1">
      <c r="A101" s="426"/>
      <c r="B101" s="426"/>
      <c r="C101" s="426"/>
      <c r="D101" s="426"/>
      <c r="E101" s="426"/>
      <c r="F101" s="426"/>
      <c r="G101" s="426"/>
      <c r="H101" s="426"/>
      <c r="I101" s="426"/>
      <c r="J101" s="426"/>
      <c r="K101" s="426"/>
      <c r="L101" s="426"/>
      <c r="M101" s="426"/>
      <c r="N101" s="426"/>
      <c r="O101" s="426"/>
      <c r="P101" s="426"/>
      <c r="Q101" s="426"/>
      <c r="R101" s="426"/>
      <c r="S101" s="426"/>
      <c r="T101" s="426"/>
      <c r="U101" s="426"/>
      <c r="V101" s="426"/>
      <c r="W101" s="426"/>
      <c r="X101" s="426"/>
      <c r="Y101" s="426"/>
      <c r="Z101" s="426"/>
      <c r="AA101" s="426"/>
    </row>
    <row r="102" spans="1:27" ht="15.75" customHeight="1">
      <c r="A102" s="426"/>
      <c r="B102" s="426"/>
      <c r="C102" s="426"/>
      <c r="D102" s="426"/>
      <c r="E102" s="426"/>
      <c r="F102" s="426"/>
      <c r="G102" s="426"/>
      <c r="H102" s="426"/>
      <c r="I102" s="426"/>
      <c r="J102" s="426"/>
      <c r="K102" s="426"/>
      <c r="L102" s="426"/>
      <c r="M102" s="426"/>
      <c r="N102" s="426"/>
      <c r="O102" s="426"/>
      <c r="P102" s="426"/>
      <c r="Q102" s="426"/>
      <c r="R102" s="426"/>
      <c r="S102" s="426"/>
      <c r="T102" s="426"/>
      <c r="U102" s="426"/>
      <c r="V102" s="426"/>
      <c r="W102" s="426"/>
      <c r="X102" s="426"/>
      <c r="Y102" s="426"/>
      <c r="Z102" s="426"/>
      <c r="AA102" s="426"/>
    </row>
    <row r="103" spans="1:27" ht="15.75" customHeight="1">
      <c r="A103" s="426"/>
      <c r="B103" s="426"/>
      <c r="C103" s="426"/>
      <c r="D103" s="426"/>
      <c r="E103" s="426"/>
      <c r="F103" s="426"/>
      <c r="G103" s="426"/>
      <c r="H103" s="426"/>
      <c r="I103" s="426"/>
      <c r="J103" s="426"/>
      <c r="K103" s="426"/>
      <c r="L103" s="426"/>
      <c r="M103" s="426"/>
      <c r="N103" s="426"/>
      <c r="O103" s="426"/>
      <c r="P103" s="426"/>
      <c r="Q103" s="426"/>
      <c r="R103" s="426"/>
      <c r="S103" s="426"/>
      <c r="T103" s="426"/>
      <c r="U103" s="426"/>
      <c r="V103" s="426"/>
      <c r="W103" s="426"/>
      <c r="X103" s="426"/>
      <c r="Y103" s="426"/>
      <c r="Z103" s="426"/>
      <c r="AA103" s="426"/>
    </row>
    <row r="104" spans="1:27" ht="15.75" customHeight="1">
      <c r="A104" s="426"/>
      <c r="B104" s="426"/>
      <c r="C104" s="426"/>
      <c r="D104" s="426"/>
      <c r="E104" s="426"/>
      <c r="F104" s="426"/>
      <c r="G104" s="426"/>
      <c r="H104" s="426"/>
      <c r="I104" s="426"/>
      <c r="J104" s="426"/>
      <c r="K104" s="426"/>
      <c r="L104" s="426"/>
      <c r="M104" s="426"/>
      <c r="N104" s="426"/>
      <c r="O104" s="426"/>
      <c r="P104" s="426"/>
      <c r="Q104" s="426"/>
      <c r="R104" s="426"/>
      <c r="S104" s="426"/>
      <c r="T104" s="426"/>
      <c r="U104" s="426"/>
      <c r="V104" s="426"/>
      <c r="W104" s="426"/>
      <c r="X104" s="426"/>
      <c r="Y104" s="426"/>
      <c r="Z104" s="426"/>
      <c r="AA104" s="426"/>
    </row>
    <row r="105" spans="1:27" ht="15.75" customHeight="1">
      <c r="A105" s="426"/>
      <c r="B105" s="426"/>
      <c r="C105" s="426"/>
      <c r="D105" s="426"/>
      <c r="E105" s="426"/>
      <c r="F105" s="426"/>
      <c r="G105" s="426"/>
      <c r="H105" s="426"/>
      <c r="I105" s="426"/>
      <c r="J105" s="426"/>
      <c r="K105" s="426"/>
      <c r="L105" s="426"/>
      <c r="M105" s="426"/>
      <c r="N105" s="426"/>
      <c r="O105" s="426"/>
      <c r="P105" s="426"/>
      <c r="Q105" s="426"/>
      <c r="R105" s="426"/>
      <c r="S105" s="426"/>
      <c r="T105" s="426"/>
      <c r="U105" s="426"/>
      <c r="V105" s="426"/>
      <c r="W105" s="426"/>
      <c r="X105" s="426"/>
      <c r="Y105" s="426"/>
      <c r="Z105" s="426"/>
      <c r="AA105" s="426"/>
    </row>
    <row r="106" spans="1:27" ht="15.75" customHeight="1">
      <c r="A106" s="426"/>
      <c r="B106" s="426"/>
      <c r="C106" s="426"/>
      <c r="D106" s="426"/>
      <c r="E106" s="426"/>
      <c r="F106" s="426"/>
      <c r="G106" s="426"/>
      <c r="H106" s="426"/>
      <c r="I106" s="426"/>
      <c r="J106" s="426"/>
      <c r="K106" s="426"/>
      <c r="L106" s="426"/>
      <c r="M106" s="426"/>
      <c r="N106" s="426"/>
      <c r="O106" s="426"/>
      <c r="P106" s="426"/>
      <c r="Q106" s="426"/>
      <c r="R106" s="426"/>
      <c r="S106" s="426"/>
      <c r="T106" s="426"/>
      <c r="U106" s="426"/>
      <c r="V106" s="426"/>
      <c r="W106" s="426"/>
      <c r="X106" s="426"/>
      <c r="Y106" s="426"/>
      <c r="Z106" s="426"/>
      <c r="AA106" s="426"/>
    </row>
    <row r="107" spans="1:27" ht="15.75" customHeight="1">
      <c r="A107" s="426"/>
      <c r="B107" s="426"/>
      <c r="C107" s="426"/>
      <c r="D107" s="426"/>
      <c r="E107" s="426"/>
      <c r="F107" s="426"/>
      <c r="G107" s="426"/>
      <c r="H107" s="426"/>
      <c r="I107" s="426"/>
      <c r="J107" s="426"/>
      <c r="K107" s="426"/>
      <c r="L107" s="426"/>
      <c r="M107" s="426"/>
      <c r="N107" s="426"/>
      <c r="O107" s="426"/>
      <c r="P107" s="426"/>
      <c r="Q107" s="426"/>
      <c r="R107" s="426"/>
      <c r="S107" s="426"/>
      <c r="T107" s="426"/>
      <c r="U107" s="426"/>
      <c r="V107" s="426"/>
      <c r="W107" s="426"/>
      <c r="X107" s="426"/>
      <c r="Y107" s="426"/>
      <c r="Z107" s="426"/>
      <c r="AA107" s="426"/>
    </row>
    <row r="108" spans="1:27" ht="15.75" customHeight="1">
      <c r="A108" s="426"/>
      <c r="B108" s="426"/>
      <c r="C108" s="426"/>
      <c r="D108" s="426"/>
      <c r="E108" s="426"/>
      <c r="F108" s="426"/>
      <c r="G108" s="426"/>
      <c r="H108" s="426"/>
      <c r="I108" s="426"/>
      <c r="J108" s="426"/>
      <c r="K108" s="426"/>
      <c r="L108" s="426"/>
      <c r="M108" s="426"/>
      <c r="N108" s="426"/>
      <c r="O108" s="426"/>
      <c r="P108" s="426"/>
      <c r="Q108" s="426"/>
      <c r="R108" s="426"/>
      <c r="S108" s="426"/>
      <c r="T108" s="426"/>
      <c r="U108" s="426"/>
      <c r="V108" s="426"/>
      <c r="W108" s="426"/>
      <c r="X108" s="426"/>
      <c r="Y108" s="426"/>
      <c r="Z108" s="426"/>
      <c r="AA108" s="426"/>
    </row>
    <row r="109" spans="1:27" ht="15.75" customHeight="1">
      <c r="A109" s="426"/>
      <c r="B109" s="426"/>
      <c r="C109" s="426"/>
      <c r="D109" s="426"/>
      <c r="E109" s="426"/>
      <c r="F109" s="426"/>
      <c r="G109" s="426"/>
      <c r="H109" s="426"/>
      <c r="I109" s="426"/>
      <c r="J109" s="426"/>
      <c r="K109" s="426"/>
      <c r="L109" s="426"/>
      <c r="M109" s="426"/>
      <c r="N109" s="426"/>
      <c r="O109" s="426"/>
      <c r="P109" s="426"/>
      <c r="Q109" s="426"/>
      <c r="R109" s="426"/>
      <c r="S109" s="426"/>
      <c r="T109" s="426"/>
      <c r="U109" s="426"/>
      <c r="V109" s="426"/>
      <c r="W109" s="426"/>
      <c r="X109" s="426"/>
      <c r="Y109" s="426"/>
      <c r="Z109" s="426"/>
      <c r="AA109" s="426"/>
    </row>
    <row r="110" spans="1:27" ht="15.75" customHeight="1">
      <c r="A110" s="426"/>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row>
    <row r="111" spans="1:27" ht="15.75" customHeight="1">
      <c r="A111" s="426"/>
      <c r="B111" s="426"/>
      <c r="C111" s="426"/>
      <c r="D111" s="426"/>
      <c r="E111" s="426"/>
      <c r="F111" s="426"/>
      <c r="G111" s="426"/>
      <c r="H111" s="426"/>
      <c r="I111" s="426"/>
      <c r="J111" s="426"/>
      <c r="K111" s="426"/>
      <c r="L111" s="426"/>
      <c r="M111" s="426"/>
      <c r="N111" s="426"/>
      <c r="O111" s="426"/>
      <c r="P111" s="426"/>
      <c r="Q111" s="426"/>
      <c r="R111" s="426"/>
      <c r="S111" s="426"/>
      <c r="T111" s="426"/>
      <c r="U111" s="426"/>
      <c r="V111" s="426"/>
      <c r="W111" s="426"/>
      <c r="X111" s="426"/>
      <c r="Y111" s="426"/>
      <c r="Z111" s="426"/>
      <c r="AA111" s="426"/>
    </row>
    <row r="112" spans="1:27" ht="15.75" customHeight="1">
      <c r="A112" s="426"/>
      <c r="B112" s="426"/>
      <c r="C112" s="426"/>
      <c r="D112" s="426"/>
      <c r="E112" s="426"/>
      <c r="F112" s="426"/>
      <c r="G112" s="426"/>
      <c r="H112" s="426"/>
      <c r="I112" s="426"/>
      <c r="J112" s="426"/>
      <c r="K112" s="426"/>
      <c r="L112" s="426"/>
      <c r="M112" s="426"/>
      <c r="N112" s="426"/>
      <c r="O112" s="426"/>
      <c r="P112" s="426"/>
      <c r="Q112" s="426"/>
      <c r="R112" s="426"/>
      <c r="S112" s="426"/>
      <c r="T112" s="426"/>
      <c r="U112" s="426"/>
      <c r="V112" s="426"/>
      <c r="W112" s="426"/>
      <c r="X112" s="426"/>
      <c r="Y112" s="426"/>
      <c r="Z112" s="426"/>
      <c r="AA112" s="426"/>
    </row>
    <row r="113" spans="1:27" ht="15.75" customHeight="1">
      <c r="A113" s="426"/>
      <c r="B113" s="426"/>
      <c r="C113" s="426"/>
      <c r="D113" s="426"/>
      <c r="E113" s="426"/>
      <c r="F113" s="426"/>
      <c r="G113" s="426"/>
      <c r="H113" s="426"/>
      <c r="I113" s="426"/>
      <c r="J113" s="426"/>
      <c r="K113" s="426"/>
      <c r="L113" s="426"/>
      <c r="M113" s="426"/>
      <c r="N113" s="426"/>
      <c r="O113" s="426"/>
      <c r="P113" s="426"/>
      <c r="Q113" s="426"/>
      <c r="R113" s="426"/>
      <c r="S113" s="426"/>
      <c r="T113" s="426"/>
      <c r="U113" s="426"/>
      <c r="V113" s="426"/>
      <c r="W113" s="426"/>
      <c r="X113" s="426"/>
      <c r="Y113" s="426"/>
      <c r="Z113" s="426"/>
      <c r="AA113" s="426"/>
    </row>
    <row r="114" spans="1:27" ht="15.75" customHeight="1">
      <c r="A114" s="426"/>
      <c r="B114" s="426"/>
      <c r="C114" s="426"/>
      <c r="D114" s="426"/>
      <c r="E114" s="426"/>
      <c r="F114" s="426"/>
      <c r="G114" s="426"/>
      <c r="H114" s="426"/>
      <c r="I114" s="426"/>
      <c r="J114" s="426"/>
      <c r="K114" s="426"/>
      <c r="L114" s="426"/>
      <c r="M114" s="426"/>
      <c r="N114" s="426"/>
      <c r="O114" s="426"/>
      <c r="P114" s="426"/>
      <c r="Q114" s="426"/>
      <c r="R114" s="426"/>
      <c r="S114" s="426"/>
      <c r="T114" s="426"/>
      <c r="U114" s="426"/>
      <c r="V114" s="426"/>
      <c r="W114" s="426"/>
      <c r="X114" s="426"/>
      <c r="Y114" s="426"/>
      <c r="Z114" s="426"/>
      <c r="AA114" s="426"/>
    </row>
    <row r="115" spans="1:27" ht="15.75" customHeight="1">
      <c r="A115" s="426"/>
      <c r="B115" s="426"/>
      <c r="C115" s="426"/>
      <c r="D115" s="426"/>
      <c r="E115" s="426"/>
      <c r="F115" s="426"/>
      <c r="G115" s="426"/>
      <c r="H115" s="426"/>
      <c r="I115" s="426"/>
      <c r="J115" s="426"/>
      <c r="K115" s="426"/>
      <c r="L115" s="426"/>
      <c r="M115" s="426"/>
      <c r="N115" s="426"/>
      <c r="O115" s="426"/>
      <c r="P115" s="426"/>
      <c r="Q115" s="426"/>
      <c r="R115" s="426"/>
      <c r="S115" s="426"/>
      <c r="T115" s="426"/>
      <c r="U115" s="426"/>
      <c r="V115" s="426"/>
      <c r="W115" s="426"/>
      <c r="X115" s="426"/>
      <c r="Y115" s="426"/>
      <c r="Z115" s="426"/>
      <c r="AA115" s="426"/>
    </row>
    <row r="116" spans="1:27" ht="15.75" customHeight="1">
      <c r="A116" s="426"/>
      <c r="B116" s="426"/>
      <c r="C116" s="426"/>
      <c r="D116" s="426"/>
      <c r="E116" s="426"/>
      <c r="F116" s="426"/>
      <c r="G116" s="426"/>
      <c r="H116" s="426"/>
      <c r="I116" s="426"/>
      <c r="J116" s="426"/>
      <c r="K116" s="426"/>
      <c r="L116" s="426"/>
      <c r="M116" s="426"/>
      <c r="N116" s="426"/>
      <c r="O116" s="426"/>
      <c r="P116" s="426"/>
      <c r="Q116" s="426"/>
      <c r="R116" s="426"/>
      <c r="S116" s="426"/>
      <c r="T116" s="426"/>
      <c r="U116" s="426"/>
      <c r="V116" s="426"/>
      <c r="W116" s="426"/>
      <c r="X116" s="426"/>
      <c r="Y116" s="426"/>
      <c r="Z116" s="426"/>
      <c r="AA116" s="426"/>
    </row>
    <row r="117" spans="1:27" ht="15.75" customHeight="1">
      <c r="A117" s="426"/>
      <c r="B117" s="426"/>
      <c r="C117" s="426"/>
      <c r="D117" s="426"/>
      <c r="E117" s="426"/>
      <c r="F117" s="426"/>
      <c r="G117" s="426"/>
      <c r="H117" s="426"/>
      <c r="I117" s="426"/>
      <c r="J117" s="426"/>
      <c r="K117" s="426"/>
      <c r="L117" s="426"/>
      <c r="M117" s="426"/>
      <c r="N117" s="426"/>
      <c r="O117" s="426"/>
      <c r="P117" s="426"/>
      <c r="Q117" s="426"/>
      <c r="R117" s="426"/>
      <c r="S117" s="426"/>
      <c r="T117" s="426"/>
      <c r="U117" s="426"/>
      <c r="V117" s="426"/>
      <c r="W117" s="426"/>
      <c r="X117" s="426"/>
      <c r="Y117" s="426"/>
      <c r="Z117" s="426"/>
      <c r="AA117" s="426"/>
    </row>
    <row r="118" spans="1:27" ht="15.75" customHeight="1">
      <c r="A118" s="426"/>
      <c r="B118" s="426"/>
      <c r="C118" s="426"/>
      <c r="D118" s="426"/>
      <c r="E118" s="426"/>
      <c r="F118" s="426"/>
      <c r="G118" s="426"/>
      <c r="H118" s="426"/>
      <c r="I118" s="426"/>
      <c r="J118" s="426"/>
      <c r="K118" s="426"/>
      <c r="L118" s="426"/>
      <c r="M118" s="426"/>
      <c r="N118" s="426"/>
      <c r="O118" s="426"/>
      <c r="P118" s="426"/>
      <c r="Q118" s="426"/>
      <c r="R118" s="426"/>
      <c r="S118" s="426"/>
      <c r="T118" s="426"/>
      <c r="U118" s="426"/>
      <c r="V118" s="426"/>
      <c r="W118" s="426"/>
      <c r="X118" s="426"/>
      <c r="Y118" s="426"/>
      <c r="Z118" s="426"/>
      <c r="AA118" s="426"/>
    </row>
    <row r="119" spans="1:27" ht="15.75" customHeight="1">
      <c r="A119" s="426"/>
      <c r="B119" s="426"/>
      <c r="C119" s="426"/>
      <c r="D119" s="426"/>
      <c r="E119" s="426"/>
      <c r="F119" s="426"/>
      <c r="G119" s="426"/>
      <c r="H119" s="426"/>
      <c r="I119" s="426"/>
      <c r="J119" s="426"/>
      <c r="K119" s="426"/>
      <c r="L119" s="426"/>
      <c r="M119" s="426"/>
      <c r="N119" s="426"/>
      <c r="O119" s="426"/>
      <c r="P119" s="426"/>
      <c r="Q119" s="426"/>
      <c r="R119" s="426"/>
      <c r="S119" s="426"/>
      <c r="T119" s="426"/>
      <c r="U119" s="426"/>
      <c r="V119" s="426"/>
      <c r="W119" s="426"/>
      <c r="X119" s="426"/>
      <c r="Y119" s="426"/>
      <c r="Z119" s="426"/>
      <c r="AA119" s="426"/>
    </row>
    <row r="120" spans="1:27" ht="15.75" customHeight="1">
      <c r="A120" s="426"/>
      <c r="B120" s="426"/>
      <c r="C120" s="426"/>
      <c r="D120" s="426"/>
      <c r="E120" s="426"/>
      <c r="F120" s="426"/>
      <c r="G120" s="426"/>
      <c r="H120" s="426"/>
      <c r="I120" s="426"/>
      <c r="J120" s="426"/>
      <c r="K120" s="426"/>
      <c r="L120" s="426"/>
      <c r="M120" s="426"/>
      <c r="N120" s="426"/>
      <c r="O120" s="426"/>
      <c r="P120" s="426"/>
      <c r="Q120" s="426"/>
      <c r="R120" s="426"/>
      <c r="S120" s="426"/>
      <c r="T120" s="426"/>
      <c r="U120" s="426"/>
      <c r="V120" s="426"/>
      <c r="W120" s="426"/>
      <c r="X120" s="426"/>
      <c r="Y120" s="426"/>
      <c r="Z120" s="426"/>
      <c r="AA120" s="426"/>
    </row>
    <row r="121" spans="1:27" ht="15.75" customHeight="1">
      <c r="A121" s="426"/>
      <c r="B121" s="426"/>
      <c r="C121" s="426"/>
      <c r="D121" s="426"/>
      <c r="E121" s="426"/>
      <c r="F121" s="426"/>
      <c r="G121" s="426"/>
      <c r="H121" s="426"/>
      <c r="I121" s="426"/>
      <c r="J121" s="426"/>
      <c r="K121" s="426"/>
      <c r="L121" s="426"/>
      <c r="M121" s="426"/>
      <c r="N121" s="426"/>
      <c r="O121" s="426"/>
      <c r="P121" s="426"/>
      <c r="Q121" s="426"/>
      <c r="R121" s="426"/>
      <c r="S121" s="426"/>
      <c r="T121" s="426"/>
      <c r="U121" s="426"/>
      <c r="V121" s="426"/>
      <c r="W121" s="426"/>
      <c r="X121" s="426"/>
      <c r="Y121" s="426"/>
      <c r="Z121" s="426"/>
      <c r="AA121" s="426"/>
    </row>
    <row r="122" spans="1:27" ht="15.75" customHeight="1">
      <c r="A122" s="426"/>
      <c r="B122" s="426"/>
      <c r="C122" s="426"/>
      <c r="D122" s="426"/>
      <c r="E122" s="426"/>
      <c r="F122" s="426"/>
      <c r="G122" s="426"/>
      <c r="H122" s="426"/>
      <c r="I122" s="426"/>
      <c r="J122" s="426"/>
      <c r="K122" s="426"/>
      <c r="L122" s="426"/>
      <c r="M122" s="426"/>
      <c r="N122" s="426"/>
      <c r="O122" s="426"/>
      <c r="P122" s="426"/>
      <c r="Q122" s="426"/>
      <c r="R122" s="426"/>
      <c r="S122" s="426"/>
      <c r="T122" s="426"/>
      <c r="U122" s="426"/>
      <c r="V122" s="426"/>
      <c r="W122" s="426"/>
      <c r="X122" s="426"/>
      <c r="Y122" s="426"/>
      <c r="Z122" s="426"/>
      <c r="AA122" s="426"/>
    </row>
    <row r="123" spans="1:27" ht="15.75" customHeight="1">
      <c r="A123" s="426"/>
      <c r="B123" s="426"/>
      <c r="C123" s="426"/>
      <c r="D123" s="426"/>
      <c r="E123" s="426"/>
      <c r="F123" s="426"/>
      <c r="G123" s="426"/>
      <c r="H123" s="426"/>
      <c r="I123" s="426"/>
      <c r="J123" s="426"/>
      <c r="K123" s="426"/>
      <c r="L123" s="426"/>
      <c r="M123" s="426"/>
      <c r="N123" s="426"/>
      <c r="O123" s="426"/>
      <c r="P123" s="426"/>
      <c r="Q123" s="426"/>
      <c r="R123" s="426"/>
      <c r="S123" s="426"/>
      <c r="T123" s="426"/>
      <c r="U123" s="426"/>
      <c r="V123" s="426"/>
      <c r="W123" s="426"/>
      <c r="X123" s="426"/>
      <c r="Y123" s="426"/>
      <c r="Z123" s="426"/>
      <c r="AA123" s="426"/>
    </row>
    <row r="124" spans="1:27" ht="15.75" customHeight="1">
      <c r="A124" s="426"/>
      <c r="B124" s="426"/>
      <c r="C124" s="426"/>
      <c r="D124" s="426"/>
      <c r="E124" s="426"/>
      <c r="F124" s="426"/>
      <c r="G124" s="426"/>
      <c r="H124" s="426"/>
      <c r="I124" s="426"/>
      <c r="J124" s="426"/>
      <c r="K124" s="426"/>
      <c r="L124" s="426"/>
      <c r="M124" s="426"/>
      <c r="N124" s="426"/>
      <c r="O124" s="426"/>
      <c r="P124" s="426"/>
      <c r="Q124" s="426"/>
      <c r="R124" s="426"/>
      <c r="S124" s="426"/>
      <c r="T124" s="426"/>
      <c r="U124" s="426"/>
      <c r="V124" s="426"/>
      <c r="W124" s="426"/>
      <c r="X124" s="426"/>
      <c r="Y124" s="426"/>
      <c r="Z124" s="426"/>
      <c r="AA124" s="426"/>
    </row>
    <row r="125" spans="1:27" ht="15.75" customHeight="1">
      <c r="A125" s="426"/>
      <c r="B125" s="426"/>
      <c r="C125" s="426"/>
      <c r="D125" s="426"/>
      <c r="E125" s="426"/>
      <c r="F125" s="426"/>
      <c r="G125" s="426"/>
      <c r="H125" s="426"/>
      <c r="I125" s="426"/>
      <c r="J125" s="426"/>
      <c r="K125" s="426"/>
      <c r="L125" s="426"/>
      <c r="M125" s="426"/>
      <c r="N125" s="426"/>
      <c r="O125" s="426"/>
      <c r="P125" s="426"/>
      <c r="Q125" s="426"/>
      <c r="R125" s="426"/>
      <c r="S125" s="426"/>
      <c r="T125" s="426"/>
      <c r="U125" s="426"/>
      <c r="V125" s="426"/>
      <c r="W125" s="426"/>
      <c r="X125" s="426"/>
      <c r="Y125" s="426"/>
      <c r="Z125" s="426"/>
      <c r="AA125" s="426"/>
    </row>
    <row r="126" spans="1:27" ht="15.75" customHeight="1">
      <c r="A126" s="426"/>
      <c r="B126" s="426"/>
      <c r="C126" s="426"/>
      <c r="D126" s="426"/>
      <c r="E126" s="426"/>
      <c r="F126" s="426"/>
      <c r="G126" s="426"/>
      <c r="H126" s="426"/>
      <c r="I126" s="426"/>
      <c r="J126" s="426"/>
      <c r="K126" s="426"/>
      <c r="L126" s="426"/>
      <c r="M126" s="426"/>
      <c r="N126" s="426"/>
      <c r="O126" s="426"/>
      <c r="P126" s="426"/>
      <c r="Q126" s="426"/>
      <c r="R126" s="426"/>
      <c r="S126" s="426"/>
      <c r="T126" s="426"/>
      <c r="U126" s="426"/>
      <c r="V126" s="426"/>
      <c r="W126" s="426"/>
      <c r="X126" s="426"/>
      <c r="Y126" s="426"/>
      <c r="Z126" s="426"/>
      <c r="AA126" s="426"/>
    </row>
    <row r="127" spans="1:27" ht="15.75" customHeight="1">
      <c r="A127" s="426"/>
      <c r="B127" s="426"/>
      <c r="C127" s="426"/>
      <c r="D127" s="426"/>
      <c r="E127" s="426"/>
      <c r="F127" s="426"/>
      <c r="G127" s="426"/>
      <c r="H127" s="426"/>
      <c r="I127" s="426"/>
      <c r="J127" s="426"/>
      <c r="K127" s="426"/>
      <c r="L127" s="426"/>
      <c r="M127" s="426"/>
      <c r="N127" s="426"/>
      <c r="O127" s="426"/>
      <c r="P127" s="426"/>
      <c r="Q127" s="426"/>
      <c r="R127" s="426"/>
      <c r="S127" s="426"/>
      <c r="T127" s="426"/>
      <c r="U127" s="426"/>
      <c r="V127" s="426"/>
      <c r="W127" s="426"/>
      <c r="X127" s="426"/>
      <c r="Y127" s="426"/>
      <c r="Z127" s="426"/>
      <c r="AA127" s="426"/>
    </row>
    <row r="128" spans="1:27" ht="15.75" customHeight="1">
      <c r="A128" s="426"/>
      <c r="B128" s="426"/>
      <c r="C128" s="426"/>
      <c r="D128" s="426"/>
      <c r="E128" s="426"/>
      <c r="F128" s="426"/>
      <c r="G128" s="426"/>
      <c r="H128" s="426"/>
      <c r="I128" s="426"/>
      <c r="J128" s="426"/>
      <c r="K128" s="426"/>
      <c r="L128" s="426"/>
      <c r="M128" s="426"/>
      <c r="N128" s="426"/>
      <c r="O128" s="426"/>
      <c r="P128" s="426"/>
      <c r="Q128" s="426"/>
      <c r="R128" s="426"/>
      <c r="S128" s="426"/>
      <c r="T128" s="426"/>
      <c r="U128" s="426"/>
      <c r="V128" s="426"/>
      <c r="W128" s="426"/>
      <c r="X128" s="426"/>
      <c r="Y128" s="426"/>
      <c r="Z128" s="426"/>
      <c r="AA128" s="426"/>
    </row>
    <row r="129" spans="1:27" ht="15.75" customHeight="1">
      <c r="A129" s="426"/>
      <c r="B129" s="426"/>
      <c r="C129" s="426"/>
      <c r="D129" s="426"/>
      <c r="E129" s="426"/>
      <c r="F129" s="426"/>
      <c r="G129" s="426"/>
      <c r="H129" s="426"/>
      <c r="I129" s="426"/>
      <c r="J129" s="426"/>
      <c r="K129" s="426"/>
      <c r="L129" s="426"/>
      <c r="M129" s="426"/>
      <c r="N129" s="426"/>
      <c r="O129" s="426"/>
      <c r="P129" s="426"/>
      <c r="Q129" s="426"/>
      <c r="R129" s="426"/>
      <c r="S129" s="426"/>
      <c r="T129" s="426"/>
      <c r="U129" s="426"/>
      <c r="V129" s="426"/>
      <c r="W129" s="426"/>
      <c r="X129" s="426"/>
      <c r="Y129" s="426"/>
      <c r="Z129" s="426"/>
      <c r="AA129" s="426"/>
    </row>
    <row r="130" spans="1:27" ht="15.75" customHeight="1">
      <c r="A130" s="426"/>
      <c r="B130" s="426"/>
      <c r="C130" s="426"/>
      <c r="D130" s="426"/>
      <c r="E130" s="426"/>
      <c r="F130" s="426"/>
      <c r="G130" s="426"/>
      <c r="H130" s="426"/>
      <c r="I130" s="426"/>
      <c r="J130" s="426"/>
      <c r="K130" s="426"/>
      <c r="L130" s="426"/>
      <c r="M130" s="426"/>
      <c r="N130" s="426"/>
      <c r="O130" s="426"/>
      <c r="P130" s="426"/>
      <c r="Q130" s="426"/>
      <c r="R130" s="426"/>
      <c r="S130" s="426"/>
      <c r="T130" s="426"/>
      <c r="U130" s="426"/>
      <c r="V130" s="426"/>
      <c r="W130" s="426"/>
      <c r="X130" s="426"/>
      <c r="Y130" s="426"/>
      <c r="Z130" s="426"/>
      <c r="AA130" s="426"/>
    </row>
    <row r="131" spans="1:27" ht="15.75" customHeight="1">
      <c r="A131" s="426"/>
      <c r="B131" s="426"/>
      <c r="C131" s="426"/>
      <c r="D131" s="426"/>
      <c r="E131" s="426"/>
      <c r="F131" s="426"/>
      <c r="G131" s="426"/>
      <c r="H131" s="426"/>
      <c r="I131" s="426"/>
      <c r="J131" s="426"/>
      <c r="K131" s="426"/>
      <c r="L131" s="426"/>
      <c r="M131" s="426"/>
      <c r="N131" s="426"/>
      <c r="O131" s="426"/>
      <c r="P131" s="426"/>
      <c r="Q131" s="426"/>
      <c r="R131" s="426"/>
      <c r="S131" s="426"/>
      <c r="T131" s="426"/>
      <c r="U131" s="426"/>
      <c r="V131" s="426"/>
      <c r="W131" s="426"/>
      <c r="X131" s="426"/>
      <c r="Y131" s="426"/>
      <c r="Z131" s="426"/>
      <c r="AA131" s="426"/>
    </row>
    <row r="132" spans="1:27" ht="15.75" customHeight="1">
      <c r="A132" s="426"/>
      <c r="B132" s="426"/>
      <c r="C132" s="426"/>
      <c r="D132" s="426"/>
      <c r="E132" s="426"/>
      <c r="F132" s="426"/>
      <c r="G132" s="426"/>
      <c r="H132" s="426"/>
      <c r="I132" s="426"/>
      <c r="J132" s="426"/>
      <c r="K132" s="426"/>
      <c r="L132" s="426"/>
      <c r="M132" s="426"/>
      <c r="N132" s="426"/>
      <c r="O132" s="426"/>
      <c r="P132" s="426"/>
      <c r="Q132" s="426"/>
      <c r="R132" s="426"/>
      <c r="S132" s="426"/>
      <c r="T132" s="426"/>
      <c r="U132" s="426"/>
      <c r="V132" s="426"/>
      <c r="W132" s="426"/>
      <c r="X132" s="426"/>
      <c r="Y132" s="426"/>
      <c r="Z132" s="426"/>
      <c r="AA132" s="426"/>
    </row>
    <row r="133" spans="1:27" ht="15.75" customHeight="1">
      <c r="A133" s="426"/>
      <c r="B133" s="426"/>
      <c r="C133" s="426"/>
      <c r="D133" s="426"/>
      <c r="E133" s="426"/>
      <c r="F133" s="426"/>
      <c r="G133" s="426"/>
      <c r="H133" s="426"/>
      <c r="I133" s="426"/>
      <c r="J133" s="426"/>
      <c r="K133" s="426"/>
      <c r="L133" s="426"/>
      <c r="M133" s="426"/>
      <c r="N133" s="426"/>
      <c r="O133" s="426"/>
      <c r="P133" s="426"/>
      <c r="Q133" s="426"/>
      <c r="R133" s="426"/>
      <c r="S133" s="426"/>
      <c r="T133" s="426"/>
      <c r="U133" s="426"/>
      <c r="V133" s="426"/>
      <c r="W133" s="426"/>
      <c r="X133" s="426"/>
      <c r="Y133" s="426"/>
      <c r="Z133" s="426"/>
      <c r="AA133" s="426"/>
    </row>
    <row r="134" spans="1:27" ht="15.75" customHeight="1">
      <c r="A134" s="426"/>
      <c r="B134" s="426"/>
      <c r="C134" s="426"/>
      <c r="D134" s="426"/>
      <c r="E134" s="426"/>
      <c r="F134" s="426"/>
      <c r="G134" s="426"/>
      <c r="H134" s="426"/>
      <c r="I134" s="426"/>
      <c r="J134" s="426"/>
      <c r="K134" s="426"/>
      <c r="L134" s="426"/>
      <c r="M134" s="426"/>
      <c r="N134" s="426"/>
      <c r="O134" s="426"/>
      <c r="P134" s="426"/>
      <c r="Q134" s="426"/>
      <c r="R134" s="426"/>
      <c r="S134" s="426"/>
      <c r="T134" s="426"/>
      <c r="U134" s="426"/>
      <c r="V134" s="426"/>
      <c r="W134" s="426"/>
      <c r="X134" s="426"/>
      <c r="Y134" s="426"/>
      <c r="Z134" s="426"/>
      <c r="AA134" s="426"/>
    </row>
    <row r="135" spans="1:27" ht="15.75" customHeight="1">
      <c r="A135" s="426"/>
      <c r="B135" s="426"/>
      <c r="C135" s="426"/>
      <c r="D135" s="426"/>
      <c r="E135" s="426"/>
      <c r="F135" s="426"/>
      <c r="G135" s="426"/>
      <c r="H135" s="426"/>
      <c r="I135" s="426"/>
      <c r="J135" s="426"/>
      <c r="K135" s="426"/>
      <c r="L135" s="426"/>
      <c r="M135" s="426"/>
      <c r="N135" s="426"/>
      <c r="O135" s="426"/>
      <c r="P135" s="426"/>
      <c r="Q135" s="426"/>
      <c r="R135" s="426"/>
      <c r="S135" s="426"/>
      <c r="T135" s="426"/>
      <c r="U135" s="426"/>
      <c r="V135" s="426"/>
      <c r="W135" s="426"/>
      <c r="X135" s="426"/>
      <c r="Y135" s="426"/>
      <c r="Z135" s="426"/>
      <c r="AA135" s="426"/>
    </row>
    <row r="136" spans="1:27" ht="15.75" customHeight="1">
      <c r="A136" s="426"/>
      <c r="B136" s="426"/>
      <c r="C136" s="426"/>
      <c r="D136" s="426"/>
      <c r="E136" s="426"/>
      <c r="F136" s="426"/>
      <c r="G136" s="426"/>
      <c r="H136" s="426"/>
      <c r="I136" s="426"/>
      <c r="J136" s="426"/>
      <c r="K136" s="426"/>
      <c r="L136" s="426"/>
      <c r="M136" s="426"/>
      <c r="N136" s="426"/>
      <c r="O136" s="426"/>
      <c r="P136" s="426"/>
      <c r="Q136" s="426"/>
      <c r="R136" s="426"/>
      <c r="S136" s="426"/>
      <c r="T136" s="426"/>
      <c r="U136" s="426"/>
      <c r="V136" s="426"/>
      <c r="W136" s="426"/>
      <c r="X136" s="426"/>
      <c r="Y136" s="426"/>
      <c r="Z136" s="426"/>
      <c r="AA136" s="426"/>
    </row>
    <row r="137" spans="1:27" ht="15.75" customHeight="1">
      <c r="A137" s="426"/>
      <c r="B137" s="426"/>
      <c r="C137" s="426"/>
      <c r="D137" s="426"/>
      <c r="E137" s="426"/>
      <c r="F137" s="426"/>
      <c r="G137" s="426"/>
      <c r="H137" s="426"/>
      <c r="I137" s="426"/>
      <c r="J137" s="426"/>
      <c r="K137" s="426"/>
      <c r="L137" s="426"/>
      <c r="M137" s="426"/>
      <c r="N137" s="426"/>
      <c r="O137" s="426"/>
      <c r="P137" s="426"/>
      <c r="Q137" s="426"/>
      <c r="R137" s="426"/>
      <c r="S137" s="426"/>
      <c r="T137" s="426"/>
      <c r="U137" s="426"/>
      <c r="V137" s="426"/>
      <c r="W137" s="426"/>
      <c r="X137" s="426"/>
      <c r="Y137" s="426"/>
      <c r="Z137" s="426"/>
      <c r="AA137" s="426"/>
    </row>
    <row r="138" spans="1:27" ht="15.75" customHeight="1">
      <c r="A138" s="426"/>
      <c r="B138" s="426"/>
      <c r="C138" s="426"/>
      <c r="D138" s="426"/>
      <c r="E138" s="426"/>
      <c r="F138" s="426"/>
      <c r="G138" s="426"/>
      <c r="H138" s="426"/>
      <c r="I138" s="426"/>
      <c r="J138" s="426"/>
      <c r="K138" s="426"/>
      <c r="L138" s="426"/>
      <c r="M138" s="426"/>
      <c r="N138" s="426"/>
      <c r="O138" s="426"/>
      <c r="P138" s="426"/>
      <c r="Q138" s="426"/>
      <c r="R138" s="426"/>
      <c r="S138" s="426"/>
      <c r="T138" s="426"/>
      <c r="U138" s="426"/>
      <c r="V138" s="426"/>
      <c r="W138" s="426"/>
      <c r="X138" s="426"/>
      <c r="Y138" s="426"/>
      <c r="Z138" s="426"/>
      <c r="AA138" s="426"/>
    </row>
    <row r="139" spans="1:27" ht="15.75" customHeight="1">
      <c r="A139" s="426"/>
      <c r="B139" s="426"/>
      <c r="C139" s="426"/>
      <c r="D139" s="426"/>
      <c r="E139" s="426"/>
      <c r="F139" s="426"/>
      <c r="G139" s="426"/>
      <c r="H139" s="426"/>
      <c r="I139" s="426"/>
      <c r="J139" s="426"/>
      <c r="K139" s="426"/>
      <c r="L139" s="426"/>
      <c r="M139" s="426"/>
      <c r="N139" s="426"/>
      <c r="O139" s="426"/>
      <c r="P139" s="426"/>
      <c r="Q139" s="426"/>
      <c r="R139" s="426"/>
      <c r="S139" s="426"/>
      <c r="T139" s="426"/>
      <c r="U139" s="426"/>
      <c r="V139" s="426"/>
      <c r="W139" s="426"/>
      <c r="X139" s="426"/>
      <c r="Y139" s="426"/>
      <c r="Z139" s="426"/>
      <c r="AA139" s="426"/>
    </row>
    <row r="140" spans="1:27" ht="15.75" customHeight="1">
      <c r="A140" s="426"/>
      <c r="B140" s="426"/>
      <c r="C140" s="426"/>
      <c r="D140" s="426"/>
      <c r="E140" s="426"/>
      <c r="F140" s="426"/>
      <c r="G140" s="426"/>
      <c r="H140" s="426"/>
      <c r="I140" s="426"/>
      <c r="J140" s="426"/>
      <c r="K140" s="426"/>
      <c r="L140" s="426"/>
      <c r="M140" s="426"/>
      <c r="N140" s="426"/>
      <c r="O140" s="426"/>
      <c r="P140" s="426"/>
      <c r="Q140" s="426"/>
      <c r="R140" s="426"/>
      <c r="S140" s="426"/>
      <c r="T140" s="426"/>
      <c r="U140" s="426"/>
      <c r="V140" s="426"/>
      <c r="W140" s="426"/>
      <c r="X140" s="426"/>
      <c r="Y140" s="426"/>
      <c r="Z140" s="426"/>
      <c r="AA140" s="426"/>
    </row>
    <row r="141" spans="1:27" ht="15.75" customHeight="1">
      <c r="A141" s="426"/>
      <c r="B141" s="426"/>
      <c r="C141" s="426"/>
      <c r="D141" s="426"/>
      <c r="E141" s="426"/>
      <c r="F141" s="426"/>
      <c r="G141" s="426"/>
      <c r="H141" s="426"/>
      <c r="I141" s="426"/>
      <c r="J141" s="426"/>
      <c r="K141" s="426"/>
      <c r="L141" s="426"/>
      <c r="M141" s="426"/>
      <c r="N141" s="426"/>
      <c r="O141" s="426"/>
      <c r="P141" s="426"/>
      <c r="Q141" s="426"/>
      <c r="R141" s="426"/>
      <c r="S141" s="426"/>
      <c r="T141" s="426"/>
      <c r="U141" s="426"/>
      <c r="V141" s="426"/>
      <c r="W141" s="426"/>
      <c r="X141" s="426"/>
      <c r="Y141" s="426"/>
      <c r="Z141" s="426"/>
      <c r="AA141" s="426"/>
    </row>
    <row r="142" spans="1:27" ht="15.75" customHeight="1">
      <c r="A142" s="426"/>
      <c r="B142" s="426"/>
      <c r="C142" s="426"/>
      <c r="D142" s="426"/>
      <c r="E142" s="426"/>
      <c r="F142" s="426"/>
      <c r="G142" s="426"/>
      <c r="H142" s="426"/>
      <c r="I142" s="426"/>
      <c r="J142" s="426"/>
      <c r="K142" s="426"/>
      <c r="L142" s="426"/>
      <c r="M142" s="426"/>
      <c r="N142" s="426"/>
      <c r="O142" s="426"/>
      <c r="P142" s="426"/>
      <c r="Q142" s="426"/>
      <c r="R142" s="426"/>
      <c r="S142" s="426"/>
      <c r="T142" s="426"/>
      <c r="U142" s="426"/>
      <c r="V142" s="426"/>
      <c r="W142" s="426"/>
      <c r="X142" s="426"/>
      <c r="Y142" s="426"/>
      <c r="Z142" s="426"/>
      <c r="AA142" s="426"/>
    </row>
    <row r="143" spans="1:27" ht="15.75" customHeight="1">
      <c r="A143" s="426"/>
      <c r="B143" s="426"/>
      <c r="C143" s="426"/>
      <c r="D143" s="426"/>
      <c r="E143" s="426"/>
      <c r="F143" s="426"/>
      <c r="G143" s="426"/>
      <c r="H143" s="426"/>
      <c r="I143" s="426"/>
      <c r="J143" s="426"/>
      <c r="K143" s="426"/>
      <c r="L143" s="426"/>
      <c r="M143" s="426"/>
      <c r="N143" s="426"/>
      <c r="O143" s="426"/>
      <c r="P143" s="426"/>
      <c r="Q143" s="426"/>
      <c r="R143" s="426"/>
      <c r="S143" s="426"/>
      <c r="T143" s="426"/>
      <c r="U143" s="426"/>
      <c r="V143" s="426"/>
      <c r="W143" s="426"/>
      <c r="X143" s="426"/>
      <c r="Y143" s="426"/>
      <c r="Z143" s="426"/>
      <c r="AA143" s="426"/>
    </row>
    <row r="144" spans="1:27" ht="15.75" customHeight="1">
      <c r="A144" s="426"/>
      <c r="B144" s="426"/>
      <c r="C144" s="426"/>
      <c r="D144" s="426"/>
      <c r="E144" s="426"/>
      <c r="F144" s="426"/>
      <c r="G144" s="426"/>
      <c r="H144" s="426"/>
      <c r="I144" s="426"/>
      <c r="J144" s="426"/>
      <c r="K144" s="426"/>
      <c r="L144" s="426"/>
      <c r="M144" s="426"/>
      <c r="N144" s="426"/>
      <c r="O144" s="426"/>
      <c r="P144" s="426"/>
      <c r="Q144" s="426"/>
      <c r="R144" s="426"/>
      <c r="S144" s="426"/>
      <c r="T144" s="426"/>
      <c r="U144" s="426"/>
      <c r="V144" s="426"/>
      <c r="W144" s="426"/>
      <c r="X144" s="426"/>
      <c r="Y144" s="426"/>
      <c r="Z144" s="426"/>
      <c r="AA144" s="426"/>
    </row>
    <row r="145" spans="1:27" ht="15.75" customHeight="1">
      <c r="A145" s="426"/>
      <c r="B145" s="426"/>
      <c r="C145" s="426"/>
      <c r="D145" s="426"/>
      <c r="E145" s="426"/>
      <c r="F145" s="426"/>
      <c r="G145" s="426"/>
      <c r="H145" s="426"/>
      <c r="I145" s="426"/>
      <c r="J145" s="426"/>
      <c r="K145" s="426"/>
      <c r="L145" s="426"/>
      <c r="M145" s="426"/>
      <c r="N145" s="426"/>
      <c r="O145" s="426"/>
      <c r="P145" s="426"/>
      <c r="Q145" s="426"/>
      <c r="R145" s="426"/>
      <c r="S145" s="426"/>
      <c r="T145" s="426"/>
      <c r="U145" s="426"/>
      <c r="V145" s="426"/>
      <c r="W145" s="426"/>
      <c r="X145" s="426"/>
      <c r="Y145" s="426"/>
      <c r="Z145" s="426"/>
      <c r="AA145" s="426"/>
    </row>
    <row r="146" spans="1:27" ht="15.75" customHeight="1">
      <c r="A146" s="426"/>
      <c r="B146" s="426"/>
      <c r="C146" s="426"/>
      <c r="D146" s="426"/>
      <c r="E146" s="426"/>
      <c r="F146" s="426"/>
      <c r="G146" s="426"/>
      <c r="H146" s="426"/>
      <c r="I146" s="426"/>
      <c r="J146" s="426"/>
      <c r="K146" s="426"/>
      <c r="L146" s="426"/>
      <c r="M146" s="426"/>
      <c r="N146" s="426"/>
      <c r="O146" s="426"/>
      <c r="P146" s="426"/>
      <c r="Q146" s="426"/>
      <c r="R146" s="426"/>
      <c r="S146" s="426"/>
      <c r="T146" s="426"/>
      <c r="U146" s="426"/>
      <c r="V146" s="426"/>
      <c r="W146" s="426"/>
      <c r="X146" s="426"/>
      <c r="Y146" s="426"/>
      <c r="Z146" s="426"/>
      <c r="AA146" s="426"/>
    </row>
    <row r="147" spans="1:27" ht="15.75" customHeight="1">
      <c r="A147" s="426"/>
      <c r="B147" s="426"/>
      <c r="C147" s="426"/>
      <c r="D147" s="426"/>
      <c r="E147" s="426"/>
      <c r="F147" s="426"/>
      <c r="G147" s="426"/>
      <c r="H147" s="426"/>
      <c r="I147" s="426"/>
      <c r="J147" s="426"/>
      <c r="K147" s="426"/>
      <c r="L147" s="426"/>
      <c r="M147" s="426"/>
      <c r="N147" s="426"/>
      <c r="O147" s="426"/>
      <c r="P147" s="426"/>
      <c r="Q147" s="426"/>
      <c r="R147" s="426"/>
      <c r="S147" s="426"/>
      <c r="T147" s="426"/>
      <c r="U147" s="426"/>
      <c r="V147" s="426"/>
      <c r="W147" s="426"/>
      <c r="X147" s="426"/>
      <c r="Y147" s="426"/>
      <c r="Z147" s="426"/>
      <c r="AA147" s="426"/>
    </row>
    <row r="148" spans="1:27" ht="15.75" customHeight="1">
      <c r="A148" s="426"/>
      <c r="B148" s="426"/>
      <c r="C148" s="426"/>
      <c r="D148" s="426"/>
      <c r="E148" s="426"/>
      <c r="F148" s="426"/>
      <c r="G148" s="426"/>
      <c r="H148" s="426"/>
      <c r="I148" s="426"/>
      <c r="J148" s="426"/>
      <c r="K148" s="426"/>
      <c r="L148" s="426"/>
      <c r="M148" s="426"/>
      <c r="N148" s="426"/>
      <c r="O148" s="426"/>
      <c r="P148" s="426"/>
      <c r="Q148" s="426"/>
      <c r="R148" s="426"/>
      <c r="S148" s="426"/>
      <c r="T148" s="426"/>
      <c r="U148" s="426"/>
      <c r="V148" s="426"/>
      <c r="W148" s="426"/>
      <c r="X148" s="426"/>
      <c r="Y148" s="426"/>
      <c r="Z148" s="426"/>
      <c r="AA148" s="426"/>
    </row>
    <row r="149" spans="1:27" ht="15.75" customHeight="1">
      <c r="A149" s="426"/>
      <c r="B149" s="426"/>
      <c r="C149" s="426"/>
      <c r="D149" s="426"/>
      <c r="E149" s="426"/>
      <c r="F149" s="426"/>
      <c r="G149" s="426"/>
      <c r="H149" s="426"/>
      <c r="I149" s="426"/>
      <c r="J149" s="426"/>
      <c r="K149" s="426"/>
      <c r="L149" s="426"/>
      <c r="M149" s="426"/>
      <c r="N149" s="426"/>
      <c r="O149" s="426"/>
      <c r="P149" s="426"/>
      <c r="Q149" s="426"/>
      <c r="R149" s="426"/>
      <c r="S149" s="426"/>
      <c r="T149" s="426"/>
      <c r="U149" s="426"/>
      <c r="V149" s="426"/>
      <c r="W149" s="426"/>
      <c r="X149" s="426"/>
      <c r="Y149" s="426"/>
      <c r="Z149" s="426"/>
      <c r="AA149" s="426"/>
    </row>
    <row r="150" spans="1:27" ht="15.75" customHeight="1">
      <c r="A150" s="426"/>
      <c r="B150" s="426"/>
      <c r="C150" s="426"/>
      <c r="D150" s="426"/>
      <c r="E150" s="426"/>
      <c r="F150" s="426"/>
      <c r="G150" s="426"/>
      <c r="H150" s="426"/>
      <c r="I150" s="426"/>
      <c r="J150" s="426"/>
      <c r="K150" s="426"/>
      <c r="L150" s="426"/>
      <c r="M150" s="426"/>
      <c r="N150" s="426"/>
      <c r="O150" s="426"/>
      <c r="P150" s="426"/>
      <c r="Q150" s="426"/>
      <c r="R150" s="426"/>
      <c r="S150" s="426"/>
      <c r="T150" s="426"/>
      <c r="U150" s="426"/>
      <c r="V150" s="426"/>
      <c r="W150" s="426"/>
      <c r="X150" s="426"/>
      <c r="Y150" s="426"/>
      <c r="Z150" s="426"/>
      <c r="AA150" s="426"/>
    </row>
    <row r="151" spans="1:27" ht="15.75" customHeight="1">
      <c r="A151" s="426"/>
      <c r="B151" s="426"/>
      <c r="C151" s="426"/>
      <c r="D151" s="426"/>
      <c r="E151" s="426"/>
      <c r="F151" s="426"/>
      <c r="G151" s="426"/>
      <c r="H151" s="426"/>
      <c r="I151" s="426"/>
      <c r="J151" s="426"/>
      <c r="K151" s="426"/>
      <c r="L151" s="426"/>
      <c r="M151" s="426"/>
      <c r="N151" s="426"/>
      <c r="O151" s="426"/>
      <c r="P151" s="426"/>
      <c r="Q151" s="426"/>
      <c r="R151" s="426"/>
      <c r="S151" s="426"/>
      <c r="T151" s="426"/>
      <c r="U151" s="426"/>
      <c r="V151" s="426"/>
      <c r="W151" s="426"/>
      <c r="X151" s="426"/>
      <c r="Y151" s="426"/>
      <c r="Z151" s="426"/>
      <c r="AA151" s="426"/>
    </row>
    <row r="152" spans="1:27" ht="15.75" customHeight="1">
      <c r="A152" s="426"/>
      <c r="B152" s="426"/>
      <c r="C152" s="426"/>
      <c r="D152" s="426"/>
      <c r="E152" s="426"/>
      <c r="F152" s="426"/>
      <c r="G152" s="426"/>
      <c r="H152" s="426"/>
      <c r="I152" s="426"/>
      <c r="J152" s="426"/>
      <c r="K152" s="426"/>
      <c r="L152" s="426"/>
      <c r="M152" s="426"/>
      <c r="N152" s="426"/>
      <c r="O152" s="426"/>
      <c r="P152" s="426"/>
      <c r="Q152" s="426"/>
      <c r="R152" s="426"/>
      <c r="S152" s="426"/>
      <c r="T152" s="426"/>
      <c r="U152" s="426"/>
      <c r="V152" s="426"/>
      <c r="W152" s="426"/>
      <c r="X152" s="426"/>
      <c r="Y152" s="426"/>
      <c r="Z152" s="426"/>
      <c r="AA152" s="426"/>
    </row>
    <row r="153" spans="1:27" ht="15.75" customHeight="1">
      <c r="A153" s="426"/>
      <c r="B153" s="426"/>
      <c r="C153" s="426"/>
      <c r="D153" s="426"/>
      <c r="E153" s="426"/>
      <c r="F153" s="426"/>
      <c r="G153" s="426"/>
      <c r="H153" s="426"/>
      <c r="I153" s="426"/>
      <c r="J153" s="426"/>
      <c r="K153" s="426"/>
      <c r="L153" s="426"/>
      <c r="M153" s="426"/>
      <c r="N153" s="426"/>
      <c r="O153" s="426"/>
      <c r="P153" s="426"/>
      <c r="Q153" s="426"/>
      <c r="R153" s="426"/>
      <c r="S153" s="426"/>
      <c r="T153" s="426"/>
      <c r="U153" s="426"/>
      <c r="V153" s="426"/>
      <c r="W153" s="426"/>
      <c r="X153" s="426"/>
      <c r="Y153" s="426"/>
      <c r="Z153" s="426"/>
      <c r="AA153" s="426"/>
    </row>
    <row r="154" spans="1:27" ht="15.75" customHeight="1">
      <c r="A154" s="426"/>
      <c r="B154" s="426"/>
      <c r="C154" s="426"/>
      <c r="D154" s="426"/>
      <c r="E154" s="426"/>
      <c r="F154" s="426"/>
      <c r="G154" s="426"/>
      <c r="H154" s="426"/>
      <c r="I154" s="426"/>
      <c r="J154" s="426"/>
      <c r="K154" s="426"/>
      <c r="L154" s="426"/>
      <c r="M154" s="426"/>
      <c r="N154" s="426"/>
      <c r="O154" s="426"/>
      <c r="P154" s="426"/>
      <c r="Q154" s="426"/>
      <c r="R154" s="426"/>
      <c r="S154" s="426"/>
      <c r="T154" s="426"/>
      <c r="U154" s="426"/>
      <c r="V154" s="426"/>
      <c r="W154" s="426"/>
      <c r="X154" s="426"/>
      <c r="Y154" s="426"/>
      <c r="Z154" s="426"/>
      <c r="AA154" s="426"/>
    </row>
    <row r="155" spans="1:27" ht="15.75" customHeight="1">
      <c r="A155" s="426"/>
      <c r="B155" s="426"/>
      <c r="C155" s="426"/>
      <c r="D155" s="426"/>
      <c r="E155" s="426"/>
      <c r="F155" s="426"/>
      <c r="G155" s="426"/>
      <c r="H155" s="426"/>
      <c r="I155" s="426"/>
      <c r="J155" s="426"/>
      <c r="K155" s="426"/>
      <c r="L155" s="426"/>
      <c r="M155" s="426"/>
      <c r="N155" s="426"/>
      <c r="O155" s="426"/>
      <c r="P155" s="426"/>
      <c r="Q155" s="426"/>
      <c r="R155" s="426"/>
      <c r="S155" s="426"/>
      <c r="T155" s="426"/>
      <c r="U155" s="426"/>
      <c r="V155" s="426"/>
      <c r="W155" s="426"/>
      <c r="X155" s="426"/>
      <c r="Y155" s="426"/>
      <c r="Z155" s="426"/>
      <c r="AA155" s="426"/>
    </row>
    <row r="156" spans="1:27" ht="15.75" customHeight="1">
      <c r="A156" s="426"/>
      <c r="B156" s="426"/>
      <c r="C156" s="426"/>
      <c r="D156" s="426"/>
      <c r="E156" s="426"/>
      <c r="F156" s="426"/>
      <c r="G156" s="426"/>
      <c r="H156" s="426"/>
      <c r="I156" s="426"/>
      <c r="J156" s="426"/>
      <c r="K156" s="426"/>
      <c r="L156" s="426"/>
      <c r="M156" s="426"/>
      <c r="N156" s="426"/>
      <c r="O156" s="426"/>
      <c r="P156" s="426"/>
      <c r="Q156" s="426"/>
      <c r="R156" s="426"/>
      <c r="S156" s="426"/>
      <c r="T156" s="426"/>
      <c r="U156" s="426"/>
      <c r="V156" s="426"/>
      <c r="W156" s="426"/>
      <c r="X156" s="426"/>
      <c r="Y156" s="426"/>
      <c r="Z156" s="426"/>
      <c r="AA156" s="426"/>
    </row>
    <row r="157" spans="1:27" ht="15.75" customHeight="1">
      <c r="A157" s="426"/>
      <c r="B157" s="426"/>
      <c r="C157" s="426"/>
      <c r="D157" s="426"/>
      <c r="E157" s="426"/>
      <c r="F157" s="426"/>
      <c r="G157" s="426"/>
      <c r="H157" s="426"/>
      <c r="I157" s="426"/>
      <c r="J157" s="426"/>
      <c r="K157" s="426"/>
      <c r="L157" s="426"/>
      <c r="M157" s="426"/>
      <c r="N157" s="426"/>
      <c r="O157" s="426"/>
      <c r="P157" s="426"/>
      <c r="Q157" s="426"/>
      <c r="R157" s="426"/>
      <c r="S157" s="426"/>
      <c r="T157" s="426"/>
      <c r="U157" s="426"/>
      <c r="V157" s="426"/>
      <c r="W157" s="426"/>
      <c r="X157" s="426"/>
      <c r="Y157" s="426"/>
      <c r="Z157" s="426"/>
      <c r="AA157" s="426"/>
    </row>
    <row r="158" spans="1:27" ht="15.75" customHeight="1">
      <c r="A158" s="426"/>
      <c r="B158" s="426"/>
      <c r="C158" s="426"/>
      <c r="D158" s="426"/>
      <c r="E158" s="426"/>
      <c r="F158" s="426"/>
      <c r="G158" s="426"/>
      <c r="H158" s="426"/>
      <c r="I158" s="426"/>
      <c r="J158" s="426"/>
      <c r="K158" s="426"/>
      <c r="L158" s="426"/>
      <c r="M158" s="426"/>
      <c r="N158" s="426"/>
      <c r="O158" s="426"/>
      <c r="P158" s="426"/>
      <c r="Q158" s="426"/>
      <c r="R158" s="426"/>
      <c r="S158" s="426"/>
      <c r="T158" s="426"/>
      <c r="U158" s="426"/>
      <c r="V158" s="426"/>
      <c r="W158" s="426"/>
      <c r="X158" s="426"/>
      <c r="Y158" s="426"/>
      <c r="Z158" s="426"/>
      <c r="AA158" s="426"/>
    </row>
    <row r="159" spans="1:27" ht="15.75" customHeight="1">
      <c r="A159" s="426"/>
      <c r="B159" s="426"/>
      <c r="C159" s="426"/>
      <c r="D159" s="426"/>
      <c r="E159" s="426"/>
      <c r="F159" s="426"/>
      <c r="G159" s="426"/>
      <c r="H159" s="426"/>
      <c r="I159" s="426"/>
      <c r="J159" s="426"/>
      <c r="K159" s="426"/>
      <c r="L159" s="426"/>
      <c r="M159" s="426"/>
      <c r="N159" s="426"/>
      <c r="O159" s="426"/>
      <c r="P159" s="426"/>
      <c r="Q159" s="426"/>
      <c r="R159" s="426"/>
      <c r="S159" s="426"/>
      <c r="T159" s="426"/>
      <c r="U159" s="426"/>
      <c r="V159" s="426"/>
      <c r="W159" s="426"/>
      <c r="X159" s="426"/>
      <c r="Y159" s="426"/>
      <c r="Z159" s="426"/>
      <c r="AA159" s="426"/>
    </row>
    <row r="160" spans="1:27" ht="15.75" customHeight="1">
      <c r="A160" s="426"/>
      <c r="B160" s="426"/>
      <c r="C160" s="426"/>
      <c r="D160" s="426"/>
      <c r="E160" s="426"/>
      <c r="F160" s="426"/>
      <c r="G160" s="426"/>
      <c r="H160" s="426"/>
      <c r="I160" s="426"/>
      <c r="J160" s="426"/>
      <c r="K160" s="426"/>
      <c r="L160" s="426"/>
      <c r="M160" s="426"/>
      <c r="N160" s="426"/>
      <c r="O160" s="426"/>
      <c r="P160" s="426"/>
      <c r="Q160" s="426"/>
      <c r="R160" s="426"/>
      <c r="S160" s="426"/>
      <c r="T160" s="426"/>
      <c r="U160" s="426"/>
      <c r="V160" s="426"/>
      <c r="W160" s="426"/>
      <c r="X160" s="426"/>
      <c r="Y160" s="426"/>
      <c r="Z160" s="426"/>
      <c r="AA160" s="426"/>
    </row>
    <row r="161" spans="1:27" ht="15.75" customHeight="1">
      <c r="A161" s="426"/>
      <c r="B161" s="426"/>
      <c r="C161" s="426"/>
      <c r="D161" s="426"/>
      <c r="E161" s="426"/>
      <c r="F161" s="426"/>
      <c r="G161" s="426"/>
      <c r="H161" s="426"/>
      <c r="I161" s="426"/>
      <c r="J161" s="426"/>
      <c r="K161" s="426"/>
      <c r="L161" s="426"/>
      <c r="M161" s="426"/>
      <c r="N161" s="426"/>
      <c r="O161" s="426"/>
      <c r="P161" s="426"/>
      <c r="Q161" s="426"/>
      <c r="R161" s="426"/>
      <c r="S161" s="426"/>
      <c r="T161" s="426"/>
      <c r="U161" s="426"/>
      <c r="V161" s="426"/>
      <c r="W161" s="426"/>
      <c r="X161" s="426"/>
      <c r="Y161" s="426"/>
      <c r="Z161" s="426"/>
      <c r="AA161" s="426"/>
    </row>
    <row r="162" spans="1:27" ht="15.75" customHeight="1">
      <c r="A162" s="426"/>
      <c r="B162" s="426"/>
      <c r="C162" s="426"/>
      <c r="D162" s="426"/>
      <c r="E162" s="426"/>
      <c r="F162" s="426"/>
      <c r="G162" s="426"/>
      <c r="H162" s="426"/>
      <c r="I162" s="426"/>
      <c r="J162" s="426"/>
      <c r="K162" s="426"/>
      <c r="L162" s="426"/>
      <c r="M162" s="426"/>
      <c r="N162" s="426"/>
      <c r="O162" s="426"/>
      <c r="P162" s="426"/>
      <c r="Q162" s="426"/>
      <c r="R162" s="426"/>
      <c r="S162" s="426"/>
      <c r="T162" s="426"/>
      <c r="U162" s="426"/>
      <c r="V162" s="426"/>
      <c r="W162" s="426"/>
      <c r="X162" s="426"/>
      <c r="Y162" s="426"/>
      <c r="Z162" s="426"/>
      <c r="AA162" s="426"/>
    </row>
    <row r="163" spans="1:27" ht="15.75" customHeight="1">
      <c r="A163" s="426"/>
      <c r="B163" s="426"/>
      <c r="C163" s="426"/>
      <c r="D163" s="426"/>
      <c r="E163" s="426"/>
      <c r="F163" s="426"/>
      <c r="G163" s="426"/>
      <c r="H163" s="426"/>
      <c r="I163" s="426"/>
      <c r="J163" s="426"/>
      <c r="K163" s="426"/>
      <c r="L163" s="426"/>
      <c r="M163" s="426"/>
      <c r="N163" s="426"/>
      <c r="O163" s="426"/>
      <c r="P163" s="426"/>
      <c r="Q163" s="426"/>
      <c r="R163" s="426"/>
      <c r="S163" s="426"/>
      <c r="T163" s="426"/>
      <c r="U163" s="426"/>
      <c r="V163" s="426"/>
      <c r="W163" s="426"/>
      <c r="X163" s="426"/>
      <c r="Y163" s="426"/>
      <c r="Z163" s="426"/>
      <c r="AA163" s="426"/>
    </row>
    <row r="164" spans="1:27" ht="15.75" customHeight="1">
      <c r="A164" s="426"/>
      <c r="B164" s="426"/>
      <c r="C164" s="426"/>
      <c r="D164" s="426"/>
      <c r="E164" s="426"/>
      <c r="F164" s="426"/>
      <c r="G164" s="426"/>
      <c r="H164" s="426"/>
      <c r="I164" s="426"/>
      <c r="J164" s="426"/>
      <c r="K164" s="426"/>
      <c r="L164" s="426"/>
      <c r="M164" s="426"/>
      <c r="N164" s="426"/>
      <c r="O164" s="426"/>
      <c r="P164" s="426"/>
      <c r="Q164" s="426"/>
      <c r="R164" s="426"/>
      <c r="S164" s="426"/>
      <c r="T164" s="426"/>
      <c r="U164" s="426"/>
      <c r="V164" s="426"/>
      <c r="W164" s="426"/>
      <c r="X164" s="426"/>
      <c r="Y164" s="426"/>
      <c r="Z164" s="426"/>
      <c r="AA164" s="426"/>
    </row>
    <row r="165" spans="1:27" ht="15.75" customHeight="1">
      <c r="A165" s="426"/>
      <c r="B165" s="426"/>
      <c r="C165" s="426"/>
      <c r="D165" s="426"/>
      <c r="E165" s="426"/>
      <c r="F165" s="426"/>
      <c r="G165" s="426"/>
      <c r="H165" s="426"/>
      <c r="I165" s="426"/>
      <c r="J165" s="426"/>
      <c r="K165" s="426"/>
      <c r="L165" s="426"/>
      <c r="M165" s="426"/>
      <c r="N165" s="426"/>
      <c r="O165" s="426"/>
      <c r="P165" s="426"/>
      <c r="Q165" s="426"/>
      <c r="R165" s="426"/>
      <c r="S165" s="426"/>
      <c r="T165" s="426"/>
      <c r="U165" s="426"/>
      <c r="V165" s="426"/>
      <c r="W165" s="426"/>
      <c r="X165" s="426"/>
      <c r="Y165" s="426"/>
      <c r="Z165" s="426"/>
      <c r="AA165" s="426"/>
    </row>
    <row r="166" spans="1:27" ht="15.75" customHeight="1">
      <c r="A166" s="426"/>
      <c r="B166" s="426"/>
      <c r="C166" s="426"/>
      <c r="D166" s="426"/>
      <c r="E166" s="426"/>
      <c r="F166" s="426"/>
      <c r="G166" s="426"/>
      <c r="H166" s="426"/>
      <c r="I166" s="426"/>
      <c r="J166" s="426"/>
      <c r="K166" s="426"/>
      <c r="L166" s="426"/>
      <c r="M166" s="426"/>
      <c r="N166" s="426"/>
      <c r="O166" s="426"/>
      <c r="P166" s="426"/>
      <c r="Q166" s="426"/>
      <c r="R166" s="426"/>
      <c r="S166" s="426"/>
      <c r="T166" s="426"/>
      <c r="U166" s="426"/>
      <c r="V166" s="426"/>
      <c r="W166" s="426"/>
      <c r="X166" s="426"/>
      <c r="Y166" s="426"/>
      <c r="Z166" s="426"/>
      <c r="AA166" s="426"/>
    </row>
    <row r="167" spans="1:27" ht="15.75" customHeight="1">
      <c r="A167" s="426"/>
      <c r="B167" s="426"/>
      <c r="C167" s="426"/>
      <c r="D167" s="426"/>
      <c r="E167" s="426"/>
      <c r="F167" s="426"/>
      <c r="G167" s="426"/>
      <c r="H167" s="426"/>
      <c r="I167" s="426"/>
      <c r="J167" s="426"/>
      <c r="K167" s="426"/>
      <c r="L167" s="426"/>
      <c r="M167" s="426"/>
      <c r="N167" s="426"/>
      <c r="O167" s="426"/>
      <c r="P167" s="426"/>
      <c r="Q167" s="426"/>
      <c r="R167" s="426"/>
      <c r="S167" s="426"/>
      <c r="T167" s="426"/>
      <c r="U167" s="426"/>
      <c r="V167" s="426"/>
      <c r="W167" s="426"/>
      <c r="X167" s="426"/>
      <c r="Y167" s="426"/>
      <c r="Z167" s="426"/>
      <c r="AA167" s="426"/>
    </row>
    <row r="168" spans="1:27" ht="15.75" customHeight="1">
      <c r="A168" s="426"/>
      <c r="B168" s="426"/>
      <c r="C168" s="426"/>
      <c r="D168" s="426"/>
      <c r="E168" s="426"/>
      <c r="F168" s="426"/>
      <c r="G168" s="426"/>
      <c r="H168" s="426"/>
      <c r="I168" s="426"/>
      <c r="J168" s="426"/>
      <c r="K168" s="426"/>
      <c r="L168" s="426"/>
      <c r="M168" s="426"/>
      <c r="N168" s="426"/>
      <c r="O168" s="426"/>
      <c r="P168" s="426"/>
      <c r="Q168" s="426"/>
      <c r="R168" s="426"/>
      <c r="S168" s="426"/>
      <c r="T168" s="426"/>
      <c r="U168" s="426"/>
      <c r="V168" s="426"/>
      <c r="W168" s="426"/>
      <c r="X168" s="426"/>
      <c r="Y168" s="426"/>
      <c r="Z168" s="426"/>
      <c r="AA168" s="426"/>
    </row>
    <row r="169" spans="1:27" ht="15.75" customHeight="1">
      <c r="A169" s="426"/>
      <c r="B169" s="426"/>
      <c r="C169" s="426"/>
      <c r="D169" s="426"/>
      <c r="E169" s="426"/>
      <c r="F169" s="426"/>
      <c r="G169" s="426"/>
      <c r="H169" s="426"/>
      <c r="I169" s="426"/>
      <c r="J169" s="426"/>
      <c r="K169" s="426"/>
      <c r="L169" s="426"/>
      <c r="M169" s="426"/>
      <c r="N169" s="426"/>
      <c r="O169" s="426"/>
      <c r="P169" s="426"/>
      <c r="Q169" s="426"/>
      <c r="R169" s="426"/>
      <c r="S169" s="426"/>
      <c r="T169" s="426"/>
      <c r="U169" s="426"/>
      <c r="V169" s="426"/>
      <c r="W169" s="426"/>
      <c r="X169" s="426"/>
      <c r="Y169" s="426"/>
      <c r="Z169" s="426"/>
      <c r="AA169" s="426"/>
    </row>
    <row r="170" spans="1:27" ht="15.75" customHeight="1">
      <c r="A170" s="426"/>
      <c r="B170" s="426"/>
      <c r="C170" s="426"/>
      <c r="D170" s="426"/>
      <c r="E170" s="426"/>
      <c r="F170" s="426"/>
      <c r="G170" s="426"/>
      <c r="H170" s="426"/>
      <c r="I170" s="426"/>
      <c r="J170" s="426"/>
      <c r="K170" s="426"/>
      <c r="L170" s="426"/>
      <c r="M170" s="426"/>
      <c r="N170" s="426"/>
      <c r="O170" s="426"/>
      <c r="P170" s="426"/>
      <c r="Q170" s="426"/>
      <c r="R170" s="426"/>
      <c r="S170" s="426"/>
      <c r="T170" s="426"/>
      <c r="U170" s="426"/>
      <c r="V170" s="426"/>
      <c r="W170" s="426"/>
      <c r="X170" s="426"/>
      <c r="Y170" s="426"/>
      <c r="Z170" s="426"/>
      <c r="AA170" s="426"/>
    </row>
    <row r="171" spans="1:27" ht="15.75" customHeight="1">
      <c r="A171" s="426"/>
      <c r="B171" s="426"/>
      <c r="C171" s="426"/>
      <c r="D171" s="426"/>
      <c r="E171" s="426"/>
      <c r="F171" s="426"/>
      <c r="G171" s="426"/>
      <c r="H171" s="426"/>
      <c r="I171" s="426"/>
      <c r="J171" s="426"/>
      <c r="K171" s="426"/>
      <c r="L171" s="426"/>
      <c r="M171" s="426"/>
      <c r="N171" s="426"/>
      <c r="O171" s="426"/>
      <c r="P171" s="426"/>
      <c r="Q171" s="426"/>
      <c r="R171" s="426"/>
      <c r="S171" s="426"/>
      <c r="T171" s="426"/>
      <c r="U171" s="426"/>
      <c r="V171" s="426"/>
      <c r="W171" s="426"/>
      <c r="X171" s="426"/>
      <c r="Y171" s="426"/>
      <c r="Z171" s="426"/>
      <c r="AA171" s="426"/>
    </row>
    <row r="172" spans="1:27" ht="15.75" customHeight="1">
      <c r="A172" s="426"/>
      <c r="B172" s="426"/>
      <c r="C172" s="426"/>
      <c r="D172" s="426"/>
      <c r="E172" s="426"/>
      <c r="F172" s="426"/>
      <c r="G172" s="426"/>
      <c r="H172" s="426"/>
      <c r="I172" s="426"/>
      <c r="J172" s="426"/>
      <c r="K172" s="426"/>
      <c r="L172" s="426"/>
      <c r="M172" s="426"/>
      <c r="N172" s="426"/>
      <c r="O172" s="426"/>
      <c r="P172" s="426"/>
      <c r="Q172" s="426"/>
      <c r="R172" s="426"/>
      <c r="S172" s="426"/>
      <c r="T172" s="426"/>
      <c r="U172" s="426"/>
      <c r="V172" s="426"/>
      <c r="W172" s="426"/>
      <c r="X172" s="426"/>
      <c r="Y172" s="426"/>
      <c r="Z172" s="426"/>
      <c r="AA172" s="426"/>
    </row>
    <row r="173" spans="1:27" ht="15.75" customHeight="1">
      <c r="A173" s="426"/>
      <c r="B173" s="426"/>
      <c r="C173" s="426"/>
      <c r="D173" s="426"/>
      <c r="E173" s="426"/>
      <c r="F173" s="426"/>
      <c r="G173" s="426"/>
      <c r="H173" s="426"/>
      <c r="I173" s="426"/>
      <c r="J173" s="426"/>
      <c r="K173" s="426"/>
      <c r="L173" s="426"/>
      <c r="M173" s="426"/>
      <c r="N173" s="426"/>
      <c r="O173" s="426"/>
      <c r="P173" s="426"/>
      <c r="Q173" s="426"/>
      <c r="R173" s="426"/>
      <c r="S173" s="426"/>
      <c r="T173" s="426"/>
      <c r="U173" s="426"/>
      <c r="V173" s="426"/>
      <c r="W173" s="426"/>
      <c r="X173" s="426"/>
      <c r="Y173" s="426"/>
      <c r="Z173" s="426"/>
      <c r="AA173" s="426"/>
    </row>
    <row r="174" spans="1:27" ht="15.75" customHeight="1">
      <c r="A174" s="426"/>
      <c r="B174" s="426"/>
      <c r="C174" s="426"/>
      <c r="D174" s="426"/>
      <c r="E174" s="426"/>
      <c r="F174" s="426"/>
      <c r="G174" s="426"/>
      <c r="H174" s="426"/>
      <c r="I174" s="426"/>
      <c r="J174" s="426"/>
      <c r="K174" s="426"/>
      <c r="L174" s="426"/>
      <c r="M174" s="426"/>
      <c r="N174" s="426"/>
      <c r="O174" s="426"/>
      <c r="P174" s="426"/>
      <c r="Q174" s="426"/>
      <c r="R174" s="426"/>
      <c r="S174" s="426"/>
      <c r="T174" s="426"/>
      <c r="U174" s="426"/>
      <c r="V174" s="426"/>
      <c r="W174" s="426"/>
      <c r="X174" s="426"/>
      <c r="Y174" s="426"/>
      <c r="Z174" s="426"/>
      <c r="AA174" s="426"/>
    </row>
    <row r="175" spans="1:27" ht="15.75" customHeight="1">
      <c r="A175" s="426"/>
      <c r="B175" s="426"/>
      <c r="C175" s="426"/>
      <c r="D175" s="426"/>
      <c r="E175" s="426"/>
      <c r="F175" s="426"/>
      <c r="G175" s="426"/>
      <c r="H175" s="426"/>
      <c r="I175" s="426"/>
      <c r="J175" s="426"/>
      <c r="K175" s="426"/>
      <c r="L175" s="426"/>
      <c r="M175" s="426"/>
      <c r="N175" s="426"/>
      <c r="O175" s="426"/>
      <c r="P175" s="426"/>
      <c r="Q175" s="426"/>
      <c r="R175" s="426"/>
      <c r="S175" s="426"/>
      <c r="T175" s="426"/>
      <c r="U175" s="426"/>
      <c r="V175" s="426"/>
      <c r="W175" s="426"/>
      <c r="X175" s="426"/>
      <c r="Y175" s="426"/>
      <c r="Z175" s="426"/>
      <c r="AA175" s="426"/>
    </row>
    <row r="176" spans="1:27" ht="15.75" customHeight="1">
      <c r="A176" s="426"/>
      <c r="B176" s="426"/>
      <c r="C176" s="426"/>
      <c r="D176" s="426"/>
      <c r="E176" s="426"/>
      <c r="F176" s="426"/>
      <c r="G176" s="426"/>
      <c r="H176" s="426"/>
      <c r="I176" s="426"/>
      <c r="J176" s="426"/>
      <c r="K176" s="426"/>
      <c r="L176" s="426"/>
      <c r="M176" s="426"/>
      <c r="N176" s="426"/>
      <c r="O176" s="426"/>
      <c r="P176" s="426"/>
      <c r="Q176" s="426"/>
      <c r="R176" s="426"/>
      <c r="S176" s="426"/>
      <c r="T176" s="426"/>
      <c r="U176" s="426"/>
      <c r="V176" s="426"/>
      <c r="W176" s="426"/>
      <c r="X176" s="426"/>
      <c r="Y176" s="426"/>
      <c r="Z176" s="426"/>
      <c r="AA176" s="426"/>
    </row>
    <row r="177" spans="1:27" ht="15.75" customHeight="1">
      <c r="A177" s="426"/>
      <c r="B177" s="426"/>
      <c r="C177" s="426"/>
      <c r="D177" s="426"/>
      <c r="E177" s="426"/>
      <c r="F177" s="426"/>
      <c r="G177" s="426"/>
      <c r="H177" s="426"/>
      <c r="I177" s="426"/>
      <c r="J177" s="426"/>
      <c r="K177" s="426"/>
      <c r="L177" s="426"/>
      <c r="M177" s="426"/>
      <c r="N177" s="426"/>
      <c r="O177" s="426"/>
      <c r="P177" s="426"/>
      <c r="Q177" s="426"/>
      <c r="R177" s="426"/>
      <c r="S177" s="426"/>
      <c r="T177" s="426"/>
      <c r="U177" s="426"/>
      <c r="V177" s="426"/>
      <c r="W177" s="426"/>
      <c r="X177" s="426"/>
      <c r="Y177" s="426"/>
      <c r="Z177" s="426"/>
      <c r="AA177" s="426"/>
    </row>
    <row r="178" spans="1:27" ht="15.75" customHeight="1">
      <c r="A178" s="426"/>
      <c r="B178" s="426"/>
      <c r="C178" s="426"/>
      <c r="D178" s="426"/>
      <c r="E178" s="426"/>
      <c r="F178" s="426"/>
      <c r="G178" s="426"/>
      <c r="H178" s="426"/>
      <c r="I178" s="426"/>
      <c r="J178" s="426"/>
      <c r="K178" s="426"/>
      <c r="L178" s="426"/>
      <c r="M178" s="426"/>
      <c r="N178" s="426"/>
      <c r="O178" s="426"/>
      <c r="P178" s="426"/>
      <c r="Q178" s="426"/>
      <c r="R178" s="426"/>
      <c r="S178" s="426"/>
      <c r="T178" s="426"/>
      <c r="U178" s="426"/>
      <c r="V178" s="426"/>
      <c r="W178" s="426"/>
      <c r="X178" s="426"/>
      <c r="Y178" s="426"/>
      <c r="Z178" s="426"/>
      <c r="AA178" s="426"/>
    </row>
    <row r="179" spans="1:27" ht="15.75" customHeight="1">
      <c r="A179" s="426"/>
      <c r="B179" s="426"/>
      <c r="C179" s="426"/>
      <c r="D179" s="426"/>
      <c r="E179" s="426"/>
      <c r="F179" s="426"/>
      <c r="G179" s="426"/>
      <c r="H179" s="426"/>
      <c r="I179" s="426"/>
      <c r="J179" s="426"/>
      <c r="K179" s="426"/>
      <c r="L179" s="426"/>
      <c r="M179" s="426"/>
      <c r="N179" s="426"/>
      <c r="O179" s="426"/>
      <c r="P179" s="426"/>
      <c r="Q179" s="426"/>
      <c r="R179" s="426"/>
      <c r="S179" s="426"/>
      <c r="T179" s="426"/>
      <c r="U179" s="426"/>
      <c r="V179" s="426"/>
      <c r="W179" s="426"/>
      <c r="X179" s="426"/>
      <c r="Y179" s="426"/>
      <c r="Z179" s="426"/>
      <c r="AA179" s="426"/>
    </row>
    <row r="180" spans="1:27" ht="15.75" customHeight="1">
      <c r="A180" s="426"/>
      <c r="B180" s="426"/>
      <c r="C180" s="426"/>
      <c r="D180" s="426"/>
      <c r="E180" s="426"/>
      <c r="F180" s="426"/>
      <c r="G180" s="426"/>
      <c r="H180" s="426"/>
      <c r="I180" s="426"/>
      <c r="J180" s="426"/>
      <c r="K180" s="426"/>
      <c r="L180" s="426"/>
      <c r="M180" s="426"/>
      <c r="N180" s="426"/>
      <c r="O180" s="426"/>
      <c r="P180" s="426"/>
      <c r="Q180" s="426"/>
      <c r="R180" s="426"/>
      <c r="S180" s="426"/>
      <c r="T180" s="426"/>
      <c r="U180" s="426"/>
      <c r="V180" s="426"/>
      <c r="W180" s="426"/>
      <c r="X180" s="426"/>
      <c r="Y180" s="426"/>
      <c r="Z180" s="426"/>
      <c r="AA180" s="426"/>
    </row>
    <row r="181" spans="1:27" ht="15.75" customHeight="1">
      <c r="A181" s="426"/>
      <c r="B181" s="426"/>
      <c r="C181" s="426"/>
      <c r="D181" s="426"/>
      <c r="E181" s="426"/>
      <c r="F181" s="426"/>
      <c r="G181" s="426"/>
      <c r="H181" s="426"/>
      <c r="I181" s="426"/>
      <c r="J181" s="426"/>
      <c r="K181" s="426"/>
      <c r="L181" s="426"/>
      <c r="M181" s="426"/>
      <c r="N181" s="426"/>
      <c r="O181" s="426"/>
      <c r="P181" s="426"/>
      <c r="Q181" s="426"/>
      <c r="R181" s="426"/>
      <c r="S181" s="426"/>
      <c r="T181" s="426"/>
      <c r="U181" s="426"/>
      <c r="V181" s="426"/>
      <c r="W181" s="426"/>
      <c r="X181" s="426"/>
      <c r="Y181" s="426"/>
      <c r="Z181" s="426"/>
      <c r="AA181" s="426"/>
    </row>
    <row r="182" spans="1:27" ht="15.75" customHeight="1">
      <c r="A182" s="426"/>
      <c r="B182" s="426"/>
      <c r="C182" s="426"/>
      <c r="D182" s="426"/>
      <c r="E182" s="426"/>
      <c r="F182" s="426"/>
      <c r="G182" s="426"/>
      <c r="H182" s="426"/>
      <c r="I182" s="426"/>
      <c r="J182" s="426"/>
      <c r="K182" s="426"/>
      <c r="L182" s="426"/>
      <c r="M182" s="426"/>
      <c r="N182" s="426"/>
      <c r="O182" s="426"/>
      <c r="P182" s="426"/>
      <c r="Q182" s="426"/>
      <c r="R182" s="426"/>
      <c r="S182" s="426"/>
      <c r="T182" s="426"/>
      <c r="U182" s="426"/>
      <c r="V182" s="426"/>
      <c r="W182" s="426"/>
      <c r="X182" s="426"/>
      <c r="Y182" s="426"/>
      <c r="Z182" s="426"/>
      <c r="AA182" s="426"/>
    </row>
    <row r="183" spans="1:27" ht="15.75" customHeight="1">
      <c r="A183" s="426"/>
      <c r="B183" s="426"/>
      <c r="C183" s="426"/>
      <c r="D183" s="426"/>
      <c r="E183" s="426"/>
      <c r="F183" s="426"/>
      <c r="G183" s="426"/>
      <c r="H183" s="426"/>
      <c r="I183" s="426"/>
      <c r="J183" s="426"/>
      <c r="K183" s="426"/>
      <c r="L183" s="426"/>
      <c r="M183" s="426"/>
      <c r="N183" s="426"/>
      <c r="O183" s="426"/>
      <c r="P183" s="426"/>
      <c r="Q183" s="426"/>
      <c r="R183" s="426"/>
      <c r="S183" s="426"/>
      <c r="T183" s="426"/>
      <c r="U183" s="426"/>
      <c r="V183" s="426"/>
      <c r="W183" s="426"/>
      <c r="X183" s="426"/>
      <c r="Y183" s="426"/>
      <c r="Z183" s="426"/>
      <c r="AA183" s="426"/>
    </row>
    <row r="184" spans="1:27" ht="15.75" customHeight="1">
      <c r="A184" s="426"/>
      <c r="B184" s="426"/>
      <c r="C184" s="426"/>
      <c r="D184" s="426"/>
      <c r="E184" s="426"/>
      <c r="F184" s="426"/>
      <c r="G184" s="426"/>
      <c r="H184" s="426"/>
      <c r="I184" s="426"/>
      <c r="J184" s="426"/>
      <c r="K184" s="426"/>
      <c r="L184" s="426"/>
      <c r="M184" s="426"/>
      <c r="N184" s="426"/>
      <c r="O184" s="426"/>
      <c r="P184" s="426"/>
      <c r="Q184" s="426"/>
      <c r="R184" s="426"/>
      <c r="S184" s="426"/>
      <c r="T184" s="426"/>
      <c r="U184" s="426"/>
      <c r="V184" s="426"/>
      <c r="W184" s="426"/>
      <c r="X184" s="426"/>
      <c r="Y184" s="426"/>
      <c r="Z184" s="426"/>
      <c r="AA184" s="426"/>
    </row>
    <row r="185" spans="1:27" ht="15.75" customHeight="1">
      <c r="A185" s="426"/>
      <c r="B185" s="426"/>
      <c r="C185" s="426"/>
      <c r="D185" s="426"/>
      <c r="E185" s="426"/>
      <c r="F185" s="426"/>
      <c r="G185" s="426"/>
      <c r="H185" s="426"/>
      <c r="I185" s="426"/>
      <c r="J185" s="426"/>
      <c r="K185" s="426"/>
      <c r="L185" s="426"/>
      <c r="M185" s="426"/>
      <c r="N185" s="426"/>
      <c r="O185" s="426"/>
      <c r="P185" s="426"/>
      <c r="Q185" s="426"/>
      <c r="R185" s="426"/>
      <c r="S185" s="426"/>
      <c r="T185" s="426"/>
      <c r="U185" s="426"/>
      <c r="V185" s="426"/>
      <c r="W185" s="426"/>
      <c r="X185" s="426"/>
      <c r="Y185" s="426"/>
      <c r="Z185" s="426"/>
      <c r="AA185" s="426"/>
    </row>
    <row r="186" spans="1:27" ht="15.75" customHeight="1">
      <c r="A186" s="426"/>
      <c r="B186" s="426"/>
      <c r="C186" s="426"/>
      <c r="D186" s="426"/>
      <c r="E186" s="426"/>
      <c r="F186" s="426"/>
      <c r="G186" s="426"/>
      <c r="H186" s="426"/>
      <c r="I186" s="426"/>
      <c r="J186" s="426"/>
      <c r="K186" s="426"/>
      <c r="L186" s="426"/>
      <c r="M186" s="426"/>
      <c r="N186" s="426"/>
      <c r="O186" s="426"/>
      <c r="P186" s="426"/>
      <c r="Q186" s="426"/>
      <c r="R186" s="426"/>
      <c r="S186" s="426"/>
      <c r="T186" s="426"/>
      <c r="U186" s="426"/>
      <c r="V186" s="426"/>
      <c r="W186" s="426"/>
      <c r="X186" s="426"/>
      <c r="Y186" s="426"/>
      <c r="Z186" s="426"/>
      <c r="AA186" s="426"/>
    </row>
    <row r="187" spans="1:27" ht="15.75" customHeight="1">
      <c r="A187" s="426"/>
      <c r="B187" s="426"/>
      <c r="C187" s="426"/>
      <c r="D187" s="426"/>
      <c r="E187" s="426"/>
      <c r="F187" s="426"/>
      <c r="G187" s="426"/>
      <c r="H187" s="426"/>
      <c r="I187" s="426"/>
      <c r="J187" s="426"/>
      <c r="K187" s="426"/>
      <c r="L187" s="426"/>
      <c r="M187" s="426"/>
      <c r="N187" s="426"/>
      <c r="O187" s="426"/>
      <c r="P187" s="426"/>
      <c r="Q187" s="426"/>
      <c r="R187" s="426"/>
      <c r="S187" s="426"/>
      <c r="T187" s="426"/>
      <c r="U187" s="426"/>
      <c r="V187" s="426"/>
      <c r="W187" s="426"/>
      <c r="X187" s="426"/>
      <c r="Y187" s="426"/>
      <c r="Z187" s="426"/>
      <c r="AA187" s="426"/>
    </row>
    <row r="188" spans="1:27" ht="15.75" customHeight="1">
      <c r="A188" s="426"/>
      <c r="B188" s="426"/>
      <c r="C188" s="426"/>
      <c r="D188" s="426"/>
      <c r="E188" s="426"/>
      <c r="F188" s="426"/>
      <c r="G188" s="426"/>
      <c r="H188" s="426"/>
      <c r="I188" s="426"/>
      <c r="J188" s="426"/>
      <c r="K188" s="426"/>
      <c r="L188" s="426"/>
      <c r="M188" s="426"/>
      <c r="N188" s="426"/>
      <c r="O188" s="426"/>
      <c r="P188" s="426"/>
      <c r="Q188" s="426"/>
      <c r="R188" s="426"/>
      <c r="S188" s="426"/>
      <c r="T188" s="426"/>
      <c r="U188" s="426"/>
      <c r="V188" s="426"/>
      <c r="W188" s="426"/>
      <c r="X188" s="426"/>
      <c r="Y188" s="426"/>
      <c r="Z188" s="426"/>
      <c r="AA188" s="426"/>
    </row>
    <row r="189" spans="1:27" ht="15.75" customHeight="1">
      <c r="A189" s="426"/>
      <c r="B189" s="426"/>
      <c r="C189" s="426"/>
      <c r="D189" s="426"/>
      <c r="E189" s="426"/>
      <c r="F189" s="426"/>
      <c r="G189" s="426"/>
      <c r="H189" s="426"/>
      <c r="I189" s="426"/>
      <c r="J189" s="426"/>
      <c r="K189" s="426"/>
      <c r="L189" s="426"/>
      <c r="M189" s="426"/>
      <c r="N189" s="426"/>
      <c r="O189" s="426"/>
      <c r="P189" s="426"/>
      <c r="Q189" s="426"/>
      <c r="R189" s="426"/>
      <c r="S189" s="426"/>
      <c r="T189" s="426"/>
      <c r="U189" s="426"/>
      <c r="V189" s="426"/>
      <c r="W189" s="426"/>
      <c r="X189" s="426"/>
      <c r="Y189" s="426"/>
      <c r="Z189" s="426"/>
      <c r="AA189" s="426"/>
    </row>
    <row r="190" spans="1:27" ht="15.75" customHeight="1">
      <c r="A190" s="426"/>
      <c r="B190" s="426"/>
      <c r="C190" s="426"/>
      <c r="D190" s="426"/>
      <c r="E190" s="426"/>
      <c r="F190" s="426"/>
      <c r="G190" s="426"/>
      <c r="H190" s="426"/>
      <c r="I190" s="426"/>
      <c r="J190" s="426"/>
      <c r="K190" s="426"/>
      <c r="L190" s="426"/>
      <c r="M190" s="426"/>
      <c r="N190" s="426"/>
      <c r="O190" s="426"/>
      <c r="P190" s="426"/>
      <c r="Q190" s="426"/>
      <c r="R190" s="426"/>
      <c r="S190" s="426"/>
      <c r="T190" s="426"/>
      <c r="U190" s="426"/>
      <c r="V190" s="426"/>
      <c r="W190" s="426"/>
      <c r="X190" s="426"/>
      <c r="Y190" s="426"/>
      <c r="Z190" s="426"/>
      <c r="AA190" s="426"/>
    </row>
    <row r="191" spans="1:27" ht="15.75" customHeight="1">
      <c r="A191" s="426"/>
      <c r="B191" s="426"/>
      <c r="C191" s="426"/>
      <c r="D191" s="426"/>
      <c r="E191" s="426"/>
      <c r="F191" s="426"/>
      <c r="G191" s="426"/>
      <c r="H191" s="426"/>
      <c r="I191" s="426"/>
      <c r="J191" s="426"/>
      <c r="K191" s="426"/>
      <c r="L191" s="426"/>
      <c r="M191" s="426"/>
      <c r="N191" s="426"/>
      <c r="O191" s="426"/>
      <c r="P191" s="426"/>
      <c r="Q191" s="426"/>
      <c r="R191" s="426"/>
      <c r="S191" s="426"/>
      <c r="T191" s="426"/>
      <c r="U191" s="426"/>
      <c r="V191" s="426"/>
      <c r="W191" s="426"/>
      <c r="X191" s="426"/>
      <c r="Y191" s="426"/>
      <c r="Z191" s="426"/>
      <c r="AA191" s="426"/>
    </row>
    <row r="192" spans="1:27" ht="15.75" customHeight="1">
      <c r="A192" s="426"/>
      <c r="B192" s="426"/>
      <c r="C192" s="426"/>
      <c r="D192" s="426"/>
      <c r="E192" s="426"/>
      <c r="F192" s="426"/>
      <c r="G192" s="426"/>
      <c r="H192" s="426"/>
      <c r="I192" s="426"/>
      <c r="J192" s="426"/>
      <c r="K192" s="426"/>
      <c r="L192" s="426"/>
      <c r="M192" s="426"/>
      <c r="N192" s="426"/>
      <c r="O192" s="426"/>
      <c r="P192" s="426"/>
      <c r="Q192" s="426"/>
      <c r="R192" s="426"/>
      <c r="S192" s="426"/>
      <c r="T192" s="426"/>
      <c r="U192" s="426"/>
      <c r="V192" s="426"/>
      <c r="W192" s="426"/>
      <c r="X192" s="426"/>
      <c r="Y192" s="426"/>
      <c r="Z192" s="426"/>
      <c r="AA192" s="426"/>
    </row>
    <row r="193" spans="1:27" ht="15.75" customHeight="1">
      <c r="A193" s="426"/>
      <c r="B193" s="426"/>
      <c r="C193" s="426"/>
      <c r="D193" s="426"/>
      <c r="E193" s="426"/>
      <c r="F193" s="426"/>
      <c r="G193" s="426"/>
      <c r="H193" s="426"/>
      <c r="I193" s="426"/>
      <c r="J193" s="426"/>
      <c r="K193" s="426"/>
      <c r="L193" s="426"/>
      <c r="M193" s="426"/>
      <c r="N193" s="426"/>
      <c r="O193" s="426"/>
      <c r="P193" s="426"/>
      <c r="Q193" s="426"/>
      <c r="R193" s="426"/>
      <c r="S193" s="426"/>
      <c r="T193" s="426"/>
      <c r="U193" s="426"/>
      <c r="V193" s="426"/>
      <c r="W193" s="426"/>
      <c r="X193" s="426"/>
      <c r="Y193" s="426"/>
      <c r="Z193" s="426"/>
      <c r="AA193" s="426"/>
    </row>
    <row r="194" spans="1:27" ht="15.75" customHeight="1">
      <c r="A194" s="426"/>
      <c r="B194" s="426"/>
      <c r="C194" s="426"/>
      <c r="D194" s="426"/>
      <c r="E194" s="426"/>
      <c r="F194" s="426"/>
      <c r="G194" s="426"/>
      <c r="H194" s="426"/>
      <c r="I194" s="426"/>
      <c r="J194" s="426"/>
      <c r="K194" s="426"/>
      <c r="L194" s="426"/>
      <c r="M194" s="426"/>
      <c r="N194" s="426"/>
      <c r="O194" s="426"/>
      <c r="P194" s="426"/>
      <c r="Q194" s="426"/>
      <c r="R194" s="426"/>
      <c r="S194" s="426"/>
      <c r="T194" s="426"/>
      <c r="U194" s="426"/>
      <c r="V194" s="426"/>
      <c r="W194" s="426"/>
      <c r="X194" s="426"/>
      <c r="Y194" s="426"/>
      <c r="Z194" s="426"/>
      <c r="AA194" s="426"/>
    </row>
    <row r="195" spans="1:27" ht="15.75" customHeight="1">
      <c r="A195" s="426"/>
      <c r="B195" s="426"/>
      <c r="C195" s="426"/>
      <c r="D195" s="426"/>
      <c r="E195" s="426"/>
      <c r="F195" s="426"/>
      <c r="G195" s="426"/>
      <c r="H195" s="426"/>
      <c r="I195" s="426"/>
      <c r="J195" s="426"/>
      <c r="K195" s="426"/>
      <c r="L195" s="426"/>
      <c r="M195" s="426"/>
      <c r="N195" s="426"/>
      <c r="O195" s="426"/>
      <c r="P195" s="426"/>
      <c r="Q195" s="426"/>
      <c r="R195" s="426"/>
      <c r="S195" s="426"/>
      <c r="T195" s="426"/>
      <c r="U195" s="426"/>
      <c r="V195" s="426"/>
      <c r="W195" s="426"/>
      <c r="X195" s="426"/>
      <c r="Y195" s="426"/>
      <c r="Z195" s="426"/>
      <c r="AA195" s="426"/>
    </row>
    <row r="196" spans="1:27" ht="15.75" customHeight="1">
      <c r="A196" s="426"/>
      <c r="B196" s="426"/>
      <c r="C196" s="426"/>
      <c r="D196" s="426"/>
      <c r="E196" s="426"/>
      <c r="F196" s="426"/>
      <c r="G196" s="426"/>
      <c r="H196" s="426"/>
      <c r="I196" s="426"/>
      <c r="J196" s="426"/>
      <c r="K196" s="426"/>
      <c r="L196" s="426"/>
      <c r="M196" s="426"/>
      <c r="N196" s="426"/>
      <c r="O196" s="426"/>
      <c r="P196" s="426"/>
      <c r="Q196" s="426"/>
      <c r="R196" s="426"/>
      <c r="S196" s="426"/>
      <c r="T196" s="426"/>
      <c r="U196" s="426"/>
      <c r="V196" s="426"/>
      <c r="W196" s="426"/>
      <c r="X196" s="426"/>
      <c r="Y196" s="426"/>
      <c r="Z196" s="426"/>
      <c r="AA196" s="426"/>
    </row>
    <row r="197" spans="1:27" ht="15.75" customHeight="1">
      <c r="A197" s="426"/>
      <c r="B197" s="426"/>
      <c r="C197" s="426"/>
      <c r="D197" s="426"/>
      <c r="E197" s="426"/>
      <c r="F197" s="426"/>
      <c r="G197" s="426"/>
      <c r="H197" s="426"/>
      <c r="I197" s="426"/>
      <c r="J197" s="426"/>
      <c r="K197" s="426"/>
      <c r="L197" s="426"/>
      <c r="M197" s="426"/>
      <c r="N197" s="426"/>
      <c r="O197" s="426"/>
      <c r="P197" s="426"/>
      <c r="Q197" s="426"/>
      <c r="R197" s="426"/>
      <c r="S197" s="426"/>
      <c r="T197" s="426"/>
      <c r="U197" s="426"/>
      <c r="V197" s="426"/>
      <c r="W197" s="426"/>
      <c r="X197" s="426"/>
      <c r="Y197" s="426"/>
      <c r="Z197" s="426"/>
      <c r="AA197" s="426"/>
    </row>
    <row r="198" spans="1:27" ht="15.75" customHeight="1">
      <c r="A198" s="426"/>
      <c r="B198" s="426"/>
      <c r="C198" s="426"/>
      <c r="D198" s="426"/>
      <c r="E198" s="426"/>
      <c r="F198" s="426"/>
      <c r="G198" s="426"/>
      <c r="H198" s="426"/>
      <c r="I198" s="426"/>
      <c r="J198" s="426"/>
      <c r="K198" s="426"/>
      <c r="L198" s="426"/>
      <c r="M198" s="426"/>
      <c r="N198" s="426"/>
      <c r="O198" s="426"/>
      <c r="P198" s="426"/>
      <c r="Q198" s="426"/>
      <c r="R198" s="426"/>
      <c r="S198" s="426"/>
      <c r="T198" s="426"/>
      <c r="U198" s="426"/>
      <c r="V198" s="426"/>
      <c r="W198" s="426"/>
      <c r="X198" s="426"/>
      <c r="Y198" s="426"/>
      <c r="Z198" s="426"/>
      <c r="AA198" s="426"/>
    </row>
    <row r="199" spans="1:27" ht="15.75" customHeight="1">
      <c r="A199" s="426"/>
      <c r="B199" s="426"/>
      <c r="C199" s="426"/>
      <c r="D199" s="426"/>
      <c r="E199" s="426"/>
      <c r="F199" s="426"/>
      <c r="G199" s="426"/>
      <c r="H199" s="426"/>
      <c r="I199" s="426"/>
      <c r="J199" s="426"/>
      <c r="K199" s="426"/>
      <c r="L199" s="426"/>
      <c r="M199" s="426"/>
      <c r="N199" s="426"/>
      <c r="O199" s="426"/>
      <c r="P199" s="426"/>
      <c r="Q199" s="426"/>
      <c r="R199" s="426"/>
      <c r="S199" s="426"/>
      <c r="T199" s="426"/>
      <c r="U199" s="426"/>
      <c r="V199" s="426"/>
      <c r="W199" s="426"/>
      <c r="X199" s="426"/>
      <c r="Y199" s="426"/>
      <c r="Z199" s="426"/>
      <c r="AA199" s="426"/>
    </row>
    <row r="200" spans="1:27" ht="15.75" customHeight="1">
      <c r="A200" s="426"/>
      <c r="B200" s="426"/>
      <c r="C200" s="426"/>
      <c r="D200" s="426"/>
      <c r="E200" s="426"/>
      <c r="F200" s="426"/>
      <c r="G200" s="426"/>
      <c r="H200" s="426"/>
      <c r="I200" s="426"/>
      <c r="J200" s="426"/>
      <c r="K200" s="426"/>
      <c r="L200" s="426"/>
      <c r="M200" s="426"/>
      <c r="N200" s="426"/>
      <c r="O200" s="426"/>
      <c r="P200" s="426"/>
      <c r="Q200" s="426"/>
      <c r="R200" s="426"/>
      <c r="S200" s="426"/>
      <c r="T200" s="426"/>
      <c r="U200" s="426"/>
      <c r="V200" s="426"/>
      <c r="W200" s="426"/>
      <c r="X200" s="426"/>
      <c r="Y200" s="426"/>
      <c r="Z200" s="426"/>
      <c r="AA200" s="426"/>
    </row>
    <row r="201" spans="1:27" ht="15.75" customHeight="1">
      <c r="A201" s="426"/>
      <c r="B201" s="426"/>
      <c r="C201" s="426"/>
      <c r="D201" s="426"/>
      <c r="E201" s="426"/>
      <c r="F201" s="426"/>
      <c r="G201" s="426"/>
      <c r="H201" s="426"/>
      <c r="I201" s="426"/>
      <c r="J201" s="426"/>
      <c r="K201" s="426"/>
      <c r="L201" s="426"/>
      <c r="M201" s="426"/>
      <c r="N201" s="426"/>
      <c r="O201" s="426"/>
      <c r="P201" s="426"/>
      <c r="Q201" s="426"/>
      <c r="R201" s="426"/>
      <c r="S201" s="426"/>
      <c r="T201" s="426"/>
      <c r="U201" s="426"/>
      <c r="V201" s="426"/>
      <c r="W201" s="426"/>
      <c r="X201" s="426"/>
      <c r="Y201" s="426"/>
      <c r="Z201" s="426"/>
      <c r="AA201" s="426"/>
    </row>
    <row r="202" spans="1:27" ht="15.75" customHeight="1">
      <c r="A202" s="426"/>
      <c r="B202" s="426"/>
      <c r="C202" s="426"/>
      <c r="D202" s="426"/>
      <c r="E202" s="426"/>
      <c r="F202" s="426"/>
      <c r="G202" s="426"/>
      <c r="H202" s="426"/>
      <c r="I202" s="426"/>
      <c r="J202" s="426"/>
      <c r="K202" s="426"/>
      <c r="L202" s="426"/>
      <c r="M202" s="426"/>
      <c r="N202" s="426"/>
      <c r="O202" s="426"/>
      <c r="P202" s="426"/>
      <c r="Q202" s="426"/>
      <c r="R202" s="426"/>
      <c r="S202" s="426"/>
      <c r="T202" s="426"/>
      <c r="U202" s="426"/>
      <c r="V202" s="426"/>
      <c r="W202" s="426"/>
      <c r="X202" s="426"/>
      <c r="Y202" s="426"/>
      <c r="Z202" s="426"/>
      <c r="AA202" s="426"/>
    </row>
    <row r="203" spans="1:27" ht="15.75" customHeight="1">
      <c r="A203" s="426"/>
      <c r="B203" s="426"/>
      <c r="C203" s="426"/>
      <c r="D203" s="426"/>
      <c r="E203" s="426"/>
      <c r="F203" s="426"/>
      <c r="G203" s="426"/>
      <c r="H203" s="426"/>
      <c r="I203" s="426"/>
      <c r="J203" s="426"/>
      <c r="K203" s="426"/>
      <c r="L203" s="426"/>
      <c r="M203" s="426"/>
      <c r="N203" s="426"/>
      <c r="O203" s="426"/>
      <c r="P203" s="426"/>
      <c r="Q203" s="426"/>
      <c r="R203" s="426"/>
      <c r="S203" s="426"/>
      <c r="T203" s="426"/>
      <c r="U203" s="426"/>
      <c r="V203" s="426"/>
      <c r="W203" s="426"/>
      <c r="X203" s="426"/>
      <c r="Y203" s="426"/>
      <c r="Z203" s="426"/>
      <c r="AA203" s="426"/>
    </row>
    <row r="204" spans="1:27" ht="15.75" customHeight="1">
      <c r="A204" s="426"/>
      <c r="B204" s="426"/>
      <c r="C204" s="426"/>
      <c r="D204" s="426"/>
      <c r="E204" s="426"/>
      <c r="F204" s="426"/>
      <c r="G204" s="426"/>
      <c r="H204" s="426"/>
      <c r="I204" s="426"/>
      <c r="J204" s="426"/>
      <c r="K204" s="426"/>
      <c r="L204" s="426"/>
      <c r="M204" s="426"/>
      <c r="N204" s="426"/>
      <c r="O204" s="426"/>
      <c r="P204" s="426"/>
      <c r="Q204" s="426"/>
      <c r="R204" s="426"/>
      <c r="S204" s="426"/>
      <c r="T204" s="426"/>
      <c r="U204" s="426"/>
      <c r="V204" s="426"/>
      <c r="W204" s="426"/>
      <c r="X204" s="426"/>
      <c r="Y204" s="426"/>
      <c r="Z204" s="426"/>
      <c r="AA204" s="426"/>
    </row>
    <row r="205" spans="1:27" ht="15.75" customHeight="1">
      <c r="A205" s="426"/>
      <c r="B205" s="426"/>
      <c r="C205" s="426"/>
      <c r="D205" s="426"/>
      <c r="E205" s="426"/>
      <c r="F205" s="426"/>
      <c r="G205" s="426"/>
      <c r="H205" s="426"/>
      <c r="I205" s="426"/>
      <c r="J205" s="426"/>
      <c r="K205" s="426"/>
      <c r="L205" s="426"/>
      <c r="M205" s="426"/>
      <c r="N205" s="426"/>
      <c r="O205" s="426"/>
      <c r="P205" s="426"/>
      <c r="Q205" s="426"/>
      <c r="R205" s="426"/>
      <c r="S205" s="426"/>
      <c r="T205" s="426"/>
      <c r="U205" s="426"/>
      <c r="V205" s="426"/>
      <c r="W205" s="426"/>
      <c r="X205" s="426"/>
      <c r="Y205" s="426"/>
      <c r="Z205" s="426"/>
      <c r="AA205" s="426"/>
    </row>
    <row r="206" spans="1:27" ht="15.75" customHeight="1">
      <c r="A206" s="426"/>
      <c r="B206" s="426"/>
      <c r="C206" s="426"/>
      <c r="D206" s="426"/>
      <c r="E206" s="426"/>
      <c r="F206" s="426"/>
      <c r="G206" s="426"/>
      <c r="H206" s="426"/>
      <c r="I206" s="426"/>
      <c r="J206" s="426"/>
      <c r="K206" s="426"/>
      <c r="L206" s="426"/>
      <c r="M206" s="426"/>
      <c r="N206" s="426"/>
      <c r="O206" s="426"/>
      <c r="P206" s="426"/>
      <c r="Q206" s="426"/>
      <c r="R206" s="426"/>
      <c r="S206" s="426"/>
      <c r="T206" s="426"/>
      <c r="U206" s="426"/>
      <c r="V206" s="426"/>
      <c r="W206" s="426"/>
      <c r="X206" s="426"/>
      <c r="Y206" s="426"/>
      <c r="Z206" s="426"/>
      <c r="AA206" s="426"/>
    </row>
    <row r="207" spans="1:27" ht="15.75" customHeight="1">
      <c r="A207" s="426"/>
      <c r="B207" s="426"/>
      <c r="C207" s="426"/>
      <c r="D207" s="426"/>
      <c r="E207" s="426"/>
      <c r="F207" s="426"/>
      <c r="G207" s="426"/>
      <c r="H207" s="426"/>
      <c r="I207" s="426"/>
      <c r="J207" s="426"/>
      <c r="K207" s="426"/>
      <c r="L207" s="426"/>
      <c r="M207" s="426"/>
      <c r="N207" s="426"/>
      <c r="O207" s="426"/>
      <c r="P207" s="426"/>
      <c r="Q207" s="426"/>
      <c r="R207" s="426"/>
      <c r="S207" s="426"/>
      <c r="T207" s="426"/>
      <c r="U207" s="426"/>
      <c r="V207" s="426"/>
      <c r="W207" s="426"/>
      <c r="X207" s="426"/>
      <c r="Y207" s="426"/>
      <c r="Z207" s="426"/>
      <c r="AA207" s="426"/>
    </row>
    <row r="208" spans="1:27" ht="15.75" customHeight="1">
      <c r="A208" s="426"/>
      <c r="B208" s="426"/>
      <c r="C208" s="426"/>
      <c r="D208" s="426"/>
      <c r="E208" s="426"/>
      <c r="F208" s="426"/>
      <c r="G208" s="426"/>
      <c r="H208" s="426"/>
      <c r="I208" s="426"/>
      <c r="J208" s="426"/>
      <c r="K208" s="426"/>
      <c r="L208" s="426"/>
      <c r="M208" s="426"/>
      <c r="N208" s="426"/>
      <c r="O208" s="426"/>
      <c r="P208" s="426"/>
      <c r="Q208" s="426"/>
      <c r="R208" s="426"/>
      <c r="S208" s="426"/>
      <c r="T208" s="426"/>
      <c r="U208" s="426"/>
      <c r="V208" s="426"/>
      <c r="W208" s="426"/>
      <c r="X208" s="426"/>
      <c r="Y208" s="426"/>
      <c r="Z208" s="426"/>
      <c r="AA208" s="426"/>
    </row>
    <row r="209" spans="1:27" ht="15.75" customHeight="1">
      <c r="A209" s="426"/>
      <c r="B209" s="426"/>
      <c r="C209" s="426"/>
      <c r="D209" s="426"/>
      <c r="E209" s="426"/>
      <c r="F209" s="426"/>
      <c r="G209" s="426"/>
      <c r="H209" s="426"/>
      <c r="I209" s="426"/>
      <c r="J209" s="426"/>
      <c r="K209" s="426"/>
      <c r="L209" s="426"/>
      <c r="M209" s="426"/>
      <c r="N209" s="426"/>
      <c r="O209" s="426"/>
      <c r="P209" s="426"/>
      <c r="Q209" s="426"/>
      <c r="R209" s="426"/>
      <c r="S209" s="426"/>
      <c r="T209" s="426"/>
      <c r="U209" s="426"/>
      <c r="V209" s="426"/>
      <c r="W209" s="426"/>
      <c r="X209" s="426"/>
      <c r="Y209" s="426"/>
      <c r="Z209" s="426"/>
      <c r="AA209" s="426"/>
    </row>
    <row r="210" spans="1:27" ht="15.75" customHeight="1">
      <c r="A210" s="426"/>
      <c r="B210" s="426"/>
      <c r="C210" s="426"/>
      <c r="D210" s="426"/>
      <c r="E210" s="426"/>
      <c r="F210" s="426"/>
      <c r="G210" s="426"/>
      <c r="H210" s="426"/>
      <c r="I210" s="426"/>
      <c r="J210" s="426"/>
      <c r="K210" s="426"/>
      <c r="L210" s="426"/>
      <c r="M210" s="426"/>
      <c r="N210" s="426"/>
      <c r="O210" s="426"/>
      <c r="P210" s="426"/>
      <c r="Q210" s="426"/>
      <c r="R210" s="426"/>
      <c r="S210" s="426"/>
      <c r="T210" s="426"/>
      <c r="U210" s="426"/>
      <c r="V210" s="426"/>
      <c r="W210" s="426"/>
      <c r="X210" s="426"/>
      <c r="Y210" s="426"/>
      <c r="Z210" s="426"/>
      <c r="AA210" s="426"/>
    </row>
    <row r="211" spans="1:27" ht="15.75" customHeight="1">
      <c r="A211" s="426"/>
      <c r="B211" s="426"/>
      <c r="C211" s="426"/>
      <c r="D211" s="426"/>
      <c r="E211" s="426"/>
      <c r="F211" s="426"/>
      <c r="G211" s="426"/>
      <c r="H211" s="426"/>
      <c r="I211" s="426"/>
      <c r="J211" s="426"/>
      <c r="K211" s="426"/>
      <c r="L211" s="426"/>
      <c r="M211" s="426"/>
      <c r="N211" s="426"/>
      <c r="O211" s="426"/>
      <c r="P211" s="426"/>
      <c r="Q211" s="426"/>
      <c r="R211" s="426"/>
      <c r="S211" s="426"/>
      <c r="T211" s="426"/>
      <c r="U211" s="426"/>
      <c r="V211" s="426"/>
      <c r="W211" s="426"/>
      <c r="X211" s="426"/>
      <c r="Y211" s="426"/>
      <c r="Z211" s="426"/>
      <c r="AA211" s="426"/>
    </row>
    <row r="212" spans="1:27" ht="15.75" customHeight="1">
      <c r="A212" s="426"/>
      <c r="B212" s="426"/>
      <c r="C212" s="426"/>
      <c r="D212" s="426"/>
      <c r="E212" s="426"/>
      <c r="F212" s="426"/>
      <c r="G212" s="426"/>
      <c r="H212" s="426"/>
      <c r="I212" s="426"/>
      <c r="J212" s="426"/>
      <c r="K212" s="426"/>
      <c r="L212" s="426"/>
      <c r="M212" s="426"/>
      <c r="N212" s="426"/>
      <c r="O212" s="426"/>
      <c r="P212" s="426"/>
      <c r="Q212" s="426"/>
      <c r="R212" s="426"/>
      <c r="S212" s="426"/>
      <c r="T212" s="426"/>
      <c r="U212" s="426"/>
      <c r="V212" s="426"/>
      <c r="W212" s="426"/>
      <c r="X212" s="426"/>
      <c r="Y212" s="426"/>
      <c r="Z212" s="426"/>
      <c r="AA212" s="426"/>
    </row>
    <row r="213" spans="1:27" ht="15.75" customHeight="1">
      <c r="A213" s="426"/>
      <c r="B213" s="426"/>
      <c r="C213" s="426"/>
      <c r="D213" s="426"/>
      <c r="E213" s="426"/>
      <c r="F213" s="426"/>
      <c r="G213" s="426"/>
      <c r="H213" s="426"/>
      <c r="I213" s="426"/>
      <c r="J213" s="426"/>
      <c r="K213" s="426"/>
      <c r="L213" s="426"/>
      <c r="M213" s="426"/>
      <c r="N213" s="426"/>
      <c r="O213" s="426"/>
      <c r="P213" s="426"/>
      <c r="Q213" s="426"/>
      <c r="R213" s="426"/>
      <c r="S213" s="426"/>
      <c r="T213" s="426"/>
      <c r="U213" s="426"/>
      <c r="V213" s="426"/>
      <c r="W213" s="426"/>
      <c r="X213" s="426"/>
      <c r="Y213" s="426"/>
      <c r="Z213" s="426"/>
      <c r="AA213" s="426"/>
    </row>
    <row r="214" spans="1:27" ht="15.75" customHeight="1">
      <c r="A214" s="426"/>
      <c r="B214" s="426"/>
      <c r="C214" s="426"/>
      <c r="D214" s="426"/>
      <c r="E214" s="426"/>
      <c r="F214" s="426"/>
      <c r="G214" s="426"/>
      <c r="H214" s="426"/>
      <c r="I214" s="426"/>
      <c r="J214" s="426"/>
      <c r="K214" s="426"/>
      <c r="L214" s="426"/>
      <c r="M214" s="426"/>
      <c r="N214" s="426"/>
      <c r="O214" s="426"/>
      <c r="P214" s="426"/>
      <c r="Q214" s="426"/>
      <c r="R214" s="426"/>
      <c r="S214" s="426"/>
      <c r="T214" s="426"/>
      <c r="U214" s="426"/>
      <c r="V214" s="426"/>
      <c r="W214" s="426"/>
      <c r="X214" s="426"/>
      <c r="Y214" s="426"/>
      <c r="Z214" s="426"/>
      <c r="AA214" s="426"/>
    </row>
    <row r="215" spans="1:27" ht="15.75" customHeight="1">
      <c r="A215" s="426"/>
      <c r="B215" s="426"/>
      <c r="C215" s="426"/>
      <c r="D215" s="426"/>
      <c r="E215" s="426"/>
      <c r="F215" s="426"/>
      <c r="G215" s="426"/>
      <c r="H215" s="426"/>
      <c r="I215" s="426"/>
      <c r="J215" s="426"/>
      <c r="K215" s="426"/>
      <c r="L215" s="426"/>
      <c r="M215" s="426"/>
      <c r="N215" s="426"/>
      <c r="O215" s="426"/>
      <c r="P215" s="426"/>
      <c r="Q215" s="426"/>
      <c r="R215" s="426"/>
      <c r="S215" s="426"/>
      <c r="T215" s="426"/>
      <c r="U215" s="426"/>
      <c r="V215" s="426"/>
      <c r="W215" s="426"/>
      <c r="X215" s="426"/>
      <c r="Y215" s="426"/>
      <c r="Z215" s="426"/>
      <c r="AA215" s="426"/>
    </row>
    <row r="216" spans="1:27" ht="15.75" customHeight="1">
      <c r="A216" s="426"/>
      <c r="B216" s="426"/>
      <c r="C216" s="426"/>
      <c r="D216" s="426"/>
      <c r="E216" s="426"/>
      <c r="F216" s="426"/>
      <c r="G216" s="426"/>
      <c r="H216" s="426"/>
      <c r="I216" s="426"/>
      <c r="J216" s="426"/>
      <c r="K216" s="426"/>
      <c r="L216" s="426"/>
      <c r="M216" s="426"/>
      <c r="N216" s="426"/>
      <c r="O216" s="426"/>
      <c r="P216" s="426"/>
      <c r="Q216" s="426"/>
      <c r="R216" s="426"/>
      <c r="S216" s="426"/>
      <c r="T216" s="426"/>
      <c r="U216" s="426"/>
      <c r="V216" s="426"/>
      <c r="W216" s="426"/>
      <c r="X216" s="426"/>
      <c r="Y216" s="426"/>
      <c r="Z216" s="426"/>
      <c r="AA216" s="426"/>
    </row>
    <row r="217" spans="1:27" ht="15.75" customHeight="1">
      <c r="A217" s="426"/>
      <c r="B217" s="426"/>
      <c r="C217" s="426"/>
      <c r="D217" s="426"/>
      <c r="E217" s="426"/>
      <c r="F217" s="426"/>
      <c r="G217" s="426"/>
      <c r="H217" s="426"/>
      <c r="I217" s="426"/>
      <c r="J217" s="426"/>
      <c r="K217" s="426"/>
      <c r="L217" s="426"/>
      <c r="M217" s="426"/>
      <c r="N217" s="426"/>
      <c r="O217" s="426"/>
      <c r="P217" s="426"/>
      <c r="Q217" s="426"/>
      <c r="R217" s="426"/>
      <c r="S217" s="426"/>
      <c r="T217" s="426"/>
      <c r="U217" s="426"/>
      <c r="V217" s="426"/>
      <c r="W217" s="426"/>
      <c r="X217" s="426"/>
      <c r="Y217" s="426"/>
      <c r="Z217" s="426"/>
      <c r="AA217" s="426"/>
    </row>
    <row r="218" spans="1:27" ht="15.75" customHeight="1">
      <c r="A218" s="426"/>
      <c r="B218" s="426"/>
      <c r="C218" s="426"/>
      <c r="D218" s="426"/>
      <c r="E218" s="426"/>
      <c r="F218" s="426"/>
      <c r="G218" s="426"/>
      <c r="H218" s="426"/>
      <c r="I218" s="426"/>
      <c r="J218" s="426"/>
      <c r="K218" s="426"/>
      <c r="L218" s="426"/>
      <c r="M218" s="426"/>
      <c r="N218" s="426"/>
      <c r="O218" s="426"/>
      <c r="P218" s="426"/>
      <c r="Q218" s="426"/>
      <c r="R218" s="426"/>
      <c r="S218" s="426"/>
      <c r="T218" s="426"/>
      <c r="U218" s="426"/>
      <c r="V218" s="426"/>
      <c r="W218" s="426"/>
      <c r="X218" s="426"/>
      <c r="Y218" s="426"/>
      <c r="Z218" s="426"/>
      <c r="AA218" s="426"/>
    </row>
    <row r="219" spans="1:27" ht="15.75" customHeight="1">
      <c r="A219" s="426"/>
      <c r="B219" s="426"/>
      <c r="C219" s="426"/>
      <c r="D219" s="426"/>
      <c r="E219" s="426"/>
      <c r="F219" s="426"/>
      <c r="G219" s="426"/>
      <c r="H219" s="426"/>
      <c r="I219" s="426"/>
      <c r="J219" s="426"/>
      <c r="K219" s="426"/>
      <c r="L219" s="426"/>
      <c r="M219" s="426"/>
      <c r="N219" s="426"/>
      <c r="O219" s="426"/>
      <c r="P219" s="426"/>
      <c r="Q219" s="426"/>
      <c r="R219" s="426"/>
      <c r="S219" s="426"/>
      <c r="T219" s="426"/>
      <c r="U219" s="426"/>
      <c r="V219" s="426"/>
      <c r="W219" s="426"/>
      <c r="X219" s="426"/>
      <c r="Y219" s="426"/>
      <c r="Z219" s="426"/>
      <c r="AA219" s="426"/>
    </row>
    <row r="220" spans="1:27" ht="15.75" customHeight="1">
      <c r="A220" s="426"/>
      <c r="B220" s="426"/>
      <c r="C220" s="426"/>
      <c r="D220" s="426"/>
      <c r="E220" s="426"/>
      <c r="F220" s="426"/>
      <c r="G220" s="426"/>
      <c r="H220" s="426"/>
      <c r="I220" s="426"/>
      <c r="J220" s="426"/>
      <c r="K220" s="426"/>
      <c r="L220" s="426"/>
      <c r="M220" s="426"/>
      <c r="N220" s="426"/>
      <c r="O220" s="426"/>
      <c r="P220" s="426"/>
      <c r="Q220" s="426"/>
      <c r="R220" s="426"/>
      <c r="S220" s="426"/>
      <c r="T220" s="426"/>
      <c r="U220" s="426"/>
      <c r="V220" s="426"/>
      <c r="W220" s="426"/>
      <c r="X220" s="426"/>
      <c r="Y220" s="426"/>
      <c r="Z220" s="426"/>
      <c r="AA220" s="426"/>
    </row>
    <row r="221" spans="1:27" ht="15.75" customHeight="1">
      <c r="A221" s="426"/>
      <c r="B221" s="426"/>
      <c r="C221" s="426"/>
      <c r="D221" s="426"/>
      <c r="E221" s="426"/>
      <c r="F221" s="426"/>
      <c r="G221" s="426"/>
      <c r="H221" s="426"/>
      <c r="I221" s="426"/>
      <c r="J221" s="426"/>
      <c r="K221" s="426"/>
      <c r="L221" s="426"/>
      <c r="M221" s="426"/>
      <c r="N221" s="426"/>
      <c r="O221" s="426"/>
      <c r="P221" s="426"/>
      <c r="Q221" s="426"/>
      <c r="R221" s="426"/>
      <c r="S221" s="426"/>
      <c r="T221" s="426"/>
      <c r="U221" s="426"/>
      <c r="V221" s="426"/>
      <c r="W221" s="426"/>
      <c r="X221" s="426"/>
      <c r="Y221" s="426"/>
      <c r="Z221" s="426"/>
      <c r="AA221" s="426"/>
    </row>
    <row r="222" spans="1:27" ht="15.75" customHeight="1">
      <c r="A222" s="426"/>
      <c r="B222" s="426"/>
      <c r="C222" s="426"/>
      <c r="D222" s="426"/>
      <c r="E222" s="426"/>
      <c r="F222" s="426"/>
      <c r="G222" s="426"/>
      <c r="H222" s="426"/>
      <c r="I222" s="426"/>
      <c r="J222" s="426"/>
      <c r="K222" s="426"/>
      <c r="L222" s="426"/>
      <c r="M222" s="426"/>
      <c r="N222" s="426"/>
      <c r="O222" s="426"/>
      <c r="P222" s="426"/>
      <c r="Q222" s="426"/>
      <c r="R222" s="426"/>
      <c r="S222" s="426"/>
      <c r="T222" s="426"/>
      <c r="U222" s="426"/>
      <c r="V222" s="426"/>
      <c r="W222" s="426"/>
      <c r="X222" s="426"/>
      <c r="Y222" s="426"/>
      <c r="Z222" s="426"/>
      <c r="AA222" s="426"/>
    </row>
    <row r="223" spans="1:27" ht="15.75" customHeight="1">
      <c r="A223" s="426"/>
      <c r="B223" s="426"/>
      <c r="C223" s="426"/>
      <c r="D223" s="426"/>
      <c r="E223" s="426"/>
      <c r="F223" s="426"/>
      <c r="G223" s="426"/>
      <c r="H223" s="426"/>
      <c r="I223" s="426"/>
      <c r="J223" s="426"/>
      <c r="K223" s="426"/>
      <c r="L223" s="426"/>
      <c r="M223" s="426"/>
      <c r="N223" s="426"/>
      <c r="O223" s="426"/>
      <c r="P223" s="426"/>
      <c r="Q223" s="426"/>
      <c r="R223" s="426"/>
      <c r="S223" s="426"/>
      <c r="T223" s="426"/>
      <c r="U223" s="426"/>
      <c r="V223" s="426"/>
      <c r="W223" s="426"/>
      <c r="X223" s="426"/>
      <c r="Y223" s="426"/>
      <c r="Z223" s="426"/>
      <c r="AA223" s="426"/>
    </row>
    <row r="224" spans="1:27" ht="15.75" customHeight="1">
      <c r="A224" s="426"/>
      <c r="B224" s="426"/>
      <c r="C224" s="426"/>
      <c r="D224" s="426"/>
      <c r="E224" s="426"/>
      <c r="F224" s="426"/>
      <c r="G224" s="426"/>
      <c r="H224" s="426"/>
      <c r="I224" s="426"/>
      <c r="J224" s="426"/>
      <c r="K224" s="426"/>
      <c r="L224" s="426"/>
      <c r="M224" s="426"/>
      <c r="N224" s="426"/>
      <c r="O224" s="426"/>
      <c r="P224" s="426"/>
      <c r="Q224" s="426"/>
      <c r="R224" s="426"/>
      <c r="S224" s="426"/>
      <c r="T224" s="426"/>
      <c r="U224" s="426"/>
      <c r="V224" s="426"/>
      <c r="W224" s="426"/>
      <c r="X224" s="426"/>
      <c r="Y224" s="426"/>
      <c r="Z224" s="426"/>
      <c r="AA224" s="426"/>
    </row>
    <row r="225" spans="1:27" ht="15.75" customHeight="1">
      <c r="A225" s="426"/>
      <c r="B225" s="426"/>
      <c r="C225" s="426"/>
      <c r="D225" s="426"/>
      <c r="E225" s="426"/>
      <c r="F225" s="426"/>
      <c r="G225" s="426"/>
      <c r="H225" s="426"/>
      <c r="I225" s="426"/>
      <c r="J225" s="426"/>
      <c r="K225" s="426"/>
      <c r="L225" s="426"/>
      <c r="M225" s="426"/>
      <c r="N225" s="426"/>
      <c r="O225" s="426"/>
      <c r="P225" s="426"/>
      <c r="Q225" s="426"/>
      <c r="R225" s="426"/>
      <c r="S225" s="426"/>
      <c r="T225" s="426"/>
      <c r="U225" s="426"/>
      <c r="V225" s="426"/>
      <c r="W225" s="426"/>
      <c r="X225" s="426"/>
      <c r="Y225" s="426"/>
      <c r="Z225" s="426"/>
      <c r="AA225" s="426"/>
    </row>
    <row r="226" spans="1:27" ht="15.75" customHeight="1">
      <c r="A226" s="426"/>
      <c r="B226" s="426"/>
      <c r="C226" s="426"/>
      <c r="D226" s="426"/>
      <c r="E226" s="426"/>
      <c r="F226" s="426"/>
      <c r="G226" s="426"/>
      <c r="H226" s="426"/>
      <c r="I226" s="426"/>
      <c r="J226" s="426"/>
      <c r="K226" s="426"/>
      <c r="L226" s="426"/>
      <c r="M226" s="426"/>
      <c r="N226" s="426"/>
      <c r="O226" s="426"/>
      <c r="P226" s="426"/>
      <c r="Q226" s="426"/>
      <c r="R226" s="426"/>
      <c r="S226" s="426"/>
      <c r="T226" s="426"/>
      <c r="U226" s="426"/>
      <c r="V226" s="426"/>
      <c r="W226" s="426"/>
      <c r="X226" s="426"/>
      <c r="Y226" s="426"/>
      <c r="Z226" s="426"/>
      <c r="AA226" s="426"/>
    </row>
    <row r="227" spans="1:27" ht="15.75" customHeight="1">
      <c r="A227" s="426"/>
      <c r="B227" s="426"/>
      <c r="C227" s="426"/>
      <c r="D227" s="426"/>
      <c r="E227" s="426"/>
      <c r="F227" s="426"/>
      <c r="G227" s="426"/>
      <c r="H227" s="426"/>
      <c r="I227" s="426"/>
      <c r="J227" s="426"/>
      <c r="K227" s="426"/>
      <c r="L227" s="426"/>
      <c r="M227" s="426"/>
      <c r="N227" s="426"/>
      <c r="O227" s="426"/>
      <c r="P227" s="426"/>
      <c r="Q227" s="426"/>
      <c r="R227" s="426"/>
      <c r="S227" s="426"/>
      <c r="T227" s="426"/>
      <c r="U227" s="426"/>
      <c r="V227" s="426"/>
      <c r="W227" s="426"/>
      <c r="X227" s="426"/>
      <c r="Y227" s="426"/>
      <c r="Z227" s="426"/>
      <c r="AA227" s="426"/>
    </row>
    <row r="228" spans="1:27" ht="15.75" customHeight="1">
      <c r="A228" s="426"/>
      <c r="B228" s="426"/>
      <c r="C228" s="426"/>
      <c r="D228" s="426"/>
      <c r="E228" s="426"/>
      <c r="F228" s="426"/>
      <c r="G228" s="426"/>
      <c r="H228" s="426"/>
      <c r="I228" s="426"/>
      <c r="J228" s="426"/>
      <c r="K228" s="426"/>
      <c r="L228" s="426"/>
      <c r="M228" s="426"/>
      <c r="N228" s="426"/>
      <c r="O228" s="426"/>
      <c r="P228" s="426"/>
      <c r="Q228" s="426"/>
      <c r="R228" s="426"/>
      <c r="S228" s="426"/>
      <c r="T228" s="426"/>
      <c r="U228" s="426"/>
      <c r="V228" s="426"/>
      <c r="W228" s="426"/>
      <c r="X228" s="426"/>
      <c r="Y228" s="426"/>
      <c r="Z228" s="426"/>
      <c r="AA228" s="426"/>
    </row>
    <row r="229" spans="1:27" ht="15.75" customHeight="1">
      <c r="A229" s="426"/>
      <c r="B229" s="426"/>
      <c r="C229" s="426"/>
      <c r="D229" s="426"/>
      <c r="E229" s="426"/>
      <c r="F229" s="426"/>
      <c r="G229" s="426"/>
      <c r="H229" s="426"/>
      <c r="I229" s="426"/>
      <c r="J229" s="426"/>
      <c r="K229" s="426"/>
      <c r="L229" s="426"/>
      <c r="M229" s="426"/>
      <c r="N229" s="426"/>
      <c r="O229" s="426"/>
      <c r="P229" s="426"/>
      <c r="Q229" s="426"/>
      <c r="R229" s="426"/>
      <c r="S229" s="426"/>
      <c r="T229" s="426"/>
      <c r="U229" s="426"/>
      <c r="V229" s="426"/>
      <c r="W229" s="426"/>
      <c r="X229" s="426"/>
      <c r="Y229" s="426"/>
      <c r="Z229" s="426"/>
      <c r="AA229" s="426"/>
    </row>
    <row r="230" spans="1:27" ht="15.75" customHeight="1">
      <c r="A230" s="426"/>
      <c r="B230" s="426"/>
      <c r="C230" s="426"/>
      <c r="D230" s="426"/>
      <c r="E230" s="426"/>
      <c r="F230" s="426"/>
      <c r="G230" s="426"/>
      <c r="H230" s="426"/>
      <c r="I230" s="426"/>
      <c r="J230" s="426"/>
      <c r="K230" s="426"/>
      <c r="L230" s="426"/>
      <c r="M230" s="426"/>
      <c r="N230" s="426"/>
      <c r="O230" s="426"/>
      <c r="P230" s="426"/>
      <c r="Q230" s="426"/>
      <c r="R230" s="426"/>
      <c r="S230" s="426"/>
      <c r="T230" s="426"/>
      <c r="U230" s="426"/>
      <c r="V230" s="426"/>
      <c r="W230" s="426"/>
      <c r="X230" s="426"/>
      <c r="Y230" s="426"/>
      <c r="Z230" s="426"/>
      <c r="AA230" s="426"/>
    </row>
    <row r="231" spans="1:27" ht="15.75" customHeight="1">
      <c r="A231" s="426"/>
      <c r="B231" s="426"/>
      <c r="C231" s="426"/>
      <c r="D231" s="426"/>
      <c r="E231" s="426"/>
      <c r="F231" s="426"/>
      <c r="G231" s="426"/>
      <c r="H231" s="426"/>
      <c r="I231" s="426"/>
      <c r="J231" s="426"/>
      <c r="K231" s="426"/>
      <c r="L231" s="426"/>
      <c r="M231" s="426"/>
      <c r="N231" s="426"/>
      <c r="O231" s="426"/>
      <c r="P231" s="426"/>
      <c r="Q231" s="426"/>
      <c r="R231" s="426"/>
      <c r="S231" s="426"/>
      <c r="T231" s="426"/>
      <c r="U231" s="426"/>
      <c r="V231" s="426"/>
      <c r="W231" s="426"/>
      <c r="X231" s="426"/>
      <c r="Y231" s="426"/>
      <c r="Z231" s="426"/>
      <c r="AA231" s="426"/>
    </row>
    <row r="232" spans="1:27" ht="15.75" customHeight="1">
      <c r="A232" s="426"/>
      <c r="B232" s="426"/>
      <c r="C232" s="426"/>
      <c r="D232" s="426"/>
      <c r="E232" s="426"/>
      <c r="F232" s="426"/>
      <c r="G232" s="426"/>
      <c r="H232" s="426"/>
      <c r="I232" s="426"/>
      <c r="J232" s="426"/>
      <c r="K232" s="426"/>
      <c r="L232" s="426"/>
      <c r="M232" s="426"/>
      <c r="N232" s="426"/>
      <c r="O232" s="426"/>
      <c r="P232" s="426"/>
      <c r="Q232" s="426"/>
      <c r="R232" s="426"/>
      <c r="S232" s="426"/>
      <c r="T232" s="426"/>
      <c r="U232" s="426"/>
      <c r="V232" s="426"/>
      <c r="W232" s="426"/>
      <c r="X232" s="426"/>
      <c r="Y232" s="426"/>
      <c r="Z232" s="426"/>
      <c r="AA232" s="426"/>
    </row>
    <row r="233" spans="1:27" ht="15.75" customHeight="1">
      <c r="A233" s="426"/>
      <c r="B233" s="426"/>
      <c r="C233" s="426"/>
      <c r="D233" s="426"/>
      <c r="E233" s="426"/>
      <c r="F233" s="426"/>
      <c r="G233" s="426"/>
      <c r="H233" s="426"/>
      <c r="I233" s="426"/>
      <c r="J233" s="426"/>
      <c r="K233" s="426"/>
      <c r="L233" s="426"/>
      <c r="M233" s="426"/>
      <c r="N233" s="426"/>
      <c r="O233" s="426"/>
      <c r="P233" s="426"/>
      <c r="Q233" s="426"/>
      <c r="R233" s="426"/>
      <c r="S233" s="426"/>
      <c r="T233" s="426"/>
      <c r="U233" s="426"/>
      <c r="V233" s="426"/>
      <c r="W233" s="426"/>
      <c r="X233" s="426"/>
      <c r="Y233" s="426"/>
      <c r="Z233" s="426"/>
      <c r="AA233" s="426"/>
    </row>
    <row r="234" spans="1:27" ht="15.75" customHeight="1">
      <c r="A234" s="426"/>
      <c r="B234" s="426"/>
      <c r="C234" s="426"/>
      <c r="D234" s="426"/>
      <c r="E234" s="426"/>
      <c r="F234" s="426"/>
      <c r="G234" s="426"/>
      <c r="H234" s="426"/>
      <c r="I234" s="426"/>
      <c r="J234" s="426"/>
      <c r="K234" s="426"/>
      <c r="L234" s="426"/>
      <c r="M234" s="426"/>
      <c r="N234" s="426"/>
      <c r="O234" s="426"/>
      <c r="P234" s="426"/>
      <c r="Q234" s="426"/>
      <c r="R234" s="426"/>
      <c r="S234" s="426"/>
      <c r="T234" s="426"/>
      <c r="U234" s="426"/>
      <c r="V234" s="426"/>
      <c r="W234" s="426"/>
      <c r="X234" s="426"/>
      <c r="Y234" s="426"/>
      <c r="Z234" s="426"/>
      <c r="AA234" s="426"/>
    </row>
    <row r="235" spans="1:27" ht="15.75" customHeight="1">
      <c r="A235" s="426"/>
      <c r="B235" s="426"/>
      <c r="C235" s="426"/>
      <c r="D235" s="426"/>
      <c r="E235" s="426"/>
      <c r="F235" s="426"/>
      <c r="G235" s="426"/>
      <c r="H235" s="426"/>
      <c r="I235" s="426"/>
      <c r="J235" s="426"/>
      <c r="K235" s="426"/>
      <c r="L235" s="426"/>
      <c r="M235" s="426"/>
      <c r="N235" s="426"/>
      <c r="O235" s="426"/>
      <c r="P235" s="426"/>
      <c r="Q235" s="426"/>
      <c r="R235" s="426"/>
      <c r="S235" s="426"/>
      <c r="T235" s="426"/>
      <c r="U235" s="426"/>
      <c r="V235" s="426"/>
      <c r="W235" s="426"/>
      <c r="X235" s="426"/>
      <c r="Y235" s="426"/>
      <c r="Z235" s="426"/>
      <c r="AA235" s="426"/>
    </row>
    <row r="236" spans="1:27" ht="15.75" customHeight="1">
      <c r="A236" s="426"/>
      <c r="B236" s="426"/>
      <c r="C236" s="426"/>
      <c r="D236" s="426"/>
      <c r="E236" s="426"/>
      <c r="F236" s="426"/>
      <c r="G236" s="426"/>
      <c r="H236" s="426"/>
      <c r="I236" s="426"/>
      <c r="J236" s="426"/>
      <c r="K236" s="426"/>
      <c r="L236" s="426"/>
      <c r="M236" s="426"/>
      <c r="N236" s="426"/>
      <c r="O236" s="426"/>
      <c r="P236" s="426"/>
      <c r="Q236" s="426"/>
      <c r="R236" s="426"/>
      <c r="S236" s="426"/>
      <c r="T236" s="426"/>
      <c r="U236" s="426"/>
      <c r="V236" s="426"/>
      <c r="W236" s="426"/>
      <c r="X236" s="426"/>
      <c r="Y236" s="426"/>
      <c r="Z236" s="426"/>
      <c r="AA236" s="426"/>
    </row>
    <row r="237" spans="1:27" ht="15.75" customHeight="1">
      <c r="A237" s="426"/>
      <c r="B237" s="426"/>
      <c r="C237" s="426"/>
      <c r="D237" s="426"/>
      <c r="E237" s="426"/>
      <c r="F237" s="426"/>
      <c r="G237" s="426"/>
      <c r="H237" s="426"/>
      <c r="I237" s="426"/>
      <c r="J237" s="426"/>
      <c r="K237" s="426"/>
      <c r="L237" s="426"/>
      <c r="M237" s="426"/>
      <c r="N237" s="426"/>
      <c r="O237" s="426"/>
      <c r="P237" s="426"/>
      <c r="Q237" s="426"/>
      <c r="R237" s="426"/>
      <c r="S237" s="426"/>
      <c r="T237" s="426"/>
      <c r="U237" s="426"/>
      <c r="V237" s="426"/>
      <c r="W237" s="426"/>
      <c r="X237" s="426"/>
      <c r="Y237" s="426"/>
      <c r="Z237" s="426"/>
      <c r="AA237" s="426"/>
    </row>
    <row r="238" spans="1:27" ht="15.75" customHeight="1">
      <c r="A238" s="426"/>
      <c r="B238" s="426"/>
      <c r="C238" s="426"/>
      <c r="D238" s="426"/>
      <c r="E238" s="426"/>
      <c r="F238" s="426"/>
      <c r="G238" s="426"/>
      <c r="H238" s="426"/>
      <c r="I238" s="426"/>
      <c r="J238" s="426"/>
      <c r="K238" s="426"/>
      <c r="L238" s="426"/>
      <c r="M238" s="426"/>
      <c r="N238" s="426"/>
      <c r="O238" s="426"/>
      <c r="P238" s="426"/>
      <c r="Q238" s="426"/>
      <c r="R238" s="426"/>
      <c r="S238" s="426"/>
      <c r="T238" s="426"/>
      <c r="U238" s="426"/>
      <c r="V238" s="426"/>
      <c r="W238" s="426"/>
      <c r="X238" s="426"/>
      <c r="Y238" s="426"/>
      <c r="Z238" s="426"/>
      <c r="AA238" s="426"/>
    </row>
    <row r="239" spans="1:27" ht="15.75" customHeight="1">
      <c r="A239" s="426"/>
      <c r="B239" s="426"/>
      <c r="C239" s="426"/>
      <c r="D239" s="426"/>
      <c r="E239" s="426"/>
      <c r="F239" s="426"/>
      <c r="G239" s="426"/>
      <c r="H239" s="426"/>
      <c r="I239" s="426"/>
      <c r="J239" s="426"/>
      <c r="K239" s="426"/>
      <c r="L239" s="426"/>
      <c r="M239" s="426"/>
      <c r="N239" s="426"/>
      <c r="O239" s="426"/>
      <c r="P239" s="426"/>
      <c r="Q239" s="426"/>
      <c r="R239" s="426"/>
      <c r="S239" s="426"/>
      <c r="T239" s="426"/>
      <c r="U239" s="426"/>
      <c r="V239" s="426"/>
      <c r="W239" s="426"/>
      <c r="X239" s="426"/>
      <c r="Y239" s="426"/>
      <c r="Z239" s="426"/>
      <c r="AA239" s="426"/>
    </row>
    <row r="240" spans="1:27" ht="15.75" customHeight="1">
      <c r="A240" s="426"/>
      <c r="B240" s="426"/>
      <c r="C240" s="426"/>
      <c r="D240" s="426"/>
      <c r="E240" s="426"/>
      <c r="F240" s="426"/>
      <c r="G240" s="426"/>
      <c r="H240" s="426"/>
      <c r="I240" s="426"/>
      <c r="J240" s="426"/>
      <c r="K240" s="426"/>
      <c r="L240" s="426"/>
      <c r="M240" s="426"/>
      <c r="N240" s="426"/>
      <c r="O240" s="426"/>
      <c r="P240" s="426"/>
      <c r="Q240" s="426"/>
      <c r="R240" s="426"/>
      <c r="S240" s="426"/>
      <c r="T240" s="426"/>
      <c r="U240" s="426"/>
      <c r="V240" s="426"/>
      <c r="W240" s="426"/>
      <c r="X240" s="426"/>
      <c r="Y240" s="426"/>
      <c r="Z240" s="426"/>
      <c r="AA240" s="426"/>
    </row>
    <row r="241" spans="1:27" ht="15.75" customHeight="1">
      <c r="A241" s="426"/>
      <c r="B241" s="426"/>
      <c r="C241" s="426"/>
      <c r="D241" s="426"/>
      <c r="E241" s="426"/>
      <c r="F241" s="426"/>
      <c r="G241" s="426"/>
      <c r="H241" s="426"/>
      <c r="I241" s="426"/>
      <c r="J241" s="426"/>
      <c r="K241" s="426"/>
      <c r="L241" s="426"/>
      <c r="M241" s="426"/>
      <c r="N241" s="426"/>
      <c r="O241" s="426"/>
      <c r="P241" s="426"/>
      <c r="Q241" s="426"/>
      <c r="R241" s="426"/>
      <c r="S241" s="426"/>
      <c r="T241" s="426"/>
      <c r="U241" s="426"/>
      <c r="V241" s="426"/>
      <c r="W241" s="426"/>
      <c r="X241" s="426"/>
      <c r="Y241" s="426"/>
      <c r="Z241" s="426"/>
      <c r="AA241" s="426"/>
    </row>
    <row r="242" spans="1:27" ht="15.75" customHeight="1">
      <c r="A242" s="426"/>
      <c r="B242" s="426"/>
      <c r="C242" s="426"/>
      <c r="D242" s="426"/>
      <c r="E242" s="426"/>
      <c r="F242" s="426"/>
      <c r="G242" s="426"/>
      <c r="H242" s="426"/>
      <c r="I242" s="426"/>
      <c r="J242" s="426"/>
      <c r="K242" s="426"/>
      <c r="L242" s="426"/>
      <c r="M242" s="426"/>
      <c r="N242" s="426"/>
      <c r="O242" s="426"/>
      <c r="P242" s="426"/>
      <c r="Q242" s="426"/>
      <c r="R242" s="426"/>
      <c r="S242" s="426"/>
      <c r="T242" s="426"/>
      <c r="U242" s="426"/>
      <c r="V242" s="426"/>
      <c r="W242" s="426"/>
      <c r="X242" s="426"/>
      <c r="Y242" s="426"/>
      <c r="Z242" s="426"/>
      <c r="AA242" s="426"/>
    </row>
    <row r="243" spans="1:27" ht="15.75" customHeight="1">
      <c r="A243" s="426"/>
      <c r="B243" s="426"/>
      <c r="C243" s="426"/>
      <c r="D243" s="426"/>
      <c r="E243" s="426"/>
      <c r="F243" s="426"/>
      <c r="G243" s="426"/>
      <c r="H243" s="426"/>
      <c r="I243" s="426"/>
      <c r="J243" s="426"/>
      <c r="K243" s="426"/>
      <c r="L243" s="426"/>
      <c r="M243" s="426"/>
      <c r="N243" s="426"/>
      <c r="O243" s="426"/>
      <c r="P243" s="426"/>
      <c r="Q243" s="426"/>
      <c r="R243" s="426"/>
      <c r="S243" s="426"/>
      <c r="T243" s="426"/>
      <c r="U243" s="426"/>
      <c r="V243" s="426"/>
      <c r="W243" s="426"/>
      <c r="X243" s="426"/>
      <c r="Y243" s="426"/>
      <c r="Z243" s="426"/>
      <c r="AA243" s="426"/>
    </row>
    <row r="244" spans="1:27" ht="15.75" customHeight="1">
      <c r="A244" s="426"/>
      <c r="B244" s="426"/>
      <c r="C244" s="426"/>
      <c r="D244" s="426"/>
      <c r="E244" s="426"/>
      <c r="F244" s="426"/>
      <c r="G244" s="426"/>
      <c r="H244" s="426"/>
      <c r="I244" s="426"/>
      <c r="J244" s="426"/>
      <c r="K244" s="426"/>
      <c r="L244" s="426"/>
      <c r="M244" s="426"/>
      <c r="N244" s="426"/>
      <c r="O244" s="426"/>
      <c r="P244" s="426"/>
      <c r="Q244" s="426"/>
      <c r="R244" s="426"/>
      <c r="S244" s="426"/>
      <c r="T244" s="426"/>
      <c r="U244" s="426"/>
      <c r="V244" s="426"/>
      <c r="W244" s="426"/>
      <c r="X244" s="426"/>
      <c r="Y244" s="426"/>
      <c r="Z244" s="426"/>
      <c r="AA244" s="426"/>
    </row>
    <row r="245" spans="1:27" ht="15.75" customHeight="1">
      <c r="A245" s="426"/>
      <c r="B245" s="426"/>
      <c r="C245" s="426"/>
      <c r="D245" s="426"/>
      <c r="E245" s="426"/>
      <c r="F245" s="426"/>
      <c r="G245" s="426"/>
      <c r="H245" s="426"/>
      <c r="I245" s="426"/>
      <c r="J245" s="426"/>
      <c r="K245" s="426"/>
      <c r="L245" s="426"/>
      <c r="M245" s="426"/>
      <c r="N245" s="426"/>
      <c r="O245" s="426"/>
      <c r="P245" s="426"/>
      <c r="Q245" s="426"/>
      <c r="R245" s="426"/>
      <c r="S245" s="426"/>
      <c r="T245" s="426"/>
      <c r="U245" s="426"/>
      <c r="V245" s="426"/>
      <c r="W245" s="426"/>
      <c r="X245" s="426"/>
      <c r="Y245" s="426"/>
      <c r="Z245" s="426"/>
      <c r="AA245" s="426"/>
    </row>
    <row r="246" spans="1:27" ht="15.75" customHeight="1">
      <c r="A246" s="426"/>
      <c r="B246" s="426"/>
      <c r="C246" s="426"/>
      <c r="D246" s="426"/>
      <c r="E246" s="426"/>
      <c r="F246" s="426"/>
      <c r="G246" s="426"/>
      <c r="H246" s="426"/>
      <c r="I246" s="426"/>
      <c r="J246" s="426"/>
      <c r="K246" s="426"/>
      <c r="L246" s="426"/>
      <c r="M246" s="426"/>
      <c r="N246" s="426"/>
      <c r="O246" s="426"/>
      <c r="P246" s="426"/>
      <c r="Q246" s="426"/>
      <c r="R246" s="426"/>
      <c r="S246" s="426"/>
      <c r="T246" s="426"/>
      <c r="U246" s="426"/>
      <c r="V246" s="426"/>
      <c r="W246" s="426"/>
      <c r="X246" s="426"/>
      <c r="Y246" s="426"/>
      <c r="Z246" s="426"/>
      <c r="AA246" s="426"/>
    </row>
    <row r="247" spans="1:27" ht="15.75" customHeight="1">
      <c r="A247" s="426"/>
      <c r="B247" s="426"/>
      <c r="C247" s="426"/>
      <c r="D247" s="426"/>
      <c r="E247" s="426"/>
      <c r="F247" s="426"/>
      <c r="G247" s="426"/>
      <c r="H247" s="426"/>
      <c r="I247" s="426"/>
      <c r="J247" s="426"/>
      <c r="K247" s="426"/>
      <c r="L247" s="426"/>
      <c r="M247" s="426"/>
      <c r="N247" s="426"/>
      <c r="O247" s="426"/>
      <c r="P247" s="426"/>
      <c r="Q247" s="426"/>
      <c r="R247" s="426"/>
      <c r="S247" s="426"/>
      <c r="T247" s="426"/>
      <c r="U247" s="426"/>
      <c r="V247" s="426"/>
      <c r="W247" s="426"/>
      <c r="X247" s="426"/>
      <c r="Y247" s="426"/>
      <c r="Z247" s="426"/>
      <c r="AA247" s="426"/>
    </row>
    <row r="248" spans="1:27" ht="15.75" customHeight="1">
      <c r="A248" s="426"/>
      <c r="B248" s="426"/>
      <c r="C248" s="426"/>
      <c r="D248" s="426"/>
      <c r="E248" s="426"/>
      <c r="F248" s="426"/>
      <c r="G248" s="426"/>
      <c r="H248" s="426"/>
      <c r="I248" s="426"/>
      <c r="J248" s="426"/>
      <c r="K248" s="426"/>
      <c r="L248" s="426"/>
      <c r="M248" s="426"/>
      <c r="N248" s="426"/>
      <c r="O248" s="426"/>
      <c r="P248" s="426"/>
      <c r="Q248" s="426"/>
      <c r="R248" s="426"/>
      <c r="S248" s="426"/>
      <c r="T248" s="426"/>
      <c r="U248" s="426"/>
      <c r="V248" s="426"/>
      <c r="W248" s="426"/>
      <c r="X248" s="426"/>
      <c r="Y248" s="426"/>
      <c r="Z248" s="426"/>
      <c r="AA248" s="426"/>
    </row>
    <row r="249" spans="1:27" ht="15.75" customHeight="1">
      <c r="A249" s="426"/>
      <c r="B249" s="426"/>
      <c r="C249" s="426"/>
      <c r="D249" s="426"/>
      <c r="E249" s="426"/>
      <c r="F249" s="426"/>
      <c r="G249" s="426"/>
      <c r="H249" s="426"/>
      <c r="I249" s="426"/>
      <c r="J249" s="426"/>
      <c r="K249" s="426"/>
      <c r="L249" s="426"/>
      <c r="M249" s="426"/>
      <c r="N249" s="426"/>
      <c r="O249" s="426"/>
      <c r="P249" s="426"/>
      <c r="Q249" s="426"/>
      <c r="R249" s="426"/>
      <c r="S249" s="426"/>
      <c r="T249" s="426"/>
      <c r="U249" s="426"/>
      <c r="V249" s="426"/>
      <c r="W249" s="426"/>
      <c r="X249" s="426"/>
      <c r="Y249" s="426"/>
      <c r="Z249" s="426"/>
      <c r="AA249" s="426"/>
    </row>
    <row r="250" spans="1:27" ht="15.75" customHeight="1">
      <c r="A250" s="426"/>
      <c r="B250" s="426"/>
      <c r="C250" s="426"/>
      <c r="D250" s="426"/>
      <c r="E250" s="426"/>
      <c r="F250" s="426"/>
      <c r="G250" s="426"/>
      <c r="H250" s="426"/>
      <c r="I250" s="426"/>
      <c r="J250" s="426"/>
      <c r="K250" s="426"/>
      <c r="L250" s="426"/>
      <c r="M250" s="426"/>
      <c r="N250" s="426"/>
      <c r="O250" s="426"/>
      <c r="P250" s="426"/>
      <c r="Q250" s="426"/>
      <c r="R250" s="426"/>
      <c r="S250" s="426"/>
      <c r="T250" s="426"/>
      <c r="U250" s="426"/>
      <c r="V250" s="426"/>
      <c r="W250" s="426"/>
      <c r="X250" s="426"/>
      <c r="Y250" s="426"/>
      <c r="Z250" s="426"/>
      <c r="AA250" s="426"/>
    </row>
    <row r="251" spans="1:27" ht="15.75" customHeight="1">
      <c r="A251" s="426"/>
      <c r="B251" s="426"/>
      <c r="C251" s="426"/>
      <c r="D251" s="426"/>
      <c r="E251" s="426"/>
      <c r="F251" s="426"/>
      <c r="G251" s="426"/>
      <c r="H251" s="426"/>
      <c r="I251" s="426"/>
      <c r="J251" s="426"/>
      <c r="K251" s="426"/>
      <c r="L251" s="426"/>
      <c r="M251" s="426"/>
      <c r="N251" s="426"/>
      <c r="O251" s="426"/>
      <c r="P251" s="426"/>
      <c r="Q251" s="426"/>
      <c r="R251" s="426"/>
      <c r="S251" s="426"/>
      <c r="T251" s="426"/>
      <c r="U251" s="426"/>
      <c r="V251" s="426"/>
      <c r="W251" s="426"/>
      <c r="X251" s="426"/>
      <c r="Y251" s="426"/>
      <c r="Z251" s="426"/>
      <c r="AA251" s="426"/>
    </row>
    <row r="252" spans="1:27" ht="15.75" customHeight="1">
      <c r="A252" s="426"/>
      <c r="B252" s="426"/>
      <c r="C252" s="426"/>
      <c r="D252" s="426"/>
      <c r="E252" s="426"/>
      <c r="F252" s="426"/>
      <c r="G252" s="426"/>
      <c r="H252" s="426"/>
      <c r="I252" s="426"/>
      <c r="J252" s="426"/>
      <c r="K252" s="426"/>
      <c r="L252" s="426"/>
      <c r="M252" s="426"/>
      <c r="N252" s="426"/>
      <c r="O252" s="426"/>
      <c r="P252" s="426"/>
      <c r="Q252" s="426"/>
      <c r="R252" s="426"/>
      <c r="S252" s="426"/>
      <c r="T252" s="426"/>
      <c r="U252" s="426"/>
      <c r="V252" s="426"/>
      <c r="W252" s="426"/>
      <c r="X252" s="426"/>
      <c r="Y252" s="426"/>
      <c r="Z252" s="426"/>
      <c r="AA252" s="426"/>
    </row>
    <row r="253" spans="1:27" ht="15.75" customHeight="1">
      <c r="A253" s="426"/>
      <c r="B253" s="426"/>
      <c r="C253" s="426"/>
      <c r="D253" s="426"/>
      <c r="E253" s="426"/>
      <c r="F253" s="426"/>
      <c r="G253" s="426"/>
      <c r="H253" s="426"/>
      <c r="I253" s="426"/>
      <c r="J253" s="426"/>
      <c r="K253" s="426"/>
      <c r="L253" s="426"/>
      <c r="M253" s="426"/>
      <c r="N253" s="426"/>
      <c r="O253" s="426"/>
      <c r="P253" s="426"/>
      <c r="Q253" s="426"/>
      <c r="R253" s="426"/>
      <c r="S253" s="426"/>
      <c r="T253" s="426"/>
      <c r="U253" s="426"/>
      <c r="V253" s="426"/>
      <c r="W253" s="426"/>
      <c r="X253" s="426"/>
      <c r="Y253" s="426"/>
      <c r="Z253" s="426"/>
      <c r="AA253" s="426"/>
    </row>
    <row r="254" spans="1:27" ht="15.75" customHeight="1">
      <c r="A254" s="426"/>
      <c r="B254" s="426"/>
      <c r="C254" s="426"/>
      <c r="D254" s="426"/>
      <c r="E254" s="426"/>
      <c r="F254" s="426"/>
      <c r="G254" s="426"/>
      <c r="H254" s="426"/>
      <c r="I254" s="426"/>
      <c r="J254" s="426"/>
      <c r="K254" s="426"/>
      <c r="L254" s="426"/>
      <c r="M254" s="426"/>
      <c r="N254" s="426"/>
      <c r="O254" s="426"/>
      <c r="P254" s="426"/>
      <c r="Q254" s="426"/>
      <c r="R254" s="426"/>
      <c r="S254" s="426"/>
      <c r="T254" s="426"/>
      <c r="U254" s="426"/>
      <c r="V254" s="426"/>
      <c r="W254" s="426"/>
      <c r="X254" s="426"/>
      <c r="Y254" s="426"/>
      <c r="Z254" s="426"/>
      <c r="AA254" s="426"/>
    </row>
    <row r="255" spans="1:27" ht="15.75" customHeight="1">
      <c r="A255" s="426"/>
      <c r="B255" s="426"/>
      <c r="C255" s="426"/>
      <c r="D255" s="426"/>
      <c r="E255" s="426"/>
      <c r="F255" s="426"/>
      <c r="G255" s="426"/>
      <c r="H255" s="426"/>
      <c r="I255" s="426"/>
      <c r="J255" s="426"/>
      <c r="K255" s="426"/>
      <c r="L255" s="426"/>
      <c r="M255" s="426"/>
      <c r="N255" s="426"/>
      <c r="O255" s="426"/>
      <c r="P255" s="426"/>
      <c r="Q255" s="426"/>
      <c r="R255" s="426"/>
      <c r="S255" s="426"/>
      <c r="T255" s="426"/>
      <c r="U255" s="426"/>
      <c r="V255" s="426"/>
      <c r="W255" s="426"/>
      <c r="X255" s="426"/>
      <c r="Y255" s="426"/>
      <c r="Z255" s="426"/>
      <c r="AA255" s="426"/>
    </row>
    <row r="256" spans="1:27" ht="15.75" customHeight="1">
      <c r="A256" s="426"/>
      <c r="B256" s="426"/>
      <c r="C256" s="426"/>
      <c r="D256" s="426"/>
      <c r="E256" s="426"/>
      <c r="F256" s="426"/>
      <c r="G256" s="426"/>
      <c r="H256" s="426"/>
      <c r="I256" s="426"/>
      <c r="J256" s="426"/>
      <c r="K256" s="426"/>
      <c r="L256" s="426"/>
      <c r="M256" s="426"/>
      <c r="N256" s="426"/>
      <c r="O256" s="426"/>
      <c r="P256" s="426"/>
      <c r="Q256" s="426"/>
      <c r="R256" s="426"/>
      <c r="S256" s="426"/>
      <c r="T256" s="426"/>
      <c r="U256" s="426"/>
      <c r="V256" s="426"/>
      <c r="W256" s="426"/>
      <c r="X256" s="426"/>
      <c r="Y256" s="426"/>
      <c r="Z256" s="426"/>
      <c r="AA256" s="426"/>
    </row>
    <row r="257" spans="1:27" ht="15.75" customHeight="1">
      <c r="A257" s="426"/>
      <c r="B257" s="426"/>
      <c r="C257" s="426"/>
      <c r="D257" s="426"/>
      <c r="E257" s="426"/>
      <c r="F257" s="426"/>
      <c r="G257" s="426"/>
      <c r="H257" s="426"/>
      <c r="I257" s="426"/>
      <c r="J257" s="426"/>
      <c r="K257" s="426"/>
      <c r="L257" s="426"/>
      <c r="M257" s="426"/>
      <c r="N257" s="426"/>
      <c r="O257" s="426"/>
      <c r="P257" s="426"/>
      <c r="Q257" s="426"/>
      <c r="R257" s="426"/>
      <c r="S257" s="426"/>
      <c r="T257" s="426"/>
      <c r="U257" s="426"/>
      <c r="V257" s="426"/>
      <c r="W257" s="426"/>
      <c r="X257" s="426"/>
      <c r="Y257" s="426"/>
      <c r="Z257" s="426"/>
      <c r="AA257" s="426"/>
    </row>
    <row r="258" spans="1:27" ht="15.75" customHeight="1">
      <c r="A258" s="426"/>
      <c r="B258" s="426"/>
      <c r="C258" s="426"/>
      <c r="D258" s="426"/>
      <c r="E258" s="426"/>
      <c r="F258" s="426"/>
      <c r="G258" s="426"/>
      <c r="H258" s="426"/>
      <c r="I258" s="426"/>
      <c r="J258" s="426"/>
      <c r="K258" s="426"/>
      <c r="L258" s="426"/>
      <c r="M258" s="426"/>
      <c r="N258" s="426"/>
      <c r="O258" s="426"/>
      <c r="P258" s="426"/>
      <c r="Q258" s="426"/>
      <c r="R258" s="426"/>
      <c r="S258" s="426"/>
      <c r="T258" s="426"/>
      <c r="U258" s="426"/>
      <c r="V258" s="426"/>
      <c r="W258" s="426"/>
      <c r="X258" s="426"/>
      <c r="Y258" s="426"/>
      <c r="Z258" s="426"/>
      <c r="AA258" s="426"/>
    </row>
    <row r="259" spans="1:27" ht="15.75" customHeight="1">
      <c r="A259" s="426"/>
      <c r="B259" s="426"/>
      <c r="C259" s="426"/>
      <c r="D259" s="426"/>
      <c r="E259" s="426"/>
      <c r="F259" s="426"/>
      <c r="G259" s="426"/>
      <c r="H259" s="426"/>
      <c r="I259" s="426"/>
      <c r="J259" s="426"/>
      <c r="K259" s="426"/>
      <c r="L259" s="426"/>
      <c r="M259" s="426"/>
      <c r="N259" s="426"/>
      <c r="O259" s="426"/>
      <c r="P259" s="426"/>
      <c r="Q259" s="426"/>
      <c r="R259" s="426"/>
      <c r="S259" s="426"/>
      <c r="T259" s="426"/>
      <c r="U259" s="426"/>
      <c r="V259" s="426"/>
      <c r="W259" s="426"/>
      <c r="X259" s="426"/>
      <c r="Y259" s="426"/>
      <c r="Z259" s="426"/>
      <c r="AA259" s="426"/>
    </row>
    <row r="260" spans="1:27" ht="15.75" customHeight="1">
      <c r="A260" s="426"/>
      <c r="B260" s="426"/>
      <c r="C260" s="426"/>
      <c r="D260" s="426"/>
      <c r="E260" s="426"/>
      <c r="F260" s="426"/>
      <c r="G260" s="426"/>
      <c r="H260" s="426"/>
      <c r="I260" s="426"/>
      <c r="J260" s="426"/>
      <c r="K260" s="426"/>
      <c r="L260" s="426"/>
      <c r="M260" s="426"/>
      <c r="N260" s="426"/>
      <c r="O260" s="426"/>
      <c r="P260" s="426"/>
      <c r="Q260" s="426"/>
      <c r="R260" s="426"/>
      <c r="S260" s="426"/>
      <c r="T260" s="426"/>
      <c r="U260" s="426"/>
      <c r="V260" s="426"/>
      <c r="W260" s="426"/>
      <c r="X260" s="426"/>
      <c r="Y260" s="426"/>
      <c r="Z260" s="426"/>
      <c r="AA260" s="426"/>
    </row>
    <row r="261" spans="1:27" ht="15.75" customHeight="1">
      <c r="A261" s="426"/>
      <c r="B261" s="426"/>
      <c r="C261" s="426"/>
      <c r="D261" s="426"/>
      <c r="E261" s="426"/>
      <c r="F261" s="426"/>
      <c r="G261" s="426"/>
      <c r="H261" s="426"/>
      <c r="I261" s="426"/>
      <c r="J261" s="426"/>
      <c r="K261" s="426"/>
      <c r="L261" s="426"/>
      <c r="M261" s="426"/>
      <c r="N261" s="426"/>
      <c r="O261" s="426"/>
      <c r="P261" s="426"/>
      <c r="Q261" s="426"/>
      <c r="R261" s="426"/>
      <c r="S261" s="426"/>
      <c r="T261" s="426"/>
      <c r="U261" s="426"/>
      <c r="V261" s="426"/>
      <c r="W261" s="426"/>
      <c r="X261" s="426"/>
      <c r="Y261" s="426"/>
      <c r="Z261" s="426"/>
      <c r="AA261" s="426"/>
    </row>
    <row r="262" spans="1:27" ht="15.75" customHeight="1">
      <c r="A262" s="426"/>
      <c r="B262" s="426"/>
      <c r="C262" s="426"/>
      <c r="D262" s="426"/>
      <c r="E262" s="426"/>
      <c r="F262" s="426"/>
      <c r="G262" s="426"/>
      <c r="H262" s="426"/>
      <c r="I262" s="426"/>
      <c r="J262" s="426"/>
      <c r="K262" s="426"/>
      <c r="L262" s="426"/>
      <c r="M262" s="426"/>
      <c r="N262" s="426"/>
      <c r="O262" s="426"/>
      <c r="P262" s="426"/>
      <c r="Q262" s="426"/>
      <c r="R262" s="426"/>
      <c r="S262" s="426"/>
      <c r="T262" s="426"/>
      <c r="U262" s="426"/>
      <c r="V262" s="426"/>
      <c r="W262" s="426"/>
      <c r="X262" s="426"/>
      <c r="Y262" s="426"/>
      <c r="Z262" s="426"/>
      <c r="AA262" s="426"/>
    </row>
    <row r="263" spans="1:27" ht="15.75" customHeight="1">
      <c r="A263" s="426"/>
      <c r="B263" s="426"/>
      <c r="C263" s="426"/>
      <c r="D263" s="426"/>
      <c r="E263" s="426"/>
      <c r="F263" s="426"/>
      <c r="G263" s="426"/>
      <c r="H263" s="426"/>
      <c r="I263" s="426"/>
      <c r="J263" s="426"/>
      <c r="K263" s="426"/>
      <c r="L263" s="426"/>
      <c r="M263" s="426"/>
      <c r="N263" s="426"/>
      <c r="O263" s="426"/>
      <c r="P263" s="426"/>
      <c r="Q263" s="426"/>
      <c r="R263" s="426"/>
      <c r="S263" s="426"/>
      <c r="T263" s="426"/>
      <c r="U263" s="426"/>
      <c r="V263" s="426"/>
      <c r="W263" s="426"/>
      <c r="X263" s="426"/>
      <c r="Y263" s="426"/>
      <c r="Z263" s="426"/>
      <c r="AA263" s="426"/>
    </row>
    <row r="264" spans="1:27" ht="15.75" customHeight="1">
      <c r="A264" s="426"/>
      <c r="B264" s="426"/>
      <c r="C264" s="426"/>
      <c r="D264" s="426"/>
      <c r="E264" s="426"/>
      <c r="F264" s="426"/>
      <c r="G264" s="426"/>
      <c r="H264" s="426"/>
      <c r="I264" s="426"/>
      <c r="J264" s="426"/>
      <c r="K264" s="426"/>
      <c r="L264" s="426"/>
      <c r="M264" s="426"/>
      <c r="N264" s="426"/>
      <c r="O264" s="426"/>
      <c r="P264" s="426"/>
      <c r="Q264" s="426"/>
      <c r="R264" s="426"/>
      <c r="S264" s="426"/>
      <c r="T264" s="426"/>
      <c r="U264" s="426"/>
      <c r="V264" s="426"/>
      <c r="W264" s="426"/>
      <c r="X264" s="426"/>
      <c r="Y264" s="426"/>
      <c r="Z264" s="426"/>
      <c r="AA264" s="426"/>
    </row>
    <row r="265" spans="1:27" ht="15.75" customHeight="1">
      <c r="A265" s="426"/>
      <c r="B265" s="426"/>
      <c r="C265" s="426"/>
      <c r="D265" s="426"/>
      <c r="E265" s="426"/>
      <c r="F265" s="426"/>
      <c r="G265" s="426"/>
      <c r="H265" s="426"/>
      <c r="I265" s="426"/>
      <c r="J265" s="426"/>
      <c r="K265" s="426"/>
      <c r="L265" s="426"/>
      <c r="M265" s="426"/>
      <c r="N265" s="426"/>
      <c r="O265" s="426"/>
      <c r="P265" s="426"/>
      <c r="Q265" s="426"/>
      <c r="R265" s="426"/>
      <c r="S265" s="426"/>
      <c r="T265" s="426"/>
      <c r="U265" s="426"/>
      <c r="V265" s="426"/>
      <c r="W265" s="426"/>
      <c r="X265" s="426"/>
      <c r="Y265" s="426"/>
      <c r="Z265" s="426"/>
      <c r="AA265" s="426"/>
    </row>
    <row r="266" spans="1:27" ht="15.75" customHeight="1">
      <c r="A266" s="426"/>
      <c r="B266" s="426"/>
      <c r="C266" s="426"/>
      <c r="D266" s="426"/>
      <c r="E266" s="426"/>
      <c r="F266" s="426"/>
      <c r="G266" s="426"/>
      <c r="H266" s="426"/>
      <c r="I266" s="426"/>
      <c r="J266" s="426"/>
      <c r="K266" s="426"/>
      <c r="L266" s="426"/>
      <c r="M266" s="426"/>
      <c r="N266" s="426"/>
      <c r="O266" s="426"/>
      <c r="P266" s="426"/>
      <c r="Q266" s="426"/>
      <c r="R266" s="426"/>
      <c r="S266" s="426"/>
      <c r="T266" s="426"/>
      <c r="U266" s="426"/>
      <c r="V266" s="426"/>
      <c r="W266" s="426"/>
      <c r="X266" s="426"/>
      <c r="Y266" s="426"/>
      <c r="Z266" s="426"/>
      <c r="AA266" s="426"/>
    </row>
    <row r="267" spans="1:27" ht="15.75" customHeight="1">
      <c r="A267" s="426"/>
      <c r="B267" s="426"/>
      <c r="C267" s="426"/>
      <c r="D267" s="426"/>
      <c r="E267" s="426"/>
      <c r="F267" s="426"/>
      <c r="G267" s="426"/>
      <c r="H267" s="426"/>
      <c r="I267" s="426"/>
      <c r="J267" s="426"/>
      <c r="K267" s="426"/>
      <c r="L267" s="426"/>
      <c r="M267" s="426"/>
      <c r="N267" s="426"/>
      <c r="O267" s="426"/>
      <c r="P267" s="426"/>
      <c r="Q267" s="426"/>
      <c r="R267" s="426"/>
      <c r="S267" s="426"/>
      <c r="T267" s="426"/>
      <c r="U267" s="426"/>
      <c r="V267" s="426"/>
      <c r="W267" s="426"/>
      <c r="X267" s="426"/>
      <c r="Y267" s="426"/>
      <c r="Z267" s="426"/>
      <c r="AA267" s="426"/>
    </row>
    <row r="268" spans="1:27" ht="15.75" customHeight="1">
      <c r="A268" s="426"/>
      <c r="B268" s="426"/>
      <c r="C268" s="426"/>
      <c r="D268" s="426"/>
      <c r="E268" s="426"/>
      <c r="F268" s="426"/>
      <c r="G268" s="426"/>
      <c r="H268" s="426"/>
      <c r="I268" s="426"/>
      <c r="J268" s="426"/>
      <c r="K268" s="426"/>
      <c r="L268" s="426"/>
      <c r="M268" s="426"/>
      <c r="N268" s="426"/>
      <c r="O268" s="426"/>
      <c r="P268" s="426"/>
      <c r="Q268" s="426"/>
      <c r="R268" s="426"/>
      <c r="S268" s="426"/>
      <c r="T268" s="426"/>
      <c r="U268" s="426"/>
      <c r="V268" s="426"/>
      <c r="W268" s="426"/>
      <c r="X268" s="426"/>
      <c r="Y268" s="426"/>
      <c r="Z268" s="426"/>
      <c r="AA268" s="426"/>
    </row>
    <row r="269" spans="1:27" ht="15.75" customHeight="1">
      <c r="A269" s="426"/>
      <c r="B269" s="426"/>
      <c r="C269" s="426"/>
      <c r="D269" s="426"/>
      <c r="E269" s="426"/>
      <c r="F269" s="426"/>
      <c r="G269" s="426"/>
      <c r="H269" s="426"/>
      <c r="I269" s="426"/>
      <c r="J269" s="426"/>
      <c r="K269" s="426"/>
      <c r="L269" s="426"/>
      <c r="M269" s="426"/>
      <c r="N269" s="426"/>
      <c r="O269" s="426"/>
      <c r="P269" s="426"/>
      <c r="Q269" s="426"/>
      <c r="R269" s="426"/>
      <c r="S269" s="426"/>
      <c r="T269" s="426"/>
      <c r="U269" s="426"/>
      <c r="V269" s="426"/>
      <c r="W269" s="426"/>
      <c r="X269" s="426"/>
      <c r="Y269" s="426"/>
      <c r="Z269" s="426"/>
      <c r="AA269" s="426"/>
    </row>
    <row r="270" spans="1:27" ht="15.75" customHeight="1">
      <c r="A270" s="426"/>
      <c r="B270" s="426"/>
      <c r="C270" s="426"/>
      <c r="D270" s="426"/>
      <c r="E270" s="426"/>
      <c r="F270" s="426"/>
      <c r="G270" s="426"/>
      <c r="H270" s="426"/>
      <c r="I270" s="426"/>
      <c r="J270" s="426"/>
      <c r="K270" s="426"/>
      <c r="L270" s="426"/>
      <c r="M270" s="426"/>
      <c r="N270" s="426"/>
      <c r="O270" s="426"/>
      <c r="P270" s="426"/>
      <c r="Q270" s="426"/>
      <c r="R270" s="426"/>
      <c r="S270" s="426"/>
      <c r="T270" s="426"/>
      <c r="U270" s="426"/>
      <c r="V270" s="426"/>
      <c r="W270" s="426"/>
      <c r="X270" s="426"/>
      <c r="Y270" s="426"/>
      <c r="Z270" s="426"/>
      <c r="AA270" s="426"/>
    </row>
    <row r="271" spans="1:27" ht="15.75" customHeight="1">
      <c r="A271" s="426"/>
      <c r="B271" s="426"/>
      <c r="C271" s="426"/>
      <c r="D271" s="426"/>
      <c r="E271" s="426"/>
      <c r="F271" s="426"/>
      <c r="G271" s="426"/>
      <c r="H271" s="426"/>
      <c r="I271" s="426"/>
      <c r="J271" s="426"/>
      <c r="K271" s="426"/>
      <c r="L271" s="426"/>
      <c r="M271" s="426"/>
      <c r="N271" s="426"/>
      <c r="O271" s="426"/>
      <c r="P271" s="426"/>
      <c r="Q271" s="426"/>
      <c r="R271" s="426"/>
      <c r="S271" s="426"/>
      <c r="T271" s="426"/>
      <c r="U271" s="426"/>
      <c r="V271" s="426"/>
      <c r="W271" s="426"/>
      <c r="X271" s="426"/>
      <c r="Y271" s="426"/>
      <c r="Z271" s="426"/>
      <c r="AA271" s="426"/>
    </row>
    <row r="272" spans="1:27" ht="15.75" customHeight="1">
      <c r="A272" s="426"/>
      <c r="B272" s="426"/>
      <c r="C272" s="426"/>
      <c r="D272" s="426"/>
      <c r="E272" s="426"/>
      <c r="F272" s="426"/>
      <c r="G272" s="426"/>
      <c r="H272" s="426"/>
      <c r="I272" s="426"/>
      <c r="J272" s="426"/>
      <c r="K272" s="426"/>
      <c r="L272" s="426"/>
      <c r="M272" s="426"/>
      <c r="N272" s="426"/>
      <c r="O272" s="426"/>
      <c r="P272" s="426"/>
      <c r="Q272" s="426"/>
      <c r="R272" s="426"/>
      <c r="S272" s="426"/>
      <c r="T272" s="426"/>
      <c r="U272" s="426"/>
      <c r="V272" s="426"/>
      <c r="W272" s="426"/>
      <c r="X272" s="426"/>
      <c r="Y272" s="426"/>
      <c r="Z272" s="426"/>
      <c r="AA272" s="426"/>
    </row>
    <row r="273" spans="1:27" ht="15.75" customHeight="1">
      <c r="A273" s="426"/>
      <c r="B273" s="426"/>
      <c r="C273" s="426"/>
      <c r="D273" s="426"/>
      <c r="E273" s="426"/>
      <c r="F273" s="426"/>
      <c r="G273" s="426"/>
      <c r="H273" s="426"/>
      <c r="I273" s="426"/>
      <c r="J273" s="426"/>
      <c r="K273" s="426"/>
      <c r="L273" s="426"/>
      <c r="M273" s="426"/>
      <c r="N273" s="426"/>
      <c r="O273" s="426"/>
      <c r="P273" s="426"/>
      <c r="Q273" s="426"/>
      <c r="R273" s="426"/>
      <c r="S273" s="426"/>
      <c r="T273" s="426"/>
      <c r="U273" s="426"/>
      <c r="V273" s="426"/>
      <c r="W273" s="426"/>
      <c r="X273" s="426"/>
      <c r="Y273" s="426"/>
      <c r="Z273" s="426"/>
      <c r="AA273" s="426"/>
    </row>
    <row r="274" spans="1:27" ht="15.75" customHeight="1">
      <c r="A274" s="426"/>
      <c r="B274" s="426"/>
      <c r="C274" s="426"/>
      <c r="D274" s="426"/>
      <c r="E274" s="426"/>
      <c r="F274" s="426"/>
      <c r="G274" s="426"/>
      <c r="H274" s="426"/>
      <c r="I274" s="426"/>
      <c r="J274" s="426"/>
      <c r="K274" s="426"/>
      <c r="L274" s="426"/>
      <c r="M274" s="426"/>
      <c r="N274" s="426"/>
      <c r="O274" s="426"/>
      <c r="P274" s="426"/>
      <c r="Q274" s="426"/>
      <c r="R274" s="426"/>
      <c r="S274" s="426"/>
      <c r="T274" s="426"/>
      <c r="U274" s="426"/>
      <c r="V274" s="426"/>
      <c r="W274" s="426"/>
      <c r="X274" s="426"/>
      <c r="Y274" s="426"/>
      <c r="Z274" s="426"/>
      <c r="AA274" s="426"/>
    </row>
    <row r="275" spans="1:27" ht="15.75" customHeight="1">
      <c r="A275" s="426"/>
      <c r="B275" s="426"/>
      <c r="C275" s="426"/>
      <c r="D275" s="426"/>
      <c r="E275" s="426"/>
      <c r="F275" s="426"/>
      <c r="G275" s="426"/>
      <c r="H275" s="426"/>
      <c r="I275" s="426"/>
      <c r="J275" s="426"/>
      <c r="K275" s="426"/>
      <c r="L275" s="426"/>
      <c r="M275" s="426"/>
      <c r="N275" s="426"/>
      <c r="O275" s="426"/>
      <c r="P275" s="426"/>
      <c r="Q275" s="426"/>
      <c r="R275" s="426"/>
      <c r="S275" s="426"/>
      <c r="T275" s="426"/>
      <c r="U275" s="426"/>
      <c r="V275" s="426"/>
      <c r="W275" s="426"/>
      <c r="X275" s="426"/>
      <c r="Y275" s="426"/>
      <c r="Z275" s="426"/>
      <c r="AA275" s="426"/>
    </row>
    <row r="276" spans="1:27" ht="15.75" customHeight="1">
      <c r="A276" s="426"/>
      <c r="B276" s="426"/>
      <c r="C276" s="426"/>
      <c r="D276" s="426"/>
      <c r="E276" s="426"/>
      <c r="F276" s="426"/>
      <c r="G276" s="426"/>
      <c r="H276" s="426"/>
      <c r="I276" s="426"/>
      <c r="J276" s="426"/>
      <c r="K276" s="426"/>
      <c r="L276" s="426"/>
      <c r="M276" s="426"/>
      <c r="N276" s="426"/>
      <c r="O276" s="426"/>
      <c r="P276" s="426"/>
      <c r="Q276" s="426"/>
      <c r="R276" s="426"/>
      <c r="S276" s="426"/>
      <c r="T276" s="426"/>
      <c r="U276" s="426"/>
      <c r="V276" s="426"/>
      <c r="W276" s="426"/>
      <c r="X276" s="426"/>
      <c r="Y276" s="426"/>
      <c r="Z276" s="426"/>
      <c r="AA276" s="426"/>
    </row>
    <row r="277" spans="1:27" ht="15.75" customHeight="1">
      <c r="A277" s="426"/>
      <c r="B277" s="426"/>
      <c r="C277" s="426"/>
      <c r="D277" s="426"/>
      <c r="E277" s="426"/>
      <c r="F277" s="426"/>
      <c r="G277" s="426"/>
      <c r="H277" s="426"/>
      <c r="I277" s="426"/>
      <c r="J277" s="426"/>
      <c r="K277" s="426"/>
      <c r="L277" s="426"/>
      <c r="M277" s="426"/>
      <c r="N277" s="426"/>
      <c r="O277" s="426"/>
      <c r="P277" s="426"/>
      <c r="Q277" s="426"/>
      <c r="R277" s="426"/>
      <c r="S277" s="426"/>
      <c r="T277" s="426"/>
      <c r="U277" s="426"/>
      <c r="V277" s="426"/>
      <c r="W277" s="426"/>
      <c r="X277" s="426"/>
      <c r="Y277" s="426"/>
      <c r="Z277" s="426"/>
      <c r="AA277" s="426"/>
    </row>
    <row r="278" spans="1:27" ht="15.75" customHeight="1">
      <c r="A278" s="426"/>
      <c r="B278" s="426"/>
      <c r="C278" s="426"/>
      <c r="D278" s="426"/>
      <c r="E278" s="426"/>
      <c r="F278" s="426"/>
      <c r="G278" s="426"/>
      <c r="H278" s="426"/>
      <c r="I278" s="426"/>
      <c r="J278" s="426"/>
      <c r="K278" s="426"/>
      <c r="L278" s="426"/>
      <c r="M278" s="426"/>
      <c r="N278" s="426"/>
      <c r="O278" s="426"/>
      <c r="P278" s="426"/>
      <c r="Q278" s="426"/>
      <c r="R278" s="426"/>
      <c r="S278" s="426"/>
      <c r="T278" s="426"/>
      <c r="U278" s="426"/>
      <c r="V278" s="426"/>
      <c r="W278" s="426"/>
      <c r="X278" s="426"/>
      <c r="Y278" s="426"/>
      <c r="Z278" s="426"/>
      <c r="AA278" s="426"/>
    </row>
    <row r="279" spans="1:27" ht="15.75" customHeight="1">
      <c r="A279" s="426"/>
      <c r="B279" s="426"/>
      <c r="C279" s="426"/>
      <c r="D279" s="426"/>
      <c r="E279" s="426"/>
      <c r="F279" s="426"/>
      <c r="G279" s="426"/>
      <c r="H279" s="426"/>
      <c r="I279" s="426"/>
      <c r="J279" s="426"/>
      <c r="K279" s="426"/>
      <c r="L279" s="426"/>
      <c r="M279" s="426"/>
      <c r="N279" s="426"/>
      <c r="O279" s="426"/>
      <c r="P279" s="426"/>
      <c r="Q279" s="426"/>
      <c r="R279" s="426"/>
      <c r="S279" s="426"/>
      <c r="T279" s="426"/>
      <c r="U279" s="426"/>
      <c r="V279" s="426"/>
      <c r="W279" s="426"/>
      <c r="X279" s="426"/>
      <c r="Y279" s="426"/>
      <c r="Z279" s="426"/>
      <c r="AA279" s="426"/>
    </row>
    <row r="280" spans="1:27" ht="15.75" customHeight="1">
      <c r="A280" s="426"/>
      <c r="B280" s="426"/>
      <c r="C280" s="426"/>
      <c r="D280" s="426"/>
      <c r="E280" s="426"/>
      <c r="F280" s="426"/>
      <c r="G280" s="426"/>
      <c r="H280" s="426"/>
      <c r="I280" s="426"/>
      <c r="J280" s="426"/>
      <c r="K280" s="426"/>
      <c r="L280" s="426"/>
      <c r="M280" s="426"/>
      <c r="N280" s="426"/>
      <c r="O280" s="426"/>
      <c r="P280" s="426"/>
      <c r="Q280" s="426"/>
      <c r="R280" s="426"/>
      <c r="S280" s="426"/>
      <c r="T280" s="426"/>
      <c r="U280" s="426"/>
      <c r="V280" s="426"/>
      <c r="W280" s="426"/>
      <c r="X280" s="426"/>
      <c r="Y280" s="426"/>
      <c r="Z280" s="426"/>
      <c r="AA280" s="426"/>
    </row>
    <row r="281" spans="1:27" ht="15.75" customHeight="1">
      <c r="A281" s="426"/>
      <c r="B281" s="426"/>
      <c r="C281" s="426"/>
      <c r="D281" s="426"/>
      <c r="E281" s="426"/>
      <c r="F281" s="426"/>
      <c r="G281" s="426"/>
      <c r="H281" s="426"/>
      <c r="I281" s="426"/>
      <c r="J281" s="426"/>
      <c r="K281" s="426"/>
      <c r="L281" s="426"/>
      <c r="M281" s="426"/>
      <c r="N281" s="426"/>
      <c r="O281" s="426"/>
      <c r="P281" s="426"/>
      <c r="Q281" s="426"/>
      <c r="R281" s="426"/>
      <c r="S281" s="426"/>
      <c r="T281" s="426"/>
      <c r="U281" s="426"/>
      <c r="V281" s="426"/>
      <c r="W281" s="426"/>
      <c r="X281" s="426"/>
      <c r="Y281" s="426"/>
      <c r="Z281" s="426"/>
      <c r="AA281" s="426"/>
    </row>
    <row r="282" spans="1:27" ht="15.75" customHeight="1">
      <c r="A282" s="426"/>
      <c r="B282" s="426"/>
      <c r="C282" s="426"/>
      <c r="D282" s="426"/>
      <c r="E282" s="426"/>
      <c r="F282" s="426"/>
      <c r="G282" s="426"/>
      <c r="H282" s="426"/>
      <c r="I282" s="426"/>
      <c r="J282" s="426"/>
      <c r="K282" s="426"/>
      <c r="L282" s="426"/>
      <c r="M282" s="426"/>
      <c r="N282" s="426"/>
      <c r="O282" s="426"/>
      <c r="P282" s="426"/>
      <c r="Q282" s="426"/>
      <c r="R282" s="426"/>
      <c r="S282" s="426"/>
      <c r="T282" s="426"/>
      <c r="U282" s="426"/>
      <c r="V282" s="426"/>
      <c r="W282" s="426"/>
      <c r="X282" s="426"/>
      <c r="Y282" s="426"/>
      <c r="Z282" s="426"/>
      <c r="AA282" s="426"/>
    </row>
    <row r="283" spans="1:27" ht="15.75" customHeight="1">
      <c r="A283" s="426"/>
      <c r="B283" s="426"/>
      <c r="C283" s="426"/>
      <c r="D283" s="426"/>
      <c r="E283" s="426"/>
      <c r="F283" s="426"/>
      <c r="G283" s="426"/>
      <c r="H283" s="426"/>
      <c r="I283" s="426"/>
      <c r="J283" s="426"/>
      <c r="K283" s="426"/>
      <c r="L283" s="426"/>
      <c r="M283" s="426"/>
      <c r="N283" s="426"/>
      <c r="O283" s="426"/>
      <c r="P283" s="426"/>
      <c r="Q283" s="426"/>
      <c r="R283" s="426"/>
      <c r="S283" s="426"/>
      <c r="T283" s="426"/>
      <c r="U283" s="426"/>
      <c r="V283" s="426"/>
      <c r="W283" s="426"/>
      <c r="X283" s="426"/>
      <c r="Y283" s="426"/>
      <c r="Z283" s="426"/>
      <c r="AA283" s="426"/>
    </row>
    <row r="284" spans="1:27" ht="15.75" customHeight="1">
      <c r="A284" s="426"/>
      <c r="B284" s="426"/>
      <c r="C284" s="426"/>
      <c r="D284" s="426"/>
      <c r="E284" s="426"/>
      <c r="F284" s="426"/>
      <c r="G284" s="426"/>
      <c r="H284" s="426"/>
      <c r="I284" s="426"/>
      <c r="J284" s="426"/>
      <c r="K284" s="426"/>
      <c r="L284" s="426"/>
      <c r="M284" s="426"/>
      <c r="N284" s="426"/>
      <c r="O284" s="426"/>
      <c r="P284" s="426"/>
      <c r="Q284" s="426"/>
      <c r="R284" s="426"/>
      <c r="S284" s="426"/>
      <c r="T284" s="426"/>
      <c r="U284" s="426"/>
      <c r="V284" s="426"/>
      <c r="W284" s="426"/>
      <c r="X284" s="426"/>
      <c r="Y284" s="426"/>
      <c r="Z284" s="426"/>
      <c r="AA284" s="426"/>
    </row>
    <row r="285" spans="1:27" ht="15.75" customHeight="1">
      <c r="A285" s="426"/>
      <c r="B285" s="426"/>
      <c r="C285" s="426"/>
      <c r="D285" s="426"/>
      <c r="E285" s="426"/>
      <c r="F285" s="426"/>
      <c r="G285" s="426"/>
      <c r="H285" s="426"/>
      <c r="I285" s="426"/>
      <c r="J285" s="426"/>
      <c r="K285" s="426"/>
      <c r="L285" s="426"/>
      <c r="M285" s="426"/>
      <c r="N285" s="426"/>
      <c r="O285" s="426"/>
      <c r="P285" s="426"/>
      <c r="Q285" s="426"/>
      <c r="R285" s="426"/>
      <c r="S285" s="426"/>
      <c r="T285" s="426"/>
      <c r="U285" s="426"/>
      <c r="V285" s="426"/>
      <c r="W285" s="426"/>
      <c r="X285" s="426"/>
      <c r="Y285" s="426"/>
      <c r="Z285" s="426"/>
      <c r="AA285" s="426"/>
    </row>
    <row r="286" spans="1:27" ht="15.75" customHeight="1">
      <c r="A286" s="426"/>
      <c r="B286" s="426"/>
      <c r="C286" s="426"/>
      <c r="D286" s="426"/>
      <c r="E286" s="426"/>
      <c r="F286" s="426"/>
      <c r="G286" s="426"/>
      <c r="H286" s="426"/>
      <c r="I286" s="426"/>
      <c r="J286" s="426"/>
      <c r="K286" s="426"/>
      <c r="L286" s="426"/>
      <c r="M286" s="426"/>
      <c r="N286" s="426"/>
      <c r="O286" s="426"/>
      <c r="P286" s="426"/>
      <c r="Q286" s="426"/>
      <c r="R286" s="426"/>
      <c r="S286" s="426"/>
      <c r="T286" s="426"/>
      <c r="U286" s="426"/>
      <c r="V286" s="426"/>
      <c r="W286" s="426"/>
      <c r="X286" s="426"/>
      <c r="Y286" s="426"/>
      <c r="Z286" s="426"/>
      <c r="AA286" s="426"/>
    </row>
    <row r="287" spans="1:27" ht="15.75" customHeight="1">
      <c r="A287" s="426"/>
      <c r="B287" s="426"/>
      <c r="C287" s="426"/>
      <c r="D287" s="426"/>
      <c r="E287" s="426"/>
      <c r="F287" s="426"/>
      <c r="G287" s="426"/>
      <c r="H287" s="426"/>
      <c r="I287" s="426"/>
      <c r="J287" s="426"/>
      <c r="K287" s="426"/>
      <c r="L287" s="426"/>
      <c r="M287" s="426"/>
      <c r="N287" s="426"/>
      <c r="O287" s="426"/>
      <c r="P287" s="426"/>
      <c r="Q287" s="426"/>
      <c r="R287" s="426"/>
      <c r="S287" s="426"/>
      <c r="T287" s="426"/>
      <c r="U287" s="426"/>
      <c r="V287" s="426"/>
      <c r="W287" s="426"/>
      <c r="X287" s="426"/>
      <c r="Y287" s="426"/>
      <c r="Z287" s="426"/>
      <c r="AA287" s="426"/>
    </row>
    <row r="288" spans="1:27" ht="15.75" customHeight="1">
      <c r="A288" s="426"/>
      <c r="B288" s="426"/>
      <c r="C288" s="426"/>
      <c r="D288" s="426"/>
      <c r="E288" s="426"/>
      <c r="F288" s="426"/>
      <c r="G288" s="426"/>
      <c r="H288" s="426"/>
      <c r="I288" s="426"/>
      <c r="J288" s="426"/>
      <c r="K288" s="426"/>
      <c r="L288" s="426"/>
      <c r="M288" s="426"/>
      <c r="N288" s="426"/>
      <c r="O288" s="426"/>
      <c r="P288" s="426"/>
      <c r="Q288" s="426"/>
      <c r="R288" s="426"/>
      <c r="S288" s="426"/>
      <c r="T288" s="426"/>
      <c r="U288" s="426"/>
      <c r="V288" s="426"/>
      <c r="W288" s="426"/>
      <c r="X288" s="426"/>
      <c r="Y288" s="426"/>
      <c r="Z288" s="426"/>
      <c r="AA288" s="426"/>
    </row>
    <row r="289" spans="1:27" ht="15.75" customHeight="1">
      <c r="A289" s="426"/>
      <c r="B289" s="426"/>
      <c r="C289" s="426"/>
      <c r="D289" s="426"/>
      <c r="E289" s="426"/>
      <c r="F289" s="426"/>
      <c r="G289" s="426"/>
      <c r="H289" s="426"/>
      <c r="I289" s="426"/>
      <c r="J289" s="426"/>
      <c r="K289" s="426"/>
      <c r="L289" s="426"/>
      <c r="M289" s="426"/>
      <c r="N289" s="426"/>
      <c r="O289" s="426"/>
      <c r="P289" s="426"/>
      <c r="Q289" s="426"/>
      <c r="R289" s="426"/>
      <c r="S289" s="426"/>
      <c r="T289" s="426"/>
      <c r="U289" s="426"/>
      <c r="V289" s="426"/>
      <c r="W289" s="426"/>
      <c r="X289" s="426"/>
      <c r="Y289" s="426"/>
      <c r="Z289" s="426"/>
      <c r="AA289" s="426"/>
    </row>
    <row r="290" spans="1:27" ht="15.75" customHeight="1">
      <c r="A290" s="426"/>
      <c r="B290" s="426"/>
      <c r="C290" s="426"/>
      <c r="D290" s="426"/>
      <c r="E290" s="426"/>
      <c r="F290" s="426"/>
      <c r="G290" s="426"/>
      <c r="H290" s="426"/>
      <c r="I290" s="426"/>
      <c r="J290" s="426"/>
      <c r="K290" s="426"/>
      <c r="L290" s="426"/>
      <c r="M290" s="426"/>
      <c r="N290" s="426"/>
      <c r="O290" s="426"/>
      <c r="P290" s="426"/>
      <c r="Q290" s="426"/>
      <c r="R290" s="426"/>
      <c r="S290" s="426"/>
      <c r="T290" s="426"/>
      <c r="U290" s="426"/>
      <c r="V290" s="426"/>
      <c r="W290" s="426"/>
      <c r="X290" s="426"/>
      <c r="Y290" s="426"/>
      <c r="Z290" s="426"/>
      <c r="AA290" s="426"/>
    </row>
    <row r="291" spans="1:27" ht="15.75" customHeight="1">
      <c r="A291" s="426"/>
      <c r="B291" s="426"/>
      <c r="C291" s="426"/>
      <c r="D291" s="426"/>
      <c r="E291" s="426"/>
      <c r="F291" s="426"/>
      <c r="G291" s="426"/>
      <c r="H291" s="426"/>
      <c r="I291" s="426"/>
      <c r="J291" s="426"/>
      <c r="K291" s="426"/>
      <c r="L291" s="426"/>
      <c r="M291" s="426"/>
      <c r="N291" s="426"/>
      <c r="O291" s="426"/>
      <c r="P291" s="426"/>
      <c r="Q291" s="426"/>
      <c r="R291" s="426"/>
      <c r="S291" s="426"/>
      <c r="T291" s="426"/>
      <c r="U291" s="426"/>
      <c r="V291" s="426"/>
      <c r="W291" s="426"/>
      <c r="X291" s="426"/>
      <c r="Y291" s="426"/>
      <c r="Z291" s="426"/>
      <c r="AA291" s="426"/>
    </row>
    <row r="292" spans="1:27" ht="15.75" customHeight="1">
      <c r="A292" s="426"/>
      <c r="B292" s="426"/>
      <c r="C292" s="426"/>
      <c r="D292" s="426"/>
      <c r="E292" s="426"/>
      <c r="F292" s="426"/>
      <c r="G292" s="426"/>
      <c r="H292" s="426"/>
      <c r="I292" s="426"/>
      <c r="J292" s="426"/>
      <c r="K292" s="426"/>
      <c r="L292" s="426"/>
      <c r="M292" s="426"/>
      <c r="N292" s="426"/>
      <c r="O292" s="426"/>
      <c r="P292" s="426"/>
      <c r="Q292" s="426"/>
      <c r="R292" s="426"/>
      <c r="S292" s="426"/>
      <c r="T292" s="426"/>
      <c r="U292" s="426"/>
      <c r="V292" s="426"/>
      <c r="W292" s="426"/>
      <c r="X292" s="426"/>
      <c r="Y292" s="426"/>
      <c r="Z292" s="426"/>
      <c r="AA292" s="426"/>
    </row>
    <row r="293" spans="1:27" ht="15.75" customHeight="1">
      <c r="A293" s="426"/>
      <c r="B293" s="426"/>
      <c r="C293" s="426"/>
      <c r="D293" s="426"/>
      <c r="E293" s="426"/>
      <c r="F293" s="426"/>
      <c r="G293" s="426"/>
      <c r="H293" s="426"/>
      <c r="I293" s="426"/>
      <c r="J293" s="426"/>
      <c r="K293" s="426"/>
      <c r="L293" s="426"/>
      <c r="M293" s="426"/>
      <c r="N293" s="426"/>
      <c r="O293" s="426"/>
      <c r="P293" s="426"/>
      <c r="Q293" s="426"/>
      <c r="R293" s="426"/>
      <c r="S293" s="426"/>
      <c r="T293" s="426"/>
      <c r="U293" s="426"/>
      <c r="V293" s="426"/>
      <c r="W293" s="426"/>
      <c r="X293" s="426"/>
      <c r="Y293" s="426"/>
      <c r="Z293" s="426"/>
      <c r="AA293" s="426"/>
    </row>
    <row r="294" spans="1:27" ht="15.75" customHeight="1">
      <c r="A294" s="426"/>
      <c r="B294" s="426"/>
      <c r="C294" s="426"/>
      <c r="D294" s="426"/>
      <c r="E294" s="426"/>
      <c r="F294" s="426"/>
      <c r="G294" s="426"/>
      <c r="H294" s="426"/>
      <c r="I294" s="426"/>
      <c r="J294" s="426"/>
      <c r="K294" s="426"/>
      <c r="L294" s="426"/>
      <c r="M294" s="426"/>
      <c r="N294" s="426"/>
      <c r="O294" s="426"/>
      <c r="P294" s="426"/>
      <c r="Q294" s="426"/>
      <c r="R294" s="426"/>
      <c r="S294" s="426"/>
      <c r="T294" s="426"/>
      <c r="U294" s="426"/>
      <c r="V294" s="426"/>
      <c r="W294" s="426"/>
      <c r="X294" s="426"/>
      <c r="Y294" s="426"/>
      <c r="Z294" s="426"/>
      <c r="AA294" s="426"/>
    </row>
    <row r="295" spans="1:27" ht="15.75" customHeight="1">
      <c r="A295" s="426"/>
      <c r="B295" s="426"/>
      <c r="C295" s="426"/>
      <c r="D295" s="426"/>
      <c r="E295" s="426"/>
      <c r="F295" s="426"/>
      <c r="G295" s="426"/>
      <c r="H295" s="426"/>
      <c r="I295" s="426"/>
      <c r="J295" s="426"/>
      <c r="K295" s="426"/>
      <c r="L295" s="426"/>
      <c r="M295" s="426"/>
      <c r="N295" s="426"/>
      <c r="O295" s="426"/>
      <c r="P295" s="426"/>
      <c r="Q295" s="426"/>
      <c r="R295" s="426"/>
      <c r="S295" s="426"/>
      <c r="T295" s="426"/>
      <c r="U295" s="426"/>
      <c r="V295" s="426"/>
      <c r="W295" s="426"/>
      <c r="X295" s="426"/>
      <c r="Y295" s="426"/>
      <c r="Z295" s="426"/>
      <c r="AA295" s="426"/>
    </row>
    <row r="296" spans="1:27" ht="15.75" customHeight="1">
      <c r="A296" s="426"/>
      <c r="B296" s="426"/>
      <c r="C296" s="426"/>
      <c r="D296" s="426"/>
      <c r="E296" s="426"/>
      <c r="F296" s="426"/>
      <c r="G296" s="426"/>
      <c r="H296" s="426"/>
      <c r="I296" s="426"/>
      <c r="J296" s="426"/>
      <c r="K296" s="426"/>
      <c r="L296" s="426"/>
      <c r="M296" s="426"/>
      <c r="N296" s="426"/>
      <c r="O296" s="426"/>
      <c r="P296" s="426"/>
      <c r="Q296" s="426"/>
      <c r="R296" s="426"/>
      <c r="S296" s="426"/>
      <c r="T296" s="426"/>
      <c r="U296" s="426"/>
      <c r="V296" s="426"/>
      <c r="W296" s="426"/>
      <c r="X296" s="426"/>
      <c r="Y296" s="426"/>
      <c r="Z296" s="426"/>
      <c r="AA296" s="426"/>
    </row>
    <row r="297" spans="1:27" ht="15.75" customHeight="1">
      <c r="A297" s="426"/>
      <c r="B297" s="426"/>
      <c r="C297" s="426"/>
      <c r="D297" s="426"/>
      <c r="E297" s="426"/>
      <c r="F297" s="426"/>
      <c r="G297" s="426"/>
      <c r="H297" s="426"/>
      <c r="I297" s="426"/>
      <c r="J297" s="426"/>
      <c r="K297" s="426"/>
      <c r="L297" s="426"/>
      <c r="M297" s="426"/>
      <c r="N297" s="426"/>
      <c r="O297" s="426"/>
      <c r="P297" s="426"/>
      <c r="Q297" s="426"/>
      <c r="R297" s="426"/>
      <c r="S297" s="426"/>
      <c r="T297" s="426"/>
      <c r="U297" s="426"/>
      <c r="V297" s="426"/>
      <c r="W297" s="426"/>
      <c r="X297" s="426"/>
      <c r="Y297" s="426"/>
      <c r="Z297" s="426"/>
      <c r="AA297" s="426"/>
    </row>
    <row r="298" spans="1:27" ht="15.75" customHeight="1">
      <c r="A298" s="426"/>
      <c r="B298" s="426"/>
      <c r="C298" s="426"/>
      <c r="D298" s="426"/>
      <c r="E298" s="426"/>
      <c r="F298" s="426"/>
      <c r="G298" s="426"/>
      <c r="H298" s="426"/>
      <c r="I298" s="426"/>
      <c r="J298" s="426"/>
      <c r="K298" s="426"/>
      <c r="L298" s="426"/>
      <c r="M298" s="426"/>
      <c r="N298" s="426"/>
      <c r="O298" s="426"/>
      <c r="P298" s="426"/>
      <c r="Q298" s="426"/>
      <c r="R298" s="426"/>
      <c r="S298" s="426"/>
      <c r="T298" s="426"/>
      <c r="U298" s="426"/>
      <c r="V298" s="426"/>
      <c r="W298" s="426"/>
      <c r="X298" s="426"/>
      <c r="Y298" s="426"/>
      <c r="Z298" s="426"/>
      <c r="AA298" s="426"/>
    </row>
    <row r="299" spans="1:27" ht="15.75" customHeight="1">
      <c r="A299" s="426"/>
      <c r="B299" s="426"/>
      <c r="C299" s="426"/>
      <c r="D299" s="426"/>
      <c r="E299" s="426"/>
      <c r="F299" s="426"/>
      <c r="G299" s="426"/>
      <c r="H299" s="426"/>
      <c r="I299" s="426"/>
      <c r="J299" s="426"/>
      <c r="K299" s="426"/>
      <c r="L299" s="426"/>
      <c r="M299" s="426"/>
      <c r="N299" s="426"/>
      <c r="O299" s="426"/>
      <c r="P299" s="426"/>
      <c r="Q299" s="426"/>
      <c r="R299" s="426"/>
      <c r="S299" s="426"/>
      <c r="T299" s="426"/>
      <c r="U299" s="426"/>
      <c r="V299" s="426"/>
      <c r="W299" s="426"/>
      <c r="X299" s="426"/>
      <c r="Y299" s="426"/>
      <c r="Z299" s="426"/>
      <c r="AA299" s="426"/>
    </row>
    <row r="300" spans="1:27" ht="15.75" customHeight="1">
      <c r="A300" s="426"/>
      <c r="B300" s="426"/>
      <c r="C300" s="426"/>
      <c r="D300" s="426"/>
      <c r="E300" s="426"/>
      <c r="F300" s="426"/>
      <c r="G300" s="426"/>
      <c r="H300" s="426"/>
      <c r="I300" s="426"/>
      <c r="J300" s="426"/>
      <c r="K300" s="426"/>
      <c r="L300" s="426"/>
      <c r="M300" s="426"/>
      <c r="N300" s="426"/>
      <c r="O300" s="426"/>
      <c r="P300" s="426"/>
      <c r="Q300" s="426"/>
      <c r="R300" s="426"/>
      <c r="S300" s="426"/>
      <c r="T300" s="426"/>
      <c r="U300" s="426"/>
      <c r="V300" s="426"/>
      <c r="W300" s="426"/>
      <c r="X300" s="426"/>
      <c r="Y300" s="426"/>
      <c r="Z300" s="426"/>
      <c r="AA300" s="426"/>
    </row>
    <row r="301" spans="1:27" ht="15.75" customHeight="1">
      <c r="A301" s="426"/>
      <c r="B301" s="426"/>
      <c r="C301" s="426"/>
      <c r="D301" s="426"/>
      <c r="E301" s="426"/>
      <c r="F301" s="426"/>
      <c r="G301" s="426"/>
      <c r="H301" s="426"/>
      <c r="I301" s="426"/>
      <c r="J301" s="426"/>
      <c r="K301" s="426"/>
      <c r="L301" s="426"/>
      <c r="M301" s="426"/>
      <c r="N301" s="426"/>
      <c r="O301" s="426"/>
      <c r="P301" s="426"/>
      <c r="Q301" s="426"/>
      <c r="R301" s="426"/>
      <c r="S301" s="426"/>
      <c r="T301" s="426"/>
      <c r="U301" s="426"/>
      <c r="V301" s="426"/>
      <c r="W301" s="426"/>
      <c r="X301" s="426"/>
      <c r="Y301" s="426"/>
      <c r="Z301" s="426"/>
      <c r="AA301" s="426"/>
    </row>
    <row r="302" spans="1:27" ht="15.75" customHeight="1">
      <c r="A302" s="426"/>
      <c r="B302" s="426"/>
      <c r="C302" s="426"/>
      <c r="D302" s="426"/>
      <c r="E302" s="426"/>
      <c r="F302" s="426"/>
      <c r="G302" s="426"/>
      <c r="H302" s="426"/>
      <c r="I302" s="426"/>
      <c r="J302" s="426"/>
      <c r="K302" s="426"/>
      <c r="L302" s="426"/>
      <c r="M302" s="426"/>
      <c r="N302" s="426"/>
      <c r="O302" s="426"/>
      <c r="P302" s="426"/>
      <c r="Q302" s="426"/>
      <c r="R302" s="426"/>
      <c r="S302" s="426"/>
      <c r="T302" s="426"/>
      <c r="U302" s="426"/>
      <c r="V302" s="426"/>
      <c r="W302" s="426"/>
      <c r="X302" s="426"/>
      <c r="Y302" s="426"/>
      <c r="Z302" s="426"/>
      <c r="AA302" s="426"/>
    </row>
    <row r="303" spans="1:27" ht="15.75" customHeight="1">
      <c r="A303" s="426"/>
      <c r="B303" s="426"/>
      <c r="C303" s="426"/>
      <c r="D303" s="426"/>
      <c r="E303" s="426"/>
      <c r="F303" s="426"/>
      <c r="G303" s="426"/>
      <c r="H303" s="426"/>
      <c r="I303" s="426"/>
      <c r="J303" s="426"/>
      <c r="K303" s="426"/>
      <c r="L303" s="426"/>
      <c r="M303" s="426"/>
      <c r="N303" s="426"/>
      <c r="O303" s="426"/>
      <c r="P303" s="426"/>
      <c r="Q303" s="426"/>
      <c r="R303" s="426"/>
      <c r="S303" s="426"/>
      <c r="T303" s="426"/>
      <c r="U303" s="426"/>
      <c r="V303" s="426"/>
      <c r="W303" s="426"/>
      <c r="X303" s="426"/>
      <c r="Y303" s="426"/>
      <c r="Z303" s="426"/>
      <c r="AA303" s="426"/>
    </row>
    <row r="304" spans="1:27" ht="15.75" customHeight="1">
      <c r="A304" s="426"/>
      <c r="B304" s="426"/>
      <c r="C304" s="426"/>
      <c r="D304" s="426"/>
      <c r="E304" s="426"/>
      <c r="F304" s="426"/>
      <c r="G304" s="426"/>
      <c r="H304" s="426"/>
      <c r="I304" s="426"/>
      <c r="J304" s="426"/>
      <c r="K304" s="426"/>
      <c r="L304" s="426"/>
      <c r="M304" s="426"/>
      <c r="N304" s="426"/>
      <c r="O304" s="426"/>
      <c r="P304" s="426"/>
      <c r="Q304" s="426"/>
      <c r="R304" s="426"/>
      <c r="S304" s="426"/>
      <c r="T304" s="426"/>
      <c r="U304" s="426"/>
      <c r="V304" s="426"/>
      <c r="W304" s="426"/>
      <c r="X304" s="426"/>
      <c r="Y304" s="426"/>
      <c r="Z304" s="426"/>
      <c r="AA304" s="426"/>
    </row>
    <row r="305" spans="1:27" ht="15.75" customHeight="1">
      <c r="A305" s="426"/>
      <c r="B305" s="426"/>
      <c r="C305" s="426"/>
      <c r="D305" s="426"/>
      <c r="E305" s="426"/>
      <c r="F305" s="426"/>
      <c r="G305" s="426"/>
      <c r="H305" s="426"/>
      <c r="I305" s="426"/>
      <c r="J305" s="426"/>
      <c r="K305" s="426"/>
      <c r="L305" s="426"/>
      <c r="M305" s="426"/>
      <c r="N305" s="426"/>
      <c r="O305" s="426"/>
      <c r="P305" s="426"/>
      <c r="Q305" s="426"/>
      <c r="R305" s="426"/>
      <c r="S305" s="426"/>
      <c r="T305" s="426"/>
      <c r="U305" s="426"/>
      <c r="V305" s="426"/>
      <c r="W305" s="426"/>
      <c r="X305" s="426"/>
      <c r="Y305" s="426"/>
      <c r="Z305" s="426"/>
      <c r="AA305" s="426"/>
    </row>
    <row r="306" spans="1:27" ht="15.75" customHeight="1">
      <c r="A306" s="426"/>
      <c r="B306" s="426"/>
      <c r="C306" s="426"/>
      <c r="D306" s="426"/>
      <c r="E306" s="426"/>
      <c r="F306" s="426"/>
      <c r="G306" s="426"/>
      <c r="H306" s="426"/>
      <c r="I306" s="426"/>
      <c r="J306" s="426"/>
      <c r="K306" s="426"/>
      <c r="L306" s="426"/>
      <c r="M306" s="426"/>
      <c r="N306" s="426"/>
      <c r="O306" s="426"/>
      <c r="P306" s="426"/>
      <c r="Q306" s="426"/>
      <c r="R306" s="426"/>
      <c r="S306" s="426"/>
      <c r="T306" s="426"/>
      <c r="U306" s="426"/>
      <c r="V306" s="426"/>
      <c r="W306" s="426"/>
      <c r="X306" s="426"/>
      <c r="Y306" s="426"/>
      <c r="Z306" s="426"/>
      <c r="AA306" s="426"/>
    </row>
    <row r="307" spans="1:27" ht="15.75" customHeight="1">
      <c r="A307" s="426"/>
      <c r="B307" s="426"/>
      <c r="C307" s="426"/>
      <c r="D307" s="426"/>
      <c r="E307" s="426"/>
      <c r="F307" s="426"/>
      <c r="G307" s="426"/>
      <c r="H307" s="426"/>
      <c r="I307" s="426"/>
      <c r="J307" s="426"/>
      <c r="K307" s="426"/>
      <c r="L307" s="426"/>
      <c r="M307" s="426"/>
      <c r="N307" s="426"/>
      <c r="O307" s="426"/>
      <c r="P307" s="426"/>
      <c r="Q307" s="426"/>
      <c r="R307" s="426"/>
      <c r="S307" s="426"/>
      <c r="T307" s="426"/>
      <c r="U307" s="426"/>
      <c r="V307" s="426"/>
      <c r="W307" s="426"/>
      <c r="X307" s="426"/>
      <c r="Y307" s="426"/>
      <c r="Z307" s="426"/>
      <c r="AA307" s="426"/>
    </row>
    <row r="308" spans="1:27" ht="15.75" customHeight="1">
      <c r="A308" s="426"/>
      <c r="B308" s="426"/>
      <c r="C308" s="426"/>
      <c r="D308" s="426"/>
      <c r="E308" s="426"/>
      <c r="F308" s="426"/>
      <c r="G308" s="426"/>
      <c r="H308" s="426"/>
      <c r="I308" s="426"/>
      <c r="J308" s="426"/>
      <c r="K308" s="426"/>
      <c r="L308" s="426"/>
      <c r="M308" s="426"/>
      <c r="N308" s="426"/>
      <c r="O308" s="426"/>
      <c r="P308" s="426"/>
      <c r="Q308" s="426"/>
      <c r="R308" s="426"/>
      <c r="S308" s="426"/>
      <c r="T308" s="426"/>
      <c r="U308" s="426"/>
      <c r="V308" s="426"/>
      <c r="W308" s="426"/>
      <c r="X308" s="426"/>
      <c r="Y308" s="426"/>
      <c r="Z308" s="426"/>
      <c r="AA308" s="426"/>
    </row>
    <row r="309" spans="1:27" ht="15.75" customHeight="1">
      <c r="A309" s="426"/>
      <c r="B309" s="426"/>
      <c r="C309" s="426"/>
      <c r="D309" s="426"/>
      <c r="E309" s="426"/>
      <c r="F309" s="426"/>
      <c r="G309" s="426"/>
      <c r="H309" s="426"/>
      <c r="I309" s="426"/>
      <c r="J309" s="426"/>
      <c r="K309" s="426"/>
      <c r="L309" s="426"/>
      <c r="M309" s="426"/>
      <c r="N309" s="426"/>
      <c r="O309" s="426"/>
      <c r="P309" s="426"/>
      <c r="Q309" s="426"/>
      <c r="R309" s="426"/>
      <c r="S309" s="426"/>
      <c r="T309" s="426"/>
      <c r="U309" s="426"/>
      <c r="V309" s="426"/>
      <c r="W309" s="426"/>
      <c r="X309" s="426"/>
      <c r="Y309" s="426"/>
      <c r="Z309" s="426"/>
      <c r="AA309" s="426"/>
    </row>
    <row r="310" spans="1:27" ht="15.75" customHeight="1">
      <c r="A310" s="426"/>
      <c r="B310" s="426"/>
      <c r="C310" s="426"/>
      <c r="D310" s="426"/>
      <c r="E310" s="426"/>
      <c r="F310" s="426"/>
      <c r="G310" s="426"/>
      <c r="H310" s="426"/>
      <c r="I310" s="426"/>
      <c r="J310" s="426"/>
      <c r="K310" s="426"/>
      <c r="L310" s="426"/>
      <c r="M310" s="426"/>
      <c r="N310" s="426"/>
      <c r="O310" s="426"/>
      <c r="P310" s="426"/>
      <c r="Q310" s="426"/>
      <c r="R310" s="426"/>
      <c r="S310" s="426"/>
      <c r="T310" s="426"/>
      <c r="U310" s="426"/>
      <c r="V310" s="426"/>
      <c r="W310" s="426"/>
      <c r="X310" s="426"/>
      <c r="Y310" s="426"/>
      <c r="Z310" s="426"/>
      <c r="AA310" s="426"/>
    </row>
    <row r="311" spans="1:27" ht="15.75" customHeight="1">
      <c r="A311" s="426"/>
      <c r="B311" s="426"/>
      <c r="C311" s="426"/>
      <c r="D311" s="426"/>
      <c r="E311" s="426"/>
      <c r="F311" s="426"/>
      <c r="G311" s="426"/>
      <c r="H311" s="426"/>
      <c r="I311" s="426"/>
      <c r="J311" s="426"/>
      <c r="K311" s="426"/>
      <c r="L311" s="426"/>
      <c r="M311" s="426"/>
      <c r="N311" s="426"/>
      <c r="O311" s="426"/>
      <c r="P311" s="426"/>
      <c r="Q311" s="426"/>
      <c r="R311" s="426"/>
      <c r="S311" s="426"/>
      <c r="T311" s="426"/>
      <c r="U311" s="426"/>
      <c r="V311" s="426"/>
      <c r="W311" s="426"/>
      <c r="X311" s="426"/>
      <c r="Y311" s="426"/>
      <c r="Z311" s="426"/>
      <c r="AA311" s="426"/>
    </row>
    <row r="312" spans="1:27" ht="15.75" customHeight="1">
      <c r="A312" s="426"/>
      <c r="B312" s="426"/>
      <c r="C312" s="426"/>
      <c r="D312" s="426"/>
      <c r="E312" s="426"/>
      <c r="F312" s="426"/>
      <c r="G312" s="426"/>
      <c r="H312" s="426"/>
      <c r="I312" s="426"/>
      <c r="J312" s="426"/>
      <c r="K312" s="426"/>
      <c r="L312" s="426"/>
      <c r="M312" s="426"/>
      <c r="N312" s="426"/>
      <c r="O312" s="426"/>
      <c r="P312" s="426"/>
      <c r="Q312" s="426"/>
      <c r="R312" s="426"/>
      <c r="S312" s="426"/>
      <c r="T312" s="426"/>
      <c r="U312" s="426"/>
      <c r="V312" s="426"/>
      <c r="W312" s="426"/>
      <c r="X312" s="426"/>
      <c r="Y312" s="426"/>
      <c r="Z312" s="426"/>
      <c r="AA312" s="426"/>
    </row>
    <row r="313" spans="1:27" ht="15.75" customHeight="1">
      <c r="A313" s="426"/>
      <c r="B313" s="426"/>
      <c r="C313" s="426"/>
      <c r="D313" s="426"/>
      <c r="E313" s="426"/>
      <c r="F313" s="426"/>
      <c r="G313" s="426"/>
      <c r="H313" s="426"/>
      <c r="I313" s="426"/>
      <c r="J313" s="426"/>
      <c r="K313" s="426"/>
      <c r="L313" s="426"/>
      <c r="M313" s="426"/>
      <c r="N313" s="426"/>
      <c r="O313" s="426"/>
      <c r="P313" s="426"/>
      <c r="Q313" s="426"/>
      <c r="R313" s="426"/>
      <c r="S313" s="426"/>
      <c r="T313" s="426"/>
      <c r="U313" s="426"/>
      <c r="V313" s="426"/>
      <c r="W313" s="426"/>
      <c r="X313" s="426"/>
      <c r="Y313" s="426"/>
      <c r="Z313" s="426"/>
      <c r="AA313" s="426"/>
    </row>
    <row r="314" spans="1:27" ht="15.75" customHeight="1">
      <c r="A314" s="426"/>
      <c r="B314" s="426"/>
      <c r="C314" s="426"/>
      <c r="D314" s="426"/>
      <c r="E314" s="426"/>
      <c r="F314" s="426"/>
      <c r="G314" s="426"/>
      <c r="H314" s="426"/>
      <c r="I314" s="426"/>
      <c r="J314" s="426"/>
      <c r="K314" s="426"/>
      <c r="L314" s="426"/>
      <c r="M314" s="426"/>
      <c r="N314" s="426"/>
      <c r="O314" s="426"/>
      <c r="P314" s="426"/>
      <c r="Q314" s="426"/>
      <c r="R314" s="426"/>
      <c r="S314" s="426"/>
      <c r="T314" s="426"/>
      <c r="U314" s="426"/>
      <c r="V314" s="426"/>
      <c r="W314" s="426"/>
      <c r="X314" s="426"/>
      <c r="Y314" s="426"/>
      <c r="Z314" s="426"/>
      <c r="AA314" s="426"/>
    </row>
    <row r="315" spans="1:27" ht="15.75" customHeight="1">
      <c r="A315" s="426"/>
      <c r="B315" s="426"/>
      <c r="C315" s="426"/>
      <c r="D315" s="426"/>
      <c r="E315" s="426"/>
      <c r="F315" s="426"/>
      <c r="G315" s="426"/>
      <c r="H315" s="426"/>
      <c r="I315" s="426"/>
      <c r="J315" s="426"/>
      <c r="K315" s="426"/>
      <c r="L315" s="426"/>
      <c r="M315" s="426"/>
      <c r="N315" s="426"/>
      <c r="O315" s="426"/>
      <c r="P315" s="426"/>
      <c r="Q315" s="426"/>
      <c r="R315" s="426"/>
      <c r="S315" s="426"/>
      <c r="T315" s="426"/>
      <c r="U315" s="426"/>
      <c r="V315" s="426"/>
      <c r="W315" s="426"/>
      <c r="X315" s="426"/>
      <c r="Y315" s="426"/>
      <c r="Z315" s="426"/>
      <c r="AA315" s="426"/>
    </row>
    <row r="316" spans="1:27" ht="15.75" customHeight="1">
      <c r="A316" s="426"/>
      <c r="B316" s="426"/>
      <c r="C316" s="426"/>
      <c r="D316" s="426"/>
      <c r="E316" s="426"/>
      <c r="F316" s="426"/>
      <c r="G316" s="426"/>
      <c r="H316" s="426"/>
      <c r="I316" s="426"/>
      <c r="J316" s="426"/>
      <c r="K316" s="426"/>
      <c r="L316" s="426"/>
      <c r="M316" s="426"/>
      <c r="N316" s="426"/>
      <c r="O316" s="426"/>
      <c r="P316" s="426"/>
      <c r="Q316" s="426"/>
      <c r="R316" s="426"/>
      <c r="S316" s="426"/>
      <c r="T316" s="426"/>
      <c r="U316" s="426"/>
      <c r="V316" s="426"/>
      <c r="W316" s="426"/>
      <c r="X316" s="426"/>
      <c r="Y316" s="426"/>
      <c r="Z316" s="426"/>
      <c r="AA316" s="426"/>
    </row>
    <row r="317" spans="1:27" ht="15.75" customHeight="1">
      <c r="A317" s="426"/>
      <c r="B317" s="426"/>
      <c r="C317" s="426"/>
      <c r="D317" s="426"/>
      <c r="E317" s="426"/>
      <c r="F317" s="426"/>
      <c r="G317" s="426"/>
      <c r="H317" s="426"/>
      <c r="I317" s="426"/>
      <c r="J317" s="426"/>
      <c r="K317" s="426"/>
      <c r="L317" s="426"/>
      <c r="M317" s="426"/>
      <c r="N317" s="426"/>
      <c r="O317" s="426"/>
      <c r="P317" s="426"/>
      <c r="Q317" s="426"/>
      <c r="R317" s="426"/>
      <c r="S317" s="426"/>
      <c r="T317" s="426"/>
      <c r="U317" s="426"/>
      <c r="V317" s="426"/>
      <c r="W317" s="426"/>
      <c r="X317" s="426"/>
      <c r="Y317" s="426"/>
      <c r="Z317" s="426"/>
      <c r="AA317" s="426"/>
    </row>
    <row r="318" spans="1:27" ht="15.75" customHeight="1">
      <c r="A318" s="426"/>
      <c r="B318" s="426"/>
      <c r="C318" s="426"/>
      <c r="D318" s="426"/>
      <c r="E318" s="426"/>
      <c r="F318" s="426"/>
      <c r="G318" s="426"/>
      <c r="H318" s="426"/>
      <c r="I318" s="426"/>
      <c r="J318" s="426"/>
      <c r="K318" s="426"/>
      <c r="L318" s="426"/>
      <c r="M318" s="426"/>
      <c r="N318" s="426"/>
      <c r="O318" s="426"/>
      <c r="P318" s="426"/>
      <c r="Q318" s="426"/>
      <c r="R318" s="426"/>
      <c r="S318" s="426"/>
      <c r="T318" s="426"/>
      <c r="U318" s="426"/>
      <c r="V318" s="426"/>
      <c r="W318" s="426"/>
      <c r="X318" s="426"/>
      <c r="Y318" s="426"/>
      <c r="Z318" s="426"/>
      <c r="AA318" s="426"/>
    </row>
    <row r="319" spans="1:27" ht="15.75" customHeight="1">
      <c r="A319" s="426"/>
      <c r="B319" s="426"/>
      <c r="C319" s="426"/>
      <c r="D319" s="426"/>
      <c r="E319" s="426"/>
      <c r="F319" s="426"/>
      <c r="G319" s="426"/>
      <c r="H319" s="426"/>
      <c r="I319" s="426"/>
      <c r="J319" s="426"/>
      <c r="K319" s="426"/>
      <c r="L319" s="426"/>
      <c r="M319" s="426"/>
      <c r="N319" s="426"/>
      <c r="O319" s="426"/>
      <c r="P319" s="426"/>
      <c r="Q319" s="426"/>
      <c r="R319" s="426"/>
      <c r="S319" s="426"/>
      <c r="T319" s="426"/>
      <c r="U319" s="426"/>
      <c r="V319" s="426"/>
      <c r="W319" s="426"/>
      <c r="X319" s="426"/>
      <c r="Y319" s="426"/>
      <c r="Z319" s="426"/>
      <c r="AA319" s="426"/>
    </row>
    <row r="320" spans="1:27" ht="15.75" customHeight="1">
      <c r="A320" s="426"/>
      <c r="B320" s="426"/>
      <c r="C320" s="426"/>
      <c r="D320" s="426"/>
      <c r="E320" s="426"/>
      <c r="F320" s="426"/>
      <c r="G320" s="426"/>
      <c r="H320" s="426"/>
      <c r="I320" s="426"/>
      <c r="J320" s="426"/>
      <c r="K320" s="426"/>
      <c r="L320" s="426"/>
      <c r="M320" s="426"/>
      <c r="N320" s="426"/>
      <c r="O320" s="426"/>
      <c r="P320" s="426"/>
      <c r="Q320" s="426"/>
      <c r="R320" s="426"/>
      <c r="S320" s="426"/>
      <c r="T320" s="426"/>
      <c r="U320" s="426"/>
      <c r="V320" s="426"/>
      <c r="W320" s="426"/>
      <c r="X320" s="426"/>
      <c r="Y320" s="426"/>
      <c r="Z320" s="426"/>
      <c r="AA320" s="426"/>
    </row>
    <row r="321" spans="1:27" ht="15.75" customHeight="1">
      <c r="A321" s="426"/>
      <c r="B321" s="426"/>
      <c r="C321" s="426"/>
      <c r="D321" s="426"/>
      <c r="E321" s="426"/>
      <c r="F321" s="426"/>
      <c r="G321" s="426"/>
      <c r="H321" s="426"/>
      <c r="I321" s="426"/>
      <c r="J321" s="426"/>
      <c r="K321" s="426"/>
      <c r="L321" s="426"/>
      <c r="M321" s="426"/>
      <c r="N321" s="426"/>
      <c r="O321" s="426"/>
      <c r="P321" s="426"/>
      <c r="Q321" s="426"/>
      <c r="R321" s="426"/>
      <c r="S321" s="426"/>
      <c r="T321" s="426"/>
      <c r="U321" s="426"/>
      <c r="V321" s="426"/>
      <c r="W321" s="426"/>
      <c r="X321" s="426"/>
      <c r="Y321" s="426"/>
      <c r="Z321" s="426"/>
      <c r="AA321" s="426"/>
    </row>
    <row r="322" spans="1:27" ht="15.75" customHeight="1">
      <c r="A322" s="426"/>
      <c r="B322" s="426"/>
      <c r="C322" s="426"/>
      <c r="D322" s="426"/>
      <c r="E322" s="426"/>
      <c r="F322" s="426"/>
      <c r="G322" s="426"/>
      <c r="H322" s="426"/>
      <c r="I322" s="426"/>
      <c r="J322" s="426"/>
      <c r="K322" s="426"/>
      <c r="L322" s="426"/>
      <c r="M322" s="426"/>
      <c r="N322" s="426"/>
      <c r="O322" s="426"/>
      <c r="P322" s="426"/>
      <c r="Q322" s="426"/>
      <c r="R322" s="426"/>
      <c r="S322" s="426"/>
      <c r="T322" s="426"/>
      <c r="U322" s="426"/>
      <c r="V322" s="426"/>
      <c r="W322" s="426"/>
      <c r="X322" s="426"/>
      <c r="Y322" s="426"/>
      <c r="Z322" s="426"/>
      <c r="AA322" s="426"/>
    </row>
    <row r="323" spans="1:27" ht="15.75" customHeight="1">
      <c r="A323" s="426"/>
      <c r="B323" s="426"/>
      <c r="C323" s="426"/>
      <c r="D323" s="426"/>
      <c r="E323" s="426"/>
      <c r="F323" s="426"/>
      <c r="G323" s="426"/>
      <c r="H323" s="426"/>
      <c r="I323" s="426"/>
      <c r="J323" s="426"/>
      <c r="K323" s="426"/>
      <c r="L323" s="426"/>
      <c r="M323" s="426"/>
      <c r="N323" s="426"/>
      <c r="O323" s="426"/>
      <c r="P323" s="426"/>
      <c r="Q323" s="426"/>
      <c r="R323" s="426"/>
      <c r="S323" s="426"/>
      <c r="T323" s="426"/>
      <c r="U323" s="426"/>
      <c r="V323" s="426"/>
      <c r="W323" s="426"/>
      <c r="X323" s="426"/>
      <c r="Y323" s="426"/>
      <c r="Z323" s="426"/>
      <c r="AA323" s="426"/>
    </row>
    <row r="324" spans="1:27" ht="15.75" customHeight="1">
      <c r="A324" s="426"/>
      <c r="B324" s="426"/>
      <c r="C324" s="426"/>
      <c r="D324" s="426"/>
      <c r="E324" s="426"/>
      <c r="F324" s="426"/>
      <c r="G324" s="426"/>
      <c r="H324" s="426"/>
      <c r="I324" s="426"/>
      <c r="J324" s="426"/>
      <c r="K324" s="426"/>
      <c r="L324" s="426"/>
      <c r="M324" s="426"/>
      <c r="N324" s="426"/>
      <c r="O324" s="426"/>
      <c r="P324" s="426"/>
      <c r="Q324" s="426"/>
      <c r="R324" s="426"/>
      <c r="S324" s="426"/>
      <c r="T324" s="426"/>
      <c r="U324" s="426"/>
      <c r="V324" s="426"/>
      <c r="W324" s="426"/>
      <c r="X324" s="426"/>
      <c r="Y324" s="426"/>
      <c r="Z324" s="426"/>
      <c r="AA324" s="426"/>
    </row>
    <row r="325" spans="1:27" ht="15.75" customHeight="1">
      <c r="A325" s="426"/>
      <c r="B325" s="426"/>
      <c r="C325" s="426"/>
      <c r="D325" s="426"/>
      <c r="E325" s="426"/>
      <c r="F325" s="426"/>
      <c r="G325" s="426"/>
      <c r="H325" s="426"/>
      <c r="I325" s="426"/>
      <c r="J325" s="426"/>
      <c r="K325" s="426"/>
      <c r="L325" s="426"/>
      <c r="M325" s="426"/>
      <c r="N325" s="426"/>
      <c r="O325" s="426"/>
      <c r="P325" s="426"/>
      <c r="Q325" s="426"/>
      <c r="R325" s="426"/>
      <c r="S325" s="426"/>
      <c r="T325" s="426"/>
      <c r="U325" s="426"/>
      <c r="V325" s="426"/>
      <c r="W325" s="426"/>
      <c r="X325" s="426"/>
      <c r="Y325" s="426"/>
      <c r="Z325" s="426"/>
      <c r="AA325" s="426"/>
    </row>
    <row r="326" spans="1:27" ht="15.75" customHeight="1">
      <c r="A326" s="426"/>
      <c r="B326" s="426"/>
      <c r="C326" s="426"/>
      <c r="D326" s="426"/>
      <c r="E326" s="426"/>
      <c r="F326" s="426"/>
      <c r="G326" s="426"/>
      <c r="H326" s="426"/>
      <c r="I326" s="426"/>
      <c r="J326" s="426"/>
      <c r="K326" s="426"/>
      <c r="L326" s="426"/>
      <c r="M326" s="426"/>
      <c r="N326" s="426"/>
      <c r="O326" s="426"/>
      <c r="P326" s="426"/>
      <c r="Q326" s="426"/>
      <c r="R326" s="426"/>
      <c r="S326" s="426"/>
      <c r="T326" s="426"/>
      <c r="U326" s="426"/>
      <c r="V326" s="426"/>
      <c r="W326" s="426"/>
      <c r="X326" s="426"/>
      <c r="Y326" s="426"/>
      <c r="Z326" s="426"/>
      <c r="AA326" s="426"/>
    </row>
    <row r="327" spans="1:27" ht="15.75" customHeight="1">
      <c r="A327" s="426"/>
      <c r="B327" s="426"/>
      <c r="C327" s="426"/>
      <c r="D327" s="426"/>
      <c r="E327" s="426"/>
      <c r="F327" s="426"/>
      <c r="G327" s="426"/>
      <c r="H327" s="426"/>
      <c r="I327" s="426"/>
      <c r="J327" s="426"/>
      <c r="K327" s="426"/>
      <c r="L327" s="426"/>
      <c r="M327" s="426"/>
      <c r="N327" s="426"/>
      <c r="O327" s="426"/>
      <c r="P327" s="426"/>
      <c r="Q327" s="426"/>
      <c r="R327" s="426"/>
      <c r="S327" s="426"/>
      <c r="T327" s="426"/>
      <c r="U327" s="426"/>
      <c r="V327" s="426"/>
      <c r="W327" s="426"/>
      <c r="X327" s="426"/>
      <c r="Y327" s="426"/>
      <c r="Z327" s="426"/>
      <c r="AA327" s="426"/>
    </row>
    <row r="328" spans="1:27" ht="15.75" customHeight="1">
      <c r="A328" s="426"/>
      <c r="B328" s="426"/>
      <c r="C328" s="426"/>
      <c r="D328" s="426"/>
      <c r="E328" s="426"/>
      <c r="F328" s="426"/>
      <c r="G328" s="426"/>
      <c r="H328" s="426"/>
      <c r="I328" s="426"/>
      <c r="J328" s="426"/>
      <c r="K328" s="426"/>
      <c r="L328" s="426"/>
      <c r="M328" s="426"/>
      <c r="N328" s="426"/>
      <c r="O328" s="426"/>
      <c r="P328" s="426"/>
      <c r="Q328" s="426"/>
      <c r="R328" s="426"/>
      <c r="S328" s="426"/>
      <c r="T328" s="426"/>
      <c r="U328" s="426"/>
      <c r="V328" s="426"/>
      <c r="W328" s="426"/>
      <c r="X328" s="426"/>
      <c r="Y328" s="426"/>
      <c r="Z328" s="426"/>
      <c r="AA328" s="426"/>
    </row>
    <row r="329" spans="1:27" ht="15.75" customHeight="1">
      <c r="A329" s="426"/>
      <c r="B329" s="426"/>
      <c r="C329" s="426"/>
      <c r="D329" s="426"/>
      <c r="E329" s="426"/>
      <c r="F329" s="426"/>
      <c r="G329" s="426"/>
      <c r="H329" s="426"/>
      <c r="I329" s="426"/>
      <c r="J329" s="426"/>
      <c r="K329" s="426"/>
      <c r="L329" s="426"/>
      <c r="M329" s="426"/>
      <c r="N329" s="426"/>
      <c r="O329" s="426"/>
      <c r="P329" s="426"/>
      <c r="Q329" s="426"/>
      <c r="R329" s="426"/>
      <c r="S329" s="426"/>
      <c r="T329" s="426"/>
      <c r="U329" s="426"/>
      <c r="V329" s="426"/>
      <c r="W329" s="426"/>
      <c r="X329" s="426"/>
      <c r="Y329" s="426"/>
      <c r="Z329" s="426"/>
      <c r="AA329" s="426"/>
    </row>
    <row r="330" spans="1:27" ht="15.75" customHeight="1">
      <c r="A330" s="426"/>
      <c r="B330" s="426"/>
      <c r="C330" s="426"/>
      <c r="D330" s="426"/>
      <c r="E330" s="426"/>
      <c r="F330" s="426"/>
      <c r="G330" s="426"/>
      <c r="H330" s="426"/>
      <c r="I330" s="426"/>
      <c r="J330" s="426"/>
      <c r="K330" s="426"/>
      <c r="L330" s="426"/>
      <c r="M330" s="426"/>
      <c r="N330" s="426"/>
      <c r="O330" s="426"/>
      <c r="P330" s="426"/>
      <c r="Q330" s="426"/>
      <c r="R330" s="426"/>
      <c r="S330" s="426"/>
      <c r="T330" s="426"/>
      <c r="U330" s="426"/>
      <c r="V330" s="426"/>
      <c r="W330" s="426"/>
      <c r="X330" s="426"/>
      <c r="Y330" s="426"/>
      <c r="Z330" s="426"/>
      <c r="AA330" s="426"/>
    </row>
    <row r="331" spans="1:27" ht="15.75" customHeight="1">
      <c r="A331" s="426"/>
      <c r="B331" s="426"/>
      <c r="C331" s="426"/>
      <c r="D331" s="426"/>
      <c r="E331" s="426"/>
      <c r="F331" s="426"/>
      <c r="G331" s="426"/>
      <c r="H331" s="426"/>
      <c r="I331" s="426"/>
      <c r="J331" s="426"/>
      <c r="K331" s="426"/>
      <c r="L331" s="426"/>
      <c r="M331" s="426"/>
      <c r="N331" s="426"/>
      <c r="O331" s="426"/>
      <c r="P331" s="426"/>
      <c r="Q331" s="426"/>
      <c r="R331" s="426"/>
      <c r="S331" s="426"/>
      <c r="T331" s="426"/>
      <c r="U331" s="426"/>
      <c r="V331" s="426"/>
      <c r="W331" s="426"/>
      <c r="X331" s="426"/>
      <c r="Y331" s="426"/>
      <c r="Z331" s="426"/>
      <c r="AA331" s="426"/>
    </row>
    <row r="332" spans="1:27" ht="15.75" customHeight="1">
      <c r="A332" s="426"/>
      <c r="B332" s="426"/>
      <c r="C332" s="426"/>
      <c r="D332" s="426"/>
      <c r="E332" s="426"/>
      <c r="F332" s="426"/>
      <c r="G332" s="426"/>
      <c r="H332" s="426"/>
      <c r="I332" s="426"/>
      <c r="J332" s="426"/>
      <c r="K332" s="426"/>
      <c r="L332" s="426"/>
      <c r="M332" s="426"/>
      <c r="N332" s="426"/>
      <c r="O332" s="426"/>
      <c r="P332" s="426"/>
      <c r="Q332" s="426"/>
      <c r="R332" s="426"/>
      <c r="S332" s="426"/>
      <c r="T332" s="426"/>
      <c r="U332" s="426"/>
      <c r="V332" s="426"/>
      <c r="W332" s="426"/>
      <c r="X332" s="426"/>
      <c r="Y332" s="426"/>
      <c r="Z332" s="426"/>
      <c r="AA332" s="426"/>
    </row>
    <row r="333" spans="1:27" ht="15.75" customHeight="1">
      <c r="A333" s="426"/>
      <c r="B333" s="426"/>
      <c r="C333" s="426"/>
      <c r="D333" s="426"/>
      <c r="E333" s="426"/>
      <c r="F333" s="426"/>
      <c r="G333" s="426"/>
      <c r="H333" s="426"/>
      <c r="I333" s="426"/>
      <c r="J333" s="426"/>
      <c r="K333" s="426"/>
      <c r="L333" s="426"/>
      <c r="M333" s="426"/>
      <c r="N333" s="426"/>
      <c r="O333" s="426"/>
      <c r="P333" s="426"/>
      <c r="Q333" s="426"/>
      <c r="R333" s="426"/>
      <c r="S333" s="426"/>
      <c r="T333" s="426"/>
      <c r="U333" s="426"/>
      <c r="V333" s="426"/>
      <c r="W333" s="426"/>
      <c r="X333" s="426"/>
      <c r="Y333" s="426"/>
      <c r="Z333" s="426"/>
      <c r="AA333" s="426"/>
    </row>
    <row r="334" spans="1:27" ht="15.75" customHeight="1">
      <c r="A334" s="426"/>
      <c r="B334" s="426"/>
      <c r="C334" s="426"/>
      <c r="D334" s="426"/>
      <c r="E334" s="426"/>
      <c r="F334" s="426"/>
      <c r="G334" s="426"/>
      <c r="H334" s="426"/>
      <c r="I334" s="426"/>
      <c r="J334" s="426"/>
      <c r="K334" s="426"/>
      <c r="L334" s="426"/>
      <c r="M334" s="426"/>
      <c r="N334" s="426"/>
      <c r="O334" s="426"/>
      <c r="P334" s="426"/>
      <c r="Q334" s="426"/>
      <c r="R334" s="426"/>
      <c r="S334" s="426"/>
      <c r="T334" s="426"/>
      <c r="U334" s="426"/>
      <c r="V334" s="426"/>
      <c r="W334" s="426"/>
      <c r="X334" s="426"/>
      <c r="Y334" s="426"/>
      <c r="Z334" s="426"/>
      <c r="AA334" s="426"/>
    </row>
    <row r="335" spans="1:27" ht="15.75" customHeight="1">
      <c r="A335" s="426"/>
      <c r="B335" s="426"/>
      <c r="C335" s="426"/>
      <c r="D335" s="426"/>
      <c r="E335" s="426"/>
      <c r="F335" s="426"/>
      <c r="G335" s="426"/>
      <c r="H335" s="426"/>
      <c r="I335" s="426"/>
      <c r="J335" s="426"/>
      <c r="K335" s="426"/>
      <c r="L335" s="426"/>
      <c r="M335" s="426"/>
      <c r="N335" s="426"/>
      <c r="O335" s="426"/>
      <c r="P335" s="426"/>
      <c r="Q335" s="426"/>
      <c r="R335" s="426"/>
      <c r="S335" s="426"/>
      <c r="T335" s="426"/>
      <c r="U335" s="426"/>
      <c r="V335" s="426"/>
      <c r="W335" s="426"/>
      <c r="X335" s="426"/>
      <c r="Y335" s="426"/>
      <c r="Z335" s="426"/>
      <c r="AA335" s="426"/>
    </row>
    <row r="336" spans="1:27" ht="15.75" customHeight="1">
      <c r="A336" s="426"/>
      <c r="B336" s="426"/>
      <c r="C336" s="426"/>
      <c r="D336" s="426"/>
      <c r="E336" s="426"/>
      <c r="F336" s="426"/>
      <c r="G336" s="426"/>
      <c r="H336" s="426"/>
      <c r="I336" s="426"/>
      <c r="J336" s="426"/>
      <c r="K336" s="426"/>
      <c r="L336" s="426"/>
      <c r="M336" s="426"/>
      <c r="N336" s="426"/>
      <c r="O336" s="426"/>
      <c r="P336" s="426"/>
      <c r="Q336" s="426"/>
      <c r="R336" s="426"/>
      <c r="S336" s="426"/>
      <c r="T336" s="426"/>
      <c r="U336" s="426"/>
      <c r="V336" s="426"/>
      <c r="W336" s="426"/>
      <c r="X336" s="426"/>
      <c r="Y336" s="426"/>
      <c r="Z336" s="426"/>
      <c r="AA336" s="426"/>
    </row>
    <row r="337" spans="1:27" ht="15.75" customHeight="1">
      <c r="A337" s="426"/>
      <c r="B337" s="426"/>
      <c r="C337" s="426"/>
      <c r="D337" s="426"/>
      <c r="E337" s="426"/>
      <c r="F337" s="426"/>
      <c r="G337" s="426"/>
      <c r="H337" s="426"/>
      <c r="I337" s="426"/>
      <c r="J337" s="426"/>
      <c r="K337" s="426"/>
      <c r="L337" s="426"/>
      <c r="M337" s="426"/>
      <c r="N337" s="426"/>
      <c r="O337" s="426"/>
      <c r="P337" s="426"/>
      <c r="Q337" s="426"/>
      <c r="R337" s="426"/>
      <c r="S337" s="426"/>
      <c r="T337" s="426"/>
      <c r="U337" s="426"/>
      <c r="V337" s="426"/>
      <c r="W337" s="426"/>
      <c r="X337" s="426"/>
      <c r="Y337" s="426"/>
      <c r="Z337" s="426"/>
      <c r="AA337" s="426"/>
    </row>
    <row r="338" spans="1:27" ht="15.75" customHeight="1">
      <c r="A338" s="426"/>
      <c r="B338" s="426"/>
      <c r="C338" s="426"/>
      <c r="D338" s="426"/>
      <c r="E338" s="426"/>
      <c r="F338" s="426"/>
      <c r="G338" s="426"/>
      <c r="H338" s="426"/>
      <c r="I338" s="426"/>
      <c r="J338" s="426"/>
      <c r="K338" s="426"/>
      <c r="L338" s="426"/>
      <c r="M338" s="426"/>
      <c r="N338" s="426"/>
      <c r="O338" s="426"/>
      <c r="P338" s="426"/>
      <c r="Q338" s="426"/>
      <c r="R338" s="426"/>
      <c r="S338" s="426"/>
      <c r="T338" s="426"/>
      <c r="U338" s="426"/>
      <c r="V338" s="426"/>
      <c r="W338" s="426"/>
      <c r="X338" s="426"/>
      <c r="Y338" s="426"/>
      <c r="Z338" s="426"/>
      <c r="AA338" s="426"/>
    </row>
    <row r="339" spans="1:27" ht="15.75" customHeight="1">
      <c r="A339" s="426"/>
      <c r="B339" s="426"/>
      <c r="C339" s="426"/>
      <c r="D339" s="426"/>
      <c r="E339" s="426"/>
      <c r="F339" s="426"/>
      <c r="G339" s="426"/>
      <c r="H339" s="426"/>
      <c r="I339" s="426"/>
      <c r="J339" s="426"/>
      <c r="K339" s="426"/>
      <c r="L339" s="426"/>
      <c r="M339" s="426"/>
      <c r="N339" s="426"/>
      <c r="O339" s="426"/>
      <c r="P339" s="426"/>
      <c r="Q339" s="426"/>
      <c r="R339" s="426"/>
      <c r="S339" s="426"/>
      <c r="T339" s="426"/>
      <c r="U339" s="426"/>
      <c r="V339" s="426"/>
      <c r="W339" s="426"/>
      <c r="X339" s="426"/>
      <c r="Y339" s="426"/>
      <c r="Z339" s="426"/>
      <c r="AA339" s="426"/>
    </row>
    <row r="340" spans="1:27" ht="15.75" customHeight="1">
      <c r="A340" s="426"/>
      <c r="B340" s="426"/>
      <c r="C340" s="426"/>
      <c r="D340" s="426"/>
      <c r="E340" s="426"/>
      <c r="F340" s="426"/>
      <c r="G340" s="426"/>
      <c r="H340" s="426"/>
      <c r="I340" s="426"/>
      <c r="J340" s="426"/>
      <c r="K340" s="426"/>
      <c r="L340" s="426"/>
      <c r="M340" s="426"/>
      <c r="N340" s="426"/>
      <c r="O340" s="426"/>
      <c r="P340" s="426"/>
      <c r="Q340" s="426"/>
      <c r="R340" s="426"/>
      <c r="S340" s="426"/>
      <c r="T340" s="426"/>
      <c r="U340" s="426"/>
      <c r="V340" s="426"/>
      <c r="W340" s="426"/>
      <c r="X340" s="426"/>
      <c r="Y340" s="426"/>
      <c r="Z340" s="426"/>
      <c r="AA340" s="426"/>
    </row>
    <row r="341" spans="1:27" ht="15.75" customHeight="1">
      <c r="A341" s="426"/>
      <c r="B341" s="426"/>
      <c r="C341" s="426"/>
      <c r="D341" s="426"/>
      <c r="E341" s="426"/>
      <c r="F341" s="426"/>
      <c r="G341" s="426"/>
      <c r="H341" s="426"/>
      <c r="I341" s="426"/>
      <c r="J341" s="426"/>
      <c r="K341" s="426"/>
      <c r="L341" s="426"/>
      <c r="M341" s="426"/>
      <c r="N341" s="426"/>
      <c r="O341" s="426"/>
      <c r="P341" s="426"/>
      <c r="Q341" s="426"/>
      <c r="R341" s="426"/>
      <c r="S341" s="426"/>
      <c r="T341" s="426"/>
      <c r="U341" s="426"/>
      <c r="V341" s="426"/>
      <c r="W341" s="426"/>
      <c r="X341" s="426"/>
      <c r="Y341" s="426"/>
      <c r="Z341" s="426"/>
      <c r="AA341" s="426"/>
    </row>
    <row r="342" spans="1:27" ht="15.75" customHeight="1">
      <c r="A342" s="426"/>
      <c r="B342" s="426"/>
      <c r="C342" s="426"/>
      <c r="D342" s="426"/>
      <c r="E342" s="426"/>
      <c r="F342" s="426"/>
      <c r="G342" s="426"/>
      <c r="H342" s="426"/>
      <c r="I342" s="426"/>
      <c r="J342" s="426"/>
      <c r="K342" s="426"/>
      <c r="L342" s="426"/>
      <c r="M342" s="426"/>
      <c r="N342" s="426"/>
      <c r="O342" s="426"/>
      <c r="P342" s="426"/>
      <c r="Q342" s="426"/>
      <c r="R342" s="426"/>
      <c r="S342" s="426"/>
      <c r="T342" s="426"/>
      <c r="U342" s="426"/>
      <c r="V342" s="426"/>
      <c r="W342" s="426"/>
      <c r="X342" s="426"/>
      <c r="Y342" s="426"/>
      <c r="Z342" s="426"/>
      <c r="AA342" s="426"/>
    </row>
    <row r="343" spans="1:27" ht="15.75" customHeight="1">
      <c r="A343" s="426"/>
      <c r="B343" s="426"/>
      <c r="C343" s="426"/>
      <c r="D343" s="426"/>
      <c r="E343" s="426"/>
      <c r="F343" s="426"/>
      <c r="G343" s="426"/>
      <c r="H343" s="426"/>
      <c r="I343" s="426"/>
      <c r="J343" s="426"/>
      <c r="K343" s="426"/>
      <c r="L343" s="426"/>
      <c r="M343" s="426"/>
      <c r="N343" s="426"/>
      <c r="O343" s="426"/>
      <c r="P343" s="426"/>
      <c r="Q343" s="426"/>
      <c r="R343" s="426"/>
      <c r="S343" s="426"/>
      <c r="T343" s="426"/>
      <c r="U343" s="426"/>
      <c r="V343" s="426"/>
      <c r="W343" s="426"/>
      <c r="X343" s="426"/>
      <c r="Y343" s="426"/>
      <c r="Z343" s="426"/>
      <c r="AA343" s="426"/>
    </row>
    <row r="344" spans="1:27" ht="15.75" customHeight="1">
      <c r="A344" s="426"/>
      <c r="B344" s="426"/>
      <c r="C344" s="426"/>
      <c r="D344" s="426"/>
      <c r="E344" s="426"/>
      <c r="F344" s="426"/>
      <c r="G344" s="426"/>
      <c r="H344" s="426"/>
      <c r="I344" s="426"/>
      <c r="J344" s="426"/>
      <c r="K344" s="426"/>
      <c r="L344" s="426"/>
      <c r="M344" s="426"/>
      <c r="N344" s="426"/>
      <c r="O344" s="426"/>
      <c r="P344" s="426"/>
      <c r="Q344" s="426"/>
      <c r="R344" s="426"/>
      <c r="S344" s="426"/>
      <c r="T344" s="426"/>
      <c r="U344" s="426"/>
      <c r="V344" s="426"/>
      <c r="W344" s="426"/>
      <c r="X344" s="426"/>
      <c r="Y344" s="426"/>
      <c r="Z344" s="426"/>
      <c r="AA344" s="426"/>
    </row>
    <row r="345" spans="1:27" ht="15.75" customHeight="1">
      <c r="A345" s="426"/>
      <c r="B345" s="426"/>
      <c r="C345" s="426"/>
      <c r="D345" s="426"/>
      <c r="E345" s="426"/>
      <c r="F345" s="426"/>
      <c r="G345" s="426"/>
      <c r="H345" s="426"/>
      <c r="I345" s="426"/>
      <c r="J345" s="426"/>
      <c r="K345" s="426"/>
      <c r="L345" s="426"/>
      <c r="M345" s="426"/>
      <c r="N345" s="426"/>
      <c r="O345" s="426"/>
      <c r="P345" s="426"/>
      <c r="Q345" s="426"/>
      <c r="R345" s="426"/>
      <c r="S345" s="426"/>
      <c r="T345" s="426"/>
      <c r="U345" s="426"/>
      <c r="V345" s="426"/>
      <c r="W345" s="426"/>
      <c r="X345" s="426"/>
      <c r="Y345" s="426"/>
      <c r="Z345" s="426"/>
      <c r="AA345" s="426"/>
    </row>
    <row r="346" spans="1:27" ht="15.75" customHeight="1">
      <c r="A346" s="426"/>
      <c r="B346" s="426"/>
      <c r="C346" s="426"/>
      <c r="D346" s="426"/>
      <c r="E346" s="426"/>
      <c r="F346" s="426"/>
      <c r="G346" s="426"/>
      <c r="H346" s="426"/>
      <c r="I346" s="426"/>
      <c r="J346" s="426"/>
      <c r="K346" s="426"/>
      <c r="L346" s="426"/>
      <c r="M346" s="426"/>
      <c r="N346" s="426"/>
      <c r="O346" s="426"/>
      <c r="P346" s="426"/>
      <c r="Q346" s="426"/>
      <c r="R346" s="426"/>
      <c r="S346" s="426"/>
      <c r="T346" s="426"/>
      <c r="U346" s="426"/>
      <c r="V346" s="426"/>
      <c r="W346" s="426"/>
      <c r="X346" s="426"/>
      <c r="Y346" s="426"/>
      <c r="Z346" s="426"/>
      <c r="AA346" s="426"/>
    </row>
    <row r="347" spans="1:27" ht="15.75" customHeight="1">
      <c r="A347" s="426"/>
      <c r="B347" s="426"/>
      <c r="C347" s="426"/>
      <c r="D347" s="426"/>
      <c r="E347" s="426"/>
      <c r="F347" s="426"/>
      <c r="G347" s="426"/>
      <c r="H347" s="426"/>
      <c r="I347" s="426"/>
      <c r="J347" s="426"/>
      <c r="K347" s="426"/>
      <c r="L347" s="426"/>
      <c r="M347" s="426"/>
      <c r="N347" s="426"/>
      <c r="O347" s="426"/>
      <c r="P347" s="426"/>
      <c r="Q347" s="426"/>
      <c r="R347" s="426"/>
      <c r="S347" s="426"/>
      <c r="T347" s="426"/>
      <c r="U347" s="426"/>
      <c r="V347" s="426"/>
      <c r="W347" s="426"/>
      <c r="X347" s="426"/>
      <c r="Y347" s="426"/>
      <c r="Z347" s="426"/>
      <c r="AA347" s="426"/>
    </row>
    <row r="348" spans="1:27" ht="15.75" customHeight="1">
      <c r="A348" s="426"/>
      <c r="B348" s="426"/>
      <c r="C348" s="426"/>
      <c r="D348" s="426"/>
      <c r="E348" s="426"/>
      <c r="F348" s="426"/>
      <c r="G348" s="426"/>
      <c r="H348" s="426"/>
      <c r="I348" s="426"/>
      <c r="J348" s="426"/>
      <c r="K348" s="426"/>
      <c r="L348" s="426"/>
      <c r="M348" s="426"/>
      <c r="N348" s="426"/>
      <c r="O348" s="426"/>
      <c r="P348" s="426"/>
      <c r="Q348" s="426"/>
      <c r="R348" s="426"/>
      <c r="S348" s="426"/>
      <c r="T348" s="426"/>
      <c r="U348" s="426"/>
      <c r="V348" s="426"/>
      <c r="W348" s="426"/>
      <c r="X348" s="426"/>
      <c r="Y348" s="426"/>
      <c r="Z348" s="426"/>
      <c r="AA348" s="426"/>
    </row>
    <row r="349" spans="1:27" ht="15.75" customHeight="1">
      <c r="A349" s="426"/>
      <c r="B349" s="426"/>
      <c r="C349" s="426"/>
      <c r="D349" s="426"/>
      <c r="E349" s="426"/>
      <c r="F349" s="426"/>
      <c r="G349" s="426"/>
      <c r="H349" s="426"/>
      <c r="I349" s="426"/>
      <c r="J349" s="426"/>
      <c r="K349" s="426"/>
      <c r="L349" s="426"/>
      <c r="M349" s="426"/>
      <c r="N349" s="426"/>
      <c r="O349" s="426"/>
      <c r="P349" s="426"/>
      <c r="Q349" s="426"/>
      <c r="R349" s="426"/>
      <c r="S349" s="426"/>
      <c r="T349" s="426"/>
      <c r="U349" s="426"/>
      <c r="V349" s="426"/>
      <c r="W349" s="426"/>
      <c r="X349" s="426"/>
      <c r="Y349" s="426"/>
      <c r="Z349" s="426"/>
      <c r="AA349" s="426"/>
    </row>
    <row r="350" spans="1:27" ht="15.75" customHeight="1">
      <c r="A350" s="426"/>
      <c r="B350" s="426"/>
      <c r="C350" s="426"/>
      <c r="D350" s="426"/>
      <c r="E350" s="426"/>
      <c r="F350" s="426"/>
      <c r="G350" s="426"/>
      <c r="H350" s="426"/>
      <c r="I350" s="426"/>
      <c r="J350" s="426"/>
      <c r="K350" s="426"/>
      <c r="L350" s="426"/>
      <c r="M350" s="426"/>
      <c r="N350" s="426"/>
      <c r="O350" s="426"/>
      <c r="P350" s="426"/>
      <c r="Q350" s="426"/>
      <c r="R350" s="426"/>
      <c r="S350" s="426"/>
      <c r="T350" s="426"/>
      <c r="U350" s="426"/>
      <c r="V350" s="426"/>
      <c r="W350" s="426"/>
      <c r="X350" s="426"/>
      <c r="Y350" s="426"/>
      <c r="Z350" s="426"/>
      <c r="AA350" s="426"/>
    </row>
    <row r="351" spans="1:27" ht="15.75" customHeight="1">
      <c r="A351" s="426"/>
      <c r="B351" s="426"/>
      <c r="C351" s="426"/>
      <c r="D351" s="426"/>
      <c r="E351" s="426"/>
      <c r="F351" s="426"/>
      <c r="G351" s="426"/>
      <c r="H351" s="426"/>
      <c r="I351" s="426"/>
      <c r="J351" s="426"/>
      <c r="K351" s="426"/>
      <c r="L351" s="426"/>
      <c r="M351" s="426"/>
      <c r="N351" s="426"/>
      <c r="O351" s="426"/>
      <c r="P351" s="426"/>
      <c r="Q351" s="426"/>
      <c r="R351" s="426"/>
      <c r="S351" s="426"/>
      <c r="T351" s="426"/>
      <c r="U351" s="426"/>
      <c r="V351" s="426"/>
      <c r="W351" s="426"/>
      <c r="X351" s="426"/>
      <c r="Y351" s="426"/>
      <c r="Z351" s="426"/>
      <c r="AA351" s="426"/>
    </row>
    <row r="352" spans="1:27" ht="15.75" customHeight="1">
      <c r="A352" s="426"/>
      <c r="B352" s="426"/>
      <c r="C352" s="426"/>
      <c r="D352" s="426"/>
      <c r="E352" s="426"/>
      <c r="F352" s="426"/>
      <c r="G352" s="426"/>
      <c r="H352" s="426"/>
      <c r="I352" s="426"/>
      <c r="J352" s="426"/>
      <c r="K352" s="426"/>
      <c r="L352" s="426"/>
      <c r="M352" s="426"/>
      <c r="N352" s="426"/>
      <c r="O352" s="426"/>
      <c r="P352" s="426"/>
      <c r="Q352" s="426"/>
      <c r="R352" s="426"/>
      <c r="S352" s="426"/>
      <c r="T352" s="426"/>
      <c r="U352" s="426"/>
      <c r="V352" s="426"/>
      <c r="W352" s="426"/>
      <c r="X352" s="426"/>
      <c r="Y352" s="426"/>
      <c r="Z352" s="426"/>
      <c r="AA352" s="426"/>
    </row>
    <row r="353" spans="1:27" ht="15.75" customHeight="1">
      <c r="A353" s="426"/>
      <c r="B353" s="426"/>
      <c r="C353" s="426"/>
      <c r="D353" s="426"/>
      <c r="E353" s="426"/>
      <c r="F353" s="426"/>
      <c r="G353" s="426"/>
      <c r="H353" s="426"/>
      <c r="I353" s="426"/>
      <c r="J353" s="426"/>
      <c r="K353" s="426"/>
      <c r="L353" s="426"/>
      <c r="M353" s="426"/>
      <c r="N353" s="426"/>
      <c r="O353" s="426"/>
      <c r="P353" s="426"/>
      <c r="Q353" s="426"/>
      <c r="R353" s="426"/>
      <c r="S353" s="426"/>
      <c r="T353" s="426"/>
      <c r="U353" s="426"/>
      <c r="V353" s="426"/>
      <c r="W353" s="426"/>
      <c r="X353" s="426"/>
      <c r="Y353" s="426"/>
      <c r="Z353" s="426"/>
      <c r="AA353" s="426"/>
    </row>
    <row r="354" spans="1:27" ht="15.75" customHeight="1">
      <c r="A354" s="426"/>
      <c r="B354" s="426"/>
      <c r="C354" s="426"/>
      <c r="D354" s="426"/>
      <c r="E354" s="426"/>
      <c r="F354" s="426"/>
      <c r="G354" s="426"/>
      <c r="H354" s="426"/>
      <c r="I354" s="426"/>
      <c r="J354" s="426"/>
      <c r="K354" s="426"/>
      <c r="L354" s="426"/>
      <c r="M354" s="426"/>
      <c r="N354" s="426"/>
      <c r="O354" s="426"/>
      <c r="P354" s="426"/>
      <c r="Q354" s="426"/>
      <c r="R354" s="426"/>
      <c r="S354" s="426"/>
      <c r="T354" s="426"/>
      <c r="U354" s="426"/>
      <c r="V354" s="426"/>
      <c r="W354" s="426"/>
      <c r="X354" s="426"/>
      <c r="Y354" s="426"/>
      <c r="Z354" s="426"/>
      <c r="AA354" s="426"/>
    </row>
    <row r="355" spans="1:27" ht="15.75" customHeight="1">
      <c r="A355" s="426"/>
      <c r="B355" s="426"/>
      <c r="C355" s="426"/>
      <c r="D355" s="426"/>
      <c r="E355" s="426"/>
      <c r="F355" s="426"/>
      <c r="G355" s="426"/>
      <c r="H355" s="426"/>
      <c r="I355" s="426"/>
      <c r="J355" s="426"/>
      <c r="K355" s="426"/>
      <c r="L355" s="426"/>
      <c r="M355" s="426"/>
      <c r="N355" s="426"/>
      <c r="O355" s="426"/>
      <c r="P355" s="426"/>
      <c r="Q355" s="426"/>
      <c r="R355" s="426"/>
      <c r="S355" s="426"/>
      <c r="T355" s="426"/>
      <c r="U355" s="426"/>
      <c r="V355" s="426"/>
      <c r="W355" s="426"/>
      <c r="X355" s="426"/>
      <c r="Y355" s="426"/>
      <c r="Z355" s="426"/>
      <c r="AA355" s="426"/>
    </row>
    <row r="356" spans="1:27" ht="15.75" customHeight="1">
      <c r="A356" s="426"/>
      <c r="B356" s="426"/>
      <c r="C356" s="426"/>
      <c r="D356" s="426"/>
      <c r="E356" s="426"/>
      <c r="F356" s="426"/>
      <c r="G356" s="426"/>
      <c r="H356" s="426"/>
      <c r="I356" s="426"/>
      <c r="J356" s="426"/>
      <c r="K356" s="426"/>
      <c r="L356" s="426"/>
      <c r="M356" s="426"/>
      <c r="N356" s="426"/>
      <c r="O356" s="426"/>
      <c r="P356" s="426"/>
      <c r="Q356" s="426"/>
      <c r="R356" s="426"/>
      <c r="S356" s="426"/>
      <c r="T356" s="426"/>
      <c r="U356" s="426"/>
      <c r="V356" s="426"/>
      <c r="W356" s="426"/>
      <c r="X356" s="426"/>
      <c r="Y356" s="426"/>
      <c r="Z356" s="426"/>
      <c r="AA356" s="426"/>
    </row>
    <row r="357" spans="1:27" ht="15.75" customHeight="1">
      <c r="A357" s="426"/>
      <c r="B357" s="426"/>
      <c r="C357" s="426"/>
      <c r="D357" s="426"/>
      <c r="E357" s="426"/>
      <c r="F357" s="426"/>
      <c r="G357" s="426"/>
      <c r="H357" s="426"/>
      <c r="I357" s="426"/>
      <c r="J357" s="426"/>
      <c r="K357" s="426"/>
      <c r="L357" s="426"/>
      <c r="M357" s="426"/>
      <c r="N357" s="426"/>
      <c r="O357" s="426"/>
      <c r="P357" s="426"/>
      <c r="Q357" s="426"/>
      <c r="R357" s="426"/>
      <c r="S357" s="426"/>
      <c r="T357" s="426"/>
      <c r="U357" s="426"/>
      <c r="V357" s="426"/>
      <c r="W357" s="426"/>
      <c r="X357" s="426"/>
      <c r="Y357" s="426"/>
      <c r="Z357" s="426"/>
      <c r="AA357" s="426"/>
    </row>
    <row r="358" spans="1:27" ht="15.75" customHeight="1">
      <c r="A358" s="426"/>
      <c r="B358" s="426"/>
      <c r="C358" s="426"/>
      <c r="D358" s="426"/>
      <c r="E358" s="426"/>
      <c r="F358" s="426"/>
      <c r="G358" s="426"/>
      <c r="H358" s="426"/>
      <c r="I358" s="426"/>
      <c r="J358" s="426"/>
      <c r="K358" s="426"/>
      <c r="L358" s="426"/>
      <c r="M358" s="426"/>
      <c r="N358" s="426"/>
      <c r="O358" s="426"/>
      <c r="P358" s="426"/>
      <c r="Q358" s="426"/>
      <c r="R358" s="426"/>
      <c r="S358" s="426"/>
      <c r="T358" s="426"/>
      <c r="U358" s="426"/>
      <c r="V358" s="426"/>
      <c r="W358" s="426"/>
      <c r="X358" s="426"/>
      <c r="Y358" s="426"/>
      <c r="Z358" s="426"/>
      <c r="AA358" s="426"/>
    </row>
    <row r="359" spans="1:27" ht="15.75" customHeight="1">
      <c r="A359" s="426"/>
      <c r="B359" s="426"/>
      <c r="C359" s="426"/>
      <c r="D359" s="426"/>
      <c r="E359" s="426"/>
      <c r="F359" s="426"/>
      <c r="G359" s="426"/>
      <c r="H359" s="426"/>
      <c r="I359" s="426"/>
      <c r="J359" s="426"/>
      <c r="K359" s="426"/>
      <c r="L359" s="426"/>
      <c r="M359" s="426"/>
      <c r="N359" s="426"/>
      <c r="O359" s="426"/>
      <c r="P359" s="426"/>
      <c r="Q359" s="426"/>
      <c r="R359" s="426"/>
      <c r="S359" s="426"/>
      <c r="T359" s="426"/>
      <c r="U359" s="426"/>
      <c r="V359" s="426"/>
      <c r="W359" s="426"/>
      <c r="X359" s="426"/>
      <c r="Y359" s="426"/>
      <c r="Z359" s="426"/>
      <c r="AA359" s="426"/>
    </row>
    <row r="360" spans="1:27" ht="15.75" customHeight="1">
      <c r="A360" s="426"/>
      <c r="B360" s="426"/>
      <c r="C360" s="426"/>
      <c r="D360" s="426"/>
      <c r="E360" s="426"/>
      <c r="F360" s="426"/>
      <c r="G360" s="426"/>
      <c r="H360" s="426"/>
      <c r="I360" s="426"/>
      <c r="J360" s="426"/>
      <c r="K360" s="426"/>
      <c r="L360" s="426"/>
      <c r="M360" s="426"/>
      <c r="N360" s="426"/>
      <c r="O360" s="426"/>
      <c r="P360" s="426"/>
      <c r="Q360" s="426"/>
      <c r="R360" s="426"/>
      <c r="S360" s="426"/>
      <c r="T360" s="426"/>
      <c r="U360" s="426"/>
      <c r="V360" s="426"/>
      <c r="W360" s="426"/>
      <c r="X360" s="426"/>
      <c r="Y360" s="426"/>
      <c r="Z360" s="426"/>
      <c r="AA360" s="426"/>
    </row>
    <row r="361" spans="1:27" ht="15.75" customHeight="1">
      <c r="A361" s="426"/>
      <c r="B361" s="426"/>
      <c r="C361" s="426"/>
      <c r="D361" s="426"/>
      <c r="E361" s="426"/>
      <c r="F361" s="426"/>
      <c r="G361" s="426"/>
      <c r="H361" s="426"/>
      <c r="I361" s="426"/>
      <c r="J361" s="426"/>
      <c r="K361" s="426"/>
      <c r="L361" s="426"/>
      <c r="M361" s="426"/>
      <c r="N361" s="426"/>
      <c r="O361" s="426"/>
      <c r="P361" s="426"/>
      <c r="Q361" s="426"/>
      <c r="R361" s="426"/>
      <c r="S361" s="426"/>
      <c r="T361" s="426"/>
      <c r="U361" s="426"/>
      <c r="V361" s="426"/>
      <c r="W361" s="426"/>
      <c r="X361" s="426"/>
      <c r="Y361" s="426"/>
      <c r="Z361" s="426"/>
      <c r="AA361" s="426"/>
    </row>
    <row r="362" spans="1:27" ht="15.75" customHeight="1">
      <c r="A362" s="426"/>
      <c r="B362" s="426"/>
      <c r="C362" s="426"/>
      <c r="D362" s="426"/>
      <c r="E362" s="426"/>
      <c r="F362" s="426"/>
      <c r="G362" s="426"/>
      <c r="H362" s="426"/>
      <c r="I362" s="426"/>
      <c r="J362" s="426"/>
      <c r="K362" s="426"/>
      <c r="L362" s="426"/>
      <c r="M362" s="426"/>
      <c r="N362" s="426"/>
      <c r="O362" s="426"/>
      <c r="P362" s="426"/>
      <c r="Q362" s="426"/>
      <c r="R362" s="426"/>
      <c r="S362" s="426"/>
      <c r="T362" s="426"/>
      <c r="U362" s="426"/>
      <c r="V362" s="426"/>
      <c r="W362" s="426"/>
      <c r="X362" s="426"/>
      <c r="Y362" s="426"/>
      <c r="Z362" s="426"/>
      <c r="AA362" s="426"/>
    </row>
    <row r="363" spans="1:27" ht="15.75" customHeight="1">
      <c r="A363" s="426"/>
      <c r="B363" s="426"/>
      <c r="C363" s="426"/>
      <c r="D363" s="426"/>
      <c r="E363" s="426"/>
      <c r="F363" s="426"/>
      <c r="G363" s="426"/>
      <c r="H363" s="426"/>
      <c r="I363" s="426"/>
      <c r="J363" s="426"/>
      <c r="K363" s="426"/>
      <c r="L363" s="426"/>
      <c r="M363" s="426"/>
      <c r="N363" s="426"/>
      <c r="O363" s="426"/>
      <c r="P363" s="426"/>
      <c r="Q363" s="426"/>
      <c r="R363" s="426"/>
      <c r="S363" s="426"/>
      <c r="T363" s="426"/>
      <c r="U363" s="426"/>
      <c r="V363" s="426"/>
      <c r="W363" s="426"/>
      <c r="X363" s="426"/>
      <c r="Y363" s="426"/>
      <c r="Z363" s="426"/>
      <c r="AA363" s="426"/>
    </row>
    <row r="364" spans="1:27" ht="15.75" customHeight="1">
      <c r="A364" s="426"/>
      <c r="B364" s="426"/>
      <c r="C364" s="426"/>
      <c r="D364" s="426"/>
      <c r="E364" s="426"/>
      <c r="F364" s="426"/>
      <c r="G364" s="426"/>
      <c r="H364" s="426"/>
      <c r="I364" s="426"/>
      <c r="J364" s="426"/>
      <c r="K364" s="426"/>
      <c r="L364" s="426"/>
      <c r="M364" s="426"/>
      <c r="N364" s="426"/>
      <c r="O364" s="426"/>
      <c r="P364" s="426"/>
      <c r="Q364" s="426"/>
      <c r="R364" s="426"/>
      <c r="S364" s="426"/>
      <c r="T364" s="426"/>
      <c r="U364" s="426"/>
      <c r="V364" s="426"/>
      <c r="W364" s="426"/>
      <c r="X364" s="426"/>
      <c r="Y364" s="426"/>
      <c r="Z364" s="426"/>
      <c r="AA364" s="426"/>
    </row>
    <row r="365" spans="1:27" ht="15.75" customHeight="1">
      <c r="A365" s="426"/>
      <c r="B365" s="426"/>
      <c r="C365" s="426"/>
      <c r="D365" s="426"/>
      <c r="E365" s="426"/>
      <c r="F365" s="426"/>
      <c r="G365" s="426"/>
      <c r="H365" s="426"/>
      <c r="I365" s="426"/>
      <c r="J365" s="426"/>
      <c r="K365" s="426"/>
      <c r="L365" s="426"/>
      <c r="M365" s="426"/>
      <c r="N365" s="426"/>
      <c r="O365" s="426"/>
      <c r="P365" s="426"/>
      <c r="Q365" s="426"/>
      <c r="R365" s="426"/>
      <c r="S365" s="426"/>
      <c r="T365" s="426"/>
      <c r="U365" s="426"/>
      <c r="V365" s="426"/>
      <c r="W365" s="426"/>
      <c r="X365" s="426"/>
      <c r="Y365" s="426"/>
      <c r="Z365" s="426"/>
      <c r="AA365" s="426"/>
    </row>
    <row r="366" spans="1:27" ht="15.75" customHeight="1">
      <c r="A366" s="426"/>
      <c r="B366" s="426"/>
      <c r="C366" s="426"/>
      <c r="D366" s="426"/>
      <c r="E366" s="426"/>
      <c r="F366" s="426"/>
      <c r="G366" s="426"/>
      <c r="H366" s="426"/>
      <c r="I366" s="426"/>
      <c r="J366" s="426"/>
      <c r="K366" s="426"/>
      <c r="L366" s="426"/>
      <c r="M366" s="426"/>
      <c r="N366" s="426"/>
      <c r="O366" s="426"/>
      <c r="P366" s="426"/>
      <c r="Q366" s="426"/>
      <c r="R366" s="426"/>
      <c r="S366" s="426"/>
      <c r="T366" s="426"/>
      <c r="U366" s="426"/>
      <c r="V366" s="426"/>
      <c r="W366" s="426"/>
      <c r="X366" s="426"/>
      <c r="Y366" s="426"/>
      <c r="Z366" s="426"/>
      <c r="AA366" s="426"/>
    </row>
    <row r="367" spans="1:27" ht="15.75" customHeight="1">
      <c r="A367" s="426"/>
      <c r="B367" s="426"/>
      <c r="C367" s="426"/>
      <c r="D367" s="426"/>
      <c r="E367" s="426"/>
      <c r="F367" s="426"/>
      <c r="G367" s="426"/>
      <c r="H367" s="426"/>
      <c r="I367" s="426"/>
      <c r="J367" s="426"/>
      <c r="K367" s="426"/>
      <c r="L367" s="426"/>
      <c r="M367" s="426"/>
      <c r="N367" s="426"/>
      <c r="O367" s="426"/>
      <c r="P367" s="426"/>
      <c r="Q367" s="426"/>
      <c r="R367" s="426"/>
      <c r="S367" s="426"/>
      <c r="T367" s="426"/>
      <c r="U367" s="426"/>
      <c r="V367" s="426"/>
      <c r="W367" s="426"/>
      <c r="X367" s="426"/>
      <c r="Y367" s="426"/>
      <c r="Z367" s="426"/>
      <c r="AA367" s="426"/>
    </row>
    <row r="368" spans="1:27" ht="15.75" customHeight="1">
      <c r="A368" s="426"/>
      <c r="B368" s="426"/>
      <c r="C368" s="426"/>
      <c r="D368" s="426"/>
      <c r="E368" s="426"/>
      <c r="F368" s="426"/>
      <c r="G368" s="426"/>
      <c r="H368" s="426"/>
      <c r="I368" s="426"/>
      <c r="J368" s="426"/>
      <c r="K368" s="426"/>
      <c r="L368" s="426"/>
      <c r="M368" s="426"/>
      <c r="N368" s="426"/>
      <c r="O368" s="426"/>
      <c r="P368" s="426"/>
      <c r="Q368" s="426"/>
      <c r="R368" s="426"/>
      <c r="S368" s="426"/>
      <c r="T368" s="426"/>
      <c r="U368" s="426"/>
      <c r="V368" s="426"/>
      <c r="W368" s="426"/>
      <c r="X368" s="426"/>
      <c r="Y368" s="426"/>
      <c r="Z368" s="426"/>
      <c r="AA368" s="426"/>
    </row>
    <row r="369" spans="1:27" ht="15.75" customHeight="1">
      <c r="A369" s="426"/>
      <c r="B369" s="426"/>
      <c r="C369" s="426"/>
      <c r="D369" s="426"/>
      <c r="E369" s="426"/>
      <c r="F369" s="426"/>
      <c r="G369" s="426"/>
      <c r="H369" s="426"/>
      <c r="I369" s="426"/>
      <c r="J369" s="426"/>
      <c r="K369" s="426"/>
      <c r="L369" s="426"/>
      <c r="M369" s="426"/>
      <c r="N369" s="426"/>
      <c r="O369" s="426"/>
      <c r="P369" s="426"/>
      <c r="Q369" s="426"/>
      <c r="R369" s="426"/>
      <c r="S369" s="426"/>
      <c r="T369" s="426"/>
      <c r="U369" s="426"/>
      <c r="V369" s="426"/>
      <c r="W369" s="426"/>
      <c r="X369" s="426"/>
      <c r="Y369" s="426"/>
      <c r="Z369" s="426"/>
      <c r="AA369" s="426"/>
    </row>
    <row r="370" spans="1:27" ht="15.75" customHeight="1">
      <c r="A370" s="426"/>
      <c r="B370" s="426"/>
      <c r="C370" s="426"/>
      <c r="D370" s="426"/>
      <c r="E370" s="426"/>
      <c r="F370" s="426"/>
      <c r="G370" s="426"/>
      <c r="H370" s="426"/>
      <c r="I370" s="426"/>
      <c r="J370" s="426"/>
      <c r="K370" s="426"/>
      <c r="L370" s="426"/>
      <c r="M370" s="426"/>
      <c r="N370" s="426"/>
      <c r="O370" s="426"/>
      <c r="P370" s="426"/>
      <c r="Q370" s="426"/>
      <c r="R370" s="426"/>
      <c r="S370" s="426"/>
      <c r="T370" s="426"/>
      <c r="U370" s="426"/>
      <c r="V370" s="426"/>
      <c r="W370" s="426"/>
      <c r="X370" s="426"/>
      <c r="Y370" s="426"/>
      <c r="Z370" s="426"/>
      <c r="AA370" s="426"/>
    </row>
    <row r="371" spans="1:27" ht="15.75" customHeight="1">
      <c r="A371" s="426"/>
      <c r="B371" s="426"/>
      <c r="C371" s="426"/>
      <c r="D371" s="426"/>
      <c r="E371" s="426"/>
      <c r="F371" s="426"/>
      <c r="G371" s="426"/>
      <c r="H371" s="426"/>
      <c r="I371" s="426"/>
      <c r="J371" s="426"/>
      <c r="K371" s="426"/>
      <c r="L371" s="426"/>
      <c r="M371" s="426"/>
      <c r="N371" s="426"/>
      <c r="O371" s="426"/>
      <c r="P371" s="426"/>
      <c r="Q371" s="426"/>
      <c r="R371" s="426"/>
      <c r="S371" s="426"/>
      <c r="T371" s="426"/>
      <c r="U371" s="426"/>
      <c r="V371" s="426"/>
      <c r="W371" s="426"/>
      <c r="X371" s="426"/>
      <c r="Y371" s="426"/>
      <c r="Z371" s="426"/>
      <c r="AA371" s="426"/>
    </row>
    <row r="372" spans="1:27" ht="15.75" customHeight="1">
      <c r="A372" s="426"/>
      <c r="B372" s="426"/>
      <c r="C372" s="426"/>
      <c r="D372" s="426"/>
      <c r="E372" s="426"/>
      <c r="F372" s="426"/>
      <c r="G372" s="426"/>
      <c r="H372" s="426"/>
      <c r="I372" s="426"/>
      <c r="J372" s="426"/>
      <c r="K372" s="426"/>
      <c r="L372" s="426"/>
      <c r="M372" s="426"/>
      <c r="N372" s="426"/>
      <c r="O372" s="426"/>
      <c r="P372" s="426"/>
      <c r="Q372" s="426"/>
      <c r="R372" s="426"/>
      <c r="S372" s="426"/>
      <c r="T372" s="426"/>
      <c r="U372" s="426"/>
      <c r="V372" s="426"/>
      <c r="W372" s="426"/>
      <c r="X372" s="426"/>
      <c r="Y372" s="426"/>
      <c r="Z372" s="426"/>
      <c r="AA372" s="426"/>
    </row>
    <row r="373" spans="1:27" ht="15.75" customHeight="1">
      <c r="A373" s="426"/>
      <c r="B373" s="426"/>
      <c r="C373" s="426"/>
      <c r="D373" s="426"/>
      <c r="E373" s="426"/>
      <c r="F373" s="426"/>
      <c r="G373" s="426"/>
      <c r="H373" s="426"/>
      <c r="I373" s="426"/>
      <c r="J373" s="426"/>
      <c r="K373" s="426"/>
      <c r="L373" s="426"/>
      <c r="M373" s="426"/>
      <c r="N373" s="426"/>
      <c r="O373" s="426"/>
      <c r="P373" s="426"/>
      <c r="Q373" s="426"/>
      <c r="R373" s="426"/>
      <c r="S373" s="426"/>
      <c r="T373" s="426"/>
      <c r="U373" s="426"/>
      <c r="V373" s="426"/>
      <c r="W373" s="426"/>
      <c r="X373" s="426"/>
      <c r="Y373" s="426"/>
      <c r="Z373" s="426"/>
      <c r="AA373" s="426"/>
    </row>
    <row r="374" spans="1:27" ht="15.75" customHeight="1">
      <c r="A374" s="426"/>
      <c r="B374" s="426"/>
      <c r="C374" s="426"/>
      <c r="D374" s="426"/>
      <c r="E374" s="426"/>
      <c r="F374" s="426"/>
      <c r="G374" s="426"/>
      <c r="H374" s="426"/>
      <c r="I374" s="426"/>
      <c r="J374" s="426"/>
      <c r="K374" s="426"/>
      <c r="L374" s="426"/>
      <c r="M374" s="426"/>
      <c r="N374" s="426"/>
      <c r="O374" s="426"/>
      <c r="P374" s="426"/>
      <c r="Q374" s="426"/>
      <c r="R374" s="426"/>
      <c r="S374" s="426"/>
      <c r="T374" s="426"/>
      <c r="U374" s="426"/>
      <c r="V374" s="426"/>
      <c r="W374" s="426"/>
      <c r="X374" s="426"/>
      <c r="Y374" s="426"/>
      <c r="Z374" s="426"/>
      <c r="AA374" s="426"/>
    </row>
    <row r="375" spans="1:27" ht="15.75" customHeight="1">
      <c r="A375" s="426"/>
      <c r="B375" s="426"/>
      <c r="C375" s="426"/>
      <c r="D375" s="426"/>
      <c r="E375" s="426"/>
      <c r="F375" s="426"/>
      <c r="G375" s="426"/>
      <c r="H375" s="426"/>
      <c r="I375" s="426"/>
      <c r="J375" s="426"/>
      <c r="K375" s="426"/>
      <c r="L375" s="426"/>
      <c r="M375" s="426"/>
      <c r="N375" s="426"/>
      <c r="O375" s="426"/>
      <c r="P375" s="426"/>
      <c r="Q375" s="426"/>
      <c r="R375" s="426"/>
      <c r="S375" s="426"/>
      <c r="T375" s="426"/>
      <c r="U375" s="426"/>
      <c r="V375" s="426"/>
      <c r="W375" s="426"/>
      <c r="X375" s="426"/>
      <c r="Y375" s="426"/>
      <c r="Z375" s="426"/>
      <c r="AA375" s="426"/>
    </row>
    <row r="376" spans="1:27" ht="15.75" customHeight="1">
      <c r="A376" s="426"/>
      <c r="B376" s="426"/>
      <c r="C376" s="426"/>
      <c r="D376" s="426"/>
      <c r="E376" s="426"/>
      <c r="F376" s="426"/>
      <c r="G376" s="426"/>
      <c r="H376" s="426"/>
      <c r="I376" s="426"/>
      <c r="J376" s="426"/>
      <c r="K376" s="426"/>
      <c r="L376" s="426"/>
      <c r="M376" s="426"/>
      <c r="N376" s="426"/>
      <c r="O376" s="426"/>
      <c r="P376" s="426"/>
      <c r="Q376" s="426"/>
      <c r="R376" s="426"/>
      <c r="S376" s="426"/>
      <c r="T376" s="426"/>
      <c r="U376" s="426"/>
      <c r="V376" s="426"/>
      <c r="W376" s="426"/>
      <c r="X376" s="426"/>
      <c r="Y376" s="426"/>
      <c r="Z376" s="426"/>
      <c r="AA376" s="426"/>
    </row>
    <row r="377" spans="1:27" ht="15.75" customHeight="1">
      <c r="A377" s="426"/>
      <c r="B377" s="426"/>
      <c r="C377" s="426"/>
      <c r="D377" s="426"/>
      <c r="E377" s="426"/>
      <c r="F377" s="426"/>
      <c r="G377" s="426"/>
      <c r="H377" s="426"/>
      <c r="I377" s="426"/>
      <c r="J377" s="426"/>
      <c r="K377" s="426"/>
      <c r="L377" s="426"/>
      <c r="M377" s="426"/>
      <c r="N377" s="426"/>
      <c r="O377" s="426"/>
      <c r="P377" s="426"/>
      <c r="Q377" s="426"/>
      <c r="R377" s="426"/>
      <c r="S377" s="426"/>
      <c r="T377" s="426"/>
      <c r="U377" s="426"/>
      <c r="V377" s="426"/>
      <c r="W377" s="426"/>
      <c r="X377" s="426"/>
      <c r="Y377" s="426"/>
      <c r="Z377" s="426"/>
      <c r="AA377" s="426"/>
    </row>
    <row r="378" spans="1:27" ht="15.75" customHeight="1">
      <c r="A378" s="426"/>
      <c r="B378" s="426"/>
      <c r="C378" s="426"/>
      <c r="D378" s="426"/>
      <c r="E378" s="426"/>
      <c r="F378" s="426"/>
      <c r="G378" s="426"/>
      <c r="H378" s="426"/>
      <c r="I378" s="426"/>
      <c r="J378" s="426"/>
      <c r="K378" s="426"/>
      <c r="L378" s="426"/>
      <c r="M378" s="426"/>
      <c r="N378" s="426"/>
      <c r="O378" s="426"/>
      <c r="P378" s="426"/>
      <c r="Q378" s="426"/>
      <c r="R378" s="426"/>
      <c r="S378" s="426"/>
      <c r="T378" s="426"/>
      <c r="U378" s="426"/>
      <c r="V378" s="426"/>
      <c r="W378" s="426"/>
      <c r="X378" s="426"/>
      <c r="Y378" s="426"/>
      <c r="Z378" s="426"/>
      <c r="AA378" s="426"/>
    </row>
    <row r="379" spans="1:27" ht="15.75" customHeight="1">
      <c r="A379" s="426"/>
      <c r="B379" s="426"/>
      <c r="C379" s="426"/>
      <c r="D379" s="426"/>
      <c r="E379" s="426"/>
      <c r="F379" s="426"/>
      <c r="G379" s="426"/>
      <c r="H379" s="426"/>
      <c r="I379" s="426"/>
      <c r="J379" s="426"/>
      <c r="K379" s="426"/>
      <c r="L379" s="426"/>
      <c r="M379" s="426"/>
      <c r="N379" s="426"/>
      <c r="O379" s="426"/>
      <c r="P379" s="426"/>
      <c r="Q379" s="426"/>
      <c r="R379" s="426"/>
      <c r="S379" s="426"/>
      <c r="T379" s="426"/>
      <c r="U379" s="426"/>
      <c r="V379" s="426"/>
      <c r="W379" s="426"/>
      <c r="X379" s="426"/>
      <c r="Y379" s="426"/>
      <c r="Z379" s="426"/>
      <c r="AA379" s="426"/>
    </row>
    <row r="380" spans="1:27" ht="15.75" customHeight="1">
      <c r="A380" s="426"/>
      <c r="B380" s="426"/>
      <c r="C380" s="426"/>
      <c r="D380" s="426"/>
      <c r="E380" s="426"/>
      <c r="F380" s="426"/>
      <c r="G380" s="426"/>
      <c r="H380" s="426"/>
      <c r="I380" s="426"/>
      <c r="J380" s="426"/>
      <c r="K380" s="426"/>
      <c r="L380" s="426"/>
      <c r="M380" s="426"/>
      <c r="N380" s="426"/>
      <c r="O380" s="426"/>
      <c r="P380" s="426"/>
      <c r="Q380" s="426"/>
      <c r="R380" s="426"/>
      <c r="S380" s="426"/>
      <c r="T380" s="426"/>
      <c r="U380" s="426"/>
      <c r="V380" s="426"/>
      <c r="W380" s="426"/>
      <c r="X380" s="426"/>
      <c r="Y380" s="426"/>
      <c r="Z380" s="426"/>
      <c r="AA380" s="426"/>
    </row>
    <row r="381" spans="1:27" ht="15.75" customHeight="1">
      <c r="A381" s="426"/>
      <c r="B381" s="426"/>
      <c r="C381" s="426"/>
      <c r="D381" s="426"/>
      <c r="E381" s="426"/>
      <c r="F381" s="426"/>
      <c r="G381" s="426"/>
      <c r="H381" s="426"/>
      <c r="I381" s="426"/>
      <c r="J381" s="426"/>
      <c r="K381" s="426"/>
      <c r="L381" s="426"/>
      <c r="M381" s="426"/>
      <c r="N381" s="426"/>
      <c r="O381" s="426"/>
      <c r="P381" s="426"/>
      <c r="Q381" s="426"/>
      <c r="R381" s="426"/>
      <c r="S381" s="426"/>
      <c r="T381" s="426"/>
      <c r="U381" s="426"/>
      <c r="V381" s="426"/>
      <c r="W381" s="426"/>
      <c r="X381" s="426"/>
      <c r="Y381" s="426"/>
      <c r="Z381" s="426"/>
      <c r="AA381" s="426"/>
    </row>
    <row r="382" spans="1:27" ht="15.75" customHeight="1">
      <c r="A382" s="426"/>
      <c r="B382" s="426"/>
      <c r="C382" s="426"/>
      <c r="D382" s="426"/>
      <c r="E382" s="426"/>
      <c r="F382" s="426"/>
      <c r="G382" s="426"/>
      <c r="H382" s="426"/>
      <c r="I382" s="426"/>
      <c r="J382" s="426"/>
      <c r="K382" s="426"/>
      <c r="L382" s="426"/>
      <c r="M382" s="426"/>
      <c r="N382" s="426"/>
      <c r="O382" s="426"/>
      <c r="P382" s="426"/>
      <c r="Q382" s="426"/>
      <c r="R382" s="426"/>
      <c r="S382" s="426"/>
      <c r="T382" s="426"/>
      <c r="U382" s="426"/>
      <c r="V382" s="426"/>
      <c r="W382" s="426"/>
      <c r="X382" s="426"/>
      <c r="Y382" s="426"/>
      <c r="Z382" s="426"/>
      <c r="AA382" s="426"/>
    </row>
    <row r="383" spans="1:27" ht="15.75" customHeight="1">
      <c r="A383" s="426"/>
      <c r="B383" s="426"/>
      <c r="C383" s="426"/>
      <c r="D383" s="426"/>
      <c r="E383" s="426"/>
      <c r="F383" s="426"/>
      <c r="G383" s="426"/>
      <c r="H383" s="426"/>
      <c r="I383" s="426"/>
      <c r="J383" s="426"/>
      <c r="K383" s="426"/>
      <c r="L383" s="426"/>
      <c r="M383" s="426"/>
      <c r="N383" s="426"/>
      <c r="O383" s="426"/>
      <c r="P383" s="426"/>
      <c r="Q383" s="426"/>
      <c r="R383" s="426"/>
      <c r="S383" s="426"/>
      <c r="T383" s="426"/>
      <c r="U383" s="426"/>
      <c r="V383" s="426"/>
      <c r="W383" s="426"/>
      <c r="X383" s="426"/>
      <c r="Y383" s="426"/>
      <c r="Z383" s="426"/>
      <c r="AA383" s="426"/>
    </row>
    <row r="384" spans="1:27" ht="15.75" customHeight="1">
      <c r="A384" s="426"/>
      <c r="B384" s="426"/>
      <c r="C384" s="426"/>
      <c r="D384" s="426"/>
      <c r="E384" s="426"/>
      <c r="F384" s="426"/>
      <c r="G384" s="426"/>
      <c r="H384" s="426"/>
      <c r="I384" s="426"/>
      <c r="J384" s="426"/>
      <c r="K384" s="426"/>
      <c r="L384" s="426"/>
      <c r="M384" s="426"/>
      <c r="N384" s="426"/>
      <c r="O384" s="426"/>
      <c r="P384" s="426"/>
      <c r="Q384" s="426"/>
      <c r="R384" s="426"/>
      <c r="S384" s="426"/>
      <c r="T384" s="426"/>
      <c r="U384" s="426"/>
      <c r="V384" s="426"/>
      <c r="W384" s="426"/>
      <c r="X384" s="426"/>
      <c r="Y384" s="426"/>
      <c r="Z384" s="426"/>
      <c r="AA384" s="426"/>
    </row>
    <row r="385" spans="1:27" ht="15.75" customHeight="1">
      <c r="A385" s="426"/>
      <c r="B385" s="426"/>
      <c r="C385" s="426"/>
      <c r="D385" s="426"/>
      <c r="E385" s="426"/>
      <c r="F385" s="426"/>
      <c r="G385" s="426"/>
      <c r="H385" s="426"/>
      <c r="I385" s="426"/>
      <c r="J385" s="426"/>
      <c r="K385" s="426"/>
      <c r="L385" s="426"/>
      <c r="M385" s="426"/>
      <c r="N385" s="426"/>
      <c r="O385" s="426"/>
      <c r="P385" s="426"/>
      <c r="Q385" s="426"/>
      <c r="R385" s="426"/>
      <c r="S385" s="426"/>
      <c r="T385" s="426"/>
      <c r="U385" s="426"/>
      <c r="V385" s="426"/>
      <c r="W385" s="426"/>
      <c r="X385" s="426"/>
      <c r="Y385" s="426"/>
      <c r="Z385" s="426"/>
      <c r="AA385" s="426"/>
    </row>
    <row r="386" spans="1:27" ht="15.75" customHeight="1">
      <c r="A386" s="426"/>
      <c r="B386" s="426"/>
      <c r="C386" s="426"/>
      <c r="D386" s="426"/>
      <c r="E386" s="426"/>
      <c r="F386" s="426"/>
      <c r="G386" s="426"/>
      <c r="H386" s="426"/>
      <c r="I386" s="426"/>
      <c r="J386" s="426"/>
      <c r="K386" s="426"/>
      <c r="L386" s="426"/>
      <c r="M386" s="426"/>
      <c r="N386" s="426"/>
      <c r="O386" s="426"/>
      <c r="P386" s="426"/>
      <c r="Q386" s="426"/>
      <c r="R386" s="426"/>
      <c r="S386" s="426"/>
      <c r="T386" s="426"/>
      <c r="U386" s="426"/>
      <c r="V386" s="426"/>
      <c r="W386" s="426"/>
      <c r="X386" s="426"/>
      <c r="Y386" s="426"/>
      <c r="Z386" s="426"/>
      <c r="AA386" s="426"/>
    </row>
    <row r="387" spans="1:27" ht="15.75" customHeight="1">
      <c r="A387" s="426"/>
      <c r="B387" s="426"/>
      <c r="C387" s="426"/>
      <c r="D387" s="426"/>
      <c r="E387" s="426"/>
      <c r="F387" s="426"/>
      <c r="G387" s="426"/>
      <c r="H387" s="426"/>
      <c r="I387" s="426"/>
      <c r="J387" s="426"/>
      <c r="K387" s="426"/>
      <c r="L387" s="426"/>
      <c r="M387" s="426"/>
      <c r="N387" s="426"/>
      <c r="O387" s="426"/>
      <c r="P387" s="426"/>
      <c r="Q387" s="426"/>
      <c r="R387" s="426"/>
      <c r="S387" s="426"/>
      <c r="T387" s="426"/>
      <c r="U387" s="426"/>
      <c r="V387" s="426"/>
      <c r="W387" s="426"/>
      <c r="X387" s="426"/>
      <c r="Y387" s="426"/>
      <c r="Z387" s="426"/>
      <c r="AA387" s="426"/>
    </row>
    <row r="388" spans="1:27" ht="15.75" customHeight="1">
      <c r="A388" s="426"/>
      <c r="B388" s="426"/>
      <c r="C388" s="426"/>
      <c r="D388" s="426"/>
      <c r="E388" s="426"/>
      <c r="F388" s="426"/>
      <c r="G388" s="426"/>
      <c r="H388" s="426"/>
      <c r="I388" s="426"/>
      <c r="J388" s="426"/>
      <c r="K388" s="426"/>
      <c r="L388" s="426"/>
      <c r="M388" s="426"/>
      <c r="N388" s="426"/>
      <c r="O388" s="426"/>
      <c r="P388" s="426"/>
      <c r="Q388" s="426"/>
      <c r="R388" s="426"/>
      <c r="S388" s="426"/>
      <c r="T388" s="426"/>
      <c r="U388" s="426"/>
      <c r="V388" s="426"/>
      <c r="W388" s="426"/>
      <c r="X388" s="426"/>
      <c r="Y388" s="426"/>
      <c r="Z388" s="426"/>
      <c r="AA388" s="426"/>
    </row>
    <row r="389" spans="1:27" ht="15.75" customHeight="1">
      <c r="A389" s="426"/>
      <c r="B389" s="426"/>
      <c r="C389" s="426"/>
      <c r="D389" s="426"/>
      <c r="E389" s="426"/>
      <c r="F389" s="426"/>
      <c r="G389" s="426"/>
      <c r="H389" s="426"/>
      <c r="I389" s="426"/>
      <c r="J389" s="426"/>
      <c r="K389" s="426"/>
      <c r="L389" s="426"/>
      <c r="M389" s="426"/>
      <c r="N389" s="426"/>
      <c r="O389" s="426"/>
      <c r="P389" s="426"/>
      <c r="Q389" s="426"/>
      <c r="R389" s="426"/>
      <c r="S389" s="426"/>
      <c r="T389" s="426"/>
      <c r="U389" s="426"/>
      <c r="V389" s="426"/>
      <c r="W389" s="426"/>
      <c r="X389" s="426"/>
      <c r="Y389" s="426"/>
      <c r="Z389" s="426"/>
      <c r="AA389" s="426"/>
    </row>
    <row r="390" spans="1:27" ht="15.75" customHeight="1">
      <c r="A390" s="426"/>
      <c r="B390" s="426"/>
      <c r="C390" s="426"/>
      <c r="D390" s="426"/>
      <c r="E390" s="426"/>
      <c r="F390" s="426"/>
      <c r="G390" s="426"/>
      <c r="H390" s="426"/>
      <c r="I390" s="426"/>
      <c r="J390" s="426"/>
      <c r="K390" s="426"/>
      <c r="L390" s="426"/>
      <c r="M390" s="426"/>
      <c r="N390" s="426"/>
      <c r="O390" s="426"/>
      <c r="P390" s="426"/>
      <c r="Q390" s="426"/>
      <c r="R390" s="426"/>
      <c r="S390" s="426"/>
      <c r="T390" s="426"/>
      <c r="U390" s="426"/>
      <c r="V390" s="426"/>
      <c r="W390" s="426"/>
      <c r="X390" s="426"/>
      <c r="Y390" s="426"/>
      <c r="Z390" s="426"/>
      <c r="AA390" s="426"/>
    </row>
    <row r="391" spans="1:27" ht="15.75" customHeight="1">
      <c r="A391" s="426"/>
      <c r="B391" s="426"/>
      <c r="C391" s="426"/>
      <c r="D391" s="426"/>
      <c r="E391" s="426"/>
      <c r="F391" s="426"/>
      <c r="G391" s="426"/>
      <c r="H391" s="426"/>
      <c r="I391" s="426"/>
      <c r="J391" s="426"/>
      <c r="K391" s="426"/>
      <c r="L391" s="426"/>
      <c r="M391" s="426"/>
      <c r="N391" s="426"/>
      <c r="O391" s="426"/>
      <c r="P391" s="426"/>
      <c r="Q391" s="426"/>
      <c r="R391" s="426"/>
      <c r="S391" s="426"/>
      <c r="T391" s="426"/>
      <c r="U391" s="426"/>
      <c r="V391" s="426"/>
      <c r="W391" s="426"/>
      <c r="X391" s="426"/>
      <c r="Y391" s="426"/>
      <c r="Z391" s="426"/>
      <c r="AA391" s="426"/>
    </row>
    <row r="392" spans="1:27" ht="15.75" customHeight="1">
      <c r="A392" s="426"/>
      <c r="B392" s="426"/>
      <c r="C392" s="426"/>
      <c r="D392" s="426"/>
      <c r="E392" s="426"/>
      <c r="F392" s="426"/>
      <c r="G392" s="426"/>
      <c r="H392" s="426"/>
      <c r="I392" s="426"/>
      <c r="J392" s="426"/>
      <c r="K392" s="426"/>
      <c r="L392" s="426"/>
      <c r="M392" s="426"/>
      <c r="N392" s="426"/>
      <c r="O392" s="426"/>
      <c r="P392" s="426"/>
      <c r="Q392" s="426"/>
      <c r="R392" s="426"/>
      <c r="S392" s="426"/>
      <c r="T392" s="426"/>
      <c r="U392" s="426"/>
      <c r="V392" s="426"/>
      <c r="W392" s="426"/>
      <c r="X392" s="426"/>
      <c r="Y392" s="426"/>
      <c r="Z392" s="426"/>
      <c r="AA392" s="426"/>
    </row>
    <row r="393" spans="1:27" ht="15.75" customHeight="1">
      <c r="A393" s="426"/>
      <c r="B393" s="426"/>
      <c r="C393" s="426"/>
      <c r="D393" s="426"/>
      <c r="E393" s="426"/>
      <c r="F393" s="426"/>
      <c r="G393" s="426"/>
      <c r="H393" s="426"/>
      <c r="I393" s="426"/>
      <c r="J393" s="426"/>
      <c r="K393" s="426"/>
      <c r="L393" s="426"/>
      <c r="M393" s="426"/>
      <c r="N393" s="426"/>
      <c r="O393" s="426"/>
      <c r="P393" s="426"/>
      <c r="Q393" s="426"/>
      <c r="R393" s="426"/>
      <c r="S393" s="426"/>
      <c r="T393" s="426"/>
      <c r="U393" s="426"/>
      <c r="V393" s="426"/>
      <c r="W393" s="426"/>
      <c r="X393" s="426"/>
      <c r="Y393" s="426"/>
      <c r="Z393" s="426"/>
      <c r="AA393" s="426"/>
    </row>
    <row r="394" spans="1:27" ht="15.75" customHeight="1">
      <c r="A394" s="426"/>
      <c r="B394" s="426"/>
      <c r="C394" s="426"/>
      <c r="D394" s="426"/>
      <c r="E394" s="426"/>
      <c r="F394" s="426"/>
      <c r="G394" s="426"/>
      <c r="H394" s="426"/>
      <c r="I394" s="426"/>
      <c r="J394" s="426"/>
      <c r="K394" s="426"/>
      <c r="L394" s="426"/>
      <c r="M394" s="426"/>
      <c r="N394" s="426"/>
      <c r="O394" s="426"/>
      <c r="P394" s="426"/>
      <c r="Q394" s="426"/>
      <c r="R394" s="426"/>
      <c r="S394" s="426"/>
      <c r="T394" s="426"/>
      <c r="U394" s="426"/>
      <c r="V394" s="426"/>
      <c r="W394" s="426"/>
      <c r="X394" s="426"/>
      <c r="Y394" s="426"/>
      <c r="Z394" s="426"/>
      <c r="AA394" s="426"/>
    </row>
    <row r="395" spans="1:27" ht="15.75" customHeight="1">
      <c r="A395" s="426"/>
      <c r="B395" s="426"/>
      <c r="C395" s="426"/>
      <c r="D395" s="426"/>
      <c r="E395" s="426"/>
      <c r="F395" s="426"/>
      <c r="G395" s="426"/>
      <c r="H395" s="426"/>
      <c r="I395" s="426"/>
      <c r="J395" s="426"/>
      <c r="K395" s="426"/>
      <c r="L395" s="426"/>
      <c r="M395" s="426"/>
      <c r="N395" s="426"/>
      <c r="O395" s="426"/>
      <c r="P395" s="426"/>
      <c r="Q395" s="426"/>
      <c r="R395" s="426"/>
      <c r="S395" s="426"/>
      <c r="T395" s="426"/>
      <c r="U395" s="426"/>
      <c r="V395" s="426"/>
      <c r="W395" s="426"/>
      <c r="X395" s="426"/>
      <c r="Y395" s="426"/>
      <c r="Z395" s="426"/>
      <c r="AA395" s="426"/>
    </row>
    <row r="396" spans="1:27" ht="15.75" customHeight="1">
      <c r="A396" s="426"/>
      <c r="B396" s="426"/>
      <c r="C396" s="426"/>
      <c r="D396" s="426"/>
      <c r="E396" s="426"/>
      <c r="F396" s="426"/>
      <c r="G396" s="426"/>
      <c r="H396" s="426"/>
      <c r="I396" s="426"/>
      <c r="J396" s="426"/>
      <c r="K396" s="426"/>
      <c r="L396" s="426"/>
      <c r="M396" s="426"/>
      <c r="N396" s="426"/>
      <c r="O396" s="426"/>
      <c r="P396" s="426"/>
      <c r="Q396" s="426"/>
      <c r="R396" s="426"/>
      <c r="S396" s="426"/>
      <c r="T396" s="426"/>
      <c r="U396" s="426"/>
      <c r="V396" s="426"/>
      <c r="W396" s="426"/>
      <c r="X396" s="426"/>
      <c r="Y396" s="426"/>
      <c r="Z396" s="426"/>
      <c r="AA396" s="426"/>
    </row>
    <row r="397" spans="1:27" ht="15.75" customHeight="1">
      <c r="A397" s="426"/>
      <c r="B397" s="426"/>
      <c r="C397" s="426"/>
      <c r="D397" s="426"/>
      <c r="E397" s="426"/>
      <c r="F397" s="426"/>
      <c r="G397" s="426"/>
      <c r="H397" s="426"/>
      <c r="I397" s="426"/>
      <c r="J397" s="426"/>
      <c r="K397" s="426"/>
      <c r="L397" s="426"/>
      <c r="M397" s="426"/>
      <c r="N397" s="426"/>
      <c r="O397" s="426"/>
      <c r="P397" s="426"/>
      <c r="Q397" s="426"/>
      <c r="R397" s="426"/>
      <c r="S397" s="426"/>
      <c r="T397" s="426"/>
      <c r="U397" s="426"/>
      <c r="V397" s="426"/>
      <c r="W397" s="426"/>
      <c r="X397" s="426"/>
      <c r="Y397" s="426"/>
      <c r="Z397" s="426"/>
      <c r="AA397" s="426"/>
    </row>
    <row r="398" spans="1:27" ht="15.75" customHeight="1">
      <c r="A398" s="426"/>
      <c r="B398" s="426"/>
      <c r="C398" s="426"/>
      <c r="D398" s="426"/>
      <c r="E398" s="426"/>
      <c r="F398" s="426"/>
      <c r="G398" s="426"/>
      <c r="H398" s="426"/>
      <c r="I398" s="426"/>
      <c r="J398" s="426"/>
      <c r="K398" s="426"/>
      <c r="L398" s="426"/>
      <c r="M398" s="426"/>
      <c r="N398" s="426"/>
      <c r="O398" s="426"/>
      <c r="P398" s="426"/>
      <c r="Q398" s="426"/>
      <c r="R398" s="426"/>
      <c r="S398" s="426"/>
      <c r="T398" s="426"/>
      <c r="U398" s="426"/>
      <c r="V398" s="426"/>
      <c r="W398" s="426"/>
      <c r="X398" s="426"/>
      <c r="Y398" s="426"/>
      <c r="Z398" s="426"/>
      <c r="AA398" s="426"/>
    </row>
    <row r="399" spans="1:27" ht="15.75" customHeight="1">
      <c r="A399" s="426"/>
      <c r="B399" s="426"/>
      <c r="C399" s="426"/>
      <c r="D399" s="426"/>
      <c r="E399" s="426"/>
      <c r="F399" s="426"/>
      <c r="G399" s="426"/>
      <c r="H399" s="426"/>
      <c r="I399" s="426"/>
      <c r="J399" s="426"/>
      <c r="K399" s="426"/>
      <c r="L399" s="426"/>
      <c r="M399" s="426"/>
      <c r="N399" s="426"/>
      <c r="O399" s="426"/>
      <c r="P399" s="426"/>
      <c r="Q399" s="426"/>
      <c r="R399" s="426"/>
      <c r="S399" s="426"/>
      <c r="T399" s="426"/>
      <c r="U399" s="426"/>
      <c r="V399" s="426"/>
      <c r="W399" s="426"/>
      <c r="X399" s="426"/>
      <c r="Y399" s="426"/>
      <c r="Z399" s="426"/>
      <c r="AA399" s="426"/>
    </row>
    <row r="400" spans="1:27" ht="15.75" customHeight="1">
      <c r="A400" s="426"/>
      <c r="B400" s="426"/>
      <c r="C400" s="426"/>
      <c r="D400" s="426"/>
      <c r="E400" s="426"/>
      <c r="F400" s="426"/>
      <c r="G400" s="426"/>
      <c r="H400" s="426"/>
      <c r="I400" s="426"/>
      <c r="J400" s="426"/>
      <c r="K400" s="426"/>
      <c r="L400" s="426"/>
      <c r="M400" s="426"/>
      <c r="N400" s="426"/>
      <c r="O400" s="426"/>
      <c r="P400" s="426"/>
      <c r="Q400" s="426"/>
      <c r="R400" s="426"/>
      <c r="S400" s="426"/>
      <c r="T400" s="426"/>
      <c r="U400" s="426"/>
      <c r="V400" s="426"/>
      <c r="W400" s="426"/>
      <c r="X400" s="426"/>
      <c r="Y400" s="426"/>
      <c r="Z400" s="426"/>
      <c r="AA400" s="426"/>
    </row>
    <row r="401" spans="1:27" ht="15.75" customHeight="1">
      <c r="A401" s="426"/>
      <c r="B401" s="426"/>
      <c r="C401" s="426"/>
      <c r="D401" s="426"/>
      <c r="E401" s="426"/>
      <c r="F401" s="426"/>
      <c r="G401" s="426"/>
      <c r="H401" s="426"/>
      <c r="I401" s="426"/>
      <c r="J401" s="426"/>
      <c r="K401" s="426"/>
      <c r="L401" s="426"/>
      <c r="M401" s="426"/>
      <c r="N401" s="426"/>
      <c r="O401" s="426"/>
      <c r="P401" s="426"/>
      <c r="Q401" s="426"/>
      <c r="R401" s="426"/>
      <c r="S401" s="426"/>
      <c r="T401" s="426"/>
      <c r="U401" s="426"/>
      <c r="V401" s="426"/>
      <c r="W401" s="426"/>
      <c r="X401" s="426"/>
      <c r="Y401" s="426"/>
      <c r="Z401" s="426"/>
      <c r="AA401" s="426"/>
    </row>
    <row r="402" spans="1:27" ht="15.75" customHeight="1">
      <c r="A402" s="426"/>
      <c r="B402" s="426"/>
      <c r="C402" s="426"/>
      <c r="D402" s="426"/>
      <c r="E402" s="426"/>
      <c r="F402" s="426"/>
      <c r="G402" s="426"/>
      <c r="H402" s="426"/>
      <c r="I402" s="426"/>
      <c r="J402" s="426"/>
      <c r="K402" s="426"/>
      <c r="L402" s="426"/>
      <c r="M402" s="426"/>
      <c r="N402" s="426"/>
      <c r="O402" s="426"/>
      <c r="P402" s="426"/>
      <c r="Q402" s="426"/>
      <c r="R402" s="426"/>
      <c r="S402" s="426"/>
      <c r="T402" s="426"/>
      <c r="U402" s="426"/>
      <c r="V402" s="426"/>
      <c r="W402" s="426"/>
      <c r="X402" s="426"/>
      <c r="Y402" s="426"/>
      <c r="Z402" s="426"/>
      <c r="AA402" s="426"/>
    </row>
    <row r="403" spans="1:27" ht="15.75" customHeight="1">
      <c r="A403" s="426"/>
      <c r="B403" s="426"/>
      <c r="C403" s="426"/>
      <c r="D403" s="426"/>
      <c r="E403" s="426"/>
      <c r="F403" s="426"/>
      <c r="G403" s="426"/>
      <c r="H403" s="426"/>
      <c r="I403" s="426"/>
      <c r="J403" s="426"/>
      <c r="K403" s="426"/>
      <c r="L403" s="426"/>
      <c r="M403" s="426"/>
      <c r="N403" s="426"/>
      <c r="O403" s="426"/>
      <c r="P403" s="426"/>
      <c r="Q403" s="426"/>
      <c r="R403" s="426"/>
      <c r="S403" s="426"/>
      <c r="T403" s="426"/>
      <c r="U403" s="426"/>
      <c r="V403" s="426"/>
      <c r="W403" s="426"/>
      <c r="X403" s="426"/>
      <c r="Y403" s="426"/>
      <c r="Z403" s="426"/>
      <c r="AA403" s="426"/>
    </row>
    <row r="404" spans="1:27" ht="15.75" customHeight="1">
      <c r="A404" s="426"/>
      <c r="B404" s="426"/>
      <c r="C404" s="426"/>
      <c r="D404" s="426"/>
      <c r="E404" s="426"/>
      <c r="F404" s="426"/>
      <c r="G404" s="426"/>
      <c r="H404" s="426"/>
      <c r="I404" s="426"/>
      <c r="J404" s="426"/>
      <c r="K404" s="426"/>
      <c r="L404" s="426"/>
      <c r="M404" s="426"/>
      <c r="N404" s="426"/>
      <c r="O404" s="426"/>
      <c r="P404" s="426"/>
      <c r="Q404" s="426"/>
      <c r="R404" s="426"/>
      <c r="S404" s="426"/>
      <c r="T404" s="426"/>
      <c r="U404" s="426"/>
      <c r="V404" s="426"/>
      <c r="W404" s="426"/>
      <c r="X404" s="426"/>
      <c r="Y404" s="426"/>
      <c r="Z404" s="426"/>
      <c r="AA404" s="426"/>
    </row>
    <row r="405" spans="1:27" ht="15.75" customHeight="1">
      <c r="A405" s="426"/>
      <c r="B405" s="426"/>
      <c r="C405" s="426"/>
      <c r="D405" s="426"/>
      <c r="E405" s="426"/>
      <c r="F405" s="426"/>
      <c r="G405" s="426"/>
      <c r="H405" s="426"/>
      <c r="I405" s="426"/>
      <c r="J405" s="426"/>
      <c r="K405" s="426"/>
      <c r="L405" s="426"/>
      <c r="M405" s="426"/>
      <c r="N405" s="426"/>
      <c r="O405" s="426"/>
      <c r="P405" s="426"/>
      <c r="Q405" s="426"/>
      <c r="R405" s="426"/>
      <c r="S405" s="426"/>
      <c r="T405" s="426"/>
      <c r="U405" s="426"/>
      <c r="V405" s="426"/>
      <c r="W405" s="426"/>
      <c r="X405" s="426"/>
      <c r="Y405" s="426"/>
      <c r="Z405" s="426"/>
      <c r="AA405" s="426"/>
    </row>
    <row r="406" spans="1:27" ht="15.75" customHeight="1">
      <c r="A406" s="426"/>
      <c r="B406" s="426"/>
      <c r="C406" s="426"/>
      <c r="D406" s="426"/>
      <c r="E406" s="426"/>
      <c r="F406" s="426"/>
      <c r="G406" s="426"/>
      <c r="H406" s="426"/>
      <c r="I406" s="426"/>
      <c r="J406" s="426"/>
      <c r="K406" s="426"/>
      <c r="L406" s="426"/>
      <c r="M406" s="426"/>
      <c r="N406" s="426"/>
      <c r="O406" s="426"/>
      <c r="P406" s="426"/>
      <c r="Q406" s="426"/>
      <c r="R406" s="426"/>
      <c r="S406" s="426"/>
      <c r="T406" s="426"/>
      <c r="U406" s="426"/>
      <c r="V406" s="426"/>
      <c r="W406" s="426"/>
      <c r="X406" s="426"/>
      <c r="Y406" s="426"/>
      <c r="Z406" s="426"/>
      <c r="AA406" s="426"/>
    </row>
    <row r="407" spans="1:27" ht="15.75" customHeight="1">
      <c r="A407" s="426"/>
      <c r="B407" s="426"/>
      <c r="C407" s="426"/>
      <c r="D407" s="426"/>
      <c r="E407" s="426"/>
      <c r="F407" s="426"/>
      <c r="G407" s="426"/>
      <c r="H407" s="426"/>
      <c r="I407" s="426"/>
      <c r="J407" s="426"/>
      <c r="K407" s="426"/>
      <c r="L407" s="426"/>
      <c r="M407" s="426"/>
      <c r="N407" s="426"/>
      <c r="O407" s="426"/>
      <c r="P407" s="426"/>
      <c r="Q407" s="426"/>
      <c r="R407" s="426"/>
      <c r="S407" s="426"/>
      <c r="T407" s="426"/>
      <c r="U407" s="426"/>
      <c r="V407" s="426"/>
      <c r="W407" s="426"/>
      <c r="X407" s="426"/>
      <c r="Y407" s="426"/>
      <c r="Z407" s="426"/>
      <c r="AA407" s="426"/>
    </row>
    <row r="408" spans="1:27" ht="15.75" customHeight="1">
      <c r="A408" s="426"/>
      <c r="B408" s="426"/>
      <c r="C408" s="426"/>
      <c r="D408" s="426"/>
      <c r="E408" s="426"/>
      <c r="F408" s="426"/>
      <c r="G408" s="426"/>
      <c r="H408" s="426"/>
      <c r="I408" s="426"/>
      <c r="J408" s="426"/>
      <c r="K408" s="426"/>
      <c r="L408" s="426"/>
      <c r="M408" s="426"/>
      <c r="N408" s="426"/>
      <c r="O408" s="426"/>
      <c r="P408" s="426"/>
      <c r="Q408" s="426"/>
      <c r="R408" s="426"/>
      <c r="S408" s="426"/>
      <c r="T408" s="426"/>
      <c r="U408" s="426"/>
      <c r="V408" s="426"/>
      <c r="W408" s="426"/>
      <c r="X408" s="426"/>
      <c r="Y408" s="426"/>
      <c r="Z408" s="426"/>
      <c r="AA408" s="426"/>
    </row>
    <row r="409" spans="1:27" ht="15.75" customHeight="1">
      <c r="A409" s="426"/>
      <c r="B409" s="426"/>
      <c r="C409" s="426"/>
      <c r="D409" s="426"/>
      <c r="E409" s="426"/>
      <c r="F409" s="426"/>
      <c r="G409" s="426"/>
      <c r="H409" s="426"/>
      <c r="I409" s="426"/>
      <c r="J409" s="426"/>
      <c r="K409" s="426"/>
      <c r="L409" s="426"/>
      <c r="M409" s="426"/>
      <c r="N409" s="426"/>
      <c r="O409" s="426"/>
      <c r="P409" s="426"/>
      <c r="Q409" s="426"/>
      <c r="R409" s="426"/>
      <c r="S409" s="426"/>
      <c r="T409" s="426"/>
      <c r="U409" s="426"/>
      <c r="V409" s="426"/>
      <c r="W409" s="426"/>
      <c r="X409" s="426"/>
      <c r="Y409" s="426"/>
      <c r="Z409" s="426"/>
      <c r="AA409" s="426"/>
    </row>
    <row r="410" spans="1:27" ht="15.75" customHeight="1">
      <c r="A410" s="426"/>
      <c r="B410" s="426"/>
      <c r="C410" s="426"/>
      <c r="D410" s="426"/>
      <c r="E410" s="426"/>
      <c r="F410" s="426"/>
      <c r="G410" s="426"/>
      <c r="H410" s="426"/>
      <c r="I410" s="426"/>
      <c r="J410" s="426"/>
      <c r="K410" s="426"/>
      <c r="L410" s="426"/>
      <c r="M410" s="426"/>
      <c r="N410" s="426"/>
      <c r="O410" s="426"/>
      <c r="P410" s="426"/>
      <c r="Q410" s="426"/>
      <c r="R410" s="426"/>
      <c r="S410" s="426"/>
      <c r="T410" s="426"/>
      <c r="U410" s="426"/>
      <c r="V410" s="426"/>
      <c r="W410" s="426"/>
      <c r="X410" s="426"/>
      <c r="Y410" s="426"/>
      <c r="Z410" s="426"/>
      <c r="AA410" s="426"/>
    </row>
    <row r="411" spans="1:27" ht="15.75" customHeight="1">
      <c r="A411" s="426"/>
      <c r="B411" s="426"/>
      <c r="C411" s="426"/>
      <c r="D411" s="426"/>
      <c r="E411" s="426"/>
      <c r="F411" s="426"/>
      <c r="G411" s="426"/>
      <c r="H411" s="426"/>
      <c r="I411" s="426"/>
      <c r="J411" s="426"/>
      <c r="K411" s="426"/>
      <c r="L411" s="426"/>
      <c r="M411" s="426"/>
      <c r="N411" s="426"/>
      <c r="O411" s="426"/>
      <c r="P411" s="426"/>
      <c r="Q411" s="426"/>
      <c r="R411" s="426"/>
      <c r="S411" s="426"/>
      <c r="T411" s="426"/>
      <c r="U411" s="426"/>
      <c r="V411" s="426"/>
      <c r="W411" s="426"/>
      <c r="X411" s="426"/>
      <c r="Y411" s="426"/>
      <c r="Z411" s="426"/>
      <c r="AA411" s="426"/>
    </row>
    <row r="412" spans="1:27" ht="15.75" customHeight="1">
      <c r="A412" s="426"/>
      <c r="B412" s="426"/>
      <c r="C412" s="426"/>
      <c r="D412" s="426"/>
      <c r="E412" s="426"/>
      <c r="F412" s="426"/>
      <c r="G412" s="426"/>
      <c r="H412" s="426"/>
      <c r="I412" s="426"/>
      <c r="J412" s="426"/>
      <c r="K412" s="426"/>
      <c r="L412" s="426"/>
      <c r="M412" s="426"/>
      <c r="N412" s="426"/>
      <c r="O412" s="426"/>
      <c r="P412" s="426"/>
      <c r="Q412" s="426"/>
      <c r="R412" s="426"/>
      <c r="S412" s="426"/>
      <c r="T412" s="426"/>
      <c r="U412" s="426"/>
      <c r="V412" s="426"/>
      <c r="W412" s="426"/>
      <c r="X412" s="426"/>
      <c r="Y412" s="426"/>
      <c r="Z412" s="426"/>
      <c r="AA412" s="426"/>
    </row>
    <row r="413" spans="1:27" ht="15.75" customHeight="1">
      <c r="A413" s="426"/>
      <c r="B413" s="426"/>
      <c r="C413" s="426"/>
      <c r="D413" s="426"/>
      <c r="E413" s="426"/>
      <c r="F413" s="426"/>
      <c r="G413" s="426"/>
      <c r="H413" s="426"/>
      <c r="I413" s="426"/>
      <c r="J413" s="426"/>
      <c r="K413" s="426"/>
      <c r="L413" s="426"/>
      <c r="M413" s="426"/>
      <c r="N413" s="426"/>
      <c r="O413" s="426"/>
      <c r="P413" s="426"/>
      <c r="Q413" s="426"/>
      <c r="R413" s="426"/>
      <c r="S413" s="426"/>
      <c r="T413" s="426"/>
      <c r="U413" s="426"/>
      <c r="V413" s="426"/>
      <c r="W413" s="426"/>
      <c r="X413" s="426"/>
      <c r="Y413" s="426"/>
      <c r="Z413" s="426"/>
      <c r="AA413" s="426"/>
    </row>
    <row r="414" spans="1:27" ht="15.75" customHeight="1">
      <c r="A414" s="426"/>
      <c r="B414" s="426"/>
      <c r="C414" s="426"/>
      <c r="D414" s="426"/>
      <c r="E414" s="426"/>
      <c r="F414" s="426"/>
      <c r="G414" s="426"/>
      <c r="H414" s="426"/>
      <c r="I414" s="426"/>
      <c r="J414" s="426"/>
      <c r="K414" s="426"/>
      <c r="L414" s="426"/>
      <c r="M414" s="426"/>
      <c r="N414" s="426"/>
      <c r="O414" s="426"/>
      <c r="P414" s="426"/>
      <c r="Q414" s="426"/>
      <c r="R414" s="426"/>
      <c r="S414" s="426"/>
      <c r="T414" s="426"/>
      <c r="U414" s="426"/>
      <c r="V414" s="426"/>
      <c r="W414" s="426"/>
      <c r="X414" s="426"/>
      <c r="Y414" s="426"/>
      <c r="Z414" s="426"/>
      <c r="AA414" s="426"/>
    </row>
    <row r="415" spans="1:27" ht="15.75" customHeight="1">
      <c r="A415" s="426"/>
      <c r="B415" s="426"/>
      <c r="C415" s="426"/>
      <c r="D415" s="426"/>
      <c r="E415" s="426"/>
      <c r="F415" s="426"/>
      <c r="G415" s="426"/>
      <c r="H415" s="426"/>
      <c r="I415" s="426"/>
      <c r="J415" s="426"/>
      <c r="K415" s="426"/>
      <c r="L415" s="426"/>
      <c r="M415" s="426"/>
      <c r="N415" s="426"/>
      <c r="O415" s="426"/>
      <c r="P415" s="426"/>
      <c r="Q415" s="426"/>
      <c r="R415" s="426"/>
      <c r="S415" s="426"/>
      <c r="T415" s="426"/>
      <c r="U415" s="426"/>
      <c r="V415" s="426"/>
      <c r="W415" s="426"/>
      <c r="X415" s="426"/>
      <c r="Y415" s="426"/>
      <c r="Z415" s="426"/>
      <c r="AA415" s="426"/>
    </row>
    <row r="416" spans="1:27" ht="15.75" customHeight="1">
      <c r="A416" s="426"/>
      <c r="B416" s="426"/>
      <c r="C416" s="426"/>
      <c r="D416" s="426"/>
      <c r="E416" s="426"/>
      <c r="F416" s="426"/>
      <c r="G416" s="426"/>
      <c r="H416" s="426"/>
      <c r="I416" s="426"/>
      <c r="J416" s="426"/>
      <c r="K416" s="426"/>
      <c r="L416" s="426"/>
      <c r="M416" s="426"/>
      <c r="N416" s="426"/>
      <c r="O416" s="426"/>
      <c r="P416" s="426"/>
      <c r="Q416" s="426"/>
      <c r="R416" s="426"/>
      <c r="S416" s="426"/>
      <c r="T416" s="426"/>
      <c r="U416" s="426"/>
      <c r="V416" s="426"/>
      <c r="W416" s="426"/>
      <c r="X416" s="426"/>
      <c r="Y416" s="426"/>
      <c r="Z416" s="426"/>
      <c r="AA416" s="426"/>
    </row>
    <row r="417" spans="1:27" ht="15.75" customHeight="1">
      <c r="A417" s="426"/>
      <c r="B417" s="426"/>
      <c r="C417" s="426"/>
      <c r="D417" s="426"/>
      <c r="E417" s="426"/>
      <c r="F417" s="426"/>
      <c r="G417" s="426"/>
      <c r="H417" s="426"/>
      <c r="I417" s="426"/>
      <c r="J417" s="426"/>
      <c r="K417" s="426"/>
      <c r="L417" s="426"/>
      <c r="M417" s="426"/>
      <c r="N417" s="426"/>
      <c r="O417" s="426"/>
      <c r="P417" s="426"/>
      <c r="Q417" s="426"/>
      <c r="R417" s="426"/>
      <c r="S417" s="426"/>
      <c r="T417" s="426"/>
      <c r="U417" s="426"/>
      <c r="V417" s="426"/>
      <c r="W417" s="426"/>
      <c r="X417" s="426"/>
      <c r="Y417" s="426"/>
      <c r="Z417" s="426"/>
      <c r="AA417" s="426"/>
    </row>
    <row r="418" spans="1:27" ht="15.75" customHeight="1">
      <c r="A418" s="426"/>
      <c r="B418" s="426"/>
      <c r="C418" s="426"/>
      <c r="D418" s="426"/>
      <c r="E418" s="426"/>
      <c r="F418" s="426"/>
      <c r="G418" s="426"/>
      <c r="H418" s="426"/>
      <c r="I418" s="426"/>
      <c r="J418" s="426"/>
      <c r="K418" s="426"/>
      <c r="L418" s="426"/>
      <c r="M418" s="426"/>
      <c r="N418" s="426"/>
      <c r="O418" s="426"/>
      <c r="P418" s="426"/>
      <c r="Q418" s="426"/>
      <c r="R418" s="426"/>
      <c r="S418" s="426"/>
      <c r="T418" s="426"/>
      <c r="U418" s="426"/>
      <c r="V418" s="426"/>
      <c r="W418" s="426"/>
      <c r="X418" s="426"/>
      <c r="Y418" s="426"/>
      <c r="Z418" s="426"/>
      <c r="AA418" s="426"/>
    </row>
    <row r="419" spans="1:27" ht="15.75" customHeight="1">
      <c r="A419" s="426"/>
      <c r="B419" s="426"/>
      <c r="C419" s="426"/>
      <c r="D419" s="426"/>
      <c r="E419" s="426"/>
      <c r="F419" s="426"/>
      <c r="G419" s="426"/>
      <c r="H419" s="426"/>
      <c r="I419" s="426"/>
      <c r="J419" s="426"/>
      <c r="K419" s="426"/>
      <c r="L419" s="426"/>
      <c r="M419" s="426"/>
      <c r="N419" s="426"/>
      <c r="O419" s="426"/>
      <c r="P419" s="426"/>
      <c r="Q419" s="426"/>
      <c r="R419" s="426"/>
      <c r="S419" s="426"/>
      <c r="T419" s="426"/>
      <c r="U419" s="426"/>
      <c r="V419" s="426"/>
      <c r="W419" s="426"/>
      <c r="X419" s="426"/>
      <c r="Y419" s="426"/>
      <c r="Z419" s="426"/>
      <c r="AA419" s="426"/>
    </row>
    <row r="420" spans="1:27" ht="15.75" customHeight="1">
      <c r="A420" s="426"/>
      <c r="B420" s="426"/>
      <c r="C420" s="426"/>
      <c r="D420" s="426"/>
      <c r="E420" s="426"/>
      <c r="F420" s="426"/>
      <c r="G420" s="426"/>
      <c r="H420" s="426"/>
      <c r="I420" s="426"/>
      <c r="J420" s="426"/>
      <c r="K420" s="426"/>
      <c r="L420" s="426"/>
      <c r="M420" s="426"/>
      <c r="N420" s="426"/>
      <c r="O420" s="426"/>
      <c r="P420" s="426"/>
      <c r="Q420" s="426"/>
      <c r="R420" s="426"/>
      <c r="S420" s="426"/>
      <c r="T420" s="426"/>
      <c r="U420" s="426"/>
      <c r="V420" s="426"/>
      <c r="W420" s="426"/>
      <c r="X420" s="426"/>
      <c r="Y420" s="426"/>
      <c r="Z420" s="426"/>
      <c r="AA420" s="426"/>
    </row>
    <row r="421" spans="1:27" ht="15.75" customHeight="1">
      <c r="A421" s="426"/>
      <c r="B421" s="426"/>
      <c r="C421" s="426"/>
      <c r="D421" s="426"/>
      <c r="E421" s="426"/>
      <c r="F421" s="426"/>
      <c r="G421" s="426"/>
      <c r="H421" s="426"/>
      <c r="I421" s="426"/>
      <c r="J421" s="426"/>
      <c r="K421" s="426"/>
      <c r="L421" s="426"/>
      <c r="M421" s="426"/>
      <c r="N421" s="426"/>
      <c r="O421" s="426"/>
      <c r="P421" s="426"/>
      <c r="Q421" s="426"/>
      <c r="R421" s="426"/>
      <c r="S421" s="426"/>
      <c r="T421" s="426"/>
      <c r="U421" s="426"/>
      <c r="V421" s="426"/>
      <c r="W421" s="426"/>
      <c r="X421" s="426"/>
      <c r="Y421" s="426"/>
      <c r="Z421" s="426"/>
      <c r="AA421" s="426"/>
    </row>
    <row r="422" spans="1:27" ht="15.75" customHeight="1">
      <c r="A422" s="426"/>
      <c r="B422" s="426"/>
      <c r="C422" s="426"/>
      <c r="D422" s="426"/>
      <c r="E422" s="426"/>
      <c r="F422" s="426"/>
      <c r="G422" s="426"/>
      <c r="H422" s="426"/>
      <c r="I422" s="426"/>
      <c r="J422" s="426"/>
      <c r="K422" s="426"/>
      <c r="L422" s="426"/>
      <c r="M422" s="426"/>
      <c r="N422" s="426"/>
      <c r="O422" s="426"/>
      <c r="P422" s="426"/>
      <c r="Q422" s="426"/>
      <c r="R422" s="426"/>
      <c r="S422" s="426"/>
      <c r="T422" s="426"/>
      <c r="U422" s="426"/>
      <c r="V422" s="426"/>
      <c r="W422" s="426"/>
      <c r="X422" s="426"/>
      <c r="Y422" s="426"/>
      <c r="Z422" s="426"/>
      <c r="AA422" s="426"/>
    </row>
    <row r="423" spans="1:27" ht="15.75" customHeight="1">
      <c r="A423" s="426"/>
      <c r="B423" s="426"/>
      <c r="C423" s="426"/>
      <c r="D423" s="426"/>
      <c r="E423" s="426"/>
      <c r="F423" s="426"/>
      <c r="G423" s="426"/>
      <c r="H423" s="426"/>
      <c r="I423" s="426"/>
      <c r="J423" s="426"/>
      <c r="K423" s="426"/>
      <c r="L423" s="426"/>
      <c r="M423" s="426"/>
      <c r="N423" s="426"/>
      <c r="O423" s="426"/>
      <c r="P423" s="426"/>
      <c r="Q423" s="426"/>
      <c r="R423" s="426"/>
      <c r="S423" s="426"/>
      <c r="T423" s="426"/>
      <c r="U423" s="426"/>
      <c r="V423" s="426"/>
      <c r="W423" s="426"/>
      <c r="X423" s="426"/>
      <c r="Y423" s="426"/>
      <c r="Z423" s="426"/>
      <c r="AA423" s="426"/>
    </row>
    <row r="424" spans="1:27" ht="15.75" customHeight="1">
      <c r="A424" s="426"/>
      <c r="B424" s="426"/>
      <c r="C424" s="426"/>
      <c r="D424" s="426"/>
      <c r="E424" s="426"/>
      <c r="F424" s="426"/>
      <c r="G424" s="426"/>
      <c r="H424" s="426"/>
      <c r="I424" s="426"/>
      <c r="J424" s="426"/>
      <c r="K424" s="426"/>
      <c r="L424" s="426"/>
      <c r="M424" s="426"/>
      <c r="N424" s="426"/>
      <c r="O424" s="426"/>
      <c r="P424" s="426"/>
      <c r="Q424" s="426"/>
      <c r="R424" s="426"/>
      <c r="S424" s="426"/>
      <c r="T424" s="426"/>
      <c r="U424" s="426"/>
      <c r="V424" s="426"/>
      <c r="W424" s="426"/>
      <c r="X424" s="426"/>
      <c r="Y424" s="426"/>
      <c r="Z424" s="426"/>
      <c r="AA424" s="426"/>
    </row>
    <row r="425" spans="1:27" ht="15.75" customHeight="1">
      <c r="A425" s="426"/>
      <c r="B425" s="426"/>
      <c r="C425" s="426"/>
      <c r="D425" s="426"/>
      <c r="E425" s="426"/>
      <c r="F425" s="426"/>
      <c r="G425" s="426"/>
      <c r="H425" s="426"/>
      <c r="I425" s="426"/>
      <c r="J425" s="426"/>
      <c r="K425" s="426"/>
      <c r="L425" s="426"/>
      <c r="M425" s="426"/>
      <c r="N425" s="426"/>
      <c r="O425" s="426"/>
      <c r="P425" s="426"/>
      <c r="Q425" s="426"/>
      <c r="R425" s="426"/>
      <c r="S425" s="426"/>
      <c r="T425" s="426"/>
      <c r="U425" s="426"/>
      <c r="V425" s="426"/>
      <c r="W425" s="426"/>
      <c r="X425" s="426"/>
      <c r="Y425" s="426"/>
      <c r="Z425" s="426"/>
      <c r="AA425" s="426"/>
    </row>
    <row r="426" spans="1:27" ht="15.75" customHeight="1">
      <c r="A426" s="426"/>
      <c r="B426" s="426"/>
      <c r="C426" s="426"/>
      <c r="D426" s="426"/>
      <c r="E426" s="426"/>
      <c r="F426" s="426"/>
      <c r="G426" s="426"/>
      <c r="H426" s="426"/>
      <c r="I426" s="426"/>
      <c r="J426" s="426"/>
      <c r="K426" s="426"/>
      <c r="L426" s="426"/>
      <c r="M426" s="426"/>
      <c r="N426" s="426"/>
      <c r="O426" s="426"/>
      <c r="P426" s="426"/>
      <c r="Q426" s="426"/>
      <c r="R426" s="426"/>
      <c r="S426" s="426"/>
      <c r="T426" s="426"/>
      <c r="U426" s="426"/>
      <c r="V426" s="426"/>
      <c r="W426" s="426"/>
      <c r="X426" s="426"/>
      <c r="Y426" s="426"/>
      <c r="Z426" s="426"/>
      <c r="AA426" s="426"/>
    </row>
    <row r="427" spans="1:27" ht="15.75" customHeight="1">
      <c r="A427" s="426"/>
      <c r="B427" s="426"/>
      <c r="C427" s="426"/>
      <c r="D427" s="426"/>
      <c r="E427" s="426"/>
      <c r="F427" s="426"/>
      <c r="G427" s="426"/>
      <c r="H427" s="426"/>
      <c r="I427" s="426"/>
      <c r="J427" s="426"/>
      <c r="K427" s="426"/>
      <c r="L427" s="426"/>
      <c r="M427" s="426"/>
      <c r="N427" s="426"/>
      <c r="O427" s="426"/>
      <c r="P427" s="426"/>
      <c r="Q427" s="426"/>
      <c r="R427" s="426"/>
      <c r="S427" s="426"/>
      <c r="T427" s="426"/>
      <c r="U427" s="426"/>
      <c r="V427" s="426"/>
      <c r="W427" s="426"/>
      <c r="X427" s="426"/>
      <c r="Y427" s="426"/>
      <c r="Z427" s="426"/>
      <c r="AA427" s="426"/>
    </row>
    <row r="428" spans="1:27" ht="15.75" customHeight="1">
      <c r="A428" s="426"/>
      <c r="B428" s="426"/>
      <c r="C428" s="426"/>
      <c r="D428" s="426"/>
      <c r="E428" s="426"/>
      <c r="F428" s="426"/>
      <c r="G428" s="426"/>
      <c r="H428" s="426"/>
      <c r="I428" s="426"/>
      <c r="J428" s="426"/>
      <c r="K428" s="426"/>
      <c r="L428" s="426"/>
      <c r="M428" s="426"/>
      <c r="N428" s="426"/>
      <c r="O428" s="426"/>
      <c r="P428" s="426"/>
      <c r="Q428" s="426"/>
      <c r="R428" s="426"/>
      <c r="S428" s="426"/>
      <c r="T428" s="426"/>
      <c r="U428" s="426"/>
      <c r="V428" s="426"/>
      <c r="W428" s="426"/>
      <c r="X428" s="426"/>
      <c r="Y428" s="426"/>
      <c r="Z428" s="426"/>
      <c r="AA428" s="426"/>
    </row>
    <row r="429" spans="1:27" ht="15.75" customHeight="1">
      <c r="A429" s="426"/>
      <c r="B429" s="426"/>
      <c r="C429" s="426"/>
      <c r="D429" s="426"/>
      <c r="E429" s="426"/>
      <c r="F429" s="426"/>
      <c r="G429" s="426"/>
      <c r="H429" s="426"/>
      <c r="I429" s="426"/>
      <c r="J429" s="426"/>
      <c r="K429" s="426"/>
      <c r="L429" s="426"/>
      <c r="M429" s="426"/>
      <c r="N429" s="426"/>
      <c r="O429" s="426"/>
      <c r="P429" s="426"/>
      <c r="Q429" s="426"/>
      <c r="R429" s="426"/>
      <c r="S429" s="426"/>
      <c r="T429" s="426"/>
      <c r="U429" s="426"/>
      <c r="V429" s="426"/>
      <c r="W429" s="426"/>
      <c r="X429" s="426"/>
      <c r="Y429" s="426"/>
      <c r="Z429" s="426"/>
      <c r="AA429" s="426"/>
    </row>
    <row r="430" spans="1:27" ht="15.75" customHeight="1">
      <c r="A430" s="426"/>
      <c r="B430" s="426"/>
      <c r="C430" s="426"/>
      <c r="D430" s="426"/>
      <c r="E430" s="426"/>
      <c r="F430" s="426"/>
      <c r="G430" s="426"/>
      <c r="H430" s="426"/>
      <c r="I430" s="426"/>
      <c r="J430" s="426"/>
      <c r="K430" s="426"/>
      <c r="L430" s="426"/>
      <c r="M430" s="426"/>
      <c r="N430" s="426"/>
      <c r="O430" s="426"/>
      <c r="P430" s="426"/>
      <c r="Q430" s="426"/>
      <c r="R430" s="426"/>
      <c r="S430" s="426"/>
      <c r="T430" s="426"/>
      <c r="U430" s="426"/>
      <c r="V430" s="426"/>
      <c r="W430" s="426"/>
      <c r="X430" s="426"/>
      <c r="Y430" s="426"/>
      <c r="Z430" s="426"/>
      <c r="AA430" s="426"/>
    </row>
    <row r="431" spans="1:27" ht="15.75" customHeight="1">
      <c r="A431" s="426"/>
      <c r="B431" s="426"/>
      <c r="C431" s="426"/>
      <c r="D431" s="426"/>
      <c r="E431" s="426"/>
      <c r="F431" s="426"/>
      <c r="G431" s="426"/>
      <c r="H431" s="426"/>
      <c r="I431" s="426"/>
      <c r="J431" s="426"/>
      <c r="K431" s="426"/>
      <c r="L431" s="426"/>
      <c r="M431" s="426"/>
      <c r="N431" s="426"/>
      <c r="O431" s="426"/>
      <c r="P431" s="426"/>
      <c r="Q431" s="426"/>
      <c r="R431" s="426"/>
      <c r="S431" s="426"/>
      <c r="T431" s="426"/>
      <c r="U431" s="426"/>
      <c r="V431" s="426"/>
      <c r="W431" s="426"/>
      <c r="X431" s="426"/>
      <c r="Y431" s="426"/>
      <c r="Z431" s="426"/>
      <c r="AA431" s="426"/>
    </row>
    <row r="432" spans="1:27" ht="15.75" customHeight="1">
      <c r="A432" s="426"/>
      <c r="B432" s="426"/>
      <c r="C432" s="426"/>
      <c r="D432" s="426"/>
      <c r="E432" s="426"/>
      <c r="F432" s="426"/>
      <c r="G432" s="426"/>
      <c r="H432" s="426"/>
      <c r="I432" s="426"/>
      <c r="J432" s="426"/>
      <c r="K432" s="426"/>
      <c r="L432" s="426"/>
      <c r="M432" s="426"/>
      <c r="N432" s="426"/>
      <c r="O432" s="426"/>
      <c r="P432" s="426"/>
      <c r="Q432" s="426"/>
      <c r="R432" s="426"/>
      <c r="S432" s="426"/>
      <c r="T432" s="426"/>
      <c r="U432" s="426"/>
      <c r="V432" s="426"/>
      <c r="W432" s="426"/>
      <c r="X432" s="426"/>
      <c r="Y432" s="426"/>
      <c r="Z432" s="426"/>
      <c r="AA432" s="426"/>
    </row>
    <row r="433" spans="1:27" ht="15.75" customHeight="1">
      <c r="A433" s="426"/>
      <c r="B433" s="426"/>
      <c r="C433" s="426"/>
      <c r="D433" s="426"/>
      <c r="E433" s="426"/>
      <c r="F433" s="426"/>
      <c r="G433" s="426"/>
      <c r="H433" s="426"/>
      <c r="I433" s="426"/>
      <c r="J433" s="426"/>
      <c r="K433" s="426"/>
      <c r="L433" s="426"/>
      <c r="M433" s="426"/>
      <c r="N433" s="426"/>
      <c r="O433" s="426"/>
      <c r="P433" s="426"/>
      <c r="Q433" s="426"/>
      <c r="R433" s="426"/>
      <c r="S433" s="426"/>
      <c r="T433" s="426"/>
      <c r="U433" s="426"/>
      <c r="V433" s="426"/>
      <c r="W433" s="426"/>
      <c r="X433" s="426"/>
      <c r="Y433" s="426"/>
      <c r="Z433" s="426"/>
      <c r="AA433" s="426"/>
    </row>
    <row r="434" spans="1:27" ht="15.75" customHeight="1">
      <c r="A434" s="426"/>
      <c r="B434" s="426"/>
      <c r="C434" s="426"/>
      <c r="D434" s="426"/>
      <c r="E434" s="426"/>
      <c r="F434" s="426"/>
      <c r="G434" s="426"/>
      <c r="H434" s="426"/>
      <c r="I434" s="426"/>
      <c r="J434" s="426"/>
      <c r="K434" s="426"/>
      <c r="L434" s="426"/>
      <c r="M434" s="426"/>
      <c r="N434" s="426"/>
      <c r="O434" s="426"/>
      <c r="P434" s="426"/>
      <c r="Q434" s="426"/>
      <c r="R434" s="426"/>
      <c r="S434" s="426"/>
      <c r="T434" s="426"/>
      <c r="U434" s="426"/>
      <c r="V434" s="426"/>
      <c r="W434" s="426"/>
      <c r="X434" s="426"/>
      <c r="Y434" s="426"/>
      <c r="Z434" s="426"/>
      <c r="AA434" s="426"/>
    </row>
    <row r="435" spans="1:27" ht="15.75" customHeight="1">
      <c r="A435" s="426"/>
      <c r="B435" s="426"/>
      <c r="C435" s="426"/>
      <c r="D435" s="426"/>
      <c r="E435" s="426"/>
      <c r="F435" s="426"/>
      <c r="G435" s="426"/>
      <c r="H435" s="426"/>
      <c r="I435" s="426"/>
      <c r="J435" s="426"/>
      <c r="K435" s="426"/>
      <c r="L435" s="426"/>
      <c r="M435" s="426"/>
      <c r="N435" s="426"/>
      <c r="O435" s="426"/>
      <c r="P435" s="426"/>
      <c r="Q435" s="426"/>
      <c r="R435" s="426"/>
      <c r="S435" s="426"/>
      <c r="T435" s="426"/>
      <c r="U435" s="426"/>
      <c r="V435" s="426"/>
      <c r="W435" s="426"/>
      <c r="X435" s="426"/>
      <c r="Y435" s="426"/>
      <c r="Z435" s="426"/>
      <c r="AA435" s="426"/>
    </row>
    <row r="436" spans="1:27" ht="15.75" customHeight="1">
      <c r="A436" s="426"/>
      <c r="B436" s="426"/>
      <c r="C436" s="426"/>
      <c r="D436" s="426"/>
      <c r="E436" s="426"/>
      <c r="F436" s="426"/>
      <c r="G436" s="426"/>
      <c r="H436" s="426"/>
      <c r="I436" s="426"/>
      <c r="J436" s="426"/>
      <c r="K436" s="426"/>
      <c r="L436" s="426"/>
      <c r="M436" s="426"/>
      <c r="N436" s="426"/>
      <c r="O436" s="426"/>
      <c r="P436" s="426"/>
      <c r="Q436" s="426"/>
      <c r="R436" s="426"/>
      <c r="S436" s="426"/>
      <c r="T436" s="426"/>
      <c r="U436" s="426"/>
      <c r="V436" s="426"/>
      <c r="W436" s="426"/>
      <c r="X436" s="426"/>
      <c r="Y436" s="426"/>
      <c r="Z436" s="426"/>
      <c r="AA436" s="426"/>
    </row>
    <row r="437" spans="1:27" ht="15.75" customHeight="1">
      <c r="A437" s="426"/>
      <c r="B437" s="426"/>
      <c r="C437" s="426"/>
      <c r="D437" s="426"/>
      <c r="E437" s="426"/>
      <c r="F437" s="426"/>
      <c r="G437" s="426"/>
      <c r="H437" s="426"/>
      <c r="I437" s="426"/>
      <c r="J437" s="426"/>
      <c r="K437" s="426"/>
      <c r="L437" s="426"/>
      <c r="M437" s="426"/>
      <c r="N437" s="426"/>
      <c r="O437" s="426"/>
      <c r="P437" s="426"/>
      <c r="Q437" s="426"/>
      <c r="R437" s="426"/>
      <c r="S437" s="426"/>
      <c r="T437" s="426"/>
      <c r="U437" s="426"/>
      <c r="V437" s="426"/>
      <c r="W437" s="426"/>
      <c r="X437" s="426"/>
      <c r="Y437" s="426"/>
      <c r="Z437" s="426"/>
      <c r="AA437" s="426"/>
    </row>
    <row r="438" spans="1:27" ht="15.75" customHeight="1">
      <c r="A438" s="426"/>
      <c r="B438" s="426"/>
      <c r="C438" s="426"/>
      <c r="D438" s="426"/>
      <c r="E438" s="426"/>
      <c r="F438" s="426"/>
      <c r="G438" s="426"/>
      <c r="H438" s="426"/>
      <c r="I438" s="426"/>
      <c r="J438" s="426"/>
      <c r="K438" s="426"/>
      <c r="L438" s="426"/>
      <c r="M438" s="426"/>
      <c r="N438" s="426"/>
      <c r="O438" s="426"/>
      <c r="P438" s="426"/>
      <c r="Q438" s="426"/>
      <c r="R438" s="426"/>
      <c r="S438" s="426"/>
      <c r="T438" s="426"/>
      <c r="U438" s="426"/>
      <c r="V438" s="426"/>
      <c r="W438" s="426"/>
      <c r="X438" s="426"/>
      <c r="Y438" s="426"/>
      <c r="Z438" s="426"/>
      <c r="AA438" s="426"/>
    </row>
    <row r="439" spans="1:27" ht="15.75" customHeight="1">
      <c r="A439" s="426"/>
      <c r="B439" s="426"/>
      <c r="C439" s="426"/>
      <c r="D439" s="426"/>
      <c r="E439" s="426"/>
      <c r="F439" s="426"/>
      <c r="G439" s="426"/>
      <c r="H439" s="426"/>
      <c r="I439" s="426"/>
      <c r="J439" s="426"/>
      <c r="K439" s="426"/>
      <c r="L439" s="426"/>
      <c r="M439" s="426"/>
      <c r="N439" s="426"/>
      <c r="O439" s="426"/>
      <c r="P439" s="426"/>
      <c r="Q439" s="426"/>
      <c r="R439" s="426"/>
      <c r="S439" s="426"/>
      <c r="T439" s="426"/>
      <c r="U439" s="426"/>
      <c r="V439" s="426"/>
      <c r="W439" s="426"/>
      <c r="X439" s="426"/>
      <c r="Y439" s="426"/>
      <c r="Z439" s="426"/>
      <c r="AA439" s="426"/>
    </row>
    <row r="440" spans="1:27" ht="15.75" customHeight="1">
      <c r="A440" s="426"/>
      <c r="B440" s="426"/>
      <c r="C440" s="426"/>
      <c r="D440" s="426"/>
      <c r="E440" s="426"/>
      <c r="F440" s="426"/>
      <c r="G440" s="426"/>
      <c r="H440" s="426"/>
      <c r="I440" s="426"/>
      <c r="J440" s="426"/>
      <c r="K440" s="426"/>
      <c r="L440" s="426"/>
      <c r="M440" s="426"/>
      <c r="N440" s="426"/>
      <c r="O440" s="426"/>
      <c r="P440" s="426"/>
      <c r="Q440" s="426"/>
      <c r="R440" s="426"/>
      <c r="S440" s="426"/>
      <c r="T440" s="426"/>
      <c r="U440" s="426"/>
      <c r="V440" s="426"/>
      <c r="W440" s="426"/>
      <c r="X440" s="426"/>
      <c r="Y440" s="426"/>
      <c r="Z440" s="426"/>
      <c r="AA440" s="426"/>
    </row>
    <row r="441" spans="1:27" ht="15.75" customHeight="1">
      <c r="A441" s="426"/>
      <c r="B441" s="426"/>
      <c r="C441" s="426"/>
      <c r="D441" s="426"/>
      <c r="E441" s="426"/>
      <c r="F441" s="426"/>
      <c r="G441" s="426"/>
      <c r="H441" s="426"/>
      <c r="I441" s="426"/>
      <c r="J441" s="426"/>
      <c r="K441" s="426"/>
      <c r="L441" s="426"/>
      <c r="M441" s="426"/>
      <c r="N441" s="426"/>
      <c r="O441" s="426"/>
      <c r="P441" s="426"/>
      <c r="Q441" s="426"/>
      <c r="R441" s="426"/>
      <c r="S441" s="426"/>
      <c r="T441" s="426"/>
      <c r="U441" s="426"/>
      <c r="V441" s="426"/>
      <c r="W441" s="426"/>
      <c r="X441" s="426"/>
      <c r="Y441" s="426"/>
      <c r="Z441" s="426"/>
      <c r="AA441" s="426"/>
    </row>
    <row r="442" spans="1:27" ht="15.75" customHeight="1">
      <c r="A442" s="426"/>
      <c r="B442" s="426"/>
      <c r="C442" s="426"/>
      <c r="D442" s="426"/>
      <c r="E442" s="426"/>
      <c r="F442" s="426"/>
      <c r="G442" s="426"/>
      <c r="H442" s="426"/>
      <c r="I442" s="426"/>
      <c r="J442" s="426"/>
      <c r="K442" s="426"/>
      <c r="L442" s="426"/>
      <c r="M442" s="426"/>
      <c r="N442" s="426"/>
      <c r="O442" s="426"/>
      <c r="P442" s="426"/>
      <c r="Q442" s="426"/>
      <c r="R442" s="426"/>
      <c r="S442" s="426"/>
      <c r="T442" s="426"/>
      <c r="U442" s="426"/>
      <c r="V442" s="426"/>
      <c r="W442" s="426"/>
      <c r="X442" s="426"/>
      <c r="Y442" s="426"/>
      <c r="Z442" s="426"/>
      <c r="AA442" s="426"/>
    </row>
    <row r="443" spans="1:27" ht="15.75" customHeight="1">
      <c r="A443" s="426"/>
      <c r="B443" s="426"/>
      <c r="C443" s="426"/>
      <c r="D443" s="426"/>
      <c r="E443" s="426"/>
      <c r="F443" s="426"/>
      <c r="G443" s="426"/>
      <c r="H443" s="426"/>
      <c r="I443" s="426"/>
      <c r="J443" s="426"/>
      <c r="K443" s="426"/>
      <c r="L443" s="426"/>
      <c r="M443" s="426"/>
      <c r="N443" s="426"/>
      <c r="O443" s="426"/>
      <c r="P443" s="426"/>
      <c r="Q443" s="426"/>
      <c r="R443" s="426"/>
      <c r="S443" s="426"/>
      <c r="T443" s="426"/>
      <c r="U443" s="426"/>
      <c r="V443" s="426"/>
      <c r="W443" s="426"/>
      <c r="X443" s="426"/>
      <c r="Y443" s="426"/>
      <c r="Z443" s="426"/>
      <c r="AA443" s="426"/>
    </row>
    <row r="444" spans="1:27" ht="15.75" customHeight="1">
      <c r="A444" s="426"/>
      <c r="B444" s="426"/>
      <c r="C444" s="426"/>
      <c r="D444" s="426"/>
      <c r="E444" s="426"/>
      <c r="F444" s="426"/>
      <c r="G444" s="426"/>
      <c r="H444" s="426"/>
      <c r="I444" s="426"/>
      <c r="J444" s="426"/>
      <c r="K444" s="426"/>
      <c r="L444" s="426"/>
      <c r="M444" s="426"/>
      <c r="N444" s="426"/>
      <c r="O444" s="426"/>
      <c r="P444" s="426"/>
      <c r="Q444" s="426"/>
      <c r="R444" s="426"/>
      <c r="S444" s="426"/>
      <c r="T444" s="426"/>
      <c r="U444" s="426"/>
      <c r="V444" s="426"/>
      <c r="W444" s="426"/>
      <c r="X444" s="426"/>
      <c r="Y444" s="426"/>
      <c r="Z444" s="426"/>
      <c r="AA444" s="426"/>
    </row>
    <row r="445" spans="1:27" ht="15.75" customHeight="1">
      <c r="A445" s="426"/>
      <c r="B445" s="426"/>
      <c r="C445" s="426"/>
      <c r="D445" s="426"/>
      <c r="E445" s="426"/>
      <c r="F445" s="426"/>
      <c r="G445" s="426"/>
      <c r="H445" s="426"/>
      <c r="I445" s="426"/>
      <c r="J445" s="426"/>
      <c r="K445" s="426"/>
      <c r="L445" s="426"/>
      <c r="M445" s="426"/>
      <c r="N445" s="426"/>
      <c r="O445" s="426"/>
      <c r="P445" s="426"/>
      <c r="Q445" s="426"/>
      <c r="R445" s="426"/>
      <c r="S445" s="426"/>
      <c r="T445" s="426"/>
      <c r="U445" s="426"/>
      <c r="V445" s="426"/>
      <c r="W445" s="426"/>
      <c r="X445" s="426"/>
      <c r="Y445" s="426"/>
      <c r="Z445" s="426"/>
      <c r="AA445" s="426"/>
    </row>
    <row r="446" spans="1:27" ht="15.75" customHeight="1">
      <c r="A446" s="426"/>
      <c r="B446" s="426"/>
      <c r="C446" s="426"/>
      <c r="D446" s="426"/>
      <c r="E446" s="426"/>
      <c r="F446" s="426"/>
      <c r="G446" s="426"/>
      <c r="H446" s="426"/>
      <c r="I446" s="426"/>
      <c r="J446" s="426"/>
      <c r="K446" s="426"/>
      <c r="L446" s="426"/>
      <c r="M446" s="426"/>
      <c r="N446" s="426"/>
      <c r="O446" s="426"/>
      <c r="P446" s="426"/>
      <c r="Q446" s="426"/>
      <c r="R446" s="426"/>
      <c r="S446" s="426"/>
      <c r="T446" s="426"/>
      <c r="U446" s="426"/>
      <c r="V446" s="426"/>
      <c r="W446" s="426"/>
      <c r="X446" s="426"/>
      <c r="Y446" s="426"/>
      <c r="Z446" s="426"/>
      <c r="AA446" s="426"/>
    </row>
    <row r="447" spans="1:27" ht="15.75" customHeight="1">
      <c r="A447" s="426"/>
      <c r="B447" s="426"/>
      <c r="C447" s="426"/>
      <c r="D447" s="426"/>
      <c r="E447" s="426"/>
      <c r="F447" s="426"/>
      <c r="G447" s="426"/>
      <c r="H447" s="426"/>
      <c r="I447" s="426"/>
      <c r="J447" s="426"/>
      <c r="K447" s="426"/>
      <c r="L447" s="426"/>
      <c r="M447" s="426"/>
      <c r="N447" s="426"/>
      <c r="O447" s="426"/>
      <c r="P447" s="426"/>
      <c r="Q447" s="426"/>
      <c r="R447" s="426"/>
      <c r="S447" s="426"/>
      <c r="T447" s="426"/>
      <c r="U447" s="426"/>
      <c r="V447" s="426"/>
      <c r="W447" s="426"/>
      <c r="X447" s="426"/>
      <c r="Y447" s="426"/>
      <c r="Z447" s="426"/>
      <c r="AA447" s="426"/>
    </row>
    <row r="448" spans="1:27" ht="15.75" customHeight="1">
      <c r="A448" s="426"/>
      <c r="B448" s="426"/>
      <c r="C448" s="426"/>
      <c r="D448" s="426"/>
      <c r="E448" s="426"/>
      <c r="F448" s="426"/>
      <c r="G448" s="426"/>
      <c r="H448" s="426"/>
      <c r="I448" s="426"/>
      <c r="J448" s="426"/>
      <c r="K448" s="426"/>
      <c r="L448" s="426"/>
      <c r="M448" s="426"/>
      <c r="N448" s="426"/>
      <c r="O448" s="426"/>
      <c r="P448" s="426"/>
      <c r="Q448" s="426"/>
      <c r="R448" s="426"/>
      <c r="S448" s="426"/>
      <c r="T448" s="426"/>
      <c r="U448" s="426"/>
      <c r="V448" s="426"/>
      <c r="W448" s="426"/>
      <c r="X448" s="426"/>
      <c r="Y448" s="426"/>
      <c r="Z448" s="426"/>
      <c r="AA448" s="426"/>
    </row>
    <row r="449" spans="1:27" ht="15.75" customHeight="1">
      <c r="A449" s="426"/>
      <c r="B449" s="426"/>
      <c r="C449" s="426"/>
      <c r="D449" s="426"/>
      <c r="E449" s="426"/>
      <c r="F449" s="426"/>
      <c r="G449" s="426"/>
      <c r="H449" s="426"/>
      <c r="I449" s="426"/>
      <c r="J449" s="426"/>
      <c r="K449" s="426"/>
      <c r="L449" s="426"/>
      <c r="M449" s="426"/>
      <c r="N449" s="426"/>
      <c r="O449" s="426"/>
      <c r="P449" s="426"/>
      <c r="Q449" s="426"/>
      <c r="R449" s="426"/>
      <c r="S449" s="426"/>
      <c r="T449" s="426"/>
      <c r="U449" s="426"/>
      <c r="V449" s="426"/>
      <c r="W449" s="426"/>
      <c r="X449" s="426"/>
      <c r="Y449" s="426"/>
      <c r="Z449" s="426"/>
      <c r="AA449" s="426"/>
    </row>
    <row r="450" spans="1:27" ht="15.75" customHeight="1">
      <c r="A450" s="426"/>
      <c r="B450" s="426"/>
      <c r="C450" s="426"/>
      <c r="D450" s="426"/>
      <c r="E450" s="426"/>
      <c r="F450" s="426"/>
      <c r="G450" s="426"/>
      <c r="H450" s="426"/>
      <c r="I450" s="426"/>
      <c r="J450" s="426"/>
      <c r="K450" s="426"/>
      <c r="L450" s="426"/>
      <c r="M450" s="426"/>
      <c r="N450" s="426"/>
      <c r="O450" s="426"/>
      <c r="P450" s="426"/>
      <c r="Q450" s="426"/>
      <c r="R450" s="426"/>
      <c r="S450" s="426"/>
      <c r="T450" s="426"/>
      <c r="U450" s="426"/>
      <c r="V450" s="426"/>
      <c r="W450" s="426"/>
      <c r="X450" s="426"/>
      <c r="Y450" s="426"/>
      <c r="Z450" s="426"/>
      <c r="AA450" s="426"/>
    </row>
    <row r="451" spans="1:27" ht="15.75" customHeight="1">
      <c r="A451" s="426"/>
      <c r="B451" s="426"/>
      <c r="C451" s="426"/>
      <c r="D451" s="426"/>
      <c r="E451" s="426"/>
      <c r="F451" s="426"/>
      <c r="G451" s="426"/>
      <c r="H451" s="426"/>
      <c r="I451" s="426"/>
      <c r="J451" s="426"/>
      <c r="K451" s="426"/>
      <c r="L451" s="426"/>
      <c r="M451" s="426"/>
      <c r="N451" s="426"/>
      <c r="O451" s="426"/>
      <c r="P451" s="426"/>
      <c r="Q451" s="426"/>
      <c r="R451" s="426"/>
      <c r="S451" s="426"/>
      <c r="T451" s="426"/>
      <c r="U451" s="426"/>
      <c r="V451" s="426"/>
      <c r="W451" s="426"/>
      <c r="X451" s="426"/>
      <c r="Y451" s="426"/>
      <c r="Z451" s="426"/>
      <c r="AA451" s="426"/>
    </row>
    <row r="452" spans="1:27" ht="15.75" customHeight="1">
      <c r="A452" s="426"/>
      <c r="B452" s="426"/>
      <c r="C452" s="426"/>
      <c r="D452" s="426"/>
      <c r="E452" s="426"/>
      <c r="F452" s="426"/>
      <c r="G452" s="426"/>
      <c r="H452" s="426"/>
      <c r="I452" s="426"/>
      <c r="J452" s="426"/>
      <c r="K452" s="426"/>
      <c r="L452" s="426"/>
      <c r="M452" s="426"/>
      <c r="N452" s="426"/>
      <c r="O452" s="426"/>
      <c r="P452" s="426"/>
      <c r="Q452" s="426"/>
      <c r="R452" s="426"/>
      <c r="S452" s="426"/>
      <c r="T452" s="426"/>
      <c r="U452" s="426"/>
      <c r="V452" s="426"/>
      <c r="W452" s="426"/>
      <c r="X452" s="426"/>
      <c r="Y452" s="426"/>
      <c r="Z452" s="426"/>
      <c r="AA452" s="426"/>
    </row>
    <row r="453" spans="1:27" ht="15.75" customHeight="1">
      <c r="A453" s="426"/>
      <c r="B453" s="426"/>
      <c r="C453" s="426"/>
      <c r="D453" s="426"/>
      <c r="E453" s="426"/>
      <c r="F453" s="426"/>
      <c r="G453" s="426"/>
      <c r="H453" s="426"/>
      <c r="I453" s="426"/>
      <c r="J453" s="426"/>
      <c r="K453" s="426"/>
      <c r="L453" s="426"/>
      <c r="M453" s="426"/>
      <c r="N453" s="426"/>
      <c r="O453" s="426"/>
      <c r="P453" s="426"/>
      <c r="Q453" s="426"/>
      <c r="R453" s="426"/>
      <c r="S453" s="426"/>
      <c r="T453" s="426"/>
      <c r="U453" s="426"/>
      <c r="V453" s="426"/>
      <c r="W453" s="426"/>
      <c r="X453" s="426"/>
      <c r="Y453" s="426"/>
      <c r="Z453" s="426"/>
      <c r="AA453" s="426"/>
    </row>
    <row r="454" spans="1:27" ht="15.75" customHeight="1">
      <c r="A454" s="426"/>
      <c r="B454" s="426"/>
      <c r="C454" s="426"/>
      <c r="D454" s="426"/>
      <c r="E454" s="426"/>
      <c r="F454" s="426"/>
      <c r="G454" s="426"/>
      <c r="H454" s="426"/>
      <c r="I454" s="426"/>
      <c r="J454" s="426"/>
      <c r="K454" s="426"/>
      <c r="L454" s="426"/>
      <c r="M454" s="426"/>
      <c r="N454" s="426"/>
      <c r="O454" s="426"/>
      <c r="P454" s="426"/>
      <c r="Q454" s="426"/>
      <c r="R454" s="426"/>
      <c r="S454" s="426"/>
      <c r="T454" s="426"/>
      <c r="U454" s="426"/>
      <c r="V454" s="426"/>
      <c r="W454" s="426"/>
      <c r="X454" s="426"/>
      <c r="Y454" s="426"/>
      <c r="Z454" s="426"/>
      <c r="AA454" s="426"/>
    </row>
    <row r="455" spans="1:27" ht="15.75" customHeight="1">
      <c r="A455" s="426"/>
      <c r="B455" s="426"/>
      <c r="C455" s="426"/>
      <c r="D455" s="426"/>
      <c r="E455" s="426"/>
      <c r="F455" s="426"/>
      <c r="G455" s="426"/>
      <c r="H455" s="426"/>
      <c r="I455" s="426"/>
      <c r="J455" s="426"/>
      <c r="K455" s="426"/>
      <c r="L455" s="426"/>
      <c r="M455" s="426"/>
      <c r="N455" s="426"/>
      <c r="O455" s="426"/>
      <c r="P455" s="426"/>
      <c r="Q455" s="426"/>
      <c r="R455" s="426"/>
      <c r="S455" s="426"/>
      <c r="T455" s="426"/>
      <c r="U455" s="426"/>
      <c r="V455" s="426"/>
      <c r="W455" s="426"/>
      <c r="X455" s="426"/>
      <c r="Y455" s="426"/>
      <c r="Z455" s="426"/>
      <c r="AA455" s="426"/>
    </row>
    <row r="456" spans="1:27" ht="15.75" customHeight="1">
      <c r="A456" s="426"/>
      <c r="B456" s="426"/>
      <c r="C456" s="426"/>
      <c r="D456" s="426"/>
      <c r="E456" s="426"/>
      <c r="F456" s="426"/>
      <c r="G456" s="426"/>
      <c r="H456" s="426"/>
      <c r="I456" s="426"/>
      <c r="J456" s="426"/>
      <c r="K456" s="426"/>
      <c r="L456" s="426"/>
      <c r="M456" s="426"/>
      <c r="N456" s="426"/>
      <c r="O456" s="426"/>
      <c r="P456" s="426"/>
      <c r="Q456" s="426"/>
      <c r="R456" s="426"/>
      <c r="S456" s="426"/>
      <c r="T456" s="426"/>
      <c r="U456" s="426"/>
      <c r="V456" s="426"/>
      <c r="W456" s="426"/>
      <c r="X456" s="426"/>
      <c r="Y456" s="426"/>
      <c r="Z456" s="426"/>
      <c r="AA456" s="426"/>
    </row>
    <row r="457" spans="1:27" ht="15.75" customHeight="1">
      <c r="A457" s="426"/>
      <c r="B457" s="426"/>
      <c r="C457" s="426"/>
      <c r="D457" s="426"/>
      <c r="E457" s="426"/>
      <c r="F457" s="426"/>
      <c r="G457" s="426"/>
      <c r="H457" s="426"/>
      <c r="I457" s="426"/>
      <c r="J457" s="426"/>
      <c r="K457" s="426"/>
      <c r="L457" s="426"/>
      <c r="M457" s="426"/>
      <c r="N457" s="426"/>
      <c r="O457" s="426"/>
      <c r="P457" s="426"/>
      <c r="Q457" s="426"/>
      <c r="R457" s="426"/>
      <c r="S457" s="426"/>
      <c r="T457" s="426"/>
      <c r="U457" s="426"/>
      <c r="V457" s="426"/>
      <c r="W457" s="426"/>
      <c r="X457" s="426"/>
      <c r="Y457" s="426"/>
      <c r="Z457" s="426"/>
      <c r="AA457" s="426"/>
    </row>
    <row r="458" spans="1:27" ht="15.75" customHeight="1">
      <c r="A458" s="426"/>
      <c r="B458" s="426"/>
      <c r="C458" s="426"/>
      <c r="D458" s="426"/>
      <c r="E458" s="426"/>
      <c r="F458" s="426"/>
      <c r="G458" s="426"/>
      <c r="H458" s="426"/>
      <c r="I458" s="426"/>
      <c r="J458" s="426"/>
      <c r="K458" s="426"/>
      <c r="L458" s="426"/>
      <c r="M458" s="426"/>
      <c r="N458" s="426"/>
      <c r="O458" s="426"/>
      <c r="P458" s="426"/>
      <c r="Q458" s="426"/>
      <c r="R458" s="426"/>
      <c r="S458" s="426"/>
      <c r="T458" s="426"/>
      <c r="U458" s="426"/>
      <c r="V458" s="426"/>
      <c r="W458" s="426"/>
      <c r="X458" s="426"/>
      <c r="Y458" s="426"/>
      <c r="Z458" s="426"/>
      <c r="AA458" s="426"/>
    </row>
    <row r="459" spans="1:27" ht="15.75" customHeight="1">
      <c r="A459" s="426"/>
      <c r="B459" s="426"/>
      <c r="C459" s="426"/>
      <c r="D459" s="426"/>
      <c r="E459" s="426"/>
      <c r="F459" s="426"/>
      <c r="G459" s="426"/>
      <c r="H459" s="426"/>
      <c r="I459" s="426"/>
      <c r="J459" s="426"/>
      <c r="K459" s="426"/>
      <c r="L459" s="426"/>
      <c r="M459" s="426"/>
      <c r="N459" s="426"/>
      <c r="O459" s="426"/>
      <c r="P459" s="426"/>
      <c r="Q459" s="426"/>
      <c r="R459" s="426"/>
      <c r="S459" s="426"/>
      <c r="T459" s="426"/>
      <c r="U459" s="426"/>
      <c r="V459" s="426"/>
      <c r="W459" s="426"/>
      <c r="X459" s="426"/>
      <c r="Y459" s="426"/>
      <c r="Z459" s="426"/>
      <c r="AA459" s="426"/>
    </row>
    <row r="460" spans="1:27" ht="15.75" customHeight="1">
      <c r="A460" s="426"/>
      <c r="B460" s="426"/>
      <c r="C460" s="426"/>
      <c r="D460" s="426"/>
      <c r="E460" s="426"/>
      <c r="F460" s="426"/>
      <c r="G460" s="426"/>
      <c r="H460" s="426"/>
      <c r="I460" s="426"/>
      <c r="J460" s="426"/>
      <c r="K460" s="426"/>
      <c r="L460" s="426"/>
      <c r="M460" s="426"/>
      <c r="N460" s="426"/>
      <c r="O460" s="426"/>
      <c r="P460" s="426"/>
      <c r="Q460" s="426"/>
      <c r="R460" s="426"/>
      <c r="S460" s="426"/>
      <c r="T460" s="426"/>
      <c r="U460" s="426"/>
      <c r="V460" s="426"/>
      <c r="W460" s="426"/>
      <c r="X460" s="426"/>
      <c r="Y460" s="426"/>
      <c r="Z460" s="426"/>
      <c r="AA460" s="426"/>
    </row>
    <row r="461" spans="1:27" ht="15.75" customHeight="1">
      <c r="A461" s="426"/>
      <c r="B461" s="426"/>
      <c r="C461" s="426"/>
      <c r="D461" s="426"/>
      <c r="E461" s="426"/>
      <c r="F461" s="426"/>
      <c r="G461" s="426"/>
      <c r="H461" s="426"/>
      <c r="I461" s="426"/>
      <c r="J461" s="426"/>
      <c r="K461" s="426"/>
      <c r="L461" s="426"/>
      <c r="M461" s="426"/>
      <c r="N461" s="426"/>
      <c r="O461" s="426"/>
      <c r="P461" s="426"/>
      <c r="Q461" s="426"/>
      <c r="R461" s="426"/>
      <c r="S461" s="426"/>
      <c r="T461" s="426"/>
      <c r="U461" s="426"/>
      <c r="V461" s="426"/>
      <c r="W461" s="426"/>
      <c r="X461" s="426"/>
      <c r="Y461" s="426"/>
      <c r="Z461" s="426"/>
      <c r="AA461" s="426"/>
    </row>
    <row r="462" spans="1:27" ht="15.75" customHeight="1">
      <c r="A462" s="426"/>
      <c r="B462" s="426"/>
      <c r="C462" s="426"/>
      <c r="D462" s="426"/>
      <c r="E462" s="426"/>
      <c r="F462" s="426"/>
      <c r="G462" s="426"/>
      <c r="H462" s="426"/>
      <c r="I462" s="426"/>
      <c r="J462" s="426"/>
      <c r="K462" s="426"/>
      <c r="L462" s="426"/>
      <c r="M462" s="426"/>
      <c r="N462" s="426"/>
      <c r="O462" s="426"/>
      <c r="P462" s="426"/>
      <c r="Q462" s="426"/>
      <c r="R462" s="426"/>
      <c r="S462" s="426"/>
      <c r="T462" s="426"/>
      <c r="U462" s="426"/>
      <c r="V462" s="426"/>
      <c r="W462" s="426"/>
      <c r="X462" s="426"/>
      <c r="Y462" s="426"/>
      <c r="Z462" s="426"/>
      <c r="AA462" s="426"/>
    </row>
    <row r="463" spans="1:27" ht="15.75" customHeight="1">
      <c r="A463" s="426"/>
      <c r="B463" s="426"/>
      <c r="C463" s="426"/>
      <c r="D463" s="426"/>
      <c r="E463" s="426"/>
      <c r="F463" s="426"/>
      <c r="G463" s="426"/>
      <c r="H463" s="426"/>
      <c r="I463" s="426"/>
      <c r="J463" s="426"/>
      <c r="K463" s="426"/>
      <c r="L463" s="426"/>
      <c r="M463" s="426"/>
      <c r="N463" s="426"/>
      <c r="O463" s="426"/>
      <c r="P463" s="426"/>
      <c r="Q463" s="426"/>
      <c r="R463" s="426"/>
      <c r="S463" s="426"/>
      <c r="T463" s="426"/>
      <c r="U463" s="426"/>
      <c r="V463" s="426"/>
      <c r="W463" s="426"/>
      <c r="X463" s="426"/>
      <c r="Y463" s="426"/>
      <c r="Z463" s="426"/>
      <c r="AA463" s="426"/>
    </row>
    <row r="464" spans="1:27" ht="15.75" customHeight="1">
      <c r="A464" s="426"/>
      <c r="B464" s="426"/>
      <c r="C464" s="426"/>
      <c r="D464" s="426"/>
      <c r="E464" s="426"/>
      <c r="F464" s="426"/>
      <c r="G464" s="426"/>
      <c r="H464" s="426"/>
      <c r="I464" s="426"/>
      <c r="J464" s="426"/>
      <c r="K464" s="426"/>
      <c r="L464" s="426"/>
      <c r="M464" s="426"/>
      <c r="N464" s="426"/>
      <c r="O464" s="426"/>
      <c r="P464" s="426"/>
      <c r="Q464" s="426"/>
      <c r="R464" s="426"/>
      <c r="S464" s="426"/>
      <c r="T464" s="426"/>
      <c r="U464" s="426"/>
      <c r="V464" s="426"/>
      <c r="W464" s="426"/>
      <c r="X464" s="426"/>
      <c r="Y464" s="426"/>
      <c r="Z464" s="426"/>
      <c r="AA464" s="426"/>
    </row>
    <row r="465" spans="1:27" ht="15.75" customHeight="1">
      <c r="A465" s="426"/>
      <c r="B465" s="426"/>
      <c r="C465" s="426"/>
      <c r="D465" s="426"/>
      <c r="E465" s="426"/>
      <c r="F465" s="426"/>
      <c r="G465" s="426"/>
      <c r="H465" s="426"/>
      <c r="I465" s="426"/>
      <c r="J465" s="426"/>
      <c r="K465" s="426"/>
      <c r="L465" s="426"/>
      <c r="M465" s="426"/>
      <c r="N465" s="426"/>
      <c r="O465" s="426"/>
      <c r="P465" s="426"/>
      <c r="Q465" s="426"/>
      <c r="R465" s="426"/>
      <c r="S465" s="426"/>
      <c r="T465" s="426"/>
      <c r="U465" s="426"/>
      <c r="V465" s="426"/>
      <c r="W465" s="426"/>
      <c r="X465" s="426"/>
      <c r="Y465" s="426"/>
      <c r="Z465" s="426"/>
      <c r="AA465" s="426"/>
    </row>
    <row r="466" spans="1:27" ht="15.75" customHeight="1">
      <c r="A466" s="426"/>
      <c r="B466" s="426"/>
      <c r="C466" s="426"/>
      <c r="D466" s="426"/>
      <c r="E466" s="426"/>
      <c r="F466" s="426"/>
      <c r="G466" s="426"/>
      <c r="H466" s="426"/>
      <c r="I466" s="426"/>
      <c r="J466" s="426"/>
      <c r="K466" s="426"/>
      <c r="L466" s="426"/>
      <c r="M466" s="426"/>
      <c r="N466" s="426"/>
      <c r="O466" s="426"/>
      <c r="P466" s="426"/>
      <c r="Q466" s="426"/>
      <c r="R466" s="426"/>
      <c r="S466" s="426"/>
      <c r="T466" s="426"/>
      <c r="U466" s="426"/>
      <c r="V466" s="426"/>
      <c r="W466" s="426"/>
      <c r="X466" s="426"/>
      <c r="Y466" s="426"/>
      <c r="Z466" s="426"/>
      <c r="AA466" s="426"/>
    </row>
    <row r="467" spans="1:27" ht="15.75" customHeight="1">
      <c r="A467" s="426"/>
      <c r="B467" s="426"/>
      <c r="C467" s="426"/>
      <c r="D467" s="426"/>
      <c r="E467" s="426"/>
      <c r="F467" s="426"/>
      <c r="G467" s="426"/>
      <c r="H467" s="426"/>
      <c r="I467" s="426"/>
      <c r="J467" s="426"/>
      <c r="K467" s="426"/>
      <c r="L467" s="426"/>
      <c r="M467" s="426"/>
      <c r="N467" s="426"/>
      <c r="O467" s="426"/>
      <c r="P467" s="426"/>
      <c r="Q467" s="426"/>
      <c r="R467" s="426"/>
      <c r="S467" s="426"/>
      <c r="T467" s="426"/>
      <c r="U467" s="426"/>
      <c r="V467" s="426"/>
      <c r="W467" s="426"/>
      <c r="X467" s="426"/>
      <c r="Y467" s="426"/>
      <c r="Z467" s="426"/>
      <c r="AA467" s="426"/>
    </row>
    <row r="468" spans="1:27" ht="15.75" customHeight="1">
      <c r="A468" s="426"/>
      <c r="B468" s="426"/>
      <c r="C468" s="426"/>
      <c r="D468" s="426"/>
      <c r="E468" s="426"/>
      <c r="F468" s="426"/>
      <c r="G468" s="426"/>
      <c r="H468" s="426"/>
      <c r="I468" s="426"/>
      <c r="J468" s="426"/>
      <c r="K468" s="426"/>
      <c r="L468" s="426"/>
      <c r="M468" s="426"/>
      <c r="N468" s="426"/>
      <c r="O468" s="426"/>
      <c r="P468" s="426"/>
      <c r="Q468" s="426"/>
      <c r="R468" s="426"/>
      <c r="S468" s="426"/>
      <c r="T468" s="426"/>
      <c r="U468" s="426"/>
      <c r="V468" s="426"/>
      <c r="W468" s="426"/>
      <c r="X468" s="426"/>
      <c r="Y468" s="426"/>
      <c r="Z468" s="426"/>
      <c r="AA468" s="426"/>
    </row>
    <row r="469" spans="1:27" ht="15.75" customHeight="1">
      <c r="A469" s="426"/>
      <c r="B469" s="426"/>
      <c r="C469" s="426"/>
      <c r="D469" s="426"/>
      <c r="E469" s="426"/>
      <c r="F469" s="426"/>
      <c r="G469" s="426"/>
      <c r="H469" s="426"/>
      <c r="I469" s="426"/>
      <c r="J469" s="426"/>
      <c r="K469" s="426"/>
      <c r="L469" s="426"/>
      <c r="M469" s="426"/>
      <c r="N469" s="426"/>
      <c r="O469" s="426"/>
      <c r="P469" s="426"/>
      <c r="Q469" s="426"/>
      <c r="R469" s="426"/>
      <c r="S469" s="426"/>
      <c r="T469" s="426"/>
      <c r="U469" s="426"/>
      <c r="V469" s="426"/>
      <c r="W469" s="426"/>
      <c r="X469" s="426"/>
      <c r="Y469" s="426"/>
      <c r="Z469" s="426"/>
      <c r="AA469" s="426"/>
    </row>
    <row r="470" spans="1:27" ht="15.75" customHeight="1">
      <c r="A470" s="426"/>
      <c r="B470" s="426"/>
      <c r="C470" s="426"/>
      <c r="D470" s="426"/>
      <c r="E470" s="426"/>
      <c r="F470" s="426"/>
      <c r="G470" s="426"/>
      <c r="H470" s="426"/>
      <c r="I470" s="426"/>
      <c r="J470" s="426"/>
      <c r="K470" s="426"/>
      <c r="L470" s="426"/>
      <c r="M470" s="426"/>
      <c r="N470" s="426"/>
      <c r="O470" s="426"/>
      <c r="P470" s="426"/>
      <c r="Q470" s="426"/>
      <c r="R470" s="426"/>
      <c r="S470" s="426"/>
      <c r="T470" s="426"/>
      <c r="U470" s="426"/>
      <c r="V470" s="426"/>
      <c r="W470" s="426"/>
      <c r="X470" s="426"/>
      <c r="Y470" s="426"/>
      <c r="Z470" s="426"/>
      <c r="AA470" s="426"/>
    </row>
    <row r="471" spans="1:27" ht="15.75" customHeight="1">
      <c r="A471" s="426"/>
      <c r="B471" s="426"/>
      <c r="C471" s="426"/>
      <c r="D471" s="426"/>
      <c r="E471" s="426"/>
      <c r="F471" s="426"/>
      <c r="G471" s="426"/>
      <c r="H471" s="426"/>
      <c r="I471" s="426"/>
      <c r="J471" s="426"/>
      <c r="K471" s="426"/>
      <c r="L471" s="426"/>
      <c r="M471" s="426"/>
      <c r="N471" s="426"/>
      <c r="O471" s="426"/>
      <c r="P471" s="426"/>
      <c r="Q471" s="426"/>
      <c r="R471" s="426"/>
      <c r="S471" s="426"/>
      <c r="T471" s="426"/>
      <c r="U471" s="426"/>
      <c r="V471" s="426"/>
      <c r="W471" s="426"/>
      <c r="X471" s="426"/>
      <c r="Y471" s="426"/>
      <c r="Z471" s="426"/>
      <c r="AA471" s="426"/>
    </row>
    <row r="472" spans="1:27" ht="15.75" customHeight="1">
      <c r="A472" s="426"/>
      <c r="B472" s="426"/>
      <c r="C472" s="426"/>
      <c r="D472" s="426"/>
      <c r="E472" s="426"/>
      <c r="F472" s="426"/>
      <c r="G472" s="426"/>
      <c r="H472" s="426"/>
      <c r="I472" s="426"/>
      <c r="J472" s="426"/>
      <c r="K472" s="426"/>
      <c r="L472" s="426"/>
      <c r="M472" s="426"/>
      <c r="N472" s="426"/>
      <c r="O472" s="426"/>
      <c r="P472" s="426"/>
      <c r="Q472" s="426"/>
      <c r="R472" s="426"/>
      <c r="S472" s="426"/>
      <c r="T472" s="426"/>
      <c r="U472" s="426"/>
      <c r="V472" s="426"/>
      <c r="W472" s="426"/>
      <c r="X472" s="426"/>
      <c r="Y472" s="426"/>
      <c r="Z472" s="426"/>
      <c r="AA472" s="426"/>
    </row>
    <row r="473" spans="1:27" ht="15.75" customHeight="1">
      <c r="A473" s="426"/>
      <c r="B473" s="426"/>
      <c r="C473" s="426"/>
      <c r="D473" s="426"/>
      <c r="E473" s="426"/>
      <c r="F473" s="426"/>
      <c r="G473" s="426"/>
      <c r="H473" s="426"/>
      <c r="I473" s="426"/>
      <c r="J473" s="426"/>
      <c r="K473" s="426"/>
      <c r="L473" s="426"/>
      <c r="M473" s="426"/>
      <c r="N473" s="426"/>
      <c r="O473" s="426"/>
      <c r="P473" s="426"/>
      <c r="Q473" s="426"/>
      <c r="R473" s="426"/>
      <c r="S473" s="426"/>
      <c r="T473" s="426"/>
      <c r="U473" s="426"/>
      <c r="V473" s="426"/>
      <c r="W473" s="426"/>
      <c r="X473" s="426"/>
      <c r="Y473" s="426"/>
      <c r="Z473" s="426"/>
      <c r="AA473" s="426"/>
    </row>
    <row r="474" spans="1:27" ht="15.75" customHeight="1">
      <c r="A474" s="426"/>
      <c r="B474" s="426"/>
      <c r="C474" s="426"/>
      <c r="D474" s="426"/>
      <c r="E474" s="426"/>
      <c r="F474" s="426"/>
      <c r="G474" s="426"/>
      <c r="H474" s="426"/>
      <c r="I474" s="426"/>
      <c r="J474" s="426"/>
      <c r="K474" s="426"/>
      <c r="L474" s="426"/>
      <c r="M474" s="426"/>
      <c r="N474" s="426"/>
      <c r="O474" s="426"/>
      <c r="P474" s="426"/>
      <c r="Q474" s="426"/>
      <c r="R474" s="426"/>
      <c r="S474" s="426"/>
      <c r="T474" s="426"/>
      <c r="U474" s="426"/>
      <c r="V474" s="426"/>
      <c r="W474" s="426"/>
      <c r="X474" s="426"/>
      <c r="Y474" s="426"/>
      <c r="Z474" s="426"/>
      <c r="AA474" s="426"/>
    </row>
    <row r="475" spans="1:27" ht="15.75" customHeight="1">
      <c r="A475" s="426"/>
      <c r="B475" s="426"/>
      <c r="C475" s="426"/>
      <c r="D475" s="426"/>
      <c r="E475" s="426"/>
      <c r="F475" s="426"/>
      <c r="G475" s="426"/>
      <c r="H475" s="426"/>
      <c r="I475" s="426"/>
      <c r="J475" s="426"/>
      <c r="K475" s="426"/>
      <c r="L475" s="426"/>
      <c r="M475" s="426"/>
      <c r="N475" s="426"/>
      <c r="O475" s="426"/>
      <c r="P475" s="426"/>
      <c r="Q475" s="426"/>
      <c r="R475" s="426"/>
      <c r="S475" s="426"/>
      <c r="T475" s="426"/>
      <c r="U475" s="426"/>
      <c r="V475" s="426"/>
      <c r="W475" s="426"/>
      <c r="X475" s="426"/>
      <c r="Y475" s="426"/>
      <c r="Z475" s="426"/>
      <c r="AA475" s="426"/>
    </row>
    <row r="476" spans="1:27" ht="15.75" customHeight="1">
      <c r="A476" s="426"/>
      <c r="B476" s="426"/>
      <c r="C476" s="426"/>
      <c r="D476" s="426"/>
      <c r="E476" s="426"/>
      <c r="F476" s="426"/>
      <c r="G476" s="426"/>
      <c r="H476" s="426"/>
      <c r="I476" s="426"/>
      <c r="J476" s="426"/>
      <c r="K476" s="426"/>
      <c r="L476" s="426"/>
      <c r="M476" s="426"/>
      <c r="N476" s="426"/>
      <c r="O476" s="426"/>
      <c r="P476" s="426"/>
      <c r="Q476" s="426"/>
      <c r="R476" s="426"/>
      <c r="S476" s="426"/>
      <c r="T476" s="426"/>
      <c r="U476" s="426"/>
      <c r="V476" s="426"/>
      <c r="W476" s="426"/>
      <c r="X476" s="426"/>
      <c r="Y476" s="426"/>
      <c r="Z476" s="426"/>
      <c r="AA476" s="426"/>
    </row>
    <row r="477" spans="1:27" ht="15.75" customHeight="1">
      <c r="A477" s="426"/>
      <c r="B477" s="426"/>
      <c r="C477" s="426"/>
      <c r="D477" s="426"/>
      <c r="E477" s="426"/>
      <c r="F477" s="426"/>
      <c r="G477" s="426"/>
      <c r="H477" s="426"/>
      <c r="I477" s="426"/>
      <c r="J477" s="426"/>
      <c r="K477" s="426"/>
      <c r="L477" s="426"/>
      <c r="M477" s="426"/>
      <c r="N477" s="426"/>
      <c r="O477" s="426"/>
      <c r="P477" s="426"/>
      <c r="Q477" s="426"/>
      <c r="R477" s="426"/>
      <c r="S477" s="426"/>
      <c r="T477" s="426"/>
      <c r="U477" s="426"/>
      <c r="V477" s="426"/>
      <c r="W477" s="426"/>
      <c r="X477" s="426"/>
      <c r="Y477" s="426"/>
      <c r="Z477" s="426"/>
      <c r="AA477" s="426"/>
    </row>
    <row r="478" spans="1:27" ht="15.75" customHeight="1">
      <c r="A478" s="426"/>
      <c r="B478" s="426"/>
      <c r="C478" s="426"/>
      <c r="D478" s="426"/>
      <c r="E478" s="426"/>
      <c r="F478" s="426"/>
      <c r="G478" s="426"/>
      <c r="H478" s="426"/>
      <c r="I478" s="426"/>
      <c r="J478" s="426"/>
      <c r="K478" s="426"/>
      <c r="L478" s="426"/>
      <c r="M478" s="426"/>
      <c r="N478" s="426"/>
      <c r="O478" s="426"/>
      <c r="P478" s="426"/>
      <c r="Q478" s="426"/>
      <c r="R478" s="426"/>
      <c r="S478" s="426"/>
      <c r="T478" s="426"/>
      <c r="U478" s="426"/>
      <c r="V478" s="426"/>
      <c r="W478" s="426"/>
      <c r="X478" s="426"/>
      <c r="Y478" s="426"/>
      <c r="Z478" s="426"/>
      <c r="AA478" s="426"/>
    </row>
    <row r="479" spans="1:27" ht="15.75" customHeight="1">
      <c r="A479" s="426"/>
      <c r="B479" s="426"/>
      <c r="C479" s="426"/>
      <c r="D479" s="426"/>
      <c r="E479" s="426"/>
      <c r="F479" s="426"/>
      <c r="G479" s="426"/>
      <c r="H479" s="426"/>
      <c r="I479" s="426"/>
      <c r="J479" s="426"/>
      <c r="K479" s="426"/>
      <c r="L479" s="426"/>
      <c r="M479" s="426"/>
      <c r="N479" s="426"/>
      <c r="O479" s="426"/>
      <c r="P479" s="426"/>
      <c r="Q479" s="426"/>
      <c r="R479" s="426"/>
      <c r="S479" s="426"/>
      <c r="T479" s="426"/>
      <c r="U479" s="426"/>
      <c r="V479" s="426"/>
      <c r="W479" s="426"/>
      <c r="X479" s="426"/>
      <c r="Y479" s="426"/>
      <c r="Z479" s="426"/>
      <c r="AA479" s="426"/>
    </row>
    <row r="480" spans="1:27" ht="15.75" customHeight="1">
      <c r="A480" s="426"/>
      <c r="B480" s="426"/>
      <c r="C480" s="426"/>
      <c r="D480" s="426"/>
      <c r="E480" s="426"/>
      <c r="F480" s="426"/>
      <c r="G480" s="426"/>
      <c r="H480" s="426"/>
      <c r="I480" s="426"/>
      <c r="J480" s="426"/>
      <c r="K480" s="426"/>
      <c r="L480" s="426"/>
      <c r="M480" s="426"/>
      <c r="N480" s="426"/>
      <c r="O480" s="426"/>
      <c r="P480" s="426"/>
      <c r="Q480" s="426"/>
      <c r="R480" s="426"/>
      <c r="S480" s="426"/>
      <c r="T480" s="426"/>
      <c r="U480" s="426"/>
      <c r="V480" s="426"/>
      <c r="W480" s="426"/>
      <c r="X480" s="426"/>
      <c r="Y480" s="426"/>
      <c r="Z480" s="426"/>
      <c r="AA480" s="426"/>
    </row>
    <row r="481" spans="1:27" ht="15.75" customHeight="1">
      <c r="A481" s="426"/>
      <c r="B481" s="426"/>
      <c r="C481" s="426"/>
      <c r="D481" s="426"/>
      <c r="E481" s="426"/>
      <c r="F481" s="426"/>
      <c r="G481" s="426"/>
      <c r="H481" s="426"/>
      <c r="I481" s="426"/>
      <c r="J481" s="426"/>
      <c r="K481" s="426"/>
      <c r="L481" s="426"/>
      <c r="M481" s="426"/>
      <c r="N481" s="426"/>
      <c r="O481" s="426"/>
      <c r="P481" s="426"/>
      <c r="Q481" s="426"/>
      <c r="R481" s="426"/>
      <c r="S481" s="426"/>
      <c r="T481" s="426"/>
      <c r="U481" s="426"/>
      <c r="V481" s="426"/>
      <c r="W481" s="426"/>
      <c r="X481" s="426"/>
      <c r="Y481" s="426"/>
      <c r="Z481" s="426"/>
      <c r="AA481" s="426"/>
    </row>
    <row r="482" spans="1:27" ht="15.75" customHeight="1">
      <c r="A482" s="426"/>
      <c r="B482" s="426"/>
      <c r="C482" s="426"/>
      <c r="D482" s="426"/>
      <c r="E482" s="426"/>
      <c r="F482" s="426"/>
      <c r="G482" s="426"/>
      <c r="H482" s="426"/>
      <c r="I482" s="426"/>
      <c r="J482" s="426"/>
      <c r="K482" s="426"/>
      <c r="L482" s="426"/>
      <c r="M482" s="426"/>
      <c r="N482" s="426"/>
      <c r="O482" s="426"/>
      <c r="P482" s="426"/>
      <c r="Q482" s="426"/>
      <c r="R482" s="426"/>
      <c r="S482" s="426"/>
      <c r="T482" s="426"/>
      <c r="U482" s="426"/>
      <c r="V482" s="426"/>
      <c r="W482" s="426"/>
      <c r="X482" s="426"/>
      <c r="Y482" s="426"/>
      <c r="Z482" s="426"/>
      <c r="AA482" s="426"/>
    </row>
    <row r="483" spans="1:27" ht="15.75" customHeight="1">
      <c r="A483" s="426"/>
      <c r="B483" s="426"/>
      <c r="C483" s="426"/>
      <c r="D483" s="426"/>
      <c r="E483" s="426"/>
      <c r="F483" s="426"/>
      <c r="G483" s="426"/>
      <c r="H483" s="426"/>
      <c r="I483" s="426"/>
      <c r="J483" s="426"/>
      <c r="K483" s="426"/>
      <c r="L483" s="426"/>
      <c r="M483" s="426"/>
      <c r="N483" s="426"/>
      <c r="O483" s="426"/>
      <c r="P483" s="426"/>
      <c r="Q483" s="426"/>
      <c r="R483" s="426"/>
      <c r="S483" s="426"/>
      <c r="T483" s="426"/>
      <c r="U483" s="426"/>
      <c r="V483" s="426"/>
      <c r="W483" s="426"/>
      <c r="X483" s="426"/>
      <c r="Y483" s="426"/>
      <c r="Z483" s="426"/>
      <c r="AA483" s="426"/>
    </row>
    <row r="484" spans="1:27" ht="15.75" customHeight="1">
      <c r="A484" s="426"/>
      <c r="B484" s="426"/>
      <c r="C484" s="426"/>
      <c r="D484" s="426"/>
      <c r="E484" s="426"/>
      <c r="F484" s="426"/>
      <c r="G484" s="426"/>
      <c r="H484" s="426"/>
      <c r="I484" s="426"/>
      <c r="J484" s="426"/>
      <c r="K484" s="426"/>
      <c r="L484" s="426"/>
      <c r="M484" s="426"/>
      <c r="N484" s="426"/>
      <c r="O484" s="426"/>
      <c r="P484" s="426"/>
      <c r="Q484" s="426"/>
      <c r="R484" s="426"/>
      <c r="S484" s="426"/>
      <c r="T484" s="426"/>
      <c r="U484" s="426"/>
      <c r="V484" s="426"/>
      <c r="W484" s="426"/>
      <c r="X484" s="426"/>
      <c r="Y484" s="426"/>
      <c r="Z484" s="426"/>
      <c r="AA484" s="426"/>
    </row>
    <row r="485" spans="1:27" ht="15.75" customHeight="1">
      <c r="A485" s="426"/>
      <c r="B485" s="426"/>
      <c r="C485" s="426"/>
      <c r="D485" s="426"/>
      <c r="E485" s="426"/>
      <c r="F485" s="426"/>
      <c r="G485" s="426"/>
      <c r="H485" s="426"/>
      <c r="I485" s="426"/>
      <c r="J485" s="426"/>
      <c r="K485" s="426"/>
      <c r="L485" s="426"/>
      <c r="M485" s="426"/>
      <c r="N485" s="426"/>
      <c r="O485" s="426"/>
      <c r="P485" s="426"/>
      <c r="Q485" s="426"/>
      <c r="R485" s="426"/>
      <c r="S485" s="426"/>
      <c r="T485" s="426"/>
      <c r="U485" s="426"/>
      <c r="V485" s="426"/>
      <c r="W485" s="426"/>
      <c r="X485" s="426"/>
      <c r="Y485" s="426"/>
      <c r="Z485" s="426"/>
      <c r="AA485" s="426"/>
    </row>
    <row r="486" spans="1:27" ht="15.75" customHeight="1">
      <c r="A486" s="426"/>
      <c r="B486" s="426"/>
      <c r="C486" s="426"/>
      <c r="D486" s="426"/>
      <c r="E486" s="426"/>
      <c r="F486" s="426"/>
      <c r="G486" s="426"/>
      <c r="H486" s="426"/>
      <c r="I486" s="426"/>
      <c r="J486" s="426"/>
      <c r="K486" s="426"/>
      <c r="L486" s="426"/>
      <c r="M486" s="426"/>
      <c r="N486" s="426"/>
      <c r="O486" s="426"/>
      <c r="P486" s="426"/>
      <c r="Q486" s="426"/>
      <c r="R486" s="426"/>
      <c r="S486" s="426"/>
      <c r="T486" s="426"/>
      <c r="U486" s="426"/>
      <c r="V486" s="426"/>
      <c r="W486" s="426"/>
      <c r="X486" s="426"/>
      <c r="Y486" s="426"/>
      <c r="Z486" s="426"/>
      <c r="AA486" s="426"/>
    </row>
    <row r="487" spans="1:27" ht="15.75" customHeight="1">
      <c r="A487" s="426"/>
      <c r="B487" s="426"/>
      <c r="C487" s="426"/>
      <c r="D487" s="426"/>
      <c r="E487" s="426"/>
      <c r="F487" s="426"/>
      <c r="G487" s="426"/>
      <c r="H487" s="426"/>
      <c r="I487" s="426"/>
      <c r="J487" s="426"/>
      <c r="K487" s="426"/>
      <c r="L487" s="426"/>
      <c r="M487" s="426"/>
      <c r="N487" s="426"/>
      <c r="O487" s="426"/>
      <c r="P487" s="426"/>
      <c r="Q487" s="426"/>
      <c r="R487" s="426"/>
      <c r="S487" s="426"/>
      <c r="T487" s="426"/>
      <c r="U487" s="426"/>
      <c r="V487" s="426"/>
      <c r="W487" s="426"/>
      <c r="X487" s="426"/>
      <c r="Y487" s="426"/>
      <c r="Z487" s="426"/>
      <c r="AA487" s="426"/>
    </row>
    <row r="488" spans="1:27" ht="15.75" customHeight="1">
      <c r="A488" s="426"/>
      <c r="B488" s="426"/>
      <c r="C488" s="426"/>
      <c r="D488" s="426"/>
      <c r="E488" s="426"/>
      <c r="F488" s="426"/>
      <c r="G488" s="426"/>
      <c r="H488" s="426"/>
      <c r="I488" s="426"/>
      <c r="J488" s="426"/>
      <c r="K488" s="426"/>
      <c r="L488" s="426"/>
      <c r="M488" s="426"/>
      <c r="N488" s="426"/>
      <c r="O488" s="426"/>
      <c r="P488" s="426"/>
      <c r="Q488" s="426"/>
      <c r="R488" s="426"/>
      <c r="S488" s="426"/>
      <c r="T488" s="426"/>
      <c r="U488" s="426"/>
      <c r="V488" s="426"/>
      <c r="W488" s="426"/>
      <c r="X488" s="426"/>
      <c r="Y488" s="426"/>
      <c r="Z488" s="426"/>
      <c r="AA488" s="426"/>
    </row>
    <row r="489" spans="1:27" ht="15.75" customHeight="1">
      <c r="A489" s="426"/>
      <c r="B489" s="426"/>
      <c r="C489" s="426"/>
      <c r="D489" s="426"/>
      <c r="E489" s="426"/>
      <c r="F489" s="426"/>
      <c r="G489" s="426"/>
      <c r="H489" s="426"/>
      <c r="I489" s="426"/>
      <c r="J489" s="426"/>
      <c r="K489" s="426"/>
      <c r="L489" s="426"/>
      <c r="M489" s="426"/>
      <c r="N489" s="426"/>
      <c r="O489" s="426"/>
      <c r="P489" s="426"/>
      <c r="Q489" s="426"/>
      <c r="R489" s="426"/>
      <c r="S489" s="426"/>
      <c r="T489" s="426"/>
      <c r="U489" s="426"/>
      <c r="V489" s="426"/>
      <c r="W489" s="426"/>
      <c r="X489" s="426"/>
      <c r="Y489" s="426"/>
      <c r="Z489" s="426"/>
      <c r="AA489" s="426"/>
    </row>
    <row r="490" spans="1:27" ht="15.75" customHeight="1">
      <c r="A490" s="426"/>
      <c r="B490" s="426"/>
      <c r="C490" s="426"/>
      <c r="D490" s="426"/>
      <c r="E490" s="426"/>
      <c r="F490" s="426"/>
      <c r="G490" s="426"/>
      <c r="H490" s="426"/>
      <c r="I490" s="426"/>
      <c r="J490" s="426"/>
      <c r="K490" s="426"/>
      <c r="L490" s="426"/>
      <c r="M490" s="426"/>
      <c r="N490" s="426"/>
      <c r="O490" s="426"/>
      <c r="P490" s="426"/>
      <c r="Q490" s="426"/>
      <c r="R490" s="426"/>
      <c r="S490" s="426"/>
      <c r="T490" s="426"/>
      <c r="U490" s="426"/>
      <c r="V490" s="426"/>
      <c r="W490" s="426"/>
      <c r="X490" s="426"/>
      <c r="Y490" s="426"/>
      <c r="Z490" s="426"/>
      <c r="AA490" s="426"/>
    </row>
    <row r="491" spans="1:27" ht="15.75" customHeight="1">
      <c r="A491" s="426"/>
      <c r="B491" s="426"/>
      <c r="C491" s="426"/>
      <c r="D491" s="426"/>
      <c r="E491" s="426"/>
      <c r="F491" s="426"/>
      <c r="G491" s="426"/>
      <c r="H491" s="426"/>
      <c r="I491" s="426"/>
      <c r="J491" s="426"/>
      <c r="K491" s="426"/>
      <c r="L491" s="426"/>
      <c r="M491" s="426"/>
      <c r="N491" s="426"/>
      <c r="O491" s="426"/>
      <c r="P491" s="426"/>
      <c r="Q491" s="426"/>
      <c r="R491" s="426"/>
      <c r="S491" s="426"/>
      <c r="T491" s="426"/>
      <c r="U491" s="426"/>
      <c r="V491" s="426"/>
      <c r="W491" s="426"/>
      <c r="X491" s="426"/>
      <c r="Y491" s="426"/>
      <c r="Z491" s="426"/>
      <c r="AA491" s="426"/>
    </row>
    <row r="492" spans="1:27" ht="15.75" customHeight="1">
      <c r="A492" s="426"/>
      <c r="B492" s="426"/>
      <c r="C492" s="426"/>
      <c r="D492" s="426"/>
      <c r="E492" s="426"/>
      <c r="F492" s="426"/>
      <c r="G492" s="426"/>
      <c r="H492" s="426"/>
      <c r="I492" s="426"/>
      <c r="J492" s="426"/>
      <c r="K492" s="426"/>
      <c r="L492" s="426"/>
      <c r="M492" s="426"/>
      <c r="N492" s="426"/>
      <c r="O492" s="426"/>
      <c r="P492" s="426"/>
      <c r="Q492" s="426"/>
      <c r="R492" s="426"/>
      <c r="S492" s="426"/>
      <c r="T492" s="426"/>
      <c r="U492" s="426"/>
      <c r="V492" s="426"/>
      <c r="W492" s="426"/>
      <c r="X492" s="426"/>
      <c r="Y492" s="426"/>
      <c r="Z492" s="426"/>
      <c r="AA492" s="426"/>
    </row>
    <row r="493" spans="1:27" ht="15.75" customHeight="1">
      <c r="A493" s="426"/>
      <c r="B493" s="426"/>
      <c r="C493" s="426"/>
      <c r="D493" s="426"/>
      <c r="E493" s="426"/>
      <c r="F493" s="426"/>
      <c r="G493" s="426"/>
      <c r="H493" s="426"/>
      <c r="I493" s="426"/>
      <c r="J493" s="426"/>
      <c r="K493" s="426"/>
      <c r="L493" s="426"/>
      <c r="M493" s="426"/>
      <c r="N493" s="426"/>
      <c r="O493" s="426"/>
      <c r="P493" s="426"/>
      <c r="Q493" s="426"/>
      <c r="R493" s="426"/>
      <c r="S493" s="426"/>
      <c r="T493" s="426"/>
      <c r="U493" s="426"/>
      <c r="V493" s="426"/>
      <c r="W493" s="426"/>
      <c r="X493" s="426"/>
      <c r="Y493" s="426"/>
      <c r="Z493" s="426"/>
      <c r="AA493" s="426"/>
    </row>
    <row r="494" spans="1:27" ht="15.75" customHeight="1">
      <c r="A494" s="426"/>
      <c r="B494" s="426"/>
      <c r="C494" s="426"/>
      <c r="D494" s="426"/>
      <c r="E494" s="426"/>
      <c r="F494" s="426"/>
      <c r="G494" s="426"/>
      <c r="H494" s="426"/>
      <c r="I494" s="426"/>
      <c r="J494" s="426"/>
      <c r="K494" s="426"/>
      <c r="L494" s="426"/>
      <c r="M494" s="426"/>
      <c r="N494" s="426"/>
      <c r="O494" s="426"/>
      <c r="P494" s="426"/>
      <c r="Q494" s="426"/>
      <c r="R494" s="426"/>
      <c r="S494" s="426"/>
      <c r="T494" s="426"/>
      <c r="U494" s="426"/>
      <c r="V494" s="426"/>
      <c r="W494" s="426"/>
      <c r="X494" s="426"/>
      <c r="Y494" s="426"/>
      <c r="Z494" s="426"/>
      <c r="AA494" s="426"/>
    </row>
    <row r="495" spans="1:27" ht="15.75" customHeight="1">
      <c r="A495" s="426"/>
      <c r="B495" s="426"/>
      <c r="C495" s="426"/>
      <c r="D495" s="426"/>
      <c r="E495" s="426"/>
      <c r="F495" s="426"/>
      <c r="G495" s="426"/>
      <c r="H495" s="426"/>
      <c r="I495" s="426"/>
      <c r="J495" s="426"/>
      <c r="K495" s="426"/>
      <c r="L495" s="426"/>
      <c r="M495" s="426"/>
      <c r="N495" s="426"/>
      <c r="O495" s="426"/>
      <c r="P495" s="426"/>
      <c r="Q495" s="426"/>
      <c r="R495" s="426"/>
      <c r="S495" s="426"/>
      <c r="T495" s="426"/>
      <c r="U495" s="426"/>
      <c r="V495" s="426"/>
      <c r="W495" s="426"/>
      <c r="X495" s="426"/>
      <c r="Y495" s="426"/>
      <c r="Z495" s="426"/>
      <c r="AA495" s="426"/>
    </row>
    <row r="496" spans="1:27" ht="15.75" customHeight="1">
      <c r="A496" s="426"/>
      <c r="B496" s="426"/>
      <c r="C496" s="426"/>
      <c r="D496" s="426"/>
      <c r="E496" s="426"/>
      <c r="F496" s="426"/>
      <c r="G496" s="426"/>
      <c r="H496" s="426"/>
      <c r="I496" s="426"/>
      <c r="J496" s="426"/>
      <c r="K496" s="426"/>
      <c r="L496" s="426"/>
      <c r="M496" s="426"/>
      <c r="N496" s="426"/>
      <c r="O496" s="426"/>
      <c r="P496" s="426"/>
      <c r="Q496" s="426"/>
      <c r="R496" s="426"/>
      <c r="S496" s="426"/>
      <c r="T496" s="426"/>
      <c r="U496" s="426"/>
      <c r="V496" s="426"/>
      <c r="W496" s="426"/>
      <c r="X496" s="426"/>
      <c r="Y496" s="426"/>
      <c r="Z496" s="426"/>
      <c r="AA496" s="426"/>
    </row>
    <row r="497" spans="1:27" ht="15.75" customHeight="1">
      <c r="A497" s="426"/>
      <c r="B497" s="426"/>
      <c r="C497" s="426"/>
      <c r="D497" s="426"/>
      <c r="E497" s="426"/>
      <c r="F497" s="426"/>
      <c r="G497" s="426"/>
      <c r="H497" s="426"/>
      <c r="I497" s="426"/>
      <c r="J497" s="426"/>
      <c r="K497" s="426"/>
      <c r="L497" s="426"/>
      <c r="M497" s="426"/>
      <c r="N497" s="426"/>
      <c r="O497" s="426"/>
      <c r="P497" s="426"/>
      <c r="Q497" s="426"/>
      <c r="R497" s="426"/>
      <c r="S497" s="426"/>
      <c r="T497" s="426"/>
      <c r="U497" s="426"/>
      <c r="V497" s="426"/>
      <c r="W497" s="426"/>
      <c r="X497" s="426"/>
      <c r="Y497" s="426"/>
      <c r="Z497" s="426"/>
      <c r="AA497" s="426"/>
    </row>
    <row r="498" spans="1:27" ht="15.75" customHeight="1">
      <c r="A498" s="426"/>
      <c r="B498" s="426"/>
      <c r="C498" s="426"/>
      <c r="D498" s="426"/>
      <c r="E498" s="426"/>
      <c r="F498" s="426"/>
      <c r="G498" s="426"/>
      <c r="H498" s="426"/>
      <c r="I498" s="426"/>
      <c r="J498" s="426"/>
      <c r="K498" s="426"/>
      <c r="L498" s="426"/>
      <c r="M498" s="426"/>
      <c r="N498" s="426"/>
      <c r="O498" s="426"/>
      <c r="P498" s="426"/>
      <c r="Q498" s="426"/>
      <c r="R498" s="426"/>
      <c r="S498" s="426"/>
      <c r="T498" s="426"/>
      <c r="U498" s="426"/>
      <c r="V498" s="426"/>
      <c r="W498" s="426"/>
      <c r="X498" s="426"/>
      <c r="Y498" s="426"/>
      <c r="Z498" s="426"/>
      <c r="AA498" s="426"/>
    </row>
    <row r="499" spans="1:27" ht="15.75" customHeight="1">
      <c r="A499" s="426"/>
      <c r="B499" s="426"/>
      <c r="C499" s="426"/>
      <c r="D499" s="426"/>
      <c r="E499" s="426"/>
      <c r="F499" s="426"/>
      <c r="G499" s="426"/>
      <c r="H499" s="426"/>
      <c r="I499" s="426"/>
      <c r="J499" s="426"/>
      <c r="K499" s="426"/>
      <c r="L499" s="426"/>
      <c r="M499" s="426"/>
      <c r="N499" s="426"/>
      <c r="O499" s="426"/>
      <c r="P499" s="426"/>
      <c r="Q499" s="426"/>
      <c r="R499" s="426"/>
      <c r="S499" s="426"/>
      <c r="T499" s="426"/>
      <c r="U499" s="426"/>
      <c r="V499" s="426"/>
      <c r="W499" s="426"/>
      <c r="X499" s="426"/>
      <c r="Y499" s="426"/>
      <c r="Z499" s="426"/>
      <c r="AA499" s="426"/>
    </row>
    <row r="500" spans="1:27" ht="15.75" customHeight="1">
      <c r="A500" s="426"/>
      <c r="B500" s="426"/>
      <c r="C500" s="426"/>
      <c r="D500" s="426"/>
      <c r="E500" s="426"/>
      <c r="F500" s="426"/>
      <c r="G500" s="426"/>
      <c r="H500" s="426"/>
      <c r="I500" s="426"/>
      <c r="J500" s="426"/>
      <c r="K500" s="426"/>
      <c r="L500" s="426"/>
      <c r="M500" s="426"/>
      <c r="N500" s="426"/>
      <c r="O500" s="426"/>
      <c r="P500" s="426"/>
      <c r="Q500" s="426"/>
      <c r="R500" s="426"/>
      <c r="S500" s="426"/>
      <c r="T500" s="426"/>
      <c r="U500" s="426"/>
      <c r="V500" s="426"/>
      <c r="W500" s="426"/>
      <c r="X500" s="426"/>
      <c r="Y500" s="426"/>
      <c r="Z500" s="426"/>
      <c r="AA500" s="426"/>
    </row>
    <row r="501" spans="1:27" ht="15.75" customHeight="1">
      <c r="A501" s="426"/>
      <c r="B501" s="426"/>
      <c r="C501" s="426"/>
      <c r="D501" s="426"/>
      <c r="E501" s="426"/>
      <c r="F501" s="426"/>
      <c r="G501" s="426"/>
      <c r="H501" s="426"/>
      <c r="I501" s="426"/>
      <c r="J501" s="426"/>
      <c r="K501" s="426"/>
      <c r="L501" s="426"/>
      <c r="M501" s="426"/>
      <c r="N501" s="426"/>
      <c r="O501" s="426"/>
      <c r="P501" s="426"/>
      <c r="Q501" s="426"/>
      <c r="R501" s="426"/>
      <c r="S501" s="426"/>
      <c r="T501" s="426"/>
      <c r="U501" s="426"/>
      <c r="V501" s="426"/>
      <c r="W501" s="426"/>
      <c r="X501" s="426"/>
      <c r="Y501" s="426"/>
      <c r="Z501" s="426"/>
      <c r="AA501" s="426"/>
    </row>
    <row r="502" spans="1:27" ht="15.75" customHeight="1">
      <c r="A502" s="426"/>
      <c r="B502" s="426"/>
      <c r="C502" s="426"/>
      <c r="D502" s="426"/>
      <c r="E502" s="426"/>
      <c r="F502" s="426"/>
      <c r="G502" s="426"/>
      <c r="H502" s="426"/>
      <c r="I502" s="426"/>
      <c r="J502" s="426"/>
      <c r="K502" s="426"/>
      <c r="L502" s="426"/>
      <c r="M502" s="426"/>
      <c r="N502" s="426"/>
      <c r="O502" s="426"/>
      <c r="P502" s="426"/>
      <c r="Q502" s="426"/>
      <c r="R502" s="426"/>
      <c r="S502" s="426"/>
      <c r="T502" s="426"/>
      <c r="U502" s="426"/>
      <c r="V502" s="426"/>
      <c r="W502" s="426"/>
      <c r="X502" s="426"/>
      <c r="Y502" s="426"/>
      <c r="Z502" s="426"/>
      <c r="AA502" s="426"/>
    </row>
    <row r="503" spans="1:27" ht="15.75" customHeight="1">
      <c r="A503" s="426"/>
      <c r="B503" s="426"/>
      <c r="C503" s="426"/>
      <c r="D503" s="426"/>
      <c r="E503" s="426"/>
      <c r="F503" s="426"/>
      <c r="G503" s="426"/>
      <c r="H503" s="426"/>
      <c r="I503" s="426"/>
      <c r="J503" s="426"/>
      <c r="K503" s="426"/>
      <c r="L503" s="426"/>
      <c r="M503" s="426"/>
      <c r="N503" s="426"/>
      <c r="O503" s="426"/>
      <c r="P503" s="426"/>
      <c r="Q503" s="426"/>
      <c r="R503" s="426"/>
      <c r="S503" s="426"/>
      <c r="T503" s="426"/>
      <c r="U503" s="426"/>
      <c r="V503" s="426"/>
      <c r="W503" s="426"/>
      <c r="X503" s="426"/>
      <c r="Y503" s="426"/>
      <c r="Z503" s="426"/>
      <c r="AA503" s="426"/>
    </row>
    <row r="504" spans="1:27" ht="15.75" customHeight="1">
      <c r="A504" s="426"/>
      <c r="B504" s="426"/>
      <c r="C504" s="426"/>
      <c r="D504" s="426"/>
      <c r="E504" s="426"/>
      <c r="F504" s="426"/>
      <c r="G504" s="426"/>
      <c r="H504" s="426"/>
      <c r="I504" s="426"/>
      <c r="J504" s="426"/>
      <c r="K504" s="426"/>
      <c r="L504" s="426"/>
      <c r="M504" s="426"/>
      <c r="N504" s="426"/>
      <c r="O504" s="426"/>
      <c r="P504" s="426"/>
      <c r="Q504" s="426"/>
      <c r="R504" s="426"/>
      <c r="S504" s="426"/>
      <c r="T504" s="426"/>
      <c r="U504" s="426"/>
      <c r="V504" s="426"/>
      <c r="W504" s="426"/>
      <c r="X504" s="426"/>
      <c r="Y504" s="426"/>
      <c r="Z504" s="426"/>
      <c r="AA504" s="426"/>
    </row>
    <row r="505" spans="1:27" ht="15.75" customHeight="1">
      <c r="A505" s="426"/>
      <c r="B505" s="426"/>
      <c r="C505" s="426"/>
      <c r="D505" s="426"/>
      <c r="E505" s="426"/>
      <c r="F505" s="426"/>
      <c r="G505" s="426"/>
      <c r="H505" s="426"/>
      <c r="I505" s="426"/>
      <c r="J505" s="426"/>
      <c r="K505" s="426"/>
      <c r="L505" s="426"/>
      <c r="M505" s="426"/>
      <c r="N505" s="426"/>
      <c r="O505" s="426"/>
      <c r="P505" s="426"/>
      <c r="Q505" s="426"/>
      <c r="R505" s="426"/>
      <c r="S505" s="426"/>
      <c r="T505" s="426"/>
      <c r="U505" s="426"/>
      <c r="V505" s="426"/>
      <c r="W505" s="426"/>
      <c r="X505" s="426"/>
      <c r="Y505" s="426"/>
      <c r="Z505" s="426"/>
      <c r="AA505" s="426"/>
    </row>
    <row r="506" spans="1:27" ht="15.75" customHeight="1">
      <c r="A506" s="426"/>
      <c r="B506" s="426"/>
      <c r="C506" s="426"/>
      <c r="D506" s="426"/>
      <c r="E506" s="426"/>
      <c r="F506" s="426"/>
      <c r="G506" s="426"/>
      <c r="H506" s="426"/>
      <c r="I506" s="426"/>
      <c r="J506" s="426"/>
      <c r="K506" s="426"/>
      <c r="L506" s="426"/>
      <c r="M506" s="426"/>
      <c r="N506" s="426"/>
      <c r="O506" s="426"/>
      <c r="P506" s="426"/>
      <c r="Q506" s="426"/>
      <c r="R506" s="426"/>
      <c r="S506" s="426"/>
      <c r="T506" s="426"/>
      <c r="U506" s="426"/>
      <c r="V506" s="426"/>
      <c r="W506" s="426"/>
      <c r="X506" s="426"/>
      <c r="Y506" s="426"/>
      <c r="Z506" s="426"/>
      <c r="AA506" s="426"/>
    </row>
    <row r="507" spans="1:27" ht="15.75" customHeight="1">
      <c r="A507" s="426"/>
      <c r="B507" s="426"/>
      <c r="C507" s="426"/>
      <c r="D507" s="426"/>
      <c r="E507" s="426"/>
      <c r="F507" s="426"/>
      <c r="G507" s="426"/>
      <c r="H507" s="426"/>
      <c r="I507" s="426"/>
      <c r="J507" s="426"/>
      <c r="K507" s="426"/>
      <c r="L507" s="426"/>
      <c r="M507" s="426"/>
      <c r="N507" s="426"/>
      <c r="O507" s="426"/>
      <c r="P507" s="426"/>
      <c r="Q507" s="426"/>
      <c r="R507" s="426"/>
      <c r="S507" s="426"/>
      <c r="T507" s="426"/>
      <c r="U507" s="426"/>
      <c r="V507" s="426"/>
      <c r="W507" s="426"/>
      <c r="X507" s="426"/>
      <c r="Y507" s="426"/>
      <c r="Z507" s="426"/>
      <c r="AA507" s="426"/>
    </row>
    <row r="508" spans="1:27" ht="15.75" customHeight="1">
      <c r="A508" s="426"/>
      <c r="B508" s="426"/>
      <c r="C508" s="426"/>
      <c r="D508" s="426"/>
      <c r="E508" s="426"/>
      <c r="F508" s="426"/>
      <c r="G508" s="426"/>
      <c r="H508" s="426"/>
      <c r="I508" s="426"/>
      <c r="J508" s="426"/>
      <c r="K508" s="426"/>
      <c r="L508" s="426"/>
      <c r="M508" s="426"/>
      <c r="N508" s="426"/>
      <c r="O508" s="426"/>
      <c r="P508" s="426"/>
      <c r="Q508" s="426"/>
      <c r="R508" s="426"/>
      <c r="S508" s="426"/>
      <c r="T508" s="426"/>
      <c r="U508" s="426"/>
      <c r="V508" s="426"/>
      <c r="W508" s="426"/>
      <c r="X508" s="426"/>
      <c r="Y508" s="426"/>
      <c r="Z508" s="426"/>
      <c r="AA508" s="426"/>
    </row>
    <row r="509" spans="1:27" ht="15.75" customHeight="1">
      <c r="A509" s="426"/>
      <c r="B509" s="426"/>
      <c r="C509" s="426"/>
      <c r="D509" s="426"/>
      <c r="E509" s="426"/>
      <c r="F509" s="426"/>
      <c r="G509" s="426"/>
      <c r="H509" s="426"/>
      <c r="I509" s="426"/>
      <c r="J509" s="426"/>
      <c r="K509" s="426"/>
      <c r="L509" s="426"/>
      <c r="M509" s="426"/>
      <c r="N509" s="426"/>
      <c r="O509" s="426"/>
      <c r="P509" s="426"/>
      <c r="Q509" s="426"/>
      <c r="R509" s="426"/>
      <c r="S509" s="426"/>
      <c r="T509" s="426"/>
      <c r="U509" s="426"/>
      <c r="V509" s="426"/>
      <c r="W509" s="426"/>
      <c r="X509" s="426"/>
      <c r="Y509" s="426"/>
      <c r="Z509" s="426"/>
      <c r="AA509" s="426"/>
    </row>
    <row r="510" spans="1:27" ht="15.75" customHeight="1">
      <c r="A510" s="426"/>
      <c r="B510" s="426"/>
      <c r="C510" s="426"/>
      <c r="D510" s="426"/>
      <c r="E510" s="426"/>
      <c r="F510" s="426"/>
      <c r="G510" s="426"/>
      <c r="H510" s="426"/>
      <c r="I510" s="426"/>
      <c r="J510" s="426"/>
      <c r="K510" s="426"/>
      <c r="L510" s="426"/>
      <c r="M510" s="426"/>
      <c r="N510" s="426"/>
      <c r="O510" s="426"/>
      <c r="P510" s="426"/>
      <c r="Q510" s="426"/>
      <c r="R510" s="426"/>
      <c r="S510" s="426"/>
      <c r="T510" s="426"/>
      <c r="U510" s="426"/>
      <c r="V510" s="426"/>
      <c r="W510" s="426"/>
      <c r="X510" s="426"/>
      <c r="Y510" s="426"/>
      <c r="Z510" s="426"/>
      <c r="AA510" s="426"/>
    </row>
    <row r="511" spans="1:27" ht="15.75" customHeight="1">
      <c r="A511" s="426"/>
      <c r="B511" s="426"/>
      <c r="C511" s="426"/>
      <c r="D511" s="426"/>
      <c r="E511" s="426"/>
      <c r="F511" s="426"/>
      <c r="G511" s="426"/>
      <c r="H511" s="426"/>
      <c r="I511" s="426"/>
      <c r="J511" s="426"/>
      <c r="K511" s="426"/>
      <c r="L511" s="426"/>
      <c r="M511" s="426"/>
      <c r="N511" s="426"/>
      <c r="O511" s="426"/>
      <c r="P511" s="426"/>
      <c r="Q511" s="426"/>
      <c r="R511" s="426"/>
      <c r="S511" s="426"/>
      <c r="T511" s="426"/>
      <c r="U511" s="426"/>
      <c r="V511" s="426"/>
      <c r="W511" s="426"/>
      <c r="X511" s="426"/>
      <c r="Y511" s="426"/>
      <c r="Z511" s="426"/>
      <c r="AA511" s="426"/>
    </row>
    <row r="512" spans="1:27" ht="15.75" customHeight="1">
      <c r="A512" s="426"/>
      <c r="B512" s="426"/>
      <c r="C512" s="426"/>
      <c r="D512" s="426"/>
      <c r="E512" s="426"/>
      <c r="F512" s="426"/>
      <c r="G512" s="426"/>
      <c r="H512" s="426"/>
      <c r="I512" s="426"/>
      <c r="J512" s="426"/>
      <c r="K512" s="426"/>
      <c r="L512" s="426"/>
      <c r="M512" s="426"/>
      <c r="N512" s="426"/>
      <c r="O512" s="426"/>
      <c r="P512" s="426"/>
      <c r="Q512" s="426"/>
      <c r="R512" s="426"/>
      <c r="S512" s="426"/>
      <c r="T512" s="426"/>
      <c r="U512" s="426"/>
      <c r="V512" s="426"/>
      <c r="W512" s="426"/>
      <c r="X512" s="426"/>
      <c r="Y512" s="426"/>
      <c r="Z512" s="426"/>
      <c r="AA512" s="426"/>
    </row>
    <row r="513" spans="1:27" ht="15.75" customHeight="1">
      <c r="A513" s="426"/>
      <c r="B513" s="426"/>
      <c r="C513" s="426"/>
      <c r="D513" s="426"/>
      <c r="E513" s="426"/>
      <c r="F513" s="426"/>
      <c r="G513" s="426"/>
      <c r="H513" s="426"/>
      <c r="I513" s="426"/>
      <c r="J513" s="426"/>
      <c r="K513" s="426"/>
      <c r="L513" s="426"/>
      <c r="M513" s="426"/>
      <c r="N513" s="426"/>
      <c r="O513" s="426"/>
      <c r="P513" s="426"/>
      <c r="Q513" s="426"/>
      <c r="R513" s="426"/>
      <c r="S513" s="426"/>
      <c r="T513" s="426"/>
      <c r="U513" s="426"/>
      <c r="V513" s="426"/>
      <c r="W513" s="426"/>
      <c r="X513" s="426"/>
      <c r="Y513" s="426"/>
      <c r="Z513" s="426"/>
      <c r="AA513" s="426"/>
    </row>
    <row r="514" spans="1:27" ht="15.75" customHeight="1">
      <c r="A514" s="426"/>
      <c r="B514" s="426"/>
      <c r="C514" s="426"/>
      <c r="D514" s="426"/>
      <c r="E514" s="426"/>
      <c r="F514" s="426"/>
      <c r="G514" s="426"/>
      <c r="H514" s="426"/>
      <c r="I514" s="426"/>
      <c r="J514" s="426"/>
      <c r="K514" s="426"/>
      <c r="L514" s="426"/>
      <c r="M514" s="426"/>
      <c r="N514" s="426"/>
      <c r="O514" s="426"/>
      <c r="P514" s="426"/>
      <c r="Q514" s="426"/>
      <c r="R514" s="426"/>
      <c r="S514" s="426"/>
      <c r="T514" s="426"/>
      <c r="U514" s="426"/>
      <c r="V514" s="426"/>
      <c r="W514" s="426"/>
      <c r="X514" s="426"/>
      <c r="Y514" s="426"/>
      <c r="Z514" s="426"/>
      <c r="AA514" s="426"/>
    </row>
    <row r="515" spans="1:27" ht="15.75" customHeight="1">
      <c r="A515" s="426"/>
      <c r="B515" s="426"/>
      <c r="C515" s="426"/>
      <c r="D515" s="426"/>
      <c r="E515" s="426"/>
      <c r="F515" s="426"/>
      <c r="G515" s="426"/>
      <c r="H515" s="426"/>
      <c r="I515" s="426"/>
      <c r="J515" s="426"/>
      <c r="K515" s="426"/>
      <c r="L515" s="426"/>
      <c r="M515" s="426"/>
      <c r="N515" s="426"/>
      <c r="O515" s="426"/>
      <c r="P515" s="426"/>
      <c r="Q515" s="426"/>
      <c r="R515" s="426"/>
      <c r="S515" s="426"/>
      <c r="T515" s="426"/>
      <c r="U515" s="426"/>
      <c r="V515" s="426"/>
      <c r="W515" s="426"/>
      <c r="X515" s="426"/>
      <c r="Y515" s="426"/>
      <c r="Z515" s="426"/>
      <c r="AA515" s="426"/>
    </row>
    <row r="516" spans="1:27" ht="15.75" customHeight="1">
      <c r="A516" s="426"/>
      <c r="B516" s="426"/>
      <c r="C516" s="426"/>
      <c r="D516" s="426"/>
      <c r="E516" s="426"/>
      <c r="F516" s="426"/>
      <c r="G516" s="426"/>
      <c r="H516" s="426"/>
      <c r="I516" s="426"/>
      <c r="J516" s="426"/>
      <c r="K516" s="426"/>
      <c r="L516" s="426"/>
      <c r="M516" s="426"/>
      <c r="N516" s="426"/>
      <c r="O516" s="426"/>
      <c r="P516" s="426"/>
      <c r="Q516" s="426"/>
      <c r="R516" s="426"/>
      <c r="S516" s="426"/>
      <c r="T516" s="426"/>
      <c r="U516" s="426"/>
      <c r="V516" s="426"/>
      <c r="W516" s="426"/>
      <c r="X516" s="426"/>
      <c r="Y516" s="426"/>
      <c r="Z516" s="426"/>
      <c r="AA516" s="426"/>
    </row>
    <row r="517" spans="1:27" ht="15.75" customHeight="1">
      <c r="A517" s="426"/>
      <c r="B517" s="426"/>
      <c r="C517" s="426"/>
      <c r="D517" s="426"/>
      <c r="E517" s="426"/>
      <c r="F517" s="426"/>
      <c r="G517" s="426"/>
      <c r="H517" s="426"/>
      <c r="I517" s="426"/>
      <c r="J517" s="426"/>
      <c r="K517" s="426"/>
      <c r="L517" s="426"/>
      <c r="M517" s="426"/>
      <c r="N517" s="426"/>
      <c r="O517" s="426"/>
      <c r="P517" s="426"/>
      <c r="Q517" s="426"/>
      <c r="R517" s="426"/>
      <c r="S517" s="426"/>
      <c r="T517" s="426"/>
      <c r="U517" s="426"/>
      <c r="V517" s="426"/>
      <c r="W517" s="426"/>
      <c r="X517" s="426"/>
      <c r="Y517" s="426"/>
      <c r="Z517" s="426"/>
      <c r="AA517" s="426"/>
    </row>
    <row r="518" spans="1:27" ht="15.75" customHeight="1">
      <c r="A518" s="426"/>
      <c r="B518" s="426"/>
      <c r="C518" s="426"/>
      <c r="D518" s="426"/>
      <c r="E518" s="426"/>
      <c r="F518" s="426"/>
      <c r="G518" s="426"/>
      <c r="H518" s="426"/>
      <c r="I518" s="426"/>
      <c r="J518" s="426"/>
      <c r="K518" s="426"/>
      <c r="L518" s="426"/>
      <c r="M518" s="426"/>
      <c r="N518" s="426"/>
      <c r="O518" s="426"/>
      <c r="P518" s="426"/>
      <c r="Q518" s="426"/>
      <c r="R518" s="426"/>
      <c r="S518" s="426"/>
      <c r="T518" s="426"/>
      <c r="U518" s="426"/>
      <c r="V518" s="426"/>
      <c r="W518" s="426"/>
      <c r="X518" s="426"/>
      <c r="Y518" s="426"/>
      <c r="Z518" s="426"/>
      <c r="AA518" s="426"/>
    </row>
    <row r="519" spans="1:27" ht="15.75" customHeight="1">
      <c r="A519" s="426"/>
      <c r="B519" s="426"/>
      <c r="C519" s="426"/>
      <c r="D519" s="426"/>
      <c r="E519" s="426"/>
      <c r="F519" s="426"/>
      <c r="G519" s="426"/>
      <c r="H519" s="426"/>
      <c r="I519" s="426"/>
      <c r="J519" s="426"/>
      <c r="K519" s="426"/>
      <c r="L519" s="426"/>
      <c r="M519" s="426"/>
      <c r="N519" s="426"/>
      <c r="O519" s="426"/>
      <c r="P519" s="426"/>
      <c r="Q519" s="426"/>
      <c r="R519" s="426"/>
      <c r="S519" s="426"/>
      <c r="T519" s="426"/>
      <c r="U519" s="426"/>
      <c r="V519" s="426"/>
      <c r="W519" s="426"/>
      <c r="X519" s="426"/>
      <c r="Y519" s="426"/>
      <c r="Z519" s="426"/>
      <c r="AA519" s="426"/>
    </row>
    <row r="520" spans="1:27" ht="15.75" customHeight="1">
      <c r="A520" s="426"/>
      <c r="B520" s="426"/>
      <c r="C520" s="426"/>
      <c r="D520" s="426"/>
      <c r="E520" s="426"/>
      <c r="F520" s="426"/>
      <c r="G520" s="426"/>
      <c r="H520" s="426"/>
      <c r="I520" s="426"/>
      <c r="J520" s="426"/>
      <c r="K520" s="426"/>
      <c r="L520" s="426"/>
      <c r="M520" s="426"/>
      <c r="N520" s="426"/>
      <c r="O520" s="426"/>
      <c r="P520" s="426"/>
      <c r="Q520" s="426"/>
      <c r="R520" s="426"/>
      <c r="S520" s="426"/>
      <c r="T520" s="426"/>
      <c r="U520" s="426"/>
      <c r="V520" s="426"/>
      <c r="W520" s="426"/>
      <c r="X520" s="426"/>
      <c r="Y520" s="426"/>
      <c r="Z520" s="426"/>
      <c r="AA520" s="426"/>
    </row>
    <row r="521" spans="1:27" ht="15.75" customHeight="1">
      <c r="A521" s="426"/>
      <c r="B521" s="426"/>
      <c r="C521" s="426"/>
      <c r="D521" s="426"/>
      <c r="E521" s="426"/>
      <c r="F521" s="426"/>
      <c r="G521" s="426"/>
      <c r="H521" s="426"/>
      <c r="I521" s="426"/>
      <c r="J521" s="426"/>
      <c r="K521" s="426"/>
      <c r="L521" s="426"/>
      <c r="M521" s="426"/>
      <c r="N521" s="426"/>
      <c r="O521" s="426"/>
      <c r="P521" s="426"/>
      <c r="Q521" s="426"/>
      <c r="R521" s="426"/>
      <c r="S521" s="426"/>
      <c r="T521" s="426"/>
      <c r="U521" s="426"/>
      <c r="V521" s="426"/>
      <c r="W521" s="426"/>
      <c r="X521" s="426"/>
      <c r="Y521" s="426"/>
      <c r="Z521" s="426"/>
      <c r="AA521" s="426"/>
    </row>
    <row r="522" spans="1:27" ht="15.75" customHeight="1">
      <c r="A522" s="426"/>
      <c r="B522" s="426"/>
      <c r="C522" s="426"/>
      <c r="D522" s="426"/>
      <c r="E522" s="426"/>
      <c r="F522" s="426"/>
      <c r="G522" s="426"/>
      <c r="H522" s="426"/>
      <c r="I522" s="426"/>
      <c r="J522" s="426"/>
      <c r="K522" s="426"/>
      <c r="L522" s="426"/>
      <c r="M522" s="426"/>
      <c r="N522" s="426"/>
      <c r="O522" s="426"/>
      <c r="P522" s="426"/>
      <c r="Q522" s="426"/>
      <c r="R522" s="426"/>
      <c r="S522" s="426"/>
      <c r="T522" s="426"/>
      <c r="U522" s="426"/>
      <c r="V522" s="426"/>
      <c r="W522" s="426"/>
      <c r="X522" s="426"/>
      <c r="Y522" s="426"/>
      <c r="Z522" s="426"/>
      <c r="AA522" s="426"/>
    </row>
    <row r="523" spans="1:27" ht="15.75" customHeight="1">
      <c r="A523" s="426"/>
      <c r="B523" s="426"/>
      <c r="C523" s="426"/>
      <c r="D523" s="426"/>
      <c r="E523" s="426"/>
      <c r="F523" s="426"/>
      <c r="G523" s="426"/>
      <c r="H523" s="426"/>
      <c r="I523" s="426"/>
      <c r="J523" s="426"/>
      <c r="K523" s="426"/>
      <c r="L523" s="426"/>
      <c r="M523" s="426"/>
      <c r="N523" s="426"/>
      <c r="O523" s="426"/>
      <c r="P523" s="426"/>
      <c r="Q523" s="426"/>
      <c r="R523" s="426"/>
      <c r="S523" s="426"/>
      <c r="T523" s="426"/>
      <c r="U523" s="426"/>
      <c r="V523" s="426"/>
      <c r="W523" s="426"/>
      <c r="X523" s="426"/>
      <c r="Y523" s="426"/>
      <c r="Z523" s="426"/>
      <c r="AA523" s="426"/>
    </row>
    <row r="524" spans="1:27" ht="15.75" customHeight="1">
      <c r="A524" s="426"/>
      <c r="B524" s="426"/>
      <c r="C524" s="426"/>
      <c r="D524" s="426"/>
      <c r="E524" s="426"/>
      <c r="F524" s="426"/>
      <c r="G524" s="426"/>
      <c r="H524" s="426"/>
      <c r="I524" s="426"/>
      <c r="J524" s="426"/>
      <c r="K524" s="426"/>
      <c r="L524" s="426"/>
      <c r="M524" s="426"/>
      <c r="N524" s="426"/>
      <c r="O524" s="426"/>
      <c r="P524" s="426"/>
      <c r="Q524" s="426"/>
      <c r="R524" s="426"/>
      <c r="S524" s="426"/>
      <c r="T524" s="426"/>
      <c r="U524" s="426"/>
      <c r="V524" s="426"/>
      <c r="W524" s="426"/>
      <c r="X524" s="426"/>
      <c r="Y524" s="426"/>
      <c r="Z524" s="426"/>
      <c r="AA524" s="426"/>
    </row>
    <row r="525" spans="1:27" ht="15.75" customHeight="1">
      <c r="A525" s="426"/>
      <c r="B525" s="426"/>
      <c r="C525" s="426"/>
      <c r="D525" s="426"/>
      <c r="E525" s="426"/>
      <c r="F525" s="426"/>
      <c r="G525" s="426"/>
      <c r="H525" s="426"/>
      <c r="I525" s="426"/>
      <c r="J525" s="426"/>
      <c r="K525" s="426"/>
      <c r="L525" s="426"/>
      <c r="M525" s="426"/>
      <c r="N525" s="426"/>
      <c r="O525" s="426"/>
      <c r="P525" s="426"/>
      <c r="Q525" s="426"/>
      <c r="R525" s="426"/>
      <c r="S525" s="426"/>
      <c r="T525" s="426"/>
      <c r="U525" s="426"/>
      <c r="V525" s="426"/>
      <c r="W525" s="426"/>
      <c r="X525" s="426"/>
      <c r="Y525" s="426"/>
      <c r="Z525" s="426"/>
      <c r="AA525" s="426"/>
    </row>
    <row r="526" spans="1:27" ht="15.75" customHeight="1">
      <c r="A526" s="426"/>
      <c r="B526" s="426"/>
      <c r="C526" s="426"/>
      <c r="D526" s="426"/>
      <c r="E526" s="426"/>
      <c r="F526" s="426"/>
      <c r="G526" s="426"/>
      <c r="H526" s="426"/>
      <c r="I526" s="426"/>
      <c r="J526" s="426"/>
      <c r="K526" s="426"/>
      <c r="L526" s="426"/>
      <c r="M526" s="426"/>
      <c r="N526" s="426"/>
      <c r="O526" s="426"/>
      <c r="P526" s="426"/>
      <c r="Q526" s="426"/>
      <c r="R526" s="426"/>
      <c r="S526" s="426"/>
      <c r="T526" s="426"/>
      <c r="U526" s="426"/>
      <c r="V526" s="426"/>
      <c r="W526" s="426"/>
      <c r="X526" s="426"/>
      <c r="Y526" s="426"/>
      <c r="Z526" s="426"/>
      <c r="AA526" s="426"/>
    </row>
    <row r="527" spans="1:27" ht="15.75" customHeight="1">
      <c r="A527" s="426"/>
      <c r="B527" s="426"/>
      <c r="C527" s="426"/>
      <c r="D527" s="426"/>
      <c r="E527" s="426"/>
      <c r="F527" s="426"/>
      <c r="G527" s="426"/>
      <c r="H527" s="426"/>
      <c r="I527" s="426"/>
      <c r="J527" s="426"/>
      <c r="K527" s="426"/>
      <c r="L527" s="426"/>
      <c r="M527" s="426"/>
      <c r="N527" s="426"/>
      <c r="O527" s="426"/>
      <c r="P527" s="426"/>
      <c r="Q527" s="426"/>
      <c r="R527" s="426"/>
      <c r="S527" s="426"/>
      <c r="T527" s="426"/>
      <c r="U527" s="426"/>
      <c r="V527" s="426"/>
      <c r="W527" s="426"/>
      <c r="X527" s="426"/>
      <c r="Y527" s="426"/>
      <c r="Z527" s="426"/>
      <c r="AA527" s="426"/>
    </row>
    <row r="528" spans="1:27" ht="15.75" customHeight="1">
      <c r="A528" s="426"/>
      <c r="B528" s="426"/>
      <c r="C528" s="426"/>
      <c r="D528" s="426"/>
      <c r="E528" s="426"/>
      <c r="F528" s="426"/>
      <c r="G528" s="426"/>
      <c r="H528" s="426"/>
      <c r="I528" s="426"/>
      <c r="J528" s="426"/>
      <c r="K528" s="426"/>
      <c r="L528" s="426"/>
      <c r="M528" s="426"/>
      <c r="N528" s="426"/>
      <c r="O528" s="426"/>
      <c r="P528" s="426"/>
      <c r="Q528" s="426"/>
      <c r="R528" s="426"/>
      <c r="S528" s="426"/>
      <c r="T528" s="426"/>
      <c r="U528" s="426"/>
      <c r="V528" s="426"/>
      <c r="W528" s="426"/>
      <c r="X528" s="426"/>
      <c r="Y528" s="426"/>
      <c r="Z528" s="426"/>
      <c r="AA528" s="426"/>
    </row>
    <row r="529" spans="1:27" ht="15.75" customHeight="1">
      <c r="A529" s="426"/>
      <c r="B529" s="426"/>
      <c r="C529" s="426"/>
      <c r="D529" s="426"/>
      <c r="E529" s="426"/>
      <c r="F529" s="426"/>
      <c r="G529" s="426"/>
      <c r="H529" s="426"/>
      <c r="I529" s="426"/>
      <c r="J529" s="426"/>
      <c r="K529" s="426"/>
      <c r="L529" s="426"/>
      <c r="M529" s="426"/>
      <c r="N529" s="426"/>
      <c r="O529" s="426"/>
      <c r="P529" s="426"/>
      <c r="Q529" s="426"/>
      <c r="R529" s="426"/>
      <c r="S529" s="426"/>
      <c r="T529" s="426"/>
      <c r="U529" s="426"/>
      <c r="V529" s="426"/>
      <c r="W529" s="426"/>
      <c r="X529" s="426"/>
      <c r="Y529" s="426"/>
      <c r="Z529" s="426"/>
      <c r="AA529" s="426"/>
    </row>
    <row r="530" spans="1:27" ht="15.75" customHeight="1">
      <c r="A530" s="426"/>
      <c r="B530" s="426"/>
      <c r="C530" s="426"/>
      <c r="D530" s="426"/>
      <c r="E530" s="426"/>
      <c r="F530" s="426"/>
      <c r="G530" s="426"/>
      <c r="H530" s="426"/>
      <c r="I530" s="426"/>
      <c r="J530" s="426"/>
      <c r="K530" s="426"/>
      <c r="L530" s="426"/>
      <c r="M530" s="426"/>
      <c r="N530" s="426"/>
      <c r="O530" s="426"/>
      <c r="P530" s="426"/>
      <c r="Q530" s="426"/>
      <c r="R530" s="426"/>
      <c r="S530" s="426"/>
      <c r="T530" s="426"/>
      <c r="U530" s="426"/>
      <c r="V530" s="426"/>
      <c r="W530" s="426"/>
      <c r="X530" s="426"/>
      <c r="Y530" s="426"/>
      <c r="Z530" s="426"/>
      <c r="AA530" s="426"/>
    </row>
    <row r="531" spans="1:27" ht="15.75" customHeight="1">
      <c r="A531" s="426"/>
      <c r="B531" s="426"/>
      <c r="C531" s="426"/>
      <c r="D531" s="426"/>
      <c r="E531" s="426"/>
      <c r="F531" s="426"/>
      <c r="G531" s="426"/>
      <c r="H531" s="426"/>
      <c r="I531" s="426"/>
      <c r="J531" s="426"/>
      <c r="K531" s="426"/>
      <c r="L531" s="426"/>
      <c r="M531" s="426"/>
      <c r="N531" s="426"/>
      <c r="O531" s="426"/>
      <c r="P531" s="426"/>
      <c r="Q531" s="426"/>
      <c r="R531" s="426"/>
      <c r="S531" s="426"/>
      <c r="T531" s="426"/>
      <c r="U531" s="426"/>
      <c r="V531" s="426"/>
      <c r="W531" s="426"/>
      <c r="X531" s="426"/>
      <c r="Y531" s="426"/>
      <c r="Z531" s="426"/>
      <c r="AA531" s="426"/>
    </row>
    <row r="532" spans="1:27" ht="15.75" customHeight="1">
      <c r="A532" s="426"/>
      <c r="B532" s="426"/>
      <c r="C532" s="426"/>
      <c r="D532" s="426"/>
      <c r="E532" s="426"/>
      <c r="F532" s="426"/>
      <c r="G532" s="426"/>
      <c r="H532" s="426"/>
      <c r="I532" s="426"/>
      <c r="J532" s="426"/>
      <c r="K532" s="426"/>
      <c r="L532" s="426"/>
      <c r="M532" s="426"/>
      <c r="N532" s="426"/>
      <c r="O532" s="426"/>
      <c r="P532" s="426"/>
      <c r="Q532" s="426"/>
      <c r="R532" s="426"/>
      <c r="S532" s="426"/>
      <c r="T532" s="426"/>
      <c r="U532" s="426"/>
      <c r="V532" s="426"/>
      <c r="W532" s="426"/>
      <c r="X532" s="426"/>
      <c r="Y532" s="426"/>
      <c r="Z532" s="426"/>
      <c r="AA532" s="426"/>
    </row>
    <row r="533" spans="1:27" ht="15.75" customHeight="1">
      <c r="A533" s="426"/>
      <c r="B533" s="426"/>
      <c r="C533" s="426"/>
      <c r="D533" s="426"/>
      <c r="E533" s="426"/>
      <c r="F533" s="426"/>
      <c r="G533" s="426"/>
      <c r="H533" s="426"/>
      <c r="I533" s="426"/>
      <c r="J533" s="426"/>
      <c r="K533" s="426"/>
      <c r="L533" s="426"/>
      <c r="M533" s="426"/>
      <c r="N533" s="426"/>
      <c r="O533" s="426"/>
      <c r="P533" s="426"/>
      <c r="Q533" s="426"/>
      <c r="R533" s="426"/>
      <c r="S533" s="426"/>
      <c r="T533" s="426"/>
      <c r="U533" s="426"/>
      <c r="V533" s="426"/>
      <c r="W533" s="426"/>
      <c r="X533" s="426"/>
      <c r="Y533" s="426"/>
      <c r="Z533" s="426"/>
      <c r="AA533" s="426"/>
    </row>
    <row r="534" spans="1:27" ht="15.75" customHeight="1">
      <c r="A534" s="426"/>
      <c r="B534" s="426"/>
      <c r="C534" s="426"/>
      <c r="D534" s="426"/>
      <c r="E534" s="426"/>
      <c r="F534" s="426"/>
      <c r="G534" s="426"/>
      <c r="H534" s="426"/>
      <c r="I534" s="426"/>
      <c r="J534" s="426"/>
      <c r="K534" s="426"/>
      <c r="L534" s="426"/>
      <c r="M534" s="426"/>
      <c r="N534" s="426"/>
      <c r="O534" s="426"/>
      <c r="P534" s="426"/>
      <c r="Q534" s="426"/>
      <c r="R534" s="426"/>
      <c r="S534" s="426"/>
      <c r="T534" s="426"/>
      <c r="U534" s="426"/>
      <c r="V534" s="426"/>
      <c r="W534" s="426"/>
      <c r="X534" s="426"/>
      <c r="Y534" s="426"/>
      <c r="Z534" s="426"/>
      <c r="AA534" s="426"/>
    </row>
    <row r="535" spans="1:27" ht="15.75" customHeight="1">
      <c r="A535" s="426"/>
      <c r="B535" s="426"/>
      <c r="C535" s="426"/>
      <c r="D535" s="426"/>
      <c r="E535" s="426"/>
      <c r="F535" s="426"/>
      <c r="G535" s="426"/>
      <c r="H535" s="426"/>
      <c r="I535" s="426"/>
      <c r="J535" s="426"/>
      <c r="K535" s="426"/>
      <c r="L535" s="426"/>
      <c r="M535" s="426"/>
      <c r="N535" s="426"/>
      <c r="O535" s="426"/>
      <c r="P535" s="426"/>
      <c r="Q535" s="426"/>
      <c r="R535" s="426"/>
      <c r="S535" s="426"/>
      <c r="T535" s="426"/>
      <c r="U535" s="426"/>
      <c r="V535" s="426"/>
      <c r="W535" s="426"/>
      <c r="X535" s="426"/>
      <c r="Y535" s="426"/>
      <c r="Z535" s="426"/>
      <c r="AA535" s="426"/>
    </row>
    <row r="536" spans="1:27" ht="15.75" customHeight="1">
      <c r="A536" s="426"/>
      <c r="B536" s="426"/>
      <c r="C536" s="426"/>
      <c r="D536" s="426"/>
      <c r="E536" s="426"/>
      <c r="F536" s="426"/>
      <c r="G536" s="426"/>
      <c r="H536" s="426"/>
      <c r="I536" s="426"/>
      <c r="J536" s="426"/>
      <c r="K536" s="426"/>
      <c r="L536" s="426"/>
      <c r="M536" s="426"/>
      <c r="N536" s="426"/>
      <c r="O536" s="426"/>
      <c r="P536" s="426"/>
      <c r="Q536" s="426"/>
      <c r="R536" s="426"/>
      <c r="S536" s="426"/>
      <c r="T536" s="426"/>
      <c r="U536" s="426"/>
      <c r="V536" s="426"/>
      <c r="W536" s="426"/>
      <c r="X536" s="426"/>
      <c r="Y536" s="426"/>
      <c r="Z536" s="426"/>
      <c r="AA536" s="426"/>
    </row>
    <row r="537" spans="1:27" ht="15.75" customHeight="1">
      <c r="A537" s="426"/>
      <c r="B537" s="426"/>
      <c r="C537" s="426"/>
      <c r="D537" s="426"/>
      <c r="E537" s="426"/>
      <c r="F537" s="426"/>
      <c r="G537" s="426"/>
      <c r="H537" s="426"/>
      <c r="I537" s="426"/>
      <c r="J537" s="426"/>
      <c r="K537" s="426"/>
      <c r="L537" s="426"/>
      <c r="M537" s="426"/>
      <c r="N537" s="426"/>
      <c r="O537" s="426"/>
      <c r="P537" s="426"/>
      <c r="Q537" s="426"/>
      <c r="R537" s="426"/>
      <c r="S537" s="426"/>
      <c r="T537" s="426"/>
      <c r="U537" s="426"/>
      <c r="V537" s="426"/>
      <c r="W537" s="426"/>
      <c r="X537" s="426"/>
      <c r="Y537" s="426"/>
      <c r="Z537" s="426"/>
      <c r="AA537" s="426"/>
    </row>
    <row r="538" spans="1:27" ht="15.75" customHeight="1">
      <c r="A538" s="426"/>
      <c r="B538" s="426"/>
      <c r="C538" s="426"/>
      <c r="D538" s="426"/>
      <c r="E538" s="426"/>
      <c r="F538" s="426"/>
      <c r="G538" s="426"/>
      <c r="H538" s="426"/>
      <c r="I538" s="426"/>
      <c r="J538" s="426"/>
      <c r="K538" s="426"/>
      <c r="L538" s="426"/>
      <c r="M538" s="426"/>
      <c r="N538" s="426"/>
      <c r="O538" s="426"/>
      <c r="P538" s="426"/>
      <c r="Q538" s="426"/>
      <c r="R538" s="426"/>
      <c r="S538" s="426"/>
      <c r="T538" s="426"/>
      <c r="U538" s="426"/>
      <c r="V538" s="426"/>
      <c r="W538" s="426"/>
      <c r="X538" s="426"/>
      <c r="Y538" s="426"/>
      <c r="Z538" s="426"/>
      <c r="AA538" s="426"/>
    </row>
    <row r="539" spans="1:27" ht="15.75" customHeight="1">
      <c r="A539" s="426"/>
      <c r="B539" s="426"/>
      <c r="C539" s="426"/>
      <c r="D539" s="426"/>
      <c r="E539" s="426"/>
      <c r="F539" s="426"/>
      <c r="G539" s="426"/>
      <c r="H539" s="426"/>
      <c r="I539" s="426"/>
      <c r="J539" s="426"/>
      <c r="K539" s="426"/>
      <c r="L539" s="426"/>
      <c r="M539" s="426"/>
      <c r="N539" s="426"/>
      <c r="O539" s="426"/>
      <c r="P539" s="426"/>
      <c r="Q539" s="426"/>
      <c r="R539" s="426"/>
      <c r="S539" s="426"/>
      <c r="T539" s="426"/>
      <c r="U539" s="426"/>
      <c r="V539" s="426"/>
      <c r="W539" s="426"/>
      <c r="X539" s="426"/>
      <c r="Y539" s="426"/>
      <c r="Z539" s="426"/>
      <c r="AA539" s="426"/>
    </row>
    <row r="540" spans="1:27" ht="15.75" customHeight="1">
      <c r="A540" s="426"/>
      <c r="B540" s="426"/>
      <c r="C540" s="426"/>
      <c r="D540" s="426"/>
      <c r="E540" s="426"/>
      <c r="F540" s="426"/>
      <c r="G540" s="426"/>
      <c r="H540" s="426"/>
      <c r="I540" s="426"/>
      <c r="J540" s="426"/>
      <c r="K540" s="426"/>
      <c r="L540" s="426"/>
      <c r="M540" s="426"/>
      <c r="N540" s="426"/>
      <c r="O540" s="426"/>
      <c r="P540" s="426"/>
      <c r="Q540" s="426"/>
      <c r="R540" s="426"/>
      <c r="S540" s="426"/>
      <c r="T540" s="426"/>
      <c r="U540" s="426"/>
      <c r="V540" s="426"/>
      <c r="W540" s="426"/>
      <c r="X540" s="426"/>
      <c r="Y540" s="426"/>
      <c r="Z540" s="426"/>
      <c r="AA540" s="426"/>
    </row>
    <row r="541" spans="1:27" ht="15.75" customHeight="1">
      <c r="A541" s="426"/>
      <c r="B541" s="426"/>
      <c r="C541" s="426"/>
      <c r="D541" s="426"/>
      <c r="E541" s="426"/>
      <c r="F541" s="426"/>
      <c r="G541" s="426"/>
      <c r="H541" s="426"/>
      <c r="I541" s="426"/>
      <c r="J541" s="426"/>
      <c r="K541" s="426"/>
      <c r="L541" s="426"/>
      <c r="M541" s="426"/>
      <c r="N541" s="426"/>
      <c r="O541" s="426"/>
      <c r="P541" s="426"/>
      <c r="Q541" s="426"/>
      <c r="R541" s="426"/>
      <c r="S541" s="426"/>
      <c r="T541" s="426"/>
      <c r="U541" s="426"/>
      <c r="V541" s="426"/>
      <c r="W541" s="426"/>
      <c r="X541" s="426"/>
      <c r="Y541" s="426"/>
      <c r="Z541" s="426"/>
      <c r="AA541" s="426"/>
    </row>
    <row r="542" spans="1:27" ht="15.75" customHeight="1">
      <c r="A542" s="426"/>
      <c r="B542" s="426"/>
      <c r="C542" s="426"/>
      <c r="D542" s="426"/>
      <c r="E542" s="426"/>
      <c r="F542" s="426"/>
      <c r="G542" s="426"/>
      <c r="H542" s="426"/>
      <c r="I542" s="426"/>
      <c r="J542" s="426"/>
      <c r="K542" s="426"/>
      <c r="L542" s="426"/>
      <c r="M542" s="426"/>
      <c r="N542" s="426"/>
      <c r="O542" s="426"/>
      <c r="P542" s="426"/>
      <c r="Q542" s="426"/>
      <c r="R542" s="426"/>
      <c r="S542" s="426"/>
      <c r="T542" s="426"/>
      <c r="U542" s="426"/>
      <c r="V542" s="426"/>
      <c r="W542" s="426"/>
      <c r="X542" s="426"/>
      <c r="Y542" s="426"/>
      <c r="Z542" s="426"/>
      <c r="AA542" s="426"/>
    </row>
    <row r="543" spans="1:27" ht="15.75" customHeight="1">
      <c r="A543" s="426"/>
      <c r="B543" s="426"/>
      <c r="C543" s="426"/>
      <c r="D543" s="426"/>
      <c r="E543" s="426"/>
      <c r="F543" s="426"/>
      <c r="G543" s="426"/>
      <c r="H543" s="426"/>
      <c r="I543" s="426"/>
      <c r="J543" s="426"/>
      <c r="K543" s="426"/>
      <c r="L543" s="426"/>
      <c r="M543" s="426"/>
      <c r="N543" s="426"/>
      <c r="O543" s="426"/>
      <c r="P543" s="426"/>
      <c r="Q543" s="426"/>
      <c r="R543" s="426"/>
      <c r="S543" s="426"/>
      <c r="T543" s="426"/>
      <c r="U543" s="426"/>
      <c r="V543" s="426"/>
      <c r="W543" s="426"/>
      <c r="X543" s="426"/>
      <c r="Y543" s="426"/>
      <c r="Z543" s="426"/>
      <c r="AA543" s="426"/>
    </row>
    <row r="544" spans="1:27" ht="15.75" customHeight="1">
      <c r="A544" s="426"/>
      <c r="B544" s="426"/>
      <c r="C544" s="426"/>
      <c r="D544" s="426"/>
      <c r="E544" s="426"/>
      <c r="F544" s="426"/>
      <c r="G544" s="426"/>
      <c r="H544" s="426"/>
      <c r="I544" s="426"/>
      <c r="J544" s="426"/>
      <c r="K544" s="426"/>
      <c r="L544" s="426"/>
      <c r="M544" s="426"/>
      <c r="N544" s="426"/>
      <c r="O544" s="426"/>
      <c r="P544" s="426"/>
      <c r="Q544" s="426"/>
      <c r="R544" s="426"/>
      <c r="S544" s="426"/>
      <c r="T544" s="426"/>
      <c r="U544" s="426"/>
      <c r="V544" s="426"/>
      <c r="W544" s="426"/>
      <c r="X544" s="426"/>
      <c r="Y544" s="426"/>
      <c r="Z544" s="426"/>
      <c r="AA544" s="426"/>
    </row>
    <row r="545" spans="1:27" ht="15.75" customHeight="1">
      <c r="A545" s="426"/>
      <c r="B545" s="426"/>
      <c r="C545" s="426"/>
      <c r="D545" s="426"/>
      <c r="E545" s="426"/>
      <c r="F545" s="426"/>
      <c r="G545" s="426"/>
      <c r="H545" s="426"/>
      <c r="I545" s="426"/>
      <c r="J545" s="426"/>
      <c r="K545" s="426"/>
      <c r="L545" s="426"/>
      <c r="M545" s="426"/>
      <c r="N545" s="426"/>
      <c r="O545" s="426"/>
      <c r="P545" s="426"/>
      <c r="Q545" s="426"/>
      <c r="R545" s="426"/>
      <c r="S545" s="426"/>
      <c r="T545" s="426"/>
      <c r="U545" s="426"/>
      <c r="V545" s="426"/>
      <c r="W545" s="426"/>
      <c r="X545" s="426"/>
      <c r="Y545" s="426"/>
      <c r="Z545" s="426"/>
      <c r="AA545" s="426"/>
    </row>
    <row r="546" spans="1:27" ht="15.75" customHeight="1">
      <c r="A546" s="426"/>
      <c r="B546" s="426"/>
      <c r="C546" s="426"/>
      <c r="D546" s="426"/>
      <c r="E546" s="426"/>
      <c r="F546" s="426"/>
      <c r="G546" s="426"/>
      <c r="H546" s="426"/>
      <c r="I546" s="426"/>
      <c r="J546" s="426"/>
      <c r="K546" s="426"/>
      <c r="L546" s="426"/>
      <c r="M546" s="426"/>
      <c r="N546" s="426"/>
      <c r="O546" s="426"/>
      <c r="P546" s="426"/>
      <c r="Q546" s="426"/>
      <c r="R546" s="426"/>
      <c r="S546" s="426"/>
      <c r="T546" s="426"/>
      <c r="U546" s="426"/>
      <c r="V546" s="426"/>
      <c r="W546" s="426"/>
      <c r="X546" s="426"/>
      <c r="Y546" s="426"/>
      <c r="Z546" s="426"/>
      <c r="AA546" s="426"/>
    </row>
    <row r="547" spans="1:27" ht="15.75" customHeight="1">
      <c r="A547" s="426"/>
      <c r="B547" s="426"/>
      <c r="C547" s="426"/>
      <c r="D547" s="426"/>
      <c r="E547" s="426"/>
      <c r="F547" s="426"/>
      <c r="G547" s="426"/>
      <c r="H547" s="426"/>
      <c r="I547" s="426"/>
      <c r="J547" s="426"/>
      <c r="K547" s="426"/>
      <c r="L547" s="426"/>
      <c r="M547" s="426"/>
      <c r="N547" s="426"/>
      <c r="O547" s="426"/>
      <c r="P547" s="426"/>
      <c r="Q547" s="426"/>
      <c r="R547" s="426"/>
      <c r="S547" s="426"/>
      <c r="T547" s="426"/>
      <c r="U547" s="426"/>
      <c r="V547" s="426"/>
      <c r="W547" s="426"/>
      <c r="X547" s="426"/>
      <c r="Y547" s="426"/>
      <c r="Z547" s="426"/>
      <c r="AA547" s="426"/>
    </row>
    <row r="548" spans="1:27" ht="15.75" customHeight="1">
      <c r="A548" s="426"/>
      <c r="B548" s="426"/>
      <c r="C548" s="426"/>
      <c r="D548" s="426"/>
      <c r="E548" s="426"/>
      <c r="F548" s="426"/>
      <c r="G548" s="426"/>
      <c r="H548" s="426"/>
      <c r="I548" s="426"/>
      <c r="J548" s="426"/>
      <c r="K548" s="426"/>
      <c r="L548" s="426"/>
      <c r="M548" s="426"/>
      <c r="N548" s="426"/>
      <c r="O548" s="426"/>
      <c r="P548" s="426"/>
      <c r="Q548" s="426"/>
      <c r="R548" s="426"/>
      <c r="S548" s="426"/>
      <c r="T548" s="426"/>
      <c r="U548" s="426"/>
      <c r="V548" s="426"/>
      <c r="W548" s="426"/>
      <c r="X548" s="426"/>
      <c r="Y548" s="426"/>
      <c r="Z548" s="426"/>
      <c r="AA548" s="426"/>
    </row>
    <row r="549" spans="1:27" ht="15.75" customHeight="1">
      <c r="A549" s="426"/>
      <c r="B549" s="426"/>
      <c r="C549" s="426"/>
      <c r="D549" s="426"/>
      <c r="E549" s="426"/>
      <c r="F549" s="426"/>
      <c r="G549" s="426"/>
      <c r="H549" s="426"/>
      <c r="I549" s="426"/>
      <c r="J549" s="426"/>
      <c r="K549" s="426"/>
      <c r="L549" s="426"/>
      <c r="M549" s="426"/>
      <c r="N549" s="426"/>
      <c r="O549" s="426"/>
      <c r="P549" s="426"/>
      <c r="Q549" s="426"/>
      <c r="R549" s="426"/>
      <c r="S549" s="426"/>
      <c r="T549" s="426"/>
      <c r="U549" s="426"/>
      <c r="V549" s="426"/>
      <c r="W549" s="426"/>
      <c r="X549" s="426"/>
      <c r="Y549" s="426"/>
      <c r="Z549" s="426"/>
      <c r="AA549" s="426"/>
    </row>
    <row r="550" spans="1:27" ht="15.75" customHeight="1">
      <c r="A550" s="426"/>
      <c r="B550" s="426"/>
      <c r="C550" s="426"/>
      <c r="D550" s="426"/>
      <c r="E550" s="426"/>
      <c r="F550" s="426"/>
      <c r="G550" s="426"/>
      <c r="H550" s="426"/>
      <c r="I550" s="426"/>
      <c r="J550" s="426"/>
      <c r="K550" s="426"/>
      <c r="L550" s="426"/>
      <c r="M550" s="426"/>
      <c r="N550" s="426"/>
      <c r="O550" s="426"/>
      <c r="P550" s="426"/>
      <c r="Q550" s="426"/>
      <c r="R550" s="426"/>
      <c r="S550" s="426"/>
      <c r="T550" s="426"/>
      <c r="U550" s="426"/>
      <c r="V550" s="426"/>
      <c r="W550" s="426"/>
      <c r="X550" s="426"/>
      <c r="Y550" s="426"/>
      <c r="Z550" s="426"/>
      <c r="AA550" s="426"/>
    </row>
    <row r="551" spans="1:27" ht="15.75" customHeight="1">
      <c r="A551" s="426"/>
      <c r="B551" s="426"/>
      <c r="C551" s="426"/>
      <c r="D551" s="426"/>
      <c r="E551" s="426"/>
      <c r="F551" s="426"/>
      <c r="G551" s="426"/>
      <c r="H551" s="426"/>
      <c r="I551" s="426"/>
      <c r="J551" s="426"/>
      <c r="K551" s="426"/>
      <c r="L551" s="426"/>
      <c r="M551" s="426"/>
      <c r="N551" s="426"/>
      <c r="O551" s="426"/>
      <c r="P551" s="426"/>
      <c r="Q551" s="426"/>
      <c r="R551" s="426"/>
      <c r="S551" s="426"/>
      <c r="T551" s="426"/>
      <c r="U551" s="426"/>
      <c r="V551" s="426"/>
      <c r="W551" s="426"/>
      <c r="X551" s="426"/>
      <c r="Y551" s="426"/>
      <c r="Z551" s="426"/>
      <c r="AA551" s="426"/>
    </row>
    <row r="552" spans="1:27" ht="15.75" customHeight="1">
      <c r="A552" s="426"/>
      <c r="B552" s="426"/>
      <c r="C552" s="426"/>
      <c r="D552" s="426"/>
      <c r="E552" s="426"/>
      <c r="F552" s="426"/>
      <c r="G552" s="426"/>
      <c r="H552" s="426"/>
      <c r="I552" s="426"/>
      <c r="J552" s="426"/>
      <c r="K552" s="426"/>
      <c r="L552" s="426"/>
      <c r="M552" s="426"/>
      <c r="N552" s="426"/>
      <c r="O552" s="426"/>
      <c r="P552" s="426"/>
      <c r="Q552" s="426"/>
      <c r="R552" s="426"/>
      <c r="S552" s="426"/>
      <c r="T552" s="426"/>
      <c r="U552" s="426"/>
      <c r="V552" s="426"/>
      <c r="W552" s="426"/>
      <c r="X552" s="426"/>
      <c r="Y552" s="426"/>
      <c r="Z552" s="426"/>
      <c r="AA552" s="426"/>
    </row>
    <row r="553" spans="1:27" ht="15.75" customHeight="1">
      <c r="A553" s="426"/>
      <c r="B553" s="426"/>
      <c r="C553" s="426"/>
      <c r="D553" s="426"/>
      <c r="E553" s="426"/>
      <c r="F553" s="426"/>
      <c r="G553" s="426"/>
      <c r="H553" s="426"/>
      <c r="I553" s="426"/>
      <c r="J553" s="426"/>
      <c r="K553" s="426"/>
      <c r="L553" s="426"/>
      <c r="M553" s="426"/>
      <c r="N553" s="426"/>
      <c r="O553" s="426"/>
      <c r="P553" s="426"/>
      <c r="Q553" s="426"/>
      <c r="R553" s="426"/>
      <c r="S553" s="426"/>
      <c r="T553" s="426"/>
      <c r="U553" s="426"/>
      <c r="V553" s="426"/>
      <c r="W553" s="426"/>
      <c r="X553" s="426"/>
      <c r="Y553" s="426"/>
      <c r="Z553" s="426"/>
      <c r="AA553" s="426"/>
    </row>
    <row r="554" spans="1:27" ht="15.75" customHeight="1">
      <c r="A554" s="426"/>
      <c r="B554" s="426"/>
      <c r="C554" s="426"/>
      <c r="D554" s="426"/>
      <c r="E554" s="426"/>
      <c r="F554" s="426"/>
      <c r="G554" s="426"/>
      <c r="H554" s="426"/>
      <c r="I554" s="426"/>
      <c r="J554" s="426"/>
      <c r="K554" s="426"/>
      <c r="L554" s="426"/>
      <c r="M554" s="426"/>
      <c r="N554" s="426"/>
      <c r="O554" s="426"/>
      <c r="P554" s="426"/>
      <c r="Q554" s="426"/>
      <c r="R554" s="426"/>
      <c r="S554" s="426"/>
      <c r="T554" s="426"/>
      <c r="U554" s="426"/>
      <c r="V554" s="426"/>
      <c r="W554" s="426"/>
      <c r="X554" s="426"/>
      <c r="Y554" s="426"/>
      <c r="Z554" s="426"/>
      <c r="AA554" s="426"/>
    </row>
    <row r="555" spans="1:27" ht="15.75" customHeight="1">
      <c r="A555" s="426"/>
      <c r="B555" s="426"/>
      <c r="C555" s="426"/>
      <c r="D555" s="426"/>
      <c r="E555" s="426"/>
      <c r="F555" s="426"/>
      <c r="G555" s="426"/>
      <c r="H555" s="426"/>
      <c r="I555" s="426"/>
      <c r="J555" s="426"/>
      <c r="K555" s="426"/>
      <c r="L555" s="426"/>
      <c r="M555" s="426"/>
      <c r="N555" s="426"/>
      <c r="O555" s="426"/>
      <c r="P555" s="426"/>
      <c r="Q555" s="426"/>
      <c r="R555" s="426"/>
      <c r="S555" s="426"/>
      <c r="T555" s="426"/>
      <c r="U555" s="426"/>
      <c r="V555" s="426"/>
      <c r="W555" s="426"/>
      <c r="X555" s="426"/>
      <c r="Y555" s="426"/>
      <c r="Z555" s="426"/>
      <c r="AA555" s="426"/>
    </row>
    <row r="556" spans="1:27" ht="15.75" customHeight="1">
      <c r="A556" s="426"/>
      <c r="B556" s="426"/>
      <c r="C556" s="426"/>
      <c r="D556" s="426"/>
      <c r="E556" s="426"/>
      <c r="F556" s="426"/>
      <c r="G556" s="426"/>
      <c r="H556" s="426"/>
      <c r="I556" s="426"/>
      <c r="J556" s="426"/>
      <c r="K556" s="426"/>
      <c r="L556" s="426"/>
      <c r="M556" s="426"/>
      <c r="N556" s="426"/>
      <c r="O556" s="426"/>
      <c r="P556" s="426"/>
      <c r="Q556" s="426"/>
      <c r="R556" s="426"/>
      <c r="S556" s="426"/>
      <c r="T556" s="426"/>
      <c r="U556" s="426"/>
      <c r="V556" s="426"/>
      <c r="W556" s="426"/>
      <c r="X556" s="426"/>
      <c r="Y556" s="426"/>
      <c r="Z556" s="426"/>
      <c r="AA556" s="426"/>
    </row>
    <row r="557" spans="1:27" ht="15.75" customHeight="1">
      <c r="A557" s="426"/>
      <c r="B557" s="426"/>
      <c r="C557" s="426"/>
      <c r="D557" s="426"/>
      <c r="E557" s="426"/>
      <c r="F557" s="426"/>
      <c r="G557" s="426"/>
      <c r="H557" s="426"/>
      <c r="I557" s="426"/>
      <c r="J557" s="426"/>
      <c r="K557" s="426"/>
      <c r="L557" s="426"/>
      <c r="M557" s="426"/>
      <c r="N557" s="426"/>
      <c r="O557" s="426"/>
      <c r="P557" s="426"/>
      <c r="Q557" s="426"/>
      <c r="R557" s="426"/>
      <c r="S557" s="426"/>
      <c r="T557" s="426"/>
      <c r="U557" s="426"/>
      <c r="V557" s="426"/>
      <c r="W557" s="426"/>
      <c r="X557" s="426"/>
      <c r="Y557" s="426"/>
      <c r="Z557" s="426"/>
      <c r="AA557" s="426"/>
    </row>
    <row r="558" spans="1:27" ht="15.75" customHeight="1">
      <c r="A558" s="426"/>
      <c r="B558" s="426"/>
      <c r="C558" s="426"/>
      <c r="D558" s="426"/>
      <c r="E558" s="426"/>
      <c r="F558" s="426"/>
      <c r="G558" s="426"/>
      <c r="H558" s="426"/>
      <c r="I558" s="426"/>
      <c r="J558" s="426"/>
      <c r="K558" s="426"/>
      <c r="L558" s="426"/>
      <c r="M558" s="426"/>
      <c r="N558" s="426"/>
      <c r="O558" s="426"/>
      <c r="P558" s="426"/>
      <c r="Q558" s="426"/>
      <c r="R558" s="426"/>
      <c r="S558" s="426"/>
      <c r="T558" s="426"/>
      <c r="U558" s="426"/>
      <c r="V558" s="426"/>
      <c r="W558" s="426"/>
      <c r="X558" s="426"/>
      <c r="Y558" s="426"/>
      <c r="Z558" s="426"/>
      <c r="AA558" s="426"/>
    </row>
    <row r="559" spans="1:27" ht="15.75" customHeight="1">
      <c r="A559" s="426"/>
      <c r="B559" s="426"/>
      <c r="C559" s="426"/>
      <c r="D559" s="426"/>
      <c r="E559" s="426"/>
      <c r="F559" s="426"/>
      <c r="G559" s="426"/>
      <c r="H559" s="426"/>
      <c r="I559" s="426"/>
      <c r="J559" s="426"/>
      <c r="K559" s="426"/>
      <c r="L559" s="426"/>
      <c r="M559" s="426"/>
      <c r="N559" s="426"/>
      <c r="O559" s="426"/>
      <c r="P559" s="426"/>
      <c r="Q559" s="426"/>
      <c r="R559" s="426"/>
      <c r="S559" s="426"/>
      <c r="T559" s="426"/>
      <c r="U559" s="426"/>
      <c r="V559" s="426"/>
      <c r="W559" s="426"/>
      <c r="X559" s="426"/>
      <c r="Y559" s="426"/>
      <c r="Z559" s="426"/>
      <c r="AA559" s="426"/>
    </row>
    <row r="560" spans="1:27" ht="15.75" customHeight="1">
      <c r="A560" s="426"/>
      <c r="B560" s="426"/>
      <c r="C560" s="426"/>
      <c r="D560" s="426"/>
      <c r="E560" s="426"/>
      <c r="F560" s="426"/>
      <c r="G560" s="426"/>
      <c r="H560" s="426"/>
      <c r="I560" s="426"/>
      <c r="J560" s="426"/>
      <c r="K560" s="426"/>
      <c r="L560" s="426"/>
      <c r="M560" s="426"/>
      <c r="N560" s="426"/>
      <c r="O560" s="426"/>
      <c r="P560" s="426"/>
      <c r="Q560" s="426"/>
      <c r="R560" s="426"/>
      <c r="S560" s="426"/>
      <c r="T560" s="426"/>
      <c r="U560" s="426"/>
      <c r="V560" s="426"/>
      <c r="W560" s="426"/>
      <c r="X560" s="426"/>
      <c r="Y560" s="426"/>
      <c r="Z560" s="426"/>
      <c r="AA560" s="426"/>
    </row>
    <row r="561" spans="1:27" ht="15.75" customHeight="1">
      <c r="A561" s="426"/>
      <c r="B561" s="426"/>
      <c r="C561" s="426"/>
      <c r="D561" s="426"/>
      <c r="E561" s="426"/>
      <c r="F561" s="426"/>
      <c r="G561" s="426"/>
      <c r="H561" s="426"/>
      <c r="I561" s="426"/>
      <c r="J561" s="426"/>
      <c r="K561" s="426"/>
      <c r="L561" s="426"/>
      <c r="M561" s="426"/>
      <c r="N561" s="426"/>
      <c r="O561" s="426"/>
      <c r="P561" s="426"/>
      <c r="Q561" s="426"/>
      <c r="R561" s="426"/>
      <c r="S561" s="426"/>
      <c r="T561" s="426"/>
      <c r="U561" s="426"/>
      <c r="V561" s="426"/>
      <c r="W561" s="426"/>
      <c r="X561" s="426"/>
      <c r="Y561" s="426"/>
      <c r="Z561" s="426"/>
      <c r="AA561" s="426"/>
    </row>
    <row r="562" spans="1:27" ht="15.75" customHeight="1">
      <c r="A562" s="426"/>
      <c r="B562" s="426"/>
      <c r="C562" s="426"/>
      <c r="D562" s="426"/>
      <c r="E562" s="426"/>
      <c r="F562" s="426"/>
      <c r="G562" s="426"/>
      <c r="H562" s="426"/>
      <c r="I562" s="426"/>
      <c r="J562" s="426"/>
      <c r="K562" s="426"/>
      <c r="L562" s="426"/>
      <c r="M562" s="426"/>
      <c r="N562" s="426"/>
      <c r="O562" s="426"/>
      <c r="P562" s="426"/>
      <c r="Q562" s="426"/>
      <c r="R562" s="426"/>
      <c r="S562" s="426"/>
      <c r="T562" s="426"/>
      <c r="U562" s="426"/>
      <c r="V562" s="426"/>
      <c r="W562" s="426"/>
      <c r="X562" s="426"/>
      <c r="Y562" s="426"/>
      <c r="Z562" s="426"/>
      <c r="AA562" s="426"/>
    </row>
    <row r="563" spans="1:27" ht="15.75" customHeight="1">
      <c r="A563" s="426"/>
      <c r="B563" s="426"/>
      <c r="C563" s="426"/>
      <c r="D563" s="426"/>
      <c r="E563" s="426"/>
      <c r="F563" s="426"/>
      <c r="G563" s="426"/>
      <c r="H563" s="426"/>
      <c r="I563" s="426"/>
      <c r="J563" s="426"/>
      <c r="K563" s="426"/>
      <c r="L563" s="426"/>
      <c r="M563" s="426"/>
      <c r="N563" s="426"/>
      <c r="O563" s="426"/>
      <c r="P563" s="426"/>
      <c r="Q563" s="426"/>
      <c r="R563" s="426"/>
      <c r="S563" s="426"/>
      <c r="T563" s="426"/>
      <c r="U563" s="426"/>
      <c r="V563" s="426"/>
      <c r="W563" s="426"/>
      <c r="X563" s="426"/>
      <c r="Y563" s="426"/>
      <c r="Z563" s="426"/>
      <c r="AA563" s="426"/>
    </row>
    <row r="564" spans="1:27" ht="15.75" customHeight="1">
      <c r="A564" s="426"/>
      <c r="B564" s="426"/>
      <c r="C564" s="426"/>
      <c r="D564" s="426"/>
      <c r="E564" s="426"/>
      <c r="F564" s="426"/>
      <c r="G564" s="426"/>
      <c r="H564" s="426"/>
      <c r="I564" s="426"/>
      <c r="J564" s="426"/>
      <c r="K564" s="426"/>
      <c r="L564" s="426"/>
      <c r="M564" s="426"/>
      <c r="N564" s="426"/>
      <c r="O564" s="426"/>
      <c r="P564" s="426"/>
      <c r="Q564" s="426"/>
      <c r="R564" s="426"/>
      <c r="S564" s="426"/>
      <c r="T564" s="426"/>
      <c r="U564" s="426"/>
      <c r="V564" s="426"/>
      <c r="W564" s="426"/>
      <c r="X564" s="426"/>
      <c r="Y564" s="426"/>
      <c r="Z564" s="426"/>
      <c r="AA564" s="426"/>
    </row>
    <row r="565" spans="1:27" ht="15.75" customHeight="1">
      <c r="A565" s="426"/>
      <c r="B565" s="426"/>
      <c r="C565" s="426"/>
      <c r="D565" s="426"/>
      <c r="E565" s="426"/>
      <c r="F565" s="426"/>
      <c r="G565" s="426"/>
      <c r="H565" s="426"/>
      <c r="I565" s="426"/>
      <c r="J565" s="426"/>
      <c r="K565" s="426"/>
      <c r="L565" s="426"/>
      <c r="M565" s="426"/>
      <c r="N565" s="426"/>
      <c r="O565" s="426"/>
      <c r="P565" s="426"/>
      <c r="Q565" s="426"/>
      <c r="R565" s="426"/>
      <c r="S565" s="426"/>
      <c r="T565" s="426"/>
      <c r="U565" s="426"/>
      <c r="V565" s="426"/>
      <c r="W565" s="426"/>
      <c r="X565" s="426"/>
      <c r="Y565" s="426"/>
      <c r="Z565" s="426"/>
      <c r="AA565" s="426"/>
    </row>
    <row r="566" spans="1:27" ht="15.75" customHeight="1">
      <c r="A566" s="426"/>
      <c r="B566" s="426"/>
      <c r="C566" s="426"/>
      <c r="D566" s="426"/>
      <c r="E566" s="426"/>
      <c r="F566" s="426"/>
      <c r="G566" s="426"/>
      <c r="H566" s="426"/>
      <c r="I566" s="426"/>
      <c r="J566" s="426"/>
      <c r="K566" s="426"/>
      <c r="L566" s="426"/>
      <c r="M566" s="426"/>
      <c r="N566" s="426"/>
      <c r="O566" s="426"/>
      <c r="P566" s="426"/>
      <c r="Q566" s="426"/>
      <c r="R566" s="426"/>
      <c r="S566" s="426"/>
      <c r="T566" s="426"/>
      <c r="U566" s="426"/>
      <c r="V566" s="426"/>
      <c r="W566" s="426"/>
      <c r="X566" s="426"/>
      <c r="Y566" s="426"/>
      <c r="Z566" s="426"/>
      <c r="AA566" s="426"/>
    </row>
    <row r="567" spans="1:27" ht="15.75" customHeight="1">
      <c r="A567" s="426"/>
      <c r="B567" s="426"/>
      <c r="C567" s="426"/>
      <c r="D567" s="426"/>
      <c r="E567" s="426"/>
      <c r="F567" s="426"/>
      <c r="G567" s="426"/>
      <c r="H567" s="426"/>
      <c r="I567" s="426"/>
      <c r="J567" s="426"/>
      <c r="K567" s="426"/>
      <c r="L567" s="426"/>
      <c r="M567" s="426"/>
      <c r="N567" s="426"/>
      <c r="O567" s="426"/>
      <c r="P567" s="426"/>
      <c r="Q567" s="426"/>
      <c r="R567" s="426"/>
      <c r="S567" s="426"/>
      <c r="T567" s="426"/>
      <c r="U567" s="426"/>
      <c r="V567" s="426"/>
      <c r="W567" s="426"/>
      <c r="X567" s="426"/>
      <c r="Y567" s="426"/>
      <c r="Z567" s="426"/>
      <c r="AA567" s="426"/>
    </row>
    <row r="568" spans="1:27" ht="15.75" customHeight="1">
      <c r="A568" s="426"/>
      <c r="B568" s="426"/>
      <c r="C568" s="426"/>
      <c r="D568" s="426"/>
      <c r="E568" s="426"/>
      <c r="F568" s="426"/>
      <c r="G568" s="426"/>
      <c r="H568" s="426"/>
      <c r="I568" s="426"/>
      <c r="J568" s="426"/>
      <c r="K568" s="426"/>
      <c r="L568" s="426"/>
      <c r="M568" s="426"/>
      <c r="N568" s="426"/>
      <c r="O568" s="426"/>
      <c r="P568" s="426"/>
      <c r="Q568" s="426"/>
      <c r="R568" s="426"/>
      <c r="S568" s="426"/>
      <c r="T568" s="426"/>
      <c r="U568" s="426"/>
      <c r="V568" s="426"/>
      <c r="W568" s="426"/>
      <c r="X568" s="426"/>
      <c r="Y568" s="426"/>
      <c r="Z568" s="426"/>
      <c r="AA568" s="426"/>
    </row>
    <row r="569" spans="1:27" ht="15.75" customHeight="1">
      <c r="A569" s="426"/>
      <c r="B569" s="426"/>
      <c r="C569" s="426"/>
      <c r="D569" s="426"/>
      <c r="E569" s="426"/>
      <c r="F569" s="426"/>
      <c r="G569" s="426"/>
      <c r="H569" s="426"/>
      <c r="I569" s="426"/>
      <c r="J569" s="426"/>
      <c r="K569" s="426"/>
      <c r="L569" s="426"/>
      <c r="M569" s="426"/>
      <c r="N569" s="426"/>
      <c r="O569" s="426"/>
      <c r="P569" s="426"/>
      <c r="Q569" s="426"/>
      <c r="R569" s="426"/>
      <c r="S569" s="426"/>
      <c r="T569" s="426"/>
      <c r="U569" s="426"/>
      <c r="V569" s="426"/>
      <c r="W569" s="426"/>
      <c r="X569" s="426"/>
      <c r="Y569" s="426"/>
      <c r="Z569" s="426"/>
      <c r="AA569" s="426"/>
    </row>
    <row r="570" spans="1:27" ht="15.75" customHeight="1">
      <c r="A570" s="426"/>
      <c r="B570" s="426"/>
      <c r="C570" s="426"/>
      <c r="D570" s="426"/>
      <c r="E570" s="426"/>
      <c r="F570" s="426"/>
      <c r="G570" s="426"/>
      <c r="H570" s="426"/>
      <c r="I570" s="426"/>
      <c r="J570" s="426"/>
      <c r="K570" s="426"/>
      <c r="L570" s="426"/>
      <c r="M570" s="426"/>
      <c r="N570" s="426"/>
      <c r="O570" s="426"/>
      <c r="P570" s="426"/>
      <c r="Q570" s="426"/>
      <c r="R570" s="426"/>
      <c r="S570" s="426"/>
      <c r="T570" s="426"/>
      <c r="U570" s="426"/>
      <c r="V570" s="426"/>
      <c r="W570" s="426"/>
      <c r="X570" s="426"/>
      <c r="Y570" s="426"/>
      <c r="Z570" s="426"/>
      <c r="AA570" s="426"/>
    </row>
    <row r="571" spans="1:27" ht="15.75" customHeight="1">
      <c r="A571" s="426"/>
      <c r="B571" s="426"/>
      <c r="C571" s="426"/>
      <c r="D571" s="426"/>
      <c r="E571" s="426"/>
      <c r="F571" s="426"/>
      <c r="G571" s="426"/>
      <c r="H571" s="426"/>
      <c r="I571" s="426"/>
      <c r="J571" s="426"/>
      <c r="K571" s="426"/>
      <c r="L571" s="426"/>
      <c r="M571" s="426"/>
      <c r="N571" s="426"/>
      <c r="O571" s="426"/>
      <c r="P571" s="426"/>
      <c r="Q571" s="426"/>
      <c r="R571" s="426"/>
      <c r="S571" s="426"/>
      <c r="T571" s="426"/>
      <c r="U571" s="426"/>
      <c r="V571" s="426"/>
      <c r="W571" s="426"/>
      <c r="X571" s="426"/>
      <c r="Y571" s="426"/>
      <c r="Z571" s="426"/>
      <c r="AA571" s="426"/>
    </row>
    <row r="572" spans="1:27" ht="15.75" customHeight="1">
      <c r="A572" s="426"/>
      <c r="B572" s="426"/>
      <c r="C572" s="426"/>
      <c r="D572" s="426"/>
      <c r="E572" s="426"/>
      <c r="F572" s="426"/>
      <c r="G572" s="426"/>
      <c r="H572" s="426"/>
      <c r="I572" s="426"/>
      <c r="J572" s="426"/>
      <c r="K572" s="426"/>
      <c r="L572" s="426"/>
      <c r="M572" s="426"/>
      <c r="N572" s="426"/>
      <c r="O572" s="426"/>
      <c r="P572" s="426"/>
      <c r="Q572" s="426"/>
      <c r="R572" s="426"/>
      <c r="S572" s="426"/>
      <c r="T572" s="426"/>
      <c r="U572" s="426"/>
      <c r="V572" s="426"/>
      <c r="W572" s="426"/>
      <c r="X572" s="426"/>
      <c r="Y572" s="426"/>
      <c r="Z572" s="426"/>
      <c r="AA572" s="426"/>
    </row>
    <row r="573" spans="1:27" ht="15.75" customHeight="1">
      <c r="A573" s="426"/>
      <c r="B573" s="426"/>
      <c r="C573" s="426"/>
      <c r="D573" s="426"/>
      <c r="E573" s="426"/>
      <c r="F573" s="426"/>
      <c r="G573" s="426"/>
      <c r="H573" s="426"/>
      <c r="I573" s="426"/>
      <c r="J573" s="426"/>
      <c r="K573" s="426"/>
      <c r="L573" s="426"/>
      <c r="M573" s="426"/>
      <c r="N573" s="426"/>
      <c r="O573" s="426"/>
      <c r="P573" s="426"/>
      <c r="Q573" s="426"/>
      <c r="R573" s="426"/>
      <c r="S573" s="426"/>
      <c r="T573" s="426"/>
      <c r="U573" s="426"/>
      <c r="V573" s="426"/>
      <c r="W573" s="426"/>
      <c r="X573" s="426"/>
      <c r="Y573" s="426"/>
      <c r="Z573" s="426"/>
      <c r="AA573" s="426"/>
    </row>
    <row r="574" spans="1:27" ht="15.75" customHeight="1">
      <c r="A574" s="426"/>
      <c r="B574" s="426"/>
      <c r="C574" s="426"/>
      <c r="D574" s="426"/>
      <c r="E574" s="426"/>
      <c r="F574" s="426"/>
      <c r="G574" s="426"/>
      <c r="H574" s="426"/>
      <c r="I574" s="426"/>
      <c r="J574" s="426"/>
      <c r="K574" s="426"/>
      <c r="L574" s="426"/>
      <c r="M574" s="426"/>
      <c r="N574" s="426"/>
      <c r="O574" s="426"/>
      <c r="P574" s="426"/>
      <c r="Q574" s="426"/>
      <c r="R574" s="426"/>
      <c r="S574" s="426"/>
      <c r="T574" s="426"/>
      <c r="U574" s="426"/>
      <c r="V574" s="426"/>
      <c r="W574" s="426"/>
      <c r="X574" s="426"/>
      <c r="Y574" s="426"/>
      <c r="Z574" s="426"/>
      <c r="AA574" s="426"/>
    </row>
    <row r="575" spans="1:27" ht="15.75" customHeight="1">
      <c r="A575" s="426"/>
      <c r="B575" s="426"/>
      <c r="C575" s="426"/>
      <c r="D575" s="426"/>
      <c r="E575" s="426"/>
      <c r="F575" s="426"/>
      <c r="G575" s="426"/>
      <c r="H575" s="426"/>
      <c r="I575" s="426"/>
      <c r="J575" s="426"/>
      <c r="K575" s="426"/>
      <c r="L575" s="426"/>
      <c r="M575" s="426"/>
      <c r="N575" s="426"/>
      <c r="O575" s="426"/>
      <c r="P575" s="426"/>
      <c r="Q575" s="426"/>
      <c r="R575" s="426"/>
      <c r="S575" s="426"/>
      <c r="T575" s="426"/>
      <c r="U575" s="426"/>
      <c r="V575" s="426"/>
      <c r="W575" s="426"/>
      <c r="X575" s="426"/>
      <c r="Y575" s="426"/>
      <c r="Z575" s="426"/>
      <c r="AA575" s="426"/>
    </row>
    <row r="576" spans="1:27" ht="15.75" customHeight="1">
      <c r="A576" s="426"/>
      <c r="B576" s="426"/>
      <c r="C576" s="426"/>
      <c r="D576" s="426"/>
      <c r="E576" s="426"/>
      <c r="F576" s="426"/>
      <c r="G576" s="426"/>
      <c r="H576" s="426"/>
      <c r="I576" s="426"/>
      <c r="J576" s="426"/>
      <c r="K576" s="426"/>
      <c r="L576" s="426"/>
      <c r="M576" s="426"/>
      <c r="N576" s="426"/>
      <c r="O576" s="426"/>
      <c r="P576" s="426"/>
      <c r="Q576" s="426"/>
      <c r="R576" s="426"/>
      <c r="S576" s="426"/>
      <c r="T576" s="426"/>
      <c r="U576" s="426"/>
      <c r="V576" s="426"/>
      <c r="W576" s="426"/>
      <c r="X576" s="426"/>
      <c r="Y576" s="426"/>
      <c r="Z576" s="426"/>
      <c r="AA576" s="426"/>
    </row>
    <row r="577" spans="1:27" ht="15.75" customHeight="1">
      <c r="A577" s="426"/>
      <c r="B577" s="426"/>
      <c r="C577" s="426"/>
      <c r="D577" s="426"/>
      <c r="E577" s="426"/>
      <c r="F577" s="426"/>
      <c r="G577" s="426"/>
      <c r="H577" s="426"/>
      <c r="I577" s="426"/>
      <c r="J577" s="426"/>
      <c r="K577" s="426"/>
      <c r="L577" s="426"/>
      <c r="M577" s="426"/>
      <c r="N577" s="426"/>
      <c r="O577" s="426"/>
      <c r="P577" s="426"/>
      <c r="Q577" s="426"/>
      <c r="R577" s="426"/>
      <c r="S577" s="426"/>
      <c r="T577" s="426"/>
      <c r="U577" s="426"/>
      <c r="V577" s="426"/>
      <c r="W577" s="426"/>
      <c r="X577" s="426"/>
      <c r="Y577" s="426"/>
      <c r="Z577" s="426"/>
      <c r="AA577" s="426"/>
    </row>
    <row r="578" spans="1:27" ht="15.75" customHeight="1">
      <c r="A578" s="426"/>
      <c r="B578" s="426"/>
      <c r="C578" s="426"/>
      <c r="D578" s="426"/>
      <c r="E578" s="426"/>
      <c r="F578" s="426"/>
      <c r="G578" s="426"/>
      <c r="H578" s="426"/>
      <c r="I578" s="426"/>
      <c r="J578" s="426"/>
      <c r="K578" s="426"/>
      <c r="L578" s="426"/>
      <c r="M578" s="426"/>
      <c r="N578" s="426"/>
      <c r="O578" s="426"/>
      <c r="P578" s="426"/>
      <c r="Q578" s="426"/>
      <c r="R578" s="426"/>
      <c r="S578" s="426"/>
      <c r="T578" s="426"/>
      <c r="U578" s="426"/>
      <c r="V578" s="426"/>
      <c r="W578" s="426"/>
      <c r="X578" s="426"/>
      <c r="Y578" s="426"/>
      <c r="Z578" s="426"/>
      <c r="AA578" s="426"/>
    </row>
    <row r="579" spans="1:27" ht="15.75" customHeight="1">
      <c r="A579" s="426"/>
      <c r="B579" s="426"/>
      <c r="C579" s="426"/>
      <c r="D579" s="426"/>
      <c r="E579" s="426"/>
      <c r="F579" s="426"/>
      <c r="G579" s="426"/>
      <c r="H579" s="426"/>
      <c r="I579" s="426"/>
      <c r="J579" s="426"/>
      <c r="K579" s="426"/>
      <c r="L579" s="426"/>
      <c r="M579" s="426"/>
      <c r="N579" s="426"/>
      <c r="O579" s="426"/>
      <c r="P579" s="426"/>
      <c r="Q579" s="426"/>
      <c r="R579" s="426"/>
      <c r="S579" s="426"/>
      <c r="T579" s="426"/>
      <c r="U579" s="426"/>
      <c r="V579" s="426"/>
      <c r="W579" s="426"/>
      <c r="X579" s="426"/>
      <c r="Y579" s="426"/>
      <c r="Z579" s="426"/>
      <c r="AA579" s="426"/>
    </row>
    <row r="580" spans="1:27" ht="15.75" customHeight="1">
      <c r="A580" s="426"/>
      <c r="B580" s="426"/>
      <c r="C580" s="426"/>
      <c r="D580" s="426"/>
      <c r="E580" s="426"/>
      <c r="F580" s="426"/>
      <c r="G580" s="426"/>
      <c r="H580" s="426"/>
      <c r="I580" s="426"/>
      <c r="J580" s="426"/>
      <c r="K580" s="426"/>
      <c r="L580" s="426"/>
      <c r="M580" s="426"/>
      <c r="N580" s="426"/>
      <c r="O580" s="426"/>
      <c r="P580" s="426"/>
      <c r="Q580" s="426"/>
      <c r="R580" s="426"/>
      <c r="S580" s="426"/>
      <c r="T580" s="426"/>
      <c r="U580" s="426"/>
      <c r="V580" s="426"/>
      <c r="W580" s="426"/>
      <c r="X580" s="426"/>
      <c r="Y580" s="426"/>
      <c r="Z580" s="426"/>
      <c r="AA580" s="426"/>
    </row>
    <row r="581" spans="1:27" ht="15.75" customHeight="1">
      <c r="A581" s="426"/>
      <c r="B581" s="426"/>
      <c r="C581" s="426"/>
      <c r="D581" s="426"/>
      <c r="E581" s="426"/>
      <c r="F581" s="426"/>
      <c r="G581" s="426"/>
      <c r="H581" s="426"/>
      <c r="I581" s="426"/>
      <c r="J581" s="426"/>
      <c r="K581" s="426"/>
      <c r="L581" s="426"/>
      <c r="M581" s="426"/>
      <c r="N581" s="426"/>
      <c r="O581" s="426"/>
      <c r="P581" s="426"/>
      <c r="Q581" s="426"/>
      <c r="R581" s="426"/>
      <c r="S581" s="426"/>
      <c r="T581" s="426"/>
      <c r="U581" s="426"/>
      <c r="V581" s="426"/>
      <c r="W581" s="426"/>
      <c r="X581" s="426"/>
      <c r="Y581" s="426"/>
      <c r="Z581" s="426"/>
      <c r="AA581" s="426"/>
    </row>
    <row r="582" spans="1:27" ht="15.75" customHeight="1">
      <c r="A582" s="426"/>
      <c r="B582" s="426"/>
      <c r="C582" s="426"/>
      <c r="D582" s="426"/>
      <c r="E582" s="426"/>
      <c r="F582" s="426"/>
      <c r="G582" s="426"/>
      <c r="H582" s="426"/>
      <c r="I582" s="426"/>
      <c r="J582" s="426"/>
      <c r="K582" s="426"/>
      <c r="L582" s="426"/>
      <c r="M582" s="426"/>
      <c r="N582" s="426"/>
      <c r="O582" s="426"/>
      <c r="P582" s="426"/>
      <c r="Q582" s="426"/>
      <c r="R582" s="426"/>
      <c r="S582" s="426"/>
      <c r="T582" s="426"/>
      <c r="U582" s="426"/>
      <c r="V582" s="426"/>
      <c r="W582" s="426"/>
      <c r="X582" s="426"/>
      <c r="Y582" s="426"/>
      <c r="Z582" s="426"/>
      <c r="AA582" s="426"/>
    </row>
    <row r="583" spans="1:27" ht="15.75" customHeight="1">
      <c r="A583" s="426"/>
      <c r="B583" s="426"/>
      <c r="C583" s="426"/>
      <c r="D583" s="426"/>
      <c r="E583" s="426"/>
      <c r="F583" s="426"/>
      <c r="G583" s="426"/>
      <c r="H583" s="426"/>
      <c r="I583" s="426"/>
      <c r="J583" s="426"/>
      <c r="K583" s="426"/>
      <c r="L583" s="426"/>
      <c r="M583" s="426"/>
      <c r="N583" s="426"/>
      <c r="O583" s="426"/>
      <c r="P583" s="426"/>
      <c r="Q583" s="426"/>
      <c r="R583" s="426"/>
      <c r="S583" s="426"/>
      <c r="T583" s="426"/>
      <c r="U583" s="426"/>
      <c r="V583" s="426"/>
      <c r="W583" s="426"/>
      <c r="X583" s="426"/>
      <c r="Y583" s="426"/>
      <c r="Z583" s="426"/>
      <c r="AA583" s="426"/>
    </row>
    <row r="584" spans="1:27" ht="15.75" customHeight="1">
      <c r="A584" s="426"/>
      <c r="B584" s="426"/>
      <c r="C584" s="426"/>
      <c r="D584" s="426"/>
      <c r="E584" s="426"/>
      <c r="F584" s="426"/>
      <c r="G584" s="426"/>
      <c r="H584" s="426"/>
      <c r="I584" s="426"/>
      <c r="J584" s="426"/>
      <c r="K584" s="426"/>
      <c r="L584" s="426"/>
      <c r="M584" s="426"/>
      <c r="N584" s="426"/>
      <c r="O584" s="426"/>
      <c r="P584" s="426"/>
      <c r="Q584" s="426"/>
      <c r="R584" s="426"/>
      <c r="S584" s="426"/>
      <c r="T584" s="426"/>
      <c r="U584" s="426"/>
      <c r="V584" s="426"/>
      <c r="W584" s="426"/>
      <c r="X584" s="426"/>
      <c r="Y584" s="426"/>
      <c r="Z584" s="426"/>
      <c r="AA584" s="426"/>
    </row>
    <row r="585" spans="1:27" ht="15.75" customHeight="1">
      <c r="A585" s="426"/>
      <c r="B585" s="426"/>
      <c r="C585" s="426"/>
      <c r="D585" s="426"/>
      <c r="E585" s="426"/>
      <c r="F585" s="426"/>
      <c r="G585" s="426"/>
      <c r="H585" s="426"/>
      <c r="I585" s="426"/>
      <c r="J585" s="426"/>
      <c r="K585" s="426"/>
      <c r="L585" s="426"/>
      <c r="M585" s="426"/>
      <c r="N585" s="426"/>
      <c r="O585" s="426"/>
      <c r="P585" s="426"/>
      <c r="Q585" s="426"/>
      <c r="R585" s="426"/>
      <c r="S585" s="426"/>
      <c r="T585" s="426"/>
      <c r="U585" s="426"/>
      <c r="V585" s="426"/>
      <c r="W585" s="426"/>
      <c r="X585" s="426"/>
      <c r="Y585" s="426"/>
      <c r="Z585" s="426"/>
      <c r="AA585" s="426"/>
    </row>
    <row r="586" spans="1:27" ht="15.75" customHeight="1">
      <c r="A586" s="426"/>
      <c r="B586" s="426"/>
      <c r="C586" s="426"/>
      <c r="D586" s="426"/>
      <c r="E586" s="426"/>
      <c r="F586" s="426"/>
      <c r="G586" s="426"/>
      <c r="H586" s="426"/>
      <c r="I586" s="426"/>
      <c r="J586" s="426"/>
      <c r="K586" s="426"/>
      <c r="L586" s="426"/>
      <c r="M586" s="426"/>
      <c r="N586" s="426"/>
      <c r="O586" s="426"/>
      <c r="P586" s="426"/>
      <c r="Q586" s="426"/>
      <c r="R586" s="426"/>
      <c r="S586" s="426"/>
      <c r="T586" s="426"/>
      <c r="U586" s="426"/>
      <c r="V586" s="426"/>
      <c r="W586" s="426"/>
      <c r="X586" s="426"/>
      <c r="Y586" s="426"/>
      <c r="Z586" s="426"/>
      <c r="AA586" s="426"/>
    </row>
    <row r="587" spans="1:27" ht="15.75" customHeight="1">
      <c r="A587" s="426"/>
      <c r="B587" s="426"/>
      <c r="C587" s="426"/>
      <c r="D587" s="426"/>
      <c r="E587" s="426"/>
      <c r="F587" s="426"/>
      <c r="G587" s="426"/>
      <c r="H587" s="426"/>
      <c r="I587" s="426"/>
      <c r="J587" s="426"/>
      <c r="K587" s="426"/>
      <c r="L587" s="426"/>
      <c r="M587" s="426"/>
      <c r="N587" s="426"/>
      <c r="O587" s="426"/>
      <c r="P587" s="426"/>
      <c r="Q587" s="426"/>
      <c r="R587" s="426"/>
      <c r="S587" s="426"/>
      <c r="T587" s="426"/>
      <c r="U587" s="426"/>
      <c r="V587" s="426"/>
      <c r="W587" s="426"/>
      <c r="X587" s="426"/>
      <c r="Y587" s="426"/>
      <c r="Z587" s="426"/>
      <c r="AA587" s="426"/>
    </row>
    <row r="588" spans="1:27" ht="15.75" customHeight="1">
      <c r="A588" s="426"/>
      <c r="B588" s="426"/>
      <c r="C588" s="426"/>
      <c r="D588" s="426"/>
      <c r="E588" s="426"/>
      <c r="F588" s="426"/>
      <c r="G588" s="426"/>
      <c r="H588" s="426"/>
      <c r="I588" s="426"/>
      <c r="J588" s="426"/>
      <c r="K588" s="426"/>
      <c r="L588" s="426"/>
      <c r="M588" s="426"/>
      <c r="N588" s="426"/>
      <c r="O588" s="426"/>
      <c r="P588" s="426"/>
      <c r="Q588" s="426"/>
      <c r="R588" s="426"/>
      <c r="S588" s="426"/>
      <c r="T588" s="426"/>
      <c r="U588" s="426"/>
      <c r="V588" s="426"/>
      <c r="W588" s="426"/>
      <c r="X588" s="426"/>
      <c r="Y588" s="426"/>
      <c r="Z588" s="426"/>
      <c r="AA588" s="426"/>
    </row>
    <row r="589" spans="1:27" ht="15.75" customHeight="1">
      <c r="A589" s="426"/>
      <c r="B589" s="426"/>
      <c r="C589" s="426"/>
      <c r="D589" s="426"/>
      <c r="E589" s="426"/>
      <c r="F589" s="426"/>
      <c r="G589" s="426"/>
      <c r="H589" s="426"/>
      <c r="I589" s="426"/>
      <c r="J589" s="426"/>
      <c r="K589" s="426"/>
      <c r="L589" s="426"/>
      <c r="M589" s="426"/>
      <c r="N589" s="426"/>
      <c r="O589" s="426"/>
      <c r="P589" s="426"/>
      <c r="Q589" s="426"/>
      <c r="R589" s="426"/>
      <c r="S589" s="426"/>
      <c r="T589" s="426"/>
      <c r="U589" s="426"/>
      <c r="V589" s="426"/>
      <c r="W589" s="426"/>
      <c r="X589" s="426"/>
      <c r="Y589" s="426"/>
      <c r="Z589" s="426"/>
      <c r="AA589" s="426"/>
    </row>
    <row r="590" spans="1:27" ht="15.75" customHeight="1">
      <c r="A590" s="426"/>
      <c r="B590" s="426"/>
      <c r="C590" s="426"/>
      <c r="D590" s="426"/>
      <c r="E590" s="426"/>
      <c r="F590" s="426"/>
      <c r="G590" s="426"/>
      <c r="H590" s="426"/>
      <c r="I590" s="426"/>
      <c r="J590" s="426"/>
      <c r="K590" s="426"/>
      <c r="L590" s="426"/>
      <c r="M590" s="426"/>
      <c r="N590" s="426"/>
      <c r="O590" s="426"/>
      <c r="P590" s="426"/>
      <c r="Q590" s="426"/>
      <c r="R590" s="426"/>
      <c r="S590" s="426"/>
      <c r="T590" s="426"/>
      <c r="U590" s="426"/>
      <c r="V590" s="426"/>
      <c r="W590" s="426"/>
      <c r="X590" s="426"/>
      <c r="Y590" s="426"/>
      <c r="Z590" s="426"/>
      <c r="AA590" s="426"/>
    </row>
    <row r="591" spans="1:27" ht="15.75" customHeight="1">
      <c r="A591" s="426"/>
      <c r="B591" s="426"/>
      <c r="C591" s="426"/>
      <c r="D591" s="426"/>
      <c r="E591" s="426"/>
      <c r="F591" s="426"/>
      <c r="G591" s="426"/>
      <c r="H591" s="426"/>
      <c r="I591" s="426"/>
      <c r="J591" s="426"/>
      <c r="K591" s="426"/>
      <c r="L591" s="426"/>
      <c r="M591" s="426"/>
      <c r="N591" s="426"/>
      <c r="O591" s="426"/>
      <c r="P591" s="426"/>
      <c r="Q591" s="426"/>
      <c r="R591" s="426"/>
      <c r="S591" s="426"/>
      <c r="T591" s="426"/>
      <c r="U591" s="426"/>
      <c r="V591" s="426"/>
      <c r="W591" s="426"/>
      <c r="X591" s="426"/>
      <c r="Y591" s="426"/>
      <c r="Z591" s="426"/>
      <c r="AA591" s="426"/>
    </row>
    <row r="592" spans="1:27" ht="15.75" customHeight="1">
      <c r="A592" s="426"/>
      <c r="B592" s="426"/>
      <c r="C592" s="426"/>
      <c r="D592" s="426"/>
      <c r="E592" s="426"/>
      <c r="F592" s="426"/>
      <c r="G592" s="426"/>
      <c r="H592" s="426"/>
      <c r="I592" s="426"/>
      <c r="J592" s="426"/>
      <c r="K592" s="426"/>
      <c r="L592" s="426"/>
      <c r="M592" s="426"/>
      <c r="N592" s="426"/>
      <c r="O592" s="426"/>
      <c r="P592" s="426"/>
      <c r="Q592" s="426"/>
      <c r="R592" s="426"/>
      <c r="S592" s="426"/>
      <c r="T592" s="426"/>
      <c r="U592" s="426"/>
      <c r="V592" s="426"/>
      <c r="W592" s="426"/>
      <c r="X592" s="426"/>
      <c r="Y592" s="426"/>
      <c r="Z592" s="426"/>
      <c r="AA592" s="426"/>
    </row>
    <row r="593" spans="1:27" ht="15.75" customHeight="1">
      <c r="A593" s="426"/>
      <c r="B593" s="426"/>
      <c r="C593" s="426"/>
      <c r="D593" s="426"/>
      <c r="E593" s="426"/>
      <c r="F593" s="426"/>
      <c r="G593" s="426"/>
      <c r="H593" s="426"/>
      <c r="I593" s="426"/>
      <c r="J593" s="426"/>
      <c r="K593" s="426"/>
      <c r="L593" s="426"/>
      <c r="M593" s="426"/>
      <c r="N593" s="426"/>
      <c r="O593" s="426"/>
      <c r="P593" s="426"/>
      <c r="Q593" s="426"/>
      <c r="R593" s="426"/>
      <c r="S593" s="426"/>
      <c r="T593" s="426"/>
      <c r="U593" s="426"/>
      <c r="V593" s="426"/>
      <c r="W593" s="426"/>
      <c r="X593" s="426"/>
      <c r="Y593" s="426"/>
      <c r="Z593" s="426"/>
      <c r="AA593" s="426"/>
    </row>
    <row r="594" spans="1:27" ht="15.75" customHeight="1">
      <c r="A594" s="426"/>
      <c r="B594" s="426"/>
      <c r="C594" s="426"/>
      <c r="D594" s="426"/>
      <c r="E594" s="426"/>
      <c r="F594" s="426"/>
      <c r="G594" s="426"/>
      <c r="H594" s="426"/>
      <c r="I594" s="426"/>
      <c r="J594" s="426"/>
      <c r="K594" s="426"/>
      <c r="L594" s="426"/>
      <c r="M594" s="426"/>
      <c r="N594" s="426"/>
      <c r="O594" s="426"/>
      <c r="P594" s="426"/>
      <c r="Q594" s="426"/>
      <c r="R594" s="426"/>
      <c r="S594" s="426"/>
      <c r="T594" s="426"/>
      <c r="U594" s="426"/>
      <c r="V594" s="426"/>
      <c r="W594" s="426"/>
      <c r="X594" s="426"/>
      <c r="Y594" s="426"/>
      <c r="Z594" s="426"/>
      <c r="AA594" s="426"/>
    </row>
    <row r="595" spans="1:27" ht="15.75" customHeight="1">
      <c r="A595" s="426"/>
      <c r="B595" s="426"/>
      <c r="C595" s="426"/>
      <c r="D595" s="426"/>
      <c r="E595" s="426"/>
      <c r="F595" s="426"/>
      <c r="G595" s="426"/>
      <c r="H595" s="426"/>
      <c r="I595" s="426"/>
      <c r="J595" s="426"/>
      <c r="K595" s="426"/>
      <c r="L595" s="426"/>
      <c r="M595" s="426"/>
      <c r="N595" s="426"/>
      <c r="O595" s="426"/>
      <c r="P595" s="426"/>
      <c r="Q595" s="426"/>
      <c r="R595" s="426"/>
      <c r="S595" s="426"/>
      <c r="T595" s="426"/>
      <c r="U595" s="426"/>
      <c r="V595" s="426"/>
      <c r="W595" s="426"/>
      <c r="X595" s="426"/>
      <c r="Y595" s="426"/>
      <c r="Z595" s="426"/>
      <c r="AA595" s="426"/>
    </row>
    <row r="596" spans="1:27" ht="15.75" customHeight="1">
      <c r="A596" s="426"/>
      <c r="B596" s="426"/>
      <c r="C596" s="426"/>
      <c r="D596" s="426"/>
      <c r="E596" s="426"/>
      <c r="F596" s="426"/>
      <c r="G596" s="426"/>
      <c r="H596" s="426"/>
      <c r="I596" s="426"/>
      <c r="J596" s="426"/>
      <c r="K596" s="426"/>
      <c r="L596" s="426"/>
      <c r="M596" s="426"/>
      <c r="N596" s="426"/>
      <c r="O596" s="426"/>
      <c r="P596" s="426"/>
      <c r="Q596" s="426"/>
      <c r="R596" s="426"/>
      <c r="S596" s="426"/>
      <c r="T596" s="426"/>
      <c r="U596" s="426"/>
      <c r="V596" s="426"/>
      <c r="W596" s="426"/>
      <c r="X596" s="426"/>
      <c r="Y596" s="426"/>
      <c r="Z596" s="426"/>
      <c r="AA596" s="426"/>
    </row>
    <row r="597" spans="1:27" ht="15.75" customHeight="1">
      <c r="A597" s="426"/>
      <c r="B597" s="426"/>
      <c r="C597" s="426"/>
      <c r="D597" s="426"/>
      <c r="E597" s="426"/>
      <c r="F597" s="426"/>
      <c r="G597" s="426"/>
      <c r="H597" s="426"/>
      <c r="I597" s="426"/>
      <c r="J597" s="426"/>
      <c r="K597" s="426"/>
      <c r="L597" s="426"/>
      <c r="M597" s="426"/>
      <c r="N597" s="426"/>
      <c r="O597" s="426"/>
      <c r="P597" s="426"/>
      <c r="Q597" s="426"/>
      <c r="R597" s="426"/>
      <c r="S597" s="426"/>
      <c r="T597" s="426"/>
      <c r="U597" s="426"/>
      <c r="V597" s="426"/>
      <c r="W597" s="426"/>
      <c r="X597" s="426"/>
      <c r="Y597" s="426"/>
      <c r="Z597" s="426"/>
      <c r="AA597" s="426"/>
    </row>
    <row r="598" spans="1:27" ht="15.75" customHeight="1">
      <c r="A598" s="426"/>
      <c r="B598" s="426"/>
      <c r="C598" s="426"/>
      <c r="D598" s="426"/>
      <c r="E598" s="426"/>
      <c r="F598" s="426"/>
      <c r="G598" s="426"/>
      <c r="H598" s="426"/>
      <c r="I598" s="426"/>
      <c r="J598" s="426"/>
      <c r="K598" s="426"/>
      <c r="L598" s="426"/>
      <c r="M598" s="426"/>
      <c r="N598" s="426"/>
      <c r="O598" s="426"/>
      <c r="P598" s="426"/>
      <c r="Q598" s="426"/>
      <c r="R598" s="426"/>
      <c r="S598" s="426"/>
      <c r="T598" s="426"/>
      <c r="U598" s="426"/>
      <c r="V598" s="426"/>
      <c r="W598" s="426"/>
      <c r="X598" s="426"/>
      <c r="Y598" s="426"/>
      <c r="Z598" s="426"/>
      <c r="AA598" s="426"/>
    </row>
    <row r="599" spans="1:27" ht="15.75" customHeight="1">
      <c r="A599" s="426"/>
      <c r="B599" s="426"/>
      <c r="C599" s="426"/>
      <c r="D599" s="426"/>
      <c r="E599" s="426"/>
      <c r="F599" s="426"/>
      <c r="G599" s="426"/>
      <c r="H599" s="426"/>
      <c r="I599" s="426"/>
      <c r="J599" s="426"/>
      <c r="K599" s="426"/>
      <c r="L599" s="426"/>
      <c r="M599" s="426"/>
      <c r="N599" s="426"/>
      <c r="O599" s="426"/>
      <c r="P599" s="426"/>
      <c r="Q599" s="426"/>
      <c r="R599" s="426"/>
      <c r="S599" s="426"/>
      <c r="T599" s="426"/>
      <c r="U599" s="426"/>
      <c r="V599" s="426"/>
      <c r="W599" s="426"/>
      <c r="X599" s="426"/>
      <c r="Y599" s="426"/>
      <c r="Z599" s="426"/>
      <c r="AA599" s="426"/>
    </row>
    <row r="600" spans="1:27" ht="15.75" customHeight="1">
      <c r="A600" s="426"/>
      <c r="B600" s="426"/>
      <c r="C600" s="426"/>
      <c r="D600" s="426"/>
      <c r="E600" s="426"/>
      <c r="F600" s="426"/>
      <c r="G600" s="426"/>
      <c r="H600" s="426"/>
      <c r="I600" s="426"/>
      <c r="J600" s="426"/>
      <c r="K600" s="426"/>
      <c r="L600" s="426"/>
      <c r="M600" s="426"/>
      <c r="N600" s="426"/>
      <c r="O600" s="426"/>
      <c r="P600" s="426"/>
      <c r="Q600" s="426"/>
      <c r="R600" s="426"/>
      <c r="S600" s="426"/>
      <c r="T600" s="426"/>
      <c r="U600" s="426"/>
      <c r="V600" s="426"/>
      <c r="W600" s="426"/>
      <c r="X600" s="426"/>
      <c r="Y600" s="426"/>
      <c r="Z600" s="426"/>
      <c r="AA600" s="426"/>
    </row>
    <row r="601" spans="1:27" ht="15.75" customHeight="1">
      <c r="A601" s="426"/>
      <c r="B601" s="426"/>
      <c r="C601" s="426"/>
      <c r="D601" s="426"/>
      <c r="E601" s="426"/>
      <c r="F601" s="426"/>
      <c r="G601" s="426"/>
      <c r="H601" s="426"/>
      <c r="I601" s="426"/>
      <c r="J601" s="426"/>
      <c r="K601" s="426"/>
      <c r="L601" s="426"/>
      <c r="M601" s="426"/>
      <c r="N601" s="426"/>
      <c r="O601" s="426"/>
      <c r="P601" s="426"/>
      <c r="Q601" s="426"/>
      <c r="R601" s="426"/>
      <c r="S601" s="426"/>
      <c r="T601" s="426"/>
      <c r="U601" s="426"/>
      <c r="V601" s="426"/>
      <c r="W601" s="426"/>
      <c r="X601" s="426"/>
      <c r="Y601" s="426"/>
      <c r="Z601" s="426"/>
      <c r="AA601" s="426"/>
    </row>
    <row r="602" spans="1:27" ht="15.75" customHeight="1">
      <c r="A602" s="426"/>
      <c r="B602" s="426"/>
      <c r="C602" s="426"/>
      <c r="D602" s="426"/>
      <c r="E602" s="426"/>
      <c r="F602" s="426"/>
      <c r="G602" s="426"/>
      <c r="H602" s="426"/>
      <c r="I602" s="426"/>
      <c r="J602" s="426"/>
      <c r="K602" s="426"/>
      <c r="L602" s="426"/>
      <c r="M602" s="426"/>
      <c r="N602" s="426"/>
      <c r="O602" s="426"/>
      <c r="P602" s="426"/>
      <c r="Q602" s="426"/>
      <c r="R602" s="426"/>
      <c r="S602" s="426"/>
      <c r="T602" s="426"/>
      <c r="U602" s="426"/>
      <c r="V602" s="426"/>
      <c r="W602" s="426"/>
      <c r="X602" s="426"/>
      <c r="Y602" s="426"/>
      <c r="Z602" s="426"/>
      <c r="AA602" s="426"/>
    </row>
    <row r="603" spans="1:27" ht="15.75" customHeight="1">
      <c r="A603" s="426"/>
      <c r="B603" s="426"/>
      <c r="C603" s="426"/>
      <c r="D603" s="426"/>
      <c r="E603" s="426"/>
      <c r="F603" s="426"/>
      <c r="G603" s="426"/>
      <c r="H603" s="426"/>
      <c r="I603" s="426"/>
      <c r="J603" s="426"/>
      <c r="K603" s="426"/>
      <c r="L603" s="426"/>
      <c r="M603" s="426"/>
      <c r="N603" s="426"/>
      <c r="O603" s="426"/>
      <c r="P603" s="426"/>
      <c r="Q603" s="426"/>
      <c r="R603" s="426"/>
      <c r="S603" s="426"/>
      <c r="T603" s="426"/>
      <c r="U603" s="426"/>
      <c r="V603" s="426"/>
      <c r="W603" s="426"/>
      <c r="X603" s="426"/>
      <c r="Y603" s="426"/>
      <c r="Z603" s="426"/>
      <c r="AA603" s="426"/>
    </row>
    <row r="604" spans="1:27" ht="15.75" customHeight="1">
      <c r="A604" s="426"/>
      <c r="B604" s="426"/>
      <c r="C604" s="426"/>
      <c r="D604" s="426"/>
      <c r="E604" s="426"/>
      <c r="F604" s="426"/>
      <c r="G604" s="426"/>
      <c r="H604" s="426"/>
      <c r="I604" s="426"/>
      <c r="J604" s="426"/>
      <c r="K604" s="426"/>
      <c r="L604" s="426"/>
      <c r="M604" s="426"/>
      <c r="N604" s="426"/>
      <c r="O604" s="426"/>
      <c r="P604" s="426"/>
      <c r="Q604" s="426"/>
      <c r="R604" s="426"/>
      <c r="S604" s="426"/>
      <c r="T604" s="426"/>
      <c r="U604" s="426"/>
      <c r="V604" s="426"/>
      <c r="W604" s="426"/>
      <c r="X604" s="426"/>
      <c r="Y604" s="426"/>
      <c r="Z604" s="426"/>
      <c r="AA604" s="426"/>
    </row>
    <row r="605" spans="1:27" ht="15.75" customHeight="1">
      <c r="A605" s="426"/>
      <c r="B605" s="426"/>
      <c r="C605" s="426"/>
      <c r="D605" s="426"/>
      <c r="E605" s="426"/>
      <c r="F605" s="426"/>
      <c r="G605" s="426"/>
      <c r="H605" s="426"/>
      <c r="I605" s="426"/>
      <c r="J605" s="426"/>
      <c r="K605" s="426"/>
      <c r="L605" s="426"/>
      <c r="M605" s="426"/>
      <c r="N605" s="426"/>
      <c r="O605" s="426"/>
      <c r="P605" s="426"/>
      <c r="Q605" s="426"/>
      <c r="R605" s="426"/>
      <c r="S605" s="426"/>
      <c r="T605" s="426"/>
      <c r="U605" s="426"/>
      <c r="V605" s="426"/>
      <c r="W605" s="426"/>
      <c r="X605" s="426"/>
      <c r="Y605" s="426"/>
      <c r="Z605" s="426"/>
      <c r="AA605" s="426"/>
    </row>
    <row r="606" spans="1:27" ht="15.75" customHeight="1">
      <c r="A606" s="426"/>
      <c r="B606" s="426"/>
      <c r="C606" s="426"/>
      <c r="D606" s="426"/>
      <c r="E606" s="426"/>
      <c r="F606" s="426"/>
      <c r="G606" s="426"/>
      <c r="H606" s="426"/>
      <c r="I606" s="426"/>
      <c r="J606" s="426"/>
      <c r="K606" s="426"/>
      <c r="L606" s="426"/>
      <c r="M606" s="426"/>
      <c r="N606" s="426"/>
      <c r="O606" s="426"/>
      <c r="P606" s="426"/>
      <c r="Q606" s="426"/>
      <c r="R606" s="426"/>
      <c r="S606" s="426"/>
      <c r="T606" s="426"/>
      <c r="U606" s="426"/>
      <c r="V606" s="426"/>
      <c r="W606" s="426"/>
      <c r="X606" s="426"/>
      <c r="Y606" s="426"/>
      <c r="Z606" s="426"/>
      <c r="AA606" s="426"/>
    </row>
    <row r="607" spans="1:27" ht="15.75" customHeight="1">
      <c r="A607" s="426"/>
      <c r="B607" s="426"/>
      <c r="C607" s="426"/>
      <c r="D607" s="426"/>
      <c r="E607" s="426"/>
      <c r="F607" s="426"/>
      <c r="G607" s="426"/>
      <c r="H607" s="426"/>
      <c r="I607" s="426"/>
      <c r="J607" s="426"/>
      <c r="K607" s="426"/>
      <c r="L607" s="426"/>
      <c r="M607" s="426"/>
      <c r="N607" s="426"/>
      <c r="O607" s="426"/>
      <c r="P607" s="426"/>
      <c r="Q607" s="426"/>
      <c r="R607" s="426"/>
      <c r="S607" s="426"/>
      <c r="T607" s="426"/>
      <c r="U607" s="426"/>
      <c r="V607" s="426"/>
      <c r="W607" s="426"/>
      <c r="X607" s="426"/>
      <c r="Y607" s="426"/>
      <c r="Z607" s="426"/>
      <c r="AA607" s="426"/>
    </row>
    <row r="608" spans="1:27" ht="15.75" customHeight="1">
      <c r="A608" s="426"/>
      <c r="B608" s="426"/>
      <c r="C608" s="426"/>
      <c r="D608" s="426"/>
      <c r="E608" s="426"/>
      <c r="F608" s="426"/>
      <c r="G608" s="426"/>
      <c r="H608" s="426"/>
      <c r="I608" s="426"/>
      <c r="J608" s="426"/>
      <c r="K608" s="426"/>
      <c r="L608" s="426"/>
      <c r="M608" s="426"/>
      <c r="N608" s="426"/>
      <c r="O608" s="426"/>
      <c r="P608" s="426"/>
      <c r="Q608" s="426"/>
      <c r="R608" s="426"/>
      <c r="S608" s="426"/>
      <c r="T608" s="426"/>
      <c r="U608" s="426"/>
      <c r="V608" s="426"/>
      <c r="W608" s="426"/>
      <c r="X608" s="426"/>
      <c r="Y608" s="426"/>
      <c r="Z608" s="426"/>
      <c r="AA608" s="426"/>
    </row>
    <row r="609" spans="1:27" ht="15.75" customHeight="1">
      <c r="A609" s="426"/>
      <c r="B609" s="426"/>
      <c r="C609" s="426"/>
      <c r="D609" s="426"/>
      <c r="E609" s="426"/>
      <c r="F609" s="426"/>
      <c r="G609" s="426"/>
      <c r="H609" s="426"/>
      <c r="I609" s="426"/>
      <c r="J609" s="426"/>
      <c r="K609" s="426"/>
      <c r="L609" s="426"/>
      <c r="M609" s="426"/>
      <c r="N609" s="426"/>
      <c r="O609" s="426"/>
      <c r="P609" s="426"/>
      <c r="Q609" s="426"/>
      <c r="R609" s="426"/>
      <c r="S609" s="426"/>
      <c r="T609" s="426"/>
      <c r="U609" s="426"/>
      <c r="V609" s="426"/>
      <c r="W609" s="426"/>
      <c r="X609" s="426"/>
      <c r="Y609" s="426"/>
      <c r="Z609" s="426"/>
      <c r="AA609" s="426"/>
    </row>
    <row r="610" spans="1:27" ht="15.75" customHeight="1">
      <c r="A610" s="426"/>
      <c r="B610" s="426"/>
      <c r="C610" s="426"/>
      <c r="D610" s="426"/>
      <c r="E610" s="426"/>
      <c r="F610" s="426"/>
      <c r="G610" s="426"/>
      <c r="H610" s="426"/>
      <c r="I610" s="426"/>
      <c r="J610" s="426"/>
      <c r="K610" s="426"/>
      <c r="L610" s="426"/>
      <c r="M610" s="426"/>
      <c r="N610" s="426"/>
      <c r="O610" s="426"/>
      <c r="P610" s="426"/>
      <c r="Q610" s="426"/>
      <c r="R610" s="426"/>
      <c r="S610" s="426"/>
      <c r="T610" s="426"/>
      <c r="U610" s="426"/>
      <c r="V610" s="426"/>
      <c r="W610" s="426"/>
      <c r="X610" s="426"/>
      <c r="Y610" s="426"/>
      <c r="Z610" s="426"/>
      <c r="AA610" s="426"/>
    </row>
    <row r="611" spans="1:27" ht="15.75" customHeight="1">
      <c r="A611" s="426"/>
      <c r="B611" s="426"/>
      <c r="C611" s="426"/>
      <c r="D611" s="426"/>
      <c r="E611" s="426"/>
      <c r="F611" s="426"/>
      <c r="G611" s="426"/>
      <c r="H611" s="426"/>
      <c r="I611" s="426"/>
      <c r="J611" s="426"/>
      <c r="K611" s="426"/>
      <c r="L611" s="426"/>
      <c r="M611" s="426"/>
      <c r="N611" s="426"/>
      <c r="O611" s="426"/>
      <c r="P611" s="426"/>
      <c r="Q611" s="426"/>
      <c r="R611" s="426"/>
      <c r="S611" s="426"/>
      <c r="T611" s="426"/>
      <c r="U611" s="426"/>
      <c r="V611" s="426"/>
      <c r="W611" s="426"/>
      <c r="X611" s="426"/>
      <c r="Y611" s="426"/>
      <c r="Z611" s="426"/>
      <c r="AA611" s="426"/>
    </row>
    <row r="612" spans="1:27" ht="15.75" customHeight="1">
      <c r="A612" s="426"/>
      <c r="B612" s="426"/>
      <c r="C612" s="426"/>
      <c r="D612" s="426"/>
      <c r="E612" s="426"/>
      <c r="F612" s="426"/>
      <c r="G612" s="426"/>
      <c r="H612" s="426"/>
      <c r="I612" s="426"/>
      <c r="J612" s="426"/>
      <c r="K612" s="426"/>
      <c r="L612" s="426"/>
      <c r="M612" s="426"/>
      <c r="N612" s="426"/>
      <c r="O612" s="426"/>
      <c r="P612" s="426"/>
      <c r="Q612" s="426"/>
      <c r="R612" s="426"/>
      <c r="S612" s="426"/>
      <c r="T612" s="426"/>
      <c r="U612" s="426"/>
      <c r="V612" s="426"/>
      <c r="W612" s="426"/>
      <c r="X612" s="426"/>
      <c r="Y612" s="426"/>
      <c r="Z612" s="426"/>
      <c r="AA612" s="426"/>
    </row>
    <row r="613" spans="1:27" ht="15.75" customHeight="1">
      <c r="A613" s="426"/>
      <c r="B613" s="426"/>
      <c r="C613" s="426"/>
      <c r="D613" s="426"/>
      <c r="E613" s="426"/>
      <c r="F613" s="426"/>
      <c r="G613" s="426"/>
      <c r="H613" s="426"/>
      <c r="I613" s="426"/>
      <c r="J613" s="426"/>
      <c r="K613" s="426"/>
      <c r="L613" s="426"/>
      <c r="M613" s="426"/>
      <c r="N613" s="426"/>
      <c r="O613" s="426"/>
      <c r="P613" s="426"/>
      <c r="Q613" s="426"/>
      <c r="R613" s="426"/>
      <c r="S613" s="426"/>
      <c r="T613" s="426"/>
      <c r="U613" s="426"/>
      <c r="V613" s="426"/>
      <c r="W613" s="426"/>
      <c r="X613" s="426"/>
      <c r="Y613" s="426"/>
      <c r="Z613" s="426"/>
      <c r="AA613" s="426"/>
    </row>
    <row r="614" spans="1:27" ht="15.75" customHeight="1">
      <c r="A614" s="426"/>
      <c r="B614" s="426"/>
      <c r="C614" s="426"/>
      <c r="D614" s="426"/>
      <c r="E614" s="426"/>
      <c r="F614" s="426"/>
      <c r="G614" s="426"/>
      <c r="H614" s="426"/>
      <c r="I614" s="426"/>
      <c r="J614" s="426"/>
      <c r="K614" s="426"/>
      <c r="L614" s="426"/>
      <c r="M614" s="426"/>
      <c r="N614" s="426"/>
      <c r="O614" s="426"/>
      <c r="P614" s="426"/>
      <c r="Q614" s="426"/>
      <c r="R614" s="426"/>
      <c r="S614" s="426"/>
      <c r="T614" s="426"/>
      <c r="U614" s="426"/>
      <c r="V614" s="426"/>
      <c r="W614" s="426"/>
      <c r="X614" s="426"/>
      <c r="Y614" s="426"/>
      <c r="Z614" s="426"/>
      <c r="AA614" s="426"/>
    </row>
    <row r="615" spans="1:27" ht="15.75" customHeight="1">
      <c r="A615" s="426"/>
      <c r="B615" s="426"/>
      <c r="C615" s="426"/>
      <c r="D615" s="426"/>
      <c r="E615" s="426"/>
      <c r="F615" s="426"/>
      <c r="G615" s="426"/>
      <c r="H615" s="426"/>
      <c r="I615" s="426"/>
      <c r="J615" s="426"/>
      <c r="K615" s="426"/>
      <c r="L615" s="426"/>
      <c r="M615" s="426"/>
      <c r="N615" s="426"/>
      <c r="O615" s="426"/>
      <c r="P615" s="426"/>
      <c r="Q615" s="426"/>
      <c r="R615" s="426"/>
      <c r="S615" s="426"/>
      <c r="T615" s="426"/>
      <c r="U615" s="426"/>
      <c r="V615" s="426"/>
      <c r="W615" s="426"/>
      <c r="X615" s="426"/>
      <c r="Y615" s="426"/>
      <c r="Z615" s="426"/>
      <c r="AA615" s="426"/>
    </row>
    <row r="616" spans="1:27" ht="15.75" customHeight="1">
      <c r="A616" s="426"/>
      <c r="B616" s="426"/>
      <c r="C616" s="426"/>
      <c r="D616" s="426"/>
      <c r="E616" s="426"/>
      <c r="F616" s="426"/>
      <c r="G616" s="426"/>
      <c r="H616" s="426"/>
      <c r="I616" s="426"/>
      <c r="J616" s="426"/>
      <c r="K616" s="426"/>
      <c r="L616" s="426"/>
      <c r="M616" s="426"/>
      <c r="N616" s="426"/>
      <c r="O616" s="426"/>
      <c r="P616" s="426"/>
      <c r="Q616" s="426"/>
      <c r="R616" s="426"/>
      <c r="S616" s="426"/>
      <c r="T616" s="426"/>
      <c r="U616" s="426"/>
      <c r="V616" s="426"/>
      <c r="W616" s="426"/>
      <c r="X616" s="426"/>
      <c r="Y616" s="426"/>
      <c r="Z616" s="426"/>
      <c r="AA616" s="426"/>
    </row>
    <row r="617" spans="1:27" ht="15.75" customHeight="1">
      <c r="A617" s="426"/>
      <c r="B617" s="426"/>
      <c r="C617" s="426"/>
      <c r="D617" s="426"/>
      <c r="E617" s="426"/>
      <c r="F617" s="426"/>
      <c r="G617" s="426"/>
      <c r="H617" s="426"/>
      <c r="I617" s="426"/>
      <c r="J617" s="426"/>
      <c r="K617" s="426"/>
      <c r="L617" s="426"/>
      <c r="M617" s="426"/>
      <c r="N617" s="426"/>
      <c r="O617" s="426"/>
      <c r="P617" s="426"/>
      <c r="Q617" s="426"/>
      <c r="R617" s="426"/>
      <c r="S617" s="426"/>
      <c r="T617" s="426"/>
      <c r="U617" s="426"/>
      <c r="V617" s="426"/>
      <c r="W617" s="426"/>
      <c r="X617" s="426"/>
      <c r="Y617" s="426"/>
      <c r="Z617" s="426"/>
      <c r="AA617" s="426"/>
    </row>
    <row r="618" spans="1:27" ht="15.75" customHeight="1">
      <c r="A618" s="426"/>
      <c r="B618" s="426"/>
      <c r="C618" s="426"/>
      <c r="D618" s="426"/>
      <c r="E618" s="426"/>
      <c r="F618" s="426"/>
      <c r="G618" s="426"/>
      <c r="H618" s="426"/>
      <c r="I618" s="426"/>
      <c r="J618" s="426"/>
      <c r="K618" s="426"/>
      <c r="L618" s="426"/>
      <c r="M618" s="426"/>
      <c r="N618" s="426"/>
      <c r="O618" s="426"/>
      <c r="P618" s="426"/>
      <c r="Q618" s="426"/>
      <c r="R618" s="426"/>
      <c r="S618" s="426"/>
      <c r="T618" s="426"/>
      <c r="U618" s="426"/>
      <c r="V618" s="426"/>
      <c r="W618" s="426"/>
      <c r="X618" s="426"/>
      <c r="Y618" s="426"/>
      <c r="Z618" s="426"/>
      <c r="AA618" s="426"/>
    </row>
    <row r="619" spans="1:27" ht="15.75" customHeight="1">
      <c r="A619" s="426"/>
      <c r="B619" s="426"/>
      <c r="C619" s="426"/>
      <c r="D619" s="426"/>
      <c r="E619" s="426"/>
      <c r="F619" s="426"/>
      <c r="G619" s="426"/>
      <c r="H619" s="426"/>
      <c r="I619" s="426"/>
      <c r="J619" s="426"/>
      <c r="K619" s="426"/>
      <c r="L619" s="426"/>
      <c r="M619" s="426"/>
      <c r="N619" s="426"/>
      <c r="O619" s="426"/>
      <c r="P619" s="426"/>
      <c r="Q619" s="426"/>
      <c r="R619" s="426"/>
      <c r="S619" s="426"/>
      <c r="T619" s="426"/>
      <c r="U619" s="426"/>
      <c r="V619" s="426"/>
      <c r="W619" s="426"/>
      <c r="X619" s="426"/>
      <c r="Y619" s="426"/>
      <c r="Z619" s="426"/>
      <c r="AA619" s="426"/>
    </row>
    <row r="620" spans="1:27" ht="15.75" customHeight="1">
      <c r="A620" s="426"/>
      <c r="B620" s="426"/>
      <c r="C620" s="426"/>
      <c r="D620" s="426"/>
      <c r="E620" s="426"/>
      <c r="F620" s="426"/>
      <c r="G620" s="426"/>
      <c r="H620" s="426"/>
      <c r="I620" s="426"/>
      <c r="J620" s="426"/>
      <c r="K620" s="426"/>
      <c r="L620" s="426"/>
      <c r="M620" s="426"/>
      <c r="N620" s="426"/>
      <c r="O620" s="426"/>
      <c r="P620" s="426"/>
      <c r="Q620" s="426"/>
      <c r="R620" s="426"/>
      <c r="S620" s="426"/>
      <c r="T620" s="426"/>
      <c r="U620" s="426"/>
      <c r="V620" s="426"/>
      <c r="W620" s="426"/>
      <c r="X620" s="426"/>
      <c r="Y620" s="426"/>
      <c r="Z620" s="426"/>
      <c r="AA620" s="426"/>
    </row>
    <row r="621" spans="1:27" ht="15.75" customHeight="1">
      <c r="A621" s="426"/>
      <c r="B621" s="426"/>
      <c r="C621" s="426"/>
      <c r="D621" s="426"/>
      <c r="E621" s="426"/>
      <c r="F621" s="426"/>
      <c r="G621" s="426"/>
      <c r="H621" s="426"/>
      <c r="I621" s="426"/>
      <c r="J621" s="426"/>
      <c r="K621" s="426"/>
      <c r="L621" s="426"/>
      <c r="M621" s="426"/>
      <c r="N621" s="426"/>
      <c r="O621" s="426"/>
      <c r="P621" s="426"/>
      <c r="Q621" s="426"/>
      <c r="R621" s="426"/>
      <c r="S621" s="426"/>
      <c r="T621" s="426"/>
      <c r="U621" s="426"/>
      <c r="V621" s="426"/>
      <c r="W621" s="426"/>
      <c r="X621" s="426"/>
      <c r="Y621" s="426"/>
      <c r="Z621" s="426"/>
      <c r="AA621" s="426"/>
    </row>
    <row r="622" spans="1:27" ht="15.75" customHeight="1">
      <c r="A622" s="426"/>
      <c r="B622" s="426"/>
      <c r="C622" s="426"/>
      <c r="D622" s="426"/>
      <c r="E622" s="426"/>
      <c r="F622" s="426"/>
      <c r="G622" s="426"/>
      <c r="H622" s="426"/>
      <c r="I622" s="426"/>
      <c r="J622" s="426"/>
      <c r="K622" s="426"/>
      <c r="L622" s="426"/>
      <c r="M622" s="426"/>
      <c r="N622" s="426"/>
      <c r="O622" s="426"/>
      <c r="P622" s="426"/>
      <c r="Q622" s="426"/>
      <c r="R622" s="426"/>
      <c r="S622" s="426"/>
      <c r="T622" s="426"/>
      <c r="U622" s="426"/>
      <c r="V622" s="426"/>
      <c r="W622" s="426"/>
      <c r="X622" s="426"/>
      <c r="Y622" s="426"/>
      <c r="Z622" s="426"/>
      <c r="AA622" s="426"/>
    </row>
    <row r="623" spans="1:27" ht="15.75" customHeight="1">
      <c r="A623" s="426"/>
      <c r="B623" s="426"/>
      <c r="C623" s="426"/>
      <c r="D623" s="426"/>
      <c r="E623" s="426"/>
      <c r="F623" s="426"/>
      <c r="G623" s="426"/>
      <c r="H623" s="426"/>
      <c r="I623" s="426"/>
      <c r="J623" s="426"/>
      <c r="K623" s="426"/>
      <c r="L623" s="426"/>
      <c r="M623" s="426"/>
      <c r="N623" s="426"/>
      <c r="O623" s="426"/>
      <c r="P623" s="426"/>
      <c r="Q623" s="426"/>
      <c r="R623" s="426"/>
      <c r="S623" s="426"/>
      <c r="T623" s="426"/>
      <c r="U623" s="426"/>
      <c r="V623" s="426"/>
      <c r="W623" s="426"/>
      <c r="X623" s="426"/>
      <c r="Y623" s="426"/>
      <c r="Z623" s="426"/>
      <c r="AA623" s="426"/>
    </row>
    <row r="624" spans="1:27" ht="15.75" customHeight="1">
      <c r="A624" s="426"/>
      <c r="B624" s="426"/>
      <c r="C624" s="426"/>
      <c r="D624" s="426"/>
      <c r="E624" s="426"/>
      <c r="F624" s="426"/>
      <c r="G624" s="426"/>
      <c r="H624" s="426"/>
      <c r="I624" s="426"/>
      <c r="J624" s="426"/>
      <c r="K624" s="426"/>
      <c r="L624" s="426"/>
      <c r="M624" s="426"/>
      <c r="N624" s="426"/>
      <c r="O624" s="426"/>
      <c r="P624" s="426"/>
      <c r="Q624" s="426"/>
      <c r="R624" s="426"/>
      <c r="S624" s="426"/>
      <c r="T624" s="426"/>
      <c r="U624" s="426"/>
      <c r="V624" s="426"/>
      <c r="W624" s="426"/>
      <c r="X624" s="426"/>
      <c r="Y624" s="426"/>
      <c r="Z624" s="426"/>
      <c r="AA624" s="426"/>
    </row>
    <row r="625" spans="1:27" ht="15.75" customHeight="1">
      <c r="A625" s="426"/>
      <c r="B625" s="426"/>
      <c r="C625" s="426"/>
      <c r="D625" s="426"/>
      <c r="E625" s="426"/>
      <c r="F625" s="426"/>
      <c r="G625" s="426"/>
      <c r="H625" s="426"/>
      <c r="I625" s="426"/>
      <c r="J625" s="426"/>
      <c r="K625" s="426"/>
      <c r="L625" s="426"/>
      <c r="M625" s="426"/>
      <c r="N625" s="426"/>
      <c r="O625" s="426"/>
      <c r="P625" s="426"/>
      <c r="Q625" s="426"/>
      <c r="R625" s="426"/>
      <c r="S625" s="426"/>
      <c r="T625" s="426"/>
      <c r="U625" s="426"/>
      <c r="V625" s="426"/>
      <c r="W625" s="426"/>
      <c r="X625" s="426"/>
      <c r="Y625" s="426"/>
      <c r="Z625" s="426"/>
      <c r="AA625" s="426"/>
    </row>
    <row r="626" spans="1:27" ht="15.75" customHeight="1">
      <c r="A626" s="426"/>
      <c r="B626" s="426"/>
      <c r="C626" s="426"/>
      <c r="D626" s="426"/>
      <c r="E626" s="426"/>
      <c r="F626" s="426"/>
      <c r="G626" s="426"/>
      <c r="H626" s="426"/>
      <c r="I626" s="426"/>
      <c r="J626" s="426"/>
      <c r="K626" s="426"/>
      <c r="L626" s="426"/>
      <c r="M626" s="426"/>
      <c r="N626" s="426"/>
      <c r="O626" s="426"/>
      <c r="P626" s="426"/>
      <c r="Q626" s="426"/>
      <c r="R626" s="426"/>
      <c r="S626" s="426"/>
      <c r="T626" s="426"/>
      <c r="U626" s="426"/>
      <c r="V626" s="426"/>
      <c r="W626" s="426"/>
      <c r="X626" s="426"/>
      <c r="Y626" s="426"/>
      <c r="Z626" s="426"/>
      <c r="AA626" s="426"/>
    </row>
    <row r="627" spans="1:27" ht="15.75" customHeight="1">
      <c r="A627" s="426"/>
      <c r="B627" s="426"/>
      <c r="C627" s="426"/>
      <c r="D627" s="426"/>
      <c r="E627" s="426"/>
      <c r="F627" s="426"/>
      <c r="G627" s="426"/>
      <c r="H627" s="426"/>
      <c r="I627" s="426"/>
      <c r="J627" s="426"/>
      <c r="K627" s="426"/>
      <c r="L627" s="426"/>
      <c r="M627" s="426"/>
      <c r="N627" s="426"/>
      <c r="O627" s="426"/>
      <c r="P627" s="426"/>
      <c r="Q627" s="426"/>
      <c r="R627" s="426"/>
      <c r="S627" s="426"/>
      <c r="T627" s="426"/>
      <c r="U627" s="426"/>
      <c r="V627" s="426"/>
      <c r="W627" s="426"/>
      <c r="X627" s="426"/>
      <c r="Y627" s="426"/>
      <c r="Z627" s="426"/>
      <c r="AA627" s="426"/>
    </row>
    <row r="628" spans="1:27" ht="15.75" customHeight="1">
      <c r="A628" s="426"/>
      <c r="B628" s="426"/>
      <c r="C628" s="426"/>
      <c r="D628" s="426"/>
      <c r="E628" s="426"/>
      <c r="F628" s="426"/>
      <c r="G628" s="426"/>
      <c r="H628" s="426"/>
      <c r="I628" s="426"/>
      <c r="J628" s="426"/>
      <c r="K628" s="426"/>
      <c r="L628" s="426"/>
      <c r="M628" s="426"/>
      <c r="N628" s="426"/>
      <c r="O628" s="426"/>
      <c r="P628" s="426"/>
      <c r="Q628" s="426"/>
      <c r="R628" s="426"/>
      <c r="S628" s="426"/>
      <c r="T628" s="426"/>
      <c r="U628" s="426"/>
      <c r="V628" s="426"/>
      <c r="W628" s="426"/>
      <c r="X628" s="426"/>
      <c r="Y628" s="426"/>
      <c r="Z628" s="426"/>
      <c r="AA628" s="426"/>
    </row>
    <row r="629" spans="1:27" ht="15.75" customHeight="1">
      <c r="A629" s="426"/>
      <c r="B629" s="426"/>
      <c r="C629" s="426"/>
      <c r="D629" s="426"/>
      <c r="E629" s="426"/>
      <c r="F629" s="426"/>
      <c r="G629" s="426"/>
      <c r="H629" s="426"/>
      <c r="I629" s="426"/>
      <c r="J629" s="426"/>
      <c r="K629" s="426"/>
      <c r="L629" s="426"/>
      <c r="M629" s="426"/>
      <c r="N629" s="426"/>
      <c r="O629" s="426"/>
      <c r="P629" s="426"/>
      <c r="Q629" s="426"/>
      <c r="R629" s="426"/>
      <c r="S629" s="426"/>
      <c r="T629" s="426"/>
      <c r="U629" s="426"/>
      <c r="V629" s="426"/>
      <c r="W629" s="426"/>
      <c r="X629" s="426"/>
      <c r="Y629" s="426"/>
      <c r="Z629" s="426"/>
      <c r="AA629" s="426"/>
    </row>
    <row r="630" spans="1:27" ht="15.75" customHeight="1">
      <c r="A630" s="426"/>
      <c r="B630" s="426"/>
      <c r="C630" s="426"/>
      <c r="D630" s="426"/>
      <c r="E630" s="426"/>
      <c r="F630" s="426"/>
      <c r="G630" s="426"/>
      <c r="H630" s="426"/>
      <c r="I630" s="426"/>
      <c r="J630" s="426"/>
      <c r="K630" s="426"/>
      <c r="L630" s="426"/>
      <c r="M630" s="426"/>
      <c r="N630" s="426"/>
      <c r="O630" s="426"/>
      <c r="P630" s="426"/>
      <c r="Q630" s="426"/>
      <c r="R630" s="426"/>
      <c r="S630" s="426"/>
      <c r="T630" s="426"/>
      <c r="U630" s="426"/>
      <c r="V630" s="426"/>
      <c r="W630" s="426"/>
      <c r="X630" s="426"/>
      <c r="Y630" s="426"/>
      <c r="Z630" s="426"/>
      <c r="AA630" s="426"/>
    </row>
    <row r="631" spans="1:27" ht="15.75" customHeight="1">
      <c r="A631" s="426"/>
      <c r="B631" s="426"/>
      <c r="C631" s="426"/>
      <c r="D631" s="426"/>
      <c r="E631" s="426"/>
      <c r="F631" s="426"/>
      <c r="G631" s="426"/>
      <c r="H631" s="426"/>
      <c r="I631" s="426"/>
      <c r="J631" s="426"/>
      <c r="K631" s="426"/>
      <c r="L631" s="426"/>
      <c r="M631" s="426"/>
      <c r="N631" s="426"/>
      <c r="O631" s="426"/>
      <c r="P631" s="426"/>
      <c r="Q631" s="426"/>
      <c r="R631" s="426"/>
      <c r="S631" s="426"/>
      <c r="T631" s="426"/>
      <c r="U631" s="426"/>
      <c r="V631" s="426"/>
      <c r="W631" s="426"/>
      <c r="X631" s="426"/>
      <c r="Y631" s="426"/>
      <c r="Z631" s="426"/>
      <c r="AA631" s="426"/>
    </row>
    <row r="632" spans="1:27" ht="15.75" customHeight="1">
      <c r="A632" s="426"/>
      <c r="B632" s="426"/>
      <c r="C632" s="426"/>
      <c r="D632" s="426"/>
      <c r="E632" s="426"/>
      <c r="F632" s="426"/>
      <c r="G632" s="426"/>
      <c r="H632" s="426"/>
      <c r="I632" s="426"/>
      <c r="J632" s="426"/>
      <c r="K632" s="426"/>
      <c r="L632" s="426"/>
      <c r="M632" s="426"/>
      <c r="N632" s="426"/>
      <c r="O632" s="426"/>
      <c r="P632" s="426"/>
      <c r="Q632" s="426"/>
      <c r="R632" s="426"/>
      <c r="S632" s="426"/>
      <c r="T632" s="426"/>
      <c r="U632" s="426"/>
      <c r="V632" s="426"/>
      <c r="W632" s="426"/>
      <c r="X632" s="426"/>
      <c r="Y632" s="426"/>
      <c r="Z632" s="426"/>
      <c r="AA632" s="426"/>
    </row>
    <row r="633" spans="1:27" ht="15.75" customHeight="1">
      <c r="A633" s="426"/>
      <c r="B633" s="426"/>
      <c r="C633" s="426"/>
      <c r="D633" s="426"/>
      <c r="E633" s="426"/>
      <c r="F633" s="426"/>
      <c r="G633" s="426"/>
      <c r="H633" s="426"/>
      <c r="I633" s="426"/>
      <c r="J633" s="426"/>
      <c r="K633" s="426"/>
      <c r="L633" s="426"/>
      <c r="M633" s="426"/>
      <c r="N633" s="426"/>
      <c r="O633" s="426"/>
      <c r="P633" s="426"/>
      <c r="Q633" s="426"/>
      <c r="R633" s="426"/>
      <c r="S633" s="426"/>
      <c r="T633" s="426"/>
      <c r="U633" s="426"/>
      <c r="V633" s="426"/>
      <c r="W633" s="426"/>
      <c r="X633" s="426"/>
      <c r="Y633" s="426"/>
      <c r="Z633" s="426"/>
      <c r="AA633" s="426"/>
    </row>
    <row r="634" spans="1:27" ht="15.75" customHeight="1">
      <c r="A634" s="426"/>
      <c r="B634" s="426"/>
      <c r="C634" s="426"/>
      <c r="D634" s="426"/>
      <c r="E634" s="426"/>
      <c r="F634" s="426"/>
      <c r="G634" s="426"/>
      <c r="H634" s="426"/>
      <c r="I634" s="426"/>
      <c r="J634" s="426"/>
      <c r="K634" s="426"/>
      <c r="L634" s="426"/>
      <c r="M634" s="426"/>
      <c r="N634" s="426"/>
      <c r="O634" s="426"/>
      <c r="P634" s="426"/>
      <c r="Q634" s="426"/>
      <c r="R634" s="426"/>
      <c r="S634" s="426"/>
      <c r="T634" s="426"/>
      <c r="U634" s="426"/>
      <c r="V634" s="426"/>
      <c r="W634" s="426"/>
      <c r="X634" s="426"/>
      <c r="Y634" s="426"/>
      <c r="Z634" s="426"/>
      <c r="AA634" s="426"/>
    </row>
    <row r="635" spans="1:27" ht="15.75" customHeight="1">
      <c r="A635" s="426"/>
      <c r="B635" s="426"/>
      <c r="C635" s="426"/>
      <c r="D635" s="426"/>
      <c r="E635" s="426"/>
      <c r="F635" s="426"/>
      <c r="G635" s="426"/>
      <c r="H635" s="426"/>
      <c r="I635" s="426"/>
      <c r="J635" s="426"/>
      <c r="K635" s="426"/>
      <c r="L635" s="426"/>
      <c r="M635" s="426"/>
      <c r="N635" s="426"/>
      <c r="O635" s="426"/>
      <c r="P635" s="426"/>
      <c r="Q635" s="426"/>
      <c r="R635" s="426"/>
      <c r="S635" s="426"/>
      <c r="T635" s="426"/>
      <c r="U635" s="426"/>
      <c r="V635" s="426"/>
      <c r="W635" s="426"/>
      <c r="X635" s="426"/>
      <c r="Y635" s="426"/>
      <c r="Z635" s="426"/>
      <c r="AA635" s="426"/>
    </row>
    <row r="636" spans="1:27" ht="15.75" customHeight="1">
      <c r="A636" s="426"/>
      <c r="B636" s="426"/>
      <c r="C636" s="426"/>
      <c r="D636" s="426"/>
      <c r="E636" s="426"/>
      <c r="F636" s="426"/>
      <c r="G636" s="426"/>
      <c r="H636" s="426"/>
      <c r="I636" s="426"/>
      <c r="J636" s="426"/>
      <c r="K636" s="426"/>
      <c r="L636" s="426"/>
      <c r="M636" s="426"/>
      <c r="N636" s="426"/>
      <c r="O636" s="426"/>
      <c r="P636" s="426"/>
      <c r="Q636" s="426"/>
      <c r="R636" s="426"/>
      <c r="S636" s="426"/>
      <c r="T636" s="426"/>
      <c r="U636" s="426"/>
      <c r="V636" s="426"/>
      <c r="W636" s="426"/>
      <c r="X636" s="426"/>
      <c r="Y636" s="426"/>
      <c r="Z636" s="426"/>
      <c r="AA636" s="426"/>
    </row>
    <row r="637" spans="1:27" ht="15.75" customHeight="1">
      <c r="A637" s="426"/>
      <c r="B637" s="426"/>
      <c r="C637" s="426"/>
      <c r="D637" s="426"/>
      <c r="E637" s="426"/>
      <c r="F637" s="426"/>
      <c r="G637" s="426"/>
      <c r="H637" s="426"/>
      <c r="I637" s="426"/>
      <c r="J637" s="426"/>
      <c r="K637" s="426"/>
      <c r="L637" s="426"/>
      <c r="M637" s="426"/>
      <c r="N637" s="426"/>
      <c r="O637" s="426"/>
      <c r="P637" s="426"/>
      <c r="Q637" s="426"/>
      <c r="R637" s="426"/>
      <c r="S637" s="426"/>
      <c r="T637" s="426"/>
      <c r="U637" s="426"/>
      <c r="V637" s="426"/>
      <c r="W637" s="426"/>
      <c r="X637" s="426"/>
      <c r="Y637" s="426"/>
      <c r="Z637" s="426"/>
      <c r="AA637" s="426"/>
    </row>
    <row r="638" spans="1:27" ht="15.75" customHeight="1">
      <c r="A638" s="426"/>
      <c r="B638" s="426"/>
      <c r="C638" s="426"/>
      <c r="D638" s="426"/>
      <c r="E638" s="426"/>
      <c r="F638" s="426"/>
      <c r="G638" s="426"/>
      <c r="H638" s="426"/>
      <c r="I638" s="426"/>
      <c r="J638" s="426"/>
      <c r="K638" s="426"/>
      <c r="L638" s="426"/>
      <c r="M638" s="426"/>
      <c r="N638" s="426"/>
      <c r="O638" s="426"/>
      <c r="P638" s="426"/>
      <c r="Q638" s="426"/>
      <c r="R638" s="426"/>
      <c r="S638" s="426"/>
      <c r="T638" s="426"/>
      <c r="U638" s="426"/>
      <c r="V638" s="426"/>
      <c r="W638" s="426"/>
      <c r="X638" s="426"/>
      <c r="Y638" s="426"/>
      <c r="Z638" s="426"/>
      <c r="AA638" s="426"/>
    </row>
    <row r="639" spans="1:27" ht="15.75" customHeight="1">
      <c r="A639" s="426"/>
      <c r="B639" s="426"/>
      <c r="C639" s="426"/>
      <c r="D639" s="426"/>
      <c r="E639" s="426"/>
      <c r="F639" s="426"/>
      <c r="G639" s="426"/>
      <c r="H639" s="426"/>
      <c r="I639" s="426"/>
      <c r="J639" s="426"/>
      <c r="K639" s="426"/>
      <c r="L639" s="426"/>
      <c r="M639" s="426"/>
      <c r="N639" s="426"/>
      <c r="O639" s="426"/>
      <c r="P639" s="426"/>
      <c r="Q639" s="426"/>
      <c r="R639" s="426"/>
      <c r="S639" s="426"/>
      <c r="T639" s="426"/>
      <c r="U639" s="426"/>
      <c r="V639" s="426"/>
      <c r="W639" s="426"/>
      <c r="X639" s="426"/>
      <c r="Y639" s="426"/>
      <c r="Z639" s="426"/>
      <c r="AA639" s="426"/>
    </row>
    <row r="640" spans="1:27" ht="15.75" customHeight="1">
      <c r="A640" s="426"/>
      <c r="B640" s="426"/>
      <c r="C640" s="426"/>
      <c r="D640" s="426"/>
      <c r="E640" s="426"/>
      <c r="F640" s="426"/>
      <c r="G640" s="426"/>
      <c r="H640" s="426"/>
      <c r="I640" s="426"/>
      <c r="J640" s="426"/>
      <c r="K640" s="426"/>
      <c r="L640" s="426"/>
      <c r="M640" s="426"/>
      <c r="N640" s="426"/>
      <c r="O640" s="426"/>
      <c r="P640" s="426"/>
      <c r="Q640" s="426"/>
      <c r="R640" s="426"/>
      <c r="S640" s="426"/>
      <c r="T640" s="426"/>
      <c r="U640" s="426"/>
      <c r="V640" s="426"/>
      <c r="W640" s="426"/>
      <c r="X640" s="426"/>
      <c r="Y640" s="426"/>
      <c r="Z640" s="426"/>
      <c r="AA640" s="426"/>
    </row>
    <row r="641" spans="1:27" ht="15.75" customHeight="1">
      <c r="A641" s="426"/>
      <c r="B641" s="426"/>
      <c r="C641" s="426"/>
      <c r="D641" s="426"/>
      <c r="E641" s="426"/>
      <c r="F641" s="426"/>
      <c r="G641" s="426"/>
      <c r="H641" s="426"/>
      <c r="I641" s="426"/>
      <c r="J641" s="426"/>
      <c r="K641" s="426"/>
      <c r="L641" s="426"/>
      <c r="M641" s="426"/>
      <c r="N641" s="426"/>
      <c r="O641" s="426"/>
      <c r="P641" s="426"/>
      <c r="Q641" s="426"/>
      <c r="R641" s="426"/>
      <c r="S641" s="426"/>
      <c r="T641" s="426"/>
      <c r="U641" s="426"/>
      <c r="V641" s="426"/>
      <c r="W641" s="426"/>
      <c r="X641" s="426"/>
      <c r="Y641" s="426"/>
      <c r="Z641" s="426"/>
      <c r="AA641" s="426"/>
    </row>
    <row r="642" spans="1:27" ht="15.75" customHeight="1">
      <c r="A642" s="426"/>
      <c r="B642" s="426"/>
      <c r="C642" s="426"/>
      <c r="D642" s="426"/>
      <c r="E642" s="426"/>
      <c r="F642" s="426"/>
      <c r="G642" s="426"/>
      <c r="H642" s="426"/>
      <c r="I642" s="426"/>
      <c r="J642" s="426"/>
      <c r="K642" s="426"/>
      <c r="L642" s="426"/>
      <c r="M642" s="426"/>
      <c r="N642" s="426"/>
      <c r="O642" s="426"/>
      <c r="P642" s="426"/>
      <c r="Q642" s="426"/>
      <c r="R642" s="426"/>
      <c r="S642" s="426"/>
      <c r="T642" s="426"/>
      <c r="U642" s="426"/>
      <c r="V642" s="426"/>
      <c r="W642" s="426"/>
      <c r="X642" s="426"/>
      <c r="Y642" s="426"/>
      <c r="Z642" s="426"/>
      <c r="AA642" s="426"/>
    </row>
    <row r="643" spans="1:27" ht="15.75" customHeight="1">
      <c r="A643" s="426"/>
      <c r="B643" s="426"/>
      <c r="C643" s="426"/>
      <c r="D643" s="426"/>
      <c r="E643" s="426"/>
      <c r="F643" s="426"/>
      <c r="G643" s="426"/>
      <c r="H643" s="426"/>
      <c r="I643" s="426"/>
      <c r="J643" s="426"/>
      <c r="K643" s="426"/>
      <c r="L643" s="426"/>
      <c r="M643" s="426"/>
      <c r="N643" s="426"/>
      <c r="O643" s="426"/>
      <c r="P643" s="426"/>
      <c r="Q643" s="426"/>
      <c r="R643" s="426"/>
      <c r="S643" s="426"/>
      <c r="T643" s="426"/>
      <c r="U643" s="426"/>
      <c r="V643" s="426"/>
      <c r="W643" s="426"/>
      <c r="X643" s="426"/>
      <c r="Y643" s="426"/>
      <c r="Z643" s="426"/>
      <c r="AA643" s="426"/>
    </row>
    <row r="644" spans="1:27" ht="15.75" customHeight="1">
      <c r="A644" s="426"/>
      <c r="B644" s="426"/>
      <c r="C644" s="426"/>
      <c r="D644" s="426"/>
      <c r="E644" s="426"/>
      <c r="F644" s="426"/>
      <c r="G644" s="426"/>
      <c r="H644" s="426"/>
      <c r="I644" s="426"/>
      <c r="J644" s="426"/>
      <c r="K644" s="426"/>
      <c r="L644" s="426"/>
      <c r="M644" s="426"/>
      <c r="N644" s="426"/>
      <c r="O644" s="426"/>
      <c r="P644" s="426"/>
      <c r="Q644" s="426"/>
      <c r="R644" s="426"/>
      <c r="S644" s="426"/>
      <c r="T644" s="426"/>
      <c r="U644" s="426"/>
      <c r="V644" s="426"/>
      <c r="W644" s="426"/>
      <c r="X644" s="426"/>
      <c r="Y644" s="426"/>
      <c r="Z644" s="426"/>
      <c r="AA644" s="426"/>
    </row>
    <row r="645" spans="1:27" ht="15.75" customHeight="1">
      <c r="A645" s="426"/>
      <c r="B645" s="426"/>
      <c r="C645" s="426"/>
      <c r="D645" s="426"/>
      <c r="E645" s="426"/>
      <c r="F645" s="426"/>
      <c r="G645" s="426"/>
      <c r="H645" s="426"/>
      <c r="I645" s="426"/>
      <c r="J645" s="426"/>
      <c r="K645" s="426"/>
      <c r="L645" s="426"/>
      <c r="M645" s="426"/>
      <c r="N645" s="426"/>
      <c r="O645" s="426"/>
      <c r="P645" s="426"/>
      <c r="Q645" s="426"/>
      <c r="R645" s="426"/>
      <c r="S645" s="426"/>
      <c r="T645" s="426"/>
      <c r="U645" s="426"/>
      <c r="V645" s="426"/>
      <c r="W645" s="426"/>
      <c r="X645" s="426"/>
      <c r="Y645" s="426"/>
      <c r="Z645" s="426"/>
      <c r="AA645" s="426"/>
    </row>
    <row r="646" spans="1:27" ht="15.75" customHeight="1">
      <c r="A646" s="426"/>
      <c r="B646" s="426"/>
      <c r="C646" s="426"/>
      <c r="D646" s="426"/>
      <c r="E646" s="426"/>
      <c r="F646" s="426"/>
      <c r="G646" s="426"/>
      <c r="H646" s="426"/>
      <c r="I646" s="426"/>
      <c r="J646" s="426"/>
      <c r="K646" s="426"/>
      <c r="L646" s="426"/>
      <c r="M646" s="426"/>
      <c r="N646" s="426"/>
      <c r="O646" s="426"/>
      <c r="P646" s="426"/>
      <c r="Q646" s="426"/>
      <c r="R646" s="426"/>
      <c r="S646" s="426"/>
      <c r="T646" s="426"/>
      <c r="U646" s="426"/>
      <c r="V646" s="426"/>
      <c r="W646" s="426"/>
      <c r="X646" s="426"/>
      <c r="Y646" s="426"/>
      <c r="Z646" s="426"/>
      <c r="AA646" s="426"/>
    </row>
    <row r="647" spans="1:27" ht="15.75" customHeight="1">
      <c r="A647" s="426"/>
      <c r="B647" s="426"/>
      <c r="C647" s="426"/>
      <c r="D647" s="426"/>
      <c r="E647" s="426"/>
      <c r="F647" s="426"/>
      <c r="G647" s="426"/>
      <c r="H647" s="426"/>
      <c r="I647" s="426"/>
      <c r="J647" s="426"/>
      <c r="K647" s="426"/>
      <c r="L647" s="426"/>
      <c r="M647" s="426"/>
      <c r="N647" s="426"/>
      <c r="O647" s="426"/>
      <c r="P647" s="426"/>
      <c r="Q647" s="426"/>
      <c r="R647" s="426"/>
      <c r="S647" s="426"/>
      <c r="T647" s="426"/>
      <c r="U647" s="426"/>
      <c r="V647" s="426"/>
      <c r="W647" s="426"/>
      <c r="X647" s="426"/>
      <c r="Y647" s="426"/>
      <c r="Z647" s="426"/>
      <c r="AA647" s="426"/>
    </row>
    <row r="648" spans="1:27" ht="15.75" customHeight="1">
      <c r="A648" s="426"/>
      <c r="B648" s="426"/>
      <c r="C648" s="426"/>
      <c r="D648" s="426"/>
      <c r="E648" s="426"/>
      <c r="F648" s="426"/>
      <c r="G648" s="426"/>
      <c r="H648" s="426"/>
      <c r="I648" s="426"/>
      <c r="J648" s="426"/>
      <c r="K648" s="426"/>
      <c r="L648" s="426"/>
      <c r="M648" s="426"/>
      <c r="N648" s="426"/>
      <c r="O648" s="426"/>
      <c r="P648" s="426"/>
      <c r="Q648" s="426"/>
      <c r="R648" s="426"/>
      <c r="S648" s="426"/>
      <c r="T648" s="426"/>
      <c r="U648" s="426"/>
      <c r="V648" s="426"/>
      <c r="W648" s="426"/>
      <c r="X648" s="426"/>
      <c r="Y648" s="426"/>
      <c r="Z648" s="426"/>
      <c r="AA648" s="426"/>
    </row>
    <row r="649" spans="1:27" ht="15.75" customHeight="1">
      <c r="A649" s="426"/>
      <c r="B649" s="426"/>
      <c r="C649" s="426"/>
      <c r="D649" s="426"/>
      <c r="E649" s="426"/>
      <c r="F649" s="426"/>
      <c r="G649" s="426"/>
      <c r="H649" s="426"/>
      <c r="I649" s="426"/>
      <c r="J649" s="426"/>
      <c r="K649" s="426"/>
      <c r="L649" s="426"/>
      <c r="M649" s="426"/>
      <c r="N649" s="426"/>
      <c r="O649" s="426"/>
      <c r="P649" s="426"/>
      <c r="Q649" s="426"/>
      <c r="R649" s="426"/>
      <c r="S649" s="426"/>
      <c r="T649" s="426"/>
      <c r="U649" s="426"/>
      <c r="V649" s="426"/>
      <c r="W649" s="426"/>
      <c r="X649" s="426"/>
      <c r="Y649" s="426"/>
      <c r="Z649" s="426"/>
      <c r="AA649" s="426"/>
    </row>
    <row r="650" spans="1:27" ht="15.75" customHeight="1">
      <c r="A650" s="426"/>
      <c r="B650" s="426"/>
      <c r="C650" s="426"/>
      <c r="D650" s="426"/>
      <c r="E650" s="426"/>
      <c r="F650" s="426"/>
      <c r="G650" s="426"/>
      <c r="H650" s="426"/>
      <c r="I650" s="426"/>
      <c r="J650" s="426"/>
      <c r="K650" s="426"/>
      <c r="L650" s="426"/>
      <c r="M650" s="426"/>
      <c r="N650" s="426"/>
      <c r="O650" s="426"/>
      <c r="P650" s="426"/>
      <c r="Q650" s="426"/>
      <c r="R650" s="426"/>
      <c r="S650" s="426"/>
      <c r="T650" s="426"/>
      <c r="U650" s="426"/>
      <c r="V650" s="426"/>
      <c r="W650" s="426"/>
      <c r="X650" s="426"/>
      <c r="Y650" s="426"/>
      <c r="Z650" s="426"/>
      <c r="AA650" s="426"/>
    </row>
    <row r="651" spans="1:27" ht="15.75" customHeight="1">
      <c r="A651" s="426"/>
      <c r="B651" s="426"/>
      <c r="C651" s="426"/>
      <c r="D651" s="426"/>
      <c r="E651" s="426"/>
      <c r="F651" s="426"/>
      <c r="G651" s="426"/>
      <c r="H651" s="426"/>
      <c r="I651" s="426"/>
      <c r="J651" s="426"/>
      <c r="K651" s="426"/>
      <c r="L651" s="426"/>
      <c r="M651" s="426"/>
      <c r="N651" s="426"/>
      <c r="O651" s="426"/>
      <c r="P651" s="426"/>
      <c r="Q651" s="426"/>
      <c r="R651" s="426"/>
      <c r="S651" s="426"/>
      <c r="T651" s="426"/>
      <c r="U651" s="426"/>
      <c r="V651" s="426"/>
      <c r="W651" s="426"/>
      <c r="X651" s="426"/>
      <c r="Y651" s="426"/>
      <c r="Z651" s="426"/>
      <c r="AA651" s="426"/>
    </row>
    <row r="652" spans="1:27" ht="15.75" customHeight="1">
      <c r="A652" s="426"/>
      <c r="B652" s="426"/>
      <c r="C652" s="426"/>
      <c r="D652" s="426"/>
      <c r="E652" s="426"/>
      <c r="F652" s="426"/>
      <c r="G652" s="426"/>
      <c r="H652" s="426"/>
      <c r="I652" s="426"/>
      <c r="J652" s="426"/>
      <c r="K652" s="426"/>
      <c r="L652" s="426"/>
      <c r="M652" s="426"/>
      <c r="N652" s="426"/>
      <c r="O652" s="426"/>
      <c r="P652" s="426"/>
      <c r="Q652" s="426"/>
      <c r="R652" s="426"/>
      <c r="S652" s="426"/>
      <c r="T652" s="426"/>
      <c r="U652" s="426"/>
      <c r="V652" s="426"/>
      <c r="W652" s="426"/>
      <c r="X652" s="426"/>
      <c r="Y652" s="426"/>
      <c r="Z652" s="426"/>
      <c r="AA652" s="426"/>
    </row>
    <row r="653" spans="1:27" ht="15.75" customHeight="1">
      <c r="A653" s="426"/>
      <c r="B653" s="426"/>
      <c r="C653" s="426"/>
      <c r="D653" s="426"/>
      <c r="E653" s="426"/>
      <c r="F653" s="426"/>
      <c r="G653" s="426"/>
      <c r="H653" s="426"/>
      <c r="I653" s="426"/>
      <c r="J653" s="426"/>
      <c r="K653" s="426"/>
      <c r="L653" s="426"/>
      <c r="M653" s="426"/>
      <c r="N653" s="426"/>
      <c r="O653" s="426"/>
      <c r="P653" s="426"/>
      <c r="Q653" s="426"/>
      <c r="R653" s="426"/>
      <c r="S653" s="426"/>
      <c r="T653" s="426"/>
      <c r="U653" s="426"/>
      <c r="V653" s="426"/>
      <c r="W653" s="426"/>
      <c r="X653" s="426"/>
      <c r="Y653" s="426"/>
      <c r="Z653" s="426"/>
      <c r="AA653" s="426"/>
    </row>
    <row r="654" spans="1:27" ht="15.75" customHeight="1">
      <c r="A654" s="426"/>
      <c r="B654" s="426"/>
      <c r="C654" s="426"/>
      <c r="D654" s="426"/>
      <c r="E654" s="426"/>
      <c r="F654" s="426"/>
      <c r="G654" s="426"/>
      <c r="H654" s="426"/>
      <c r="I654" s="426"/>
      <c r="J654" s="426"/>
      <c r="K654" s="426"/>
      <c r="L654" s="426"/>
      <c r="M654" s="426"/>
      <c r="N654" s="426"/>
      <c r="O654" s="426"/>
      <c r="P654" s="426"/>
      <c r="Q654" s="426"/>
      <c r="R654" s="426"/>
      <c r="S654" s="426"/>
      <c r="T654" s="426"/>
      <c r="U654" s="426"/>
      <c r="V654" s="426"/>
      <c r="W654" s="426"/>
      <c r="X654" s="426"/>
      <c r="Y654" s="426"/>
      <c r="Z654" s="426"/>
      <c r="AA654" s="426"/>
    </row>
    <row r="655" spans="1:27" ht="15.75" customHeight="1">
      <c r="A655" s="426"/>
      <c r="B655" s="426"/>
      <c r="C655" s="426"/>
      <c r="D655" s="426"/>
      <c r="E655" s="426"/>
      <c r="F655" s="426"/>
      <c r="G655" s="426"/>
      <c r="H655" s="426"/>
      <c r="I655" s="426"/>
      <c r="J655" s="426"/>
      <c r="K655" s="426"/>
      <c r="L655" s="426"/>
      <c r="M655" s="426"/>
      <c r="N655" s="426"/>
      <c r="O655" s="426"/>
      <c r="P655" s="426"/>
      <c r="Q655" s="426"/>
      <c r="R655" s="426"/>
      <c r="S655" s="426"/>
      <c r="T655" s="426"/>
      <c r="U655" s="426"/>
      <c r="V655" s="426"/>
      <c r="W655" s="426"/>
      <c r="X655" s="426"/>
      <c r="Y655" s="426"/>
      <c r="Z655" s="426"/>
      <c r="AA655" s="426"/>
    </row>
    <row r="656" spans="1:27" ht="15.75" customHeight="1">
      <c r="A656" s="426"/>
      <c r="B656" s="426"/>
      <c r="C656" s="426"/>
      <c r="D656" s="426"/>
      <c r="E656" s="426"/>
      <c r="F656" s="426"/>
      <c r="G656" s="426"/>
      <c r="H656" s="426"/>
      <c r="I656" s="426"/>
      <c r="J656" s="426"/>
      <c r="K656" s="426"/>
      <c r="L656" s="426"/>
      <c r="M656" s="426"/>
      <c r="N656" s="426"/>
      <c r="O656" s="426"/>
      <c r="P656" s="426"/>
      <c r="Q656" s="426"/>
      <c r="R656" s="426"/>
      <c r="S656" s="426"/>
      <c r="T656" s="426"/>
      <c r="U656" s="426"/>
      <c r="V656" s="426"/>
      <c r="W656" s="426"/>
      <c r="X656" s="426"/>
      <c r="Y656" s="426"/>
      <c r="Z656" s="426"/>
      <c r="AA656" s="426"/>
    </row>
    <row r="657" spans="1:27" ht="15.75" customHeight="1">
      <c r="A657" s="426"/>
      <c r="B657" s="426"/>
      <c r="C657" s="426"/>
      <c r="D657" s="426"/>
      <c r="E657" s="426"/>
      <c r="F657" s="426"/>
      <c r="G657" s="426"/>
      <c r="H657" s="426"/>
      <c r="I657" s="426"/>
      <c r="J657" s="426"/>
      <c r="K657" s="426"/>
      <c r="L657" s="426"/>
      <c r="M657" s="426"/>
      <c r="N657" s="426"/>
      <c r="O657" s="426"/>
      <c r="P657" s="426"/>
      <c r="Q657" s="426"/>
      <c r="R657" s="426"/>
      <c r="S657" s="426"/>
      <c r="T657" s="426"/>
      <c r="U657" s="426"/>
      <c r="V657" s="426"/>
      <c r="W657" s="426"/>
      <c r="X657" s="426"/>
      <c r="Y657" s="426"/>
      <c r="Z657" s="426"/>
      <c r="AA657" s="426"/>
    </row>
    <row r="658" spans="1:27" ht="15.75" customHeight="1">
      <c r="A658" s="426"/>
      <c r="B658" s="426"/>
      <c r="C658" s="426"/>
      <c r="D658" s="426"/>
      <c r="E658" s="426"/>
      <c r="F658" s="426"/>
      <c r="G658" s="426"/>
      <c r="H658" s="426"/>
      <c r="I658" s="426"/>
      <c r="J658" s="426"/>
      <c r="K658" s="426"/>
      <c r="L658" s="426"/>
      <c r="M658" s="426"/>
      <c r="N658" s="426"/>
      <c r="O658" s="426"/>
      <c r="P658" s="426"/>
      <c r="Q658" s="426"/>
      <c r="R658" s="426"/>
      <c r="S658" s="426"/>
      <c r="T658" s="426"/>
      <c r="U658" s="426"/>
      <c r="V658" s="426"/>
      <c r="W658" s="426"/>
      <c r="X658" s="426"/>
      <c r="Y658" s="426"/>
      <c r="Z658" s="426"/>
      <c r="AA658" s="426"/>
    </row>
    <row r="659" spans="1:27" ht="15.75" customHeight="1">
      <c r="A659" s="426"/>
      <c r="B659" s="426"/>
      <c r="C659" s="426"/>
      <c r="D659" s="426"/>
      <c r="E659" s="426"/>
      <c r="F659" s="426"/>
      <c r="G659" s="426"/>
      <c r="H659" s="426"/>
      <c r="I659" s="426"/>
      <c r="J659" s="426"/>
      <c r="K659" s="426"/>
      <c r="L659" s="426"/>
      <c r="M659" s="426"/>
      <c r="N659" s="426"/>
      <c r="O659" s="426"/>
      <c r="P659" s="426"/>
      <c r="Q659" s="426"/>
      <c r="R659" s="426"/>
      <c r="S659" s="426"/>
      <c r="T659" s="426"/>
      <c r="U659" s="426"/>
      <c r="V659" s="426"/>
      <c r="W659" s="426"/>
      <c r="X659" s="426"/>
      <c r="Y659" s="426"/>
      <c r="Z659" s="426"/>
      <c r="AA659" s="426"/>
    </row>
    <row r="660" spans="1:27" ht="15.75" customHeight="1">
      <c r="A660" s="426"/>
      <c r="B660" s="426"/>
      <c r="C660" s="426"/>
      <c r="D660" s="426"/>
      <c r="E660" s="426"/>
      <c r="F660" s="426"/>
      <c r="G660" s="426"/>
      <c r="H660" s="426"/>
      <c r="I660" s="426"/>
      <c r="J660" s="426"/>
      <c r="K660" s="426"/>
      <c r="L660" s="426"/>
      <c r="M660" s="426"/>
      <c r="N660" s="426"/>
      <c r="O660" s="426"/>
      <c r="P660" s="426"/>
      <c r="Q660" s="426"/>
      <c r="R660" s="426"/>
      <c r="S660" s="426"/>
      <c r="T660" s="426"/>
      <c r="U660" s="426"/>
      <c r="V660" s="426"/>
      <c r="W660" s="426"/>
      <c r="X660" s="426"/>
      <c r="Y660" s="426"/>
      <c r="Z660" s="426"/>
      <c r="AA660" s="426"/>
    </row>
    <row r="661" spans="1:27" ht="15.75" customHeight="1">
      <c r="A661" s="426"/>
      <c r="B661" s="426"/>
      <c r="C661" s="426"/>
      <c r="D661" s="426"/>
      <c r="E661" s="426"/>
      <c r="F661" s="426"/>
      <c r="G661" s="426"/>
      <c r="H661" s="426"/>
      <c r="I661" s="426"/>
      <c r="J661" s="426"/>
      <c r="K661" s="426"/>
      <c r="L661" s="426"/>
      <c r="M661" s="426"/>
      <c r="N661" s="426"/>
      <c r="O661" s="426"/>
      <c r="P661" s="426"/>
      <c r="Q661" s="426"/>
      <c r="R661" s="426"/>
      <c r="S661" s="426"/>
      <c r="T661" s="426"/>
      <c r="U661" s="426"/>
      <c r="V661" s="426"/>
      <c r="W661" s="426"/>
      <c r="X661" s="426"/>
      <c r="Y661" s="426"/>
      <c r="Z661" s="426"/>
      <c r="AA661" s="426"/>
    </row>
    <row r="662" spans="1:27" ht="15.75" customHeight="1">
      <c r="A662" s="426"/>
      <c r="B662" s="426"/>
      <c r="C662" s="426"/>
      <c r="D662" s="426"/>
      <c r="E662" s="426"/>
      <c r="F662" s="426"/>
      <c r="G662" s="426"/>
      <c r="H662" s="426"/>
      <c r="I662" s="426"/>
      <c r="J662" s="426"/>
      <c r="K662" s="426"/>
      <c r="L662" s="426"/>
      <c r="M662" s="426"/>
      <c r="N662" s="426"/>
      <c r="O662" s="426"/>
      <c r="P662" s="426"/>
      <c r="Q662" s="426"/>
      <c r="R662" s="426"/>
      <c r="S662" s="426"/>
      <c r="T662" s="426"/>
      <c r="U662" s="426"/>
      <c r="V662" s="426"/>
      <c r="W662" s="426"/>
      <c r="X662" s="426"/>
      <c r="Y662" s="426"/>
      <c r="Z662" s="426"/>
      <c r="AA662" s="426"/>
    </row>
    <row r="663" spans="1:27" ht="15.75" customHeight="1">
      <c r="A663" s="426"/>
      <c r="B663" s="426"/>
      <c r="C663" s="426"/>
      <c r="D663" s="426"/>
      <c r="E663" s="426"/>
      <c r="F663" s="426"/>
      <c r="G663" s="426"/>
      <c r="H663" s="426"/>
      <c r="I663" s="426"/>
      <c r="J663" s="426"/>
      <c r="K663" s="426"/>
      <c r="L663" s="426"/>
      <c r="M663" s="426"/>
      <c r="N663" s="426"/>
      <c r="O663" s="426"/>
      <c r="P663" s="426"/>
      <c r="Q663" s="426"/>
      <c r="R663" s="426"/>
      <c r="S663" s="426"/>
      <c r="T663" s="426"/>
      <c r="U663" s="426"/>
      <c r="V663" s="426"/>
      <c r="W663" s="426"/>
      <c r="X663" s="426"/>
      <c r="Y663" s="426"/>
      <c r="Z663" s="426"/>
      <c r="AA663" s="426"/>
    </row>
    <row r="664" spans="1:27" ht="15.75" customHeight="1">
      <c r="A664" s="426"/>
      <c r="B664" s="426"/>
      <c r="C664" s="426"/>
      <c r="D664" s="426"/>
      <c r="E664" s="426"/>
      <c r="F664" s="426"/>
      <c r="G664" s="426"/>
      <c r="H664" s="426"/>
      <c r="I664" s="426"/>
      <c r="J664" s="426"/>
      <c r="K664" s="426"/>
      <c r="L664" s="426"/>
      <c r="M664" s="426"/>
      <c r="N664" s="426"/>
      <c r="O664" s="426"/>
      <c r="P664" s="426"/>
      <c r="Q664" s="426"/>
      <c r="R664" s="426"/>
      <c r="S664" s="426"/>
      <c r="T664" s="426"/>
      <c r="U664" s="426"/>
      <c r="V664" s="426"/>
      <c r="W664" s="426"/>
      <c r="X664" s="426"/>
      <c r="Y664" s="426"/>
      <c r="Z664" s="426"/>
      <c r="AA664" s="426"/>
    </row>
    <row r="665" spans="1:27" ht="15.75" customHeight="1">
      <c r="A665" s="426"/>
      <c r="B665" s="426"/>
      <c r="C665" s="426"/>
      <c r="D665" s="426"/>
      <c r="E665" s="426"/>
      <c r="F665" s="426"/>
      <c r="G665" s="426"/>
      <c r="H665" s="426"/>
      <c r="I665" s="426"/>
      <c r="J665" s="426"/>
      <c r="K665" s="426"/>
      <c r="L665" s="426"/>
      <c r="M665" s="426"/>
      <c r="N665" s="426"/>
      <c r="O665" s="426"/>
      <c r="P665" s="426"/>
      <c r="Q665" s="426"/>
      <c r="R665" s="426"/>
      <c r="S665" s="426"/>
      <c r="T665" s="426"/>
      <c r="U665" s="426"/>
      <c r="V665" s="426"/>
      <c r="W665" s="426"/>
      <c r="X665" s="426"/>
      <c r="Y665" s="426"/>
      <c r="Z665" s="426"/>
      <c r="AA665" s="426"/>
    </row>
    <row r="666" spans="1:27" ht="15.75" customHeight="1">
      <c r="A666" s="426"/>
      <c r="B666" s="426"/>
      <c r="C666" s="426"/>
      <c r="D666" s="426"/>
      <c r="E666" s="426"/>
      <c r="F666" s="426"/>
      <c r="G666" s="426"/>
      <c r="H666" s="426"/>
      <c r="I666" s="426"/>
      <c r="J666" s="426"/>
      <c r="K666" s="426"/>
      <c r="L666" s="426"/>
      <c r="M666" s="426"/>
      <c r="N666" s="426"/>
      <c r="O666" s="426"/>
      <c r="P666" s="426"/>
      <c r="Q666" s="426"/>
      <c r="R666" s="426"/>
      <c r="S666" s="426"/>
      <c r="T666" s="426"/>
      <c r="U666" s="426"/>
      <c r="V666" s="426"/>
      <c r="W666" s="426"/>
      <c r="X666" s="426"/>
      <c r="Y666" s="426"/>
      <c r="Z666" s="426"/>
      <c r="AA666" s="426"/>
    </row>
    <row r="667" spans="1:27" ht="15.75" customHeight="1">
      <c r="A667" s="426"/>
      <c r="B667" s="426"/>
      <c r="C667" s="426"/>
      <c r="D667" s="426"/>
      <c r="E667" s="426"/>
      <c r="F667" s="426"/>
      <c r="G667" s="426"/>
      <c r="H667" s="426"/>
      <c r="I667" s="426"/>
      <c r="J667" s="426"/>
      <c r="K667" s="426"/>
      <c r="L667" s="426"/>
      <c r="M667" s="426"/>
      <c r="N667" s="426"/>
      <c r="O667" s="426"/>
      <c r="P667" s="426"/>
      <c r="Q667" s="426"/>
      <c r="R667" s="426"/>
      <c r="S667" s="426"/>
      <c r="T667" s="426"/>
      <c r="U667" s="426"/>
      <c r="V667" s="426"/>
      <c r="W667" s="426"/>
      <c r="X667" s="426"/>
      <c r="Y667" s="426"/>
      <c r="Z667" s="426"/>
      <c r="AA667" s="426"/>
    </row>
    <row r="668" spans="1:27" ht="15.75" customHeight="1">
      <c r="A668" s="426"/>
      <c r="B668" s="426"/>
      <c r="C668" s="426"/>
      <c r="D668" s="426"/>
      <c r="E668" s="426"/>
      <c r="F668" s="426"/>
      <c r="G668" s="426"/>
      <c r="H668" s="426"/>
      <c r="I668" s="426"/>
      <c r="J668" s="426"/>
      <c r="K668" s="426"/>
      <c r="L668" s="426"/>
      <c r="M668" s="426"/>
      <c r="N668" s="426"/>
      <c r="O668" s="426"/>
      <c r="P668" s="426"/>
      <c r="Q668" s="426"/>
      <c r="R668" s="426"/>
      <c r="S668" s="426"/>
      <c r="T668" s="426"/>
      <c r="U668" s="426"/>
      <c r="V668" s="426"/>
      <c r="W668" s="426"/>
      <c r="X668" s="426"/>
      <c r="Y668" s="426"/>
      <c r="Z668" s="426"/>
      <c r="AA668" s="426"/>
    </row>
    <row r="669" spans="1:27" ht="15.75" customHeight="1">
      <c r="A669" s="426"/>
      <c r="B669" s="426"/>
      <c r="C669" s="426"/>
      <c r="D669" s="426"/>
      <c r="E669" s="426"/>
      <c r="F669" s="426"/>
      <c r="G669" s="426"/>
      <c r="H669" s="426"/>
      <c r="I669" s="426"/>
      <c r="J669" s="426"/>
      <c r="K669" s="426"/>
      <c r="L669" s="426"/>
      <c r="M669" s="426"/>
      <c r="N669" s="426"/>
      <c r="O669" s="426"/>
      <c r="P669" s="426"/>
      <c r="Q669" s="426"/>
      <c r="R669" s="426"/>
      <c r="S669" s="426"/>
      <c r="T669" s="426"/>
      <c r="U669" s="426"/>
      <c r="V669" s="426"/>
      <c r="W669" s="426"/>
      <c r="X669" s="426"/>
      <c r="Y669" s="426"/>
      <c r="Z669" s="426"/>
      <c r="AA669" s="426"/>
    </row>
    <row r="670" spans="1:27" ht="15.75" customHeight="1">
      <c r="A670" s="426"/>
      <c r="B670" s="426"/>
      <c r="C670" s="426"/>
      <c r="D670" s="426"/>
      <c r="E670" s="426"/>
      <c r="F670" s="426"/>
      <c r="G670" s="426"/>
      <c r="H670" s="426"/>
      <c r="I670" s="426"/>
      <c r="J670" s="426"/>
      <c r="K670" s="426"/>
      <c r="L670" s="426"/>
      <c r="M670" s="426"/>
      <c r="N670" s="426"/>
      <c r="O670" s="426"/>
      <c r="P670" s="426"/>
      <c r="Q670" s="426"/>
      <c r="R670" s="426"/>
      <c r="S670" s="426"/>
      <c r="T670" s="426"/>
      <c r="U670" s="426"/>
      <c r="V670" s="426"/>
      <c r="W670" s="426"/>
      <c r="X670" s="426"/>
      <c r="Y670" s="426"/>
      <c r="Z670" s="426"/>
      <c r="AA670" s="426"/>
    </row>
    <row r="671" spans="1:27" ht="15.75" customHeight="1">
      <c r="A671" s="426"/>
      <c r="B671" s="426"/>
      <c r="C671" s="426"/>
      <c r="D671" s="426"/>
      <c r="E671" s="426"/>
      <c r="F671" s="426"/>
      <c r="G671" s="426"/>
      <c r="H671" s="426"/>
      <c r="I671" s="426"/>
      <c r="J671" s="426"/>
      <c r="K671" s="426"/>
      <c r="L671" s="426"/>
      <c r="M671" s="426"/>
      <c r="N671" s="426"/>
      <c r="O671" s="426"/>
      <c r="P671" s="426"/>
      <c r="Q671" s="426"/>
      <c r="R671" s="426"/>
      <c r="S671" s="426"/>
      <c r="T671" s="426"/>
      <c r="U671" s="426"/>
      <c r="V671" s="426"/>
      <c r="W671" s="426"/>
      <c r="X671" s="426"/>
      <c r="Y671" s="426"/>
      <c r="Z671" s="426"/>
      <c r="AA671" s="426"/>
    </row>
    <row r="672" spans="1:27" ht="15.75" customHeight="1">
      <c r="A672" s="426"/>
      <c r="B672" s="426"/>
      <c r="C672" s="426"/>
      <c r="D672" s="426"/>
      <c r="E672" s="426"/>
      <c r="F672" s="426"/>
      <c r="G672" s="426"/>
      <c r="H672" s="426"/>
      <c r="I672" s="426"/>
      <c r="J672" s="426"/>
      <c r="K672" s="426"/>
      <c r="L672" s="426"/>
      <c r="M672" s="426"/>
      <c r="N672" s="426"/>
      <c r="O672" s="426"/>
      <c r="P672" s="426"/>
      <c r="Q672" s="426"/>
      <c r="R672" s="426"/>
      <c r="S672" s="426"/>
      <c r="T672" s="426"/>
      <c r="U672" s="426"/>
      <c r="V672" s="426"/>
      <c r="W672" s="426"/>
      <c r="X672" s="426"/>
      <c r="Y672" s="426"/>
      <c r="Z672" s="426"/>
      <c r="AA672" s="426"/>
    </row>
    <row r="673" spans="1:27" ht="15.75" customHeight="1">
      <c r="A673" s="426"/>
      <c r="B673" s="426"/>
      <c r="C673" s="426"/>
      <c r="D673" s="426"/>
      <c r="E673" s="426"/>
      <c r="F673" s="426"/>
      <c r="G673" s="426"/>
      <c r="H673" s="426"/>
      <c r="I673" s="426"/>
      <c r="J673" s="426"/>
      <c r="K673" s="426"/>
      <c r="L673" s="426"/>
      <c r="M673" s="426"/>
      <c r="N673" s="426"/>
      <c r="O673" s="426"/>
      <c r="P673" s="426"/>
      <c r="Q673" s="426"/>
      <c r="R673" s="426"/>
      <c r="S673" s="426"/>
      <c r="T673" s="426"/>
      <c r="U673" s="426"/>
      <c r="V673" s="426"/>
      <c r="W673" s="426"/>
      <c r="X673" s="426"/>
      <c r="Y673" s="426"/>
      <c r="Z673" s="426"/>
      <c r="AA673" s="426"/>
    </row>
    <row r="674" spans="1:27" ht="15.75" customHeight="1">
      <c r="A674" s="426"/>
      <c r="B674" s="426"/>
      <c r="C674" s="426"/>
      <c r="D674" s="426"/>
      <c r="E674" s="426"/>
      <c r="F674" s="426"/>
      <c r="G674" s="426"/>
      <c r="H674" s="426"/>
      <c r="I674" s="426"/>
      <c r="J674" s="426"/>
      <c r="K674" s="426"/>
      <c r="L674" s="426"/>
      <c r="M674" s="426"/>
      <c r="N674" s="426"/>
      <c r="O674" s="426"/>
      <c r="P674" s="426"/>
      <c r="Q674" s="426"/>
      <c r="R674" s="426"/>
      <c r="S674" s="426"/>
      <c r="T674" s="426"/>
      <c r="U674" s="426"/>
      <c r="V674" s="426"/>
      <c r="W674" s="426"/>
      <c r="X674" s="426"/>
      <c r="Y674" s="426"/>
      <c r="Z674" s="426"/>
      <c r="AA674" s="426"/>
    </row>
    <row r="675" spans="1:27" ht="15.75" customHeight="1">
      <c r="A675" s="426"/>
      <c r="B675" s="426"/>
      <c r="C675" s="426"/>
      <c r="D675" s="426"/>
      <c r="E675" s="426"/>
      <c r="F675" s="426"/>
      <c r="G675" s="426"/>
      <c r="H675" s="426"/>
      <c r="I675" s="426"/>
      <c r="J675" s="426"/>
      <c r="K675" s="426"/>
      <c r="L675" s="426"/>
      <c r="M675" s="426"/>
      <c r="N675" s="426"/>
      <c r="O675" s="426"/>
      <c r="P675" s="426"/>
      <c r="Q675" s="426"/>
      <c r="R675" s="426"/>
      <c r="S675" s="426"/>
      <c r="T675" s="426"/>
      <c r="U675" s="426"/>
      <c r="V675" s="426"/>
      <c r="W675" s="426"/>
      <c r="X675" s="426"/>
      <c r="Y675" s="426"/>
      <c r="Z675" s="426"/>
      <c r="AA675" s="426"/>
    </row>
    <row r="676" spans="1:27" ht="15.75" customHeight="1">
      <c r="A676" s="426"/>
      <c r="B676" s="426"/>
      <c r="C676" s="426"/>
      <c r="D676" s="426"/>
      <c r="E676" s="426"/>
      <c r="F676" s="426"/>
      <c r="G676" s="426"/>
      <c r="H676" s="426"/>
      <c r="I676" s="426"/>
      <c r="J676" s="426"/>
      <c r="K676" s="426"/>
      <c r="L676" s="426"/>
      <c r="M676" s="426"/>
      <c r="N676" s="426"/>
      <c r="O676" s="426"/>
      <c r="P676" s="426"/>
      <c r="Q676" s="426"/>
      <c r="R676" s="426"/>
      <c r="S676" s="426"/>
      <c r="T676" s="426"/>
      <c r="U676" s="426"/>
      <c r="V676" s="426"/>
      <c r="W676" s="426"/>
      <c r="X676" s="426"/>
      <c r="Y676" s="426"/>
      <c r="Z676" s="426"/>
      <c r="AA676" s="426"/>
    </row>
    <row r="677" spans="1:27" ht="15.75" customHeight="1">
      <c r="A677" s="426"/>
      <c r="B677" s="426"/>
      <c r="C677" s="426"/>
      <c r="D677" s="426"/>
      <c r="E677" s="426"/>
      <c r="F677" s="426"/>
      <c r="G677" s="426"/>
      <c r="H677" s="426"/>
      <c r="I677" s="426"/>
      <c r="J677" s="426"/>
      <c r="K677" s="426"/>
      <c r="L677" s="426"/>
      <c r="M677" s="426"/>
      <c r="N677" s="426"/>
      <c r="O677" s="426"/>
      <c r="P677" s="426"/>
      <c r="Q677" s="426"/>
      <c r="R677" s="426"/>
      <c r="S677" s="426"/>
      <c r="T677" s="426"/>
      <c r="U677" s="426"/>
      <c r="V677" s="426"/>
      <c r="W677" s="426"/>
      <c r="X677" s="426"/>
      <c r="Y677" s="426"/>
      <c r="Z677" s="426"/>
      <c r="AA677" s="426"/>
    </row>
    <row r="678" spans="1:27" ht="15.75" customHeight="1">
      <c r="A678" s="426"/>
      <c r="B678" s="426"/>
      <c r="C678" s="426"/>
      <c r="D678" s="426"/>
      <c r="E678" s="426"/>
      <c r="F678" s="426"/>
      <c r="G678" s="426"/>
      <c r="H678" s="426"/>
      <c r="I678" s="426"/>
      <c r="J678" s="426"/>
      <c r="K678" s="426"/>
      <c r="L678" s="426"/>
      <c r="M678" s="426"/>
      <c r="N678" s="426"/>
      <c r="O678" s="426"/>
      <c r="P678" s="426"/>
      <c r="Q678" s="426"/>
      <c r="R678" s="426"/>
      <c r="S678" s="426"/>
      <c r="T678" s="426"/>
      <c r="U678" s="426"/>
      <c r="V678" s="426"/>
      <c r="W678" s="426"/>
      <c r="X678" s="426"/>
      <c r="Y678" s="426"/>
      <c r="Z678" s="426"/>
      <c r="AA678" s="426"/>
    </row>
    <row r="679" spans="1:27" ht="15.75" customHeight="1">
      <c r="A679" s="426"/>
      <c r="B679" s="426"/>
      <c r="C679" s="426"/>
      <c r="D679" s="426"/>
      <c r="E679" s="426"/>
      <c r="F679" s="426"/>
      <c r="G679" s="426"/>
      <c r="H679" s="426"/>
      <c r="I679" s="426"/>
      <c r="J679" s="426"/>
      <c r="K679" s="426"/>
      <c r="L679" s="426"/>
      <c r="M679" s="426"/>
      <c r="N679" s="426"/>
      <c r="O679" s="426"/>
      <c r="P679" s="426"/>
      <c r="Q679" s="426"/>
      <c r="R679" s="426"/>
      <c r="S679" s="426"/>
      <c r="T679" s="426"/>
      <c r="U679" s="426"/>
      <c r="V679" s="426"/>
      <c r="W679" s="426"/>
      <c r="X679" s="426"/>
      <c r="Y679" s="426"/>
      <c r="Z679" s="426"/>
      <c r="AA679" s="426"/>
    </row>
    <row r="680" spans="1:27" ht="15.75" customHeight="1">
      <c r="A680" s="426"/>
      <c r="B680" s="426"/>
      <c r="C680" s="426"/>
      <c r="D680" s="426"/>
      <c r="E680" s="426"/>
      <c r="F680" s="426"/>
      <c r="G680" s="426"/>
      <c r="H680" s="426"/>
      <c r="I680" s="426"/>
      <c r="J680" s="426"/>
      <c r="K680" s="426"/>
      <c r="L680" s="426"/>
      <c r="M680" s="426"/>
      <c r="N680" s="426"/>
      <c r="O680" s="426"/>
      <c r="P680" s="426"/>
      <c r="Q680" s="426"/>
      <c r="R680" s="426"/>
      <c r="S680" s="426"/>
      <c r="T680" s="426"/>
      <c r="U680" s="426"/>
      <c r="V680" s="426"/>
      <c r="W680" s="426"/>
      <c r="X680" s="426"/>
      <c r="Y680" s="426"/>
      <c r="Z680" s="426"/>
      <c r="AA680" s="426"/>
    </row>
    <row r="681" spans="1:27" ht="15.75" customHeight="1">
      <c r="A681" s="426"/>
      <c r="B681" s="426"/>
      <c r="C681" s="426"/>
      <c r="D681" s="426"/>
      <c r="E681" s="426"/>
      <c r="F681" s="426"/>
      <c r="G681" s="426"/>
      <c r="H681" s="426"/>
      <c r="I681" s="426"/>
      <c r="J681" s="426"/>
      <c r="K681" s="426"/>
      <c r="L681" s="426"/>
      <c r="M681" s="426"/>
      <c r="N681" s="426"/>
      <c r="O681" s="426"/>
      <c r="P681" s="426"/>
      <c r="Q681" s="426"/>
      <c r="R681" s="426"/>
      <c r="S681" s="426"/>
      <c r="T681" s="426"/>
      <c r="U681" s="426"/>
      <c r="V681" s="426"/>
      <c r="W681" s="426"/>
      <c r="X681" s="426"/>
      <c r="Y681" s="426"/>
      <c r="Z681" s="426"/>
      <c r="AA681" s="426"/>
    </row>
    <row r="682" spans="1:27" ht="15.75" customHeight="1">
      <c r="A682" s="426"/>
      <c r="B682" s="426"/>
      <c r="C682" s="426"/>
      <c r="D682" s="426"/>
      <c r="E682" s="426"/>
      <c r="F682" s="426"/>
      <c r="G682" s="426"/>
      <c r="H682" s="426"/>
      <c r="I682" s="426"/>
      <c r="J682" s="426"/>
      <c r="K682" s="426"/>
      <c r="L682" s="426"/>
      <c r="M682" s="426"/>
      <c r="N682" s="426"/>
      <c r="O682" s="426"/>
      <c r="P682" s="426"/>
      <c r="Q682" s="426"/>
      <c r="R682" s="426"/>
      <c r="S682" s="426"/>
      <c r="T682" s="426"/>
      <c r="U682" s="426"/>
      <c r="V682" s="426"/>
      <c r="W682" s="426"/>
      <c r="X682" s="426"/>
      <c r="Y682" s="426"/>
      <c r="Z682" s="426"/>
      <c r="AA682" s="426"/>
    </row>
    <row r="683" spans="1:27" ht="15.75" customHeight="1">
      <c r="A683" s="426"/>
      <c r="B683" s="426"/>
      <c r="C683" s="426"/>
      <c r="D683" s="426"/>
      <c r="E683" s="426"/>
      <c r="F683" s="426"/>
      <c r="G683" s="426"/>
      <c r="H683" s="426"/>
      <c r="I683" s="426"/>
      <c r="J683" s="426"/>
      <c r="K683" s="426"/>
      <c r="L683" s="426"/>
      <c r="M683" s="426"/>
      <c r="N683" s="426"/>
      <c r="O683" s="426"/>
      <c r="P683" s="426"/>
      <c r="Q683" s="426"/>
      <c r="R683" s="426"/>
      <c r="S683" s="426"/>
      <c r="T683" s="426"/>
      <c r="U683" s="426"/>
      <c r="V683" s="426"/>
      <c r="W683" s="426"/>
      <c r="X683" s="426"/>
      <c r="Y683" s="426"/>
      <c r="Z683" s="426"/>
      <c r="AA683" s="426"/>
    </row>
    <row r="684" spans="1:27" ht="15.75" customHeight="1">
      <c r="A684" s="426"/>
      <c r="B684" s="426"/>
      <c r="C684" s="426"/>
      <c r="D684" s="426"/>
      <c r="E684" s="426"/>
      <c r="F684" s="426"/>
      <c r="G684" s="426"/>
      <c r="H684" s="426"/>
      <c r="I684" s="426"/>
      <c r="J684" s="426"/>
      <c r="K684" s="426"/>
      <c r="L684" s="426"/>
      <c r="M684" s="426"/>
      <c r="N684" s="426"/>
      <c r="O684" s="426"/>
      <c r="P684" s="426"/>
      <c r="Q684" s="426"/>
      <c r="R684" s="426"/>
      <c r="S684" s="426"/>
      <c r="T684" s="426"/>
      <c r="U684" s="426"/>
      <c r="V684" s="426"/>
      <c r="W684" s="426"/>
      <c r="X684" s="426"/>
      <c r="Y684" s="426"/>
      <c r="Z684" s="426"/>
      <c r="AA684" s="426"/>
    </row>
    <row r="685" spans="1:27" ht="15.75" customHeight="1">
      <c r="A685" s="426"/>
      <c r="B685" s="426"/>
      <c r="C685" s="426"/>
      <c r="D685" s="426"/>
      <c r="E685" s="426"/>
      <c r="F685" s="426"/>
      <c r="G685" s="426"/>
      <c r="H685" s="426"/>
      <c r="I685" s="426"/>
      <c r="J685" s="426"/>
      <c r="K685" s="426"/>
      <c r="L685" s="426"/>
      <c r="M685" s="426"/>
      <c r="N685" s="426"/>
      <c r="O685" s="426"/>
      <c r="P685" s="426"/>
      <c r="Q685" s="426"/>
      <c r="R685" s="426"/>
      <c r="S685" s="426"/>
      <c r="T685" s="426"/>
      <c r="U685" s="426"/>
      <c r="V685" s="426"/>
      <c r="W685" s="426"/>
      <c r="X685" s="426"/>
      <c r="Y685" s="426"/>
      <c r="Z685" s="426"/>
      <c r="AA685" s="426"/>
    </row>
    <row r="686" spans="1:27" ht="15.75" customHeight="1">
      <c r="A686" s="426"/>
      <c r="B686" s="426"/>
      <c r="C686" s="426"/>
      <c r="D686" s="426"/>
      <c r="E686" s="426"/>
      <c r="F686" s="426"/>
      <c r="G686" s="426"/>
      <c r="H686" s="426"/>
      <c r="I686" s="426"/>
      <c r="J686" s="426"/>
      <c r="K686" s="426"/>
      <c r="L686" s="426"/>
      <c r="M686" s="426"/>
      <c r="N686" s="426"/>
      <c r="O686" s="426"/>
      <c r="P686" s="426"/>
      <c r="Q686" s="426"/>
      <c r="R686" s="426"/>
      <c r="S686" s="426"/>
      <c r="T686" s="426"/>
      <c r="U686" s="426"/>
      <c r="V686" s="426"/>
      <c r="W686" s="426"/>
      <c r="X686" s="426"/>
      <c r="Y686" s="426"/>
      <c r="Z686" s="426"/>
      <c r="AA686" s="426"/>
    </row>
    <row r="687" spans="1:27" ht="15.75" customHeight="1">
      <c r="A687" s="426"/>
      <c r="B687" s="426"/>
      <c r="C687" s="426"/>
      <c r="D687" s="426"/>
      <c r="E687" s="426"/>
      <c r="F687" s="426"/>
      <c r="G687" s="426"/>
      <c r="H687" s="426"/>
      <c r="I687" s="426"/>
      <c r="J687" s="426"/>
      <c r="K687" s="426"/>
      <c r="L687" s="426"/>
      <c r="M687" s="426"/>
      <c r="N687" s="426"/>
      <c r="O687" s="426"/>
      <c r="P687" s="426"/>
      <c r="Q687" s="426"/>
      <c r="R687" s="426"/>
      <c r="S687" s="426"/>
      <c r="T687" s="426"/>
      <c r="U687" s="426"/>
      <c r="V687" s="426"/>
      <c r="W687" s="426"/>
      <c r="X687" s="426"/>
      <c r="Y687" s="426"/>
      <c r="Z687" s="426"/>
      <c r="AA687" s="426"/>
    </row>
    <row r="688" spans="1:27" ht="15.75" customHeight="1">
      <c r="A688" s="426"/>
      <c r="B688" s="426"/>
      <c r="C688" s="426"/>
      <c r="D688" s="426"/>
      <c r="E688" s="426"/>
      <c r="F688" s="426"/>
      <c r="G688" s="426"/>
      <c r="H688" s="426"/>
      <c r="I688" s="426"/>
      <c r="J688" s="426"/>
      <c r="K688" s="426"/>
      <c r="L688" s="426"/>
      <c r="M688" s="426"/>
      <c r="N688" s="426"/>
      <c r="O688" s="426"/>
      <c r="P688" s="426"/>
      <c r="Q688" s="426"/>
      <c r="R688" s="426"/>
      <c r="S688" s="426"/>
      <c r="T688" s="426"/>
      <c r="U688" s="426"/>
      <c r="V688" s="426"/>
      <c r="W688" s="426"/>
      <c r="X688" s="426"/>
      <c r="Y688" s="426"/>
      <c r="Z688" s="426"/>
      <c r="AA688" s="426"/>
    </row>
    <row r="689" spans="1:27" ht="15.75" customHeight="1">
      <c r="A689" s="426"/>
      <c r="B689" s="426"/>
      <c r="C689" s="426"/>
      <c r="D689" s="426"/>
      <c r="E689" s="426"/>
      <c r="F689" s="426"/>
      <c r="G689" s="426"/>
      <c r="H689" s="426"/>
      <c r="I689" s="426"/>
      <c r="J689" s="426"/>
      <c r="K689" s="426"/>
      <c r="L689" s="426"/>
      <c r="M689" s="426"/>
      <c r="N689" s="426"/>
      <c r="O689" s="426"/>
      <c r="P689" s="426"/>
      <c r="Q689" s="426"/>
      <c r="R689" s="426"/>
      <c r="S689" s="426"/>
      <c r="T689" s="426"/>
      <c r="U689" s="426"/>
      <c r="V689" s="426"/>
      <c r="W689" s="426"/>
      <c r="X689" s="426"/>
      <c r="Y689" s="426"/>
      <c r="Z689" s="426"/>
      <c r="AA689" s="426"/>
    </row>
    <row r="690" spans="1:27" ht="15.75" customHeight="1">
      <c r="A690" s="426"/>
      <c r="B690" s="426"/>
      <c r="C690" s="426"/>
      <c r="D690" s="426"/>
      <c r="E690" s="426"/>
      <c r="F690" s="426"/>
      <c r="G690" s="426"/>
      <c r="H690" s="426"/>
      <c r="I690" s="426"/>
      <c r="J690" s="426"/>
      <c r="K690" s="426"/>
      <c r="L690" s="426"/>
      <c r="M690" s="426"/>
      <c r="N690" s="426"/>
      <c r="O690" s="426"/>
      <c r="P690" s="426"/>
      <c r="Q690" s="426"/>
      <c r="R690" s="426"/>
      <c r="S690" s="426"/>
      <c r="T690" s="426"/>
      <c r="U690" s="426"/>
      <c r="V690" s="426"/>
      <c r="W690" s="426"/>
      <c r="X690" s="426"/>
      <c r="Y690" s="426"/>
      <c r="Z690" s="426"/>
      <c r="AA690" s="426"/>
    </row>
    <row r="691" spans="1:27" ht="15.75" customHeight="1">
      <c r="A691" s="426"/>
      <c r="B691" s="426"/>
      <c r="C691" s="426"/>
      <c r="D691" s="426"/>
      <c r="E691" s="426"/>
      <c r="F691" s="426"/>
      <c r="G691" s="426"/>
      <c r="H691" s="426"/>
      <c r="I691" s="426"/>
      <c r="J691" s="426"/>
      <c r="K691" s="426"/>
      <c r="L691" s="426"/>
      <c r="M691" s="426"/>
      <c r="N691" s="426"/>
      <c r="O691" s="426"/>
      <c r="P691" s="426"/>
      <c r="Q691" s="426"/>
      <c r="R691" s="426"/>
      <c r="S691" s="426"/>
      <c r="T691" s="426"/>
      <c r="U691" s="426"/>
      <c r="V691" s="426"/>
      <c r="W691" s="426"/>
      <c r="X691" s="426"/>
      <c r="Y691" s="426"/>
      <c r="Z691" s="426"/>
      <c r="AA691" s="426"/>
    </row>
    <row r="692" spans="1:27" ht="15.75" customHeight="1">
      <c r="A692" s="426"/>
      <c r="B692" s="426"/>
      <c r="C692" s="426"/>
      <c r="D692" s="426"/>
      <c r="E692" s="426"/>
      <c r="F692" s="426"/>
      <c r="G692" s="426"/>
      <c r="H692" s="426"/>
      <c r="I692" s="426"/>
      <c r="J692" s="426"/>
      <c r="K692" s="426"/>
      <c r="L692" s="426"/>
      <c r="M692" s="426"/>
      <c r="N692" s="426"/>
      <c r="O692" s="426"/>
      <c r="P692" s="426"/>
      <c r="Q692" s="426"/>
      <c r="R692" s="426"/>
      <c r="S692" s="426"/>
      <c r="T692" s="426"/>
      <c r="U692" s="426"/>
      <c r="V692" s="426"/>
      <c r="W692" s="426"/>
      <c r="X692" s="426"/>
      <c r="Y692" s="426"/>
      <c r="Z692" s="426"/>
      <c r="AA692" s="426"/>
    </row>
    <row r="693" spans="1:27" ht="15.75" customHeight="1">
      <c r="A693" s="426"/>
      <c r="B693" s="426"/>
      <c r="C693" s="426"/>
      <c r="D693" s="426"/>
      <c r="E693" s="426"/>
      <c r="F693" s="426"/>
      <c r="G693" s="426"/>
      <c r="H693" s="426"/>
      <c r="I693" s="426"/>
      <c r="J693" s="426"/>
      <c r="K693" s="426"/>
      <c r="L693" s="426"/>
      <c r="M693" s="426"/>
      <c r="N693" s="426"/>
      <c r="O693" s="426"/>
      <c r="P693" s="426"/>
      <c r="Q693" s="426"/>
      <c r="R693" s="426"/>
      <c r="S693" s="426"/>
      <c r="T693" s="426"/>
      <c r="U693" s="426"/>
      <c r="V693" s="426"/>
      <c r="W693" s="426"/>
      <c r="X693" s="426"/>
      <c r="Y693" s="426"/>
      <c r="Z693" s="426"/>
      <c r="AA693" s="426"/>
    </row>
    <row r="694" spans="1:27" ht="15.75" customHeight="1">
      <c r="A694" s="426"/>
      <c r="B694" s="426"/>
      <c r="C694" s="426"/>
      <c r="D694" s="426"/>
      <c r="E694" s="426"/>
      <c r="F694" s="426"/>
      <c r="G694" s="426"/>
      <c r="H694" s="426"/>
      <c r="I694" s="426"/>
      <c r="J694" s="426"/>
      <c r="K694" s="426"/>
      <c r="L694" s="426"/>
      <c r="M694" s="426"/>
      <c r="N694" s="426"/>
      <c r="O694" s="426"/>
      <c r="P694" s="426"/>
      <c r="Q694" s="426"/>
      <c r="R694" s="426"/>
      <c r="S694" s="426"/>
      <c r="T694" s="426"/>
      <c r="U694" s="426"/>
      <c r="V694" s="426"/>
      <c r="W694" s="426"/>
      <c r="X694" s="426"/>
      <c r="Y694" s="426"/>
      <c r="Z694" s="426"/>
      <c r="AA694" s="426"/>
    </row>
    <row r="695" spans="1:27" ht="15.75" customHeight="1">
      <c r="A695" s="426"/>
      <c r="B695" s="426"/>
      <c r="C695" s="426"/>
      <c r="D695" s="426"/>
      <c r="E695" s="426"/>
      <c r="F695" s="426"/>
      <c r="G695" s="426"/>
      <c r="H695" s="426"/>
      <c r="I695" s="426"/>
      <c r="J695" s="426"/>
      <c r="K695" s="426"/>
      <c r="L695" s="426"/>
      <c r="M695" s="426"/>
      <c r="N695" s="426"/>
      <c r="O695" s="426"/>
      <c r="P695" s="426"/>
      <c r="Q695" s="426"/>
      <c r="R695" s="426"/>
      <c r="S695" s="426"/>
      <c r="T695" s="426"/>
      <c r="U695" s="426"/>
      <c r="V695" s="426"/>
      <c r="W695" s="426"/>
      <c r="X695" s="426"/>
      <c r="Y695" s="426"/>
      <c r="Z695" s="426"/>
      <c r="AA695" s="426"/>
    </row>
    <row r="696" spans="1:27" ht="15.75" customHeight="1">
      <c r="A696" s="426"/>
      <c r="B696" s="426"/>
      <c r="C696" s="426"/>
      <c r="D696" s="426"/>
      <c r="E696" s="426"/>
      <c r="F696" s="426"/>
      <c r="G696" s="426"/>
      <c r="H696" s="426"/>
      <c r="I696" s="426"/>
      <c r="J696" s="426"/>
      <c r="K696" s="426"/>
      <c r="L696" s="426"/>
      <c r="M696" s="426"/>
      <c r="N696" s="426"/>
      <c r="O696" s="426"/>
      <c r="P696" s="426"/>
      <c r="Q696" s="426"/>
      <c r="R696" s="426"/>
      <c r="S696" s="426"/>
      <c r="T696" s="426"/>
      <c r="U696" s="426"/>
      <c r="V696" s="426"/>
      <c r="W696" s="426"/>
      <c r="X696" s="426"/>
      <c r="Y696" s="426"/>
      <c r="Z696" s="426"/>
      <c r="AA696" s="426"/>
    </row>
    <row r="697" spans="1:27" ht="15.75" customHeight="1">
      <c r="A697" s="426"/>
      <c r="B697" s="426"/>
      <c r="C697" s="426"/>
      <c r="D697" s="426"/>
      <c r="E697" s="426"/>
      <c r="F697" s="426"/>
      <c r="G697" s="426"/>
      <c r="H697" s="426"/>
      <c r="I697" s="426"/>
      <c r="J697" s="426"/>
      <c r="K697" s="426"/>
      <c r="L697" s="426"/>
      <c r="M697" s="426"/>
      <c r="N697" s="426"/>
      <c r="O697" s="426"/>
      <c r="P697" s="426"/>
      <c r="Q697" s="426"/>
      <c r="R697" s="426"/>
      <c r="S697" s="426"/>
      <c r="T697" s="426"/>
      <c r="U697" s="426"/>
      <c r="V697" s="426"/>
      <c r="W697" s="426"/>
      <c r="X697" s="426"/>
      <c r="Y697" s="426"/>
      <c r="Z697" s="426"/>
      <c r="AA697" s="426"/>
    </row>
    <row r="698" spans="1:27" ht="15.75" customHeight="1">
      <c r="A698" s="426"/>
      <c r="B698" s="426"/>
      <c r="C698" s="426"/>
      <c r="D698" s="426"/>
      <c r="E698" s="426"/>
      <c r="F698" s="426"/>
      <c r="G698" s="426"/>
      <c r="H698" s="426"/>
      <c r="I698" s="426"/>
      <c r="J698" s="426"/>
      <c r="K698" s="426"/>
      <c r="L698" s="426"/>
      <c r="M698" s="426"/>
      <c r="N698" s="426"/>
      <c r="O698" s="426"/>
      <c r="P698" s="426"/>
      <c r="Q698" s="426"/>
      <c r="R698" s="426"/>
      <c r="S698" s="426"/>
      <c r="T698" s="426"/>
      <c r="U698" s="426"/>
      <c r="V698" s="426"/>
      <c r="W698" s="426"/>
      <c r="X698" s="426"/>
      <c r="Y698" s="426"/>
      <c r="Z698" s="426"/>
      <c r="AA698" s="426"/>
    </row>
    <row r="699" spans="1:27" ht="15.75" customHeight="1">
      <c r="A699" s="426"/>
      <c r="B699" s="426"/>
      <c r="C699" s="426"/>
      <c r="D699" s="426"/>
      <c r="E699" s="426"/>
      <c r="F699" s="426"/>
      <c r="G699" s="426"/>
      <c r="H699" s="426"/>
      <c r="I699" s="426"/>
      <c r="J699" s="426"/>
      <c r="K699" s="426"/>
      <c r="L699" s="426"/>
      <c r="M699" s="426"/>
      <c r="N699" s="426"/>
      <c r="O699" s="426"/>
      <c r="P699" s="426"/>
      <c r="Q699" s="426"/>
      <c r="R699" s="426"/>
      <c r="S699" s="426"/>
      <c r="T699" s="426"/>
      <c r="U699" s="426"/>
      <c r="V699" s="426"/>
      <c r="W699" s="426"/>
      <c r="X699" s="426"/>
      <c r="Y699" s="426"/>
      <c r="Z699" s="426"/>
      <c r="AA699" s="426"/>
    </row>
    <row r="700" spans="1:27" ht="15.75" customHeight="1">
      <c r="A700" s="426"/>
      <c r="B700" s="426"/>
      <c r="C700" s="426"/>
      <c r="D700" s="426"/>
      <c r="E700" s="426"/>
      <c r="F700" s="426"/>
      <c r="G700" s="426"/>
      <c r="H700" s="426"/>
      <c r="I700" s="426"/>
      <c r="J700" s="426"/>
      <c r="K700" s="426"/>
      <c r="L700" s="426"/>
      <c r="M700" s="426"/>
      <c r="N700" s="426"/>
      <c r="O700" s="426"/>
      <c r="P700" s="426"/>
      <c r="Q700" s="426"/>
      <c r="R700" s="426"/>
      <c r="S700" s="426"/>
      <c r="T700" s="426"/>
      <c r="U700" s="426"/>
      <c r="V700" s="426"/>
      <c r="W700" s="426"/>
      <c r="X700" s="426"/>
      <c r="Y700" s="426"/>
      <c r="Z700" s="426"/>
      <c r="AA700" s="426"/>
    </row>
    <row r="701" spans="1:27" ht="15.75" customHeight="1">
      <c r="A701" s="426"/>
      <c r="B701" s="426"/>
      <c r="C701" s="426"/>
      <c r="D701" s="426"/>
      <c r="E701" s="426"/>
      <c r="F701" s="426"/>
      <c r="G701" s="426"/>
      <c r="H701" s="426"/>
      <c r="I701" s="426"/>
      <c r="J701" s="426"/>
      <c r="K701" s="426"/>
      <c r="L701" s="426"/>
      <c r="M701" s="426"/>
      <c r="N701" s="426"/>
      <c r="O701" s="426"/>
      <c r="P701" s="426"/>
      <c r="Q701" s="426"/>
      <c r="R701" s="426"/>
      <c r="S701" s="426"/>
      <c r="T701" s="426"/>
      <c r="U701" s="426"/>
      <c r="V701" s="426"/>
      <c r="W701" s="426"/>
      <c r="X701" s="426"/>
      <c r="Y701" s="426"/>
      <c r="Z701" s="426"/>
      <c r="AA701" s="426"/>
    </row>
    <row r="702" spans="1:27" ht="15.75" customHeight="1">
      <c r="A702" s="426"/>
      <c r="B702" s="426"/>
      <c r="C702" s="426"/>
      <c r="D702" s="426"/>
      <c r="E702" s="426"/>
      <c r="F702" s="426"/>
      <c r="G702" s="426"/>
      <c r="H702" s="426"/>
      <c r="I702" s="426"/>
      <c r="J702" s="426"/>
      <c r="K702" s="426"/>
      <c r="L702" s="426"/>
      <c r="M702" s="426"/>
      <c r="N702" s="426"/>
      <c r="O702" s="426"/>
      <c r="P702" s="426"/>
      <c r="Q702" s="426"/>
      <c r="R702" s="426"/>
      <c r="S702" s="426"/>
      <c r="T702" s="426"/>
      <c r="U702" s="426"/>
      <c r="V702" s="426"/>
      <c r="W702" s="426"/>
      <c r="X702" s="426"/>
      <c r="Y702" s="426"/>
      <c r="Z702" s="426"/>
      <c r="AA702" s="426"/>
    </row>
    <row r="703" spans="1:27" ht="15.75" customHeight="1">
      <c r="A703" s="426"/>
      <c r="B703" s="426"/>
      <c r="C703" s="426"/>
      <c r="D703" s="426"/>
      <c r="E703" s="426"/>
      <c r="F703" s="426"/>
      <c r="G703" s="426"/>
      <c r="H703" s="426"/>
      <c r="I703" s="426"/>
      <c r="J703" s="426"/>
      <c r="K703" s="426"/>
      <c r="L703" s="426"/>
      <c r="M703" s="426"/>
      <c r="N703" s="426"/>
      <c r="O703" s="426"/>
      <c r="P703" s="426"/>
      <c r="Q703" s="426"/>
      <c r="R703" s="426"/>
      <c r="S703" s="426"/>
      <c r="T703" s="426"/>
      <c r="U703" s="426"/>
      <c r="V703" s="426"/>
      <c r="W703" s="426"/>
      <c r="X703" s="426"/>
      <c r="Y703" s="426"/>
      <c r="Z703" s="426"/>
      <c r="AA703" s="426"/>
    </row>
    <row r="704" spans="1:27" ht="15.75" customHeight="1">
      <c r="A704" s="426"/>
      <c r="B704" s="426"/>
      <c r="C704" s="426"/>
      <c r="D704" s="426"/>
      <c r="E704" s="426"/>
      <c r="F704" s="426"/>
      <c r="G704" s="426"/>
      <c r="H704" s="426"/>
      <c r="I704" s="426"/>
      <c r="J704" s="426"/>
      <c r="K704" s="426"/>
      <c r="L704" s="426"/>
      <c r="M704" s="426"/>
      <c r="N704" s="426"/>
      <c r="O704" s="426"/>
      <c r="P704" s="426"/>
      <c r="Q704" s="426"/>
      <c r="R704" s="426"/>
      <c r="S704" s="426"/>
      <c r="T704" s="426"/>
      <c r="U704" s="426"/>
      <c r="V704" s="426"/>
      <c r="W704" s="426"/>
      <c r="X704" s="426"/>
      <c r="Y704" s="426"/>
      <c r="Z704" s="426"/>
      <c r="AA704" s="426"/>
    </row>
    <row r="705" spans="1:27" ht="15.75" customHeight="1">
      <c r="A705" s="426"/>
      <c r="B705" s="426"/>
      <c r="C705" s="426"/>
      <c r="D705" s="426"/>
      <c r="E705" s="426"/>
      <c r="F705" s="426"/>
      <c r="G705" s="426"/>
      <c r="H705" s="426"/>
      <c r="I705" s="426"/>
      <c r="J705" s="426"/>
      <c r="K705" s="426"/>
      <c r="L705" s="426"/>
      <c r="M705" s="426"/>
      <c r="N705" s="426"/>
      <c r="O705" s="426"/>
      <c r="P705" s="426"/>
      <c r="Q705" s="426"/>
      <c r="R705" s="426"/>
      <c r="S705" s="426"/>
      <c r="T705" s="426"/>
      <c r="U705" s="426"/>
      <c r="V705" s="426"/>
      <c r="W705" s="426"/>
      <c r="X705" s="426"/>
      <c r="Y705" s="426"/>
      <c r="Z705" s="426"/>
      <c r="AA705" s="426"/>
    </row>
    <row r="706" spans="1:27" ht="15.75" customHeight="1">
      <c r="A706" s="426"/>
      <c r="B706" s="426"/>
      <c r="C706" s="426"/>
      <c r="D706" s="426"/>
      <c r="E706" s="426"/>
      <c r="F706" s="426"/>
      <c r="G706" s="426"/>
      <c r="H706" s="426"/>
      <c r="I706" s="426"/>
      <c r="J706" s="426"/>
      <c r="K706" s="426"/>
      <c r="L706" s="426"/>
      <c r="M706" s="426"/>
      <c r="N706" s="426"/>
      <c r="O706" s="426"/>
      <c r="P706" s="426"/>
      <c r="Q706" s="426"/>
      <c r="R706" s="426"/>
      <c r="S706" s="426"/>
      <c r="T706" s="426"/>
      <c r="U706" s="426"/>
      <c r="V706" s="426"/>
      <c r="W706" s="426"/>
      <c r="X706" s="426"/>
      <c r="Y706" s="426"/>
      <c r="Z706" s="426"/>
      <c r="AA706" s="426"/>
    </row>
    <row r="707" spans="1:27" ht="15.75" customHeight="1">
      <c r="A707" s="426"/>
      <c r="B707" s="426"/>
      <c r="C707" s="426"/>
      <c r="D707" s="426"/>
      <c r="E707" s="426"/>
      <c r="F707" s="426"/>
      <c r="G707" s="426"/>
      <c r="H707" s="426"/>
      <c r="I707" s="426"/>
      <c r="J707" s="426"/>
      <c r="K707" s="426"/>
      <c r="L707" s="426"/>
      <c r="M707" s="426"/>
      <c r="N707" s="426"/>
      <c r="O707" s="426"/>
      <c r="P707" s="426"/>
      <c r="Q707" s="426"/>
      <c r="R707" s="426"/>
      <c r="S707" s="426"/>
      <c r="T707" s="426"/>
      <c r="U707" s="426"/>
      <c r="V707" s="426"/>
      <c r="W707" s="426"/>
      <c r="X707" s="426"/>
      <c r="Y707" s="426"/>
      <c r="Z707" s="426"/>
      <c r="AA707" s="426"/>
    </row>
    <row r="708" spans="1:27" ht="15.75" customHeight="1">
      <c r="A708" s="426"/>
      <c r="B708" s="426"/>
      <c r="C708" s="426"/>
      <c r="D708" s="426"/>
      <c r="E708" s="426"/>
      <c r="F708" s="426"/>
      <c r="G708" s="426"/>
      <c r="H708" s="426"/>
      <c r="I708" s="426"/>
      <c r="J708" s="426"/>
      <c r="K708" s="426"/>
      <c r="L708" s="426"/>
      <c r="M708" s="426"/>
      <c r="N708" s="426"/>
      <c r="O708" s="426"/>
      <c r="P708" s="426"/>
      <c r="Q708" s="426"/>
      <c r="R708" s="426"/>
      <c r="S708" s="426"/>
      <c r="T708" s="426"/>
      <c r="U708" s="426"/>
      <c r="V708" s="426"/>
      <c r="W708" s="426"/>
      <c r="X708" s="426"/>
      <c r="Y708" s="426"/>
      <c r="Z708" s="426"/>
      <c r="AA708" s="426"/>
    </row>
    <row r="709" spans="1:27" ht="15.75" customHeight="1">
      <c r="A709" s="426"/>
      <c r="B709" s="426"/>
      <c r="C709" s="426"/>
      <c r="D709" s="426"/>
      <c r="E709" s="426"/>
      <c r="F709" s="426"/>
      <c r="G709" s="426"/>
      <c r="H709" s="426"/>
      <c r="I709" s="426"/>
      <c r="J709" s="426"/>
      <c r="K709" s="426"/>
      <c r="L709" s="426"/>
      <c r="M709" s="426"/>
      <c r="N709" s="426"/>
      <c r="O709" s="426"/>
      <c r="P709" s="426"/>
      <c r="Q709" s="426"/>
      <c r="R709" s="426"/>
      <c r="S709" s="426"/>
      <c r="T709" s="426"/>
      <c r="U709" s="426"/>
      <c r="V709" s="426"/>
      <c r="W709" s="426"/>
      <c r="X709" s="426"/>
      <c r="Y709" s="426"/>
      <c r="Z709" s="426"/>
      <c r="AA709" s="426"/>
    </row>
    <row r="710" spans="1:27" ht="15.75" customHeight="1">
      <c r="A710" s="426"/>
      <c r="B710" s="426"/>
      <c r="C710" s="426"/>
      <c r="D710" s="426"/>
      <c r="E710" s="426"/>
      <c r="F710" s="426"/>
      <c r="G710" s="426"/>
      <c r="H710" s="426"/>
      <c r="I710" s="426"/>
      <c r="J710" s="426"/>
      <c r="K710" s="426"/>
      <c r="L710" s="426"/>
      <c r="M710" s="426"/>
      <c r="N710" s="426"/>
      <c r="O710" s="426"/>
      <c r="P710" s="426"/>
      <c r="Q710" s="426"/>
      <c r="R710" s="426"/>
      <c r="S710" s="426"/>
      <c r="T710" s="426"/>
      <c r="U710" s="426"/>
      <c r="V710" s="426"/>
      <c r="W710" s="426"/>
      <c r="X710" s="426"/>
      <c r="Y710" s="426"/>
      <c r="Z710" s="426"/>
      <c r="AA710" s="426"/>
    </row>
    <row r="711" spans="1:27" ht="15.75" customHeight="1">
      <c r="A711" s="426"/>
      <c r="B711" s="426"/>
      <c r="C711" s="426"/>
      <c r="D711" s="426"/>
      <c r="E711" s="426"/>
      <c r="F711" s="426"/>
      <c r="G711" s="426"/>
      <c r="H711" s="426"/>
      <c r="I711" s="426"/>
      <c r="J711" s="426"/>
      <c r="K711" s="426"/>
      <c r="L711" s="426"/>
      <c r="M711" s="426"/>
      <c r="N711" s="426"/>
      <c r="O711" s="426"/>
      <c r="P711" s="426"/>
      <c r="Q711" s="426"/>
      <c r="R711" s="426"/>
      <c r="S711" s="426"/>
      <c r="T711" s="426"/>
      <c r="U711" s="426"/>
      <c r="V711" s="426"/>
      <c r="W711" s="426"/>
      <c r="X711" s="426"/>
      <c r="Y711" s="426"/>
      <c r="Z711" s="426"/>
      <c r="AA711" s="426"/>
    </row>
    <row r="712" spans="1:27" ht="15.75" customHeight="1">
      <c r="A712" s="426"/>
      <c r="B712" s="426"/>
      <c r="C712" s="426"/>
      <c r="D712" s="426"/>
      <c r="E712" s="426"/>
      <c r="F712" s="426"/>
      <c r="G712" s="426"/>
      <c r="H712" s="426"/>
      <c r="I712" s="426"/>
      <c r="J712" s="426"/>
      <c r="K712" s="426"/>
      <c r="L712" s="426"/>
      <c r="M712" s="426"/>
      <c r="N712" s="426"/>
      <c r="O712" s="426"/>
      <c r="P712" s="426"/>
      <c r="Q712" s="426"/>
      <c r="R712" s="426"/>
      <c r="S712" s="426"/>
      <c r="T712" s="426"/>
      <c r="U712" s="426"/>
      <c r="V712" s="426"/>
      <c r="W712" s="426"/>
      <c r="X712" s="426"/>
      <c r="Y712" s="426"/>
      <c r="Z712" s="426"/>
      <c r="AA712" s="426"/>
    </row>
    <row r="713" spans="1:27" ht="15.75" customHeight="1">
      <c r="A713" s="426"/>
      <c r="B713" s="426"/>
      <c r="C713" s="426"/>
      <c r="D713" s="426"/>
      <c r="E713" s="426"/>
      <c r="F713" s="426"/>
      <c r="G713" s="426"/>
      <c r="H713" s="426"/>
      <c r="I713" s="426"/>
      <c r="J713" s="426"/>
      <c r="K713" s="426"/>
      <c r="L713" s="426"/>
      <c r="M713" s="426"/>
      <c r="N713" s="426"/>
      <c r="O713" s="426"/>
      <c r="P713" s="426"/>
      <c r="Q713" s="426"/>
      <c r="R713" s="426"/>
      <c r="S713" s="426"/>
      <c r="T713" s="426"/>
      <c r="U713" s="426"/>
      <c r="V713" s="426"/>
      <c r="W713" s="426"/>
      <c r="X713" s="426"/>
      <c r="Y713" s="426"/>
      <c r="Z713" s="426"/>
      <c r="AA713" s="426"/>
    </row>
    <row r="714" spans="1:27" ht="15.75" customHeight="1">
      <c r="A714" s="426"/>
      <c r="B714" s="426"/>
      <c r="C714" s="426"/>
      <c r="D714" s="426"/>
      <c r="E714" s="426"/>
      <c r="F714" s="426"/>
      <c r="G714" s="426"/>
      <c r="H714" s="426"/>
      <c r="I714" s="426"/>
      <c r="J714" s="426"/>
      <c r="K714" s="426"/>
      <c r="L714" s="426"/>
      <c r="M714" s="426"/>
      <c r="N714" s="426"/>
      <c r="O714" s="426"/>
      <c r="P714" s="426"/>
      <c r="Q714" s="426"/>
      <c r="R714" s="426"/>
      <c r="S714" s="426"/>
      <c r="T714" s="426"/>
      <c r="U714" s="426"/>
      <c r="V714" s="426"/>
      <c r="W714" s="426"/>
      <c r="X714" s="426"/>
      <c r="Y714" s="426"/>
      <c r="Z714" s="426"/>
      <c r="AA714" s="426"/>
    </row>
    <row r="715" spans="1:27" ht="15.75" customHeight="1">
      <c r="A715" s="426"/>
      <c r="B715" s="426"/>
      <c r="C715" s="426"/>
      <c r="D715" s="426"/>
      <c r="E715" s="426"/>
      <c r="F715" s="426"/>
      <c r="G715" s="426"/>
      <c r="H715" s="426"/>
      <c r="I715" s="426"/>
      <c r="J715" s="426"/>
      <c r="K715" s="426"/>
      <c r="L715" s="426"/>
      <c r="M715" s="426"/>
      <c r="N715" s="426"/>
      <c r="O715" s="426"/>
      <c r="P715" s="426"/>
      <c r="Q715" s="426"/>
      <c r="R715" s="426"/>
      <c r="S715" s="426"/>
      <c r="T715" s="426"/>
      <c r="U715" s="426"/>
      <c r="V715" s="426"/>
      <c r="W715" s="426"/>
      <c r="X715" s="426"/>
      <c r="Y715" s="426"/>
      <c r="Z715" s="426"/>
      <c r="AA715" s="426"/>
    </row>
    <row r="716" spans="1:27" ht="15.75" customHeight="1">
      <c r="A716" s="426"/>
      <c r="B716" s="426"/>
      <c r="C716" s="426"/>
      <c r="D716" s="426"/>
      <c r="E716" s="426"/>
      <c r="F716" s="426"/>
      <c r="G716" s="426"/>
      <c r="H716" s="426"/>
      <c r="I716" s="426"/>
      <c r="J716" s="426"/>
      <c r="K716" s="426"/>
      <c r="L716" s="426"/>
      <c r="M716" s="426"/>
      <c r="N716" s="426"/>
      <c r="O716" s="426"/>
      <c r="P716" s="426"/>
      <c r="Q716" s="426"/>
      <c r="R716" s="426"/>
      <c r="S716" s="426"/>
      <c r="T716" s="426"/>
      <c r="U716" s="426"/>
      <c r="V716" s="426"/>
      <c r="W716" s="426"/>
      <c r="X716" s="426"/>
      <c r="Y716" s="426"/>
      <c r="Z716" s="426"/>
      <c r="AA716" s="426"/>
    </row>
    <row r="717" spans="1:27" ht="15.75" customHeight="1">
      <c r="A717" s="426"/>
      <c r="B717" s="426"/>
      <c r="C717" s="426"/>
      <c r="D717" s="426"/>
      <c r="E717" s="426"/>
      <c r="F717" s="426"/>
      <c r="G717" s="426"/>
      <c r="H717" s="426"/>
      <c r="I717" s="426"/>
      <c r="J717" s="426"/>
      <c r="K717" s="426"/>
      <c r="L717" s="426"/>
      <c r="M717" s="426"/>
      <c r="N717" s="426"/>
      <c r="O717" s="426"/>
      <c r="P717" s="426"/>
      <c r="Q717" s="426"/>
      <c r="R717" s="426"/>
      <c r="S717" s="426"/>
      <c r="T717" s="426"/>
      <c r="U717" s="426"/>
      <c r="V717" s="426"/>
      <c r="W717" s="426"/>
      <c r="X717" s="426"/>
      <c r="Y717" s="426"/>
      <c r="Z717" s="426"/>
      <c r="AA717" s="426"/>
    </row>
    <row r="718" spans="1:27" ht="15.75" customHeight="1">
      <c r="A718" s="426"/>
      <c r="B718" s="426"/>
      <c r="C718" s="426"/>
      <c r="D718" s="426"/>
      <c r="E718" s="426"/>
      <c r="F718" s="426"/>
      <c r="G718" s="426"/>
      <c r="H718" s="426"/>
      <c r="I718" s="426"/>
      <c r="J718" s="426"/>
      <c r="K718" s="426"/>
      <c r="L718" s="426"/>
      <c r="M718" s="426"/>
      <c r="N718" s="426"/>
      <c r="O718" s="426"/>
      <c r="P718" s="426"/>
      <c r="Q718" s="426"/>
      <c r="R718" s="426"/>
      <c r="S718" s="426"/>
      <c r="T718" s="426"/>
      <c r="U718" s="426"/>
      <c r="V718" s="426"/>
      <c r="W718" s="426"/>
      <c r="X718" s="426"/>
      <c r="Y718" s="426"/>
      <c r="Z718" s="426"/>
      <c r="AA718" s="426"/>
    </row>
    <row r="719" spans="1:27" ht="15.75" customHeight="1">
      <c r="A719" s="426"/>
      <c r="B719" s="426"/>
      <c r="C719" s="426"/>
      <c r="D719" s="426"/>
      <c r="E719" s="426"/>
      <c r="F719" s="426"/>
      <c r="G719" s="426"/>
      <c r="H719" s="426"/>
      <c r="I719" s="426"/>
      <c r="J719" s="426"/>
      <c r="K719" s="426"/>
      <c r="L719" s="426"/>
      <c r="M719" s="426"/>
      <c r="N719" s="426"/>
      <c r="O719" s="426"/>
      <c r="P719" s="426"/>
      <c r="Q719" s="426"/>
      <c r="R719" s="426"/>
      <c r="S719" s="426"/>
      <c r="T719" s="426"/>
      <c r="U719" s="426"/>
      <c r="V719" s="426"/>
      <c r="W719" s="426"/>
      <c r="X719" s="426"/>
      <c r="Y719" s="426"/>
      <c r="Z719" s="426"/>
      <c r="AA719" s="426"/>
    </row>
    <row r="720" spans="1:27" ht="15.75" customHeight="1">
      <c r="A720" s="426"/>
      <c r="B720" s="426"/>
      <c r="C720" s="426"/>
      <c r="D720" s="426"/>
      <c r="E720" s="426"/>
      <c r="F720" s="426"/>
      <c r="G720" s="426"/>
      <c r="H720" s="426"/>
      <c r="I720" s="426"/>
      <c r="J720" s="426"/>
      <c r="K720" s="426"/>
      <c r="L720" s="426"/>
      <c r="M720" s="426"/>
      <c r="N720" s="426"/>
      <c r="O720" s="426"/>
      <c r="P720" s="426"/>
      <c r="Q720" s="426"/>
      <c r="R720" s="426"/>
      <c r="S720" s="426"/>
      <c r="T720" s="426"/>
      <c r="U720" s="426"/>
      <c r="V720" s="426"/>
      <c r="W720" s="426"/>
      <c r="X720" s="426"/>
      <c r="Y720" s="426"/>
      <c r="Z720" s="426"/>
      <c r="AA720" s="426"/>
    </row>
    <row r="721" spans="1:27" ht="15.75" customHeight="1">
      <c r="A721" s="426"/>
      <c r="B721" s="426"/>
      <c r="C721" s="426"/>
      <c r="D721" s="426"/>
      <c r="E721" s="426"/>
      <c r="F721" s="426"/>
      <c r="G721" s="426"/>
      <c r="H721" s="426"/>
      <c r="I721" s="426"/>
      <c r="J721" s="426"/>
      <c r="K721" s="426"/>
      <c r="L721" s="426"/>
      <c r="M721" s="426"/>
      <c r="N721" s="426"/>
      <c r="O721" s="426"/>
      <c r="P721" s="426"/>
      <c r="Q721" s="426"/>
      <c r="R721" s="426"/>
      <c r="S721" s="426"/>
      <c r="T721" s="426"/>
      <c r="U721" s="426"/>
      <c r="V721" s="426"/>
      <c r="W721" s="426"/>
      <c r="X721" s="426"/>
      <c r="Y721" s="426"/>
      <c r="Z721" s="426"/>
      <c r="AA721" s="426"/>
    </row>
    <row r="722" spans="1:27" ht="15.75" customHeight="1">
      <c r="A722" s="426"/>
      <c r="B722" s="426"/>
      <c r="C722" s="426"/>
      <c r="D722" s="426"/>
      <c r="E722" s="426"/>
      <c r="F722" s="426"/>
      <c r="G722" s="426"/>
      <c r="H722" s="426"/>
      <c r="I722" s="426"/>
      <c r="J722" s="426"/>
      <c r="K722" s="426"/>
      <c r="L722" s="426"/>
      <c r="M722" s="426"/>
      <c r="N722" s="426"/>
      <c r="O722" s="426"/>
      <c r="P722" s="426"/>
      <c r="Q722" s="426"/>
      <c r="R722" s="426"/>
      <c r="S722" s="426"/>
      <c r="T722" s="426"/>
      <c r="U722" s="426"/>
      <c r="V722" s="426"/>
      <c r="W722" s="426"/>
      <c r="X722" s="426"/>
      <c r="Y722" s="426"/>
      <c r="Z722" s="426"/>
      <c r="AA722" s="426"/>
    </row>
    <row r="723" spans="1:27" ht="15.75" customHeight="1">
      <c r="A723" s="426"/>
      <c r="B723" s="426"/>
      <c r="C723" s="426"/>
      <c r="D723" s="426"/>
      <c r="E723" s="426"/>
      <c r="F723" s="426"/>
      <c r="G723" s="426"/>
      <c r="H723" s="426"/>
      <c r="I723" s="426"/>
      <c r="J723" s="426"/>
      <c r="K723" s="426"/>
      <c r="L723" s="426"/>
      <c r="M723" s="426"/>
      <c r="N723" s="426"/>
      <c r="O723" s="426"/>
      <c r="P723" s="426"/>
      <c r="Q723" s="426"/>
      <c r="R723" s="426"/>
      <c r="S723" s="426"/>
      <c r="T723" s="426"/>
      <c r="U723" s="426"/>
      <c r="V723" s="426"/>
      <c r="W723" s="426"/>
      <c r="X723" s="426"/>
      <c r="Y723" s="426"/>
      <c r="Z723" s="426"/>
      <c r="AA723" s="426"/>
    </row>
    <row r="724" spans="1:27" ht="15.75" customHeight="1">
      <c r="A724" s="426"/>
      <c r="B724" s="426"/>
      <c r="C724" s="426"/>
      <c r="D724" s="426"/>
      <c r="E724" s="426"/>
      <c r="F724" s="426"/>
      <c r="G724" s="426"/>
      <c r="H724" s="426"/>
      <c r="I724" s="426"/>
      <c r="J724" s="426"/>
      <c r="K724" s="426"/>
      <c r="L724" s="426"/>
      <c r="M724" s="426"/>
      <c r="N724" s="426"/>
      <c r="O724" s="426"/>
      <c r="P724" s="426"/>
      <c r="Q724" s="426"/>
      <c r="R724" s="426"/>
      <c r="S724" s="426"/>
      <c r="T724" s="426"/>
      <c r="U724" s="426"/>
      <c r="V724" s="426"/>
      <c r="W724" s="426"/>
      <c r="X724" s="426"/>
      <c r="Y724" s="426"/>
      <c r="Z724" s="426"/>
      <c r="AA724" s="426"/>
    </row>
    <row r="725" spans="1:27" ht="15.75" customHeight="1">
      <c r="A725" s="426"/>
      <c r="B725" s="426"/>
      <c r="C725" s="426"/>
      <c r="D725" s="426"/>
      <c r="E725" s="426"/>
      <c r="F725" s="426"/>
      <c r="G725" s="426"/>
      <c r="H725" s="426"/>
      <c r="I725" s="426"/>
      <c r="J725" s="426"/>
      <c r="K725" s="426"/>
      <c r="L725" s="426"/>
      <c r="M725" s="426"/>
      <c r="N725" s="426"/>
      <c r="O725" s="426"/>
      <c r="P725" s="426"/>
      <c r="Q725" s="426"/>
      <c r="R725" s="426"/>
      <c r="S725" s="426"/>
      <c r="T725" s="426"/>
      <c r="U725" s="426"/>
      <c r="V725" s="426"/>
      <c r="W725" s="426"/>
      <c r="X725" s="426"/>
      <c r="Y725" s="426"/>
      <c r="Z725" s="426"/>
      <c r="AA725" s="426"/>
    </row>
    <row r="726" spans="1:27" ht="15.75" customHeight="1">
      <c r="A726" s="426"/>
      <c r="B726" s="426"/>
      <c r="C726" s="426"/>
      <c r="D726" s="426"/>
      <c r="E726" s="426"/>
      <c r="F726" s="426"/>
      <c r="G726" s="426"/>
      <c r="H726" s="426"/>
      <c r="I726" s="426"/>
      <c r="J726" s="426"/>
      <c r="K726" s="426"/>
      <c r="L726" s="426"/>
      <c r="M726" s="426"/>
      <c r="N726" s="426"/>
      <c r="O726" s="426"/>
      <c r="P726" s="426"/>
      <c r="Q726" s="426"/>
      <c r="R726" s="426"/>
      <c r="S726" s="426"/>
      <c r="T726" s="426"/>
      <c r="U726" s="426"/>
      <c r="V726" s="426"/>
      <c r="W726" s="426"/>
      <c r="X726" s="426"/>
      <c r="Y726" s="426"/>
      <c r="Z726" s="426"/>
      <c r="AA726" s="426"/>
    </row>
    <row r="727" spans="1:27" ht="15.75" customHeight="1">
      <c r="A727" s="426"/>
      <c r="B727" s="426"/>
      <c r="C727" s="426"/>
      <c r="D727" s="426"/>
      <c r="E727" s="426"/>
      <c r="F727" s="426"/>
      <c r="G727" s="426"/>
      <c r="H727" s="426"/>
      <c r="I727" s="426"/>
      <c r="J727" s="426"/>
      <c r="K727" s="426"/>
      <c r="L727" s="426"/>
      <c r="M727" s="426"/>
      <c r="N727" s="426"/>
      <c r="O727" s="426"/>
      <c r="P727" s="426"/>
      <c r="Q727" s="426"/>
      <c r="R727" s="426"/>
      <c r="S727" s="426"/>
      <c r="T727" s="426"/>
      <c r="U727" s="426"/>
      <c r="V727" s="426"/>
      <c r="W727" s="426"/>
      <c r="X727" s="426"/>
      <c r="Y727" s="426"/>
      <c r="Z727" s="426"/>
      <c r="AA727" s="426"/>
    </row>
    <row r="728" spans="1:27" ht="15.75" customHeight="1">
      <c r="A728" s="426"/>
      <c r="B728" s="426"/>
      <c r="C728" s="426"/>
      <c r="D728" s="426"/>
      <c r="E728" s="426"/>
      <c r="F728" s="426"/>
      <c r="G728" s="426"/>
      <c r="H728" s="426"/>
      <c r="I728" s="426"/>
      <c r="J728" s="426"/>
      <c r="K728" s="426"/>
      <c r="L728" s="426"/>
      <c r="M728" s="426"/>
      <c r="N728" s="426"/>
      <c r="O728" s="426"/>
      <c r="P728" s="426"/>
      <c r="Q728" s="426"/>
      <c r="R728" s="426"/>
      <c r="S728" s="426"/>
      <c r="T728" s="426"/>
      <c r="U728" s="426"/>
      <c r="V728" s="426"/>
      <c r="W728" s="426"/>
      <c r="X728" s="426"/>
      <c r="Y728" s="426"/>
      <c r="Z728" s="426"/>
      <c r="AA728" s="426"/>
    </row>
    <row r="729" spans="1:27" ht="15.75" customHeight="1">
      <c r="A729" s="426"/>
      <c r="B729" s="426"/>
      <c r="C729" s="426"/>
      <c r="D729" s="426"/>
      <c r="E729" s="426"/>
      <c r="F729" s="426"/>
      <c r="G729" s="426"/>
      <c r="H729" s="426"/>
      <c r="I729" s="426"/>
      <c r="J729" s="426"/>
      <c r="K729" s="426"/>
      <c r="L729" s="426"/>
      <c r="M729" s="426"/>
      <c r="N729" s="426"/>
      <c r="O729" s="426"/>
      <c r="P729" s="426"/>
      <c r="Q729" s="426"/>
      <c r="R729" s="426"/>
      <c r="S729" s="426"/>
      <c r="T729" s="426"/>
      <c r="U729" s="426"/>
      <c r="V729" s="426"/>
      <c r="W729" s="426"/>
      <c r="X729" s="426"/>
      <c r="Y729" s="426"/>
      <c r="Z729" s="426"/>
      <c r="AA729" s="426"/>
    </row>
    <row r="730" spans="1:27" ht="15.75" customHeight="1">
      <c r="A730" s="426"/>
      <c r="B730" s="426"/>
      <c r="C730" s="426"/>
      <c r="D730" s="426"/>
      <c r="E730" s="426"/>
      <c r="F730" s="426"/>
      <c r="G730" s="426"/>
      <c r="H730" s="426"/>
      <c r="I730" s="426"/>
      <c r="J730" s="426"/>
      <c r="K730" s="426"/>
      <c r="L730" s="426"/>
      <c r="M730" s="426"/>
      <c r="N730" s="426"/>
      <c r="O730" s="426"/>
      <c r="P730" s="426"/>
      <c r="Q730" s="426"/>
      <c r="R730" s="426"/>
      <c r="S730" s="426"/>
      <c r="T730" s="426"/>
      <c r="U730" s="426"/>
      <c r="V730" s="426"/>
      <c r="W730" s="426"/>
      <c r="X730" s="426"/>
      <c r="Y730" s="426"/>
      <c r="Z730" s="426"/>
      <c r="AA730" s="426"/>
    </row>
    <row r="731" spans="1:27" ht="15.75" customHeight="1">
      <c r="A731" s="426"/>
      <c r="B731" s="426"/>
      <c r="C731" s="426"/>
      <c r="D731" s="426"/>
      <c r="E731" s="426"/>
      <c r="F731" s="426"/>
      <c r="G731" s="426"/>
      <c r="H731" s="426"/>
      <c r="I731" s="426"/>
      <c r="J731" s="426"/>
      <c r="K731" s="426"/>
      <c r="L731" s="426"/>
      <c r="M731" s="426"/>
      <c r="N731" s="426"/>
      <c r="O731" s="426"/>
      <c r="P731" s="426"/>
      <c r="Q731" s="426"/>
      <c r="R731" s="426"/>
      <c r="S731" s="426"/>
      <c r="T731" s="426"/>
      <c r="U731" s="426"/>
      <c r="V731" s="426"/>
      <c r="W731" s="426"/>
      <c r="X731" s="426"/>
      <c r="Y731" s="426"/>
      <c r="Z731" s="426"/>
      <c r="AA731" s="426"/>
    </row>
    <row r="732" spans="1:27" ht="15.75" customHeight="1">
      <c r="A732" s="426"/>
      <c r="B732" s="426"/>
      <c r="C732" s="426"/>
      <c r="D732" s="426"/>
      <c r="E732" s="426"/>
      <c r="F732" s="426"/>
      <c r="G732" s="426"/>
      <c r="H732" s="426"/>
      <c r="I732" s="426"/>
      <c r="J732" s="426"/>
      <c r="K732" s="426"/>
      <c r="L732" s="426"/>
      <c r="M732" s="426"/>
      <c r="N732" s="426"/>
      <c r="O732" s="426"/>
      <c r="P732" s="426"/>
      <c r="Q732" s="426"/>
      <c r="R732" s="426"/>
      <c r="S732" s="426"/>
      <c r="T732" s="426"/>
      <c r="U732" s="426"/>
      <c r="V732" s="426"/>
      <c r="W732" s="426"/>
      <c r="X732" s="426"/>
      <c r="Y732" s="426"/>
      <c r="Z732" s="426"/>
      <c r="AA732" s="426"/>
    </row>
    <row r="733" spans="1:27" ht="15.75" customHeight="1">
      <c r="A733" s="426"/>
      <c r="B733" s="426"/>
      <c r="C733" s="426"/>
      <c r="D733" s="426"/>
      <c r="E733" s="426"/>
      <c r="F733" s="426"/>
      <c r="G733" s="426"/>
      <c r="H733" s="426"/>
      <c r="I733" s="426"/>
      <c r="J733" s="426"/>
      <c r="K733" s="426"/>
      <c r="L733" s="426"/>
      <c r="M733" s="426"/>
      <c r="N733" s="426"/>
      <c r="O733" s="426"/>
      <c r="P733" s="426"/>
      <c r="Q733" s="426"/>
      <c r="R733" s="426"/>
      <c r="S733" s="426"/>
      <c r="T733" s="426"/>
      <c r="U733" s="426"/>
      <c r="V733" s="426"/>
      <c r="W733" s="426"/>
      <c r="X733" s="426"/>
      <c r="Y733" s="426"/>
      <c r="Z733" s="426"/>
      <c r="AA733" s="426"/>
    </row>
    <row r="734" spans="1:27" ht="15.75" customHeight="1">
      <c r="A734" s="426"/>
      <c r="B734" s="426"/>
      <c r="C734" s="426"/>
      <c r="D734" s="426"/>
      <c r="E734" s="426"/>
      <c r="F734" s="426"/>
      <c r="G734" s="426"/>
      <c r="H734" s="426"/>
      <c r="I734" s="426"/>
      <c r="J734" s="426"/>
      <c r="K734" s="426"/>
      <c r="L734" s="426"/>
      <c r="M734" s="426"/>
      <c r="N734" s="426"/>
      <c r="O734" s="426"/>
      <c r="P734" s="426"/>
      <c r="Q734" s="426"/>
      <c r="R734" s="426"/>
      <c r="S734" s="426"/>
      <c r="T734" s="426"/>
      <c r="U734" s="426"/>
      <c r="V734" s="426"/>
      <c r="W734" s="426"/>
      <c r="X734" s="426"/>
      <c r="Y734" s="426"/>
      <c r="Z734" s="426"/>
      <c r="AA734" s="426"/>
    </row>
    <row r="735" spans="1:27" ht="15.75" customHeight="1">
      <c r="A735" s="426"/>
      <c r="B735" s="426"/>
      <c r="C735" s="426"/>
      <c r="D735" s="426"/>
      <c r="E735" s="426"/>
      <c r="F735" s="426"/>
      <c r="G735" s="426"/>
      <c r="H735" s="426"/>
      <c r="I735" s="426"/>
      <c r="J735" s="426"/>
      <c r="K735" s="426"/>
      <c r="L735" s="426"/>
      <c r="M735" s="426"/>
      <c r="N735" s="426"/>
      <c r="O735" s="426"/>
      <c r="P735" s="426"/>
      <c r="Q735" s="426"/>
      <c r="R735" s="426"/>
      <c r="S735" s="426"/>
      <c r="T735" s="426"/>
      <c r="U735" s="426"/>
      <c r="V735" s="426"/>
      <c r="W735" s="426"/>
      <c r="X735" s="426"/>
      <c r="Y735" s="426"/>
      <c r="Z735" s="426"/>
      <c r="AA735" s="426"/>
    </row>
    <row r="736" spans="1:27" ht="15.75" customHeight="1">
      <c r="A736" s="426"/>
      <c r="B736" s="426"/>
      <c r="C736" s="426"/>
      <c r="D736" s="426"/>
      <c r="E736" s="426"/>
      <c r="F736" s="426"/>
      <c r="G736" s="426"/>
      <c r="H736" s="426"/>
      <c r="I736" s="426"/>
      <c r="J736" s="426"/>
      <c r="K736" s="426"/>
      <c r="L736" s="426"/>
      <c r="M736" s="426"/>
      <c r="N736" s="426"/>
      <c r="O736" s="426"/>
      <c r="P736" s="426"/>
      <c r="Q736" s="426"/>
      <c r="R736" s="426"/>
      <c r="S736" s="426"/>
      <c r="T736" s="426"/>
      <c r="U736" s="426"/>
      <c r="V736" s="426"/>
      <c r="W736" s="426"/>
      <c r="X736" s="426"/>
      <c r="Y736" s="426"/>
      <c r="Z736" s="426"/>
      <c r="AA736" s="426"/>
    </row>
    <row r="737" spans="1:27" ht="15.75" customHeight="1">
      <c r="A737" s="426"/>
      <c r="B737" s="426"/>
      <c r="C737" s="426"/>
      <c r="D737" s="426"/>
      <c r="E737" s="426"/>
      <c r="F737" s="426"/>
      <c r="G737" s="426"/>
      <c r="H737" s="426"/>
      <c r="I737" s="426"/>
      <c r="J737" s="426"/>
      <c r="K737" s="426"/>
      <c r="L737" s="426"/>
      <c r="M737" s="426"/>
      <c r="N737" s="426"/>
      <c r="O737" s="426"/>
      <c r="P737" s="426"/>
      <c r="Q737" s="426"/>
      <c r="R737" s="426"/>
      <c r="S737" s="426"/>
      <c r="T737" s="426"/>
      <c r="U737" s="426"/>
      <c r="V737" s="426"/>
      <c r="W737" s="426"/>
      <c r="X737" s="426"/>
      <c r="Y737" s="426"/>
      <c r="Z737" s="426"/>
      <c r="AA737" s="426"/>
    </row>
    <row r="738" spans="1:27" ht="15.75" customHeight="1">
      <c r="A738" s="426"/>
      <c r="B738" s="426"/>
      <c r="C738" s="426"/>
      <c r="D738" s="426"/>
      <c r="E738" s="426"/>
      <c r="F738" s="426"/>
      <c r="G738" s="426"/>
      <c r="H738" s="426"/>
      <c r="I738" s="426"/>
      <c r="J738" s="426"/>
      <c r="K738" s="426"/>
      <c r="L738" s="426"/>
      <c r="M738" s="426"/>
      <c r="N738" s="426"/>
      <c r="O738" s="426"/>
      <c r="P738" s="426"/>
      <c r="Q738" s="426"/>
      <c r="R738" s="426"/>
      <c r="S738" s="426"/>
      <c r="T738" s="426"/>
      <c r="U738" s="426"/>
      <c r="V738" s="426"/>
      <c r="W738" s="426"/>
      <c r="X738" s="426"/>
      <c r="Y738" s="426"/>
      <c r="Z738" s="426"/>
      <c r="AA738" s="426"/>
    </row>
    <row r="739" spans="1:27" ht="15.75" customHeight="1">
      <c r="A739" s="426"/>
      <c r="B739" s="426"/>
      <c r="C739" s="426"/>
      <c r="D739" s="426"/>
      <c r="E739" s="426"/>
      <c r="F739" s="426"/>
      <c r="G739" s="426"/>
      <c r="H739" s="426"/>
      <c r="I739" s="426"/>
      <c r="J739" s="426"/>
      <c r="K739" s="426"/>
      <c r="L739" s="426"/>
      <c r="M739" s="426"/>
      <c r="N739" s="426"/>
      <c r="O739" s="426"/>
      <c r="P739" s="426"/>
      <c r="Q739" s="426"/>
      <c r="R739" s="426"/>
      <c r="S739" s="426"/>
      <c r="T739" s="426"/>
      <c r="U739" s="426"/>
      <c r="V739" s="426"/>
      <c r="W739" s="426"/>
      <c r="X739" s="426"/>
      <c r="Y739" s="426"/>
      <c r="Z739" s="426"/>
      <c r="AA739" s="426"/>
    </row>
    <row r="740" spans="1:27" ht="15.75" customHeight="1">
      <c r="A740" s="426"/>
      <c r="B740" s="426"/>
      <c r="C740" s="426"/>
      <c r="D740" s="426"/>
      <c r="E740" s="426"/>
      <c r="F740" s="426"/>
      <c r="G740" s="426"/>
      <c r="H740" s="426"/>
      <c r="I740" s="426"/>
      <c r="J740" s="426"/>
      <c r="K740" s="426"/>
      <c r="L740" s="426"/>
      <c r="M740" s="426"/>
      <c r="N740" s="426"/>
      <c r="O740" s="426"/>
      <c r="P740" s="426"/>
      <c r="Q740" s="426"/>
      <c r="R740" s="426"/>
      <c r="S740" s="426"/>
      <c r="T740" s="426"/>
      <c r="U740" s="426"/>
      <c r="V740" s="426"/>
      <c r="W740" s="426"/>
      <c r="X740" s="426"/>
      <c r="Y740" s="426"/>
      <c r="Z740" s="426"/>
      <c r="AA740" s="426"/>
    </row>
    <row r="741" spans="1:27" ht="15.75" customHeight="1">
      <c r="A741" s="426"/>
      <c r="B741" s="426"/>
      <c r="C741" s="426"/>
      <c r="D741" s="426"/>
      <c r="E741" s="426"/>
      <c r="F741" s="426"/>
      <c r="G741" s="426"/>
      <c r="H741" s="426"/>
      <c r="I741" s="426"/>
      <c r="J741" s="426"/>
      <c r="K741" s="426"/>
      <c r="L741" s="426"/>
      <c r="M741" s="426"/>
      <c r="N741" s="426"/>
      <c r="O741" s="426"/>
      <c r="P741" s="426"/>
      <c r="Q741" s="426"/>
      <c r="R741" s="426"/>
      <c r="S741" s="426"/>
      <c r="T741" s="426"/>
      <c r="U741" s="426"/>
      <c r="V741" s="426"/>
      <c r="W741" s="426"/>
      <c r="X741" s="426"/>
      <c r="Y741" s="426"/>
      <c r="Z741" s="426"/>
      <c r="AA741" s="426"/>
    </row>
    <row r="742" spans="1:27" ht="15.75" customHeight="1">
      <c r="A742" s="426"/>
      <c r="B742" s="426"/>
      <c r="C742" s="426"/>
      <c r="D742" s="426"/>
      <c r="E742" s="426"/>
      <c r="F742" s="426"/>
      <c r="G742" s="426"/>
      <c r="H742" s="426"/>
      <c r="I742" s="426"/>
      <c r="J742" s="426"/>
      <c r="K742" s="426"/>
      <c r="L742" s="426"/>
      <c r="M742" s="426"/>
      <c r="N742" s="426"/>
      <c r="O742" s="426"/>
      <c r="P742" s="426"/>
      <c r="Q742" s="426"/>
      <c r="R742" s="426"/>
      <c r="S742" s="426"/>
      <c r="T742" s="426"/>
      <c r="U742" s="426"/>
      <c r="V742" s="426"/>
      <c r="W742" s="426"/>
      <c r="X742" s="426"/>
      <c r="Y742" s="426"/>
      <c r="Z742" s="426"/>
      <c r="AA742" s="426"/>
    </row>
    <row r="743" spans="1:27" ht="15.75" customHeight="1">
      <c r="A743" s="426"/>
      <c r="B743" s="426"/>
      <c r="C743" s="426"/>
      <c r="D743" s="426"/>
      <c r="E743" s="426"/>
      <c r="F743" s="426"/>
      <c r="G743" s="426"/>
      <c r="H743" s="426"/>
      <c r="I743" s="426"/>
      <c r="J743" s="426"/>
      <c r="K743" s="426"/>
      <c r="L743" s="426"/>
      <c r="M743" s="426"/>
      <c r="N743" s="426"/>
      <c r="O743" s="426"/>
      <c r="P743" s="426"/>
      <c r="Q743" s="426"/>
      <c r="R743" s="426"/>
      <c r="S743" s="426"/>
      <c r="T743" s="426"/>
      <c r="U743" s="426"/>
      <c r="V743" s="426"/>
      <c r="W743" s="426"/>
      <c r="X743" s="426"/>
      <c r="Y743" s="426"/>
      <c r="Z743" s="426"/>
      <c r="AA743" s="426"/>
    </row>
    <row r="744" spans="1:27" ht="15.75" customHeight="1">
      <c r="A744" s="426"/>
      <c r="B744" s="426"/>
      <c r="C744" s="426"/>
      <c r="D744" s="426"/>
      <c r="E744" s="426"/>
      <c r="F744" s="426"/>
      <c r="G744" s="426"/>
      <c r="H744" s="426"/>
      <c r="I744" s="426"/>
      <c r="J744" s="426"/>
      <c r="K744" s="426"/>
      <c r="L744" s="426"/>
      <c r="M744" s="426"/>
      <c r="N744" s="426"/>
      <c r="O744" s="426"/>
      <c r="P744" s="426"/>
      <c r="Q744" s="426"/>
      <c r="R744" s="426"/>
      <c r="S744" s="426"/>
      <c r="T744" s="426"/>
      <c r="U744" s="426"/>
      <c r="V744" s="426"/>
      <c r="W744" s="426"/>
      <c r="X744" s="426"/>
      <c r="Y744" s="426"/>
      <c r="Z744" s="426"/>
      <c r="AA744" s="426"/>
    </row>
    <row r="745" spans="1:27" ht="15.75" customHeight="1">
      <c r="A745" s="426"/>
      <c r="B745" s="426"/>
      <c r="C745" s="426"/>
      <c r="D745" s="426"/>
      <c r="E745" s="426"/>
      <c r="F745" s="426"/>
      <c r="G745" s="426"/>
      <c r="H745" s="426"/>
      <c r="I745" s="426"/>
      <c r="J745" s="426"/>
      <c r="K745" s="426"/>
      <c r="L745" s="426"/>
      <c r="M745" s="426"/>
      <c r="N745" s="426"/>
      <c r="O745" s="426"/>
      <c r="P745" s="426"/>
      <c r="Q745" s="426"/>
      <c r="R745" s="426"/>
      <c r="S745" s="426"/>
      <c r="T745" s="426"/>
      <c r="U745" s="426"/>
      <c r="V745" s="426"/>
      <c r="W745" s="426"/>
      <c r="X745" s="426"/>
      <c r="Y745" s="426"/>
      <c r="Z745" s="426"/>
      <c r="AA745" s="426"/>
    </row>
    <row r="746" spans="1:27" ht="15.75" customHeight="1">
      <c r="A746" s="426"/>
      <c r="B746" s="426"/>
      <c r="C746" s="426"/>
      <c r="D746" s="426"/>
      <c r="E746" s="426"/>
      <c r="F746" s="426"/>
      <c r="G746" s="426"/>
      <c r="H746" s="426"/>
      <c r="I746" s="426"/>
      <c r="J746" s="426"/>
      <c r="K746" s="426"/>
      <c r="L746" s="426"/>
      <c r="M746" s="426"/>
      <c r="N746" s="426"/>
      <c r="O746" s="426"/>
      <c r="P746" s="426"/>
      <c r="Q746" s="426"/>
      <c r="R746" s="426"/>
      <c r="S746" s="426"/>
      <c r="T746" s="426"/>
      <c r="U746" s="426"/>
      <c r="V746" s="426"/>
      <c r="W746" s="426"/>
      <c r="X746" s="426"/>
      <c r="Y746" s="426"/>
      <c r="Z746" s="426"/>
      <c r="AA746" s="426"/>
    </row>
    <row r="747" spans="1:27" ht="15.75" customHeight="1">
      <c r="A747" s="426"/>
      <c r="B747" s="426"/>
      <c r="C747" s="426"/>
      <c r="D747" s="426"/>
      <c r="E747" s="426"/>
      <c r="F747" s="426"/>
      <c r="G747" s="426"/>
      <c r="H747" s="426"/>
      <c r="I747" s="426"/>
      <c r="J747" s="426"/>
      <c r="K747" s="426"/>
      <c r="L747" s="426"/>
      <c r="M747" s="426"/>
      <c r="N747" s="426"/>
      <c r="O747" s="426"/>
      <c r="P747" s="426"/>
      <c r="Q747" s="426"/>
      <c r="R747" s="426"/>
      <c r="S747" s="426"/>
      <c r="T747" s="426"/>
      <c r="U747" s="426"/>
      <c r="V747" s="426"/>
      <c r="W747" s="426"/>
      <c r="X747" s="426"/>
      <c r="Y747" s="426"/>
      <c r="Z747" s="426"/>
      <c r="AA747" s="426"/>
    </row>
    <row r="748" spans="1:27" ht="15.75" customHeight="1">
      <c r="A748" s="426"/>
      <c r="B748" s="426"/>
      <c r="C748" s="426"/>
      <c r="D748" s="426"/>
      <c r="E748" s="426"/>
      <c r="F748" s="426"/>
      <c r="G748" s="426"/>
      <c r="H748" s="426"/>
      <c r="I748" s="426"/>
      <c r="J748" s="426"/>
      <c r="K748" s="426"/>
      <c r="L748" s="426"/>
      <c r="M748" s="426"/>
      <c r="N748" s="426"/>
      <c r="O748" s="426"/>
      <c r="P748" s="426"/>
      <c r="Q748" s="426"/>
      <c r="R748" s="426"/>
      <c r="S748" s="426"/>
      <c r="T748" s="426"/>
      <c r="U748" s="426"/>
      <c r="V748" s="426"/>
      <c r="W748" s="426"/>
      <c r="X748" s="426"/>
      <c r="Y748" s="426"/>
      <c r="Z748" s="426"/>
      <c r="AA748" s="426"/>
    </row>
    <row r="749" spans="1:27" ht="15.75" customHeight="1">
      <c r="A749" s="426"/>
      <c r="B749" s="426"/>
      <c r="C749" s="426"/>
      <c r="D749" s="426"/>
      <c r="E749" s="426"/>
      <c r="F749" s="426"/>
      <c r="G749" s="426"/>
      <c r="H749" s="426"/>
      <c r="I749" s="426"/>
      <c r="J749" s="426"/>
      <c r="K749" s="426"/>
      <c r="L749" s="426"/>
      <c r="M749" s="426"/>
      <c r="N749" s="426"/>
      <c r="O749" s="426"/>
      <c r="P749" s="426"/>
      <c r="Q749" s="426"/>
      <c r="R749" s="426"/>
      <c r="S749" s="426"/>
      <c r="T749" s="426"/>
      <c r="U749" s="426"/>
      <c r="V749" s="426"/>
      <c r="W749" s="426"/>
      <c r="X749" s="426"/>
      <c r="Y749" s="426"/>
      <c r="Z749" s="426"/>
      <c r="AA749" s="426"/>
    </row>
    <row r="750" spans="1:27" ht="15.75" customHeight="1">
      <c r="A750" s="426"/>
      <c r="B750" s="426"/>
      <c r="C750" s="426"/>
      <c r="D750" s="426"/>
      <c r="E750" s="426"/>
      <c r="F750" s="426"/>
      <c r="G750" s="426"/>
      <c r="H750" s="426"/>
      <c r="I750" s="426"/>
      <c r="J750" s="426"/>
      <c r="K750" s="426"/>
      <c r="L750" s="426"/>
      <c r="M750" s="426"/>
      <c r="N750" s="426"/>
      <c r="O750" s="426"/>
      <c r="P750" s="426"/>
      <c r="Q750" s="426"/>
      <c r="R750" s="426"/>
      <c r="S750" s="426"/>
      <c r="T750" s="426"/>
      <c r="U750" s="426"/>
      <c r="V750" s="426"/>
      <c r="W750" s="426"/>
      <c r="X750" s="426"/>
      <c r="Y750" s="426"/>
      <c r="Z750" s="426"/>
      <c r="AA750" s="426"/>
    </row>
    <row r="751" spans="1:27" ht="15.75" customHeight="1">
      <c r="A751" s="426"/>
      <c r="B751" s="426"/>
      <c r="C751" s="426"/>
      <c r="D751" s="426"/>
      <c r="E751" s="426"/>
      <c r="F751" s="426"/>
      <c r="G751" s="426"/>
      <c r="H751" s="426"/>
      <c r="I751" s="426"/>
      <c r="J751" s="426"/>
      <c r="K751" s="426"/>
      <c r="L751" s="426"/>
      <c r="M751" s="426"/>
      <c r="N751" s="426"/>
      <c r="O751" s="426"/>
      <c r="P751" s="426"/>
      <c r="Q751" s="426"/>
      <c r="R751" s="426"/>
      <c r="S751" s="426"/>
      <c r="T751" s="426"/>
      <c r="U751" s="426"/>
      <c r="V751" s="426"/>
      <c r="W751" s="426"/>
      <c r="X751" s="426"/>
      <c r="Y751" s="426"/>
      <c r="Z751" s="426"/>
      <c r="AA751" s="426"/>
    </row>
    <row r="752" spans="1:27" ht="15.75" customHeight="1">
      <c r="A752" s="426"/>
      <c r="B752" s="426"/>
      <c r="C752" s="426"/>
      <c r="D752" s="426"/>
      <c r="E752" s="426"/>
      <c r="F752" s="426"/>
      <c r="G752" s="426"/>
      <c r="H752" s="426"/>
      <c r="I752" s="426"/>
      <c r="J752" s="426"/>
      <c r="K752" s="426"/>
      <c r="L752" s="426"/>
      <c r="M752" s="426"/>
      <c r="N752" s="426"/>
      <c r="O752" s="426"/>
      <c r="P752" s="426"/>
      <c r="Q752" s="426"/>
      <c r="R752" s="426"/>
      <c r="S752" s="426"/>
      <c r="T752" s="426"/>
      <c r="U752" s="426"/>
      <c r="V752" s="426"/>
      <c r="W752" s="426"/>
      <c r="X752" s="426"/>
      <c r="Y752" s="426"/>
      <c r="Z752" s="426"/>
      <c r="AA752" s="426"/>
    </row>
    <row r="753" spans="1:27" ht="15.75" customHeight="1">
      <c r="A753" s="426"/>
      <c r="B753" s="426"/>
      <c r="C753" s="426"/>
      <c r="D753" s="426"/>
      <c r="E753" s="426"/>
      <c r="F753" s="426"/>
      <c r="G753" s="426"/>
      <c r="H753" s="426"/>
      <c r="I753" s="426"/>
      <c r="J753" s="426"/>
      <c r="K753" s="426"/>
      <c r="L753" s="426"/>
      <c r="M753" s="426"/>
      <c r="N753" s="426"/>
      <c r="O753" s="426"/>
      <c r="P753" s="426"/>
      <c r="Q753" s="426"/>
      <c r="R753" s="426"/>
      <c r="S753" s="426"/>
      <c r="T753" s="426"/>
      <c r="U753" s="426"/>
      <c r="V753" s="426"/>
      <c r="W753" s="426"/>
      <c r="X753" s="426"/>
      <c r="Y753" s="426"/>
      <c r="Z753" s="426"/>
      <c r="AA753" s="426"/>
    </row>
    <row r="754" spans="1:27" ht="15.75" customHeight="1">
      <c r="A754" s="426"/>
      <c r="B754" s="426"/>
      <c r="C754" s="426"/>
      <c r="D754" s="426"/>
      <c r="E754" s="426"/>
      <c r="F754" s="426"/>
      <c r="G754" s="426"/>
      <c r="H754" s="426"/>
      <c r="I754" s="426"/>
      <c r="J754" s="426"/>
      <c r="K754" s="426"/>
      <c r="L754" s="426"/>
      <c r="M754" s="426"/>
      <c r="N754" s="426"/>
      <c r="O754" s="426"/>
      <c r="P754" s="426"/>
      <c r="Q754" s="426"/>
      <c r="R754" s="426"/>
      <c r="S754" s="426"/>
      <c r="T754" s="426"/>
      <c r="U754" s="426"/>
      <c r="V754" s="426"/>
      <c r="W754" s="426"/>
      <c r="X754" s="426"/>
      <c r="Y754" s="426"/>
      <c r="Z754" s="426"/>
      <c r="AA754" s="426"/>
    </row>
    <row r="755" spans="1:27" ht="15.75" customHeight="1">
      <c r="A755" s="426"/>
      <c r="B755" s="426"/>
      <c r="C755" s="426"/>
      <c r="D755" s="426"/>
      <c r="E755" s="426"/>
      <c r="F755" s="426"/>
      <c r="G755" s="426"/>
      <c r="H755" s="426"/>
      <c r="I755" s="426"/>
      <c r="J755" s="426"/>
      <c r="K755" s="426"/>
      <c r="L755" s="426"/>
      <c r="M755" s="426"/>
      <c r="N755" s="426"/>
      <c r="O755" s="426"/>
      <c r="P755" s="426"/>
      <c r="Q755" s="426"/>
      <c r="R755" s="426"/>
      <c r="S755" s="426"/>
      <c r="T755" s="426"/>
      <c r="U755" s="426"/>
      <c r="V755" s="426"/>
      <c r="W755" s="426"/>
      <c r="X755" s="426"/>
      <c r="Y755" s="426"/>
      <c r="Z755" s="426"/>
      <c r="AA755" s="426"/>
    </row>
    <row r="756" spans="1:27" ht="15.75" customHeight="1">
      <c r="A756" s="426"/>
      <c r="B756" s="426"/>
      <c r="C756" s="426"/>
      <c r="D756" s="426"/>
      <c r="E756" s="426"/>
      <c r="F756" s="426"/>
      <c r="G756" s="426"/>
      <c r="H756" s="426"/>
      <c r="I756" s="426"/>
      <c r="J756" s="426"/>
      <c r="K756" s="426"/>
      <c r="L756" s="426"/>
      <c r="M756" s="426"/>
      <c r="N756" s="426"/>
      <c r="O756" s="426"/>
      <c r="P756" s="426"/>
      <c r="Q756" s="426"/>
      <c r="R756" s="426"/>
      <c r="S756" s="426"/>
      <c r="T756" s="426"/>
      <c r="U756" s="426"/>
      <c r="V756" s="426"/>
      <c r="W756" s="426"/>
      <c r="X756" s="426"/>
      <c r="Y756" s="426"/>
      <c r="Z756" s="426"/>
      <c r="AA756" s="426"/>
    </row>
    <row r="757" spans="1:27" ht="15.75" customHeight="1">
      <c r="A757" s="426"/>
      <c r="B757" s="426"/>
      <c r="C757" s="426"/>
      <c r="D757" s="426"/>
      <c r="E757" s="426"/>
      <c r="F757" s="426"/>
      <c r="G757" s="426"/>
      <c r="H757" s="426"/>
      <c r="I757" s="426"/>
      <c r="J757" s="426"/>
      <c r="K757" s="426"/>
      <c r="L757" s="426"/>
      <c r="M757" s="426"/>
      <c r="N757" s="426"/>
      <c r="O757" s="426"/>
      <c r="P757" s="426"/>
      <c r="Q757" s="426"/>
      <c r="R757" s="426"/>
      <c r="S757" s="426"/>
      <c r="T757" s="426"/>
      <c r="U757" s="426"/>
      <c r="V757" s="426"/>
      <c r="W757" s="426"/>
      <c r="X757" s="426"/>
      <c r="Y757" s="426"/>
      <c r="Z757" s="426"/>
      <c r="AA757" s="426"/>
    </row>
    <row r="758" spans="1:27" ht="15.75" customHeight="1">
      <c r="A758" s="426"/>
      <c r="B758" s="426"/>
      <c r="C758" s="426"/>
      <c r="D758" s="426"/>
      <c r="E758" s="426"/>
      <c r="F758" s="426"/>
      <c r="G758" s="426"/>
      <c r="H758" s="426"/>
      <c r="I758" s="426"/>
      <c r="J758" s="426"/>
      <c r="K758" s="426"/>
      <c r="L758" s="426"/>
      <c r="M758" s="426"/>
      <c r="N758" s="426"/>
      <c r="O758" s="426"/>
      <c r="P758" s="426"/>
      <c r="Q758" s="426"/>
      <c r="R758" s="426"/>
      <c r="S758" s="426"/>
      <c r="T758" s="426"/>
      <c r="U758" s="426"/>
      <c r="V758" s="426"/>
      <c r="W758" s="426"/>
      <c r="X758" s="426"/>
      <c r="Y758" s="426"/>
      <c r="Z758" s="426"/>
      <c r="AA758" s="426"/>
    </row>
    <row r="759" spans="1:27" ht="15.75" customHeight="1">
      <c r="A759" s="426"/>
      <c r="B759" s="426"/>
      <c r="C759" s="426"/>
      <c r="D759" s="426"/>
      <c r="E759" s="426"/>
      <c r="F759" s="426"/>
      <c r="G759" s="426"/>
      <c r="H759" s="426"/>
      <c r="I759" s="426"/>
      <c r="J759" s="426"/>
      <c r="K759" s="426"/>
      <c r="L759" s="426"/>
      <c r="M759" s="426"/>
      <c r="N759" s="426"/>
      <c r="O759" s="426"/>
      <c r="P759" s="426"/>
      <c r="Q759" s="426"/>
      <c r="R759" s="426"/>
      <c r="S759" s="426"/>
      <c r="T759" s="426"/>
      <c r="U759" s="426"/>
      <c r="V759" s="426"/>
      <c r="W759" s="426"/>
      <c r="X759" s="426"/>
      <c r="Y759" s="426"/>
      <c r="Z759" s="426"/>
      <c r="AA759" s="426"/>
    </row>
    <row r="760" spans="1:27" ht="15.75" customHeight="1">
      <c r="A760" s="426"/>
      <c r="B760" s="426"/>
      <c r="C760" s="426"/>
      <c r="D760" s="426"/>
      <c r="E760" s="426"/>
      <c r="F760" s="426"/>
      <c r="G760" s="426"/>
      <c r="H760" s="426"/>
      <c r="I760" s="426"/>
      <c r="J760" s="426"/>
      <c r="K760" s="426"/>
      <c r="L760" s="426"/>
      <c r="M760" s="426"/>
      <c r="N760" s="426"/>
      <c r="O760" s="426"/>
      <c r="P760" s="426"/>
      <c r="Q760" s="426"/>
      <c r="R760" s="426"/>
      <c r="S760" s="426"/>
      <c r="T760" s="426"/>
      <c r="U760" s="426"/>
      <c r="V760" s="426"/>
      <c r="W760" s="426"/>
      <c r="X760" s="426"/>
      <c r="Y760" s="426"/>
      <c r="Z760" s="426"/>
      <c r="AA760" s="426"/>
    </row>
    <row r="761" spans="1:27" ht="15.75" customHeight="1">
      <c r="A761" s="426"/>
      <c r="B761" s="426"/>
      <c r="C761" s="426"/>
      <c r="D761" s="426"/>
      <c r="E761" s="426"/>
      <c r="F761" s="426"/>
      <c r="G761" s="426"/>
      <c r="H761" s="426"/>
      <c r="I761" s="426"/>
      <c r="J761" s="426"/>
      <c r="K761" s="426"/>
      <c r="L761" s="426"/>
      <c r="M761" s="426"/>
      <c r="N761" s="426"/>
      <c r="O761" s="426"/>
      <c r="P761" s="426"/>
      <c r="Q761" s="426"/>
      <c r="R761" s="426"/>
      <c r="S761" s="426"/>
      <c r="T761" s="426"/>
      <c r="U761" s="426"/>
      <c r="V761" s="426"/>
      <c r="W761" s="426"/>
      <c r="X761" s="426"/>
      <c r="Y761" s="426"/>
      <c r="Z761" s="426"/>
      <c r="AA761" s="426"/>
    </row>
    <row r="762" spans="1:27" ht="15.75" customHeight="1">
      <c r="A762" s="426"/>
      <c r="B762" s="426"/>
      <c r="C762" s="426"/>
      <c r="D762" s="426"/>
      <c r="E762" s="426"/>
      <c r="F762" s="426"/>
      <c r="G762" s="426"/>
      <c r="H762" s="426"/>
      <c r="I762" s="426"/>
      <c r="J762" s="426"/>
      <c r="K762" s="426"/>
      <c r="L762" s="426"/>
      <c r="M762" s="426"/>
      <c r="N762" s="426"/>
      <c r="O762" s="426"/>
      <c r="P762" s="426"/>
      <c r="Q762" s="426"/>
      <c r="R762" s="426"/>
      <c r="S762" s="426"/>
      <c r="T762" s="426"/>
      <c r="U762" s="426"/>
      <c r="V762" s="426"/>
      <c r="W762" s="426"/>
      <c r="X762" s="426"/>
      <c r="Y762" s="426"/>
      <c r="Z762" s="426"/>
      <c r="AA762" s="426"/>
    </row>
    <row r="763" spans="1:27" ht="15.75" customHeight="1">
      <c r="A763" s="426"/>
      <c r="B763" s="426"/>
      <c r="C763" s="426"/>
      <c r="D763" s="426"/>
      <c r="E763" s="426"/>
      <c r="F763" s="426"/>
      <c r="G763" s="426"/>
      <c r="H763" s="426"/>
      <c r="I763" s="426"/>
      <c r="J763" s="426"/>
      <c r="K763" s="426"/>
      <c r="L763" s="426"/>
      <c r="M763" s="426"/>
      <c r="N763" s="426"/>
      <c r="O763" s="426"/>
      <c r="P763" s="426"/>
      <c r="Q763" s="426"/>
      <c r="R763" s="426"/>
      <c r="S763" s="426"/>
      <c r="T763" s="426"/>
      <c r="U763" s="426"/>
      <c r="V763" s="426"/>
      <c r="W763" s="426"/>
      <c r="X763" s="426"/>
      <c r="Y763" s="426"/>
      <c r="Z763" s="426"/>
      <c r="AA763" s="426"/>
    </row>
    <row r="764" spans="1:27" ht="15.75" customHeight="1">
      <c r="A764" s="426"/>
      <c r="B764" s="426"/>
      <c r="C764" s="426"/>
      <c r="D764" s="426"/>
      <c r="E764" s="426"/>
      <c r="F764" s="426"/>
      <c r="G764" s="426"/>
      <c r="H764" s="426"/>
      <c r="I764" s="426"/>
      <c r="J764" s="426"/>
      <c r="K764" s="426"/>
      <c r="L764" s="426"/>
      <c r="M764" s="426"/>
      <c r="N764" s="426"/>
      <c r="O764" s="426"/>
      <c r="P764" s="426"/>
      <c r="Q764" s="426"/>
      <c r="R764" s="426"/>
      <c r="S764" s="426"/>
      <c r="T764" s="426"/>
      <c r="U764" s="426"/>
      <c r="V764" s="426"/>
      <c r="W764" s="426"/>
      <c r="X764" s="426"/>
      <c r="Y764" s="426"/>
      <c r="Z764" s="426"/>
      <c r="AA764" s="426"/>
    </row>
    <row r="765" spans="1:27" ht="15.75" customHeight="1">
      <c r="A765" s="426"/>
      <c r="B765" s="426"/>
      <c r="C765" s="426"/>
      <c r="D765" s="426"/>
      <c r="E765" s="426"/>
      <c r="F765" s="426"/>
      <c r="G765" s="426"/>
      <c r="H765" s="426"/>
      <c r="I765" s="426"/>
      <c r="J765" s="426"/>
      <c r="K765" s="426"/>
      <c r="L765" s="426"/>
      <c r="M765" s="426"/>
      <c r="N765" s="426"/>
      <c r="O765" s="426"/>
      <c r="P765" s="426"/>
      <c r="Q765" s="426"/>
      <c r="R765" s="426"/>
      <c r="S765" s="426"/>
      <c r="T765" s="426"/>
      <c r="U765" s="426"/>
      <c r="V765" s="426"/>
      <c r="W765" s="426"/>
      <c r="X765" s="426"/>
      <c r="Y765" s="426"/>
      <c r="Z765" s="426"/>
      <c r="AA765" s="426"/>
    </row>
    <row r="766" spans="1:27" ht="15.75" customHeight="1">
      <c r="A766" s="426"/>
      <c r="B766" s="426"/>
      <c r="C766" s="426"/>
      <c r="D766" s="426"/>
      <c r="E766" s="426"/>
      <c r="F766" s="426"/>
      <c r="G766" s="426"/>
      <c r="H766" s="426"/>
      <c r="I766" s="426"/>
      <c r="J766" s="426"/>
      <c r="K766" s="426"/>
      <c r="L766" s="426"/>
      <c r="M766" s="426"/>
      <c r="N766" s="426"/>
      <c r="O766" s="426"/>
      <c r="P766" s="426"/>
      <c r="Q766" s="426"/>
      <c r="R766" s="426"/>
      <c r="S766" s="426"/>
      <c r="T766" s="426"/>
      <c r="U766" s="426"/>
      <c r="V766" s="426"/>
      <c r="W766" s="426"/>
      <c r="X766" s="426"/>
      <c r="Y766" s="426"/>
      <c r="Z766" s="426"/>
      <c r="AA766" s="426"/>
    </row>
    <row r="767" spans="1:27" ht="15.75" customHeight="1">
      <c r="A767" s="426"/>
      <c r="B767" s="426"/>
      <c r="C767" s="426"/>
      <c r="D767" s="426"/>
      <c r="E767" s="426"/>
      <c r="F767" s="426"/>
      <c r="G767" s="426"/>
      <c r="H767" s="426"/>
      <c r="I767" s="426"/>
      <c r="J767" s="426"/>
      <c r="K767" s="426"/>
      <c r="L767" s="426"/>
      <c r="M767" s="426"/>
      <c r="N767" s="426"/>
      <c r="O767" s="426"/>
      <c r="P767" s="426"/>
      <c r="Q767" s="426"/>
      <c r="R767" s="426"/>
      <c r="S767" s="426"/>
      <c r="T767" s="426"/>
      <c r="U767" s="426"/>
      <c r="V767" s="426"/>
      <c r="W767" s="426"/>
      <c r="X767" s="426"/>
      <c r="Y767" s="426"/>
      <c r="Z767" s="426"/>
      <c r="AA767" s="426"/>
    </row>
    <row r="768" spans="1:27" ht="15.75" customHeight="1">
      <c r="A768" s="426"/>
      <c r="B768" s="426"/>
      <c r="C768" s="426"/>
      <c r="D768" s="426"/>
      <c r="E768" s="426"/>
      <c r="F768" s="426"/>
      <c r="G768" s="426"/>
      <c r="H768" s="426"/>
      <c r="I768" s="426"/>
      <c r="J768" s="426"/>
      <c r="K768" s="426"/>
      <c r="L768" s="426"/>
      <c r="M768" s="426"/>
      <c r="N768" s="426"/>
      <c r="O768" s="426"/>
      <c r="P768" s="426"/>
      <c r="Q768" s="426"/>
      <c r="R768" s="426"/>
      <c r="S768" s="426"/>
      <c r="T768" s="426"/>
      <c r="U768" s="426"/>
      <c r="V768" s="426"/>
      <c r="W768" s="426"/>
      <c r="X768" s="426"/>
      <c r="Y768" s="426"/>
      <c r="Z768" s="426"/>
      <c r="AA768" s="426"/>
    </row>
    <row r="769" spans="1:27" ht="15.75" customHeight="1">
      <c r="A769" s="426"/>
      <c r="B769" s="426"/>
      <c r="C769" s="426"/>
      <c r="D769" s="426"/>
      <c r="E769" s="426"/>
      <c r="F769" s="426"/>
      <c r="G769" s="426"/>
      <c r="H769" s="426"/>
      <c r="I769" s="426"/>
      <c r="J769" s="426"/>
      <c r="K769" s="426"/>
      <c r="L769" s="426"/>
      <c r="M769" s="426"/>
      <c r="N769" s="426"/>
      <c r="O769" s="426"/>
      <c r="P769" s="426"/>
      <c r="Q769" s="426"/>
      <c r="R769" s="426"/>
      <c r="S769" s="426"/>
      <c r="T769" s="426"/>
      <c r="U769" s="426"/>
      <c r="V769" s="426"/>
      <c r="W769" s="426"/>
      <c r="X769" s="426"/>
      <c r="Y769" s="426"/>
      <c r="Z769" s="426"/>
      <c r="AA769" s="426"/>
    </row>
    <row r="770" spans="1:27" ht="15.75" customHeight="1">
      <c r="A770" s="426"/>
      <c r="B770" s="426"/>
      <c r="C770" s="426"/>
      <c r="D770" s="426"/>
      <c r="E770" s="426"/>
      <c r="F770" s="426"/>
      <c r="G770" s="426"/>
      <c r="H770" s="426"/>
      <c r="I770" s="426"/>
      <c r="J770" s="426"/>
      <c r="K770" s="426"/>
      <c r="L770" s="426"/>
      <c r="M770" s="426"/>
      <c r="N770" s="426"/>
      <c r="O770" s="426"/>
      <c r="P770" s="426"/>
      <c r="Q770" s="426"/>
      <c r="R770" s="426"/>
      <c r="S770" s="426"/>
      <c r="T770" s="426"/>
      <c r="U770" s="426"/>
      <c r="V770" s="426"/>
      <c r="W770" s="426"/>
      <c r="X770" s="426"/>
      <c r="Y770" s="426"/>
      <c r="Z770" s="426"/>
      <c r="AA770" s="426"/>
    </row>
    <row r="771" spans="1:27" ht="15.75" customHeight="1">
      <c r="A771" s="426"/>
      <c r="B771" s="426"/>
      <c r="C771" s="426"/>
      <c r="D771" s="426"/>
      <c r="E771" s="426"/>
      <c r="F771" s="426"/>
      <c r="G771" s="426"/>
      <c r="H771" s="426"/>
      <c r="I771" s="426"/>
      <c r="J771" s="426"/>
      <c r="K771" s="426"/>
      <c r="L771" s="426"/>
      <c r="M771" s="426"/>
      <c r="N771" s="426"/>
      <c r="O771" s="426"/>
      <c r="P771" s="426"/>
      <c r="Q771" s="426"/>
      <c r="R771" s="426"/>
      <c r="S771" s="426"/>
      <c r="T771" s="426"/>
      <c r="U771" s="426"/>
      <c r="V771" s="426"/>
      <c r="W771" s="426"/>
      <c r="X771" s="426"/>
      <c r="Y771" s="426"/>
      <c r="Z771" s="426"/>
      <c r="AA771" s="426"/>
    </row>
    <row r="772" spans="1:27" ht="15.75" customHeight="1">
      <c r="A772" s="426"/>
      <c r="B772" s="426"/>
      <c r="C772" s="426"/>
      <c r="D772" s="426"/>
      <c r="E772" s="426"/>
      <c r="F772" s="426"/>
      <c r="G772" s="426"/>
      <c r="H772" s="426"/>
      <c r="I772" s="426"/>
      <c r="J772" s="426"/>
      <c r="K772" s="426"/>
      <c r="L772" s="426"/>
      <c r="M772" s="426"/>
      <c r="N772" s="426"/>
      <c r="O772" s="426"/>
      <c r="P772" s="426"/>
      <c r="Q772" s="426"/>
      <c r="R772" s="426"/>
      <c r="S772" s="426"/>
      <c r="T772" s="426"/>
      <c r="U772" s="426"/>
      <c r="V772" s="426"/>
      <c r="W772" s="426"/>
      <c r="X772" s="426"/>
      <c r="Y772" s="426"/>
      <c r="Z772" s="426"/>
      <c r="AA772" s="426"/>
    </row>
    <row r="773" spans="1:27" ht="15.75" customHeight="1">
      <c r="A773" s="426"/>
      <c r="B773" s="426"/>
      <c r="C773" s="426"/>
      <c r="D773" s="426"/>
      <c r="E773" s="426"/>
      <c r="F773" s="426"/>
      <c r="G773" s="426"/>
      <c r="H773" s="426"/>
      <c r="I773" s="426"/>
      <c r="J773" s="426"/>
      <c r="K773" s="426"/>
      <c r="L773" s="426"/>
      <c r="M773" s="426"/>
      <c r="N773" s="426"/>
      <c r="O773" s="426"/>
      <c r="P773" s="426"/>
      <c r="Q773" s="426"/>
      <c r="R773" s="426"/>
      <c r="S773" s="426"/>
      <c r="T773" s="426"/>
      <c r="U773" s="426"/>
      <c r="V773" s="426"/>
      <c r="W773" s="426"/>
      <c r="X773" s="426"/>
      <c r="Y773" s="426"/>
      <c r="Z773" s="426"/>
      <c r="AA773" s="426"/>
    </row>
    <row r="774" spans="1:27" ht="15.75" customHeight="1">
      <c r="A774" s="426"/>
      <c r="B774" s="426"/>
      <c r="C774" s="426"/>
      <c r="D774" s="426"/>
      <c r="E774" s="426"/>
      <c r="F774" s="426"/>
      <c r="G774" s="426"/>
      <c r="H774" s="426"/>
      <c r="I774" s="426"/>
      <c r="J774" s="426"/>
      <c r="K774" s="426"/>
      <c r="L774" s="426"/>
      <c r="M774" s="426"/>
      <c r="N774" s="426"/>
      <c r="O774" s="426"/>
      <c r="P774" s="426"/>
      <c r="Q774" s="426"/>
      <c r="R774" s="426"/>
      <c r="S774" s="426"/>
      <c r="T774" s="426"/>
      <c r="U774" s="426"/>
      <c r="V774" s="426"/>
      <c r="W774" s="426"/>
      <c r="X774" s="426"/>
      <c r="Y774" s="426"/>
      <c r="Z774" s="426"/>
      <c r="AA774" s="426"/>
    </row>
    <row r="775" spans="1:27" ht="15.75" customHeight="1">
      <c r="A775" s="426"/>
      <c r="B775" s="426"/>
      <c r="C775" s="426"/>
      <c r="D775" s="426"/>
      <c r="E775" s="426"/>
      <c r="F775" s="426"/>
      <c r="G775" s="426"/>
      <c r="H775" s="426"/>
      <c r="I775" s="426"/>
      <c r="J775" s="426"/>
      <c r="K775" s="426"/>
      <c r="L775" s="426"/>
      <c r="M775" s="426"/>
      <c r="N775" s="426"/>
      <c r="O775" s="426"/>
      <c r="P775" s="426"/>
      <c r="Q775" s="426"/>
      <c r="R775" s="426"/>
      <c r="S775" s="426"/>
      <c r="T775" s="426"/>
      <c r="U775" s="426"/>
      <c r="V775" s="426"/>
      <c r="W775" s="426"/>
      <c r="X775" s="426"/>
      <c r="Y775" s="426"/>
      <c r="Z775" s="426"/>
      <c r="AA775" s="426"/>
    </row>
    <row r="776" spans="1:27" ht="15.75" customHeight="1">
      <c r="A776" s="426"/>
      <c r="B776" s="426"/>
      <c r="C776" s="426"/>
      <c r="D776" s="426"/>
      <c r="E776" s="426"/>
      <c r="F776" s="426"/>
      <c r="G776" s="426"/>
      <c r="H776" s="426"/>
      <c r="I776" s="426"/>
      <c r="J776" s="426"/>
      <c r="K776" s="426"/>
      <c r="L776" s="426"/>
      <c r="M776" s="426"/>
      <c r="N776" s="426"/>
      <c r="O776" s="426"/>
      <c r="P776" s="426"/>
      <c r="Q776" s="426"/>
      <c r="R776" s="426"/>
      <c r="S776" s="426"/>
      <c r="T776" s="426"/>
      <c r="U776" s="426"/>
      <c r="V776" s="426"/>
      <c r="W776" s="426"/>
      <c r="X776" s="426"/>
      <c r="Y776" s="426"/>
      <c r="Z776" s="426"/>
      <c r="AA776" s="426"/>
    </row>
    <row r="777" spans="1:27" ht="15.75" customHeight="1">
      <c r="A777" s="426"/>
      <c r="B777" s="426"/>
      <c r="C777" s="426"/>
      <c r="D777" s="426"/>
      <c r="E777" s="426"/>
      <c r="F777" s="426"/>
      <c r="G777" s="426"/>
      <c r="H777" s="426"/>
      <c r="I777" s="426"/>
      <c r="J777" s="426"/>
      <c r="K777" s="426"/>
      <c r="L777" s="426"/>
      <c r="M777" s="426"/>
      <c r="N777" s="426"/>
      <c r="O777" s="426"/>
      <c r="P777" s="426"/>
      <c r="Q777" s="426"/>
      <c r="R777" s="426"/>
      <c r="S777" s="426"/>
      <c r="T777" s="426"/>
      <c r="U777" s="426"/>
      <c r="V777" s="426"/>
      <c r="W777" s="426"/>
      <c r="X777" s="426"/>
      <c r="Y777" s="426"/>
      <c r="Z777" s="426"/>
      <c r="AA777" s="426"/>
    </row>
    <row r="778" spans="1:27" ht="15.75" customHeight="1">
      <c r="A778" s="426"/>
      <c r="B778" s="426"/>
      <c r="C778" s="426"/>
      <c r="D778" s="426"/>
      <c r="E778" s="426"/>
      <c r="F778" s="426"/>
      <c r="G778" s="426"/>
      <c r="H778" s="426"/>
      <c r="I778" s="426"/>
      <c r="J778" s="426"/>
      <c r="K778" s="426"/>
      <c r="L778" s="426"/>
      <c r="M778" s="426"/>
      <c r="N778" s="426"/>
      <c r="O778" s="426"/>
      <c r="P778" s="426"/>
      <c r="Q778" s="426"/>
      <c r="R778" s="426"/>
      <c r="S778" s="426"/>
      <c r="T778" s="426"/>
      <c r="U778" s="426"/>
      <c r="V778" s="426"/>
      <c r="W778" s="426"/>
      <c r="X778" s="426"/>
      <c r="Y778" s="426"/>
      <c r="Z778" s="426"/>
      <c r="AA778" s="426"/>
    </row>
    <row r="779" spans="1:27" ht="15.75" customHeight="1">
      <c r="A779" s="426"/>
      <c r="B779" s="426"/>
      <c r="C779" s="426"/>
      <c r="D779" s="426"/>
      <c r="E779" s="426"/>
      <c r="F779" s="426"/>
      <c r="G779" s="426"/>
      <c r="H779" s="426"/>
      <c r="I779" s="426"/>
      <c r="J779" s="426"/>
      <c r="K779" s="426"/>
      <c r="L779" s="426"/>
      <c r="M779" s="426"/>
      <c r="N779" s="426"/>
      <c r="O779" s="426"/>
      <c r="P779" s="426"/>
      <c r="Q779" s="426"/>
      <c r="R779" s="426"/>
      <c r="S779" s="426"/>
      <c r="T779" s="426"/>
      <c r="U779" s="426"/>
      <c r="V779" s="426"/>
      <c r="W779" s="426"/>
      <c r="X779" s="426"/>
      <c r="Y779" s="426"/>
      <c r="Z779" s="426"/>
      <c r="AA779" s="426"/>
    </row>
    <row r="780" spans="1:27" ht="15.75" customHeight="1">
      <c r="A780" s="426"/>
      <c r="B780" s="426"/>
      <c r="C780" s="426"/>
      <c r="D780" s="426"/>
      <c r="E780" s="426"/>
      <c r="F780" s="426"/>
      <c r="G780" s="426"/>
      <c r="H780" s="426"/>
      <c r="I780" s="426"/>
      <c r="J780" s="426"/>
      <c r="K780" s="426"/>
      <c r="L780" s="426"/>
      <c r="M780" s="426"/>
      <c r="N780" s="426"/>
      <c r="O780" s="426"/>
      <c r="P780" s="426"/>
      <c r="Q780" s="426"/>
      <c r="R780" s="426"/>
      <c r="S780" s="426"/>
      <c r="T780" s="426"/>
      <c r="U780" s="426"/>
      <c r="V780" s="426"/>
      <c r="W780" s="426"/>
      <c r="X780" s="426"/>
      <c r="Y780" s="426"/>
      <c r="Z780" s="426"/>
      <c r="AA780" s="426"/>
    </row>
    <row r="781" spans="1:27" ht="15.75" customHeight="1">
      <c r="A781" s="426"/>
      <c r="B781" s="426"/>
      <c r="C781" s="426"/>
      <c r="D781" s="426"/>
      <c r="E781" s="426"/>
      <c r="F781" s="426"/>
      <c r="G781" s="426"/>
      <c r="H781" s="426"/>
      <c r="I781" s="426"/>
      <c r="J781" s="426"/>
      <c r="K781" s="426"/>
      <c r="L781" s="426"/>
      <c r="M781" s="426"/>
      <c r="N781" s="426"/>
      <c r="O781" s="426"/>
      <c r="P781" s="426"/>
      <c r="Q781" s="426"/>
      <c r="R781" s="426"/>
      <c r="S781" s="426"/>
      <c r="T781" s="426"/>
      <c r="U781" s="426"/>
      <c r="V781" s="426"/>
      <c r="W781" s="426"/>
      <c r="X781" s="426"/>
      <c r="Y781" s="426"/>
      <c r="Z781" s="426"/>
      <c r="AA781" s="426"/>
    </row>
    <row r="782" spans="1:27" ht="15.75" customHeight="1">
      <c r="A782" s="426"/>
      <c r="B782" s="426"/>
      <c r="C782" s="426"/>
      <c r="D782" s="426"/>
      <c r="E782" s="426"/>
      <c r="F782" s="426"/>
      <c r="G782" s="426"/>
      <c r="H782" s="426"/>
      <c r="I782" s="426"/>
      <c r="J782" s="426"/>
      <c r="K782" s="426"/>
      <c r="L782" s="426"/>
      <c r="M782" s="426"/>
      <c r="N782" s="426"/>
      <c r="O782" s="426"/>
      <c r="P782" s="426"/>
      <c r="Q782" s="426"/>
      <c r="R782" s="426"/>
      <c r="S782" s="426"/>
      <c r="T782" s="426"/>
      <c r="U782" s="426"/>
      <c r="V782" s="426"/>
      <c r="W782" s="426"/>
      <c r="X782" s="426"/>
      <c r="Y782" s="426"/>
      <c r="Z782" s="426"/>
      <c r="AA782" s="426"/>
    </row>
    <row r="783" spans="1:27" ht="15.75" customHeight="1">
      <c r="A783" s="426"/>
      <c r="B783" s="426"/>
      <c r="C783" s="426"/>
      <c r="D783" s="426"/>
      <c r="E783" s="426"/>
      <c r="F783" s="426"/>
      <c r="G783" s="426"/>
      <c r="H783" s="426"/>
      <c r="I783" s="426"/>
      <c r="J783" s="426"/>
      <c r="K783" s="426"/>
      <c r="L783" s="426"/>
      <c r="M783" s="426"/>
      <c r="N783" s="426"/>
      <c r="O783" s="426"/>
      <c r="P783" s="426"/>
      <c r="Q783" s="426"/>
      <c r="R783" s="426"/>
      <c r="S783" s="426"/>
      <c r="T783" s="426"/>
      <c r="U783" s="426"/>
      <c r="V783" s="426"/>
      <c r="W783" s="426"/>
      <c r="X783" s="426"/>
      <c r="Y783" s="426"/>
      <c r="Z783" s="426"/>
      <c r="AA783" s="426"/>
    </row>
    <row r="784" spans="1:27" ht="15.75" customHeight="1">
      <c r="A784" s="426"/>
      <c r="B784" s="426"/>
      <c r="C784" s="426"/>
      <c r="D784" s="426"/>
      <c r="E784" s="426"/>
      <c r="F784" s="426"/>
      <c r="G784" s="426"/>
      <c r="H784" s="426"/>
      <c r="I784" s="426"/>
      <c r="J784" s="426"/>
      <c r="K784" s="426"/>
      <c r="L784" s="426"/>
      <c r="M784" s="426"/>
      <c r="N784" s="426"/>
      <c r="O784" s="426"/>
      <c r="P784" s="426"/>
      <c r="Q784" s="426"/>
      <c r="R784" s="426"/>
      <c r="S784" s="426"/>
      <c r="T784" s="426"/>
      <c r="U784" s="426"/>
      <c r="V784" s="426"/>
      <c r="W784" s="426"/>
      <c r="X784" s="426"/>
      <c r="Y784" s="426"/>
      <c r="Z784" s="426"/>
      <c r="AA784" s="426"/>
    </row>
    <row r="785" spans="1:27" ht="15.75" customHeight="1">
      <c r="A785" s="426"/>
      <c r="B785" s="426"/>
      <c r="C785" s="426"/>
      <c r="D785" s="426"/>
      <c r="E785" s="426"/>
      <c r="F785" s="426"/>
      <c r="G785" s="426"/>
      <c r="H785" s="426"/>
      <c r="I785" s="426"/>
      <c r="J785" s="426"/>
      <c r="K785" s="426"/>
      <c r="L785" s="426"/>
      <c r="M785" s="426"/>
      <c r="N785" s="426"/>
      <c r="O785" s="426"/>
      <c r="P785" s="426"/>
      <c r="Q785" s="426"/>
      <c r="R785" s="426"/>
      <c r="S785" s="426"/>
      <c r="T785" s="426"/>
      <c r="U785" s="426"/>
      <c r="V785" s="426"/>
      <c r="W785" s="426"/>
      <c r="X785" s="426"/>
      <c r="Y785" s="426"/>
      <c r="Z785" s="426"/>
      <c r="AA785" s="426"/>
    </row>
    <row r="786" spans="1:27" ht="15.75" customHeight="1">
      <c r="A786" s="426"/>
      <c r="B786" s="426"/>
      <c r="C786" s="426"/>
      <c r="D786" s="426"/>
      <c r="E786" s="426"/>
      <c r="F786" s="426"/>
      <c r="G786" s="426"/>
      <c r="H786" s="426"/>
      <c r="I786" s="426"/>
      <c r="J786" s="426"/>
      <c r="K786" s="426"/>
      <c r="L786" s="426"/>
      <c r="M786" s="426"/>
      <c r="N786" s="426"/>
      <c r="O786" s="426"/>
      <c r="P786" s="426"/>
      <c r="Q786" s="426"/>
      <c r="R786" s="426"/>
      <c r="S786" s="426"/>
      <c r="T786" s="426"/>
      <c r="U786" s="426"/>
      <c r="V786" s="426"/>
      <c r="W786" s="426"/>
      <c r="X786" s="426"/>
      <c r="Y786" s="426"/>
      <c r="Z786" s="426"/>
      <c r="AA786" s="426"/>
    </row>
    <row r="787" spans="1:27" ht="15.75" customHeight="1">
      <c r="A787" s="426"/>
      <c r="B787" s="426"/>
      <c r="C787" s="426"/>
      <c r="D787" s="426"/>
      <c r="E787" s="426"/>
      <c r="F787" s="426"/>
      <c r="G787" s="426"/>
      <c r="H787" s="426"/>
      <c r="I787" s="426"/>
      <c r="J787" s="426"/>
      <c r="K787" s="426"/>
      <c r="L787" s="426"/>
      <c r="M787" s="426"/>
      <c r="N787" s="426"/>
      <c r="O787" s="426"/>
      <c r="P787" s="426"/>
      <c r="Q787" s="426"/>
      <c r="R787" s="426"/>
      <c r="S787" s="426"/>
      <c r="T787" s="426"/>
      <c r="U787" s="426"/>
      <c r="V787" s="426"/>
      <c r="W787" s="426"/>
      <c r="X787" s="426"/>
      <c r="Y787" s="426"/>
      <c r="Z787" s="426"/>
      <c r="AA787" s="426"/>
    </row>
    <row r="788" spans="1:27" ht="15.75" customHeight="1">
      <c r="A788" s="426"/>
      <c r="B788" s="426"/>
      <c r="C788" s="426"/>
      <c r="D788" s="426"/>
      <c r="E788" s="426"/>
      <c r="F788" s="426"/>
      <c r="G788" s="426"/>
      <c r="H788" s="426"/>
      <c r="I788" s="426"/>
      <c r="J788" s="426"/>
      <c r="K788" s="426"/>
      <c r="L788" s="426"/>
      <c r="M788" s="426"/>
      <c r="N788" s="426"/>
      <c r="O788" s="426"/>
      <c r="P788" s="426"/>
      <c r="Q788" s="426"/>
      <c r="R788" s="426"/>
      <c r="S788" s="426"/>
      <c r="T788" s="426"/>
      <c r="U788" s="426"/>
      <c r="V788" s="426"/>
      <c r="W788" s="426"/>
      <c r="X788" s="426"/>
      <c r="Y788" s="426"/>
      <c r="Z788" s="426"/>
      <c r="AA788" s="426"/>
    </row>
    <row r="789" spans="1:27" ht="15.75" customHeight="1">
      <c r="A789" s="426"/>
      <c r="B789" s="426"/>
      <c r="C789" s="426"/>
      <c r="D789" s="426"/>
      <c r="E789" s="426"/>
      <c r="F789" s="426"/>
      <c r="G789" s="426"/>
      <c r="H789" s="426"/>
      <c r="I789" s="426"/>
      <c r="J789" s="426"/>
      <c r="K789" s="426"/>
      <c r="L789" s="426"/>
      <c r="M789" s="426"/>
      <c r="N789" s="426"/>
      <c r="O789" s="426"/>
      <c r="P789" s="426"/>
      <c r="Q789" s="426"/>
      <c r="R789" s="426"/>
      <c r="S789" s="426"/>
      <c r="T789" s="426"/>
      <c r="U789" s="426"/>
      <c r="V789" s="426"/>
      <c r="W789" s="426"/>
      <c r="X789" s="426"/>
      <c r="Y789" s="426"/>
      <c r="Z789" s="426"/>
      <c r="AA789" s="426"/>
    </row>
    <row r="790" spans="1:27" ht="15.75" customHeight="1">
      <c r="A790" s="426"/>
      <c r="B790" s="426"/>
      <c r="C790" s="426"/>
      <c r="D790" s="426"/>
      <c r="E790" s="426"/>
      <c r="F790" s="426"/>
      <c r="G790" s="426"/>
      <c r="H790" s="426"/>
      <c r="I790" s="426"/>
      <c r="J790" s="426"/>
      <c r="K790" s="426"/>
      <c r="L790" s="426"/>
      <c r="M790" s="426"/>
      <c r="N790" s="426"/>
      <c r="O790" s="426"/>
      <c r="P790" s="426"/>
      <c r="Q790" s="426"/>
      <c r="R790" s="426"/>
      <c r="S790" s="426"/>
      <c r="T790" s="426"/>
      <c r="U790" s="426"/>
      <c r="V790" s="426"/>
      <c r="W790" s="426"/>
      <c r="X790" s="426"/>
      <c r="Y790" s="426"/>
      <c r="Z790" s="426"/>
      <c r="AA790" s="426"/>
    </row>
    <row r="791" spans="1:27" ht="15.75" customHeight="1">
      <c r="A791" s="426"/>
      <c r="B791" s="426"/>
      <c r="C791" s="426"/>
      <c r="D791" s="426"/>
      <c r="E791" s="426"/>
      <c r="F791" s="426"/>
      <c r="G791" s="426"/>
      <c r="H791" s="426"/>
      <c r="I791" s="426"/>
      <c r="J791" s="426"/>
      <c r="K791" s="426"/>
      <c r="L791" s="426"/>
      <c r="M791" s="426"/>
      <c r="N791" s="426"/>
      <c r="O791" s="426"/>
      <c r="P791" s="426"/>
      <c r="Q791" s="426"/>
      <c r="R791" s="426"/>
      <c r="S791" s="426"/>
      <c r="T791" s="426"/>
      <c r="U791" s="426"/>
      <c r="V791" s="426"/>
      <c r="W791" s="426"/>
      <c r="X791" s="426"/>
      <c r="Y791" s="426"/>
      <c r="Z791" s="426"/>
      <c r="AA791" s="426"/>
    </row>
    <row r="792" spans="1:27" ht="15.75" customHeight="1">
      <c r="A792" s="426"/>
      <c r="B792" s="426"/>
      <c r="C792" s="426"/>
      <c r="D792" s="426"/>
      <c r="E792" s="426"/>
      <c r="F792" s="426"/>
      <c r="G792" s="426"/>
      <c r="H792" s="426"/>
      <c r="I792" s="426"/>
      <c r="J792" s="426"/>
      <c r="K792" s="426"/>
      <c r="L792" s="426"/>
      <c r="M792" s="426"/>
      <c r="N792" s="426"/>
      <c r="O792" s="426"/>
      <c r="P792" s="426"/>
      <c r="Q792" s="426"/>
      <c r="R792" s="426"/>
      <c r="S792" s="426"/>
      <c r="T792" s="426"/>
      <c r="U792" s="426"/>
      <c r="V792" s="426"/>
      <c r="W792" s="426"/>
      <c r="X792" s="426"/>
      <c r="Y792" s="426"/>
      <c r="Z792" s="426"/>
      <c r="AA792" s="426"/>
    </row>
    <row r="793" spans="1:27" ht="15.75" customHeight="1">
      <c r="A793" s="426"/>
      <c r="B793" s="426"/>
      <c r="C793" s="426"/>
      <c r="D793" s="426"/>
      <c r="E793" s="426"/>
      <c r="F793" s="426"/>
      <c r="G793" s="426"/>
      <c r="H793" s="426"/>
      <c r="I793" s="426"/>
      <c r="J793" s="426"/>
      <c r="K793" s="426"/>
      <c r="L793" s="426"/>
      <c r="M793" s="426"/>
      <c r="N793" s="426"/>
      <c r="O793" s="426"/>
      <c r="P793" s="426"/>
      <c r="Q793" s="426"/>
      <c r="R793" s="426"/>
      <c r="S793" s="426"/>
      <c r="T793" s="426"/>
      <c r="U793" s="426"/>
      <c r="V793" s="426"/>
      <c r="W793" s="426"/>
      <c r="X793" s="426"/>
      <c r="Y793" s="426"/>
      <c r="Z793" s="426"/>
      <c r="AA793" s="426"/>
    </row>
    <row r="794" spans="1:27" ht="15.75" customHeight="1">
      <c r="A794" s="426"/>
      <c r="B794" s="426"/>
      <c r="C794" s="426"/>
      <c r="D794" s="426"/>
      <c r="E794" s="426"/>
      <c r="F794" s="426"/>
      <c r="G794" s="426"/>
      <c r="H794" s="426"/>
      <c r="I794" s="426"/>
      <c r="J794" s="426"/>
      <c r="K794" s="426"/>
      <c r="L794" s="426"/>
      <c r="M794" s="426"/>
      <c r="N794" s="426"/>
      <c r="O794" s="426"/>
      <c r="P794" s="426"/>
      <c r="Q794" s="426"/>
      <c r="R794" s="426"/>
      <c r="S794" s="426"/>
      <c r="T794" s="426"/>
      <c r="U794" s="426"/>
      <c r="V794" s="426"/>
      <c r="W794" s="426"/>
      <c r="X794" s="426"/>
      <c r="Y794" s="426"/>
      <c r="Z794" s="426"/>
      <c r="AA794" s="426"/>
    </row>
    <row r="795" spans="1:27" ht="15.75" customHeight="1">
      <c r="A795" s="426"/>
      <c r="B795" s="426"/>
      <c r="C795" s="426"/>
      <c r="D795" s="426"/>
      <c r="E795" s="426"/>
      <c r="F795" s="426"/>
      <c r="G795" s="426"/>
      <c r="H795" s="426"/>
      <c r="I795" s="426"/>
      <c r="J795" s="426"/>
      <c r="K795" s="426"/>
      <c r="L795" s="426"/>
      <c r="M795" s="426"/>
      <c r="N795" s="426"/>
      <c r="O795" s="426"/>
      <c r="P795" s="426"/>
      <c r="Q795" s="426"/>
      <c r="R795" s="426"/>
      <c r="S795" s="426"/>
      <c r="T795" s="426"/>
      <c r="U795" s="426"/>
      <c r="V795" s="426"/>
      <c r="W795" s="426"/>
      <c r="X795" s="426"/>
      <c r="Y795" s="426"/>
      <c r="Z795" s="426"/>
      <c r="AA795" s="426"/>
    </row>
    <row r="796" spans="1:27" ht="15.75" customHeight="1">
      <c r="A796" s="426"/>
      <c r="B796" s="426"/>
      <c r="C796" s="426"/>
      <c r="D796" s="426"/>
      <c r="E796" s="426"/>
      <c r="F796" s="426"/>
      <c r="G796" s="426"/>
      <c r="H796" s="426"/>
      <c r="I796" s="426"/>
      <c r="J796" s="426"/>
      <c r="K796" s="426"/>
      <c r="L796" s="426"/>
      <c r="M796" s="426"/>
      <c r="N796" s="426"/>
      <c r="O796" s="426"/>
      <c r="P796" s="426"/>
      <c r="Q796" s="426"/>
      <c r="R796" s="426"/>
      <c r="S796" s="426"/>
      <c r="T796" s="426"/>
      <c r="U796" s="426"/>
      <c r="V796" s="426"/>
      <c r="W796" s="426"/>
      <c r="X796" s="426"/>
      <c r="Y796" s="426"/>
      <c r="Z796" s="426"/>
      <c r="AA796" s="426"/>
    </row>
    <row r="797" spans="1:27" ht="15.75" customHeight="1">
      <c r="A797" s="426"/>
      <c r="B797" s="426"/>
      <c r="C797" s="426"/>
      <c r="D797" s="426"/>
      <c r="E797" s="426"/>
      <c r="F797" s="426"/>
      <c r="G797" s="426"/>
      <c r="H797" s="426"/>
      <c r="I797" s="426"/>
      <c r="J797" s="426"/>
      <c r="K797" s="426"/>
      <c r="L797" s="426"/>
      <c r="M797" s="426"/>
      <c r="N797" s="426"/>
      <c r="O797" s="426"/>
      <c r="P797" s="426"/>
      <c r="Q797" s="426"/>
      <c r="R797" s="426"/>
      <c r="S797" s="426"/>
      <c r="T797" s="426"/>
      <c r="U797" s="426"/>
      <c r="V797" s="426"/>
      <c r="W797" s="426"/>
      <c r="X797" s="426"/>
      <c r="Y797" s="426"/>
      <c r="Z797" s="426"/>
      <c r="AA797" s="426"/>
    </row>
    <row r="798" spans="1:27" ht="15.75" customHeight="1">
      <c r="A798" s="426"/>
      <c r="B798" s="426"/>
      <c r="C798" s="426"/>
      <c r="D798" s="426"/>
      <c r="E798" s="426"/>
      <c r="F798" s="426"/>
      <c r="G798" s="426"/>
      <c r="H798" s="426"/>
      <c r="I798" s="426"/>
      <c r="J798" s="426"/>
      <c r="K798" s="426"/>
      <c r="L798" s="426"/>
      <c r="M798" s="426"/>
      <c r="N798" s="426"/>
      <c r="O798" s="426"/>
      <c r="P798" s="426"/>
      <c r="Q798" s="426"/>
      <c r="R798" s="426"/>
      <c r="S798" s="426"/>
      <c r="T798" s="426"/>
      <c r="U798" s="426"/>
      <c r="V798" s="426"/>
      <c r="W798" s="426"/>
      <c r="X798" s="426"/>
      <c r="Y798" s="426"/>
      <c r="Z798" s="426"/>
      <c r="AA798" s="426"/>
    </row>
    <row r="799" spans="1:27" ht="15.75" customHeight="1">
      <c r="A799" s="426"/>
      <c r="B799" s="426"/>
      <c r="C799" s="426"/>
      <c r="D799" s="426"/>
      <c r="E799" s="426"/>
      <c r="F799" s="426"/>
      <c r="G799" s="426"/>
      <c r="H799" s="426"/>
      <c r="I799" s="426"/>
      <c r="J799" s="426"/>
      <c r="K799" s="426"/>
      <c r="L799" s="426"/>
      <c r="M799" s="426"/>
      <c r="N799" s="426"/>
      <c r="O799" s="426"/>
      <c r="P799" s="426"/>
      <c r="Q799" s="426"/>
      <c r="R799" s="426"/>
      <c r="S799" s="426"/>
      <c r="T799" s="426"/>
      <c r="U799" s="426"/>
      <c r="V799" s="426"/>
      <c r="W799" s="426"/>
      <c r="X799" s="426"/>
      <c r="Y799" s="426"/>
      <c r="Z799" s="426"/>
      <c r="AA799" s="426"/>
    </row>
    <row r="800" spans="1:27" ht="15.75" customHeight="1">
      <c r="A800" s="426"/>
      <c r="B800" s="426"/>
      <c r="C800" s="426"/>
      <c r="D800" s="426"/>
      <c r="E800" s="426"/>
      <c r="F800" s="426"/>
      <c r="G800" s="426"/>
      <c r="H800" s="426"/>
      <c r="I800" s="426"/>
      <c r="J800" s="426"/>
      <c r="K800" s="426"/>
      <c r="L800" s="426"/>
      <c r="M800" s="426"/>
      <c r="N800" s="426"/>
      <c r="O800" s="426"/>
      <c r="P800" s="426"/>
      <c r="Q800" s="426"/>
      <c r="R800" s="426"/>
      <c r="S800" s="426"/>
      <c r="T800" s="426"/>
      <c r="U800" s="426"/>
      <c r="V800" s="426"/>
      <c r="W800" s="426"/>
      <c r="X800" s="426"/>
      <c r="Y800" s="426"/>
      <c r="Z800" s="426"/>
      <c r="AA800" s="426"/>
    </row>
    <row r="801" spans="1:27" ht="15.75" customHeight="1">
      <c r="A801" s="426"/>
      <c r="B801" s="426"/>
      <c r="C801" s="426"/>
      <c r="D801" s="426"/>
      <c r="E801" s="426"/>
      <c r="F801" s="426"/>
      <c r="G801" s="426"/>
      <c r="H801" s="426"/>
      <c r="I801" s="426"/>
      <c r="J801" s="426"/>
      <c r="K801" s="426"/>
      <c r="L801" s="426"/>
      <c r="M801" s="426"/>
      <c r="N801" s="426"/>
      <c r="O801" s="426"/>
      <c r="P801" s="426"/>
      <c r="Q801" s="426"/>
      <c r="R801" s="426"/>
      <c r="S801" s="426"/>
      <c r="T801" s="426"/>
      <c r="U801" s="426"/>
      <c r="V801" s="426"/>
      <c r="W801" s="426"/>
      <c r="X801" s="426"/>
      <c r="Y801" s="426"/>
      <c r="Z801" s="426"/>
      <c r="AA801" s="426"/>
    </row>
    <row r="802" spans="1:27" ht="15.75" customHeight="1">
      <c r="A802" s="426"/>
      <c r="B802" s="426"/>
      <c r="C802" s="426"/>
      <c r="D802" s="426"/>
      <c r="E802" s="426"/>
      <c r="F802" s="426"/>
      <c r="G802" s="426"/>
      <c r="H802" s="426"/>
      <c r="I802" s="426"/>
      <c r="J802" s="426"/>
      <c r="K802" s="426"/>
      <c r="L802" s="426"/>
      <c r="M802" s="426"/>
      <c r="N802" s="426"/>
      <c r="O802" s="426"/>
      <c r="P802" s="426"/>
      <c r="Q802" s="426"/>
      <c r="R802" s="426"/>
      <c r="S802" s="426"/>
      <c r="T802" s="426"/>
      <c r="U802" s="426"/>
      <c r="V802" s="426"/>
      <c r="W802" s="426"/>
      <c r="X802" s="426"/>
      <c r="Y802" s="426"/>
      <c r="Z802" s="426"/>
      <c r="AA802" s="426"/>
    </row>
    <row r="803" spans="1:27" ht="15.75" customHeight="1">
      <c r="A803" s="426"/>
      <c r="B803" s="426"/>
      <c r="C803" s="426"/>
      <c r="D803" s="426"/>
      <c r="E803" s="426"/>
      <c r="F803" s="426"/>
      <c r="G803" s="426"/>
      <c r="H803" s="426"/>
      <c r="I803" s="426"/>
      <c r="J803" s="426"/>
      <c r="K803" s="426"/>
      <c r="L803" s="426"/>
      <c r="M803" s="426"/>
      <c r="N803" s="426"/>
      <c r="O803" s="426"/>
      <c r="P803" s="426"/>
      <c r="Q803" s="426"/>
      <c r="R803" s="426"/>
      <c r="S803" s="426"/>
      <c r="T803" s="426"/>
      <c r="U803" s="426"/>
      <c r="V803" s="426"/>
      <c r="W803" s="426"/>
      <c r="X803" s="426"/>
      <c r="Y803" s="426"/>
      <c r="Z803" s="426"/>
      <c r="AA803" s="426"/>
    </row>
    <row r="804" spans="1:27" ht="15.75" customHeight="1">
      <c r="A804" s="426"/>
      <c r="B804" s="426"/>
      <c r="C804" s="426"/>
      <c r="D804" s="426"/>
      <c r="E804" s="426"/>
      <c r="F804" s="426"/>
      <c r="G804" s="426"/>
      <c r="H804" s="426"/>
      <c r="I804" s="426"/>
      <c r="J804" s="426"/>
      <c r="K804" s="426"/>
      <c r="L804" s="426"/>
      <c r="M804" s="426"/>
      <c r="N804" s="426"/>
      <c r="O804" s="426"/>
      <c r="P804" s="426"/>
      <c r="Q804" s="426"/>
      <c r="R804" s="426"/>
      <c r="S804" s="426"/>
      <c r="T804" s="426"/>
      <c r="U804" s="426"/>
      <c r="V804" s="426"/>
      <c r="W804" s="426"/>
      <c r="X804" s="426"/>
      <c r="Y804" s="426"/>
      <c r="Z804" s="426"/>
      <c r="AA804" s="426"/>
    </row>
    <row r="805" spans="1:27" ht="15.75" customHeight="1">
      <c r="A805" s="426"/>
      <c r="B805" s="426"/>
      <c r="C805" s="426"/>
      <c r="D805" s="426"/>
      <c r="E805" s="426"/>
      <c r="F805" s="426"/>
      <c r="G805" s="426"/>
      <c r="H805" s="426"/>
      <c r="I805" s="426"/>
      <c r="J805" s="426"/>
      <c r="K805" s="426"/>
      <c r="L805" s="426"/>
      <c r="M805" s="426"/>
      <c r="N805" s="426"/>
      <c r="O805" s="426"/>
      <c r="P805" s="426"/>
      <c r="Q805" s="426"/>
      <c r="R805" s="426"/>
      <c r="S805" s="426"/>
      <c r="T805" s="426"/>
      <c r="U805" s="426"/>
      <c r="V805" s="426"/>
      <c r="W805" s="426"/>
      <c r="X805" s="426"/>
      <c r="Y805" s="426"/>
      <c r="Z805" s="426"/>
      <c r="AA805" s="426"/>
    </row>
    <row r="806" spans="1:27" ht="15.75" customHeight="1">
      <c r="A806" s="426"/>
      <c r="B806" s="426"/>
      <c r="C806" s="426"/>
      <c r="D806" s="426"/>
      <c r="E806" s="426"/>
      <c r="F806" s="426"/>
      <c r="G806" s="426"/>
      <c r="H806" s="426"/>
      <c r="I806" s="426"/>
      <c r="J806" s="426"/>
      <c r="K806" s="426"/>
      <c r="L806" s="426"/>
      <c r="M806" s="426"/>
      <c r="N806" s="426"/>
      <c r="O806" s="426"/>
      <c r="P806" s="426"/>
      <c r="Q806" s="426"/>
      <c r="R806" s="426"/>
      <c r="S806" s="426"/>
      <c r="T806" s="426"/>
      <c r="U806" s="426"/>
      <c r="V806" s="426"/>
      <c r="W806" s="426"/>
      <c r="X806" s="426"/>
      <c r="Y806" s="426"/>
      <c r="Z806" s="426"/>
      <c r="AA806" s="426"/>
    </row>
    <row r="807" spans="1:27" ht="15.75" customHeight="1">
      <c r="A807" s="426"/>
      <c r="B807" s="426"/>
      <c r="C807" s="426"/>
      <c r="D807" s="426"/>
      <c r="E807" s="426"/>
      <c r="F807" s="426"/>
      <c r="G807" s="426"/>
      <c r="H807" s="426"/>
      <c r="I807" s="426"/>
      <c r="J807" s="426"/>
      <c r="K807" s="426"/>
      <c r="L807" s="426"/>
      <c r="M807" s="426"/>
      <c r="N807" s="426"/>
      <c r="O807" s="426"/>
      <c r="P807" s="426"/>
      <c r="Q807" s="426"/>
      <c r="R807" s="426"/>
      <c r="S807" s="426"/>
      <c r="T807" s="426"/>
      <c r="U807" s="426"/>
      <c r="V807" s="426"/>
      <c r="W807" s="426"/>
      <c r="X807" s="426"/>
      <c r="Y807" s="426"/>
      <c r="Z807" s="426"/>
      <c r="AA807" s="426"/>
    </row>
    <row r="808" spans="1:27" ht="15.75" customHeight="1">
      <c r="A808" s="426"/>
      <c r="B808" s="426"/>
      <c r="C808" s="426"/>
      <c r="D808" s="426"/>
      <c r="E808" s="426"/>
      <c r="F808" s="426"/>
      <c r="G808" s="426"/>
      <c r="H808" s="426"/>
      <c r="I808" s="426"/>
      <c r="J808" s="426"/>
      <c r="K808" s="426"/>
      <c r="L808" s="426"/>
      <c r="M808" s="426"/>
      <c r="N808" s="426"/>
      <c r="O808" s="426"/>
      <c r="P808" s="426"/>
      <c r="Q808" s="426"/>
      <c r="R808" s="426"/>
      <c r="S808" s="426"/>
      <c r="T808" s="426"/>
      <c r="U808" s="426"/>
      <c r="V808" s="426"/>
      <c r="W808" s="426"/>
      <c r="X808" s="426"/>
      <c r="Y808" s="426"/>
      <c r="Z808" s="426"/>
      <c r="AA808" s="426"/>
    </row>
    <row r="809" spans="1:27" ht="15.75" customHeight="1">
      <c r="A809" s="426"/>
      <c r="B809" s="426"/>
      <c r="C809" s="426"/>
      <c r="D809" s="426"/>
      <c r="E809" s="426"/>
      <c r="F809" s="426"/>
      <c r="G809" s="426"/>
      <c r="H809" s="426"/>
      <c r="I809" s="426"/>
      <c r="J809" s="426"/>
      <c r="K809" s="426"/>
      <c r="L809" s="426"/>
      <c r="M809" s="426"/>
      <c r="N809" s="426"/>
      <c r="O809" s="426"/>
      <c r="P809" s="426"/>
      <c r="Q809" s="426"/>
      <c r="R809" s="426"/>
      <c r="S809" s="426"/>
      <c r="T809" s="426"/>
      <c r="U809" s="426"/>
      <c r="V809" s="426"/>
      <c r="W809" s="426"/>
      <c r="X809" s="426"/>
      <c r="Y809" s="426"/>
      <c r="Z809" s="426"/>
      <c r="AA809" s="426"/>
    </row>
    <row r="810" spans="1:27" ht="15.75" customHeight="1">
      <c r="A810" s="426"/>
      <c r="B810" s="426"/>
      <c r="C810" s="426"/>
      <c r="D810" s="426"/>
      <c r="E810" s="426"/>
      <c r="F810" s="426"/>
      <c r="G810" s="426"/>
      <c r="H810" s="426"/>
      <c r="I810" s="426"/>
      <c r="J810" s="426"/>
      <c r="K810" s="426"/>
      <c r="L810" s="426"/>
      <c r="M810" s="426"/>
      <c r="N810" s="426"/>
      <c r="O810" s="426"/>
      <c r="P810" s="426"/>
      <c r="Q810" s="426"/>
      <c r="R810" s="426"/>
      <c r="S810" s="426"/>
      <c r="T810" s="426"/>
      <c r="U810" s="426"/>
      <c r="V810" s="426"/>
      <c r="W810" s="426"/>
      <c r="X810" s="426"/>
      <c r="Y810" s="426"/>
      <c r="Z810" s="426"/>
      <c r="AA810" s="426"/>
    </row>
    <row r="811" spans="1:27" ht="15.75" customHeight="1">
      <c r="A811" s="426"/>
      <c r="B811" s="426"/>
      <c r="C811" s="426"/>
      <c r="D811" s="426"/>
      <c r="E811" s="426"/>
      <c r="F811" s="426"/>
      <c r="G811" s="426"/>
      <c r="H811" s="426"/>
      <c r="I811" s="426"/>
      <c r="J811" s="426"/>
      <c r="K811" s="426"/>
      <c r="L811" s="426"/>
      <c r="M811" s="426"/>
      <c r="N811" s="426"/>
      <c r="O811" s="426"/>
      <c r="P811" s="426"/>
      <c r="Q811" s="426"/>
      <c r="R811" s="426"/>
      <c r="S811" s="426"/>
      <c r="T811" s="426"/>
      <c r="U811" s="426"/>
      <c r="V811" s="426"/>
      <c r="W811" s="426"/>
      <c r="X811" s="426"/>
      <c r="Y811" s="426"/>
      <c r="Z811" s="426"/>
      <c r="AA811" s="426"/>
    </row>
    <row r="812" spans="1:27" ht="15.75" customHeight="1">
      <c r="A812" s="426"/>
      <c r="B812" s="426"/>
      <c r="C812" s="426"/>
      <c r="D812" s="426"/>
      <c r="E812" s="426"/>
      <c r="F812" s="426"/>
      <c r="G812" s="426"/>
      <c r="H812" s="426"/>
      <c r="I812" s="426"/>
      <c r="J812" s="426"/>
      <c r="K812" s="426"/>
      <c r="L812" s="426"/>
      <c r="M812" s="426"/>
      <c r="N812" s="426"/>
      <c r="O812" s="426"/>
      <c r="P812" s="426"/>
      <c r="Q812" s="426"/>
      <c r="R812" s="426"/>
      <c r="S812" s="426"/>
      <c r="T812" s="426"/>
      <c r="U812" s="426"/>
      <c r="V812" s="426"/>
      <c r="W812" s="426"/>
      <c r="X812" s="426"/>
      <c r="Y812" s="426"/>
      <c r="Z812" s="426"/>
      <c r="AA812" s="426"/>
    </row>
    <row r="813" spans="1:27" ht="15.75" customHeight="1">
      <c r="A813" s="426"/>
      <c r="B813" s="426"/>
      <c r="C813" s="426"/>
      <c r="D813" s="426"/>
      <c r="E813" s="426"/>
      <c r="F813" s="426"/>
      <c r="G813" s="426"/>
      <c r="H813" s="426"/>
      <c r="I813" s="426"/>
      <c r="J813" s="426"/>
      <c r="K813" s="426"/>
      <c r="L813" s="426"/>
      <c r="M813" s="426"/>
      <c r="N813" s="426"/>
      <c r="O813" s="426"/>
      <c r="P813" s="426"/>
      <c r="Q813" s="426"/>
      <c r="R813" s="426"/>
      <c r="S813" s="426"/>
      <c r="T813" s="426"/>
      <c r="U813" s="426"/>
      <c r="V813" s="426"/>
      <c r="W813" s="426"/>
      <c r="X813" s="426"/>
      <c r="Y813" s="426"/>
      <c r="Z813" s="426"/>
      <c r="AA813" s="426"/>
    </row>
    <row r="814" spans="1:27" ht="15.75" customHeight="1">
      <c r="A814" s="426"/>
      <c r="B814" s="426"/>
      <c r="C814" s="426"/>
      <c r="D814" s="426"/>
      <c r="E814" s="426"/>
      <c r="F814" s="426"/>
      <c r="G814" s="426"/>
      <c r="H814" s="426"/>
      <c r="I814" s="426"/>
      <c r="J814" s="426"/>
      <c r="K814" s="426"/>
      <c r="L814" s="426"/>
      <c r="M814" s="426"/>
      <c r="N814" s="426"/>
      <c r="O814" s="426"/>
      <c r="P814" s="426"/>
      <c r="Q814" s="426"/>
      <c r="R814" s="426"/>
      <c r="S814" s="426"/>
      <c r="T814" s="426"/>
      <c r="U814" s="426"/>
      <c r="V814" s="426"/>
      <c r="W814" s="426"/>
      <c r="X814" s="426"/>
      <c r="Y814" s="426"/>
      <c r="Z814" s="426"/>
      <c r="AA814" s="426"/>
    </row>
    <row r="815" spans="1:27" ht="15.75" customHeight="1">
      <c r="A815" s="426"/>
      <c r="B815" s="426"/>
      <c r="C815" s="426"/>
      <c r="D815" s="426"/>
      <c r="E815" s="426"/>
      <c r="F815" s="426"/>
      <c r="G815" s="426"/>
      <c r="H815" s="426"/>
      <c r="I815" s="426"/>
      <c r="J815" s="426"/>
      <c r="K815" s="426"/>
      <c r="L815" s="426"/>
      <c r="M815" s="426"/>
      <c r="N815" s="426"/>
      <c r="O815" s="426"/>
      <c r="P815" s="426"/>
      <c r="Q815" s="426"/>
      <c r="R815" s="426"/>
      <c r="S815" s="426"/>
      <c r="T815" s="426"/>
      <c r="U815" s="426"/>
      <c r="V815" s="426"/>
      <c r="W815" s="426"/>
      <c r="X815" s="426"/>
      <c r="Y815" s="426"/>
      <c r="Z815" s="426"/>
      <c r="AA815" s="426"/>
    </row>
    <row r="816" spans="1:27" ht="15.75" customHeight="1">
      <c r="A816" s="426"/>
      <c r="B816" s="426"/>
      <c r="C816" s="426"/>
      <c r="D816" s="426"/>
      <c r="E816" s="426"/>
      <c r="F816" s="426"/>
      <c r="G816" s="426"/>
      <c r="H816" s="426"/>
      <c r="I816" s="426"/>
      <c r="J816" s="426"/>
      <c r="K816" s="426"/>
      <c r="L816" s="426"/>
      <c r="M816" s="426"/>
      <c r="N816" s="426"/>
      <c r="O816" s="426"/>
      <c r="P816" s="426"/>
      <c r="Q816" s="426"/>
      <c r="R816" s="426"/>
      <c r="S816" s="426"/>
      <c r="T816" s="426"/>
      <c r="U816" s="426"/>
      <c r="V816" s="426"/>
      <c r="W816" s="426"/>
      <c r="X816" s="426"/>
      <c r="Y816" s="426"/>
      <c r="Z816" s="426"/>
      <c r="AA816" s="426"/>
    </row>
    <row r="817" spans="1:27" ht="15.75" customHeight="1">
      <c r="A817" s="426"/>
      <c r="B817" s="426"/>
      <c r="C817" s="426"/>
      <c r="D817" s="426"/>
      <c r="E817" s="426"/>
      <c r="F817" s="426"/>
      <c r="G817" s="426"/>
      <c r="H817" s="426"/>
      <c r="I817" s="426"/>
      <c r="J817" s="426"/>
      <c r="K817" s="426"/>
      <c r="L817" s="426"/>
      <c r="M817" s="426"/>
      <c r="N817" s="426"/>
      <c r="O817" s="426"/>
      <c r="P817" s="426"/>
      <c r="Q817" s="426"/>
      <c r="R817" s="426"/>
      <c r="S817" s="426"/>
      <c r="T817" s="426"/>
      <c r="U817" s="426"/>
      <c r="V817" s="426"/>
      <c r="W817" s="426"/>
      <c r="X817" s="426"/>
      <c r="Y817" s="426"/>
      <c r="Z817" s="426"/>
      <c r="AA817" s="426"/>
    </row>
    <row r="818" spans="1:27" ht="15.75" customHeight="1">
      <c r="A818" s="426"/>
      <c r="B818" s="426"/>
      <c r="C818" s="426"/>
      <c r="D818" s="426"/>
      <c r="E818" s="426"/>
      <c r="F818" s="426"/>
      <c r="G818" s="426"/>
      <c r="H818" s="426"/>
      <c r="I818" s="426"/>
      <c r="J818" s="426"/>
      <c r="K818" s="426"/>
      <c r="L818" s="426"/>
      <c r="M818" s="426"/>
      <c r="N818" s="426"/>
      <c r="O818" s="426"/>
      <c r="P818" s="426"/>
      <c r="Q818" s="426"/>
      <c r="R818" s="426"/>
      <c r="S818" s="426"/>
      <c r="T818" s="426"/>
      <c r="U818" s="426"/>
      <c r="V818" s="426"/>
      <c r="W818" s="426"/>
      <c r="X818" s="426"/>
      <c r="Y818" s="426"/>
      <c r="Z818" s="426"/>
      <c r="AA818" s="426"/>
    </row>
    <row r="819" spans="1:27" ht="15.75" customHeight="1">
      <c r="A819" s="426"/>
      <c r="B819" s="426"/>
      <c r="C819" s="426"/>
      <c r="D819" s="426"/>
      <c r="E819" s="426"/>
      <c r="F819" s="426"/>
      <c r="G819" s="426"/>
      <c r="H819" s="426"/>
      <c r="I819" s="426"/>
      <c r="J819" s="426"/>
      <c r="K819" s="426"/>
      <c r="L819" s="426"/>
      <c r="M819" s="426"/>
      <c r="N819" s="426"/>
      <c r="O819" s="426"/>
      <c r="P819" s="426"/>
      <c r="Q819" s="426"/>
      <c r="R819" s="426"/>
      <c r="S819" s="426"/>
      <c r="T819" s="426"/>
      <c r="U819" s="426"/>
      <c r="V819" s="426"/>
      <c r="W819" s="426"/>
      <c r="X819" s="426"/>
      <c r="Y819" s="426"/>
      <c r="Z819" s="426"/>
      <c r="AA819" s="426"/>
    </row>
    <row r="820" spans="1:27" ht="15.75" customHeight="1">
      <c r="A820" s="426"/>
      <c r="B820" s="426"/>
      <c r="C820" s="426"/>
      <c r="D820" s="426"/>
      <c r="E820" s="426"/>
      <c r="F820" s="426"/>
      <c r="G820" s="426"/>
      <c r="H820" s="426"/>
      <c r="I820" s="426"/>
      <c r="J820" s="426"/>
      <c r="K820" s="426"/>
      <c r="L820" s="426"/>
      <c r="M820" s="426"/>
      <c r="N820" s="426"/>
      <c r="O820" s="426"/>
      <c r="P820" s="426"/>
      <c r="Q820" s="426"/>
      <c r="R820" s="426"/>
      <c r="S820" s="426"/>
      <c r="T820" s="426"/>
      <c r="U820" s="426"/>
      <c r="V820" s="426"/>
      <c r="W820" s="426"/>
      <c r="X820" s="426"/>
      <c r="Y820" s="426"/>
      <c r="Z820" s="426"/>
      <c r="AA820" s="426"/>
    </row>
    <row r="821" spans="1:27" ht="15.75" customHeight="1">
      <c r="A821" s="426"/>
      <c r="B821" s="426"/>
      <c r="C821" s="426"/>
      <c r="D821" s="426"/>
      <c r="E821" s="426"/>
      <c r="F821" s="426"/>
      <c r="G821" s="426"/>
      <c r="H821" s="426"/>
      <c r="I821" s="426"/>
      <c r="J821" s="426"/>
      <c r="K821" s="426"/>
      <c r="L821" s="426"/>
      <c r="M821" s="426"/>
      <c r="N821" s="426"/>
      <c r="O821" s="426"/>
      <c r="P821" s="426"/>
      <c r="Q821" s="426"/>
      <c r="R821" s="426"/>
      <c r="S821" s="426"/>
      <c r="T821" s="426"/>
      <c r="U821" s="426"/>
      <c r="V821" s="426"/>
      <c r="W821" s="426"/>
      <c r="X821" s="426"/>
      <c r="Y821" s="426"/>
      <c r="Z821" s="426"/>
      <c r="AA821" s="426"/>
    </row>
    <row r="822" spans="1:27" ht="15.75" customHeight="1">
      <c r="A822" s="426"/>
      <c r="B822" s="426"/>
      <c r="C822" s="426"/>
      <c r="D822" s="426"/>
      <c r="E822" s="426"/>
      <c r="F822" s="426"/>
      <c r="G822" s="426"/>
      <c r="H822" s="426"/>
      <c r="I822" s="426"/>
      <c r="J822" s="426"/>
      <c r="K822" s="426"/>
      <c r="L822" s="426"/>
      <c r="M822" s="426"/>
      <c r="N822" s="426"/>
      <c r="O822" s="426"/>
      <c r="P822" s="426"/>
      <c r="Q822" s="426"/>
      <c r="R822" s="426"/>
      <c r="S822" s="426"/>
      <c r="T822" s="426"/>
      <c r="U822" s="426"/>
      <c r="V822" s="426"/>
      <c r="W822" s="426"/>
      <c r="X822" s="426"/>
      <c r="Y822" s="426"/>
      <c r="Z822" s="426"/>
      <c r="AA822" s="426"/>
    </row>
    <row r="823" spans="1:27" ht="15.75" customHeight="1">
      <c r="A823" s="426"/>
      <c r="B823" s="426"/>
      <c r="C823" s="426"/>
      <c r="D823" s="426"/>
      <c r="E823" s="426"/>
      <c r="F823" s="426"/>
      <c r="G823" s="426"/>
      <c r="H823" s="426"/>
      <c r="I823" s="426"/>
      <c r="J823" s="426"/>
      <c r="K823" s="426"/>
      <c r="L823" s="426"/>
      <c r="M823" s="426"/>
      <c r="N823" s="426"/>
      <c r="O823" s="426"/>
      <c r="P823" s="426"/>
      <c r="Q823" s="426"/>
      <c r="R823" s="426"/>
      <c r="S823" s="426"/>
      <c r="T823" s="426"/>
      <c r="U823" s="426"/>
      <c r="V823" s="426"/>
      <c r="W823" s="426"/>
      <c r="X823" s="426"/>
      <c r="Y823" s="426"/>
      <c r="Z823" s="426"/>
      <c r="AA823" s="426"/>
    </row>
    <row r="824" spans="1:27" ht="15.75" customHeight="1">
      <c r="A824" s="426"/>
      <c r="B824" s="426"/>
      <c r="C824" s="426"/>
      <c r="D824" s="426"/>
      <c r="E824" s="426"/>
      <c r="F824" s="426"/>
      <c r="G824" s="426"/>
      <c r="H824" s="426"/>
      <c r="I824" s="426"/>
      <c r="J824" s="426"/>
      <c r="K824" s="426"/>
      <c r="L824" s="426"/>
      <c r="M824" s="426"/>
      <c r="N824" s="426"/>
      <c r="O824" s="426"/>
      <c r="P824" s="426"/>
      <c r="Q824" s="426"/>
      <c r="R824" s="426"/>
      <c r="S824" s="426"/>
      <c r="T824" s="426"/>
      <c r="U824" s="426"/>
      <c r="V824" s="426"/>
      <c r="W824" s="426"/>
      <c r="X824" s="426"/>
      <c r="Y824" s="426"/>
      <c r="Z824" s="426"/>
      <c r="AA824" s="426"/>
    </row>
    <row r="825" spans="1:27" ht="15.75" customHeight="1">
      <c r="A825" s="426"/>
      <c r="B825" s="426"/>
      <c r="C825" s="426"/>
      <c r="D825" s="426"/>
      <c r="E825" s="426"/>
      <c r="F825" s="426"/>
      <c r="G825" s="426"/>
      <c r="H825" s="426"/>
      <c r="I825" s="426"/>
      <c r="J825" s="426"/>
      <c r="K825" s="426"/>
      <c r="L825" s="426"/>
      <c r="M825" s="426"/>
      <c r="N825" s="426"/>
      <c r="O825" s="426"/>
      <c r="P825" s="426"/>
      <c r="Q825" s="426"/>
      <c r="R825" s="426"/>
      <c r="S825" s="426"/>
      <c r="T825" s="426"/>
      <c r="U825" s="426"/>
      <c r="V825" s="426"/>
      <c r="W825" s="426"/>
      <c r="X825" s="426"/>
      <c r="Y825" s="426"/>
      <c r="Z825" s="426"/>
      <c r="AA825" s="426"/>
    </row>
    <row r="826" spans="1:27" ht="15.75" customHeight="1">
      <c r="A826" s="426"/>
      <c r="B826" s="426"/>
      <c r="C826" s="426"/>
      <c r="D826" s="426"/>
      <c r="E826" s="426"/>
      <c r="F826" s="426"/>
      <c r="G826" s="426"/>
      <c r="H826" s="426"/>
      <c r="I826" s="426"/>
      <c r="J826" s="426"/>
      <c r="K826" s="426"/>
      <c r="L826" s="426"/>
      <c r="M826" s="426"/>
      <c r="N826" s="426"/>
      <c r="O826" s="426"/>
      <c r="P826" s="426"/>
      <c r="Q826" s="426"/>
      <c r="R826" s="426"/>
      <c r="S826" s="426"/>
      <c r="T826" s="426"/>
      <c r="U826" s="426"/>
      <c r="V826" s="426"/>
      <c r="W826" s="426"/>
      <c r="X826" s="426"/>
      <c r="Y826" s="426"/>
      <c r="Z826" s="426"/>
      <c r="AA826" s="426"/>
    </row>
    <row r="827" spans="1:27" ht="15.75" customHeight="1">
      <c r="A827" s="426"/>
      <c r="B827" s="426"/>
      <c r="C827" s="426"/>
      <c r="D827" s="426"/>
      <c r="E827" s="426"/>
      <c r="F827" s="426"/>
      <c r="G827" s="426"/>
      <c r="H827" s="426"/>
      <c r="I827" s="426"/>
      <c r="J827" s="426"/>
      <c r="K827" s="426"/>
      <c r="L827" s="426"/>
      <c r="M827" s="426"/>
      <c r="N827" s="426"/>
      <c r="O827" s="426"/>
      <c r="P827" s="426"/>
      <c r="Q827" s="426"/>
      <c r="R827" s="426"/>
      <c r="S827" s="426"/>
      <c r="T827" s="426"/>
      <c r="U827" s="426"/>
      <c r="V827" s="426"/>
      <c r="W827" s="426"/>
      <c r="X827" s="426"/>
      <c r="Y827" s="426"/>
      <c r="Z827" s="426"/>
      <c r="AA827" s="426"/>
    </row>
    <row r="828" spans="1:27" ht="15.75" customHeight="1">
      <c r="A828" s="426"/>
      <c r="B828" s="426"/>
      <c r="C828" s="426"/>
      <c r="D828" s="426"/>
      <c r="E828" s="426"/>
      <c r="F828" s="426"/>
      <c r="G828" s="426"/>
      <c r="H828" s="426"/>
      <c r="I828" s="426"/>
      <c r="J828" s="426"/>
      <c r="K828" s="426"/>
      <c r="L828" s="426"/>
      <c r="M828" s="426"/>
      <c r="N828" s="426"/>
      <c r="O828" s="426"/>
      <c r="P828" s="426"/>
      <c r="Q828" s="426"/>
      <c r="R828" s="426"/>
      <c r="S828" s="426"/>
      <c r="T828" s="426"/>
      <c r="U828" s="426"/>
      <c r="V828" s="426"/>
      <c r="W828" s="426"/>
      <c r="X828" s="426"/>
      <c r="Y828" s="426"/>
      <c r="Z828" s="426"/>
      <c r="AA828" s="426"/>
    </row>
    <row r="829" spans="1:27" ht="15.75" customHeight="1">
      <c r="A829" s="426"/>
      <c r="B829" s="426"/>
      <c r="C829" s="426"/>
      <c r="D829" s="426"/>
      <c r="E829" s="426"/>
      <c r="F829" s="426"/>
      <c r="G829" s="426"/>
      <c r="H829" s="426"/>
      <c r="I829" s="426"/>
      <c r="J829" s="426"/>
      <c r="K829" s="426"/>
      <c r="L829" s="426"/>
      <c r="M829" s="426"/>
      <c r="N829" s="426"/>
      <c r="O829" s="426"/>
      <c r="P829" s="426"/>
      <c r="Q829" s="426"/>
      <c r="R829" s="426"/>
      <c r="S829" s="426"/>
      <c r="T829" s="426"/>
      <c r="U829" s="426"/>
      <c r="V829" s="426"/>
      <c r="W829" s="426"/>
      <c r="X829" s="426"/>
      <c r="Y829" s="426"/>
      <c r="Z829" s="426"/>
      <c r="AA829" s="426"/>
    </row>
    <row r="830" spans="1:27" ht="15.75" customHeight="1">
      <c r="A830" s="426"/>
      <c r="B830" s="426"/>
      <c r="C830" s="426"/>
      <c r="D830" s="426"/>
      <c r="E830" s="426"/>
      <c r="F830" s="426"/>
      <c r="G830" s="426"/>
      <c r="H830" s="426"/>
      <c r="I830" s="426"/>
      <c r="J830" s="426"/>
      <c r="K830" s="426"/>
      <c r="L830" s="426"/>
      <c r="M830" s="426"/>
      <c r="N830" s="426"/>
      <c r="O830" s="426"/>
      <c r="P830" s="426"/>
      <c r="Q830" s="426"/>
      <c r="R830" s="426"/>
      <c r="S830" s="426"/>
      <c r="T830" s="426"/>
      <c r="U830" s="426"/>
      <c r="V830" s="426"/>
      <c r="W830" s="426"/>
      <c r="X830" s="426"/>
      <c r="Y830" s="426"/>
      <c r="Z830" s="426"/>
      <c r="AA830" s="426"/>
    </row>
    <row r="831" spans="1:27" ht="15.75" customHeight="1">
      <c r="A831" s="426"/>
      <c r="B831" s="426"/>
      <c r="C831" s="426"/>
      <c r="D831" s="426"/>
      <c r="E831" s="426"/>
      <c r="F831" s="426"/>
      <c r="G831" s="426"/>
      <c r="H831" s="426"/>
      <c r="I831" s="426"/>
      <c r="J831" s="426"/>
      <c r="K831" s="426"/>
      <c r="L831" s="426"/>
      <c r="M831" s="426"/>
      <c r="N831" s="426"/>
      <c r="O831" s="426"/>
      <c r="P831" s="426"/>
      <c r="Q831" s="426"/>
      <c r="R831" s="426"/>
      <c r="S831" s="426"/>
      <c r="T831" s="426"/>
      <c r="U831" s="426"/>
      <c r="V831" s="426"/>
      <c r="W831" s="426"/>
      <c r="X831" s="426"/>
      <c r="Y831" s="426"/>
      <c r="Z831" s="426"/>
      <c r="AA831" s="426"/>
    </row>
    <row r="832" spans="1:27" ht="15.75" customHeight="1">
      <c r="A832" s="426"/>
      <c r="B832" s="426"/>
      <c r="C832" s="426"/>
      <c r="D832" s="426"/>
      <c r="E832" s="426"/>
      <c r="F832" s="426"/>
      <c r="G832" s="426"/>
      <c r="H832" s="426"/>
      <c r="I832" s="426"/>
      <c r="J832" s="426"/>
      <c r="K832" s="426"/>
      <c r="L832" s="426"/>
      <c r="M832" s="426"/>
      <c r="N832" s="426"/>
      <c r="O832" s="426"/>
      <c r="P832" s="426"/>
      <c r="Q832" s="426"/>
      <c r="R832" s="426"/>
      <c r="S832" s="426"/>
      <c r="T832" s="426"/>
      <c r="U832" s="426"/>
      <c r="V832" s="426"/>
      <c r="W832" s="426"/>
      <c r="X832" s="426"/>
      <c r="Y832" s="426"/>
      <c r="Z832" s="426"/>
      <c r="AA832" s="426"/>
    </row>
    <row r="833" spans="1:27" ht="15.75" customHeight="1">
      <c r="A833" s="426"/>
      <c r="B833" s="426"/>
      <c r="C833" s="426"/>
      <c r="D833" s="426"/>
      <c r="E833" s="426"/>
      <c r="F833" s="426"/>
      <c r="G833" s="426"/>
      <c r="H833" s="426"/>
      <c r="I833" s="426"/>
      <c r="J833" s="426"/>
      <c r="K833" s="426"/>
      <c r="L833" s="426"/>
      <c r="M833" s="426"/>
      <c r="N833" s="426"/>
      <c r="O833" s="426"/>
      <c r="P833" s="426"/>
      <c r="Q833" s="426"/>
      <c r="R833" s="426"/>
      <c r="S833" s="426"/>
      <c r="T833" s="426"/>
      <c r="U833" s="426"/>
      <c r="V833" s="426"/>
      <c r="W833" s="426"/>
      <c r="X833" s="426"/>
      <c r="Y833" s="426"/>
      <c r="Z833" s="426"/>
      <c r="AA833" s="426"/>
    </row>
    <row r="834" spans="1:27" ht="15.75" customHeight="1">
      <c r="A834" s="426"/>
      <c r="B834" s="426"/>
      <c r="C834" s="426"/>
      <c r="D834" s="426"/>
      <c r="E834" s="426"/>
      <c r="F834" s="426"/>
      <c r="G834" s="426"/>
      <c r="H834" s="426"/>
      <c r="I834" s="426"/>
      <c r="J834" s="426"/>
      <c r="K834" s="426"/>
      <c r="L834" s="426"/>
      <c r="M834" s="426"/>
      <c r="N834" s="426"/>
      <c r="O834" s="426"/>
      <c r="P834" s="426"/>
      <c r="Q834" s="426"/>
      <c r="R834" s="426"/>
      <c r="S834" s="426"/>
      <c r="T834" s="426"/>
      <c r="U834" s="426"/>
      <c r="V834" s="426"/>
      <c r="W834" s="426"/>
      <c r="X834" s="426"/>
      <c r="Y834" s="426"/>
      <c r="Z834" s="426"/>
      <c r="AA834" s="426"/>
    </row>
    <row r="835" spans="1:27" ht="15.75" customHeight="1">
      <c r="A835" s="426"/>
      <c r="B835" s="426"/>
      <c r="C835" s="426"/>
      <c r="D835" s="426"/>
      <c r="E835" s="426"/>
      <c r="F835" s="426"/>
      <c r="G835" s="426"/>
      <c r="H835" s="426"/>
      <c r="I835" s="426"/>
      <c r="J835" s="426"/>
      <c r="K835" s="426"/>
      <c r="L835" s="426"/>
      <c r="M835" s="426"/>
      <c r="N835" s="426"/>
      <c r="O835" s="426"/>
      <c r="P835" s="426"/>
      <c r="Q835" s="426"/>
      <c r="R835" s="426"/>
      <c r="S835" s="426"/>
      <c r="T835" s="426"/>
      <c r="U835" s="426"/>
      <c r="V835" s="426"/>
      <c r="W835" s="426"/>
      <c r="X835" s="426"/>
      <c r="Y835" s="426"/>
      <c r="Z835" s="426"/>
      <c r="AA835" s="426"/>
    </row>
    <row r="836" spans="1:27" ht="15.75" customHeight="1">
      <c r="A836" s="426"/>
      <c r="B836" s="426"/>
      <c r="C836" s="426"/>
      <c r="D836" s="426"/>
      <c r="E836" s="426"/>
      <c r="F836" s="426"/>
      <c r="G836" s="426"/>
      <c r="H836" s="426"/>
      <c r="I836" s="426"/>
      <c r="J836" s="426"/>
      <c r="K836" s="426"/>
      <c r="L836" s="426"/>
      <c r="M836" s="426"/>
      <c r="N836" s="426"/>
      <c r="O836" s="426"/>
      <c r="P836" s="426"/>
      <c r="Q836" s="426"/>
      <c r="R836" s="426"/>
      <c r="S836" s="426"/>
      <c r="T836" s="426"/>
      <c r="U836" s="426"/>
      <c r="V836" s="426"/>
      <c r="W836" s="426"/>
      <c r="X836" s="426"/>
      <c r="Y836" s="426"/>
      <c r="Z836" s="426"/>
      <c r="AA836" s="426"/>
    </row>
    <row r="837" spans="1:27" ht="15.75" customHeight="1">
      <c r="A837" s="426"/>
      <c r="B837" s="426"/>
      <c r="C837" s="426"/>
      <c r="D837" s="426"/>
      <c r="E837" s="426"/>
      <c r="F837" s="426"/>
      <c r="G837" s="426"/>
      <c r="H837" s="426"/>
      <c r="I837" s="426"/>
      <c r="J837" s="426"/>
      <c r="K837" s="426"/>
      <c r="L837" s="426"/>
      <c r="M837" s="426"/>
      <c r="N837" s="426"/>
      <c r="O837" s="426"/>
      <c r="P837" s="426"/>
      <c r="Q837" s="426"/>
      <c r="R837" s="426"/>
      <c r="S837" s="426"/>
      <c r="T837" s="426"/>
      <c r="U837" s="426"/>
      <c r="V837" s="426"/>
      <c r="W837" s="426"/>
      <c r="X837" s="426"/>
      <c r="Y837" s="426"/>
      <c r="Z837" s="426"/>
      <c r="AA837" s="426"/>
    </row>
    <row r="838" spans="1:27" ht="15.75" customHeight="1">
      <c r="A838" s="426"/>
      <c r="B838" s="426"/>
      <c r="C838" s="426"/>
      <c r="D838" s="426"/>
      <c r="E838" s="426"/>
      <c r="F838" s="426"/>
      <c r="G838" s="426"/>
      <c r="H838" s="426"/>
      <c r="I838" s="426"/>
      <c r="J838" s="426"/>
      <c r="K838" s="426"/>
      <c r="L838" s="426"/>
      <c r="M838" s="426"/>
      <c r="N838" s="426"/>
      <c r="O838" s="426"/>
      <c r="P838" s="426"/>
      <c r="Q838" s="426"/>
      <c r="R838" s="426"/>
      <c r="S838" s="426"/>
      <c r="T838" s="426"/>
      <c r="U838" s="426"/>
      <c r="V838" s="426"/>
      <c r="W838" s="426"/>
      <c r="X838" s="426"/>
      <c r="Y838" s="426"/>
      <c r="Z838" s="426"/>
      <c r="AA838" s="426"/>
    </row>
    <row r="839" spans="1:27" ht="15.75" customHeight="1">
      <c r="A839" s="426"/>
      <c r="B839" s="426"/>
      <c r="C839" s="426"/>
      <c r="D839" s="426"/>
      <c r="E839" s="426"/>
      <c r="F839" s="426"/>
      <c r="G839" s="426"/>
      <c r="H839" s="426"/>
      <c r="I839" s="426"/>
      <c r="J839" s="426"/>
      <c r="K839" s="426"/>
      <c r="L839" s="426"/>
      <c r="M839" s="426"/>
      <c r="N839" s="426"/>
      <c r="O839" s="426"/>
      <c r="P839" s="426"/>
      <c r="Q839" s="426"/>
      <c r="R839" s="426"/>
      <c r="S839" s="426"/>
      <c r="T839" s="426"/>
      <c r="U839" s="426"/>
      <c r="V839" s="426"/>
      <c r="W839" s="426"/>
      <c r="X839" s="426"/>
      <c r="Y839" s="426"/>
      <c r="Z839" s="426"/>
      <c r="AA839" s="426"/>
    </row>
    <row r="840" spans="1:27" ht="15.75" customHeight="1">
      <c r="A840" s="426"/>
      <c r="B840" s="426"/>
      <c r="C840" s="426"/>
      <c r="D840" s="426"/>
      <c r="E840" s="426"/>
      <c r="F840" s="426"/>
      <c r="G840" s="426"/>
      <c r="H840" s="426"/>
      <c r="I840" s="426"/>
      <c r="J840" s="426"/>
      <c r="K840" s="426"/>
      <c r="L840" s="426"/>
      <c r="M840" s="426"/>
      <c r="N840" s="426"/>
      <c r="O840" s="426"/>
      <c r="P840" s="426"/>
      <c r="Q840" s="426"/>
      <c r="R840" s="426"/>
      <c r="S840" s="426"/>
      <c r="T840" s="426"/>
      <c r="U840" s="426"/>
      <c r="V840" s="426"/>
      <c r="W840" s="426"/>
      <c r="X840" s="426"/>
      <c r="Y840" s="426"/>
      <c r="Z840" s="426"/>
      <c r="AA840" s="426"/>
    </row>
    <row r="841" spans="1:27" ht="15.75" customHeight="1">
      <c r="A841" s="426"/>
      <c r="B841" s="426"/>
      <c r="C841" s="426"/>
      <c r="D841" s="426"/>
      <c r="E841" s="426"/>
      <c r="F841" s="426"/>
      <c r="G841" s="426"/>
      <c r="H841" s="426"/>
      <c r="I841" s="426"/>
      <c r="J841" s="426"/>
      <c r="K841" s="426"/>
      <c r="L841" s="426"/>
      <c r="M841" s="426"/>
      <c r="N841" s="426"/>
      <c r="O841" s="426"/>
      <c r="P841" s="426"/>
      <c r="Q841" s="426"/>
      <c r="R841" s="426"/>
      <c r="S841" s="426"/>
      <c r="T841" s="426"/>
      <c r="U841" s="426"/>
      <c r="V841" s="426"/>
      <c r="W841" s="426"/>
      <c r="X841" s="426"/>
      <c r="Y841" s="426"/>
      <c r="Z841" s="426"/>
      <c r="AA841" s="426"/>
    </row>
    <row r="842" spans="1:27" ht="15.75" customHeight="1">
      <c r="A842" s="426"/>
      <c r="B842" s="426"/>
      <c r="C842" s="426"/>
      <c r="D842" s="426"/>
      <c r="E842" s="426"/>
      <c r="F842" s="426"/>
      <c r="G842" s="426"/>
      <c r="H842" s="426"/>
      <c r="I842" s="426"/>
      <c r="J842" s="426"/>
      <c r="K842" s="426"/>
      <c r="L842" s="426"/>
      <c r="M842" s="426"/>
      <c r="N842" s="426"/>
      <c r="O842" s="426"/>
      <c r="P842" s="426"/>
      <c r="Q842" s="426"/>
      <c r="R842" s="426"/>
      <c r="S842" s="426"/>
      <c r="T842" s="426"/>
      <c r="U842" s="426"/>
      <c r="V842" s="426"/>
      <c r="W842" s="426"/>
      <c r="X842" s="426"/>
      <c r="Y842" s="426"/>
      <c r="Z842" s="426"/>
      <c r="AA842" s="426"/>
    </row>
    <row r="843" spans="1:27" ht="15.75" customHeight="1">
      <c r="A843" s="426"/>
      <c r="B843" s="426"/>
      <c r="C843" s="426"/>
      <c r="D843" s="426"/>
      <c r="E843" s="426"/>
      <c r="F843" s="426"/>
      <c r="G843" s="426"/>
      <c r="H843" s="426"/>
      <c r="I843" s="426"/>
      <c r="J843" s="426"/>
      <c r="K843" s="426"/>
      <c r="L843" s="426"/>
      <c r="M843" s="426"/>
      <c r="N843" s="426"/>
      <c r="O843" s="426"/>
      <c r="P843" s="426"/>
      <c r="Q843" s="426"/>
      <c r="R843" s="426"/>
      <c r="S843" s="426"/>
      <c r="T843" s="426"/>
      <c r="U843" s="426"/>
      <c r="V843" s="426"/>
      <c r="W843" s="426"/>
      <c r="X843" s="426"/>
      <c r="Y843" s="426"/>
      <c r="Z843" s="426"/>
      <c r="AA843" s="426"/>
    </row>
    <row r="844" spans="1:27" ht="15.75" customHeight="1">
      <c r="A844" s="426"/>
      <c r="B844" s="426"/>
      <c r="C844" s="426"/>
      <c r="D844" s="426"/>
      <c r="E844" s="426"/>
      <c r="F844" s="426"/>
      <c r="G844" s="426"/>
      <c r="H844" s="426"/>
      <c r="I844" s="426"/>
      <c r="J844" s="426"/>
      <c r="K844" s="426"/>
      <c r="L844" s="426"/>
      <c r="M844" s="426"/>
      <c r="N844" s="426"/>
      <c r="O844" s="426"/>
      <c r="P844" s="426"/>
      <c r="Q844" s="426"/>
      <c r="R844" s="426"/>
      <c r="S844" s="426"/>
      <c r="T844" s="426"/>
      <c r="U844" s="426"/>
      <c r="V844" s="426"/>
      <c r="W844" s="426"/>
      <c r="X844" s="426"/>
      <c r="Y844" s="426"/>
      <c r="Z844" s="426"/>
      <c r="AA844" s="426"/>
    </row>
    <row r="845" spans="1:27" ht="15.75" customHeight="1">
      <c r="A845" s="426"/>
      <c r="B845" s="426"/>
      <c r="C845" s="426"/>
      <c r="D845" s="426"/>
      <c r="E845" s="426"/>
      <c r="F845" s="426"/>
      <c r="G845" s="426"/>
      <c r="H845" s="426"/>
      <c r="I845" s="426"/>
      <c r="J845" s="426"/>
      <c r="K845" s="426"/>
      <c r="L845" s="426"/>
      <c r="M845" s="426"/>
      <c r="N845" s="426"/>
      <c r="O845" s="426"/>
      <c r="P845" s="426"/>
      <c r="Q845" s="426"/>
      <c r="R845" s="426"/>
      <c r="S845" s="426"/>
      <c r="T845" s="426"/>
      <c r="U845" s="426"/>
      <c r="V845" s="426"/>
      <c r="W845" s="426"/>
      <c r="X845" s="426"/>
      <c r="Y845" s="426"/>
      <c r="Z845" s="426"/>
      <c r="AA845" s="426"/>
    </row>
    <row r="846" spans="1:27" ht="15.75" customHeight="1">
      <c r="A846" s="426"/>
      <c r="B846" s="426"/>
      <c r="C846" s="426"/>
      <c r="D846" s="426"/>
      <c r="E846" s="426"/>
      <c r="F846" s="426"/>
      <c r="G846" s="426"/>
      <c r="H846" s="426"/>
      <c r="I846" s="426"/>
      <c r="J846" s="426"/>
      <c r="K846" s="426"/>
      <c r="L846" s="426"/>
      <c r="M846" s="426"/>
      <c r="N846" s="426"/>
      <c r="O846" s="426"/>
      <c r="P846" s="426"/>
      <c r="Q846" s="426"/>
      <c r="R846" s="426"/>
      <c r="S846" s="426"/>
      <c r="T846" s="426"/>
      <c r="U846" s="426"/>
      <c r="V846" s="426"/>
      <c r="W846" s="426"/>
      <c r="X846" s="426"/>
      <c r="Y846" s="426"/>
      <c r="Z846" s="426"/>
      <c r="AA846" s="426"/>
    </row>
    <row r="847" spans="1:27" ht="15.75" customHeight="1">
      <c r="A847" s="426"/>
      <c r="B847" s="426"/>
      <c r="C847" s="426"/>
      <c r="D847" s="426"/>
      <c r="E847" s="426"/>
      <c r="F847" s="426"/>
      <c r="G847" s="426"/>
      <c r="H847" s="426"/>
      <c r="I847" s="426"/>
      <c r="J847" s="426"/>
      <c r="K847" s="426"/>
      <c r="L847" s="426"/>
      <c r="M847" s="426"/>
      <c r="N847" s="426"/>
      <c r="O847" s="426"/>
      <c r="P847" s="426"/>
      <c r="Q847" s="426"/>
      <c r="R847" s="426"/>
      <c r="S847" s="426"/>
      <c r="T847" s="426"/>
      <c r="U847" s="426"/>
      <c r="V847" s="426"/>
      <c r="W847" s="426"/>
      <c r="X847" s="426"/>
      <c r="Y847" s="426"/>
      <c r="Z847" s="426"/>
      <c r="AA847" s="426"/>
    </row>
    <row r="848" spans="1:27" ht="15.75" customHeight="1">
      <c r="A848" s="426"/>
      <c r="B848" s="426"/>
      <c r="C848" s="426"/>
      <c r="D848" s="426"/>
      <c r="E848" s="426"/>
      <c r="F848" s="426"/>
      <c r="G848" s="426"/>
      <c r="H848" s="426"/>
      <c r="I848" s="426"/>
      <c r="J848" s="426"/>
      <c r="K848" s="426"/>
      <c r="L848" s="426"/>
      <c r="M848" s="426"/>
      <c r="N848" s="426"/>
      <c r="O848" s="426"/>
      <c r="P848" s="426"/>
      <c r="Q848" s="426"/>
      <c r="R848" s="426"/>
      <c r="S848" s="426"/>
      <c r="T848" s="426"/>
      <c r="U848" s="426"/>
      <c r="V848" s="426"/>
      <c r="W848" s="426"/>
      <c r="X848" s="426"/>
      <c r="Y848" s="426"/>
      <c r="Z848" s="426"/>
      <c r="AA848" s="426"/>
    </row>
    <row r="849" spans="1:27" ht="15.75" customHeight="1">
      <c r="A849" s="426"/>
      <c r="B849" s="426"/>
      <c r="C849" s="426"/>
      <c r="D849" s="426"/>
      <c r="E849" s="426"/>
      <c r="F849" s="426"/>
      <c r="G849" s="426"/>
      <c r="H849" s="426"/>
      <c r="I849" s="426"/>
      <c r="J849" s="426"/>
      <c r="K849" s="426"/>
      <c r="L849" s="426"/>
      <c r="M849" s="426"/>
      <c r="N849" s="426"/>
      <c r="O849" s="426"/>
      <c r="P849" s="426"/>
      <c r="Q849" s="426"/>
      <c r="R849" s="426"/>
      <c r="S849" s="426"/>
      <c r="T849" s="426"/>
      <c r="U849" s="426"/>
      <c r="V849" s="426"/>
      <c r="W849" s="426"/>
      <c r="X849" s="426"/>
      <c r="Y849" s="426"/>
      <c r="Z849" s="426"/>
      <c r="AA849" s="426"/>
    </row>
    <row r="850" spans="1:27" ht="15.75" customHeight="1">
      <c r="A850" s="426"/>
      <c r="B850" s="426"/>
      <c r="C850" s="426"/>
      <c r="D850" s="426"/>
      <c r="E850" s="426"/>
      <c r="F850" s="426"/>
      <c r="G850" s="426"/>
      <c r="H850" s="426"/>
      <c r="I850" s="426"/>
      <c r="J850" s="426"/>
      <c r="K850" s="426"/>
      <c r="L850" s="426"/>
      <c r="M850" s="426"/>
      <c r="N850" s="426"/>
      <c r="O850" s="426"/>
      <c r="P850" s="426"/>
      <c r="Q850" s="426"/>
      <c r="R850" s="426"/>
      <c r="S850" s="426"/>
      <c r="T850" s="426"/>
      <c r="U850" s="426"/>
      <c r="V850" s="426"/>
      <c r="W850" s="426"/>
      <c r="X850" s="426"/>
      <c r="Y850" s="426"/>
      <c r="Z850" s="426"/>
      <c r="AA850" s="426"/>
    </row>
    <row r="851" spans="1:27" ht="15.75" customHeight="1">
      <c r="A851" s="426"/>
      <c r="B851" s="426"/>
      <c r="C851" s="426"/>
      <c r="D851" s="426"/>
      <c r="E851" s="426"/>
      <c r="F851" s="426"/>
      <c r="G851" s="426"/>
      <c r="H851" s="426"/>
      <c r="I851" s="426"/>
      <c r="J851" s="426"/>
      <c r="K851" s="426"/>
      <c r="L851" s="426"/>
      <c r="M851" s="426"/>
      <c r="N851" s="426"/>
      <c r="O851" s="426"/>
      <c r="P851" s="426"/>
      <c r="Q851" s="426"/>
      <c r="R851" s="426"/>
      <c r="S851" s="426"/>
      <c r="T851" s="426"/>
      <c r="U851" s="426"/>
      <c r="V851" s="426"/>
      <c r="W851" s="426"/>
      <c r="X851" s="426"/>
      <c r="Y851" s="426"/>
      <c r="Z851" s="426"/>
      <c r="AA851" s="426"/>
    </row>
    <row r="852" spans="1:27" ht="15.75" customHeight="1">
      <c r="A852" s="426"/>
      <c r="B852" s="426"/>
      <c r="C852" s="426"/>
      <c r="D852" s="426"/>
      <c r="E852" s="426"/>
      <c r="F852" s="426"/>
      <c r="G852" s="426"/>
      <c r="H852" s="426"/>
      <c r="I852" s="426"/>
      <c r="J852" s="426"/>
      <c r="K852" s="426"/>
      <c r="L852" s="426"/>
      <c r="M852" s="426"/>
      <c r="N852" s="426"/>
      <c r="O852" s="426"/>
      <c r="P852" s="426"/>
      <c r="Q852" s="426"/>
      <c r="R852" s="426"/>
      <c r="S852" s="426"/>
      <c r="T852" s="426"/>
      <c r="U852" s="426"/>
      <c r="V852" s="426"/>
      <c r="W852" s="426"/>
      <c r="X852" s="426"/>
      <c r="Y852" s="426"/>
      <c r="Z852" s="426"/>
      <c r="AA852" s="426"/>
    </row>
    <row r="853" spans="1:27" ht="15.75" customHeight="1">
      <c r="A853" s="426"/>
      <c r="B853" s="426"/>
      <c r="C853" s="426"/>
      <c r="D853" s="426"/>
      <c r="E853" s="426"/>
      <c r="F853" s="426"/>
      <c r="G853" s="426"/>
      <c r="H853" s="426"/>
      <c r="I853" s="426"/>
      <c r="J853" s="426"/>
      <c r="K853" s="426"/>
      <c r="L853" s="426"/>
      <c r="M853" s="426"/>
      <c r="N853" s="426"/>
      <c r="O853" s="426"/>
      <c r="P853" s="426"/>
      <c r="Q853" s="426"/>
      <c r="R853" s="426"/>
      <c r="S853" s="426"/>
      <c r="T853" s="426"/>
      <c r="U853" s="426"/>
      <c r="V853" s="426"/>
      <c r="W853" s="426"/>
      <c r="X853" s="426"/>
      <c r="Y853" s="426"/>
      <c r="Z853" s="426"/>
      <c r="AA853" s="426"/>
    </row>
    <row r="854" spans="1:27" ht="15.75" customHeight="1">
      <c r="A854" s="426"/>
      <c r="B854" s="426"/>
      <c r="C854" s="426"/>
      <c r="D854" s="426"/>
      <c r="E854" s="426"/>
      <c r="F854" s="426"/>
      <c r="G854" s="426"/>
      <c r="H854" s="426"/>
      <c r="I854" s="426"/>
      <c r="J854" s="426"/>
      <c r="K854" s="426"/>
      <c r="L854" s="426"/>
      <c r="M854" s="426"/>
      <c r="N854" s="426"/>
      <c r="O854" s="426"/>
      <c r="P854" s="426"/>
      <c r="Q854" s="426"/>
      <c r="R854" s="426"/>
      <c r="S854" s="426"/>
      <c r="T854" s="426"/>
      <c r="U854" s="426"/>
      <c r="V854" s="426"/>
      <c r="W854" s="426"/>
      <c r="X854" s="426"/>
      <c r="Y854" s="426"/>
      <c r="Z854" s="426"/>
      <c r="AA854" s="426"/>
    </row>
    <row r="855" spans="1:27" ht="15.75" customHeight="1">
      <c r="A855" s="426"/>
      <c r="B855" s="426"/>
      <c r="C855" s="426"/>
      <c r="D855" s="426"/>
      <c r="E855" s="426"/>
      <c r="F855" s="426"/>
      <c r="G855" s="426"/>
      <c r="H855" s="426"/>
      <c r="I855" s="426"/>
      <c r="J855" s="426"/>
      <c r="K855" s="426"/>
      <c r="L855" s="426"/>
      <c r="M855" s="426"/>
      <c r="N855" s="426"/>
      <c r="O855" s="426"/>
      <c r="P855" s="426"/>
      <c r="Q855" s="426"/>
      <c r="R855" s="426"/>
      <c r="S855" s="426"/>
      <c r="T855" s="426"/>
      <c r="U855" s="426"/>
      <c r="V855" s="426"/>
      <c r="W855" s="426"/>
      <c r="X855" s="426"/>
      <c r="Y855" s="426"/>
      <c r="Z855" s="426"/>
      <c r="AA855" s="426"/>
    </row>
    <row r="856" spans="1:27" ht="15.75" customHeight="1">
      <c r="A856" s="426"/>
      <c r="B856" s="426"/>
      <c r="C856" s="426"/>
      <c r="D856" s="426"/>
      <c r="E856" s="426"/>
      <c r="F856" s="426"/>
      <c r="G856" s="426"/>
      <c r="H856" s="426"/>
      <c r="I856" s="426"/>
      <c r="J856" s="426"/>
      <c r="K856" s="426"/>
      <c r="L856" s="426"/>
      <c r="M856" s="426"/>
      <c r="N856" s="426"/>
      <c r="O856" s="426"/>
      <c r="P856" s="426"/>
      <c r="Q856" s="426"/>
      <c r="R856" s="426"/>
      <c r="S856" s="426"/>
      <c r="T856" s="426"/>
      <c r="U856" s="426"/>
      <c r="V856" s="426"/>
      <c r="W856" s="426"/>
      <c r="X856" s="426"/>
      <c r="Y856" s="426"/>
      <c r="Z856" s="426"/>
      <c r="AA856" s="426"/>
    </row>
    <row r="857" spans="1:27" ht="15.75" customHeight="1">
      <c r="A857" s="426"/>
      <c r="B857" s="426"/>
      <c r="C857" s="426"/>
      <c r="D857" s="426"/>
      <c r="E857" s="426"/>
      <c r="F857" s="426"/>
      <c r="G857" s="426"/>
      <c r="H857" s="426"/>
      <c r="I857" s="426"/>
      <c r="J857" s="426"/>
      <c r="K857" s="426"/>
      <c r="L857" s="426"/>
      <c r="M857" s="426"/>
      <c r="N857" s="426"/>
      <c r="O857" s="426"/>
      <c r="P857" s="426"/>
      <c r="Q857" s="426"/>
      <c r="R857" s="426"/>
      <c r="S857" s="426"/>
      <c r="T857" s="426"/>
      <c r="U857" s="426"/>
      <c r="V857" s="426"/>
      <c r="W857" s="426"/>
      <c r="X857" s="426"/>
      <c r="Y857" s="426"/>
      <c r="Z857" s="426"/>
      <c r="AA857" s="426"/>
    </row>
    <row r="858" spans="1:27" ht="15.75" customHeight="1">
      <c r="A858" s="426"/>
      <c r="B858" s="426"/>
      <c r="C858" s="426"/>
      <c r="D858" s="426"/>
      <c r="E858" s="426"/>
      <c r="F858" s="426"/>
      <c r="G858" s="426"/>
      <c r="H858" s="426"/>
      <c r="I858" s="426"/>
      <c r="J858" s="426"/>
      <c r="K858" s="426"/>
      <c r="L858" s="426"/>
      <c r="M858" s="426"/>
      <c r="N858" s="426"/>
      <c r="O858" s="426"/>
      <c r="P858" s="426"/>
      <c r="Q858" s="426"/>
      <c r="R858" s="426"/>
      <c r="S858" s="426"/>
      <c r="T858" s="426"/>
      <c r="U858" s="426"/>
      <c r="V858" s="426"/>
      <c r="W858" s="426"/>
      <c r="X858" s="426"/>
      <c r="Y858" s="426"/>
      <c r="Z858" s="426"/>
      <c r="AA858" s="426"/>
    </row>
    <row r="859" spans="1:27" ht="15.75" customHeight="1">
      <c r="A859" s="426"/>
      <c r="B859" s="426"/>
      <c r="C859" s="426"/>
      <c r="D859" s="426"/>
      <c r="E859" s="426"/>
      <c r="F859" s="426"/>
      <c r="G859" s="426"/>
      <c r="H859" s="426"/>
      <c r="I859" s="426"/>
      <c r="J859" s="426"/>
      <c r="K859" s="426"/>
      <c r="L859" s="426"/>
      <c r="M859" s="426"/>
      <c r="N859" s="426"/>
      <c r="O859" s="426"/>
      <c r="P859" s="426"/>
      <c r="Q859" s="426"/>
      <c r="R859" s="426"/>
      <c r="S859" s="426"/>
      <c r="T859" s="426"/>
      <c r="U859" s="426"/>
      <c r="V859" s="426"/>
      <c r="W859" s="426"/>
      <c r="X859" s="426"/>
      <c r="Y859" s="426"/>
      <c r="Z859" s="426"/>
      <c r="AA859" s="426"/>
    </row>
    <row r="860" spans="1:27" ht="15.75" customHeight="1">
      <c r="A860" s="426"/>
      <c r="B860" s="426"/>
      <c r="C860" s="426"/>
      <c r="D860" s="426"/>
      <c r="E860" s="426"/>
      <c r="F860" s="426"/>
      <c r="G860" s="426"/>
      <c r="H860" s="426"/>
      <c r="I860" s="426"/>
      <c r="J860" s="426"/>
      <c r="K860" s="426"/>
      <c r="L860" s="426"/>
      <c r="M860" s="426"/>
      <c r="N860" s="426"/>
      <c r="O860" s="426"/>
      <c r="P860" s="426"/>
      <c r="Q860" s="426"/>
      <c r="R860" s="426"/>
      <c r="S860" s="426"/>
      <c r="T860" s="426"/>
      <c r="U860" s="426"/>
      <c r="V860" s="426"/>
      <c r="W860" s="426"/>
      <c r="X860" s="426"/>
      <c r="Y860" s="426"/>
      <c r="Z860" s="426"/>
      <c r="AA860" s="426"/>
    </row>
    <row r="861" spans="1:27" ht="15.75" customHeight="1">
      <c r="A861" s="426"/>
      <c r="B861" s="426"/>
      <c r="C861" s="426"/>
      <c r="D861" s="426"/>
      <c r="E861" s="426"/>
      <c r="F861" s="426"/>
      <c r="G861" s="426"/>
      <c r="H861" s="426"/>
      <c r="I861" s="426"/>
      <c r="J861" s="426"/>
      <c r="K861" s="426"/>
      <c r="L861" s="426"/>
      <c r="M861" s="426"/>
      <c r="N861" s="426"/>
      <c r="O861" s="426"/>
      <c r="P861" s="426"/>
      <c r="Q861" s="426"/>
      <c r="R861" s="426"/>
      <c r="S861" s="426"/>
      <c r="T861" s="426"/>
      <c r="U861" s="426"/>
      <c r="V861" s="426"/>
      <c r="W861" s="426"/>
      <c r="X861" s="426"/>
      <c r="Y861" s="426"/>
      <c r="Z861" s="426"/>
      <c r="AA861" s="426"/>
    </row>
    <row r="862" spans="1:27" ht="15.75" customHeight="1">
      <c r="A862" s="426"/>
      <c r="B862" s="426"/>
      <c r="C862" s="426"/>
      <c r="D862" s="426"/>
      <c r="E862" s="426"/>
      <c r="F862" s="426"/>
      <c r="G862" s="426"/>
      <c r="H862" s="426"/>
      <c r="I862" s="426"/>
      <c r="J862" s="426"/>
      <c r="K862" s="426"/>
      <c r="L862" s="426"/>
      <c r="M862" s="426"/>
      <c r="N862" s="426"/>
      <c r="O862" s="426"/>
      <c r="P862" s="426"/>
      <c r="Q862" s="426"/>
      <c r="R862" s="426"/>
      <c r="S862" s="426"/>
      <c r="T862" s="426"/>
      <c r="U862" s="426"/>
      <c r="V862" s="426"/>
      <c r="W862" s="426"/>
      <c r="X862" s="426"/>
      <c r="Y862" s="426"/>
      <c r="Z862" s="426"/>
      <c r="AA862" s="426"/>
    </row>
    <row r="863" spans="1:27" ht="15.75" customHeight="1">
      <c r="A863" s="426"/>
      <c r="B863" s="426"/>
      <c r="C863" s="426"/>
      <c r="D863" s="426"/>
      <c r="E863" s="426"/>
      <c r="F863" s="426"/>
      <c r="G863" s="426"/>
      <c r="H863" s="426"/>
      <c r="I863" s="426"/>
      <c r="J863" s="426"/>
      <c r="K863" s="426"/>
      <c r="L863" s="426"/>
      <c r="M863" s="426"/>
      <c r="N863" s="426"/>
      <c r="O863" s="426"/>
      <c r="P863" s="426"/>
      <c r="Q863" s="426"/>
      <c r="R863" s="426"/>
      <c r="S863" s="426"/>
      <c r="T863" s="426"/>
      <c r="U863" s="426"/>
      <c r="V863" s="426"/>
      <c r="W863" s="426"/>
      <c r="X863" s="426"/>
      <c r="Y863" s="426"/>
      <c r="Z863" s="426"/>
      <c r="AA863" s="426"/>
    </row>
    <row r="864" spans="1:27" ht="15.75" customHeight="1">
      <c r="A864" s="426"/>
      <c r="B864" s="426"/>
      <c r="C864" s="426"/>
      <c r="D864" s="426"/>
      <c r="E864" s="426"/>
      <c r="F864" s="426"/>
      <c r="G864" s="426"/>
      <c r="H864" s="426"/>
      <c r="I864" s="426"/>
      <c r="J864" s="426"/>
      <c r="K864" s="426"/>
      <c r="L864" s="426"/>
      <c r="M864" s="426"/>
      <c r="N864" s="426"/>
      <c r="O864" s="426"/>
      <c r="P864" s="426"/>
      <c r="Q864" s="426"/>
      <c r="R864" s="426"/>
      <c r="S864" s="426"/>
      <c r="T864" s="426"/>
      <c r="U864" s="426"/>
      <c r="V864" s="426"/>
      <c r="W864" s="426"/>
      <c r="X864" s="426"/>
      <c r="Y864" s="426"/>
      <c r="Z864" s="426"/>
      <c r="AA864" s="426"/>
    </row>
    <row r="865" spans="1:27" ht="15.75" customHeight="1">
      <c r="A865" s="426"/>
      <c r="B865" s="426"/>
      <c r="C865" s="426"/>
      <c r="D865" s="426"/>
      <c r="E865" s="426"/>
      <c r="F865" s="426"/>
      <c r="G865" s="426"/>
      <c r="H865" s="426"/>
      <c r="I865" s="426"/>
      <c r="J865" s="426"/>
      <c r="K865" s="426"/>
      <c r="L865" s="426"/>
      <c r="M865" s="426"/>
      <c r="N865" s="426"/>
      <c r="O865" s="426"/>
      <c r="P865" s="426"/>
      <c r="Q865" s="426"/>
      <c r="R865" s="426"/>
      <c r="S865" s="426"/>
      <c r="T865" s="426"/>
      <c r="U865" s="426"/>
      <c r="V865" s="426"/>
      <c r="W865" s="426"/>
      <c r="X865" s="426"/>
      <c r="Y865" s="426"/>
      <c r="Z865" s="426"/>
      <c r="AA865" s="426"/>
    </row>
    <row r="866" spans="1:27" ht="15.75" customHeight="1">
      <c r="A866" s="426"/>
      <c r="B866" s="426"/>
      <c r="C866" s="426"/>
      <c r="D866" s="426"/>
      <c r="E866" s="426"/>
      <c r="F866" s="426"/>
      <c r="G866" s="426"/>
      <c r="H866" s="426"/>
      <c r="I866" s="426"/>
      <c r="J866" s="426"/>
      <c r="K866" s="426"/>
      <c r="L866" s="426"/>
      <c r="M866" s="426"/>
      <c r="N866" s="426"/>
      <c r="O866" s="426"/>
      <c r="P866" s="426"/>
      <c r="Q866" s="426"/>
      <c r="R866" s="426"/>
      <c r="S866" s="426"/>
      <c r="T866" s="426"/>
      <c r="U866" s="426"/>
      <c r="V866" s="426"/>
      <c r="W866" s="426"/>
      <c r="X866" s="426"/>
      <c r="Y866" s="426"/>
      <c r="Z866" s="426"/>
      <c r="AA866" s="426"/>
    </row>
    <row r="867" spans="1:27" ht="15.75" customHeight="1">
      <c r="A867" s="426"/>
      <c r="B867" s="426"/>
      <c r="C867" s="426"/>
      <c r="D867" s="426"/>
      <c r="E867" s="426"/>
      <c r="F867" s="426"/>
      <c r="G867" s="426"/>
      <c r="H867" s="426"/>
      <c r="I867" s="426"/>
      <c r="J867" s="426"/>
      <c r="K867" s="426"/>
      <c r="L867" s="426"/>
      <c r="M867" s="426"/>
      <c r="N867" s="426"/>
      <c r="O867" s="426"/>
      <c r="P867" s="426"/>
      <c r="Q867" s="426"/>
      <c r="R867" s="426"/>
      <c r="S867" s="426"/>
      <c r="T867" s="426"/>
      <c r="U867" s="426"/>
      <c r="V867" s="426"/>
      <c r="W867" s="426"/>
      <c r="X867" s="426"/>
      <c r="Y867" s="426"/>
      <c r="Z867" s="426"/>
      <c r="AA867" s="426"/>
    </row>
    <row r="868" spans="1:27" ht="15.75" customHeight="1">
      <c r="A868" s="426"/>
      <c r="B868" s="426"/>
      <c r="C868" s="426"/>
      <c r="D868" s="426"/>
      <c r="E868" s="426"/>
      <c r="F868" s="426"/>
      <c r="G868" s="426"/>
      <c r="H868" s="426"/>
      <c r="I868" s="426"/>
      <c r="J868" s="426"/>
      <c r="K868" s="426"/>
      <c r="L868" s="426"/>
      <c r="M868" s="426"/>
      <c r="N868" s="426"/>
      <c r="O868" s="426"/>
      <c r="P868" s="426"/>
      <c r="Q868" s="426"/>
      <c r="R868" s="426"/>
      <c r="S868" s="426"/>
      <c r="T868" s="426"/>
      <c r="U868" s="426"/>
      <c r="V868" s="426"/>
      <c r="W868" s="426"/>
      <c r="X868" s="426"/>
      <c r="Y868" s="426"/>
      <c r="Z868" s="426"/>
      <c r="AA868" s="426"/>
    </row>
    <row r="869" spans="1:27" ht="15.75" customHeight="1">
      <c r="A869" s="426"/>
      <c r="B869" s="426"/>
      <c r="C869" s="426"/>
      <c r="D869" s="426"/>
      <c r="E869" s="426"/>
      <c r="F869" s="426"/>
      <c r="G869" s="426"/>
      <c r="H869" s="426"/>
      <c r="I869" s="426"/>
      <c r="J869" s="426"/>
      <c r="K869" s="426"/>
      <c r="L869" s="426"/>
      <c r="M869" s="426"/>
      <c r="N869" s="426"/>
      <c r="O869" s="426"/>
      <c r="P869" s="426"/>
      <c r="Q869" s="426"/>
      <c r="R869" s="426"/>
      <c r="S869" s="426"/>
      <c r="T869" s="426"/>
      <c r="U869" s="426"/>
      <c r="V869" s="426"/>
      <c r="W869" s="426"/>
      <c r="X869" s="426"/>
      <c r="Y869" s="426"/>
      <c r="Z869" s="426"/>
      <c r="AA869" s="426"/>
    </row>
    <row r="870" spans="1:27" ht="15.75" customHeight="1">
      <c r="A870" s="426"/>
      <c r="B870" s="426"/>
      <c r="C870" s="426"/>
      <c r="D870" s="426"/>
      <c r="E870" s="426"/>
      <c r="F870" s="426"/>
      <c r="G870" s="426"/>
      <c r="H870" s="426"/>
      <c r="I870" s="426"/>
      <c r="J870" s="426"/>
      <c r="K870" s="426"/>
      <c r="L870" s="426"/>
      <c r="M870" s="426"/>
      <c r="N870" s="426"/>
      <c r="O870" s="426"/>
      <c r="P870" s="426"/>
      <c r="Q870" s="426"/>
      <c r="R870" s="426"/>
      <c r="S870" s="426"/>
      <c r="T870" s="426"/>
      <c r="U870" s="426"/>
      <c r="V870" s="426"/>
      <c r="W870" s="426"/>
      <c r="X870" s="426"/>
      <c r="Y870" s="426"/>
      <c r="Z870" s="426"/>
      <c r="AA870" s="426"/>
    </row>
    <row r="871" spans="1:27" ht="15.75" customHeight="1">
      <c r="A871" s="426"/>
      <c r="B871" s="426"/>
      <c r="C871" s="426"/>
      <c r="D871" s="426"/>
      <c r="E871" s="426"/>
      <c r="F871" s="426"/>
      <c r="G871" s="426"/>
      <c r="H871" s="426"/>
      <c r="I871" s="426"/>
      <c r="J871" s="426"/>
      <c r="K871" s="426"/>
      <c r="L871" s="426"/>
      <c r="M871" s="426"/>
      <c r="N871" s="426"/>
      <c r="O871" s="426"/>
      <c r="P871" s="426"/>
      <c r="Q871" s="426"/>
      <c r="R871" s="426"/>
      <c r="S871" s="426"/>
      <c r="T871" s="426"/>
      <c r="U871" s="426"/>
      <c r="V871" s="426"/>
      <c r="W871" s="426"/>
      <c r="X871" s="426"/>
      <c r="Y871" s="426"/>
      <c r="Z871" s="426"/>
      <c r="AA871" s="426"/>
    </row>
    <row r="872" spans="1:27" ht="15.75" customHeight="1">
      <c r="A872" s="426"/>
      <c r="B872" s="426"/>
      <c r="C872" s="426"/>
      <c r="D872" s="426"/>
      <c r="E872" s="426"/>
      <c r="F872" s="426"/>
      <c r="G872" s="426"/>
      <c r="H872" s="426"/>
      <c r="I872" s="426"/>
      <c r="J872" s="426"/>
      <c r="K872" s="426"/>
      <c r="L872" s="426"/>
      <c r="M872" s="426"/>
      <c r="N872" s="426"/>
      <c r="O872" s="426"/>
      <c r="P872" s="426"/>
      <c r="Q872" s="426"/>
      <c r="R872" s="426"/>
      <c r="S872" s="426"/>
      <c r="T872" s="426"/>
      <c r="U872" s="426"/>
      <c r="V872" s="426"/>
      <c r="W872" s="426"/>
      <c r="X872" s="426"/>
      <c r="Y872" s="426"/>
      <c r="Z872" s="426"/>
      <c r="AA872" s="426"/>
    </row>
    <row r="873" spans="1:27" ht="15.75" customHeight="1">
      <c r="A873" s="426"/>
      <c r="B873" s="426"/>
      <c r="C873" s="426"/>
      <c r="D873" s="426"/>
      <c r="E873" s="426"/>
      <c r="F873" s="426"/>
      <c r="G873" s="426"/>
      <c r="H873" s="426"/>
      <c r="I873" s="426"/>
      <c r="J873" s="426"/>
      <c r="K873" s="426"/>
      <c r="L873" s="426"/>
      <c r="M873" s="426"/>
      <c r="N873" s="426"/>
      <c r="O873" s="426"/>
      <c r="P873" s="426"/>
      <c r="Q873" s="426"/>
      <c r="R873" s="426"/>
      <c r="S873" s="426"/>
      <c r="T873" s="426"/>
      <c r="U873" s="426"/>
      <c r="V873" s="426"/>
      <c r="W873" s="426"/>
      <c r="X873" s="426"/>
      <c r="Y873" s="426"/>
      <c r="Z873" s="426"/>
      <c r="AA873" s="426"/>
    </row>
    <row r="874" spans="1:27" ht="15.75" customHeight="1">
      <c r="A874" s="426"/>
      <c r="B874" s="426"/>
      <c r="C874" s="426"/>
      <c r="D874" s="426"/>
      <c r="E874" s="426"/>
      <c r="F874" s="426"/>
      <c r="G874" s="426"/>
      <c r="H874" s="426"/>
      <c r="I874" s="426"/>
      <c r="J874" s="426"/>
      <c r="K874" s="426"/>
      <c r="L874" s="426"/>
      <c r="M874" s="426"/>
      <c r="N874" s="426"/>
      <c r="O874" s="426"/>
      <c r="P874" s="426"/>
      <c r="Q874" s="426"/>
      <c r="R874" s="426"/>
      <c r="S874" s="426"/>
      <c r="T874" s="426"/>
      <c r="U874" s="426"/>
      <c r="V874" s="426"/>
      <c r="W874" s="426"/>
      <c r="X874" s="426"/>
      <c r="Y874" s="426"/>
      <c r="Z874" s="426"/>
      <c r="AA874" s="426"/>
    </row>
    <row r="875" spans="1:27" ht="15.75" customHeight="1">
      <c r="A875" s="426"/>
      <c r="B875" s="426"/>
      <c r="C875" s="426"/>
      <c r="D875" s="426"/>
      <c r="E875" s="426"/>
      <c r="F875" s="426"/>
      <c r="G875" s="426"/>
      <c r="H875" s="426"/>
      <c r="I875" s="426"/>
      <c r="J875" s="426"/>
      <c r="K875" s="426"/>
      <c r="L875" s="426"/>
      <c r="M875" s="426"/>
      <c r="N875" s="426"/>
      <c r="O875" s="426"/>
      <c r="P875" s="426"/>
      <c r="Q875" s="426"/>
      <c r="R875" s="426"/>
      <c r="S875" s="426"/>
      <c r="T875" s="426"/>
      <c r="U875" s="426"/>
      <c r="V875" s="426"/>
      <c r="W875" s="426"/>
      <c r="X875" s="426"/>
      <c r="Y875" s="426"/>
      <c r="Z875" s="426"/>
      <c r="AA875" s="426"/>
    </row>
    <row r="876" spans="1:27" ht="15.75" customHeight="1">
      <c r="A876" s="426"/>
      <c r="B876" s="426"/>
      <c r="C876" s="426"/>
      <c r="D876" s="426"/>
      <c r="E876" s="426"/>
      <c r="F876" s="426"/>
      <c r="G876" s="426"/>
      <c r="H876" s="426"/>
      <c r="I876" s="426"/>
      <c r="J876" s="426"/>
      <c r="K876" s="426"/>
      <c r="L876" s="426"/>
      <c r="M876" s="426"/>
      <c r="N876" s="426"/>
      <c r="O876" s="426"/>
      <c r="P876" s="426"/>
      <c r="Q876" s="426"/>
      <c r="R876" s="426"/>
      <c r="S876" s="426"/>
      <c r="T876" s="426"/>
      <c r="U876" s="426"/>
      <c r="V876" s="426"/>
      <c r="W876" s="426"/>
      <c r="X876" s="426"/>
      <c r="Y876" s="426"/>
      <c r="Z876" s="426"/>
      <c r="AA876" s="426"/>
    </row>
    <row r="877" spans="1:27" ht="15.75" customHeight="1">
      <c r="A877" s="426"/>
      <c r="B877" s="426"/>
      <c r="C877" s="426"/>
      <c r="D877" s="426"/>
      <c r="E877" s="426"/>
      <c r="F877" s="426"/>
      <c r="G877" s="426"/>
      <c r="H877" s="426"/>
      <c r="I877" s="426"/>
      <c r="J877" s="426"/>
      <c r="K877" s="426"/>
      <c r="L877" s="426"/>
      <c r="M877" s="426"/>
      <c r="N877" s="426"/>
      <c r="O877" s="426"/>
      <c r="P877" s="426"/>
      <c r="Q877" s="426"/>
      <c r="R877" s="426"/>
      <c r="S877" s="426"/>
      <c r="T877" s="426"/>
      <c r="U877" s="426"/>
      <c r="V877" s="426"/>
      <c r="W877" s="426"/>
      <c r="X877" s="426"/>
      <c r="Y877" s="426"/>
      <c r="Z877" s="426"/>
      <c r="AA877" s="426"/>
    </row>
    <row r="878" spans="1:27" ht="15.75" customHeight="1">
      <c r="A878" s="426"/>
      <c r="B878" s="426"/>
      <c r="C878" s="426"/>
      <c r="D878" s="426"/>
      <c r="E878" s="426"/>
      <c r="F878" s="426"/>
      <c r="G878" s="426"/>
      <c r="H878" s="426"/>
      <c r="I878" s="426"/>
      <c r="J878" s="426"/>
      <c r="K878" s="426"/>
      <c r="L878" s="426"/>
      <c r="M878" s="426"/>
      <c r="N878" s="426"/>
      <c r="O878" s="426"/>
      <c r="P878" s="426"/>
      <c r="Q878" s="426"/>
      <c r="R878" s="426"/>
      <c r="S878" s="426"/>
      <c r="T878" s="426"/>
      <c r="U878" s="426"/>
      <c r="V878" s="426"/>
      <c r="W878" s="426"/>
      <c r="X878" s="426"/>
      <c r="Y878" s="426"/>
      <c r="Z878" s="426"/>
      <c r="AA878" s="426"/>
    </row>
    <row r="879" spans="1:27" ht="15.75" customHeight="1">
      <c r="A879" s="426"/>
      <c r="B879" s="426"/>
      <c r="C879" s="426"/>
      <c r="D879" s="426"/>
      <c r="E879" s="426"/>
      <c r="F879" s="426"/>
      <c r="G879" s="426"/>
      <c r="H879" s="426"/>
      <c r="I879" s="426"/>
      <c r="J879" s="426"/>
      <c r="K879" s="426"/>
      <c r="L879" s="426"/>
      <c r="M879" s="426"/>
      <c r="N879" s="426"/>
      <c r="O879" s="426"/>
      <c r="P879" s="426"/>
      <c r="Q879" s="426"/>
      <c r="R879" s="426"/>
      <c r="S879" s="426"/>
      <c r="T879" s="426"/>
      <c r="U879" s="426"/>
      <c r="V879" s="426"/>
      <c r="W879" s="426"/>
      <c r="X879" s="426"/>
      <c r="Y879" s="426"/>
      <c r="Z879" s="426"/>
      <c r="AA879" s="426"/>
    </row>
    <row r="880" spans="1:27" ht="15.75" customHeight="1">
      <c r="A880" s="426"/>
      <c r="B880" s="426"/>
      <c r="C880" s="426"/>
      <c r="D880" s="426"/>
      <c r="E880" s="426"/>
      <c r="F880" s="426"/>
      <c r="G880" s="426"/>
      <c r="H880" s="426"/>
      <c r="I880" s="426"/>
      <c r="J880" s="426"/>
      <c r="K880" s="426"/>
      <c r="L880" s="426"/>
      <c r="M880" s="426"/>
      <c r="N880" s="426"/>
      <c r="O880" s="426"/>
      <c r="P880" s="426"/>
      <c r="Q880" s="426"/>
      <c r="R880" s="426"/>
      <c r="S880" s="426"/>
      <c r="T880" s="426"/>
      <c r="U880" s="426"/>
      <c r="V880" s="426"/>
      <c r="W880" s="426"/>
      <c r="X880" s="426"/>
      <c r="Y880" s="426"/>
      <c r="Z880" s="426"/>
      <c r="AA880" s="426"/>
    </row>
    <row r="881" spans="1:27" ht="15.75" customHeight="1">
      <c r="A881" s="426"/>
      <c r="B881" s="426"/>
      <c r="C881" s="426"/>
      <c r="D881" s="426"/>
      <c r="E881" s="426"/>
      <c r="F881" s="426"/>
      <c r="G881" s="426"/>
      <c r="H881" s="426"/>
      <c r="I881" s="426"/>
      <c r="J881" s="426"/>
      <c r="K881" s="426"/>
      <c r="L881" s="426"/>
      <c r="M881" s="426"/>
      <c r="N881" s="426"/>
      <c r="O881" s="426"/>
      <c r="P881" s="426"/>
      <c r="Q881" s="426"/>
      <c r="R881" s="426"/>
      <c r="S881" s="426"/>
      <c r="T881" s="426"/>
      <c r="U881" s="426"/>
      <c r="V881" s="426"/>
      <c r="W881" s="426"/>
      <c r="X881" s="426"/>
      <c r="Y881" s="426"/>
      <c r="Z881" s="426"/>
      <c r="AA881" s="426"/>
    </row>
    <row r="882" spans="1:27" ht="15.75" customHeight="1">
      <c r="A882" s="426"/>
      <c r="B882" s="426"/>
      <c r="C882" s="426"/>
      <c r="D882" s="426"/>
      <c r="E882" s="426"/>
      <c r="F882" s="426"/>
      <c r="G882" s="426"/>
      <c r="H882" s="426"/>
      <c r="I882" s="426"/>
      <c r="J882" s="426"/>
      <c r="K882" s="426"/>
      <c r="L882" s="426"/>
      <c r="M882" s="426"/>
      <c r="N882" s="426"/>
      <c r="O882" s="426"/>
      <c r="P882" s="426"/>
      <c r="Q882" s="426"/>
      <c r="R882" s="426"/>
      <c r="S882" s="426"/>
      <c r="T882" s="426"/>
      <c r="U882" s="426"/>
      <c r="V882" s="426"/>
      <c r="W882" s="426"/>
      <c r="X882" s="426"/>
      <c r="Y882" s="426"/>
      <c r="Z882" s="426"/>
      <c r="AA882" s="426"/>
    </row>
    <row r="883" spans="1:27" ht="15.75" customHeight="1">
      <c r="A883" s="426"/>
      <c r="B883" s="426"/>
      <c r="C883" s="426"/>
      <c r="D883" s="426"/>
      <c r="E883" s="426"/>
      <c r="F883" s="426"/>
      <c r="G883" s="426"/>
      <c r="H883" s="426"/>
      <c r="I883" s="426"/>
      <c r="J883" s="426"/>
      <c r="K883" s="426"/>
      <c r="L883" s="426"/>
      <c r="M883" s="426"/>
      <c r="N883" s="426"/>
      <c r="O883" s="426"/>
      <c r="P883" s="426"/>
      <c r="Q883" s="426"/>
      <c r="R883" s="426"/>
      <c r="S883" s="426"/>
      <c r="T883" s="426"/>
      <c r="U883" s="426"/>
      <c r="V883" s="426"/>
      <c r="W883" s="426"/>
      <c r="X883" s="426"/>
      <c r="Y883" s="426"/>
      <c r="Z883" s="426"/>
      <c r="AA883" s="426"/>
    </row>
    <row r="884" spans="1:27" ht="15.75" customHeight="1">
      <c r="A884" s="426"/>
      <c r="B884" s="426"/>
      <c r="C884" s="426"/>
      <c r="D884" s="426"/>
      <c r="E884" s="426"/>
      <c r="F884" s="426"/>
      <c r="G884" s="426"/>
      <c r="H884" s="426"/>
      <c r="I884" s="426"/>
      <c r="J884" s="426"/>
      <c r="K884" s="426"/>
      <c r="L884" s="426"/>
      <c r="M884" s="426"/>
      <c r="N884" s="426"/>
      <c r="O884" s="426"/>
      <c r="P884" s="426"/>
      <c r="Q884" s="426"/>
      <c r="R884" s="426"/>
      <c r="S884" s="426"/>
      <c r="T884" s="426"/>
      <c r="U884" s="426"/>
      <c r="V884" s="426"/>
      <c r="W884" s="426"/>
      <c r="X884" s="426"/>
      <c r="Y884" s="426"/>
      <c r="Z884" s="426"/>
      <c r="AA884" s="426"/>
    </row>
    <row r="885" spans="1:27" ht="15.75" customHeight="1">
      <c r="A885" s="426"/>
      <c r="B885" s="426"/>
      <c r="C885" s="426"/>
      <c r="D885" s="426"/>
      <c r="E885" s="426"/>
      <c r="F885" s="426"/>
      <c r="G885" s="426"/>
      <c r="H885" s="426"/>
      <c r="I885" s="426"/>
      <c r="J885" s="426"/>
      <c r="K885" s="426"/>
      <c r="L885" s="426"/>
      <c r="M885" s="426"/>
      <c r="N885" s="426"/>
      <c r="O885" s="426"/>
      <c r="P885" s="426"/>
      <c r="Q885" s="426"/>
      <c r="R885" s="426"/>
      <c r="S885" s="426"/>
      <c r="T885" s="426"/>
      <c r="U885" s="426"/>
      <c r="V885" s="426"/>
      <c r="W885" s="426"/>
      <c r="X885" s="426"/>
      <c r="Y885" s="426"/>
      <c r="Z885" s="426"/>
      <c r="AA885" s="426"/>
    </row>
    <row r="886" spans="1:27" ht="15.75" customHeight="1">
      <c r="A886" s="426"/>
      <c r="B886" s="426"/>
      <c r="C886" s="426"/>
      <c r="D886" s="426"/>
      <c r="E886" s="426"/>
      <c r="F886" s="426"/>
      <c r="G886" s="426"/>
      <c r="H886" s="426"/>
      <c r="I886" s="426"/>
      <c r="J886" s="426"/>
      <c r="K886" s="426"/>
      <c r="L886" s="426"/>
      <c r="M886" s="426"/>
      <c r="N886" s="426"/>
      <c r="O886" s="426"/>
      <c r="P886" s="426"/>
      <c r="Q886" s="426"/>
      <c r="R886" s="426"/>
      <c r="S886" s="426"/>
      <c r="T886" s="426"/>
      <c r="U886" s="426"/>
      <c r="V886" s="426"/>
      <c r="W886" s="426"/>
      <c r="X886" s="426"/>
      <c r="Y886" s="426"/>
      <c r="Z886" s="426"/>
      <c r="AA886" s="426"/>
    </row>
    <row r="887" spans="1:27" ht="15.75" customHeight="1">
      <c r="A887" s="426"/>
      <c r="B887" s="426"/>
      <c r="C887" s="426"/>
      <c r="D887" s="426"/>
      <c r="E887" s="426"/>
      <c r="F887" s="426"/>
      <c r="G887" s="426"/>
      <c r="H887" s="426"/>
      <c r="I887" s="426"/>
      <c r="J887" s="426"/>
      <c r="K887" s="426"/>
      <c r="L887" s="426"/>
      <c r="M887" s="426"/>
      <c r="N887" s="426"/>
      <c r="O887" s="426"/>
      <c r="P887" s="426"/>
      <c r="Q887" s="426"/>
      <c r="R887" s="426"/>
      <c r="S887" s="426"/>
      <c r="T887" s="426"/>
      <c r="U887" s="426"/>
      <c r="V887" s="426"/>
      <c r="W887" s="426"/>
      <c r="X887" s="426"/>
      <c r="Y887" s="426"/>
      <c r="Z887" s="426"/>
      <c r="AA887" s="426"/>
    </row>
    <row r="888" spans="1:27" ht="15.75" customHeight="1">
      <c r="A888" s="426"/>
      <c r="B888" s="426"/>
      <c r="C888" s="426"/>
      <c r="D888" s="426"/>
      <c r="E888" s="426"/>
      <c r="F888" s="426"/>
      <c r="G888" s="426"/>
      <c r="H888" s="426"/>
      <c r="I888" s="426"/>
      <c r="J888" s="426"/>
      <c r="K888" s="426"/>
      <c r="L888" s="426"/>
      <c r="M888" s="426"/>
      <c r="N888" s="426"/>
      <c r="O888" s="426"/>
      <c r="P888" s="426"/>
      <c r="Q888" s="426"/>
      <c r="R888" s="426"/>
      <c r="S888" s="426"/>
      <c r="T888" s="426"/>
      <c r="U888" s="426"/>
      <c r="V888" s="426"/>
      <c r="W888" s="426"/>
      <c r="X888" s="426"/>
      <c r="Y888" s="426"/>
      <c r="Z888" s="426"/>
      <c r="AA888" s="426"/>
    </row>
    <row r="889" spans="1:27" ht="15.75" customHeight="1">
      <c r="A889" s="426"/>
      <c r="B889" s="426"/>
      <c r="C889" s="426"/>
      <c r="D889" s="426"/>
      <c r="E889" s="426"/>
      <c r="F889" s="426"/>
      <c r="G889" s="426"/>
      <c r="H889" s="426"/>
      <c r="I889" s="426"/>
      <c r="J889" s="426"/>
      <c r="K889" s="426"/>
      <c r="L889" s="426"/>
      <c r="M889" s="426"/>
      <c r="N889" s="426"/>
      <c r="O889" s="426"/>
      <c r="P889" s="426"/>
      <c r="Q889" s="426"/>
      <c r="R889" s="426"/>
      <c r="S889" s="426"/>
      <c r="T889" s="426"/>
      <c r="U889" s="426"/>
      <c r="V889" s="426"/>
      <c r="W889" s="426"/>
      <c r="X889" s="426"/>
      <c r="Y889" s="426"/>
      <c r="Z889" s="426"/>
      <c r="AA889" s="426"/>
    </row>
    <row r="890" spans="1:27" ht="15.75" customHeight="1">
      <c r="A890" s="426"/>
      <c r="B890" s="426"/>
      <c r="C890" s="426"/>
      <c r="D890" s="426"/>
      <c r="E890" s="426"/>
      <c r="F890" s="426"/>
      <c r="G890" s="426"/>
      <c r="H890" s="426"/>
      <c r="I890" s="426"/>
      <c r="J890" s="426"/>
      <c r="K890" s="426"/>
      <c r="L890" s="426"/>
      <c r="M890" s="426"/>
      <c r="N890" s="426"/>
      <c r="O890" s="426"/>
      <c r="P890" s="426"/>
      <c r="Q890" s="426"/>
      <c r="R890" s="426"/>
      <c r="S890" s="426"/>
      <c r="T890" s="426"/>
      <c r="U890" s="426"/>
      <c r="V890" s="426"/>
      <c r="W890" s="426"/>
      <c r="X890" s="426"/>
      <c r="Y890" s="426"/>
      <c r="Z890" s="426"/>
      <c r="AA890" s="426"/>
    </row>
    <row r="891" spans="1:27" ht="15.75" customHeight="1">
      <c r="A891" s="426"/>
      <c r="B891" s="426"/>
      <c r="C891" s="426"/>
      <c r="D891" s="426"/>
      <c r="E891" s="426"/>
      <c r="F891" s="426"/>
      <c r="G891" s="426"/>
      <c r="H891" s="426"/>
      <c r="I891" s="426"/>
      <c r="J891" s="426"/>
      <c r="K891" s="426"/>
      <c r="L891" s="426"/>
      <c r="M891" s="426"/>
      <c r="N891" s="426"/>
      <c r="O891" s="426"/>
      <c r="P891" s="426"/>
      <c r="Q891" s="426"/>
      <c r="R891" s="426"/>
      <c r="S891" s="426"/>
      <c r="T891" s="426"/>
      <c r="U891" s="426"/>
      <c r="V891" s="426"/>
      <c r="W891" s="426"/>
      <c r="X891" s="426"/>
      <c r="Y891" s="426"/>
      <c r="Z891" s="426"/>
      <c r="AA891" s="426"/>
    </row>
    <row r="892" spans="1:27" ht="15.75" customHeight="1">
      <c r="A892" s="426"/>
      <c r="B892" s="426"/>
      <c r="C892" s="426"/>
      <c r="D892" s="426"/>
      <c r="E892" s="426"/>
      <c r="F892" s="426"/>
      <c r="G892" s="426"/>
      <c r="H892" s="426"/>
      <c r="I892" s="426"/>
      <c r="J892" s="426"/>
      <c r="K892" s="426"/>
      <c r="L892" s="426"/>
      <c r="M892" s="426"/>
      <c r="N892" s="426"/>
      <c r="O892" s="426"/>
      <c r="P892" s="426"/>
      <c r="Q892" s="426"/>
      <c r="R892" s="426"/>
      <c r="S892" s="426"/>
      <c r="T892" s="426"/>
      <c r="U892" s="426"/>
      <c r="V892" s="426"/>
      <c r="W892" s="426"/>
      <c r="X892" s="426"/>
      <c r="Y892" s="426"/>
      <c r="Z892" s="426"/>
      <c r="AA892" s="426"/>
    </row>
    <row r="893" spans="1:27" ht="15.75" customHeight="1">
      <c r="A893" s="426"/>
      <c r="B893" s="426"/>
      <c r="C893" s="426"/>
      <c r="D893" s="426"/>
      <c r="E893" s="426"/>
      <c r="F893" s="426"/>
      <c r="G893" s="426"/>
      <c r="H893" s="426"/>
      <c r="I893" s="426"/>
      <c r="J893" s="426"/>
      <c r="K893" s="426"/>
      <c r="L893" s="426"/>
      <c r="M893" s="426"/>
      <c r="N893" s="426"/>
      <c r="O893" s="426"/>
      <c r="P893" s="426"/>
      <c r="Q893" s="426"/>
      <c r="R893" s="426"/>
      <c r="S893" s="426"/>
      <c r="T893" s="426"/>
      <c r="U893" s="426"/>
      <c r="V893" s="426"/>
      <c r="W893" s="426"/>
      <c r="X893" s="426"/>
      <c r="Y893" s="426"/>
      <c r="Z893" s="426"/>
      <c r="AA893" s="426"/>
    </row>
    <row r="894" spans="1:27" ht="15.75" customHeight="1">
      <c r="A894" s="426"/>
      <c r="B894" s="426"/>
      <c r="C894" s="426"/>
      <c r="D894" s="426"/>
      <c r="E894" s="426"/>
      <c r="F894" s="426"/>
      <c r="G894" s="426"/>
      <c r="H894" s="426"/>
      <c r="I894" s="426"/>
      <c r="J894" s="426"/>
      <c r="K894" s="426"/>
      <c r="L894" s="426"/>
      <c r="M894" s="426"/>
      <c r="N894" s="426"/>
      <c r="O894" s="426"/>
      <c r="P894" s="426"/>
      <c r="Q894" s="426"/>
      <c r="R894" s="426"/>
      <c r="S894" s="426"/>
      <c r="T894" s="426"/>
      <c r="U894" s="426"/>
      <c r="V894" s="426"/>
      <c r="W894" s="426"/>
      <c r="X894" s="426"/>
      <c r="Y894" s="426"/>
      <c r="Z894" s="426"/>
      <c r="AA894" s="426"/>
    </row>
    <row r="895" spans="1:27" ht="15.75" customHeight="1">
      <c r="A895" s="426"/>
      <c r="B895" s="426"/>
      <c r="C895" s="426"/>
      <c r="D895" s="426"/>
      <c r="E895" s="426"/>
      <c r="F895" s="426"/>
      <c r="G895" s="426"/>
      <c r="H895" s="426"/>
      <c r="I895" s="426"/>
      <c r="J895" s="426"/>
      <c r="K895" s="426"/>
      <c r="L895" s="426"/>
      <c r="M895" s="426"/>
      <c r="N895" s="426"/>
      <c r="O895" s="426"/>
      <c r="P895" s="426"/>
      <c r="Q895" s="426"/>
      <c r="R895" s="426"/>
      <c r="S895" s="426"/>
      <c r="T895" s="426"/>
      <c r="U895" s="426"/>
      <c r="V895" s="426"/>
      <c r="W895" s="426"/>
      <c r="X895" s="426"/>
      <c r="Y895" s="426"/>
      <c r="Z895" s="426"/>
      <c r="AA895" s="426"/>
    </row>
    <row r="896" spans="1:27" ht="15.75" customHeight="1">
      <c r="A896" s="426"/>
      <c r="B896" s="426"/>
      <c r="C896" s="426"/>
      <c r="D896" s="426"/>
      <c r="E896" s="426"/>
      <c r="F896" s="426"/>
      <c r="G896" s="426"/>
      <c r="H896" s="426"/>
      <c r="I896" s="426"/>
      <c r="J896" s="426"/>
      <c r="K896" s="426"/>
      <c r="L896" s="426"/>
      <c r="M896" s="426"/>
      <c r="N896" s="426"/>
      <c r="O896" s="426"/>
      <c r="P896" s="426"/>
      <c r="Q896" s="426"/>
      <c r="R896" s="426"/>
      <c r="S896" s="426"/>
      <c r="T896" s="426"/>
      <c r="U896" s="426"/>
      <c r="V896" s="426"/>
      <c r="W896" s="426"/>
      <c r="X896" s="426"/>
      <c r="Y896" s="426"/>
      <c r="Z896" s="426"/>
      <c r="AA896" s="426"/>
    </row>
    <row r="897" spans="1:27" ht="15.75" customHeight="1">
      <c r="A897" s="426"/>
      <c r="B897" s="426"/>
      <c r="C897" s="426"/>
      <c r="D897" s="426"/>
      <c r="E897" s="426"/>
      <c r="F897" s="426"/>
      <c r="G897" s="426"/>
      <c r="H897" s="426"/>
      <c r="I897" s="426"/>
      <c r="J897" s="426"/>
      <c r="K897" s="426"/>
      <c r="L897" s="426"/>
      <c r="M897" s="426"/>
      <c r="N897" s="426"/>
      <c r="O897" s="426"/>
      <c r="P897" s="426"/>
      <c r="Q897" s="426"/>
      <c r="R897" s="426"/>
      <c r="S897" s="426"/>
      <c r="T897" s="426"/>
      <c r="U897" s="426"/>
      <c r="V897" s="426"/>
      <c r="W897" s="426"/>
      <c r="X897" s="426"/>
      <c r="Y897" s="426"/>
      <c r="Z897" s="426"/>
      <c r="AA897" s="426"/>
    </row>
    <row r="898" spans="1:27" ht="15.75" customHeight="1">
      <c r="A898" s="426"/>
      <c r="B898" s="426"/>
      <c r="C898" s="426"/>
      <c r="D898" s="426"/>
      <c r="E898" s="426"/>
      <c r="F898" s="426"/>
      <c r="G898" s="426"/>
      <c r="H898" s="426"/>
      <c r="I898" s="426"/>
      <c r="J898" s="426"/>
      <c r="K898" s="426"/>
      <c r="L898" s="426"/>
      <c r="M898" s="426"/>
      <c r="N898" s="426"/>
      <c r="O898" s="426"/>
      <c r="P898" s="426"/>
      <c r="Q898" s="426"/>
      <c r="R898" s="426"/>
      <c r="S898" s="426"/>
      <c r="T898" s="426"/>
      <c r="U898" s="426"/>
      <c r="V898" s="426"/>
      <c r="W898" s="426"/>
      <c r="X898" s="426"/>
      <c r="Y898" s="426"/>
      <c r="Z898" s="426"/>
      <c r="AA898" s="426"/>
    </row>
    <row r="899" spans="1:27" ht="15.75" customHeight="1">
      <c r="A899" s="426"/>
      <c r="B899" s="426"/>
      <c r="C899" s="426"/>
      <c r="D899" s="426"/>
      <c r="E899" s="426"/>
      <c r="F899" s="426"/>
      <c r="G899" s="426"/>
      <c r="H899" s="426"/>
      <c r="I899" s="426"/>
      <c r="J899" s="426"/>
      <c r="K899" s="426"/>
      <c r="L899" s="426"/>
      <c r="M899" s="426"/>
      <c r="N899" s="426"/>
      <c r="O899" s="426"/>
      <c r="P899" s="426"/>
      <c r="Q899" s="426"/>
      <c r="R899" s="426"/>
      <c r="S899" s="426"/>
      <c r="T899" s="426"/>
      <c r="U899" s="426"/>
      <c r="V899" s="426"/>
      <c r="W899" s="426"/>
      <c r="X899" s="426"/>
      <c r="Y899" s="426"/>
      <c r="Z899" s="426"/>
      <c r="AA899" s="426"/>
    </row>
    <row r="900" spans="1:27" ht="15.75" customHeight="1">
      <c r="A900" s="426"/>
      <c r="B900" s="426"/>
      <c r="C900" s="426"/>
      <c r="D900" s="426"/>
      <c r="E900" s="426"/>
      <c r="F900" s="426"/>
      <c r="G900" s="426"/>
      <c r="H900" s="426"/>
      <c r="I900" s="426"/>
      <c r="J900" s="426"/>
      <c r="K900" s="426"/>
      <c r="L900" s="426"/>
      <c r="M900" s="426"/>
      <c r="N900" s="426"/>
      <c r="O900" s="426"/>
      <c r="P900" s="426"/>
      <c r="Q900" s="426"/>
      <c r="R900" s="426"/>
      <c r="S900" s="426"/>
      <c r="T900" s="426"/>
      <c r="U900" s="426"/>
      <c r="V900" s="426"/>
      <c r="W900" s="426"/>
      <c r="X900" s="426"/>
      <c r="Y900" s="426"/>
      <c r="Z900" s="426"/>
      <c r="AA900" s="426"/>
    </row>
    <row r="901" spans="1:27" ht="15.75" customHeight="1">
      <c r="A901" s="426"/>
      <c r="B901" s="426"/>
      <c r="C901" s="426"/>
      <c r="D901" s="426"/>
      <c r="E901" s="426"/>
      <c r="F901" s="426"/>
      <c r="G901" s="426"/>
      <c r="H901" s="426"/>
      <c r="I901" s="426"/>
      <c r="J901" s="426"/>
      <c r="K901" s="426"/>
      <c r="L901" s="426"/>
      <c r="M901" s="426"/>
      <c r="N901" s="426"/>
      <c r="O901" s="426"/>
      <c r="P901" s="426"/>
      <c r="Q901" s="426"/>
      <c r="R901" s="426"/>
      <c r="S901" s="426"/>
      <c r="T901" s="426"/>
      <c r="U901" s="426"/>
      <c r="V901" s="426"/>
      <c r="W901" s="426"/>
      <c r="X901" s="426"/>
      <c r="Y901" s="426"/>
      <c r="Z901" s="426"/>
      <c r="AA901" s="426"/>
    </row>
    <row r="902" spans="1:27" ht="15.75" customHeight="1">
      <c r="A902" s="426"/>
      <c r="B902" s="426"/>
      <c r="C902" s="426"/>
      <c r="D902" s="426"/>
      <c r="E902" s="426"/>
      <c r="F902" s="426"/>
      <c r="G902" s="426"/>
      <c r="H902" s="426"/>
      <c r="I902" s="426"/>
      <c r="J902" s="426"/>
      <c r="K902" s="426"/>
      <c r="L902" s="426"/>
      <c r="M902" s="426"/>
      <c r="N902" s="426"/>
      <c r="O902" s="426"/>
      <c r="P902" s="426"/>
      <c r="Q902" s="426"/>
      <c r="R902" s="426"/>
      <c r="S902" s="426"/>
      <c r="T902" s="426"/>
      <c r="U902" s="426"/>
      <c r="V902" s="426"/>
      <c r="W902" s="426"/>
      <c r="X902" s="426"/>
      <c r="Y902" s="426"/>
      <c r="Z902" s="426"/>
      <c r="AA902" s="426"/>
    </row>
    <row r="903" spans="1:27" ht="15.75" customHeight="1">
      <c r="A903" s="426"/>
      <c r="B903" s="426"/>
      <c r="C903" s="426"/>
      <c r="D903" s="426"/>
      <c r="E903" s="426"/>
      <c r="F903" s="426"/>
      <c r="G903" s="426"/>
      <c r="H903" s="426"/>
      <c r="I903" s="426"/>
      <c r="J903" s="426"/>
      <c r="K903" s="426"/>
      <c r="L903" s="426"/>
      <c r="M903" s="426"/>
      <c r="N903" s="426"/>
      <c r="O903" s="426"/>
      <c r="P903" s="426"/>
      <c r="Q903" s="426"/>
      <c r="R903" s="426"/>
      <c r="S903" s="426"/>
      <c r="T903" s="426"/>
      <c r="U903" s="426"/>
      <c r="V903" s="426"/>
      <c r="W903" s="426"/>
      <c r="X903" s="426"/>
      <c r="Y903" s="426"/>
      <c r="Z903" s="426"/>
      <c r="AA903" s="426"/>
    </row>
    <row r="904" spans="1:27" ht="15.75" customHeight="1">
      <c r="A904" s="426"/>
      <c r="B904" s="426"/>
      <c r="C904" s="426"/>
      <c r="D904" s="426"/>
      <c r="E904" s="426"/>
      <c r="F904" s="426"/>
      <c r="G904" s="426"/>
      <c r="H904" s="426"/>
      <c r="I904" s="426"/>
      <c r="J904" s="426"/>
      <c r="K904" s="426"/>
      <c r="L904" s="426"/>
      <c r="M904" s="426"/>
      <c r="N904" s="426"/>
      <c r="O904" s="426"/>
      <c r="P904" s="426"/>
      <c r="Q904" s="426"/>
      <c r="R904" s="426"/>
      <c r="S904" s="426"/>
      <c r="T904" s="426"/>
      <c r="U904" s="426"/>
      <c r="V904" s="426"/>
      <c r="W904" s="426"/>
      <c r="X904" s="426"/>
      <c r="Y904" s="426"/>
      <c r="Z904" s="426"/>
      <c r="AA904" s="426"/>
    </row>
    <row r="905" spans="1:27" ht="15.75" customHeight="1">
      <c r="A905" s="426"/>
      <c r="B905" s="426"/>
      <c r="C905" s="426"/>
      <c r="D905" s="426"/>
      <c r="E905" s="426"/>
      <c r="F905" s="426"/>
      <c r="G905" s="426"/>
      <c r="H905" s="426"/>
      <c r="I905" s="426"/>
      <c r="J905" s="426"/>
      <c r="K905" s="426"/>
      <c r="L905" s="426"/>
      <c r="M905" s="426"/>
      <c r="N905" s="426"/>
      <c r="O905" s="426"/>
      <c r="P905" s="426"/>
      <c r="Q905" s="426"/>
      <c r="R905" s="426"/>
      <c r="S905" s="426"/>
      <c r="T905" s="426"/>
      <c r="U905" s="426"/>
      <c r="V905" s="426"/>
      <c r="W905" s="426"/>
      <c r="X905" s="426"/>
      <c r="Y905" s="426"/>
      <c r="Z905" s="426"/>
      <c r="AA905" s="426"/>
    </row>
    <row r="906" spans="1:27" ht="15.75" customHeight="1">
      <c r="A906" s="426"/>
      <c r="B906" s="426"/>
      <c r="C906" s="426"/>
      <c r="D906" s="426"/>
      <c r="E906" s="426"/>
      <c r="F906" s="426"/>
      <c r="G906" s="426"/>
      <c r="H906" s="426"/>
      <c r="I906" s="426"/>
      <c r="J906" s="426"/>
      <c r="K906" s="426"/>
      <c r="L906" s="426"/>
      <c r="M906" s="426"/>
      <c r="N906" s="426"/>
      <c r="O906" s="426"/>
      <c r="P906" s="426"/>
      <c r="Q906" s="426"/>
      <c r="R906" s="426"/>
      <c r="S906" s="426"/>
      <c r="T906" s="426"/>
      <c r="U906" s="426"/>
      <c r="V906" s="426"/>
      <c r="W906" s="426"/>
      <c r="X906" s="426"/>
      <c r="Y906" s="426"/>
      <c r="Z906" s="426"/>
      <c r="AA906" s="426"/>
    </row>
    <row r="907" spans="1:27" ht="15.75" customHeight="1">
      <c r="A907" s="426"/>
      <c r="B907" s="426"/>
      <c r="C907" s="426"/>
      <c r="D907" s="426"/>
      <c r="E907" s="426"/>
      <c r="F907" s="426"/>
      <c r="G907" s="426"/>
      <c r="H907" s="426"/>
      <c r="I907" s="426"/>
      <c r="J907" s="426"/>
      <c r="K907" s="426"/>
      <c r="L907" s="426"/>
      <c r="M907" s="426"/>
      <c r="N907" s="426"/>
      <c r="O907" s="426"/>
      <c r="P907" s="426"/>
      <c r="Q907" s="426"/>
      <c r="R907" s="426"/>
      <c r="S907" s="426"/>
      <c r="T907" s="426"/>
      <c r="U907" s="426"/>
      <c r="V907" s="426"/>
      <c r="W907" s="426"/>
      <c r="X907" s="426"/>
      <c r="Y907" s="426"/>
      <c r="Z907" s="426"/>
      <c r="AA907" s="426"/>
    </row>
    <row r="908" spans="1:27" ht="15.75" customHeight="1">
      <c r="A908" s="426"/>
      <c r="B908" s="426"/>
      <c r="C908" s="426"/>
      <c r="D908" s="426"/>
      <c r="E908" s="426"/>
      <c r="F908" s="426"/>
      <c r="G908" s="426"/>
      <c r="H908" s="426"/>
      <c r="I908" s="426"/>
      <c r="J908" s="426"/>
      <c r="K908" s="426"/>
      <c r="L908" s="426"/>
      <c r="M908" s="426"/>
      <c r="N908" s="426"/>
      <c r="O908" s="426"/>
      <c r="P908" s="426"/>
      <c r="Q908" s="426"/>
      <c r="R908" s="426"/>
      <c r="S908" s="426"/>
      <c r="T908" s="426"/>
      <c r="U908" s="426"/>
      <c r="V908" s="426"/>
      <c r="W908" s="426"/>
      <c r="X908" s="426"/>
      <c r="Y908" s="426"/>
      <c r="Z908" s="426"/>
      <c r="AA908" s="426"/>
    </row>
    <row r="909" spans="1:27" ht="15.75" customHeight="1">
      <c r="A909" s="426"/>
      <c r="B909" s="426"/>
      <c r="C909" s="426"/>
      <c r="D909" s="426"/>
      <c r="E909" s="426"/>
      <c r="F909" s="426"/>
      <c r="G909" s="426"/>
      <c r="H909" s="426"/>
      <c r="I909" s="426"/>
      <c r="J909" s="426"/>
      <c r="K909" s="426"/>
      <c r="L909" s="426"/>
      <c r="M909" s="426"/>
      <c r="N909" s="426"/>
      <c r="O909" s="426"/>
      <c r="P909" s="426"/>
      <c r="Q909" s="426"/>
      <c r="R909" s="426"/>
      <c r="S909" s="426"/>
      <c r="T909" s="426"/>
      <c r="U909" s="426"/>
      <c r="V909" s="426"/>
      <c r="W909" s="426"/>
      <c r="X909" s="426"/>
      <c r="Y909" s="426"/>
      <c r="Z909" s="426"/>
      <c r="AA909" s="426"/>
    </row>
    <row r="910" spans="1:27" ht="15.75" customHeight="1">
      <c r="A910" s="426"/>
      <c r="B910" s="426"/>
      <c r="C910" s="426"/>
      <c r="D910" s="426"/>
      <c r="E910" s="426"/>
      <c r="F910" s="426"/>
      <c r="G910" s="426"/>
      <c r="H910" s="426"/>
      <c r="I910" s="426"/>
      <c r="J910" s="426"/>
      <c r="K910" s="426"/>
      <c r="L910" s="426"/>
      <c r="M910" s="426"/>
      <c r="N910" s="426"/>
      <c r="O910" s="426"/>
      <c r="P910" s="426"/>
      <c r="Q910" s="426"/>
      <c r="R910" s="426"/>
      <c r="S910" s="426"/>
      <c r="T910" s="426"/>
      <c r="U910" s="426"/>
      <c r="V910" s="426"/>
      <c r="W910" s="426"/>
      <c r="X910" s="426"/>
      <c r="Y910" s="426"/>
      <c r="Z910" s="426"/>
      <c r="AA910" s="426"/>
    </row>
    <row r="911" spans="1:27" ht="15.75" customHeight="1">
      <c r="A911" s="426"/>
      <c r="B911" s="426"/>
      <c r="C911" s="426"/>
      <c r="D911" s="426"/>
      <c r="E911" s="426"/>
      <c r="F911" s="426"/>
      <c r="G911" s="426"/>
      <c r="H911" s="426"/>
      <c r="I911" s="426"/>
      <c r="J911" s="426"/>
      <c r="K911" s="426"/>
      <c r="L911" s="426"/>
      <c r="M911" s="426"/>
      <c r="N911" s="426"/>
      <c r="O911" s="426"/>
      <c r="P911" s="426"/>
      <c r="Q911" s="426"/>
      <c r="R911" s="426"/>
      <c r="S911" s="426"/>
      <c r="T911" s="426"/>
      <c r="U911" s="426"/>
      <c r="V911" s="426"/>
      <c r="W911" s="426"/>
      <c r="X911" s="426"/>
      <c r="Y911" s="426"/>
      <c r="Z911" s="426"/>
      <c r="AA911" s="426"/>
    </row>
    <row r="912" spans="1:27" ht="15.75" customHeight="1">
      <c r="A912" s="426"/>
      <c r="B912" s="426"/>
      <c r="C912" s="426"/>
      <c r="D912" s="426"/>
      <c r="E912" s="426"/>
      <c r="F912" s="426"/>
      <c r="G912" s="426"/>
      <c r="H912" s="426"/>
      <c r="I912" s="426"/>
      <c r="J912" s="426"/>
      <c r="K912" s="426"/>
      <c r="L912" s="426"/>
      <c r="M912" s="426"/>
      <c r="N912" s="426"/>
      <c r="O912" s="426"/>
      <c r="P912" s="426"/>
      <c r="Q912" s="426"/>
      <c r="R912" s="426"/>
      <c r="S912" s="426"/>
      <c r="T912" s="426"/>
      <c r="U912" s="426"/>
      <c r="V912" s="426"/>
      <c r="W912" s="426"/>
      <c r="X912" s="426"/>
      <c r="Y912" s="426"/>
      <c r="Z912" s="426"/>
      <c r="AA912" s="426"/>
    </row>
    <row r="913" spans="1:27" ht="15.75" customHeight="1">
      <c r="A913" s="426"/>
      <c r="B913" s="426"/>
      <c r="C913" s="426"/>
      <c r="D913" s="426"/>
      <c r="E913" s="426"/>
      <c r="F913" s="426"/>
      <c r="G913" s="426"/>
      <c r="H913" s="426"/>
      <c r="I913" s="426"/>
      <c r="J913" s="426"/>
      <c r="K913" s="426"/>
      <c r="L913" s="426"/>
      <c r="M913" s="426"/>
      <c r="N913" s="426"/>
      <c r="O913" s="426"/>
      <c r="P913" s="426"/>
      <c r="Q913" s="426"/>
      <c r="R913" s="426"/>
      <c r="S913" s="426"/>
      <c r="T913" s="426"/>
      <c r="U913" s="426"/>
      <c r="V913" s="426"/>
      <c r="W913" s="426"/>
      <c r="X913" s="426"/>
      <c r="Y913" s="426"/>
      <c r="Z913" s="426"/>
      <c r="AA913" s="426"/>
    </row>
    <row r="914" spans="1:27" ht="15.75" customHeight="1">
      <c r="A914" s="426"/>
      <c r="B914" s="426"/>
      <c r="C914" s="426"/>
      <c r="D914" s="426"/>
      <c r="E914" s="426"/>
      <c r="F914" s="426"/>
      <c r="G914" s="426"/>
      <c r="H914" s="426"/>
      <c r="I914" s="426"/>
      <c r="J914" s="426"/>
      <c r="K914" s="426"/>
      <c r="L914" s="426"/>
      <c r="M914" s="426"/>
      <c r="N914" s="426"/>
      <c r="O914" s="426"/>
      <c r="P914" s="426"/>
      <c r="Q914" s="426"/>
      <c r="R914" s="426"/>
      <c r="S914" s="426"/>
      <c r="T914" s="426"/>
      <c r="U914" s="426"/>
      <c r="V914" s="426"/>
      <c r="W914" s="426"/>
      <c r="X914" s="426"/>
      <c r="Y914" s="426"/>
      <c r="Z914" s="426"/>
      <c r="AA914" s="426"/>
    </row>
    <row r="915" spans="1:27" ht="15.75" customHeight="1">
      <c r="A915" s="426"/>
      <c r="B915" s="426"/>
      <c r="C915" s="426"/>
      <c r="D915" s="426"/>
      <c r="E915" s="426"/>
      <c r="F915" s="426"/>
      <c r="G915" s="426"/>
      <c r="H915" s="426"/>
      <c r="I915" s="426"/>
      <c r="J915" s="426"/>
      <c r="K915" s="426"/>
      <c r="L915" s="426"/>
      <c r="M915" s="426"/>
      <c r="N915" s="426"/>
      <c r="O915" s="426"/>
      <c r="P915" s="426"/>
      <c r="Q915" s="426"/>
      <c r="R915" s="426"/>
      <c r="S915" s="426"/>
      <c r="T915" s="426"/>
      <c r="U915" s="426"/>
      <c r="V915" s="426"/>
      <c r="W915" s="426"/>
      <c r="X915" s="426"/>
      <c r="Y915" s="426"/>
      <c r="Z915" s="426"/>
      <c r="AA915" s="426"/>
    </row>
    <row r="916" spans="1:27" ht="15.75" customHeight="1">
      <c r="A916" s="426"/>
      <c r="B916" s="426"/>
      <c r="C916" s="426"/>
      <c r="D916" s="426"/>
      <c r="E916" s="426"/>
      <c r="F916" s="426"/>
      <c r="G916" s="426"/>
      <c r="H916" s="426"/>
      <c r="I916" s="426"/>
      <c r="J916" s="426"/>
      <c r="K916" s="426"/>
      <c r="L916" s="426"/>
      <c r="M916" s="426"/>
      <c r="N916" s="426"/>
      <c r="O916" s="426"/>
      <c r="P916" s="426"/>
      <c r="Q916" s="426"/>
      <c r="R916" s="426"/>
      <c r="S916" s="426"/>
      <c r="T916" s="426"/>
      <c r="U916" s="426"/>
      <c r="V916" s="426"/>
      <c r="W916" s="426"/>
      <c r="X916" s="426"/>
      <c r="Y916" s="426"/>
      <c r="Z916" s="426"/>
      <c r="AA916" s="426"/>
    </row>
    <row r="917" spans="1:27" ht="15.75" customHeight="1">
      <c r="A917" s="426"/>
      <c r="B917" s="426"/>
      <c r="C917" s="426"/>
      <c r="D917" s="426"/>
      <c r="E917" s="426"/>
      <c r="F917" s="426"/>
      <c r="G917" s="426"/>
      <c r="H917" s="426"/>
      <c r="I917" s="426"/>
      <c r="J917" s="426"/>
      <c r="K917" s="426"/>
      <c r="L917" s="426"/>
      <c r="M917" s="426"/>
      <c r="N917" s="426"/>
      <c r="O917" s="426"/>
      <c r="P917" s="426"/>
      <c r="Q917" s="426"/>
      <c r="R917" s="426"/>
      <c r="S917" s="426"/>
      <c r="T917" s="426"/>
      <c r="U917" s="426"/>
      <c r="V917" s="426"/>
      <c r="W917" s="426"/>
      <c r="X917" s="426"/>
      <c r="Y917" s="426"/>
      <c r="Z917" s="426"/>
      <c r="AA917" s="426"/>
    </row>
    <row r="918" spans="1:27" ht="15.75" customHeight="1">
      <c r="A918" s="426"/>
      <c r="B918" s="426"/>
      <c r="C918" s="426"/>
      <c r="D918" s="426"/>
      <c r="E918" s="426"/>
      <c r="F918" s="426"/>
      <c r="G918" s="426"/>
      <c r="H918" s="426"/>
      <c r="I918" s="426"/>
      <c r="J918" s="426"/>
      <c r="K918" s="426"/>
      <c r="L918" s="426"/>
      <c r="M918" s="426"/>
      <c r="N918" s="426"/>
      <c r="O918" s="426"/>
      <c r="P918" s="426"/>
      <c r="Q918" s="426"/>
      <c r="R918" s="426"/>
      <c r="S918" s="426"/>
      <c r="T918" s="426"/>
      <c r="U918" s="426"/>
      <c r="V918" s="426"/>
      <c r="W918" s="426"/>
      <c r="X918" s="426"/>
      <c r="Y918" s="426"/>
      <c r="Z918" s="426"/>
      <c r="AA918" s="426"/>
    </row>
    <row r="919" spans="1:27" ht="15.75" customHeight="1">
      <c r="A919" s="426"/>
      <c r="B919" s="426"/>
      <c r="C919" s="426"/>
      <c r="D919" s="426"/>
      <c r="E919" s="426"/>
      <c r="F919" s="426"/>
      <c r="G919" s="426"/>
      <c r="H919" s="426"/>
      <c r="I919" s="426"/>
      <c r="J919" s="426"/>
      <c r="K919" s="426"/>
      <c r="L919" s="426"/>
      <c r="M919" s="426"/>
      <c r="N919" s="426"/>
      <c r="O919" s="426"/>
      <c r="P919" s="426"/>
      <c r="Q919" s="426"/>
      <c r="R919" s="426"/>
      <c r="S919" s="426"/>
      <c r="T919" s="426"/>
      <c r="U919" s="426"/>
      <c r="V919" s="426"/>
      <c r="W919" s="426"/>
      <c r="X919" s="426"/>
      <c r="Y919" s="426"/>
      <c r="Z919" s="426"/>
      <c r="AA919" s="426"/>
    </row>
    <row r="920" spans="1:27" ht="15.75" customHeight="1">
      <c r="A920" s="426"/>
      <c r="B920" s="426"/>
      <c r="C920" s="426"/>
      <c r="D920" s="426"/>
      <c r="E920" s="426"/>
      <c r="F920" s="426"/>
      <c r="G920" s="426"/>
      <c r="H920" s="426"/>
      <c r="I920" s="426"/>
      <c r="J920" s="426"/>
      <c r="K920" s="426"/>
      <c r="L920" s="426"/>
      <c r="M920" s="426"/>
      <c r="N920" s="426"/>
      <c r="O920" s="426"/>
      <c r="P920" s="426"/>
      <c r="Q920" s="426"/>
      <c r="R920" s="426"/>
      <c r="S920" s="426"/>
      <c r="T920" s="426"/>
      <c r="U920" s="426"/>
      <c r="V920" s="426"/>
      <c r="W920" s="426"/>
      <c r="X920" s="426"/>
      <c r="Y920" s="426"/>
      <c r="Z920" s="426"/>
      <c r="AA920" s="426"/>
    </row>
    <row r="921" spans="1:27" ht="15.75" customHeight="1">
      <c r="A921" s="426"/>
      <c r="B921" s="426"/>
      <c r="C921" s="426"/>
      <c r="D921" s="426"/>
      <c r="E921" s="426"/>
      <c r="F921" s="426"/>
      <c r="G921" s="426"/>
      <c r="H921" s="426"/>
      <c r="I921" s="426"/>
      <c r="J921" s="426"/>
      <c r="K921" s="426"/>
      <c r="L921" s="426"/>
      <c r="M921" s="426"/>
      <c r="N921" s="426"/>
      <c r="O921" s="426"/>
      <c r="P921" s="426"/>
      <c r="Q921" s="426"/>
      <c r="R921" s="426"/>
      <c r="S921" s="426"/>
      <c r="T921" s="426"/>
      <c r="U921" s="426"/>
      <c r="V921" s="426"/>
      <c r="W921" s="426"/>
      <c r="X921" s="426"/>
      <c r="Y921" s="426"/>
      <c r="Z921" s="426"/>
      <c r="AA921" s="426"/>
    </row>
    <row r="922" spans="1:27" ht="15.75" customHeight="1">
      <c r="A922" s="426"/>
      <c r="B922" s="426"/>
      <c r="C922" s="426"/>
      <c r="D922" s="426"/>
      <c r="E922" s="426"/>
      <c r="F922" s="426"/>
      <c r="G922" s="426"/>
      <c r="H922" s="426"/>
      <c r="I922" s="426"/>
      <c r="J922" s="426"/>
      <c r="K922" s="426"/>
      <c r="L922" s="426"/>
      <c r="M922" s="426"/>
      <c r="N922" s="426"/>
      <c r="O922" s="426"/>
      <c r="P922" s="426"/>
      <c r="Q922" s="426"/>
      <c r="R922" s="426"/>
      <c r="S922" s="426"/>
      <c r="T922" s="426"/>
      <c r="U922" s="426"/>
      <c r="V922" s="426"/>
      <c r="W922" s="426"/>
      <c r="X922" s="426"/>
      <c r="Y922" s="426"/>
      <c r="Z922" s="426"/>
      <c r="AA922" s="426"/>
    </row>
    <row r="923" spans="1:27" ht="15.75" customHeight="1">
      <c r="A923" s="426"/>
      <c r="B923" s="426"/>
      <c r="C923" s="426"/>
      <c r="D923" s="426"/>
      <c r="E923" s="426"/>
      <c r="F923" s="426"/>
      <c r="G923" s="426"/>
      <c r="H923" s="426"/>
      <c r="I923" s="426"/>
      <c r="J923" s="426"/>
      <c r="K923" s="426"/>
      <c r="L923" s="426"/>
      <c r="M923" s="426"/>
      <c r="N923" s="426"/>
      <c r="O923" s="426"/>
      <c r="P923" s="426"/>
      <c r="Q923" s="426"/>
      <c r="R923" s="426"/>
      <c r="S923" s="426"/>
      <c r="T923" s="426"/>
      <c r="U923" s="426"/>
      <c r="V923" s="426"/>
      <c r="W923" s="426"/>
      <c r="X923" s="426"/>
      <c r="Y923" s="426"/>
      <c r="Z923" s="426"/>
      <c r="AA923" s="426"/>
    </row>
    <row r="924" spans="1:27" ht="15.75" customHeight="1">
      <c r="A924" s="426"/>
      <c r="B924" s="426"/>
      <c r="C924" s="426"/>
      <c r="D924" s="426"/>
      <c r="E924" s="426"/>
      <c r="F924" s="426"/>
      <c r="G924" s="426"/>
      <c r="H924" s="426"/>
      <c r="I924" s="426"/>
      <c r="J924" s="426"/>
      <c r="K924" s="426"/>
      <c r="L924" s="426"/>
      <c r="M924" s="426"/>
      <c r="N924" s="426"/>
      <c r="O924" s="426"/>
      <c r="P924" s="426"/>
      <c r="Q924" s="426"/>
      <c r="R924" s="426"/>
      <c r="S924" s="426"/>
      <c r="T924" s="426"/>
      <c r="U924" s="426"/>
      <c r="V924" s="426"/>
      <c r="W924" s="426"/>
      <c r="X924" s="426"/>
      <c r="Y924" s="426"/>
      <c r="Z924" s="426"/>
      <c r="AA924" s="426"/>
    </row>
    <row r="925" spans="1:27" ht="15.75" customHeight="1">
      <c r="A925" s="426"/>
      <c r="B925" s="426"/>
      <c r="C925" s="426"/>
      <c r="D925" s="426"/>
      <c r="E925" s="426"/>
      <c r="F925" s="426"/>
      <c r="G925" s="426"/>
      <c r="H925" s="426"/>
      <c r="I925" s="426"/>
      <c r="J925" s="426"/>
      <c r="K925" s="426"/>
      <c r="L925" s="426"/>
      <c r="M925" s="426"/>
      <c r="N925" s="426"/>
      <c r="O925" s="426"/>
      <c r="P925" s="426"/>
      <c r="Q925" s="426"/>
      <c r="R925" s="426"/>
      <c r="S925" s="426"/>
      <c r="T925" s="426"/>
      <c r="U925" s="426"/>
      <c r="V925" s="426"/>
      <c r="W925" s="426"/>
      <c r="X925" s="426"/>
      <c r="Y925" s="426"/>
      <c r="Z925" s="426"/>
      <c r="AA925" s="426"/>
    </row>
    <row r="926" spans="1:27" ht="15.75" customHeight="1">
      <c r="A926" s="426"/>
      <c r="B926" s="426"/>
      <c r="C926" s="426"/>
      <c r="D926" s="426"/>
      <c r="E926" s="426"/>
      <c r="F926" s="426"/>
      <c r="G926" s="426"/>
      <c r="H926" s="426"/>
      <c r="I926" s="426"/>
      <c r="J926" s="426"/>
      <c r="K926" s="426"/>
      <c r="L926" s="426"/>
      <c r="M926" s="426"/>
      <c r="N926" s="426"/>
      <c r="O926" s="426"/>
      <c r="P926" s="426"/>
      <c r="Q926" s="426"/>
      <c r="R926" s="426"/>
      <c r="S926" s="426"/>
      <c r="T926" s="426"/>
      <c r="U926" s="426"/>
      <c r="V926" s="426"/>
      <c r="W926" s="426"/>
      <c r="X926" s="426"/>
      <c r="Y926" s="426"/>
      <c r="Z926" s="426"/>
      <c r="AA926" s="426"/>
    </row>
    <row r="927" spans="1:27" ht="15.75" customHeight="1">
      <c r="A927" s="426"/>
      <c r="B927" s="426"/>
      <c r="C927" s="426"/>
      <c r="D927" s="426"/>
      <c r="E927" s="426"/>
      <c r="F927" s="426"/>
      <c r="G927" s="426"/>
      <c r="H927" s="426"/>
      <c r="I927" s="426"/>
      <c r="J927" s="426"/>
      <c r="K927" s="426"/>
      <c r="L927" s="426"/>
      <c r="M927" s="426"/>
      <c r="N927" s="426"/>
      <c r="O927" s="426"/>
      <c r="P927" s="426"/>
      <c r="Q927" s="426"/>
      <c r="R927" s="426"/>
      <c r="S927" s="426"/>
      <c r="T927" s="426"/>
      <c r="U927" s="426"/>
      <c r="V927" s="426"/>
      <c r="W927" s="426"/>
      <c r="X927" s="426"/>
      <c r="Y927" s="426"/>
      <c r="Z927" s="426"/>
      <c r="AA927" s="426"/>
    </row>
    <row r="928" spans="1:27" ht="15.75" customHeight="1">
      <c r="A928" s="426"/>
      <c r="B928" s="426"/>
      <c r="C928" s="426"/>
      <c r="D928" s="426"/>
      <c r="E928" s="426"/>
      <c r="F928" s="426"/>
      <c r="G928" s="426"/>
      <c r="H928" s="426"/>
      <c r="I928" s="426"/>
      <c r="J928" s="426"/>
      <c r="K928" s="426"/>
      <c r="L928" s="426"/>
      <c r="M928" s="426"/>
      <c r="N928" s="426"/>
      <c r="O928" s="426"/>
      <c r="P928" s="426"/>
      <c r="Q928" s="426"/>
      <c r="R928" s="426"/>
      <c r="S928" s="426"/>
      <c r="T928" s="426"/>
      <c r="U928" s="426"/>
      <c r="V928" s="426"/>
      <c r="W928" s="426"/>
      <c r="X928" s="426"/>
      <c r="Y928" s="426"/>
      <c r="Z928" s="426"/>
      <c r="AA928" s="426"/>
    </row>
    <row r="929" spans="1:27" ht="15.75" customHeight="1">
      <c r="A929" s="426"/>
      <c r="B929" s="426"/>
      <c r="C929" s="426"/>
      <c r="D929" s="426"/>
      <c r="E929" s="426"/>
      <c r="F929" s="426"/>
      <c r="G929" s="426"/>
      <c r="H929" s="426"/>
      <c r="I929" s="426"/>
      <c r="J929" s="426"/>
      <c r="K929" s="426"/>
      <c r="L929" s="426"/>
      <c r="M929" s="426"/>
      <c r="N929" s="426"/>
      <c r="O929" s="426"/>
      <c r="P929" s="426"/>
      <c r="Q929" s="426"/>
      <c r="R929" s="426"/>
      <c r="S929" s="426"/>
      <c r="T929" s="426"/>
      <c r="U929" s="426"/>
      <c r="V929" s="426"/>
      <c r="W929" s="426"/>
      <c r="X929" s="426"/>
      <c r="Y929" s="426"/>
      <c r="Z929" s="426"/>
      <c r="AA929" s="426"/>
    </row>
    <row r="930" spans="1:27" ht="15.75" customHeight="1">
      <c r="A930" s="426"/>
      <c r="B930" s="426"/>
      <c r="C930" s="426"/>
      <c r="D930" s="426"/>
      <c r="E930" s="426"/>
      <c r="F930" s="426"/>
      <c r="G930" s="426"/>
      <c r="H930" s="426"/>
      <c r="I930" s="426"/>
      <c r="J930" s="426"/>
      <c r="K930" s="426"/>
      <c r="L930" s="426"/>
      <c r="M930" s="426"/>
      <c r="N930" s="426"/>
      <c r="O930" s="426"/>
      <c r="P930" s="426"/>
      <c r="Q930" s="426"/>
      <c r="R930" s="426"/>
      <c r="S930" s="426"/>
      <c r="T930" s="426"/>
      <c r="U930" s="426"/>
      <c r="V930" s="426"/>
      <c r="W930" s="426"/>
      <c r="X930" s="426"/>
      <c r="Y930" s="426"/>
      <c r="Z930" s="426"/>
      <c r="AA930" s="426"/>
    </row>
    <row r="931" spans="1:27" ht="15.75" customHeight="1">
      <c r="A931" s="426"/>
      <c r="B931" s="426"/>
      <c r="C931" s="426"/>
      <c r="D931" s="426"/>
      <c r="E931" s="426"/>
      <c r="F931" s="426"/>
      <c r="G931" s="426"/>
      <c r="H931" s="426"/>
      <c r="I931" s="426"/>
      <c r="J931" s="426"/>
      <c r="K931" s="426"/>
      <c r="L931" s="426"/>
      <c r="M931" s="426"/>
      <c r="N931" s="426"/>
      <c r="O931" s="426"/>
      <c r="P931" s="426"/>
      <c r="Q931" s="426"/>
      <c r="R931" s="426"/>
      <c r="S931" s="426"/>
      <c r="T931" s="426"/>
      <c r="U931" s="426"/>
      <c r="V931" s="426"/>
      <c r="W931" s="426"/>
      <c r="X931" s="426"/>
      <c r="Y931" s="426"/>
      <c r="Z931" s="426"/>
      <c r="AA931" s="426"/>
    </row>
    <row r="932" spans="1:27" ht="15.75" customHeight="1">
      <c r="A932" s="426"/>
      <c r="B932" s="426"/>
      <c r="C932" s="426"/>
      <c r="D932" s="426"/>
      <c r="E932" s="426"/>
      <c r="F932" s="426"/>
      <c r="G932" s="426"/>
      <c r="H932" s="426"/>
      <c r="I932" s="426"/>
      <c r="J932" s="426"/>
      <c r="K932" s="426"/>
      <c r="L932" s="426"/>
      <c r="M932" s="426"/>
      <c r="N932" s="426"/>
      <c r="O932" s="426"/>
      <c r="P932" s="426"/>
      <c r="Q932" s="426"/>
      <c r="R932" s="426"/>
      <c r="S932" s="426"/>
      <c r="T932" s="426"/>
      <c r="U932" s="426"/>
      <c r="V932" s="426"/>
      <c r="W932" s="426"/>
      <c r="X932" s="426"/>
      <c r="Y932" s="426"/>
      <c r="Z932" s="426"/>
      <c r="AA932" s="426"/>
    </row>
    <row r="933" spans="1:27" ht="15.75" customHeight="1">
      <c r="A933" s="426"/>
      <c r="B933" s="426"/>
      <c r="C933" s="426"/>
      <c r="D933" s="426"/>
      <c r="E933" s="426"/>
      <c r="F933" s="426"/>
      <c r="G933" s="426"/>
      <c r="H933" s="426"/>
      <c r="I933" s="426"/>
      <c r="J933" s="426"/>
      <c r="K933" s="426"/>
      <c r="L933" s="426"/>
      <c r="M933" s="426"/>
      <c r="N933" s="426"/>
      <c r="O933" s="426"/>
      <c r="P933" s="426"/>
      <c r="Q933" s="426"/>
      <c r="R933" s="426"/>
      <c r="S933" s="426"/>
      <c r="T933" s="426"/>
      <c r="U933" s="426"/>
      <c r="V933" s="426"/>
      <c r="W933" s="426"/>
      <c r="X933" s="426"/>
      <c r="Y933" s="426"/>
      <c r="Z933" s="426"/>
      <c r="AA933" s="426"/>
    </row>
    <row r="934" spans="1:27" ht="15.75" customHeight="1">
      <c r="A934" s="426"/>
      <c r="B934" s="426"/>
      <c r="C934" s="426"/>
      <c r="D934" s="426"/>
      <c r="E934" s="426"/>
      <c r="F934" s="426"/>
      <c r="G934" s="426"/>
      <c r="H934" s="426"/>
      <c r="I934" s="426"/>
      <c r="J934" s="426"/>
      <c r="K934" s="426"/>
      <c r="L934" s="426"/>
      <c r="M934" s="426"/>
      <c r="N934" s="426"/>
      <c r="O934" s="426"/>
      <c r="P934" s="426"/>
      <c r="Q934" s="426"/>
      <c r="R934" s="426"/>
      <c r="S934" s="426"/>
      <c r="T934" s="426"/>
      <c r="U934" s="426"/>
      <c r="V934" s="426"/>
      <c r="W934" s="426"/>
      <c r="X934" s="426"/>
      <c r="Y934" s="426"/>
      <c r="Z934" s="426"/>
      <c r="AA934" s="426"/>
    </row>
    <row r="935" spans="1:27" ht="15.75" customHeight="1">
      <c r="A935" s="426"/>
      <c r="B935" s="426"/>
      <c r="C935" s="426"/>
      <c r="D935" s="426"/>
      <c r="E935" s="426"/>
      <c r="F935" s="426"/>
      <c r="G935" s="426"/>
      <c r="H935" s="426"/>
      <c r="I935" s="426"/>
      <c r="J935" s="426"/>
      <c r="K935" s="426"/>
      <c r="L935" s="426"/>
      <c r="M935" s="426"/>
      <c r="N935" s="426"/>
      <c r="O935" s="426"/>
      <c r="P935" s="426"/>
      <c r="Q935" s="426"/>
      <c r="R935" s="426"/>
      <c r="S935" s="426"/>
      <c r="T935" s="426"/>
      <c r="U935" s="426"/>
      <c r="V935" s="426"/>
      <c r="W935" s="426"/>
      <c r="X935" s="426"/>
      <c r="Y935" s="426"/>
      <c r="Z935" s="426"/>
      <c r="AA935" s="426"/>
    </row>
    <row r="936" spans="1:27" ht="15.75" customHeight="1">
      <c r="A936" s="426"/>
      <c r="B936" s="426"/>
      <c r="C936" s="426"/>
      <c r="D936" s="426"/>
      <c r="E936" s="426"/>
      <c r="F936" s="426"/>
      <c r="G936" s="426"/>
      <c r="H936" s="426"/>
      <c r="I936" s="426"/>
      <c r="J936" s="426"/>
      <c r="K936" s="426"/>
      <c r="L936" s="426"/>
      <c r="M936" s="426"/>
      <c r="N936" s="426"/>
      <c r="O936" s="426"/>
      <c r="P936" s="426"/>
      <c r="Q936" s="426"/>
      <c r="R936" s="426"/>
      <c r="S936" s="426"/>
      <c r="T936" s="426"/>
      <c r="U936" s="426"/>
      <c r="V936" s="426"/>
      <c r="W936" s="426"/>
      <c r="X936" s="426"/>
      <c r="Y936" s="426"/>
      <c r="Z936" s="426"/>
      <c r="AA936" s="426"/>
    </row>
    <row r="937" spans="1:27" ht="15.75" customHeight="1">
      <c r="A937" s="426"/>
      <c r="B937" s="426"/>
      <c r="C937" s="426"/>
      <c r="D937" s="426"/>
      <c r="E937" s="426"/>
      <c r="F937" s="426"/>
      <c r="G937" s="426"/>
      <c r="H937" s="426"/>
      <c r="I937" s="426"/>
      <c r="J937" s="426"/>
      <c r="K937" s="426"/>
      <c r="L937" s="426"/>
      <c r="M937" s="426"/>
      <c r="N937" s="426"/>
      <c r="O937" s="426"/>
      <c r="P937" s="426"/>
      <c r="Q937" s="426"/>
      <c r="R937" s="426"/>
      <c r="S937" s="426"/>
      <c r="T937" s="426"/>
      <c r="U937" s="426"/>
      <c r="V937" s="426"/>
      <c r="W937" s="426"/>
      <c r="X937" s="426"/>
      <c r="Y937" s="426"/>
      <c r="Z937" s="426"/>
      <c r="AA937" s="426"/>
    </row>
    <row r="938" spans="1:27" ht="15.75" customHeight="1">
      <c r="A938" s="426"/>
      <c r="B938" s="426"/>
      <c r="C938" s="426"/>
      <c r="D938" s="426"/>
      <c r="E938" s="426"/>
      <c r="F938" s="426"/>
      <c r="G938" s="426"/>
      <c r="H938" s="426"/>
      <c r="I938" s="426"/>
      <c r="J938" s="426"/>
      <c r="K938" s="426"/>
      <c r="L938" s="426"/>
      <c r="M938" s="426"/>
      <c r="N938" s="426"/>
      <c r="O938" s="426"/>
      <c r="P938" s="426"/>
      <c r="Q938" s="426"/>
      <c r="R938" s="426"/>
      <c r="S938" s="426"/>
      <c r="T938" s="426"/>
      <c r="U938" s="426"/>
      <c r="V938" s="426"/>
      <c r="W938" s="426"/>
      <c r="X938" s="426"/>
      <c r="Y938" s="426"/>
      <c r="Z938" s="426"/>
      <c r="AA938" s="426"/>
    </row>
    <row r="939" spans="1:27" ht="15.75" customHeight="1">
      <c r="A939" s="426"/>
      <c r="B939" s="426"/>
      <c r="C939" s="426"/>
      <c r="D939" s="426"/>
      <c r="E939" s="426"/>
      <c r="F939" s="426"/>
      <c r="G939" s="426"/>
      <c r="H939" s="426"/>
      <c r="I939" s="426"/>
      <c r="J939" s="426"/>
      <c r="K939" s="426"/>
      <c r="L939" s="426"/>
      <c r="M939" s="426"/>
      <c r="N939" s="426"/>
      <c r="O939" s="426"/>
      <c r="P939" s="426"/>
      <c r="Q939" s="426"/>
      <c r="R939" s="426"/>
      <c r="S939" s="426"/>
      <c r="T939" s="426"/>
      <c r="U939" s="426"/>
      <c r="V939" s="426"/>
      <c r="W939" s="426"/>
      <c r="X939" s="426"/>
      <c r="Y939" s="426"/>
      <c r="Z939" s="426"/>
      <c r="AA939" s="426"/>
    </row>
    <row r="940" spans="1:27" ht="15.75" customHeight="1">
      <c r="A940" s="426"/>
      <c r="B940" s="426"/>
      <c r="C940" s="426"/>
      <c r="D940" s="426"/>
      <c r="E940" s="426"/>
      <c r="F940" s="426"/>
      <c r="G940" s="426"/>
      <c r="H940" s="426"/>
      <c r="I940" s="426"/>
      <c r="J940" s="426"/>
      <c r="K940" s="426"/>
      <c r="L940" s="426"/>
      <c r="M940" s="426"/>
      <c r="N940" s="426"/>
      <c r="O940" s="426"/>
      <c r="P940" s="426"/>
      <c r="Q940" s="426"/>
      <c r="R940" s="426"/>
      <c r="S940" s="426"/>
      <c r="T940" s="426"/>
      <c r="U940" s="426"/>
      <c r="V940" s="426"/>
      <c r="W940" s="426"/>
      <c r="X940" s="426"/>
      <c r="Y940" s="426"/>
      <c r="Z940" s="426"/>
      <c r="AA940" s="426"/>
    </row>
    <row r="941" spans="1:27" ht="15.75" customHeight="1">
      <c r="A941" s="426"/>
      <c r="B941" s="426"/>
      <c r="C941" s="426"/>
      <c r="D941" s="426"/>
      <c r="E941" s="426"/>
      <c r="F941" s="426"/>
      <c r="G941" s="426"/>
      <c r="H941" s="426"/>
      <c r="I941" s="426"/>
      <c r="J941" s="426"/>
      <c r="K941" s="426"/>
      <c r="L941" s="426"/>
      <c r="M941" s="426"/>
      <c r="N941" s="426"/>
      <c r="O941" s="426"/>
      <c r="P941" s="426"/>
      <c r="Q941" s="426"/>
      <c r="R941" s="426"/>
      <c r="S941" s="426"/>
      <c r="T941" s="426"/>
      <c r="U941" s="426"/>
      <c r="V941" s="426"/>
      <c r="W941" s="426"/>
      <c r="X941" s="426"/>
      <c r="Y941" s="426"/>
      <c r="Z941" s="426"/>
      <c r="AA941" s="426"/>
    </row>
    <row r="942" spans="1:27" ht="15.75" customHeight="1">
      <c r="A942" s="426"/>
      <c r="B942" s="426"/>
      <c r="C942" s="426"/>
      <c r="D942" s="426"/>
      <c r="E942" s="426"/>
      <c r="F942" s="426"/>
      <c r="G942" s="426"/>
      <c r="H942" s="426"/>
      <c r="I942" s="426"/>
      <c r="J942" s="426"/>
      <c r="K942" s="426"/>
      <c r="L942" s="426"/>
      <c r="M942" s="426"/>
      <c r="N942" s="426"/>
      <c r="O942" s="426"/>
      <c r="P942" s="426"/>
      <c r="Q942" s="426"/>
      <c r="R942" s="426"/>
      <c r="S942" s="426"/>
      <c r="T942" s="426"/>
      <c r="U942" s="426"/>
      <c r="V942" s="426"/>
      <c r="W942" s="426"/>
      <c r="X942" s="426"/>
      <c r="Y942" s="426"/>
      <c r="Z942" s="426"/>
      <c r="AA942" s="426"/>
    </row>
    <row r="943" spans="1:27" ht="15.75" customHeight="1">
      <c r="A943" s="426"/>
      <c r="B943" s="426"/>
      <c r="C943" s="426"/>
      <c r="D943" s="426"/>
      <c r="E943" s="426"/>
      <c r="F943" s="426"/>
      <c r="G943" s="426"/>
      <c r="H943" s="426"/>
      <c r="I943" s="426"/>
      <c r="J943" s="426"/>
      <c r="K943" s="426"/>
      <c r="L943" s="426"/>
      <c r="M943" s="426"/>
      <c r="N943" s="426"/>
      <c r="O943" s="426"/>
      <c r="P943" s="426"/>
      <c r="Q943" s="426"/>
      <c r="R943" s="426"/>
      <c r="S943" s="426"/>
      <c r="T943" s="426"/>
      <c r="U943" s="426"/>
      <c r="V943" s="426"/>
      <c r="W943" s="426"/>
      <c r="X943" s="426"/>
      <c r="Y943" s="426"/>
      <c r="Z943" s="426"/>
      <c r="AA943" s="426"/>
    </row>
    <row r="944" spans="1:27" ht="15.75" customHeight="1">
      <c r="A944" s="426"/>
      <c r="B944" s="426"/>
      <c r="C944" s="426"/>
      <c r="D944" s="426"/>
      <c r="E944" s="426"/>
      <c r="F944" s="426"/>
      <c r="G944" s="426"/>
      <c r="H944" s="426"/>
      <c r="I944" s="426"/>
      <c r="J944" s="426"/>
      <c r="K944" s="426"/>
      <c r="L944" s="426"/>
      <c r="M944" s="426"/>
      <c r="N944" s="426"/>
      <c r="O944" s="426"/>
      <c r="P944" s="426"/>
      <c r="Q944" s="426"/>
      <c r="R944" s="426"/>
      <c r="S944" s="426"/>
      <c r="T944" s="426"/>
      <c r="U944" s="426"/>
      <c r="V944" s="426"/>
      <c r="W944" s="426"/>
      <c r="X944" s="426"/>
      <c r="Y944" s="426"/>
      <c r="Z944" s="426"/>
      <c r="AA944" s="426"/>
    </row>
    <row r="945" spans="1:27" ht="15.75" customHeight="1">
      <c r="A945" s="426"/>
      <c r="B945" s="426"/>
      <c r="C945" s="426"/>
      <c r="D945" s="426"/>
      <c r="E945" s="426"/>
      <c r="F945" s="426"/>
      <c r="G945" s="426"/>
      <c r="H945" s="426"/>
      <c r="I945" s="426"/>
      <c r="J945" s="426"/>
      <c r="K945" s="426"/>
      <c r="L945" s="426"/>
      <c r="M945" s="426"/>
      <c r="N945" s="426"/>
      <c r="O945" s="426"/>
      <c r="P945" s="426"/>
      <c r="Q945" s="426"/>
      <c r="R945" s="426"/>
      <c r="S945" s="426"/>
      <c r="T945" s="426"/>
      <c r="U945" s="426"/>
      <c r="V945" s="426"/>
      <c r="W945" s="426"/>
      <c r="X945" s="426"/>
      <c r="Y945" s="426"/>
      <c r="Z945" s="426"/>
      <c r="AA945" s="426"/>
    </row>
    <row r="946" spans="1:27" ht="15.75" customHeight="1">
      <c r="A946" s="426"/>
      <c r="B946" s="426"/>
      <c r="C946" s="426"/>
      <c r="D946" s="426"/>
      <c r="E946" s="426"/>
      <c r="F946" s="426"/>
      <c r="G946" s="426"/>
      <c r="H946" s="426"/>
      <c r="I946" s="426"/>
      <c r="J946" s="426"/>
      <c r="K946" s="426"/>
      <c r="L946" s="426"/>
      <c r="M946" s="426"/>
      <c r="N946" s="426"/>
      <c r="O946" s="426"/>
      <c r="P946" s="426"/>
      <c r="Q946" s="426"/>
      <c r="R946" s="426"/>
      <c r="S946" s="426"/>
      <c r="T946" s="426"/>
      <c r="U946" s="426"/>
      <c r="V946" s="426"/>
      <c r="W946" s="426"/>
      <c r="X946" s="426"/>
      <c r="Y946" s="426"/>
      <c r="Z946" s="426"/>
      <c r="AA946" s="426"/>
    </row>
    <row r="947" spans="1:27" ht="15.75" customHeight="1">
      <c r="A947" s="426"/>
      <c r="B947" s="426"/>
      <c r="C947" s="426"/>
      <c r="D947" s="426"/>
      <c r="E947" s="426"/>
      <c r="F947" s="426"/>
      <c r="G947" s="426"/>
      <c r="H947" s="426"/>
      <c r="I947" s="426"/>
      <c r="J947" s="426"/>
      <c r="K947" s="426"/>
      <c r="L947" s="426"/>
      <c r="M947" s="426"/>
      <c r="N947" s="426"/>
      <c r="O947" s="426"/>
      <c r="P947" s="426"/>
      <c r="Q947" s="426"/>
      <c r="R947" s="426"/>
      <c r="S947" s="426"/>
      <c r="T947" s="426"/>
      <c r="U947" s="426"/>
      <c r="V947" s="426"/>
      <c r="W947" s="426"/>
      <c r="X947" s="426"/>
      <c r="Y947" s="426"/>
      <c r="Z947" s="426"/>
      <c r="AA947" s="426"/>
    </row>
    <row r="948" spans="1:27" ht="15.75" customHeight="1">
      <c r="A948" s="426"/>
      <c r="B948" s="426"/>
      <c r="C948" s="426"/>
      <c r="D948" s="426"/>
      <c r="E948" s="426"/>
      <c r="F948" s="426"/>
      <c r="G948" s="426"/>
      <c r="H948" s="426"/>
      <c r="I948" s="426"/>
      <c r="J948" s="426"/>
      <c r="K948" s="426"/>
      <c r="L948" s="426"/>
      <c r="M948" s="426"/>
      <c r="N948" s="426"/>
      <c r="O948" s="426"/>
      <c r="P948" s="426"/>
      <c r="Q948" s="426"/>
      <c r="R948" s="426"/>
      <c r="S948" s="426"/>
      <c r="T948" s="426"/>
      <c r="U948" s="426"/>
      <c r="V948" s="426"/>
      <c r="W948" s="426"/>
      <c r="X948" s="426"/>
      <c r="Y948" s="426"/>
      <c r="Z948" s="426"/>
      <c r="AA948" s="426"/>
    </row>
    <row r="949" spans="1:27" ht="15.75" customHeight="1">
      <c r="A949" s="426"/>
      <c r="B949" s="426"/>
      <c r="C949" s="426"/>
      <c r="D949" s="426"/>
      <c r="E949" s="426"/>
      <c r="F949" s="426"/>
      <c r="G949" s="426"/>
      <c r="H949" s="426"/>
      <c r="I949" s="426"/>
      <c r="J949" s="426"/>
      <c r="K949" s="426"/>
      <c r="L949" s="426"/>
      <c r="M949" s="426"/>
      <c r="N949" s="426"/>
      <c r="O949" s="426"/>
      <c r="P949" s="426"/>
      <c r="Q949" s="426"/>
      <c r="R949" s="426"/>
      <c r="S949" s="426"/>
      <c r="T949" s="426"/>
      <c r="U949" s="426"/>
      <c r="V949" s="426"/>
      <c r="W949" s="426"/>
      <c r="X949" s="426"/>
      <c r="Y949" s="426"/>
      <c r="Z949" s="426"/>
      <c r="AA949" s="426"/>
    </row>
    <row r="950" spans="1:27" ht="15.75" customHeight="1">
      <c r="A950" s="426"/>
      <c r="B950" s="426"/>
      <c r="C950" s="426"/>
      <c r="D950" s="426"/>
      <c r="E950" s="426"/>
      <c r="F950" s="426"/>
      <c r="G950" s="426"/>
      <c r="H950" s="426"/>
      <c r="I950" s="426"/>
      <c r="J950" s="426"/>
      <c r="K950" s="426"/>
      <c r="L950" s="426"/>
      <c r="M950" s="426"/>
      <c r="N950" s="426"/>
      <c r="O950" s="426"/>
      <c r="P950" s="426"/>
      <c r="Q950" s="426"/>
      <c r="R950" s="426"/>
      <c r="S950" s="426"/>
      <c r="T950" s="426"/>
      <c r="U950" s="426"/>
      <c r="V950" s="426"/>
      <c r="W950" s="426"/>
      <c r="X950" s="426"/>
      <c r="Y950" s="426"/>
      <c r="Z950" s="426"/>
      <c r="AA950" s="426"/>
    </row>
    <row r="951" spans="1:27" ht="15.75" customHeight="1">
      <c r="A951" s="426"/>
      <c r="B951" s="426"/>
      <c r="C951" s="426"/>
      <c r="D951" s="426"/>
      <c r="E951" s="426"/>
      <c r="F951" s="426"/>
      <c r="G951" s="426"/>
      <c r="H951" s="426"/>
      <c r="I951" s="426"/>
      <c r="J951" s="426"/>
      <c r="K951" s="426"/>
      <c r="L951" s="426"/>
      <c r="M951" s="426"/>
      <c r="N951" s="426"/>
      <c r="O951" s="426"/>
      <c r="P951" s="426"/>
      <c r="Q951" s="426"/>
      <c r="R951" s="426"/>
      <c r="S951" s="426"/>
      <c r="T951" s="426"/>
      <c r="U951" s="426"/>
      <c r="V951" s="426"/>
      <c r="W951" s="426"/>
      <c r="X951" s="426"/>
      <c r="Y951" s="426"/>
      <c r="Z951" s="426"/>
      <c r="AA951" s="426"/>
    </row>
    <row r="952" spans="1:27" ht="15.75" customHeight="1">
      <c r="A952" s="426"/>
      <c r="B952" s="426"/>
      <c r="C952" s="426"/>
      <c r="D952" s="426"/>
      <c r="E952" s="426"/>
      <c r="F952" s="426"/>
      <c r="G952" s="426"/>
      <c r="H952" s="426"/>
      <c r="I952" s="426"/>
      <c r="J952" s="426"/>
      <c r="K952" s="426"/>
      <c r="L952" s="426"/>
      <c r="M952" s="426"/>
      <c r="N952" s="426"/>
      <c r="O952" s="426"/>
      <c r="P952" s="426"/>
      <c r="Q952" s="426"/>
      <c r="R952" s="426"/>
      <c r="S952" s="426"/>
      <c r="T952" s="426"/>
      <c r="U952" s="426"/>
      <c r="V952" s="426"/>
      <c r="W952" s="426"/>
      <c r="X952" s="426"/>
      <c r="Y952" s="426"/>
      <c r="Z952" s="426"/>
      <c r="AA952" s="426"/>
    </row>
    <row r="953" spans="1:27" ht="15.75" customHeight="1">
      <c r="A953" s="426"/>
      <c r="B953" s="426"/>
      <c r="C953" s="426"/>
      <c r="D953" s="426"/>
      <c r="E953" s="426"/>
      <c r="F953" s="426"/>
      <c r="G953" s="426"/>
      <c r="H953" s="426"/>
      <c r="I953" s="426"/>
      <c r="J953" s="426"/>
      <c r="K953" s="426"/>
      <c r="L953" s="426"/>
      <c r="M953" s="426"/>
      <c r="N953" s="426"/>
      <c r="O953" s="426"/>
      <c r="P953" s="426"/>
      <c r="Q953" s="426"/>
      <c r="R953" s="426"/>
      <c r="S953" s="426"/>
      <c r="T953" s="426"/>
      <c r="U953" s="426"/>
      <c r="V953" s="426"/>
      <c r="W953" s="426"/>
      <c r="X953" s="426"/>
      <c r="Y953" s="426"/>
      <c r="Z953" s="426"/>
      <c r="AA953" s="426"/>
    </row>
    <row r="954" spans="1:27" ht="15.75" customHeight="1">
      <c r="A954" s="426"/>
      <c r="B954" s="426"/>
      <c r="C954" s="426"/>
      <c r="D954" s="426"/>
      <c r="E954" s="426"/>
      <c r="F954" s="426"/>
      <c r="G954" s="426"/>
      <c r="H954" s="426"/>
      <c r="I954" s="426"/>
      <c r="J954" s="426"/>
      <c r="K954" s="426"/>
      <c r="L954" s="426"/>
      <c r="M954" s="426"/>
      <c r="N954" s="426"/>
      <c r="O954" s="426"/>
      <c r="P954" s="426"/>
      <c r="Q954" s="426"/>
      <c r="R954" s="426"/>
      <c r="S954" s="426"/>
      <c r="T954" s="426"/>
      <c r="U954" s="426"/>
      <c r="V954" s="426"/>
      <c r="W954" s="426"/>
      <c r="X954" s="426"/>
      <c r="Y954" s="426"/>
      <c r="Z954" s="426"/>
      <c r="AA954" s="426"/>
    </row>
    <row r="955" spans="1:27" ht="15.75" customHeight="1">
      <c r="A955" s="426"/>
      <c r="B955" s="426"/>
      <c r="C955" s="426"/>
      <c r="D955" s="426"/>
      <c r="E955" s="426"/>
      <c r="F955" s="426"/>
      <c r="G955" s="426"/>
      <c r="H955" s="426"/>
      <c r="I955" s="426"/>
      <c r="J955" s="426"/>
      <c r="K955" s="426"/>
      <c r="L955" s="426"/>
      <c r="M955" s="426"/>
      <c r="N955" s="426"/>
      <c r="O955" s="426"/>
      <c r="P955" s="426"/>
      <c r="Q955" s="426"/>
      <c r="R955" s="426"/>
      <c r="S955" s="426"/>
      <c r="T955" s="426"/>
      <c r="U955" s="426"/>
      <c r="V955" s="426"/>
      <c r="W955" s="426"/>
      <c r="X955" s="426"/>
      <c r="Y955" s="426"/>
      <c r="Z955" s="426"/>
      <c r="AA955" s="426"/>
    </row>
    <row r="956" spans="1:27" ht="15.75" customHeight="1">
      <c r="A956" s="426"/>
      <c r="B956" s="426"/>
      <c r="C956" s="426"/>
      <c r="D956" s="426"/>
      <c r="E956" s="426"/>
      <c r="F956" s="426"/>
      <c r="G956" s="426"/>
      <c r="H956" s="426"/>
      <c r="I956" s="426"/>
      <c r="J956" s="426"/>
      <c r="K956" s="426"/>
      <c r="L956" s="426"/>
      <c r="M956" s="426"/>
      <c r="N956" s="426"/>
      <c r="O956" s="426"/>
      <c r="P956" s="426"/>
      <c r="Q956" s="426"/>
      <c r="R956" s="426"/>
      <c r="S956" s="426"/>
      <c r="T956" s="426"/>
      <c r="U956" s="426"/>
      <c r="V956" s="426"/>
      <c r="W956" s="426"/>
      <c r="X956" s="426"/>
      <c r="Y956" s="426"/>
      <c r="Z956" s="426"/>
      <c r="AA956" s="426"/>
    </row>
    <row r="957" spans="1:27" ht="15.75" customHeight="1">
      <c r="A957" s="426"/>
      <c r="B957" s="426"/>
      <c r="C957" s="426"/>
      <c r="D957" s="426"/>
      <c r="E957" s="426"/>
      <c r="F957" s="426"/>
      <c r="G957" s="426"/>
      <c r="H957" s="426"/>
      <c r="I957" s="426"/>
      <c r="J957" s="426"/>
      <c r="K957" s="426"/>
      <c r="L957" s="426"/>
      <c r="M957" s="426"/>
      <c r="N957" s="426"/>
      <c r="O957" s="426"/>
      <c r="P957" s="426"/>
      <c r="Q957" s="426"/>
      <c r="R957" s="426"/>
      <c r="S957" s="426"/>
      <c r="T957" s="426"/>
      <c r="U957" s="426"/>
      <c r="V957" s="426"/>
      <c r="W957" s="426"/>
      <c r="X957" s="426"/>
      <c r="Y957" s="426"/>
      <c r="Z957" s="426"/>
      <c r="AA957" s="426"/>
    </row>
    <row r="958" spans="1:27" ht="15.75" customHeight="1">
      <c r="A958" s="426"/>
      <c r="B958" s="426"/>
      <c r="C958" s="426"/>
      <c r="D958" s="426"/>
      <c r="E958" s="426"/>
      <c r="F958" s="426"/>
      <c r="G958" s="426"/>
      <c r="H958" s="426"/>
      <c r="I958" s="426"/>
      <c r="J958" s="426"/>
      <c r="K958" s="426"/>
      <c r="L958" s="426"/>
      <c r="M958" s="426"/>
      <c r="N958" s="426"/>
      <c r="O958" s="426"/>
      <c r="P958" s="426"/>
      <c r="Q958" s="426"/>
      <c r="R958" s="426"/>
      <c r="S958" s="426"/>
      <c r="T958" s="426"/>
      <c r="U958" s="426"/>
      <c r="V958" s="426"/>
      <c r="W958" s="426"/>
      <c r="X958" s="426"/>
      <c r="Y958" s="426"/>
      <c r="Z958" s="426"/>
      <c r="AA958" s="426"/>
    </row>
    <row r="959" spans="1:27" ht="15.75" customHeight="1">
      <c r="A959" s="426"/>
      <c r="B959" s="426"/>
      <c r="C959" s="426"/>
      <c r="D959" s="426"/>
      <c r="E959" s="426"/>
      <c r="F959" s="426"/>
      <c r="G959" s="426"/>
      <c r="H959" s="426"/>
      <c r="I959" s="426"/>
      <c r="J959" s="426"/>
      <c r="K959" s="426"/>
      <c r="L959" s="426"/>
      <c r="M959" s="426"/>
      <c r="N959" s="426"/>
      <c r="O959" s="426"/>
      <c r="P959" s="426"/>
      <c r="Q959" s="426"/>
      <c r="R959" s="426"/>
      <c r="S959" s="426"/>
      <c r="T959" s="426"/>
      <c r="U959" s="426"/>
      <c r="V959" s="426"/>
      <c r="W959" s="426"/>
      <c r="X959" s="426"/>
      <c r="Y959" s="426"/>
      <c r="Z959" s="426"/>
      <c r="AA959" s="426"/>
    </row>
    <row r="960" spans="1:27" ht="15.75" customHeight="1">
      <c r="A960" s="426"/>
      <c r="B960" s="426"/>
      <c r="C960" s="426"/>
      <c r="D960" s="426"/>
      <c r="E960" s="426"/>
      <c r="F960" s="426"/>
      <c r="G960" s="426"/>
      <c r="H960" s="426"/>
      <c r="I960" s="426"/>
      <c r="J960" s="426"/>
      <c r="K960" s="426"/>
      <c r="L960" s="426"/>
      <c r="M960" s="426"/>
      <c r="N960" s="426"/>
      <c r="O960" s="426"/>
      <c r="P960" s="426"/>
      <c r="Q960" s="426"/>
      <c r="R960" s="426"/>
      <c r="S960" s="426"/>
      <c r="T960" s="426"/>
      <c r="U960" s="426"/>
      <c r="V960" s="426"/>
      <c r="W960" s="426"/>
      <c r="X960" s="426"/>
      <c r="Y960" s="426"/>
      <c r="Z960" s="426"/>
      <c r="AA960" s="426"/>
    </row>
    <row r="961" spans="1:27" ht="15.75" customHeight="1">
      <c r="A961" s="426"/>
      <c r="B961" s="426"/>
      <c r="C961" s="426"/>
      <c r="D961" s="426"/>
      <c r="E961" s="426"/>
      <c r="F961" s="426"/>
      <c r="G961" s="426"/>
      <c r="H961" s="426"/>
      <c r="I961" s="426"/>
      <c r="J961" s="426"/>
      <c r="K961" s="426"/>
      <c r="L961" s="426"/>
      <c r="M961" s="426"/>
      <c r="N961" s="426"/>
      <c r="O961" s="426"/>
      <c r="P961" s="426"/>
      <c r="Q961" s="426"/>
      <c r="R961" s="426"/>
      <c r="S961" s="426"/>
      <c r="T961" s="426"/>
      <c r="U961" s="426"/>
      <c r="V961" s="426"/>
      <c r="W961" s="426"/>
      <c r="X961" s="426"/>
      <c r="Y961" s="426"/>
      <c r="Z961" s="426"/>
      <c r="AA961" s="426"/>
    </row>
    <row r="962" spans="1:27" ht="15.75" customHeight="1">
      <c r="A962" s="426"/>
      <c r="B962" s="426"/>
      <c r="C962" s="426"/>
      <c r="D962" s="426"/>
      <c r="E962" s="426"/>
      <c r="F962" s="426"/>
      <c r="G962" s="426"/>
      <c r="H962" s="426"/>
      <c r="I962" s="426"/>
      <c r="J962" s="426"/>
      <c r="K962" s="426"/>
      <c r="L962" s="426"/>
      <c r="M962" s="426"/>
      <c r="N962" s="426"/>
      <c r="O962" s="426"/>
      <c r="P962" s="426"/>
      <c r="Q962" s="426"/>
      <c r="R962" s="426"/>
      <c r="S962" s="426"/>
      <c r="T962" s="426"/>
      <c r="U962" s="426"/>
      <c r="V962" s="426"/>
      <c r="W962" s="426"/>
      <c r="X962" s="426"/>
      <c r="Y962" s="426"/>
      <c r="Z962" s="426"/>
      <c r="AA962" s="426"/>
    </row>
    <row r="963" spans="1:27" ht="15.75" customHeight="1">
      <c r="A963" s="426"/>
      <c r="B963" s="426"/>
      <c r="C963" s="426"/>
      <c r="D963" s="426"/>
      <c r="E963" s="426"/>
      <c r="F963" s="426"/>
      <c r="G963" s="426"/>
      <c r="H963" s="426"/>
      <c r="I963" s="426"/>
      <c r="J963" s="426"/>
      <c r="K963" s="426"/>
      <c r="L963" s="426"/>
      <c r="M963" s="426"/>
      <c r="N963" s="426"/>
      <c r="O963" s="426"/>
      <c r="P963" s="426"/>
      <c r="Q963" s="426"/>
      <c r="R963" s="426"/>
      <c r="S963" s="426"/>
      <c r="T963" s="426"/>
      <c r="U963" s="426"/>
      <c r="V963" s="426"/>
      <c r="W963" s="426"/>
      <c r="X963" s="426"/>
      <c r="Y963" s="426"/>
      <c r="Z963" s="426"/>
      <c r="AA963" s="426"/>
    </row>
    <row r="964" spans="1:27" ht="15.75" customHeight="1">
      <c r="A964" s="426"/>
      <c r="B964" s="426"/>
      <c r="C964" s="426"/>
      <c r="D964" s="426"/>
      <c r="E964" s="426"/>
      <c r="F964" s="426"/>
      <c r="G964" s="426"/>
      <c r="H964" s="426"/>
      <c r="I964" s="426"/>
      <c r="J964" s="426"/>
      <c r="K964" s="426"/>
      <c r="L964" s="426"/>
      <c r="M964" s="426"/>
      <c r="N964" s="426"/>
      <c r="O964" s="426"/>
      <c r="P964" s="426"/>
      <c r="Q964" s="426"/>
      <c r="R964" s="426"/>
      <c r="S964" s="426"/>
      <c r="T964" s="426"/>
      <c r="U964" s="426"/>
      <c r="V964" s="426"/>
      <c r="W964" s="426"/>
      <c r="X964" s="426"/>
      <c r="Y964" s="426"/>
      <c r="Z964" s="426"/>
      <c r="AA964" s="426"/>
    </row>
    <row r="965" spans="1:27" ht="15.75" customHeight="1">
      <c r="A965" s="426"/>
      <c r="B965" s="426"/>
      <c r="C965" s="426"/>
      <c r="D965" s="426"/>
      <c r="E965" s="426"/>
      <c r="F965" s="426"/>
      <c r="G965" s="426"/>
      <c r="H965" s="426"/>
      <c r="I965" s="426"/>
      <c r="J965" s="426"/>
      <c r="K965" s="426"/>
      <c r="L965" s="426"/>
      <c r="M965" s="426"/>
      <c r="N965" s="426"/>
      <c r="O965" s="426"/>
      <c r="P965" s="426"/>
      <c r="Q965" s="426"/>
      <c r="R965" s="426"/>
      <c r="S965" s="426"/>
      <c r="T965" s="426"/>
      <c r="U965" s="426"/>
      <c r="V965" s="426"/>
      <c r="W965" s="426"/>
      <c r="X965" s="426"/>
      <c r="Y965" s="426"/>
      <c r="Z965" s="426"/>
      <c r="AA965" s="426"/>
    </row>
    <row r="966" spans="1:27" ht="15.75" customHeight="1">
      <c r="A966" s="426"/>
      <c r="B966" s="426"/>
      <c r="C966" s="426"/>
      <c r="D966" s="426"/>
      <c r="E966" s="426"/>
      <c r="F966" s="426"/>
      <c r="G966" s="426"/>
      <c r="H966" s="426"/>
      <c r="I966" s="426"/>
      <c r="J966" s="426"/>
      <c r="K966" s="426"/>
      <c r="L966" s="426"/>
      <c r="M966" s="426"/>
      <c r="N966" s="426"/>
      <c r="O966" s="426"/>
      <c r="P966" s="426"/>
      <c r="Q966" s="426"/>
      <c r="R966" s="426"/>
      <c r="S966" s="426"/>
      <c r="T966" s="426"/>
      <c r="U966" s="426"/>
      <c r="V966" s="426"/>
      <c r="W966" s="426"/>
      <c r="X966" s="426"/>
      <c r="Y966" s="426"/>
      <c r="Z966" s="426"/>
      <c r="AA966" s="426"/>
    </row>
    <row r="967" spans="1:27" ht="15.75" customHeight="1">
      <c r="A967" s="426"/>
      <c r="B967" s="426"/>
      <c r="C967" s="426"/>
      <c r="D967" s="426"/>
      <c r="E967" s="426"/>
      <c r="F967" s="426"/>
      <c r="G967" s="426"/>
      <c r="H967" s="426"/>
      <c r="I967" s="426"/>
      <c r="J967" s="426"/>
      <c r="K967" s="426"/>
      <c r="L967" s="426"/>
      <c r="M967" s="426"/>
      <c r="N967" s="426"/>
      <c r="O967" s="426"/>
      <c r="P967" s="426"/>
      <c r="Q967" s="426"/>
      <c r="R967" s="426"/>
      <c r="S967" s="426"/>
      <c r="T967" s="426"/>
      <c r="U967" s="426"/>
      <c r="V967" s="426"/>
      <c r="W967" s="426"/>
      <c r="X967" s="426"/>
      <c r="Y967" s="426"/>
      <c r="Z967" s="426"/>
      <c r="AA967" s="426"/>
    </row>
    <row r="968" spans="1:27" ht="15.75" customHeight="1">
      <c r="A968" s="426"/>
      <c r="B968" s="426"/>
      <c r="C968" s="426"/>
      <c r="D968" s="426"/>
      <c r="E968" s="426"/>
      <c r="F968" s="426"/>
      <c r="G968" s="426"/>
      <c r="H968" s="426"/>
      <c r="I968" s="426"/>
      <c r="J968" s="426"/>
      <c r="K968" s="426"/>
      <c r="L968" s="426"/>
      <c r="M968" s="426"/>
      <c r="N968" s="426"/>
      <c r="O968" s="426"/>
      <c r="P968" s="426"/>
      <c r="Q968" s="426"/>
      <c r="R968" s="426"/>
      <c r="S968" s="426"/>
      <c r="T968" s="426"/>
      <c r="U968" s="426"/>
      <c r="V968" s="426"/>
      <c r="W968" s="426"/>
      <c r="X968" s="426"/>
      <c r="Y968" s="426"/>
      <c r="Z968" s="426"/>
      <c r="AA968" s="426"/>
    </row>
    <row r="969" spans="1:27" ht="15.75" customHeight="1">
      <c r="A969" s="426"/>
      <c r="B969" s="426"/>
      <c r="C969" s="426"/>
      <c r="D969" s="426"/>
      <c r="E969" s="426"/>
      <c r="F969" s="426"/>
      <c r="G969" s="426"/>
      <c r="H969" s="426"/>
      <c r="I969" s="426"/>
      <c r="J969" s="426"/>
      <c r="K969" s="426"/>
      <c r="L969" s="426"/>
      <c r="M969" s="426"/>
      <c r="N969" s="426"/>
      <c r="O969" s="426"/>
      <c r="P969" s="426"/>
      <c r="Q969" s="426"/>
      <c r="R969" s="426"/>
      <c r="S969" s="426"/>
      <c r="T969" s="426"/>
      <c r="U969" s="426"/>
      <c r="V969" s="426"/>
      <c r="W969" s="426"/>
      <c r="X969" s="426"/>
      <c r="Y969" s="426"/>
      <c r="Z969" s="426"/>
      <c r="AA969" s="426"/>
    </row>
    <row r="970" spans="1:27" ht="15.75" customHeight="1">
      <c r="A970" s="426"/>
      <c r="B970" s="426"/>
      <c r="C970" s="426"/>
      <c r="D970" s="426"/>
      <c r="E970" s="426"/>
      <c r="F970" s="426"/>
      <c r="G970" s="426"/>
      <c r="H970" s="426"/>
      <c r="I970" s="426"/>
      <c r="J970" s="426"/>
      <c r="K970" s="426"/>
      <c r="L970" s="426"/>
      <c r="M970" s="426"/>
      <c r="N970" s="426"/>
      <c r="O970" s="426"/>
      <c r="P970" s="426"/>
      <c r="Q970" s="426"/>
      <c r="R970" s="426"/>
      <c r="S970" s="426"/>
      <c r="T970" s="426"/>
      <c r="U970" s="426"/>
      <c r="V970" s="426"/>
      <c r="W970" s="426"/>
      <c r="X970" s="426"/>
      <c r="Y970" s="426"/>
      <c r="Z970" s="426"/>
      <c r="AA970" s="426"/>
    </row>
    <row r="971" spans="1:27" ht="15.75" customHeight="1">
      <c r="A971" s="426"/>
      <c r="B971" s="426"/>
      <c r="C971" s="426"/>
      <c r="D971" s="426"/>
      <c r="E971" s="426"/>
      <c r="F971" s="426"/>
      <c r="G971" s="426"/>
      <c r="H971" s="426"/>
      <c r="I971" s="426"/>
      <c r="J971" s="426"/>
      <c r="K971" s="426"/>
      <c r="L971" s="426"/>
      <c r="M971" s="426"/>
      <c r="N971" s="426"/>
      <c r="O971" s="426"/>
      <c r="P971" s="426"/>
      <c r="Q971" s="426"/>
      <c r="R971" s="426"/>
      <c r="S971" s="426"/>
      <c r="T971" s="426"/>
      <c r="U971" s="426"/>
      <c r="V971" s="426"/>
      <c r="W971" s="426"/>
      <c r="X971" s="426"/>
      <c r="Y971" s="426"/>
      <c r="Z971" s="426"/>
      <c r="AA971" s="426"/>
    </row>
    <row r="972" spans="1:27" ht="15.75" customHeight="1">
      <c r="A972" s="426"/>
      <c r="B972" s="426"/>
      <c r="C972" s="426"/>
      <c r="D972" s="426"/>
      <c r="E972" s="426"/>
      <c r="F972" s="426"/>
      <c r="G972" s="426"/>
      <c r="H972" s="426"/>
      <c r="I972" s="426"/>
      <c r="J972" s="426"/>
      <c r="K972" s="426"/>
      <c r="L972" s="426"/>
      <c r="M972" s="426"/>
      <c r="N972" s="426"/>
      <c r="O972" s="426"/>
      <c r="P972" s="426"/>
      <c r="Q972" s="426"/>
      <c r="R972" s="426"/>
      <c r="S972" s="426"/>
      <c r="T972" s="426"/>
      <c r="U972" s="426"/>
      <c r="V972" s="426"/>
      <c r="W972" s="426"/>
      <c r="X972" s="426"/>
      <c r="Y972" s="426"/>
      <c r="Z972" s="426"/>
      <c r="AA972" s="426"/>
    </row>
    <row r="973" spans="1:27" ht="15.75" customHeight="1">
      <c r="A973" s="426"/>
      <c r="B973" s="426"/>
      <c r="C973" s="426"/>
      <c r="D973" s="426"/>
      <c r="E973" s="426"/>
      <c r="F973" s="426"/>
      <c r="G973" s="426"/>
      <c r="H973" s="426"/>
      <c r="I973" s="426"/>
      <c r="J973" s="426"/>
      <c r="K973" s="426"/>
      <c r="L973" s="426"/>
      <c r="M973" s="426"/>
      <c r="N973" s="426"/>
      <c r="O973" s="426"/>
      <c r="P973" s="426"/>
      <c r="Q973" s="426"/>
      <c r="R973" s="426"/>
      <c r="S973" s="426"/>
      <c r="T973" s="426"/>
      <c r="U973" s="426"/>
      <c r="V973" s="426"/>
      <c r="W973" s="426"/>
      <c r="X973" s="426"/>
      <c r="Y973" s="426"/>
      <c r="Z973" s="426"/>
      <c r="AA973" s="426"/>
    </row>
    <row r="974" spans="1:27" ht="15.75" customHeight="1">
      <c r="A974" s="426"/>
      <c r="B974" s="426"/>
      <c r="C974" s="426"/>
      <c r="D974" s="426"/>
      <c r="E974" s="426"/>
      <c r="F974" s="426"/>
      <c r="G974" s="426"/>
      <c r="H974" s="426"/>
      <c r="I974" s="426"/>
      <c r="J974" s="426"/>
      <c r="K974" s="426"/>
      <c r="L974" s="426"/>
      <c r="M974" s="426"/>
      <c r="N974" s="426"/>
      <c r="O974" s="426"/>
      <c r="P974" s="426"/>
      <c r="Q974" s="426"/>
      <c r="R974" s="426"/>
      <c r="S974" s="426"/>
      <c r="T974" s="426"/>
      <c r="U974" s="426"/>
      <c r="V974" s="426"/>
      <c r="W974" s="426"/>
      <c r="X974" s="426"/>
      <c r="Y974" s="426"/>
      <c r="Z974" s="426"/>
      <c r="AA974" s="426"/>
    </row>
    <row r="975" spans="1:27" ht="15.75" customHeight="1">
      <c r="A975" s="426"/>
      <c r="B975" s="426"/>
      <c r="C975" s="426"/>
      <c r="D975" s="426"/>
      <c r="E975" s="426"/>
      <c r="F975" s="426"/>
      <c r="G975" s="426"/>
      <c r="H975" s="426"/>
      <c r="I975" s="426"/>
      <c r="J975" s="426"/>
      <c r="K975" s="426"/>
      <c r="L975" s="426"/>
      <c r="M975" s="426"/>
      <c r="N975" s="426"/>
      <c r="O975" s="426"/>
      <c r="P975" s="426"/>
      <c r="Q975" s="426"/>
      <c r="R975" s="426"/>
      <c r="S975" s="426"/>
      <c r="T975" s="426"/>
      <c r="U975" s="426"/>
      <c r="V975" s="426"/>
      <c r="W975" s="426"/>
      <c r="X975" s="426"/>
      <c r="Y975" s="426"/>
      <c r="Z975" s="426"/>
      <c r="AA975" s="426"/>
    </row>
    <row r="976" spans="1:27" ht="15.75" customHeight="1">
      <c r="A976" s="426"/>
      <c r="B976" s="426"/>
      <c r="C976" s="426"/>
      <c r="D976" s="426"/>
      <c r="E976" s="426"/>
      <c r="F976" s="426"/>
      <c r="G976" s="426"/>
      <c r="H976" s="426"/>
      <c r="I976" s="426"/>
      <c r="J976" s="426"/>
      <c r="K976" s="426"/>
      <c r="L976" s="426"/>
      <c r="M976" s="426"/>
      <c r="N976" s="426"/>
      <c r="O976" s="426"/>
      <c r="P976" s="426"/>
      <c r="Q976" s="426"/>
      <c r="R976" s="426"/>
      <c r="S976" s="426"/>
      <c r="T976" s="426"/>
      <c r="U976" s="426"/>
      <c r="V976" s="426"/>
      <c r="W976" s="426"/>
      <c r="X976" s="426"/>
      <c r="Y976" s="426"/>
      <c r="Z976" s="426"/>
      <c r="AA976" s="426"/>
    </row>
    <row r="977" spans="1:27" ht="15.75" customHeight="1">
      <c r="A977" s="426"/>
      <c r="B977" s="426"/>
      <c r="C977" s="426"/>
      <c r="D977" s="426"/>
      <c r="E977" s="426"/>
      <c r="F977" s="426"/>
      <c r="G977" s="426"/>
      <c r="H977" s="426"/>
      <c r="I977" s="426"/>
      <c r="J977" s="426"/>
      <c r="K977" s="426"/>
      <c r="L977" s="426"/>
      <c r="M977" s="426"/>
      <c r="N977" s="426"/>
      <c r="O977" s="426"/>
      <c r="P977" s="426"/>
      <c r="Q977" s="426"/>
      <c r="R977" s="426"/>
      <c r="S977" s="426"/>
      <c r="T977" s="426"/>
      <c r="U977" s="426"/>
      <c r="V977" s="426"/>
      <c r="W977" s="426"/>
      <c r="X977" s="426"/>
      <c r="Y977" s="426"/>
      <c r="Z977" s="426"/>
      <c r="AA977" s="426"/>
    </row>
    <row r="978" spans="1:27" ht="15.75" customHeight="1">
      <c r="A978" s="426"/>
      <c r="B978" s="426"/>
      <c r="C978" s="426"/>
      <c r="D978" s="426"/>
      <c r="E978" s="426"/>
      <c r="F978" s="426"/>
      <c r="G978" s="426"/>
      <c r="H978" s="426"/>
      <c r="I978" s="426"/>
      <c r="J978" s="426"/>
      <c r="K978" s="426"/>
      <c r="L978" s="426"/>
      <c r="M978" s="426"/>
      <c r="N978" s="426"/>
      <c r="O978" s="426"/>
      <c r="P978" s="426"/>
      <c r="Q978" s="426"/>
      <c r="R978" s="426"/>
      <c r="S978" s="426"/>
      <c r="T978" s="426"/>
      <c r="U978" s="426"/>
      <c r="V978" s="426"/>
      <c r="W978" s="426"/>
      <c r="X978" s="426"/>
      <c r="Y978" s="426"/>
      <c r="Z978" s="426"/>
      <c r="AA978" s="426"/>
    </row>
    <row r="979" spans="1:27" ht="15.75" customHeight="1">
      <c r="A979" s="426"/>
      <c r="B979" s="426"/>
      <c r="C979" s="426"/>
      <c r="D979" s="426"/>
      <c r="E979" s="426"/>
      <c r="F979" s="426"/>
      <c r="G979" s="426"/>
      <c r="H979" s="426"/>
      <c r="I979" s="426"/>
      <c r="J979" s="426"/>
      <c r="K979" s="426"/>
      <c r="L979" s="426"/>
      <c r="M979" s="426"/>
      <c r="N979" s="426"/>
      <c r="O979" s="426"/>
      <c r="P979" s="426"/>
      <c r="Q979" s="426"/>
      <c r="R979" s="426"/>
      <c r="S979" s="426"/>
      <c r="T979" s="426"/>
      <c r="U979" s="426"/>
      <c r="V979" s="426"/>
      <c r="W979" s="426"/>
      <c r="X979" s="426"/>
      <c r="Y979" s="426"/>
      <c r="Z979" s="426"/>
      <c r="AA979" s="426"/>
    </row>
    <row r="980" spans="1:27" ht="15.75" customHeight="1">
      <c r="A980" s="426"/>
      <c r="B980" s="426"/>
      <c r="C980" s="426"/>
      <c r="D980" s="426"/>
      <c r="E980" s="426"/>
      <c r="F980" s="426"/>
      <c r="G980" s="426"/>
      <c r="H980" s="426"/>
      <c r="I980" s="426"/>
      <c r="J980" s="426"/>
      <c r="K980" s="426"/>
      <c r="L980" s="426"/>
      <c r="M980" s="426"/>
      <c r="N980" s="426"/>
      <c r="O980" s="426"/>
      <c r="P980" s="426"/>
      <c r="Q980" s="426"/>
      <c r="R980" s="426"/>
      <c r="S980" s="426"/>
      <c r="T980" s="426"/>
      <c r="U980" s="426"/>
      <c r="V980" s="426"/>
      <c r="W980" s="426"/>
      <c r="X980" s="426"/>
      <c r="Y980" s="426"/>
      <c r="Z980" s="426"/>
      <c r="AA980" s="426"/>
    </row>
    <row r="981" spans="1:27" ht="15.75" customHeight="1">
      <c r="A981" s="426"/>
      <c r="B981" s="426"/>
      <c r="C981" s="426"/>
      <c r="D981" s="426"/>
      <c r="E981" s="426"/>
      <c r="F981" s="426"/>
      <c r="G981" s="426"/>
      <c r="H981" s="426"/>
      <c r="I981" s="426"/>
      <c r="J981" s="426"/>
      <c r="K981" s="426"/>
      <c r="L981" s="426"/>
      <c r="M981" s="426"/>
      <c r="N981" s="426"/>
      <c r="O981" s="426"/>
      <c r="P981" s="426"/>
      <c r="Q981" s="426"/>
      <c r="R981" s="426"/>
      <c r="S981" s="426"/>
      <c r="T981" s="426"/>
      <c r="U981" s="426"/>
      <c r="V981" s="426"/>
      <c r="W981" s="426"/>
      <c r="X981" s="426"/>
      <c r="Y981" s="426"/>
      <c r="Z981" s="426"/>
      <c r="AA981" s="426"/>
    </row>
    <row r="982" spans="1:27" ht="15.75" customHeight="1">
      <c r="A982" s="426"/>
      <c r="B982" s="426"/>
      <c r="C982" s="426"/>
      <c r="D982" s="426"/>
      <c r="E982" s="426"/>
      <c r="F982" s="426"/>
      <c r="G982" s="426"/>
      <c r="H982" s="426"/>
      <c r="I982" s="426"/>
      <c r="J982" s="426"/>
      <c r="K982" s="426"/>
      <c r="L982" s="426"/>
      <c r="M982" s="426"/>
      <c r="N982" s="426"/>
      <c r="O982" s="426"/>
      <c r="P982" s="426"/>
      <c r="Q982" s="426"/>
      <c r="R982" s="426"/>
      <c r="S982" s="426"/>
      <c r="T982" s="426"/>
      <c r="U982" s="426"/>
      <c r="V982" s="426"/>
      <c r="W982" s="426"/>
      <c r="X982" s="426"/>
      <c r="Y982" s="426"/>
      <c r="Z982" s="426"/>
      <c r="AA982" s="426"/>
    </row>
    <row r="983" spans="1:27" ht="15.75" customHeight="1">
      <c r="A983" s="426"/>
      <c r="B983" s="426"/>
      <c r="C983" s="426"/>
      <c r="D983" s="426"/>
      <c r="E983" s="426"/>
      <c r="F983" s="426"/>
      <c r="G983" s="426"/>
      <c r="H983" s="426"/>
      <c r="I983" s="426"/>
      <c r="J983" s="426"/>
      <c r="K983" s="426"/>
      <c r="L983" s="426"/>
      <c r="M983" s="426"/>
      <c r="N983" s="426"/>
      <c r="O983" s="426"/>
      <c r="P983" s="426"/>
      <c r="Q983" s="426"/>
      <c r="R983" s="426"/>
      <c r="S983" s="426"/>
      <c r="T983" s="426"/>
      <c r="U983" s="426"/>
      <c r="V983" s="426"/>
      <c r="W983" s="426"/>
      <c r="X983" s="426"/>
      <c r="Y983" s="426"/>
      <c r="Z983" s="426"/>
      <c r="AA983" s="426"/>
    </row>
    <row r="984" spans="1:27" ht="15.75" customHeight="1">
      <c r="A984" s="426"/>
      <c r="B984" s="426"/>
      <c r="C984" s="426"/>
      <c r="D984" s="426"/>
      <c r="E984" s="426"/>
      <c r="F984" s="426"/>
      <c r="G984" s="426"/>
      <c r="H984" s="426"/>
      <c r="I984" s="426"/>
      <c r="J984" s="426"/>
      <c r="K984" s="426"/>
      <c r="L984" s="426"/>
      <c r="M984" s="426"/>
      <c r="N984" s="426"/>
      <c r="O984" s="426"/>
      <c r="P984" s="426"/>
      <c r="Q984" s="426"/>
      <c r="R984" s="426"/>
      <c r="S984" s="426"/>
      <c r="T984" s="426"/>
      <c r="U984" s="426"/>
      <c r="V984" s="426"/>
      <c r="W984" s="426"/>
      <c r="X984" s="426"/>
      <c r="Y984" s="426"/>
      <c r="Z984" s="426"/>
      <c r="AA984" s="426"/>
    </row>
    <row r="985" spans="1:27" ht="15.75" customHeight="1">
      <c r="A985" s="426"/>
      <c r="B985" s="426"/>
      <c r="C985" s="426"/>
      <c r="D985" s="426"/>
      <c r="E985" s="426"/>
      <c r="F985" s="426"/>
      <c r="G985" s="426"/>
      <c r="H985" s="426"/>
      <c r="I985" s="426"/>
      <c r="J985" s="426"/>
      <c r="K985" s="426"/>
      <c r="L985" s="426"/>
      <c r="M985" s="426"/>
      <c r="N985" s="426"/>
      <c r="O985" s="426"/>
      <c r="P985" s="426"/>
      <c r="Q985" s="426"/>
      <c r="R985" s="426"/>
      <c r="S985" s="426"/>
      <c r="T985" s="426"/>
      <c r="U985" s="426"/>
      <c r="V985" s="426"/>
      <c r="W985" s="426"/>
      <c r="X985" s="426"/>
      <c r="Y985" s="426"/>
      <c r="Z985" s="426"/>
      <c r="AA985" s="426"/>
    </row>
    <row r="986" spans="1:27" ht="15.75" customHeight="1">
      <c r="A986" s="426"/>
      <c r="B986" s="426"/>
      <c r="C986" s="426"/>
      <c r="D986" s="426"/>
      <c r="E986" s="426"/>
      <c r="F986" s="426"/>
      <c r="G986" s="426"/>
      <c r="H986" s="426"/>
      <c r="I986" s="426"/>
      <c r="J986" s="426"/>
      <c r="K986" s="426"/>
      <c r="L986" s="426"/>
      <c r="M986" s="426"/>
      <c r="N986" s="426"/>
      <c r="O986" s="426"/>
      <c r="P986" s="426"/>
      <c r="Q986" s="426"/>
      <c r="R986" s="426"/>
      <c r="S986" s="426"/>
      <c r="T986" s="426"/>
      <c r="U986" s="426"/>
      <c r="V986" s="426"/>
      <c r="W986" s="426"/>
      <c r="X986" s="426"/>
      <c r="Y986" s="426"/>
      <c r="Z986" s="426"/>
      <c r="AA986" s="426"/>
    </row>
    <row r="987" spans="1:27" ht="15.75" customHeight="1">
      <c r="A987" s="426"/>
      <c r="B987" s="426"/>
      <c r="C987" s="426"/>
      <c r="D987" s="426"/>
      <c r="E987" s="426"/>
      <c r="F987" s="426"/>
      <c r="G987" s="426"/>
      <c r="H987" s="426"/>
      <c r="I987" s="426"/>
      <c r="J987" s="426"/>
      <c r="K987" s="426"/>
      <c r="L987" s="426"/>
      <c r="M987" s="426"/>
      <c r="N987" s="426"/>
      <c r="O987" s="426"/>
      <c r="P987" s="426"/>
      <c r="Q987" s="426"/>
      <c r="R987" s="426"/>
      <c r="S987" s="426"/>
      <c r="T987" s="426"/>
      <c r="U987" s="426"/>
      <c r="V987" s="426"/>
      <c r="W987" s="426"/>
      <c r="X987" s="426"/>
      <c r="Y987" s="426"/>
      <c r="Z987" s="426"/>
      <c r="AA987" s="426"/>
    </row>
    <row r="988" spans="1:27" ht="15.75" customHeight="1">
      <c r="A988" s="426"/>
      <c r="B988" s="426"/>
      <c r="C988" s="426"/>
      <c r="D988" s="426"/>
      <c r="E988" s="426"/>
      <c r="F988" s="426"/>
      <c r="G988" s="426"/>
      <c r="H988" s="426"/>
      <c r="I988" s="426"/>
      <c r="J988" s="426"/>
      <c r="K988" s="426"/>
      <c r="L988" s="426"/>
      <c r="M988" s="426"/>
      <c r="N988" s="426"/>
      <c r="O988" s="426"/>
      <c r="P988" s="426"/>
      <c r="Q988" s="426"/>
      <c r="R988" s="426"/>
      <c r="S988" s="426"/>
      <c r="T988" s="426"/>
      <c r="U988" s="426"/>
      <c r="V988" s="426"/>
      <c r="W988" s="426"/>
      <c r="X988" s="426"/>
      <c r="Y988" s="426"/>
      <c r="Z988" s="426"/>
      <c r="AA988" s="426"/>
    </row>
    <row r="989" spans="1:27" ht="15.75" customHeight="1">
      <c r="A989" s="426"/>
      <c r="B989" s="426"/>
      <c r="C989" s="426"/>
      <c r="D989" s="426"/>
      <c r="E989" s="426"/>
      <c r="F989" s="426"/>
      <c r="G989" s="426"/>
      <c r="H989" s="426"/>
      <c r="I989" s="426"/>
      <c r="J989" s="426"/>
      <c r="K989" s="426"/>
      <c r="L989" s="426"/>
      <c r="M989" s="426"/>
      <c r="N989" s="426"/>
      <c r="O989" s="426"/>
      <c r="P989" s="426"/>
      <c r="Q989" s="426"/>
      <c r="R989" s="426"/>
      <c r="S989" s="426"/>
      <c r="T989" s="426"/>
      <c r="U989" s="426"/>
      <c r="V989" s="426"/>
      <c r="W989" s="426"/>
      <c r="X989" s="426"/>
      <c r="Y989" s="426"/>
      <c r="Z989" s="426"/>
      <c r="AA989" s="426"/>
    </row>
    <row r="990" spans="1:27" ht="15.75" customHeight="1">
      <c r="A990" s="426"/>
      <c r="B990" s="426"/>
      <c r="C990" s="426"/>
      <c r="D990" s="426"/>
      <c r="E990" s="426"/>
      <c r="F990" s="426"/>
      <c r="G990" s="426"/>
      <c r="H990" s="426"/>
      <c r="I990" s="426"/>
      <c r="J990" s="426"/>
      <c r="K990" s="426"/>
      <c r="L990" s="426"/>
      <c r="M990" s="426"/>
      <c r="N990" s="426"/>
      <c r="O990" s="426"/>
      <c r="P990" s="426"/>
      <c r="Q990" s="426"/>
      <c r="R990" s="426"/>
      <c r="S990" s="426"/>
      <c r="T990" s="426"/>
      <c r="U990" s="426"/>
      <c r="V990" s="426"/>
      <c r="W990" s="426"/>
      <c r="X990" s="426"/>
      <c r="Y990" s="426"/>
      <c r="Z990" s="426"/>
      <c r="AA990" s="426"/>
    </row>
    <row r="991" spans="1:27" ht="15.75" customHeight="1">
      <c r="A991" s="426"/>
      <c r="B991" s="426"/>
      <c r="C991" s="426"/>
      <c r="D991" s="426"/>
      <c r="E991" s="426"/>
      <c r="F991" s="426"/>
      <c r="G991" s="426"/>
      <c r="H991" s="426"/>
      <c r="I991" s="426"/>
      <c r="J991" s="426"/>
      <c r="K991" s="426"/>
      <c r="L991" s="426"/>
      <c r="M991" s="426"/>
      <c r="N991" s="426"/>
      <c r="O991" s="426"/>
      <c r="P991" s="426"/>
      <c r="Q991" s="426"/>
      <c r="R991" s="426"/>
      <c r="S991" s="426"/>
      <c r="T991" s="426"/>
      <c r="U991" s="426"/>
      <c r="V991" s="426"/>
      <c r="W991" s="426"/>
      <c r="X991" s="426"/>
      <c r="Y991" s="426"/>
      <c r="Z991" s="426"/>
      <c r="AA991" s="426"/>
    </row>
    <row r="992" spans="1:27" ht="15.75" customHeight="1">
      <c r="A992" s="426"/>
      <c r="B992" s="426"/>
      <c r="C992" s="426"/>
      <c r="D992" s="426"/>
      <c r="E992" s="426"/>
      <c r="F992" s="426"/>
      <c r="G992" s="426"/>
      <c r="H992" s="426"/>
      <c r="I992" s="426"/>
      <c r="J992" s="426"/>
      <c r="K992" s="426"/>
      <c r="L992" s="426"/>
      <c r="M992" s="426"/>
      <c r="N992" s="426"/>
      <c r="O992" s="426"/>
      <c r="P992" s="426"/>
      <c r="Q992" s="426"/>
      <c r="R992" s="426"/>
      <c r="S992" s="426"/>
      <c r="T992" s="426"/>
      <c r="U992" s="426"/>
      <c r="V992" s="426"/>
      <c r="W992" s="426"/>
      <c r="X992" s="426"/>
      <c r="Y992" s="426"/>
      <c r="Z992" s="426"/>
      <c r="AA992" s="426"/>
    </row>
    <row r="993" spans="1:27" ht="15.75" customHeight="1">
      <c r="A993" s="426"/>
      <c r="B993" s="426"/>
      <c r="C993" s="426"/>
      <c r="D993" s="426"/>
      <c r="E993" s="426"/>
      <c r="F993" s="426"/>
      <c r="G993" s="426"/>
      <c r="H993" s="426"/>
      <c r="I993" s="426"/>
      <c r="J993" s="426"/>
      <c r="K993" s="426"/>
      <c r="L993" s="426"/>
      <c r="M993" s="426"/>
      <c r="N993" s="426"/>
      <c r="O993" s="426"/>
      <c r="P993" s="426"/>
      <c r="Q993" s="426"/>
      <c r="R993" s="426"/>
      <c r="S993" s="426"/>
      <c r="T993" s="426"/>
      <c r="U993" s="426"/>
      <c r="V993" s="426"/>
      <c r="W993" s="426"/>
      <c r="X993" s="426"/>
      <c r="Y993" s="426"/>
      <c r="Z993" s="426"/>
      <c r="AA993" s="426"/>
    </row>
    <row r="994" spans="1:27" ht="15.75" customHeight="1">
      <c r="A994" s="426"/>
      <c r="B994" s="426"/>
      <c r="C994" s="426"/>
      <c r="D994" s="426"/>
      <c r="E994" s="426"/>
      <c r="F994" s="426"/>
      <c r="G994" s="426"/>
      <c r="H994" s="426"/>
      <c r="I994" s="426"/>
      <c r="J994" s="426"/>
      <c r="K994" s="426"/>
      <c r="L994" s="426"/>
      <c r="M994" s="426"/>
      <c r="N994" s="426"/>
      <c r="O994" s="426"/>
      <c r="P994" s="426"/>
      <c r="Q994" s="426"/>
      <c r="R994" s="426"/>
      <c r="S994" s="426"/>
      <c r="T994" s="426"/>
      <c r="U994" s="426"/>
      <c r="V994" s="426"/>
      <c r="W994" s="426"/>
      <c r="X994" s="426"/>
      <c r="Y994" s="426"/>
      <c r="Z994" s="426"/>
      <c r="AA994" s="426"/>
    </row>
    <row r="995" spans="1:27" ht="15.75" customHeight="1">
      <c r="A995" s="426"/>
      <c r="B995" s="426"/>
      <c r="C995" s="426"/>
      <c r="D995" s="426"/>
      <c r="E995" s="426"/>
      <c r="F995" s="426"/>
      <c r="G995" s="426"/>
      <c r="H995" s="426"/>
      <c r="I995" s="426"/>
      <c r="J995" s="426"/>
      <c r="K995" s="426"/>
      <c r="L995" s="426"/>
      <c r="M995" s="426"/>
      <c r="N995" s="426"/>
      <c r="O995" s="426"/>
      <c r="P995" s="426"/>
      <c r="Q995" s="426"/>
      <c r="R995" s="426"/>
      <c r="S995" s="426"/>
      <c r="T995" s="426"/>
      <c r="U995" s="426"/>
      <c r="V995" s="426"/>
      <c r="W995" s="426"/>
      <c r="X995" s="426"/>
      <c r="Y995" s="426"/>
      <c r="Z995" s="426"/>
      <c r="AA995" s="426"/>
    </row>
    <row r="996" spans="1:27" ht="15.75" customHeight="1">
      <c r="A996" s="426"/>
      <c r="B996" s="426"/>
      <c r="C996" s="426"/>
      <c r="D996" s="426"/>
      <c r="E996" s="426"/>
      <c r="F996" s="426"/>
      <c r="G996" s="426"/>
      <c r="H996" s="426"/>
      <c r="I996" s="426"/>
      <c r="J996" s="426"/>
      <c r="K996" s="426"/>
      <c r="L996" s="426"/>
      <c r="M996" s="426"/>
      <c r="N996" s="426"/>
      <c r="O996" s="426"/>
      <c r="P996" s="426"/>
      <c r="Q996" s="426"/>
      <c r="R996" s="426"/>
      <c r="S996" s="426"/>
      <c r="T996" s="426"/>
      <c r="U996" s="426"/>
      <c r="V996" s="426"/>
      <c r="W996" s="426"/>
      <c r="X996" s="426"/>
      <c r="Y996" s="426"/>
      <c r="Z996" s="426"/>
      <c r="AA996" s="426"/>
    </row>
    <row r="997" spans="1:27" ht="15.75" customHeight="1">
      <c r="A997" s="426"/>
      <c r="B997" s="426"/>
      <c r="C997" s="426"/>
      <c r="D997" s="426"/>
      <c r="E997" s="426"/>
      <c r="F997" s="426"/>
      <c r="G997" s="426"/>
      <c r="H997" s="426"/>
      <c r="I997" s="426"/>
      <c r="J997" s="426"/>
      <c r="K997" s="426"/>
      <c r="L997" s="426"/>
      <c r="M997" s="426"/>
      <c r="N997" s="426"/>
      <c r="O997" s="426"/>
      <c r="P997" s="426"/>
      <c r="Q997" s="426"/>
      <c r="R997" s="426"/>
      <c r="S997" s="426"/>
      <c r="T997" s="426"/>
      <c r="U997" s="426"/>
      <c r="V997" s="426"/>
      <c r="W997" s="426"/>
      <c r="X997" s="426"/>
      <c r="Y997" s="426"/>
      <c r="Z997" s="426"/>
      <c r="AA997" s="426"/>
    </row>
    <row r="998" spans="1:27" ht="15.75" customHeight="1">
      <c r="A998" s="426"/>
      <c r="B998" s="426"/>
      <c r="C998" s="426"/>
      <c r="D998" s="426"/>
      <c r="E998" s="426"/>
      <c r="F998" s="426"/>
      <c r="G998" s="426"/>
      <c r="H998" s="426"/>
      <c r="I998" s="426"/>
      <c r="J998" s="426"/>
      <c r="K998" s="426"/>
      <c r="L998" s="426"/>
      <c r="M998" s="426"/>
      <c r="N998" s="426"/>
      <c r="O998" s="426"/>
      <c r="P998" s="426"/>
      <c r="Q998" s="426"/>
      <c r="R998" s="426"/>
      <c r="S998" s="426"/>
      <c r="T998" s="426"/>
      <c r="U998" s="426"/>
      <c r="V998" s="426"/>
      <c r="W998" s="426"/>
      <c r="X998" s="426"/>
      <c r="Y998" s="426"/>
      <c r="Z998" s="426"/>
      <c r="AA998" s="426"/>
    </row>
    <row r="999" spans="1:27" ht="15.75" customHeight="1">
      <c r="A999" s="426"/>
      <c r="B999" s="426"/>
      <c r="C999" s="426"/>
      <c r="D999" s="426"/>
      <c r="E999" s="426"/>
      <c r="F999" s="426"/>
      <c r="G999" s="426"/>
      <c r="H999" s="426"/>
      <c r="I999" s="426"/>
      <c r="J999" s="426"/>
      <c r="K999" s="426"/>
      <c r="L999" s="426"/>
      <c r="M999" s="426"/>
      <c r="N999" s="426"/>
      <c r="O999" s="426"/>
      <c r="P999" s="426"/>
      <c r="Q999" s="426"/>
      <c r="R999" s="426"/>
      <c r="S999" s="426"/>
      <c r="T999" s="426"/>
      <c r="U999" s="426"/>
      <c r="V999" s="426"/>
      <c r="W999" s="426"/>
      <c r="X999" s="426"/>
      <c r="Y999" s="426"/>
      <c r="Z999" s="426"/>
      <c r="AA999" s="426"/>
    </row>
    <row r="1000" spans="1:27" ht="15.75" customHeight="1">
      <c r="A1000" s="426"/>
      <c r="B1000" s="426"/>
      <c r="C1000" s="426"/>
      <c r="D1000" s="426"/>
      <c r="E1000" s="426"/>
      <c r="F1000" s="426"/>
      <c r="G1000" s="426"/>
      <c r="H1000" s="426"/>
      <c r="I1000" s="426"/>
      <c r="J1000" s="426"/>
      <c r="K1000" s="426"/>
      <c r="L1000" s="426"/>
      <c r="M1000" s="426"/>
      <c r="N1000" s="426"/>
      <c r="O1000" s="426"/>
      <c r="P1000" s="426"/>
      <c r="Q1000" s="426"/>
      <c r="R1000" s="426"/>
      <c r="S1000" s="426"/>
      <c r="T1000" s="426"/>
      <c r="U1000" s="426"/>
      <c r="V1000" s="426"/>
      <c r="W1000" s="426"/>
      <c r="X1000" s="426"/>
      <c r="Y1000" s="426"/>
      <c r="Z1000" s="426"/>
      <c r="AA1000" s="426"/>
    </row>
  </sheetData>
  <mergeCells count="8">
    <mergeCell ref="G26:L26"/>
    <mergeCell ref="G43:L43"/>
    <mergeCell ref="G52:L52"/>
    <mergeCell ref="B4:I6"/>
    <mergeCell ref="C17:E17"/>
    <mergeCell ref="C18:E18"/>
    <mergeCell ref="C19:E19"/>
    <mergeCell ref="C20:E20"/>
  </mergeCells>
  <conditionalFormatting sqref="B1">
    <cfRule type="expression" dxfId="2" priority="1" stopIfTrue="1">
      <formula>LEFT($C1,6)="Macros"</formula>
    </cfRule>
  </conditionalFormatting>
  <pageMargins left="0.7" right="0.7" top="0.75" bottom="0.75" header="0" footer="0"/>
  <pageSetup paperSize="5" scale="7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S1008"/>
  <sheetViews>
    <sheetView showGridLines="0" tabSelected="1" workbookViewId="0">
      <pane ySplit="13" topLeftCell="A17" activePane="bottomLeft" state="frozen"/>
      <selection pane="bottomLeft" activeCell="A23" sqref="A23"/>
    </sheetView>
  </sheetViews>
  <sheetFormatPr defaultColWidth="12.5703125" defaultRowHeight="15" customHeight="1"/>
  <cols>
    <col min="1" max="1" width="35.140625" customWidth="1"/>
    <col min="2" max="10" width="12.5703125" customWidth="1"/>
    <col min="11" max="11" width="18.140625" customWidth="1"/>
    <col min="12" max="19" width="9.42578125" customWidth="1"/>
  </cols>
  <sheetData>
    <row r="1" spans="1:19" ht="12.75" customHeight="1">
      <c r="A1" s="6"/>
      <c r="B1" s="6"/>
      <c r="C1" s="6"/>
      <c r="D1" s="6"/>
      <c r="E1" s="25"/>
      <c r="F1" s="25"/>
      <c r="G1" s="25"/>
      <c r="H1" s="26"/>
      <c r="I1" s="6"/>
      <c r="L1" s="6"/>
      <c r="M1" s="6"/>
      <c r="N1" s="6"/>
      <c r="O1" s="6"/>
      <c r="P1" s="6"/>
      <c r="Q1" s="6"/>
      <c r="R1" s="6"/>
      <c r="S1" s="6"/>
    </row>
    <row r="2" spans="1:19" ht="12.75" customHeight="1">
      <c r="A2" s="6"/>
      <c r="B2" s="6"/>
      <c r="C2" s="6"/>
      <c r="D2" s="6"/>
      <c r="E2" s="25"/>
      <c r="F2" s="25"/>
      <c r="G2" s="25"/>
      <c r="H2" s="26"/>
      <c r="I2" s="6"/>
      <c r="J2" s="25" t="s">
        <v>92</v>
      </c>
      <c r="K2" s="27" t="str">
        <f>EBNUMBER</f>
        <v>EB-2024-0115</v>
      </c>
      <c r="L2" s="6"/>
      <c r="M2" s="6"/>
      <c r="N2" s="6"/>
      <c r="O2" s="6"/>
      <c r="P2" s="6"/>
      <c r="Q2" s="6"/>
      <c r="R2" s="6"/>
      <c r="S2" s="6"/>
    </row>
    <row r="3" spans="1:19" ht="12.75" customHeight="1">
      <c r="A3" s="6"/>
      <c r="B3" s="6"/>
      <c r="C3" s="6"/>
      <c r="D3" s="6"/>
      <c r="E3" s="25"/>
      <c r="F3" s="25"/>
      <c r="G3" s="25"/>
      <c r="H3" s="26"/>
      <c r="I3" s="6"/>
      <c r="J3" s="25" t="s">
        <v>93</v>
      </c>
      <c r="K3" s="28">
        <v>2</v>
      </c>
      <c r="L3" s="6"/>
      <c r="M3" s="6"/>
      <c r="N3" s="6"/>
      <c r="O3" s="6"/>
      <c r="P3" s="6"/>
      <c r="Q3" s="6"/>
      <c r="R3" s="6"/>
      <c r="S3" s="6"/>
    </row>
    <row r="4" spans="1:19" ht="12.75" customHeight="1">
      <c r="A4" s="29"/>
      <c r="B4" s="6"/>
      <c r="C4" s="6"/>
      <c r="D4" s="6"/>
      <c r="E4" s="25"/>
      <c r="F4" s="25"/>
      <c r="G4" s="25"/>
      <c r="H4" s="26"/>
      <c r="I4" s="6"/>
      <c r="J4" s="25" t="s">
        <v>94</v>
      </c>
      <c r="K4" s="28">
        <v>5</v>
      </c>
      <c r="L4" s="6"/>
      <c r="M4" s="6"/>
      <c r="N4" s="6"/>
      <c r="O4" s="6"/>
      <c r="P4" s="6"/>
      <c r="Q4" s="6"/>
      <c r="R4" s="6"/>
      <c r="S4" s="6"/>
    </row>
    <row r="5" spans="1:19" ht="12.75" customHeight="1">
      <c r="A5" s="30"/>
      <c r="B5" s="30"/>
      <c r="C5" s="30"/>
      <c r="D5" s="30"/>
      <c r="E5" s="30"/>
      <c r="F5" s="30"/>
      <c r="G5" s="30"/>
      <c r="H5" s="30"/>
      <c r="I5" s="6"/>
      <c r="J5" s="25" t="s">
        <v>95</v>
      </c>
      <c r="K5" s="28">
        <v>5</v>
      </c>
      <c r="L5" s="6"/>
      <c r="M5" s="6"/>
      <c r="N5" s="6"/>
      <c r="O5" s="6"/>
      <c r="P5" s="6"/>
      <c r="Q5" s="6"/>
      <c r="R5" s="6"/>
      <c r="S5" s="6"/>
    </row>
    <row r="6" spans="1:19" ht="12.75" customHeight="1">
      <c r="A6" s="30"/>
      <c r="B6" s="30"/>
      <c r="C6" s="30"/>
      <c r="D6" s="30"/>
      <c r="E6" s="30"/>
      <c r="F6" s="30"/>
      <c r="G6" s="30"/>
      <c r="H6" s="30"/>
      <c r="I6" s="6"/>
      <c r="J6" s="31" t="s">
        <v>96</v>
      </c>
      <c r="K6" s="28" t="s">
        <v>97</v>
      </c>
      <c r="L6" s="6"/>
      <c r="M6" s="6"/>
      <c r="N6" s="6"/>
      <c r="O6" s="6"/>
      <c r="P6" s="6"/>
      <c r="Q6" s="6"/>
      <c r="R6" s="6"/>
      <c r="S6" s="6"/>
    </row>
    <row r="7" spans="1:19" ht="12.75" customHeight="1">
      <c r="A7" s="30"/>
      <c r="B7" s="30"/>
      <c r="C7" s="30"/>
      <c r="D7" s="30"/>
      <c r="E7" s="30"/>
      <c r="F7" s="30"/>
      <c r="G7" s="30"/>
      <c r="H7" s="30"/>
      <c r="I7" s="6"/>
      <c r="J7" s="25"/>
      <c r="K7" s="27"/>
      <c r="L7" s="6"/>
      <c r="M7" s="6"/>
      <c r="N7" s="6"/>
      <c r="O7" s="6"/>
      <c r="P7" s="6"/>
      <c r="Q7" s="6"/>
      <c r="R7" s="6"/>
      <c r="S7" s="6"/>
    </row>
    <row r="8" spans="1:19" ht="12.75" customHeight="1">
      <c r="A8" s="6"/>
      <c r="B8" s="6"/>
      <c r="C8" s="6"/>
      <c r="D8" s="6"/>
      <c r="E8" s="32"/>
      <c r="F8" s="32"/>
      <c r="G8" s="32"/>
      <c r="H8" s="6"/>
      <c r="I8" s="25"/>
      <c r="J8" s="25" t="s">
        <v>98</v>
      </c>
      <c r="K8" s="33">
        <v>45979</v>
      </c>
      <c r="L8" s="6"/>
      <c r="M8" s="6"/>
      <c r="N8" s="6"/>
      <c r="O8" s="6"/>
      <c r="P8" s="6"/>
      <c r="Q8" s="6"/>
      <c r="R8" s="6"/>
    </row>
    <row r="9" spans="1:19" ht="12.75" customHeight="1">
      <c r="A9" s="645" t="s">
        <v>99</v>
      </c>
      <c r="B9" s="631"/>
      <c r="C9" s="631"/>
      <c r="D9" s="631"/>
      <c r="E9" s="631"/>
      <c r="F9" s="631"/>
      <c r="G9" s="631"/>
      <c r="H9" s="631"/>
      <c r="I9" s="35"/>
      <c r="J9" s="32" t="s">
        <v>100</v>
      </c>
      <c r="K9" s="36" t="s">
        <v>101</v>
      </c>
      <c r="L9" s="6"/>
      <c r="M9" s="6"/>
      <c r="N9" s="6"/>
      <c r="O9" s="6"/>
      <c r="P9" s="6"/>
      <c r="Q9" s="6"/>
      <c r="R9" s="6"/>
      <c r="S9" s="6"/>
    </row>
    <row r="10" spans="1:19" ht="12.75" customHeight="1">
      <c r="A10" s="645" t="s">
        <v>102</v>
      </c>
      <c r="B10" s="631"/>
      <c r="C10" s="631"/>
      <c r="D10" s="631"/>
      <c r="E10" s="631"/>
      <c r="F10" s="631"/>
      <c r="G10" s="631"/>
      <c r="H10" s="631"/>
      <c r="I10" s="35"/>
      <c r="J10" s="6"/>
      <c r="K10" s="6"/>
      <c r="L10" s="6"/>
      <c r="M10" s="6"/>
      <c r="N10" s="6"/>
      <c r="O10" s="6"/>
      <c r="P10" s="6"/>
      <c r="Q10" s="6"/>
      <c r="R10" s="6"/>
      <c r="S10" s="6"/>
    </row>
    <row r="11" spans="1:19" ht="12.75" customHeight="1">
      <c r="A11" s="6"/>
      <c r="B11" s="6"/>
      <c r="C11" s="6"/>
      <c r="D11" s="6"/>
      <c r="E11" s="6"/>
      <c r="F11" s="37"/>
      <c r="G11" s="6"/>
      <c r="H11" s="6"/>
      <c r="I11" s="6"/>
      <c r="J11" s="6"/>
      <c r="K11" s="6"/>
      <c r="L11" s="6"/>
      <c r="M11" s="6"/>
      <c r="N11" s="6"/>
      <c r="O11" s="6"/>
      <c r="P11" s="6"/>
      <c r="Q11" s="6"/>
      <c r="R11" s="6"/>
      <c r="S11" s="6"/>
    </row>
    <row r="12" spans="1:19" ht="12.75" customHeight="1">
      <c r="A12" s="24"/>
      <c r="B12" s="24"/>
      <c r="C12" s="24"/>
      <c r="D12" s="24"/>
      <c r="E12" s="24"/>
      <c r="F12" s="37"/>
      <c r="G12" s="24"/>
      <c r="H12" s="24"/>
      <c r="I12" s="6"/>
      <c r="J12" s="6"/>
      <c r="K12" s="6"/>
      <c r="L12" s="6"/>
      <c r="M12" s="6"/>
      <c r="N12" s="6"/>
      <c r="O12" s="6"/>
      <c r="P12" s="6"/>
      <c r="Q12" s="6"/>
      <c r="R12" s="6"/>
      <c r="S12" s="6"/>
    </row>
    <row r="13" spans="1:19" ht="12.75" customHeight="1">
      <c r="A13" s="38" t="s">
        <v>103</v>
      </c>
      <c r="B13" s="39">
        <f t="shared" ref="B13:C13" si="0">C13-1</f>
        <v>2021</v>
      </c>
      <c r="C13" s="39">
        <f t="shared" si="0"/>
        <v>2022</v>
      </c>
      <c r="D13" s="39">
        <f>BridgeYear - 1</f>
        <v>2023</v>
      </c>
      <c r="E13" s="40">
        <v>2024</v>
      </c>
      <c r="F13" s="39" t="str">
        <f>BridgeYear +1 &amp; CHAR(10) &amp; "Bridge Year"</f>
        <v>2025
Bridge Year</v>
      </c>
      <c r="G13" s="39" t="str">
        <f>TestYear &amp; CHAR(10) &amp; "Test Year"</f>
        <v>2026
Test Year</v>
      </c>
      <c r="H13" s="39">
        <f>TestYear +1</f>
        <v>2027</v>
      </c>
      <c r="I13" s="39">
        <f>TestYear +2</f>
        <v>2028</v>
      </c>
      <c r="J13" s="39">
        <f>TestYear +3</f>
        <v>2029</v>
      </c>
      <c r="K13" s="39">
        <f>TestYear +4</f>
        <v>2030</v>
      </c>
      <c r="L13" s="6"/>
      <c r="M13" s="6"/>
      <c r="N13" s="6"/>
      <c r="O13" s="6"/>
      <c r="P13" s="6"/>
      <c r="Q13" s="6"/>
      <c r="R13" s="6"/>
      <c r="S13" s="6"/>
    </row>
    <row r="14" spans="1:19" ht="12.75" customHeight="1">
      <c r="A14" s="41" t="s">
        <v>104</v>
      </c>
      <c r="B14" s="42" t="s">
        <v>42</v>
      </c>
      <c r="C14" s="42" t="s">
        <v>42</v>
      </c>
      <c r="D14" s="42" t="s">
        <v>42</v>
      </c>
      <c r="E14" s="42" t="s">
        <v>42</v>
      </c>
      <c r="F14" s="42" t="s">
        <v>42</v>
      </c>
      <c r="G14" s="42" t="s">
        <v>42</v>
      </c>
      <c r="H14" s="42" t="s">
        <v>42</v>
      </c>
      <c r="I14" s="42" t="s">
        <v>42</v>
      </c>
      <c r="J14" s="42" t="s">
        <v>42</v>
      </c>
      <c r="K14" s="42" t="s">
        <v>42</v>
      </c>
      <c r="L14" s="6"/>
      <c r="M14" s="6"/>
      <c r="N14" s="6"/>
      <c r="O14" s="6"/>
      <c r="P14" s="6"/>
      <c r="Q14" s="6"/>
      <c r="R14" s="6"/>
      <c r="S14" s="6"/>
    </row>
    <row r="15" spans="1:19" ht="12.75" customHeight="1">
      <c r="A15" s="43" t="s">
        <v>105</v>
      </c>
      <c r="B15" s="44"/>
      <c r="C15" s="44"/>
      <c r="D15" s="44"/>
      <c r="E15" s="44"/>
      <c r="F15" s="44"/>
      <c r="G15" s="44"/>
      <c r="H15" s="44"/>
      <c r="I15" s="44"/>
      <c r="J15" s="44"/>
      <c r="K15" s="44"/>
      <c r="L15" s="6"/>
      <c r="M15" s="6"/>
      <c r="N15" s="6"/>
      <c r="O15" s="6"/>
      <c r="P15" s="6"/>
      <c r="Q15" s="6"/>
      <c r="R15" s="6"/>
      <c r="S15" s="6"/>
    </row>
    <row r="16" spans="1:19" ht="12.75" customHeight="1">
      <c r="A16" s="45" t="s">
        <v>106</v>
      </c>
      <c r="B16" s="46">
        <v>10001313</v>
      </c>
      <c r="C16" s="46">
        <v>7603524</v>
      </c>
      <c r="D16" s="46">
        <v>8159136</v>
      </c>
      <c r="E16" s="46">
        <v>11721172.220000001</v>
      </c>
      <c r="F16" s="46"/>
      <c r="G16" s="46">
        <v>6605388</v>
      </c>
      <c r="H16" s="46">
        <v>6707172</v>
      </c>
      <c r="I16" s="46">
        <v>7062414</v>
      </c>
      <c r="J16" s="46">
        <v>7192701</v>
      </c>
      <c r="K16" s="46">
        <v>7389786</v>
      </c>
      <c r="L16" s="6"/>
      <c r="M16" s="6"/>
      <c r="N16" s="6"/>
      <c r="O16" s="6"/>
      <c r="P16" s="6"/>
      <c r="Q16" s="6"/>
      <c r="R16" s="6"/>
      <c r="S16" s="6"/>
    </row>
    <row r="17" spans="1:19" ht="12.75" customHeight="1">
      <c r="A17" s="45" t="s">
        <v>107</v>
      </c>
      <c r="B17" s="47">
        <v>8174196</v>
      </c>
      <c r="C17" s="47">
        <v>9928202</v>
      </c>
      <c r="D17" s="47">
        <v>11282059</v>
      </c>
      <c r="E17" s="47">
        <v>16570465.029999999</v>
      </c>
      <c r="F17" s="47"/>
      <c r="G17" s="47">
        <v>49730030</v>
      </c>
      <c r="H17" s="47">
        <v>27443377</v>
      </c>
      <c r="I17" s="47">
        <v>16529520</v>
      </c>
      <c r="J17" s="47">
        <v>15033781</v>
      </c>
      <c r="K17" s="47">
        <v>15224022</v>
      </c>
      <c r="L17" s="6"/>
      <c r="M17" s="6"/>
      <c r="N17" s="6"/>
      <c r="O17" s="6"/>
      <c r="P17" s="6"/>
      <c r="Q17" s="6"/>
      <c r="R17" s="6"/>
      <c r="S17" s="6"/>
    </row>
    <row r="18" spans="1:19" ht="12.75" customHeight="1">
      <c r="A18" s="45" t="s">
        <v>108</v>
      </c>
      <c r="B18" s="48"/>
      <c r="C18" s="48"/>
      <c r="D18" s="48"/>
      <c r="E18" s="48">
        <v>0</v>
      </c>
      <c r="F18" s="48"/>
      <c r="G18" s="48"/>
      <c r="H18" s="48"/>
      <c r="I18" s="48"/>
      <c r="J18" s="48"/>
      <c r="K18" s="48"/>
      <c r="L18" s="6"/>
      <c r="M18" s="6"/>
      <c r="N18" s="6"/>
      <c r="O18" s="6"/>
      <c r="P18" s="6"/>
      <c r="Q18" s="6"/>
      <c r="R18" s="6"/>
      <c r="S18" s="6"/>
    </row>
    <row r="19" spans="1:19" ht="12.75" customHeight="1">
      <c r="A19" s="45" t="s">
        <v>109</v>
      </c>
      <c r="B19" s="49">
        <v>28658736</v>
      </c>
      <c r="C19" s="49">
        <v>29111059</v>
      </c>
      <c r="D19" s="49">
        <v>33789930</v>
      </c>
      <c r="E19" s="49">
        <v>40200878.229999997</v>
      </c>
      <c r="F19" s="49"/>
      <c r="G19" s="50">
        <v>32318038</v>
      </c>
      <c r="H19" s="50">
        <v>50838754</v>
      </c>
      <c r="I19" s="50">
        <v>43672661</v>
      </c>
      <c r="J19" s="50">
        <v>43470648</v>
      </c>
      <c r="K19" s="50">
        <v>47458694</v>
      </c>
      <c r="L19" s="6"/>
      <c r="M19" s="6"/>
      <c r="N19" s="6"/>
      <c r="O19" s="6"/>
      <c r="P19" s="6"/>
      <c r="Q19" s="6"/>
      <c r="R19" s="6"/>
      <c r="S19" s="6"/>
    </row>
    <row r="20" spans="1:19" ht="12.75" customHeight="1">
      <c r="A20" s="45" t="s">
        <v>110</v>
      </c>
      <c r="B20" s="49">
        <v>247068</v>
      </c>
      <c r="C20" s="49">
        <v>67761</v>
      </c>
      <c r="D20" s="49">
        <v>-3285</v>
      </c>
      <c r="E20" s="49">
        <v>-4002.07</v>
      </c>
      <c r="F20" s="49"/>
      <c r="G20" s="50">
        <v>695691</v>
      </c>
      <c r="H20" s="50">
        <v>752860</v>
      </c>
      <c r="I20" s="50">
        <v>835498</v>
      </c>
      <c r="J20" s="50">
        <v>924429</v>
      </c>
      <c r="K20" s="50">
        <v>1032880</v>
      </c>
      <c r="L20" s="6"/>
      <c r="M20" s="6"/>
      <c r="N20" s="6"/>
      <c r="O20" s="6"/>
      <c r="P20" s="6"/>
      <c r="Q20" s="6"/>
      <c r="R20" s="6"/>
      <c r="S20" s="6"/>
    </row>
    <row r="21" spans="1:19" ht="12.75" customHeight="1">
      <c r="A21" s="45" t="s">
        <v>111</v>
      </c>
      <c r="B21" s="49">
        <v>578635</v>
      </c>
      <c r="C21" s="49">
        <v>352480</v>
      </c>
      <c r="D21" s="49">
        <v>165185</v>
      </c>
      <c r="E21" s="49">
        <v>54510.98</v>
      </c>
      <c r="F21" s="49"/>
      <c r="G21" s="50">
        <v>322877</v>
      </c>
      <c r="H21" s="50">
        <v>331824</v>
      </c>
      <c r="I21" s="50">
        <v>346659</v>
      </c>
      <c r="J21" s="50">
        <v>356227</v>
      </c>
      <c r="K21" s="50">
        <v>366656</v>
      </c>
      <c r="L21" s="6"/>
      <c r="M21" s="6"/>
      <c r="N21" s="6"/>
      <c r="O21" s="6"/>
      <c r="P21" s="6"/>
      <c r="Q21" s="6"/>
      <c r="R21" s="6"/>
      <c r="S21" s="6"/>
    </row>
    <row r="22" spans="1:19" ht="12.75" customHeight="1">
      <c r="A22" s="51" t="s">
        <v>112</v>
      </c>
      <c r="B22" s="52">
        <f t="shared" ref="B22:E22" si="1">SUM(B16:B21)</f>
        <v>47659948</v>
      </c>
      <c r="C22" s="52">
        <f t="shared" si="1"/>
        <v>47063026</v>
      </c>
      <c r="D22" s="52">
        <f t="shared" si="1"/>
        <v>53393025</v>
      </c>
      <c r="E22" s="52">
        <f t="shared" si="1"/>
        <v>68543024.390000001</v>
      </c>
      <c r="F22" s="53">
        <v>75911322.189999998</v>
      </c>
      <c r="G22" s="54">
        <f t="shared" ref="G22:K22" si="2">SUM(G16:G21)</f>
        <v>89672024</v>
      </c>
      <c r="H22" s="54">
        <f t="shared" si="2"/>
        <v>86073987</v>
      </c>
      <c r="I22" s="54">
        <f t="shared" si="2"/>
        <v>68446752</v>
      </c>
      <c r="J22" s="54">
        <f t="shared" si="2"/>
        <v>66977786</v>
      </c>
      <c r="K22" s="54">
        <f t="shared" si="2"/>
        <v>71472038</v>
      </c>
      <c r="L22" s="6"/>
      <c r="M22" s="6"/>
      <c r="N22" s="6"/>
      <c r="O22" s="6"/>
      <c r="P22" s="6"/>
      <c r="Q22" s="6"/>
      <c r="R22" s="6"/>
      <c r="S22" s="6"/>
    </row>
    <row r="23" spans="1:19" ht="12.75" customHeight="1">
      <c r="A23" s="51" t="s">
        <v>113</v>
      </c>
      <c r="B23" s="46">
        <v>-26022346</v>
      </c>
      <c r="C23" s="46">
        <v>-27340111</v>
      </c>
      <c r="D23" s="46">
        <v>-28405909</v>
      </c>
      <c r="E23" s="46">
        <v>-45365753.5</v>
      </c>
      <c r="F23" s="46">
        <v>-31243283.079999998</v>
      </c>
      <c r="G23" s="55">
        <v>-45058366</v>
      </c>
      <c r="H23" s="55">
        <v>-46849882</v>
      </c>
      <c r="I23" s="55">
        <v>-38832891</v>
      </c>
      <c r="J23" s="55">
        <v>-31502046</v>
      </c>
      <c r="K23" s="55">
        <v>-40554855</v>
      </c>
      <c r="L23" s="6"/>
      <c r="M23" s="6"/>
      <c r="N23" s="6"/>
      <c r="O23" s="6"/>
      <c r="P23" s="6"/>
      <c r="Q23" s="6"/>
      <c r="R23" s="6"/>
      <c r="S23" s="6"/>
    </row>
    <row r="24" spans="1:19" ht="12.75" customHeight="1">
      <c r="A24" s="51" t="s">
        <v>114</v>
      </c>
      <c r="B24" s="52">
        <f t="shared" ref="B24:E24" si="3">B22+B23</f>
        <v>21637602</v>
      </c>
      <c r="C24" s="52">
        <f t="shared" si="3"/>
        <v>19722915</v>
      </c>
      <c r="D24" s="52">
        <f t="shared" si="3"/>
        <v>24987116</v>
      </c>
      <c r="E24" s="52">
        <f t="shared" si="3"/>
        <v>23177270.890000001</v>
      </c>
      <c r="F24" s="53">
        <v>44668039.109999999</v>
      </c>
      <c r="G24" s="54">
        <f t="shared" ref="G24:K24" si="4">G22+G23</f>
        <v>44613658</v>
      </c>
      <c r="H24" s="54">
        <f t="shared" si="4"/>
        <v>39224105</v>
      </c>
      <c r="I24" s="54">
        <f t="shared" si="4"/>
        <v>29613861</v>
      </c>
      <c r="J24" s="54">
        <f t="shared" si="4"/>
        <v>35475740</v>
      </c>
      <c r="K24" s="54">
        <f t="shared" si="4"/>
        <v>30917183</v>
      </c>
      <c r="L24" s="6"/>
      <c r="M24" s="6"/>
      <c r="N24" s="6"/>
      <c r="O24" s="6"/>
      <c r="P24" s="6"/>
      <c r="Q24" s="6"/>
      <c r="R24" s="6"/>
      <c r="S24" s="6"/>
    </row>
    <row r="25" spans="1:19" ht="12.75" customHeight="1">
      <c r="A25" s="56" t="s">
        <v>115</v>
      </c>
      <c r="B25" s="52"/>
      <c r="C25" s="52"/>
      <c r="D25" s="52"/>
      <c r="E25" s="52"/>
      <c r="F25" s="52"/>
      <c r="G25" s="54"/>
      <c r="H25" s="54"/>
      <c r="I25" s="54"/>
      <c r="J25" s="54"/>
      <c r="K25" s="54"/>
      <c r="L25" s="6"/>
      <c r="M25" s="6"/>
      <c r="N25" s="6"/>
      <c r="O25" s="6"/>
      <c r="P25" s="6"/>
      <c r="Q25" s="6"/>
      <c r="R25" s="6"/>
      <c r="S25" s="6"/>
    </row>
    <row r="26" spans="1:19" ht="12.75" customHeight="1">
      <c r="A26" s="45" t="s">
        <v>116</v>
      </c>
      <c r="B26" s="46">
        <v>9070826</v>
      </c>
      <c r="C26" s="46">
        <v>12044539</v>
      </c>
      <c r="D26" s="46">
        <v>5403700</v>
      </c>
      <c r="E26" s="46">
        <v>5565541.5899999999</v>
      </c>
      <c r="F26" s="46"/>
      <c r="G26" s="55">
        <v>25434585</v>
      </c>
      <c r="H26" s="55">
        <v>23349399</v>
      </c>
      <c r="I26" s="55">
        <v>16941775</v>
      </c>
      <c r="J26" s="55">
        <v>17912344</v>
      </c>
      <c r="K26" s="55">
        <v>24017727</v>
      </c>
      <c r="L26" s="6"/>
      <c r="M26" s="6"/>
      <c r="N26" s="6"/>
      <c r="O26" s="6"/>
      <c r="P26" s="6"/>
      <c r="Q26" s="6"/>
      <c r="R26" s="6"/>
      <c r="S26" s="6"/>
    </row>
    <row r="27" spans="1:19" ht="12.75" customHeight="1">
      <c r="A27" s="45" t="s">
        <v>117</v>
      </c>
      <c r="B27" s="47">
        <v>9291691</v>
      </c>
      <c r="C27" s="47">
        <v>8758046</v>
      </c>
      <c r="D27" s="47">
        <v>8831608</v>
      </c>
      <c r="E27" s="47">
        <v>11979934.4</v>
      </c>
      <c r="F27" s="47"/>
      <c r="G27" s="57">
        <v>12912731</v>
      </c>
      <c r="H27" s="57">
        <v>12941485</v>
      </c>
      <c r="I27" s="57">
        <v>13547466</v>
      </c>
      <c r="J27" s="57">
        <v>14056373</v>
      </c>
      <c r="K27" s="57">
        <v>14341553</v>
      </c>
      <c r="L27" s="6"/>
      <c r="M27" s="6"/>
      <c r="N27" s="6"/>
      <c r="O27" s="6"/>
      <c r="P27" s="6"/>
      <c r="Q27" s="6"/>
      <c r="R27" s="6"/>
      <c r="S27" s="6"/>
    </row>
    <row r="28" spans="1:19" ht="12.75" customHeight="1">
      <c r="A28" s="45" t="s">
        <v>118</v>
      </c>
      <c r="B28" s="49">
        <v>10159295</v>
      </c>
      <c r="C28" s="49">
        <v>17805589</v>
      </c>
      <c r="D28" s="49">
        <v>11980844</v>
      </c>
      <c r="E28" s="49">
        <v>4663206.8600000003</v>
      </c>
      <c r="F28" s="49"/>
      <c r="G28" s="50">
        <v>19097233</v>
      </c>
      <c r="H28" s="50">
        <v>19674547</v>
      </c>
      <c r="I28" s="50">
        <v>20598008</v>
      </c>
      <c r="J28" s="50">
        <v>21786598</v>
      </c>
      <c r="K28" s="50">
        <v>21877234</v>
      </c>
      <c r="L28" s="6"/>
      <c r="M28" s="6"/>
      <c r="N28" s="6"/>
      <c r="O28" s="6"/>
      <c r="P28" s="6"/>
      <c r="Q28" s="6"/>
      <c r="R28" s="6"/>
      <c r="S28" s="6"/>
    </row>
    <row r="29" spans="1:19" ht="12.75" customHeight="1">
      <c r="A29" s="45" t="s">
        <v>108</v>
      </c>
      <c r="B29" s="49">
        <v>13253195</v>
      </c>
      <c r="C29" s="49">
        <v>26537159</v>
      </c>
      <c r="D29" s="49">
        <v>12706543</v>
      </c>
      <c r="E29" s="49">
        <v>19163115.170000002</v>
      </c>
      <c r="F29" s="49"/>
      <c r="G29" s="50">
        <v>12537878</v>
      </c>
      <c r="H29" s="50">
        <v>12782838</v>
      </c>
      <c r="I29" s="50">
        <v>13406054</v>
      </c>
      <c r="J29" s="50">
        <v>13878564</v>
      </c>
      <c r="K29" s="50">
        <v>14245347</v>
      </c>
      <c r="L29" s="6"/>
      <c r="M29" s="6"/>
      <c r="N29" s="6"/>
      <c r="O29" s="6"/>
      <c r="P29" s="6"/>
      <c r="Q29" s="6"/>
      <c r="R29" s="6"/>
      <c r="S29" s="6"/>
    </row>
    <row r="30" spans="1:19" ht="12.75" customHeight="1">
      <c r="A30" s="45" t="s">
        <v>119</v>
      </c>
      <c r="B30" s="49">
        <v>1481827</v>
      </c>
      <c r="C30" s="49">
        <v>323220</v>
      </c>
      <c r="D30" s="49">
        <v>1347846</v>
      </c>
      <c r="E30" s="49">
        <v>1452681.69</v>
      </c>
      <c r="F30" s="49"/>
      <c r="G30" s="50">
        <v>15365522</v>
      </c>
      <c r="H30" s="50">
        <v>14648185</v>
      </c>
      <c r="I30" s="50">
        <v>16220256</v>
      </c>
      <c r="J30" s="50">
        <v>19269400</v>
      </c>
      <c r="K30" s="50">
        <v>20860845</v>
      </c>
      <c r="L30" s="6"/>
      <c r="M30" s="6"/>
      <c r="N30" s="6"/>
      <c r="O30" s="6"/>
      <c r="P30" s="6"/>
      <c r="Q30" s="6"/>
      <c r="R30" s="6"/>
      <c r="S30" s="6"/>
    </row>
    <row r="31" spans="1:19" ht="12.75" customHeight="1">
      <c r="A31" s="51" t="s">
        <v>120</v>
      </c>
      <c r="B31" s="52">
        <f t="shared" ref="B31:E31" si="5">SUM(B26:B30)</f>
        <v>43256834</v>
      </c>
      <c r="C31" s="52">
        <f t="shared" si="5"/>
        <v>65468553</v>
      </c>
      <c r="D31" s="52">
        <f t="shared" si="5"/>
        <v>40270541</v>
      </c>
      <c r="E31" s="52">
        <f t="shared" si="5"/>
        <v>42824479.710000001</v>
      </c>
      <c r="F31" s="53">
        <v>40512329.159999996</v>
      </c>
      <c r="G31" s="54">
        <f t="shared" ref="G31:K31" si="6">SUM(G26:G30)</f>
        <v>85347949</v>
      </c>
      <c r="H31" s="54">
        <f t="shared" si="6"/>
        <v>83396454</v>
      </c>
      <c r="I31" s="54">
        <f t="shared" si="6"/>
        <v>80713559</v>
      </c>
      <c r="J31" s="54">
        <f t="shared" si="6"/>
        <v>86903279</v>
      </c>
      <c r="K31" s="54">
        <f t="shared" si="6"/>
        <v>95342706</v>
      </c>
      <c r="L31" s="6"/>
      <c r="M31" s="6"/>
      <c r="N31" s="6"/>
      <c r="O31" s="6"/>
      <c r="P31" s="6"/>
      <c r="Q31" s="6"/>
      <c r="R31" s="6"/>
      <c r="S31" s="6"/>
    </row>
    <row r="32" spans="1:19" ht="12.75" customHeight="1">
      <c r="A32" s="51" t="s">
        <v>121</v>
      </c>
      <c r="B32" s="49">
        <v>-7506</v>
      </c>
      <c r="C32" s="49">
        <v>0</v>
      </c>
      <c r="D32" s="49">
        <v>-4280</v>
      </c>
      <c r="E32" s="49">
        <v>0</v>
      </c>
      <c r="F32" s="49">
        <v>0</v>
      </c>
      <c r="G32" s="50">
        <v>0</v>
      </c>
      <c r="H32" s="50">
        <v>0</v>
      </c>
      <c r="I32" s="50">
        <v>0</v>
      </c>
      <c r="J32" s="50">
        <v>0</v>
      </c>
      <c r="K32" s="50">
        <v>0</v>
      </c>
      <c r="L32" s="6"/>
      <c r="M32" s="6"/>
      <c r="N32" s="6"/>
      <c r="O32" s="6"/>
      <c r="P32" s="6"/>
      <c r="Q32" s="6"/>
      <c r="R32" s="6"/>
      <c r="S32" s="6"/>
    </row>
    <row r="33" spans="1:19" ht="12.75" customHeight="1">
      <c r="A33" s="51" t="s">
        <v>114</v>
      </c>
      <c r="B33" s="52">
        <f t="shared" ref="B33:K33" si="7">B31+B32</f>
        <v>43249328</v>
      </c>
      <c r="C33" s="52">
        <f t="shared" si="7"/>
        <v>65468553</v>
      </c>
      <c r="D33" s="52">
        <f t="shared" si="7"/>
        <v>40266261</v>
      </c>
      <c r="E33" s="52">
        <f t="shared" si="7"/>
        <v>42824479.710000001</v>
      </c>
      <c r="F33" s="52">
        <f t="shared" si="7"/>
        <v>40512329.159999996</v>
      </c>
      <c r="G33" s="54">
        <f t="shared" si="7"/>
        <v>85347949</v>
      </c>
      <c r="H33" s="54">
        <f t="shared" si="7"/>
        <v>83396454</v>
      </c>
      <c r="I33" s="54">
        <f t="shared" si="7"/>
        <v>80713559</v>
      </c>
      <c r="J33" s="54">
        <f t="shared" si="7"/>
        <v>86903279</v>
      </c>
      <c r="K33" s="54">
        <f t="shared" si="7"/>
        <v>95342706</v>
      </c>
      <c r="L33" s="6"/>
      <c r="M33" s="6"/>
      <c r="N33" s="6"/>
      <c r="O33" s="6"/>
      <c r="P33" s="6"/>
      <c r="Q33" s="6"/>
      <c r="R33" s="6"/>
      <c r="S33" s="6"/>
    </row>
    <row r="34" spans="1:19" ht="12.75" customHeight="1">
      <c r="A34" s="56" t="s">
        <v>122</v>
      </c>
      <c r="B34" s="52"/>
      <c r="C34" s="52"/>
      <c r="D34" s="52"/>
      <c r="E34" s="52"/>
      <c r="F34" s="52"/>
      <c r="G34" s="54"/>
      <c r="H34" s="54"/>
      <c r="I34" s="54"/>
      <c r="J34" s="54"/>
      <c r="K34" s="54"/>
      <c r="L34" s="6"/>
      <c r="M34" s="6"/>
      <c r="N34" s="6"/>
      <c r="O34" s="6"/>
      <c r="P34" s="6"/>
      <c r="Q34" s="6"/>
      <c r="R34" s="6"/>
      <c r="S34" s="6"/>
    </row>
    <row r="35" spans="1:19" ht="12.75" customHeight="1">
      <c r="A35" s="45" t="s">
        <v>123</v>
      </c>
      <c r="B35" s="47">
        <v>20716593</v>
      </c>
      <c r="C35" s="47">
        <v>6775395</v>
      </c>
      <c r="D35" s="47">
        <v>7940716</v>
      </c>
      <c r="E35" s="47">
        <v>36424606.68</v>
      </c>
      <c r="F35" s="47"/>
      <c r="G35" s="57">
        <v>79910713</v>
      </c>
      <c r="H35" s="57">
        <v>106448108</v>
      </c>
      <c r="I35" s="57">
        <v>59566295</v>
      </c>
      <c r="J35" s="57">
        <v>55898855</v>
      </c>
      <c r="K35" s="57">
        <v>44470068</v>
      </c>
      <c r="L35" s="6"/>
      <c r="M35" s="6"/>
      <c r="N35" s="6"/>
      <c r="O35" s="6"/>
      <c r="P35" s="6"/>
      <c r="Q35" s="6"/>
      <c r="R35" s="6"/>
      <c r="S35" s="6"/>
    </row>
    <row r="36" spans="1:19" ht="12.75" customHeight="1">
      <c r="A36" s="45" t="s">
        <v>124</v>
      </c>
      <c r="B36" s="47">
        <v>99447</v>
      </c>
      <c r="C36" s="47">
        <v>1237917</v>
      </c>
      <c r="D36" s="47">
        <v>214582</v>
      </c>
      <c r="E36" s="47">
        <v>63041.88</v>
      </c>
      <c r="F36" s="47"/>
      <c r="G36" s="57">
        <v>546730</v>
      </c>
      <c r="H36" s="57">
        <v>557066</v>
      </c>
      <c r="I36" s="57">
        <v>574236</v>
      </c>
      <c r="J36" s="57">
        <v>679746</v>
      </c>
      <c r="K36" s="57">
        <v>692107</v>
      </c>
      <c r="L36" s="6"/>
      <c r="M36" s="6"/>
      <c r="N36" s="6"/>
      <c r="O36" s="6"/>
      <c r="P36" s="6"/>
      <c r="Q36" s="6"/>
      <c r="R36" s="6"/>
      <c r="S36" s="6"/>
    </row>
    <row r="37" spans="1:19" ht="12.75" customHeight="1">
      <c r="A37" s="45" t="s">
        <v>125</v>
      </c>
      <c r="B37" s="47">
        <v>2427675</v>
      </c>
      <c r="C37" s="47">
        <v>3262178</v>
      </c>
      <c r="D37" s="47">
        <v>2815611</v>
      </c>
      <c r="E37" s="47">
        <v>3865060.94</v>
      </c>
      <c r="F37" s="47"/>
      <c r="G37" s="57">
        <v>17527733</v>
      </c>
      <c r="H37" s="57">
        <v>19433134</v>
      </c>
      <c r="I37" s="57">
        <v>18451308</v>
      </c>
      <c r="J37" s="57">
        <v>18619177</v>
      </c>
      <c r="K37" s="57">
        <v>18755016</v>
      </c>
      <c r="L37" s="6"/>
      <c r="M37" s="6"/>
      <c r="N37" s="6"/>
      <c r="O37" s="6"/>
      <c r="P37" s="6"/>
      <c r="Q37" s="6"/>
      <c r="R37" s="6"/>
      <c r="S37" s="6"/>
    </row>
    <row r="38" spans="1:19" ht="12.75" customHeight="1">
      <c r="A38" s="45" t="s">
        <v>126</v>
      </c>
      <c r="B38" s="47">
        <v>150728</v>
      </c>
      <c r="C38" s="47">
        <v>2603637</v>
      </c>
      <c r="D38" s="47">
        <v>5590530</v>
      </c>
      <c r="E38" s="47">
        <v>5080759.97</v>
      </c>
      <c r="F38" s="47"/>
      <c r="G38" s="57">
        <v>3472450.26</v>
      </c>
      <c r="H38" s="57">
        <v>1670074.05</v>
      </c>
      <c r="I38" s="57">
        <v>58277</v>
      </c>
      <c r="J38" s="57">
        <v>5008119</v>
      </c>
      <c r="K38" s="57">
        <v>271455</v>
      </c>
      <c r="L38" s="6"/>
      <c r="M38" s="6"/>
      <c r="N38" s="6"/>
      <c r="O38" s="6"/>
      <c r="P38" s="6"/>
      <c r="Q38" s="6"/>
      <c r="R38" s="6"/>
      <c r="S38" s="6"/>
    </row>
    <row r="39" spans="1:19" ht="12.75" customHeight="1">
      <c r="A39" s="45" t="s">
        <v>127</v>
      </c>
      <c r="B39" s="49"/>
      <c r="C39" s="49"/>
      <c r="D39" s="49"/>
      <c r="E39" s="47"/>
      <c r="F39" s="49"/>
      <c r="G39" s="50">
        <v>691064</v>
      </c>
      <c r="H39" s="50">
        <v>1756325</v>
      </c>
      <c r="I39" s="50">
        <v>363897</v>
      </c>
      <c r="J39" s="50">
        <v>379346</v>
      </c>
      <c r="K39" s="50">
        <v>395767</v>
      </c>
      <c r="L39" s="6"/>
      <c r="M39" s="6"/>
      <c r="N39" s="6"/>
      <c r="O39" s="6"/>
      <c r="P39" s="6"/>
      <c r="Q39" s="6"/>
      <c r="R39" s="6"/>
      <c r="S39" s="6"/>
    </row>
    <row r="40" spans="1:19" ht="12.75" customHeight="1">
      <c r="A40" s="45" t="s">
        <v>128</v>
      </c>
      <c r="B40" s="49">
        <v>590585</v>
      </c>
      <c r="C40" s="49">
        <v>-45842</v>
      </c>
      <c r="D40" s="49">
        <v>23604</v>
      </c>
      <c r="E40" s="47">
        <v>238007.37</v>
      </c>
      <c r="F40" s="49"/>
      <c r="G40" s="50">
        <v>2999510</v>
      </c>
      <c r="H40" s="50">
        <v>4828575</v>
      </c>
      <c r="I40" s="50">
        <v>6875767</v>
      </c>
      <c r="J40" s="50">
        <v>3990012</v>
      </c>
      <c r="K40" s="50">
        <v>2056578</v>
      </c>
      <c r="L40" s="6"/>
      <c r="M40" s="6"/>
      <c r="N40" s="6"/>
      <c r="O40" s="6"/>
      <c r="P40" s="6"/>
      <c r="Q40" s="6"/>
      <c r="R40" s="6"/>
      <c r="S40" s="6"/>
    </row>
    <row r="41" spans="1:19" ht="12.75" customHeight="1">
      <c r="A41" s="45" t="s">
        <v>111</v>
      </c>
      <c r="B41" s="49">
        <v>861</v>
      </c>
      <c r="C41" s="49">
        <v>0</v>
      </c>
      <c r="D41" s="49">
        <v>0</v>
      </c>
      <c r="E41" s="47">
        <v>545.95000000000005</v>
      </c>
      <c r="F41" s="49"/>
      <c r="G41" s="50"/>
      <c r="H41" s="50"/>
      <c r="I41" s="50"/>
      <c r="J41" s="50"/>
      <c r="K41" s="50"/>
      <c r="L41" s="6"/>
      <c r="M41" s="6"/>
      <c r="N41" s="6"/>
      <c r="O41" s="6"/>
      <c r="P41" s="6"/>
      <c r="Q41" s="6"/>
      <c r="R41" s="6"/>
      <c r="S41" s="6"/>
    </row>
    <row r="42" spans="1:19" ht="12.75" customHeight="1">
      <c r="A42" s="51" t="s">
        <v>129</v>
      </c>
      <c r="B42" s="52">
        <f t="shared" ref="B42:E42" si="8">SUM(B35:B41)</f>
        <v>23985889</v>
      </c>
      <c r="C42" s="52">
        <f t="shared" si="8"/>
        <v>13833285</v>
      </c>
      <c r="D42" s="52">
        <f t="shared" si="8"/>
        <v>16585043</v>
      </c>
      <c r="E42" s="52">
        <f t="shared" si="8"/>
        <v>45672022.789999999</v>
      </c>
      <c r="F42" s="53">
        <v>56955765.090000004</v>
      </c>
      <c r="G42" s="54">
        <f t="shared" ref="G42:K42" si="9">SUM(G35:G41)</f>
        <v>105148200.26000001</v>
      </c>
      <c r="H42" s="54">
        <f t="shared" si="9"/>
        <v>134693282.05000001</v>
      </c>
      <c r="I42" s="54">
        <f t="shared" si="9"/>
        <v>85889780</v>
      </c>
      <c r="J42" s="54">
        <f t="shared" si="9"/>
        <v>84575255</v>
      </c>
      <c r="K42" s="54">
        <f t="shared" si="9"/>
        <v>66640991</v>
      </c>
      <c r="L42" s="6"/>
      <c r="M42" s="6"/>
      <c r="N42" s="6"/>
      <c r="O42" s="6"/>
      <c r="P42" s="6"/>
      <c r="Q42" s="6"/>
      <c r="R42" s="6"/>
      <c r="S42" s="6"/>
    </row>
    <row r="43" spans="1:19" ht="12.75" customHeight="1">
      <c r="A43" s="51" t="s">
        <v>130</v>
      </c>
      <c r="B43" s="49">
        <v>-48057</v>
      </c>
      <c r="C43" s="49">
        <v>-8314</v>
      </c>
      <c r="D43" s="49">
        <v>0</v>
      </c>
      <c r="E43" s="49">
        <v>0</v>
      </c>
      <c r="F43" s="49">
        <v>0</v>
      </c>
      <c r="G43" s="50">
        <v>-2511168</v>
      </c>
      <c r="H43" s="50">
        <v>-6247181</v>
      </c>
      <c r="I43" s="50">
        <v>-2589883</v>
      </c>
      <c r="J43" s="50">
        <v>-2599415</v>
      </c>
      <c r="K43" s="50">
        <v>-18537</v>
      </c>
      <c r="L43" s="6"/>
      <c r="M43" s="6"/>
      <c r="N43" s="6"/>
      <c r="O43" s="6"/>
      <c r="P43" s="6"/>
      <c r="Q43" s="6"/>
      <c r="R43" s="6"/>
      <c r="S43" s="6"/>
    </row>
    <row r="44" spans="1:19" ht="12.75" customHeight="1">
      <c r="A44" s="51" t="s">
        <v>114</v>
      </c>
      <c r="B44" s="52">
        <f t="shared" ref="B44:E44" si="10">B42+B43</f>
        <v>23937832</v>
      </c>
      <c r="C44" s="52">
        <f t="shared" si="10"/>
        <v>13824971</v>
      </c>
      <c r="D44" s="52">
        <f t="shared" si="10"/>
        <v>16585043</v>
      </c>
      <c r="E44" s="52">
        <f t="shared" si="10"/>
        <v>45672022.789999999</v>
      </c>
      <c r="F44" s="53">
        <v>56955765.090000004</v>
      </c>
      <c r="G44" s="54">
        <f t="shared" ref="G44:K44" si="11">G42+G43</f>
        <v>102637032.26000001</v>
      </c>
      <c r="H44" s="54">
        <f t="shared" si="11"/>
        <v>128446101.05000001</v>
      </c>
      <c r="I44" s="54">
        <f t="shared" si="11"/>
        <v>83299897</v>
      </c>
      <c r="J44" s="54">
        <f t="shared" si="11"/>
        <v>81975840</v>
      </c>
      <c r="K44" s="54">
        <f t="shared" si="11"/>
        <v>66622454</v>
      </c>
      <c r="L44" s="6"/>
      <c r="M44" s="6"/>
      <c r="N44" s="6"/>
      <c r="O44" s="6"/>
      <c r="P44" s="6"/>
      <c r="Q44" s="6"/>
      <c r="R44" s="6"/>
      <c r="S44" s="6"/>
    </row>
    <row r="45" spans="1:19" ht="12.75" customHeight="1">
      <c r="A45" s="56" t="s">
        <v>131</v>
      </c>
      <c r="B45" s="58"/>
      <c r="C45" s="58"/>
      <c r="D45" s="58"/>
      <c r="E45" s="58"/>
      <c r="F45" s="58"/>
      <c r="G45" s="59"/>
      <c r="H45" s="59"/>
      <c r="I45" s="59"/>
      <c r="J45" s="59"/>
      <c r="K45" s="59"/>
      <c r="L45" s="6"/>
      <c r="M45" s="6"/>
      <c r="N45" s="6"/>
      <c r="O45" s="6"/>
      <c r="P45" s="6"/>
      <c r="Q45" s="6"/>
      <c r="R45" s="6"/>
      <c r="S45" s="6"/>
    </row>
    <row r="46" spans="1:19" ht="12.75" customHeight="1">
      <c r="A46" s="45" t="s">
        <v>132</v>
      </c>
      <c r="B46" s="47">
        <v>16903346</v>
      </c>
      <c r="C46" s="47">
        <v>-2317678</v>
      </c>
      <c r="D46" s="47">
        <v>-3752161</v>
      </c>
      <c r="E46" s="47">
        <v>1547942.63</v>
      </c>
      <c r="F46" s="47"/>
      <c r="G46" s="57">
        <v>18597399</v>
      </c>
      <c r="H46" s="57">
        <v>20636814</v>
      </c>
      <c r="I46" s="57">
        <v>31201593</v>
      </c>
      <c r="J46" s="57">
        <v>25806919</v>
      </c>
      <c r="K46" s="57">
        <v>906805</v>
      </c>
      <c r="L46" s="6"/>
      <c r="M46" s="6"/>
      <c r="N46" s="6"/>
      <c r="O46" s="6"/>
      <c r="P46" s="6"/>
      <c r="Q46" s="6"/>
      <c r="R46" s="6"/>
      <c r="S46" s="6"/>
    </row>
    <row r="47" spans="1:19" ht="12.75" customHeight="1">
      <c r="A47" s="45" t="s">
        <v>133</v>
      </c>
      <c r="B47" s="47">
        <v>1257946</v>
      </c>
      <c r="C47" s="47">
        <v>4653621</v>
      </c>
      <c r="D47" s="47">
        <v>5539632</v>
      </c>
      <c r="E47" s="47">
        <v>3740267.77</v>
      </c>
      <c r="F47" s="47"/>
      <c r="G47" s="57">
        <v>12098563</v>
      </c>
      <c r="H47" s="57">
        <v>14206484</v>
      </c>
      <c r="I47" s="57">
        <v>11138477</v>
      </c>
      <c r="J47" s="57">
        <v>3014122</v>
      </c>
      <c r="K47" s="57">
        <v>134931</v>
      </c>
      <c r="L47" s="6"/>
      <c r="M47" s="6"/>
      <c r="N47" s="6"/>
      <c r="O47" s="6"/>
      <c r="P47" s="6"/>
      <c r="Q47" s="6"/>
      <c r="R47" s="6"/>
      <c r="S47" s="6"/>
    </row>
    <row r="48" spans="1:19" ht="12.75" customHeight="1">
      <c r="A48" s="45" t="s">
        <v>134</v>
      </c>
      <c r="B48" s="47">
        <v>703688</v>
      </c>
      <c r="C48" s="47">
        <v>563680</v>
      </c>
      <c r="D48" s="47">
        <v>393280</v>
      </c>
      <c r="E48" s="47">
        <v>724008.47</v>
      </c>
      <c r="F48" s="47"/>
      <c r="G48" s="57">
        <v>827669</v>
      </c>
      <c r="H48" s="57">
        <v>973123</v>
      </c>
      <c r="I48" s="57">
        <v>888684</v>
      </c>
      <c r="J48" s="57">
        <v>882329</v>
      </c>
      <c r="K48" s="57">
        <v>1306066</v>
      </c>
      <c r="L48" s="6"/>
      <c r="M48" s="6"/>
      <c r="N48" s="6"/>
      <c r="O48" s="6"/>
      <c r="P48" s="6"/>
      <c r="Q48" s="6"/>
      <c r="R48" s="6"/>
      <c r="S48" s="6"/>
    </row>
    <row r="49" spans="1:19" ht="12.75" customHeight="1">
      <c r="A49" s="45" t="s">
        <v>135</v>
      </c>
      <c r="B49" s="47">
        <v>554959</v>
      </c>
      <c r="C49" s="47">
        <v>2085104</v>
      </c>
      <c r="D49" s="47">
        <v>2410551</v>
      </c>
      <c r="E49" s="47">
        <v>1914995.63</v>
      </c>
      <c r="F49" s="47"/>
      <c r="G49" s="57">
        <v>1587159</v>
      </c>
      <c r="H49" s="57">
        <v>1314357</v>
      </c>
      <c r="I49" s="57">
        <v>706398</v>
      </c>
      <c r="J49" s="57">
        <v>1217426</v>
      </c>
      <c r="K49" s="57">
        <v>1725954</v>
      </c>
      <c r="L49" s="6"/>
      <c r="M49" s="6"/>
      <c r="N49" s="6"/>
      <c r="O49" s="6"/>
      <c r="P49" s="6"/>
      <c r="Q49" s="6"/>
      <c r="R49" s="6"/>
      <c r="S49" s="6"/>
    </row>
    <row r="50" spans="1:19" ht="12.75" customHeight="1">
      <c r="A50" s="45" t="s">
        <v>126</v>
      </c>
      <c r="B50" s="47">
        <v>513961</v>
      </c>
      <c r="C50" s="47">
        <v>192370</v>
      </c>
      <c r="D50" s="47">
        <v>442966</v>
      </c>
      <c r="E50" s="47">
        <v>86402.89</v>
      </c>
      <c r="F50" s="47"/>
      <c r="G50" s="57">
        <v>1092627</v>
      </c>
      <c r="H50" s="57">
        <v>886051</v>
      </c>
      <c r="I50" s="57">
        <v>1042970</v>
      </c>
      <c r="J50" s="57">
        <v>637628</v>
      </c>
      <c r="K50" s="57">
        <v>637048</v>
      </c>
      <c r="L50" s="6"/>
      <c r="M50" s="6"/>
      <c r="N50" s="6"/>
      <c r="O50" s="6"/>
      <c r="P50" s="6"/>
      <c r="Q50" s="6"/>
      <c r="R50" s="6"/>
      <c r="S50" s="6"/>
    </row>
    <row r="51" spans="1:19" ht="12.75" customHeight="1">
      <c r="A51" s="45" t="s">
        <v>136</v>
      </c>
      <c r="B51" s="47">
        <v>510165</v>
      </c>
      <c r="C51" s="47">
        <v>1382948</v>
      </c>
      <c r="D51" s="47">
        <v>1083303</v>
      </c>
      <c r="E51" s="47">
        <v>1026263.55</v>
      </c>
      <c r="F51" s="47"/>
      <c r="G51" s="57">
        <v>301893</v>
      </c>
      <c r="H51" s="57">
        <v>1000190</v>
      </c>
      <c r="I51" s="57">
        <v>6833297</v>
      </c>
      <c r="J51" s="57">
        <v>352026</v>
      </c>
      <c r="K51" s="57">
        <v>362722</v>
      </c>
      <c r="L51" s="6"/>
      <c r="M51" s="6"/>
      <c r="N51" s="6"/>
      <c r="O51" s="6"/>
      <c r="P51" s="6"/>
      <c r="Q51" s="6"/>
      <c r="R51" s="6"/>
      <c r="S51" s="6"/>
    </row>
    <row r="52" spans="1:19" ht="12.75" customHeight="1">
      <c r="A52" s="45" t="s">
        <v>137</v>
      </c>
      <c r="B52" s="47">
        <v>550636</v>
      </c>
      <c r="C52" s="47">
        <v>1188662</v>
      </c>
      <c r="D52" s="47">
        <v>2168053</v>
      </c>
      <c r="E52" s="47">
        <v>1968397.64</v>
      </c>
      <c r="F52" s="47"/>
      <c r="G52" s="57">
        <v>850679</v>
      </c>
      <c r="H52" s="57">
        <v>709882</v>
      </c>
      <c r="I52" s="57">
        <v>310982</v>
      </c>
      <c r="J52" s="57">
        <v>320283</v>
      </c>
      <c r="K52" s="57">
        <v>330015</v>
      </c>
      <c r="L52" s="6"/>
      <c r="M52" s="6"/>
      <c r="N52" s="6"/>
      <c r="O52" s="6"/>
      <c r="P52" s="6"/>
      <c r="Q52" s="6"/>
      <c r="R52" s="6"/>
      <c r="S52" s="6"/>
    </row>
    <row r="53" spans="1:19" ht="12.75" customHeight="1">
      <c r="A53" s="45" t="s">
        <v>138</v>
      </c>
      <c r="B53" s="47">
        <v>967731</v>
      </c>
      <c r="C53" s="47">
        <v>1249941</v>
      </c>
      <c r="D53" s="47">
        <v>1794614</v>
      </c>
      <c r="E53" s="47">
        <v>429442.58</v>
      </c>
      <c r="F53" s="47"/>
      <c r="G53" s="57">
        <v>232761</v>
      </c>
      <c r="H53" s="57">
        <v>83675</v>
      </c>
      <c r="I53" s="57">
        <v>927899</v>
      </c>
      <c r="J53" s="57">
        <v>79782</v>
      </c>
      <c r="K53" s="57">
        <v>105069</v>
      </c>
      <c r="L53" s="6"/>
      <c r="M53" s="6"/>
      <c r="N53" s="6"/>
      <c r="O53" s="6"/>
      <c r="P53" s="6"/>
      <c r="Q53" s="6"/>
      <c r="R53" s="6"/>
      <c r="S53" s="6"/>
    </row>
    <row r="54" spans="1:19" ht="12.75" customHeight="1">
      <c r="A54" s="45" t="s">
        <v>139</v>
      </c>
      <c r="B54" s="47">
        <v>1721273</v>
      </c>
      <c r="C54" s="47">
        <v>2115718</v>
      </c>
      <c r="D54" s="47">
        <v>2356929</v>
      </c>
      <c r="E54" s="47">
        <v>3612943.79</v>
      </c>
      <c r="F54" s="47"/>
      <c r="G54" s="57">
        <v>2578167</v>
      </c>
      <c r="H54" s="57">
        <v>2470358</v>
      </c>
      <c r="I54" s="57">
        <v>2176121</v>
      </c>
      <c r="J54" s="57">
        <v>3744277</v>
      </c>
      <c r="K54" s="57">
        <v>4400666</v>
      </c>
      <c r="L54" s="6"/>
      <c r="M54" s="6"/>
      <c r="N54" s="6"/>
      <c r="O54" s="6"/>
      <c r="P54" s="6"/>
      <c r="Q54" s="6"/>
      <c r="R54" s="6"/>
      <c r="S54" s="6"/>
    </row>
    <row r="55" spans="1:19" ht="12.75" customHeight="1">
      <c r="A55" s="45" t="s">
        <v>140</v>
      </c>
      <c r="B55" s="47">
        <v>48689</v>
      </c>
      <c r="C55" s="47">
        <v>329092</v>
      </c>
      <c r="D55" s="47">
        <v>445848</v>
      </c>
      <c r="E55" s="47">
        <v>422862.56</v>
      </c>
      <c r="F55" s="47"/>
      <c r="G55" s="57">
        <v>773456</v>
      </c>
      <c r="H55" s="57">
        <v>627022</v>
      </c>
      <c r="I55" s="57">
        <v>473387</v>
      </c>
      <c r="J55" s="57">
        <v>491986</v>
      </c>
      <c r="K55" s="57">
        <v>1116407</v>
      </c>
      <c r="L55" s="6"/>
      <c r="M55" s="6"/>
      <c r="N55" s="6"/>
      <c r="O55" s="6"/>
      <c r="P55" s="6"/>
      <c r="Q55" s="6"/>
      <c r="R55" s="6"/>
      <c r="S55" s="6"/>
    </row>
    <row r="56" spans="1:19" ht="12.75" customHeight="1">
      <c r="A56" s="51" t="s">
        <v>141</v>
      </c>
      <c r="B56" s="52">
        <f t="shared" ref="B56:E56" si="12">SUM(B46:B55)</f>
        <v>23732394</v>
      </c>
      <c r="C56" s="52">
        <f t="shared" si="12"/>
        <v>11443458</v>
      </c>
      <c r="D56" s="52">
        <f t="shared" si="12"/>
        <v>12883015</v>
      </c>
      <c r="E56" s="52">
        <f t="shared" si="12"/>
        <v>15473527.51</v>
      </c>
      <c r="F56" s="53">
        <v>12873019.49</v>
      </c>
      <c r="G56" s="54">
        <f t="shared" ref="G56:K56" si="13">SUM(G46:G55)</f>
        <v>38940373</v>
      </c>
      <c r="H56" s="54">
        <f t="shared" si="13"/>
        <v>42907956</v>
      </c>
      <c r="I56" s="54">
        <f t="shared" si="13"/>
        <v>55699808</v>
      </c>
      <c r="J56" s="54">
        <f t="shared" si="13"/>
        <v>36546778</v>
      </c>
      <c r="K56" s="54">
        <f t="shared" si="13"/>
        <v>11025683</v>
      </c>
      <c r="L56" s="6"/>
      <c r="M56" s="6"/>
      <c r="N56" s="6"/>
      <c r="O56" s="6"/>
      <c r="P56" s="6"/>
      <c r="Q56" s="6"/>
      <c r="R56" s="6"/>
      <c r="S56" s="6"/>
    </row>
    <row r="57" spans="1:19" ht="12.75" customHeight="1">
      <c r="A57" s="51" t="s">
        <v>142</v>
      </c>
      <c r="B57" s="49">
        <v>-459806</v>
      </c>
      <c r="C57" s="49">
        <v>-181663</v>
      </c>
      <c r="D57" s="49">
        <v>-736941</v>
      </c>
      <c r="E57" s="49">
        <v>-841135.99</v>
      </c>
      <c r="F57" s="49">
        <v>-1359364.01</v>
      </c>
      <c r="G57" s="50">
        <v>-12400000</v>
      </c>
      <c r="H57" s="50">
        <v>-11769000</v>
      </c>
      <c r="I57" s="50">
        <v>-860000</v>
      </c>
      <c r="J57" s="50">
        <v>-695000</v>
      </c>
      <c r="K57" s="50">
        <v>-497000</v>
      </c>
      <c r="L57" s="6"/>
      <c r="M57" s="6"/>
      <c r="N57" s="6"/>
      <c r="O57" s="6"/>
      <c r="P57" s="6"/>
      <c r="Q57" s="6"/>
      <c r="R57" s="6"/>
      <c r="S57" s="6"/>
    </row>
    <row r="58" spans="1:19" ht="12.75" customHeight="1">
      <c r="A58" s="51" t="s">
        <v>114</v>
      </c>
      <c r="B58" s="52">
        <f t="shared" ref="B58:E58" si="14">B56+B57</f>
        <v>23272588</v>
      </c>
      <c r="C58" s="52">
        <f t="shared" si="14"/>
        <v>11261795</v>
      </c>
      <c r="D58" s="52">
        <f t="shared" si="14"/>
        <v>12146074</v>
      </c>
      <c r="E58" s="52">
        <f t="shared" si="14"/>
        <v>14632391.52</v>
      </c>
      <c r="F58" s="53">
        <v>11513655.48</v>
      </c>
      <c r="G58" s="54">
        <f t="shared" ref="G58:K58" si="15">G56+G57</f>
        <v>26540373</v>
      </c>
      <c r="H58" s="54">
        <f t="shared" si="15"/>
        <v>31138956</v>
      </c>
      <c r="I58" s="54">
        <f t="shared" si="15"/>
        <v>54839808</v>
      </c>
      <c r="J58" s="54">
        <f t="shared" si="15"/>
        <v>35851778</v>
      </c>
      <c r="K58" s="54">
        <f t="shared" si="15"/>
        <v>10528683</v>
      </c>
      <c r="L58" s="6"/>
      <c r="M58" s="6"/>
      <c r="N58" s="6"/>
      <c r="O58" s="6"/>
      <c r="P58" s="6"/>
      <c r="Q58" s="6"/>
      <c r="R58" s="6"/>
      <c r="S58" s="6"/>
    </row>
    <row r="59" spans="1:19" ht="12.75" customHeight="1">
      <c r="A59" s="56" t="s">
        <v>143</v>
      </c>
      <c r="B59" s="60"/>
      <c r="C59" s="60"/>
      <c r="D59" s="60"/>
      <c r="E59" s="60"/>
      <c r="F59" s="47"/>
      <c r="G59" s="61"/>
      <c r="H59" s="61"/>
      <c r="I59" s="61"/>
      <c r="J59" s="61"/>
      <c r="K59" s="61"/>
      <c r="L59" s="6"/>
      <c r="M59" s="6"/>
      <c r="N59" s="6"/>
      <c r="O59" s="6"/>
      <c r="P59" s="6"/>
      <c r="Q59" s="6"/>
      <c r="R59" s="6"/>
      <c r="S59" s="6"/>
    </row>
    <row r="60" spans="1:19" ht="12.75" customHeight="1">
      <c r="A60" s="62" t="s">
        <v>144</v>
      </c>
      <c r="B60" s="63">
        <f t="shared" ref="B60:E60" si="16">SUMPRODUCT(--($A15:$A59="Sub-Total"), B$15:B$59)+B59</f>
        <v>112097350</v>
      </c>
      <c r="C60" s="63">
        <f t="shared" si="16"/>
        <v>110278234</v>
      </c>
      <c r="D60" s="63">
        <f t="shared" si="16"/>
        <v>93984494</v>
      </c>
      <c r="E60" s="63">
        <f t="shared" si="16"/>
        <v>126306164.91</v>
      </c>
      <c r="F60" s="64">
        <v>153649788.75</v>
      </c>
      <c r="G60" s="65">
        <f t="shared" ref="G60:K60" si="17">SUMPRODUCT(--($A15:$A59="Sub-Total"), G$15:G$59)+G59</f>
        <v>259139012.25999999</v>
      </c>
      <c r="H60" s="65">
        <f t="shared" si="17"/>
        <v>282205616.05000001</v>
      </c>
      <c r="I60" s="65">
        <f t="shared" si="17"/>
        <v>248467125</v>
      </c>
      <c r="J60" s="65">
        <f t="shared" si="17"/>
        <v>240206637</v>
      </c>
      <c r="K60" s="65">
        <f t="shared" si="17"/>
        <v>203411026</v>
      </c>
      <c r="L60" s="6"/>
      <c r="M60" s="6"/>
      <c r="N60" s="6"/>
      <c r="O60" s="6"/>
      <c r="P60" s="6"/>
      <c r="Q60" s="6"/>
      <c r="R60" s="6"/>
      <c r="S60" s="6"/>
    </row>
    <row r="61" spans="1:19" ht="12.75" customHeight="1">
      <c r="A61" s="66" t="s">
        <v>145</v>
      </c>
      <c r="B61" s="60"/>
      <c r="C61" s="60"/>
      <c r="D61" s="60"/>
      <c r="E61" s="60"/>
      <c r="F61" s="60"/>
      <c r="G61" s="60"/>
      <c r="H61" s="60"/>
      <c r="I61" s="60"/>
      <c r="J61" s="60"/>
      <c r="K61" s="60"/>
      <c r="L61" s="6"/>
      <c r="M61" s="6"/>
      <c r="N61" s="6"/>
      <c r="O61" s="6"/>
      <c r="P61" s="6"/>
      <c r="Q61" s="6"/>
      <c r="R61" s="6"/>
      <c r="S61" s="6"/>
    </row>
    <row r="62" spans="1:19" ht="12.75" customHeight="1">
      <c r="A62" s="67" t="s">
        <v>144</v>
      </c>
      <c r="B62" s="63">
        <f t="shared" ref="B62:K62" si="18">B60+B61</f>
        <v>112097350</v>
      </c>
      <c r="C62" s="63">
        <f t="shared" si="18"/>
        <v>110278234</v>
      </c>
      <c r="D62" s="63">
        <f t="shared" si="18"/>
        <v>93984494</v>
      </c>
      <c r="E62" s="63">
        <f t="shared" si="18"/>
        <v>126306164.91</v>
      </c>
      <c r="F62" s="63">
        <f t="shared" si="18"/>
        <v>153649788.75</v>
      </c>
      <c r="G62" s="63">
        <f t="shared" si="18"/>
        <v>259139012.25999999</v>
      </c>
      <c r="H62" s="63">
        <f t="shared" si="18"/>
        <v>282205616.05000001</v>
      </c>
      <c r="I62" s="63">
        <f t="shared" si="18"/>
        <v>248467125</v>
      </c>
      <c r="J62" s="63">
        <f t="shared" si="18"/>
        <v>240206637</v>
      </c>
      <c r="K62" s="63">
        <f t="shared" si="18"/>
        <v>203411026</v>
      </c>
      <c r="L62" s="6"/>
      <c r="M62" s="6"/>
      <c r="N62" s="6"/>
      <c r="O62" s="6"/>
      <c r="P62" s="6"/>
      <c r="Q62" s="6"/>
      <c r="R62" s="6"/>
      <c r="S62" s="6"/>
    </row>
    <row r="63" spans="1:19" ht="12.75" customHeight="1">
      <c r="A63" s="6"/>
      <c r="B63" s="68"/>
      <c r="C63" s="69"/>
      <c r="D63" s="69"/>
      <c r="E63" s="69"/>
      <c r="F63" s="69"/>
      <c r="G63" s="69"/>
      <c r="H63" s="69"/>
      <c r="I63" s="69"/>
      <c r="J63" s="69"/>
      <c r="K63" s="69"/>
      <c r="L63" s="6"/>
      <c r="M63" s="6"/>
      <c r="N63" s="6"/>
      <c r="O63" s="6"/>
      <c r="P63" s="6"/>
      <c r="Q63" s="6"/>
      <c r="R63" s="6"/>
      <c r="S63" s="6"/>
    </row>
    <row r="64" spans="1:19" ht="12.75" customHeight="1">
      <c r="A64" s="70" t="s">
        <v>146</v>
      </c>
      <c r="B64" s="6"/>
      <c r="C64" s="6"/>
      <c r="D64" s="6"/>
      <c r="E64" s="6"/>
      <c r="F64" s="71"/>
      <c r="G64" s="6"/>
      <c r="H64" s="6"/>
      <c r="I64" s="6"/>
      <c r="J64" s="6"/>
      <c r="K64" s="6"/>
      <c r="L64" s="6"/>
      <c r="M64" s="6"/>
      <c r="N64" s="6"/>
      <c r="O64" s="6"/>
      <c r="P64" s="6"/>
      <c r="Q64" s="6"/>
      <c r="R64" s="6"/>
      <c r="S64" s="6"/>
    </row>
    <row r="65" spans="1:19" ht="12.75" customHeight="1">
      <c r="A65" s="6"/>
      <c r="B65" s="6"/>
      <c r="C65" s="6"/>
      <c r="D65" s="6"/>
      <c r="E65" s="6"/>
      <c r="F65" s="6"/>
      <c r="G65" s="6"/>
      <c r="H65" s="6"/>
      <c r="I65" s="6"/>
      <c r="J65" s="6"/>
      <c r="K65" s="6"/>
      <c r="L65" s="6"/>
      <c r="M65" s="6"/>
      <c r="N65" s="6"/>
      <c r="O65" s="6"/>
      <c r="P65" s="6"/>
      <c r="Q65" s="6"/>
      <c r="R65" s="6"/>
      <c r="S65" s="6"/>
    </row>
    <row r="66" spans="1:19" ht="27.75" customHeight="1">
      <c r="A66" s="646" t="s">
        <v>147</v>
      </c>
      <c r="B66" s="631"/>
      <c r="C66" s="631"/>
      <c r="D66" s="631"/>
      <c r="E66" s="631"/>
      <c r="F66" s="631"/>
      <c r="G66" s="631"/>
      <c r="H66" s="631"/>
      <c r="I66" s="6"/>
      <c r="J66" s="6"/>
      <c r="K66" s="6"/>
      <c r="L66" s="6"/>
      <c r="M66" s="6"/>
      <c r="N66" s="6"/>
      <c r="O66" s="6"/>
      <c r="P66" s="6"/>
      <c r="Q66" s="6"/>
      <c r="R66" s="6"/>
      <c r="S66" s="6"/>
    </row>
    <row r="67" spans="1:19" ht="28.5" customHeight="1">
      <c r="A67" s="646" t="s">
        <v>148</v>
      </c>
      <c r="B67" s="631"/>
      <c r="C67" s="631"/>
      <c r="D67" s="631"/>
      <c r="E67" s="631"/>
      <c r="F67" s="631"/>
      <c r="G67" s="631"/>
      <c r="H67" s="631"/>
      <c r="I67" s="72"/>
      <c r="J67" s="6"/>
      <c r="K67" s="6"/>
      <c r="L67" s="6"/>
      <c r="M67" s="6"/>
      <c r="N67" s="6"/>
      <c r="O67" s="6"/>
      <c r="P67" s="6"/>
      <c r="Q67" s="6"/>
      <c r="R67" s="6"/>
      <c r="S67" s="6"/>
    </row>
    <row r="68" spans="1:19" ht="27" customHeight="1">
      <c r="A68" s="646"/>
      <c r="B68" s="631"/>
      <c r="C68" s="631"/>
      <c r="D68" s="631"/>
      <c r="E68" s="631"/>
      <c r="F68" s="631"/>
      <c r="G68" s="631"/>
      <c r="H68" s="631"/>
      <c r="I68" s="6"/>
      <c r="J68" s="6"/>
      <c r="K68" s="6"/>
      <c r="L68" s="6"/>
      <c r="M68" s="6"/>
      <c r="N68" s="6"/>
      <c r="O68" s="6"/>
      <c r="P68" s="6"/>
      <c r="Q68" s="6"/>
      <c r="R68" s="6"/>
      <c r="S68" s="6"/>
    </row>
    <row r="69" spans="1:19" ht="12.75" customHeight="1">
      <c r="A69" s="6"/>
      <c r="B69" s="6"/>
      <c r="C69" s="6"/>
      <c r="D69" s="6"/>
      <c r="E69" s="6"/>
      <c r="F69" s="6"/>
      <c r="G69" s="6"/>
      <c r="H69" s="6"/>
      <c r="I69" s="6"/>
      <c r="J69" s="6"/>
      <c r="K69" s="6"/>
      <c r="L69" s="6"/>
      <c r="M69" s="6"/>
      <c r="N69" s="6"/>
      <c r="O69" s="6"/>
      <c r="P69" s="6"/>
      <c r="Q69" s="6"/>
      <c r="R69" s="6"/>
      <c r="S69" s="6"/>
    </row>
    <row r="70" spans="1:19" ht="12.75" customHeight="1">
      <c r="A70" s="644"/>
      <c r="B70" s="631"/>
      <c r="C70" s="631"/>
      <c r="D70" s="631"/>
      <c r="E70" s="631"/>
      <c r="F70" s="631"/>
      <c r="G70" s="631"/>
      <c r="H70" s="631"/>
      <c r="I70" s="631"/>
      <c r="J70" s="6"/>
      <c r="K70" s="6"/>
      <c r="L70" s="6"/>
      <c r="M70" s="6"/>
      <c r="N70" s="6"/>
      <c r="O70" s="6"/>
      <c r="P70" s="6"/>
      <c r="Q70" s="6"/>
      <c r="R70" s="6"/>
      <c r="S70" s="6"/>
    </row>
    <row r="71" spans="1:19" ht="12.75" customHeight="1">
      <c r="A71" s="631"/>
      <c r="B71" s="631"/>
      <c r="C71" s="631"/>
      <c r="D71" s="631"/>
      <c r="E71" s="631"/>
      <c r="F71" s="631"/>
      <c r="G71" s="631"/>
      <c r="H71" s="631"/>
      <c r="I71" s="631"/>
      <c r="J71" s="6"/>
      <c r="K71" s="6"/>
      <c r="L71" s="6"/>
      <c r="M71" s="6"/>
      <c r="N71" s="6"/>
      <c r="O71" s="6"/>
      <c r="P71" s="6"/>
      <c r="Q71" s="6"/>
      <c r="R71" s="6"/>
      <c r="S71" s="6"/>
    </row>
    <row r="72" spans="1:19" ht="12.75" customHeight="1">
      <c r="A72" s="6"/>
      <c r="B72" s="6"/>
      <c r="C72" s="6"/>
      <c r="D72" s="6"/>
      <c r="E72" s="6"/>
      <c r="F72" s="6"/>
      <c r="G72" s="6"/>
      <c r="H72" s="6"/>
      <c r="I72" s="6"/>
      <c r="J72" s="6"/>
      <c r="K72" s="6"/>
      <c r="L72" s="6"/>
      <c r="M72" s="6"/>
      <c r="N72" s="6"/>
      <c r="O72" s="6"/>
      <c r="P72" s="6"/>
      <c r="Q72" s="6"/>
      <c r="R72" s="6"/>
      <c r="S72" s="6"/>
    </row>
    <row r="73" spans="1:19" ht="12.75" customHeight="1">
      <c r="A73" s="25"/>
      <c r="B73" s="6"/>
      <c r="C73" s="6"/>
      <c r="D73" s="6"/>
      <c r="E73" s="6"/>
      <c r="F73" s="6"/>
      <c r="G73" s="6"/>
      <c r="H73" s="6"/>
      <c r="I73" s="6"/>
      <c r="J73" s="6"/>
      <c r="K73" s="6"/>
      <c r="L73" s="6"/>
      <c r="M73" s="6"/>
      <c r="N73" s="6"/>
      <c r="O73" s="6"/>
      <c r="P73" s="6"/>
      <c r="Q73" s="6"/>
      <c r="R73" s="6"/>
      <c r="S73" s="6"/>
    </row>
    <row r="74" spans="1:19" ht="12.75" customHeight="1">
      <c r="A74" s="6"/>
      <c r="B74" s="6"/>
      <c r="C74" s="6"/>
      <c r="D74" s="6"/>
      <c r="E74" s="6"/>
      <c r="F74" s="6"/>
      <c r="G74" s="6"/>
      <c r="H74" s="6"/>
      <c r="I74" s="6"/>
      <c r="J74" s="6"/>
      <c r="K74" s="6"/>
      <c r="L74" s="6"/>
      <c r="M74" s="6"/>
      <c r="N74" s="6"/>
      <c r="O74" s="6"/>
      <c r="P74" s="6"/>
      <c r="Q74" s="6"/>
      <c r="R74" s="6"/>
      <c r="S74" s="6"/>
    </row>
    <row r="75" spans="1:19" ht="12.75" customHeight="1">
      <c r="A75" s="6"/>
      <c r="B75" s="6"/>
      <c r="C75" s="6"/>
      <c r="D75" s="6"/>
      <c r="E75" s="6"/>
      <c r="F75" s="6"/>
      <c r="G75" s="6"/>
      <c r="H75" s="6"/>
      <c r="I75" s="6"/>
      <c r="J75" s="6"/>
      <c r="K75" s="6"/>
      <c r="L75" s="6"/>
      <c r="M75" s="6"/>
      <c r="N75" s="6"/>
      <c r="O75" s="6"/>
      <c r="P75" s="6"/>
      <c r="Q75" s="6"/>
      <c r="R75" s="6"/>
      <c r="S75" s="6"/>
    </row>
    <row r="76" spans="1:19" ht="12.75" customHeight="1">
      <c r="A76" s="6"/>
      <c r="B76" s="6"/>
      <c r="C76" s="6"/>
      <c r="D76" s="6"/>
      <c r="E76" s="6"/>
      <c r="F76" s="6"/>
      <c r="G76" s="6"/>
      <c r="H76" s="6"/>
      <c r="I76" s="6"/>
      <c r="J76" s="6"/>
      <c r="K76" s="6"/>
      <c r="L76" s="6"/>
      <c r="M76" s="6"/>
      <c r="N76" s="6"/>
      <c r="O76" s="6"/>
      <c r="P76" s="6"/>
      <c r="Q76" s="6"/>
      <c r="R76" s="6"/>
      <c r="S76" s="6"/>
    </row>
    <row r="77" spans="1:19" ht="12.75" customHeight="1">
      <c r="A77" s="6"/>
      <c r="B77" s="6"/>
      <c r="C77" s="6"/>
      <c r="D77" s="6"/>
      <c r="E77" s="6"/>
      <c r="F77" s="6"/>
      <c r="G77" s="6"/>
      <c r="H77" s="6"/>
      <c r="I77" s="6"/>
      <c r="J77" s="6"/>
      <c r="K77" s="6"/>
      <c r="L77" s="6"/>
      <c r="M77" s="6"/>
      <c r="N77" s="6"/>
      <c r="O77" s="6"/>
      <c r="P77" s="6"/>
      <c r="Q77" s="6"/>
      <c r="R77" s="6"/>
      <c r="S77" s="6"/>
    </row>
    <row r="78" spans="1:19" ht="12.75" customHeight="1">
      <c r="A78" s="6"/>
      <c r="B78" s="6"/>
      <c r="C78" s="6"/>
      <c r="D78" s="6"/>
      <c r="E78" s="6"/>
      <c r="F78" s="6"/>
      <c r="G78" s="6"/>
      <c r="H78" s="6"/>
      <c r="I78" s="6"/>
      <c r="J78" s="6"/>
      <c r="K78" s="6"/>
      <c r="L78" s="6"/>
      <c r="M78" s="6"/>
      <c r="N78" s="6"/>
      <c r="O78" s="6"/>
      <c r="P78" s="6"/>
      <c r="Q78" s="6"/>
      <c r="R78" s="6"/>
      <c r="S78" s="6"/>
    </row>
    <row r="79" spans="1:19" ht="12.75" customHeight="1">
      <c r="A79" s="6"/>
      <c r="B79" s="6"/>
      <c r="C79" s="6"/>
      <c r="D79" s="6"/>
      <c r="E79" s="6"/>
      <c r="F79" s="6"/>
      <c r="G79" s="6"/>
      <c r="H79" s="6"/>
      <c r="I79" s="6"/>
      <c r="J79" s="6"/>
      <c r="K79" s="6"/>
      <c r="L79" s="6"/>
      <c r="M79" s="6"/>
      <c r="N79" s="6"/>
      <c r="O79" s="6"/>
      <c r="P79" s="6"/>
      <c r="Q79" s="6"/>
      <c r="R79" s="6"/>
      <c r="S79" s="6"/>
    </row>
    <row r="80" spans="1:19" ht="12.75" customHeight="1">
      <c r="A80" s="6"/>
      <c r="B80" s="6"/>
      <c r="C80" s="6"/>
      <c r="D80" s="6"/>
      <c r="E80" s="6"/>
      <c r="F80" s="6"/>
      <c r="G80" s="6"/>
      <c r="H80" s="6"/>
      <c r="I80" s="6"/>
      <c r="J80" s="6"/>
      <c r="K80" s="6"/>
      <c r="L80" s="6"/>
      <c r="M80" s="6"/>
      <c r="N80" s="6"/>
      <c r="O80" s="6"/>
      <c r="P80" s="6"/>
      <c r="Q80" s="6"/>
      <c r="R80" s="6"/>
      <c r="S80" s="6"/>
    </row>
    <row r="81" spans="1:19" ht="12.75" customHeight="1">
      <c r="A81" s="6"/>
      <c r="B81" s="6"/>
      <c r="C81" s="6"/>
      <c r="D81" s="6"/>
      <c r="E81" s="6"/>
      <c r="F81" s="6"/>
      <c r="G81" s="6"/>
      <c r="H81" s="6"/>
      <c r="I81" s="6"/>
      <c r="J81" s="6"/>
      <c r="K81" s="6"/>
      <c r="L81" s="6"/>
      <c r="M81" s="6"/>
      <c r="N81" s="6"/>
      <c r="O81" s="6"/>
      <c r="P81" s="6"/>
      <c r="Q81" s="6"/>
      <c r="R81" s="6"/>
      <c r="S81" s="6"/>
    </row>
    <row r="82" spans="1:19" ht="12.75" customHeight="1">
      <c r="A82" s="6"/>
      <c r="B82" s="6"/>
      <c r="C82" s="6"/>
      <c r="D82" s="6"/>
      <c r="E82" s="6"/>
      <c r="F82" s="6"/>
      <c r="G82" s="6"/>
      <c r="H82" s="6"/>
      <c r="I82" s="6"/>
      <c r="J82" s="6"/>
      <c r="K82" s="6"/>
      <c r="L82" s="6"/>
      <c r="M82" s="6"/>
      <c r="N82" s="6"/>
      <c r="O82" s="6"/>
      <c r="P82" s="6"/>
      <c r="Q82" s="6"/>
      <c r="R82" s="6"/>
      <c r="S82" s="6"/>
    </row>
    <row r="83" spans="1:19" ht="12.75" customHeight="1">
      <c r="A83" s="6"/>
      <c r="B83" s="6"/>
      <c r="C83" s="6"/>
      <c r="D83" s="6"/>
      <c r="E83" s="6"/>
      <c r="F83" s="6"/>
      <c r="G83" s="6"/>
      <c r="H83" s="6"/>
      <c r="I83" s="6"/>
      <c r="J83" s="6"/>
      <c r="K83" s="6"/>
      <c r="L83" s="6"/>
      <c r="M83" s="6"/>
      <c r="N83" s="6"/>
      <c r="O83" s="6"/>
      <c r="P83" s="6"/>
      <c r="Q83" s="6"/>
      <c r="R83" s="6"/>
      <c r="S83" s="6"/>
    </row>
    <row r="84" spans="1:19" ht="12.75" customHeight="1">
      <c r="A84" s="6"/>
      <c r="B84" s="6"/>
      <c r="C84" s="6"/>
      <c r="D84" s="6"/>
      <c r="E84" s="6"/>
      <c r="F84" s="6"/>
      <c r="G84" s="6"/>
      <c r="H84" s="6"/>
      <c r="I84" s="6"/>
      <c r="J84" s="6"/>
      <c r="K84" s="6"/>
      <c r="L84" s="6"/>
      <c r="M84" s="6"/>
      <c r="N84" s="6"/>
      <c r="O84" s="6"/>
      <c r="P84" s="6"/>
      <c r="Q84" s="6"/>
      <c r="R84" s="6"/>
      <c r="S84" s="6"/>
    </row>
    <row r="85" spans="1:19" ht="12.75" customHeight="1">
      <c r="A85" s="6"/>
      <c r="B85" s="6"/>
      <c r="C85" s="6"/>
      <c r="D85" s="6"/>
      <c r="E85" s="6"/>
      <c r="F85" s="6"/>
      <c r="G85" s="6"/>
      <c r="H85" s="6"/>
      <c r="I85" s="6"/>
      <c r="J85" s="6"/>
      <c r="K85" s="6"/>
      <c r="L85" s="6"/>
      <c r="M85" s="6"/>
      <c r="N85" s="6"/>
      <c r="O85" s="6"/>
      <c r="P85" s="6"/>
      <c r="Q85" s="6"/>
      <c r="R85" s="6"/>
      <c r="S85" s="6"/>
    </row>
    <row r="86" spans="1:19" ht="12.75" customHeight="1">
      <c r="A86" s="6"/>
      <c r="B86" s="6"/>
      <c r="C86" s="6"/>
      <c r="D86" s="6"/>
      <c r="E86" s="6"/>
      <c r="F86" s="6"/>
      <c r="G86" s="6"/>
      <c r="H86" s="6"/>
      <c r="I86" s="6"/>
      <c r="J86" s="6"/>
      <c r="K86" s="6"/>
      <c r="L86" s="6"/>
      <c r="M86" s="6"/>
      <c r="N86" s="6"/>
      <c r="O86" s="6"/>
      <c r="P86" s="6"/>
      <c r="Q86" s="6"/>
      <c r="R86" s="6"/>
      <c r="S86" s="6"/>
    </row>
    <row r="87" spans="1:19" ht="12.75" customHeight="1">
      <c r="A87" s="6"/>
      <c r="B87" s="6"/>
      <c r="C87" s="6"/>
      <c r="D87" s="6"/>
      <c r="E87" s="6"/>
      <c r="F87" s="6"/>
      <c r="G87" s="6"/>
      <c r="H87" s="6"/>
      <c r="I87" s="6"/>
      <c r="J87" s="6"/>
      <c r="K87" s="6"/>
      <c r="L87" s="6"/>
      <c r="M87" s="6"/>
      <c r="N87" s="6"/>
      <c r="O87" s="6"/>
      <c r="P87" s="6"/>
      <c r="Q87" s="6"/>
      <c r="R87" s="6"/>
      <c r="S87" s="6"/>
    </row>
    <row r="88" spans="1:19" ht="12.75" customHeight="1">
      <c r="A88" s="6"/>
      <c r="B88" s="6"/>
      <c r="C88" s="6"/>
      <c r="D88" s="6"/>
      <c r="E88" s="6"/>
      <c r="F88" s="6"/>
      <c r="G88" s="6"/>
      <c r="H88" s="6"/>
      <c r="I88" s="6"/>
      <c r="J88" s="6"/>
      <c r="K88" s="6"/>
      <c r="L88" s="6"/>
      <c r="M88" s="6"/>
      <c r="N88" s="6"/>
      <c r="O88" s="6"/>
      <c r="P88" s="6"/>
      <c r="Q88" s="6"/>
      <c r="R88" s="6"/>
      <c r="S88" s="6"/>
    </row>
    <row r="89" spans="1:19" ht="12.75" customHeight="1">
      <c r="A89" s="6"/>
      <c r="B89" s="6"/>
      <c r="C89" s="6"/>
      <c r="D89" s="6"/>
      <c r="E89" s="6"/>
      <c r="F89" s="6"/>
      <c r="G89" s="6"/>
      <c r="H89" s="6"/>
      <c r="I89" s="6"/>
      <c r="J89" s="6"/>
      <c r="K89" s="6"/>
      <c r="L89" s="6"/>
      <c r="M89" s="6"/>
      <c r="N89" s="6"/>
      <c r="O89" s="6"/>
      <c r="P89" s="6"/>
      <c r="Q89" s="6"/>
      <c r="R89" s="6"/>
      <c r="S89" s="6"/>
    </row>
    <row r="90" spans="1:19" ht="12.75" customHeight="1">
      <c r="A90" s="6"/>
      <c r="B90" s="6"/>
      <c r="C90" s="6"/>
      <c r="D90" s="6"/>
      <c r="E90" s="6"/>
      <c r="F90" s="6"/>
      <c r="G90" s="6"/>
      <c r="H90" s="6"/>
      <c r="I90" s="6"/>
      <c r="J90" s="6"/>
      <c r="K90" s="6"/>
      <c r="L90" s="6"/>
      <c r="M90" s="6"/>
      <c r="N90" s="6"/>
      <c r="O90" s="6"/>
      <c r="P90" s="6"/>
      <c r="Q90" s="6"/>
      <c r="R90" s="6"/>
      <c r="S90" s="6"/>
    </row>
    <row r="91" spans="1:19" ht="12.75" customHeight="1">
      <c r="A91" s="6"/>
      <c r="B91" s="6"/>
      <c r="C91" s="6"/>
      <c r="D91" s="6"/>
      <c r="E91" s="6"/>
      <c r="F91" s="6"/>
      <c r="G91" s="6"/>
      <c r="H91" s="6"/>
      <c r="I91" s="6"/>
      <c r="J91" s="6"/>
      <c r="K91" s="6"/>
      <c r="L91" s="6"/>
      <c r="M91" s="6"/>
      <c r="N91" s="6"/>
      <c r="O91" s="6"/>
      <c r="P91" s="6"/>
      <c r="Q91" s="6"/>
      <c r="R91" s="6"/>
      <c r="S91" s="6"/>
    </row>
    <row r="92" spans="1:19" ht="12.75" customHeight="1">
      <c r="A92" s="6"/>
      <c r="B92" s="6"/>
      <c r="C92" s="6"/>
      <c r="D92" s="6"/>
      <c r="E92" s="6"/>
      <c r="F92" s="6"/>
      <c r="G92" s="6"/>
      <c r="H92" s="6"/>
      <c r="I92" s="6"/>
      <c r="J92" s="6"/>
      <c r="K92" s="6"/>
      <c r="L92" s="6"/>
      <c r="M92" s="6"/>
      <c r="N92" s="6"/>
      <c r="O92" s="6"/>
      <c r="P92" s="6"/>
      <c r="Q92" s="6"/>
      <c r="R92" s="6"/>
      <c r="S92" s="6"/>
    </row>
    <row r="93" spans="1:19" ht="12.75" customHeight="1">
      <c r="A93" s="6"/>
      <c r="B93" s="6"/>
      <c r="C93" s="6"/>
      <c r="D93" s="6"/>
      <c r="E93" s="6"/>
      <c r="F93" s="6"/>
      <c r="G93" s="6"/>
      <c r="H93" s="6"/>
      <c r="I93" s="6"/>
      <c r="J93" s="6"/>
      <c r="K93" s="6"/>
      <c r="L93" s="6"/>
      <c r="M93" s="6"/>
      <c r="N93" s="6"/>
      <c r="O93" s="6"/>
      <c r="P93" s="6"/>
      <c r="Q93" s="6"/>
      <c r="R93" s="6"/>
      <c r="S93" s="6"/>
    </row>
    <row r="94" spans="1:19" ht="12.75" customHeight="1">
      <c r="A94" s="6"/>
      <c r="B94" s="6"/>
      <c r="C94" s="6"/>
      <c r="D94" s="6"/>
      <c r="E94" s="6"/>
      <c r="F94" s="6"/>
      <c r="G94" s="6"/>
      <c r="H94" s="6"/>
      <c r="I94" s="6"/>
      <c r="J94" s="6"/>
      <c r="K94" s="6"/>
      <c r="L94" s="6"/>
      <c r="M94" s="6"/>
      <c r="N94" s="6"/>
      <c r="O94" s="6"/>
      <c r="P94" s="6"/>
      <c r="Q94" s="6"/>
      <c r="R94" s="6"/>
      <c r="S94" s="6"/>
    </row>
    <row r="95" spans="1:19" ht="12.75" customHeight="1">
      <c r="A95" s="6"/>
      <c r="B95" s="6"/>
      <c r="C95" s="6"/>
      <c r="D95" s="6"/>
      <c r="E95" s="6"/>
      <c r="F95" s="6"/>
      <c r="G95" s="6"/>
      <c r="H95" s="6"/>
      <c r="I95" s="6"/>
      <c r="J95" s="6"/>
      <c r="K95" s="6"/>
      <c r="L95" s="6"/>
      <c r="M95" s="6"/>
      <c r="N95" s="6"/>
      <c r="O95" s="6"/>
      <c r="P95" s="6"/>
      <c r="Q95" s="6"/>
      <c r="R95" s="6"/>
      <c r="S95" s="6"/>
    </row>
    <row r="96" spans="1:19" ht="12.75" customHeight="1">
      <c r="A96" s="6"/>
      <c r="B96" s="6"/>
      <c r="C96" s="6"/>
      <c r="D96" s="6"/>
      <c r="E96" s="6"/>
      <c r="F96" s="6"/>
      <c r="G96" s="6"/>
      <c r="H96" s="6"/>
      <c r="I96" s="6"/>
      <c r="J96" s="6"/>
      <c r="K96" s="6"/>
      <c r="L96" s="6"/>
      <c r="M96" s="6"/>
      <c r="N96" s="6"/>
      <c r="O96" s="6"/>
      <c r="P96" s="6"/>
      <c r="Q96" s="6"/>
      <c r="R96" s="6"/>
      <c r="S96" s="6"/>
    </row>
    <row r="97" spans="1:19" ht="12.75" customHeight="1">
      <c r="A97" s="6"/>
      <c r="B97" s="6"/>
      <c r="C97" s="6"/>
      <c r="D97" s="6"/>
      <c r="E97" s="6"/>
      <c r="F97" s="6"/>
      <c r="G97" s="6"/>
      <c r="H97" s="6"/>
      <c r="I97" s="6"/>
      <c r="J97" s="6"/>
      <c r="K97" s="6"/>
      <c r="L97" s="6"/>
      <c r="M97" s="6"/>
      <c r="N97" s="6"/>
      <c r="O97" s="6"/>
      <c r="P97" s="6"/>
      <c r="Q97" s="6"/>
      <c r="R97" s="6"/>
      <c r="S97" s="6"/>
    </row>
    <row r="98" spans="1:19" ht="12.75" customHeight="1">
      <c r="A98" s="6"/>
      <c r="B98" s="6"/>
      <c r="C98" s="6"/>
      <c r="D98" s="6"/>
      <c r="E98" s="6"/>
      <c r="F98" s="6"/>
      <c r="G98" s="6"/>
      <c r="H98" s="6"/>
      <c r="I98" s="6"/>
      <c r="J98" s="6"/>
      <c r="K98" s="6"/>
      <c r="L98" s="6"/>
      <c r="M98" s="6"/>
      <c r="N98" s="6"/>
      <c r="O98" s="6"/>
      <c r="P98" s="6"/>
      <c r="Q98" s="6"/>
      <c r="R98" s="6"/>
      <c r="S98" s="6"/>
    </row>
    <row r="99" spans="1:19" ht="12.75" customHeight="1">
      <c r="A99" s="6"/>
      <c r="B99" s="6"/>
      <c r="C99" s="6"/>
      <c r="D99" s="6"/>
      <c r="E99" s="6"/>
      <c r="F99" s="6"/>
      <c r="G99" s="6"/>
      <c r="H99" s="6"/>
      <c r="I99" s="6"/>
      <c r="J99" s="6"/>
      <c r="K99" s="6"/>
      <c r="L99" s="6"/>
      <c r="M99" s="6"/>
      <c r="N99" s="6"/>
      <c r="O99" s="6"/>
      <c r="P99" s="6"/>
      <c r="Q99" s="6"/>
      <c r="R99" s="6"/>
      <c r="S99" s="6"/>
    </row>
    <row r="100" spans="1:19" ht="12.75" customHeight="1">
      <c r="A100" s="6"/>
      <c r="B100" s="6"/>
      <c r="C100" s="6"/>
      <c r="D100" s="6"/>
      <c r="E100" s="6"/>
      <c r="F100" s="6"/>
      <c r="G100" s="6"/>
      <c r="H100" s="6"/>
      <c r="I100" s="6"/>
      <c r="J100" s="6"/>
      <c r="K100" s="6"/>
      <c r="L100" s="6"/>
      <c r="M100" s="6"/>
      <c r="N100" s="6"/>
      <c r="O100" s="6"/>
      <c r="P100" s="6"/>
      <c r="Q100" s="6"/>
      <c r="R100" s="6"/>
      <c r="S100" s="6"/>
    </row>
    <row r="101" spans="1:19" ht="12.75" customHeight="1">
      <c r="A101" s="6"/>
      <c r="B101" s="6"/>
      <c r="C101" s="6"/>
      <c r="D101" s="6"/>
      <c r="E101" s="6"/>
      <c r="F101" s="6"/>
      <c r="G101" s="6"/>
      <c r="H101" s="6"/>
      <c r="I101" s="6"/>
      <c r="J101" s="6"/>
      <c r="K101" s="6"/>
      <c r="L101" s="6"/>
      <c r="M101" s="6"/>
      <c r="N101" s="6"/>
      <c r="O101" s="6"/>
      <c r="P101" s="6"/>
      <c r="Q101" s="6"/>
      <c r="R101" s="6"/>
      <c r="S101" s="6"/>
    </row>
    <row r="102" spans="1:19" ht="12.75" customHeight="1">
      <c r="A102" s="6"/>
      <c r="B102" s="6"/>
      <c r="C102" s="6"/>
      <c r="D102" s="6"/>
      <c r="E102" s="6"/>
      <c r="F102" s="6"/>
      <c r="G102" s="6"/>
      <c r="H102" s="6"/>
      <c r="I102" s="6"/>
      <c r="J102" s="6"/>
      <c r="K102" s="6"/>
      <c r="L102" s="6"/>
      <c r="M102" s="6"/>
      <c r="N102" s="6"/>
      <c r="O102" s="6"/>
      <c r="P102" s="6"/>
      <c r="Q102" s="6"/>
      <c r="R102" s="6"/>
      <c r="S102" s="6"/>
    </row>
    <row r="103" spans="1:19" ht="12.75" customHeight="1">
      <c r="A103" s="6"/>
      <c r="B103" s="6"/>
      <c r="C103" s="6"/>
      <c r="D103" s="6"/>
      <c r="E103" s="6"/>
      <c r="F103" s="6"/>
      <c r="G103" s="6"/>
      <c r="H103" s="6"/>
      <c r="I103" s="6"/>
      <c r="J103" s="6"/>
      <c r="K103" s="6"/>
      <c r="L103" s="6"/>
      <c r="M103" s="6"/>
      <c r="N103" s="6"/>
      <c r="O103" s="6"/>
      <c r="P103" s="6"/>
      <c r="Q103" s="6"/>
      <c r="R103" s="6"/>
      <c r="S103" s="6"/>
    </row>
    <row r="104" spans="1:19" ht="12.75" customHeight="1">
      <c r="A104" s="6"/>
      <c r="B104" s="6"/>
      <c r="C104" s="6"/>
      <c r="D104" s="6"/>
      <c r="E104" s="6"/>
      <c r="F104" s="6"/>
      <c r="G104" s="6"/>
      <c r="H104" s="6"/>
      <c r="I104" s="6"/>
      <c r="J104" s="6"/>
      <c r="K104" s="6"/>
      <c r="L104" s="6"/>
      <c r="M104" s="6"/>
      <c r="N104" s="6"/>
      <c r="O104" s="6"/>
      <c r="P104" s="6"/>
      <c r="Q104" s="6"/>
      <c r="R104" s="6"/>
      <c r="S104" s="6"/>
    </row>
    <row r="105" spans="1:19" ht="12.75" customHeight="1">
      <c r="A105" s="6"/>
      <c r="B105" s="6"/>
      <c r="C105" s="6"/>
      <c r="D105" s="6"/>
      <c r="E105" s="6"/>
      <c r="F105" s="6"/>
      <c r="G105" s="6"/>
      <c r="H105" s="6"/>
      <c r="I105" s="6"/>
      <c r="J105" s="6"/>
      <c r="K105" s="6"/>
      <c r="L105" s="6"/>
      <c r="M105" s="6"/>
      <c r="N105" s="6"/>
      <c r="O105" s="6"/>
      <c r="P105" s="6"/>
      <c r="Q105" s="6"/>
      <c r="R105" s="6"/>
      <c r="S105" s="6"/>
    </row>
    <row r="106" spans="1:19" ht="12.75" customHeight="1">
      <c r="A106" s="6"/>
      <c r="B106" s="6"/>
      <c r="C106" s="6"/>
      <c r="D106" s="6"/>
      <c r="E106" s="6"/>
      <c r="F106" s="6"/>
      <c r="G106" s="6"/>
      <c r="H106" s="6"/>
      <c r="I106" s="6"/>
      <c r="J106" s="6"/>
      <c r="K106" s="6"/>
      <c r="L106" s="6"/>
      <c r="M106" s="6"/>
      <c r="N106" s="6"/>
      <c r="O106" s="6"/>
      <c r="P106" s="6"/>
      <c r="Q106" s="6"/>
      <c r="R106" s="6"/>
      <c r="S106" s="6"/>
    </row>
    <row r="107" spans="1:19" ht="12.75" customHeight="1">
      <c r="A107" s="6"/>
      <c r="B107" s="6"/>
      <c r="C107" s="6"/>
      <c r="D107" s="6"/>
      <c r="E107" s="6"/>
      <c r="F107" s="6"/>
      <c r="G107" s="6"/>
      <c r="H107" s="6"/>
      <c r="I107" s="6"/>
      <c r="J107" s="6"/>
      <c r="K107" s="6"/>
      <c r="L107" s="6"/>
      <c r="M107" s="6"/>
      <c r="N107" s="6"/>
      <c r="O107" s="6"/>
      <c r="P107" s="6"/>
      <c r="Q107" s="6"/>
      <c r="R107" s="6"/>
      <c r="S107" s="6"/>
    </row>
    <row r="108" spans="1:19" ht="12.75" customHeight="1">
      <c r="A108" s="6"/>
      <c r="B108" s="6"/>
      <c r="C108" s="6"/>
      <c r="D108" s="6"/>
      <c r="E108" s="6"/>
      <c r="F108" s="6"/>
      <c r="G108" s="6"/>
      <c r="H108" s="6"/>
      <c r="I108" s="6"/>
      <c r="J108" s="6"/>
      <c r="K108" s="6"/>
      <c r="L108" s="6"/>
      <c r="M108" s="6"/>
      <c r="N108" s="6"/>
      <c r="O108" s="6"/>
      <c r="P108" s="6"/>
      <c r="Q108" s="6"/>
      <c r="R108" s="6"/>
      <c r="S108" s="6"/>
    </row>
    <row r="109" spans="1:19" ht="12.75" customHeight="1">
      <c r="A109" s="6"/>
      <c r="B109" s="6"/>
      <c r="C109" s="6"/>
      <c r="D109" s="6"/>
      <c r="E109" s="6"/>
      <c r="F109" s="6"/>
      <c r="G109" s="6"/>
      <c r="H109" s="6"/>
      <c r="I109" s="6"/>
      <c r="J109" s="6"/>
      <c r="K109" s="6"/>
      <c r="L109" s="6"/>
      <c r="M109" s="6"/>
      <c r="N109" s="6"/>
      <c r="O109" s="6"/>
      <c r="P109" s="6"/>
      <c r="Q109" s="6"/>
      <c r="R109" s="6"/>
      <c r="S109" s="6"/>
    </row>
    <row r="110" spans="1:19" ht="12.75" customHeight="1">
      <c r="A110" s="6"/>
      <c r="B110" s="6"/>
      <c r="C110" s="6"/>
      <c r="D110" s="6"/>
      <c r="E110" s="6"/>
      <c r="F110" s="6"/>
      <c r="G110" s="6"/>
      <c r="H110" s="6"/>
      <c r="I110" s="6"/>
      <c r="J110" s="6"/>
      <c r="K110" s="6"/>
      <c r="L110" s="6"/>
      <c r="M110" s="6"/>
      <c r="N110" s="6"/>
      <c r="O110" s="6"/>
      <c r="P110" s="6"/>
      <c r="Q110" s="6"/>
      <c r="R110" s="6"/>
      <c r="S110" s="6"/>
    </row>
    <row r="111" spans="1:19" ht="12.75" customHeight="1">
      <c r="A111" s="6"/>
      <c r="B111" s="6"/>
      <c r="C111" s="6"/>
      <c r="D111" s="6"/>
      <c r="E111" s="6"/>
      <c r="F111" s="6"/>
      <c r="G111" s="6"/>
      <c r="H111" s="6"/>
      <c r="I111" s="6"/>
      <c r="J111" s="6"/>
      <c r="K111" s="6"/>
      <c r="L111" s="6"/>
      <c r="M111" s="6"/>
      <c r="N111" s="6"/>
      <c r="O111" s="6"/>
      <c r="P111" s="6"/>
      <c r="Q111" s="6"/>
      <c r="R111" s="6"/>
      <c r="S111" s="6"/>
    </row>
    <row r="112" spans="1:19" ht="12.75" customHeight="1">
      <c r="A112" s="6"/>
      <c r="B112" s="6"/>
      <c r="C112" s="6"/>
      <c r="D112" s="6"/>
      <c r="E112" s="6"/>
      <c r="F112" s="6"/>
      <c r="G112" s="6"/>
      <c r="H112" s="6"/>
      <c r="I112" s="6"/>
      <c r="J112" s="6"/>
      <c r="K112" s="6"/>
      <c r="L112" s="6"/>
      <c r="M112" s="6"/>
      <c r="N112" s="6"/>
      <c r="O112" s="6"/>
      <c r="P112" s="6"/>
      <c r="Q112" s="6"/>
      <c r="R112" s="6"/>
      <c r="S112" s="6"/>
    </row>
    <row r="113" spans="1:19" ht="12.75" customHeight="1">
      <c r="A113" s="6"/>
      <c r="B113" s="6"/>
      <c r="C113" s="6"/>
      <c r="D113" s="6"/>
      <c r="E113" s="6"/>
      <c r="F113" s="6"/>
      <c r="G113" s="6"/>
      <c r="H113" s="6"/>
      <c r="I113" s="6"/>
      <c r="J113" s="6"/>
      <c r="K113" s="6"/>
      <c r="L113" s="6"/>
      <c r="M113" s="6"/>
      <c r="N113" s="6"/>
      <c r="O113" s="6"/>
      <c r="P113" s="6"/>
      <c r="Q113" s="6"/>
      <c r="R113" s="6"/>
      <c r="S113" s="6"/>
    </row>
    <row r="114" spans="1:19" ht="12.75" customHeight="1">
      <c r="A114" s="6"/>
      <c r="B114" s="6"/>
      <c r="C114" s="6"/>
      <c r="D114" s="6"/>
      <c r="E114" s="6"/>
      <c r="F114" s="6"/>
      <c r="G114" s="6"/>
      <c r="H114" s="6"/>
      <c r="I114" s="6"/>
      <c r="J114" s="6"/>
      <c r="K114" s="6"/>
      <c r="L114" s="6"/>
      <c r="M114" s="6"/>
      <c r="N114" s="6"/>
      <c r="O114" s="6"/>
      <c r="P114" s="6"/>
      <c r="Q114" s="6"/>
      <c r="R114" s="6"/>
      <c r="S114" s="6"/>
    </row>
    <row r="115" spans="1:19" ht="12.75" customHeight="1">
      <c r="A115" s="6"/>
      <c r="B115" s="6"/>
      <c r="C115" s="6"/>
      <c r="D115" s="6"/>
      <c r="E115" s="6"/>
      <c r="F115" s="6"/>
      <c r="G115" s="6"/>
      <c r="H115" s="6"/>
      <c r="I115" s="6"/>
      <c r="J115" s="6"/>
      <c r="K115" s="6"/>
      <c r="L115" s="6"/>
      <c r="M115" s="6"/>
      <c r="N115" s="6"/>
      <c r="O115" s="6"/>
      <c r="P115" s="6"/>
      <c r="Q115" s="6"/>
      <c r="R115" s="6"/>
      <c r="S115" s="6"/>
    </row>
    <row r="116" spans="1:19" ht="12.75" customHeight="1">
      <c r="A116" s="6"/>
      <c r="B116" s="6"/>
      <c r="C116" s="6"/>
      <c r="D116" s="6"/>
      <c r="E116" s="6"/>
      <c r="F116" s="6"/>
      <c r="G116" s="6"/>
      <c r="H116" s="6"/>
      <c r="I116" s="6"/>
      <c r="J116" s="6"/>
      <c r="K116" s="6"/>
      <c r="L116" s="6"/>
      <c r="M116" s="6"/>
      <c r="N116" s="6"/>
      <c r="O116" s="6"/>
      <c r="P116" s="6"/>
      <c r="Q116" s="6"/>
      <c r="R116" s="6"/>
      <c r="S116" s="6"/>
    </row>
    <row r="117" spans="1:19" ht="12.75" customHeight="1">
      <c r="A117" s="6"/>
      <c r="B117" s="6"/>
      <c r="C117" s="6"/>
      <c r="D117" s="6"/>
      <c r="E117" s="6"/>
      <c r="F117" s="6"/>
      <c r="G117" s="6"/>
      <c r="H117" s="6"/>
      <c r="I117" s="6"/>
      <c r="J117" s="6"/>
      <c r="K117" s="6"/>
      <c r="L117" s="6"/>
      <c r="M117" s="6"/>
      <c r="N117" s="6"/>
      <c r="O117" s="6"/>
      <c r="P117" s="6"/>
      <c r="Q117" s="6"/>
      <c r="R117" s="6"/>
      <c r="S117" s="6"/>
    </row>
    <row r="118" spans="1:19" ht="12.75" customHeight="1">
      <c r="A118" s="6"/>
      <c r="B118" s="6"/>
      <c r="C118" s="6"/>
      <c r="D118" s="6"/>
      <c r="E118" s="6"/>
      <c r="F118" s="6"/>
      <c r="G118" s="6"/>
      <c r="H118" s="6"/>
      <c r="I118" s="6"/>
      <c r="J118" s="6"/>
      <c r="K118" s="6"/>
      <c r="L118" s="6"/>
      <c r="M118" s="6"/>
      <c r="N118" s="6"/>
      <c r="O118" s="6"/>
      <c r="P118" s="6"/>
      <c r="Q118" s="6"/>
      <c r="R118" s="6"/>
      <c r="S118" s="6"/>
    </row>
    <row r="119" spans="1:19" ht="12.75" customHeight="1">
      <c r="A119" s="6"/>
      <c r="B119" s="6"/>
      <c r="C119" s="6"/>
      <c r="D119" s="6"/>
      <c r="E119" s="6"/>
      <c r="F119" s="6"/>
      <c r="G119" s="6"/>
      <c r="H119" s="6"/>
      <c r="I119" s="6"/>
      <c r="J119" s="6"/>
      <c r="K119" s="6"/>
      <c r="L119" s="6"/>
      <c r="M119" s="6"/>
      <c r="N119" s="6"/>
      <c r="O119" s="6"/>
      <c r="P119" s="6"/>
      <c r="Q119" s="6"/>
      <c r="R119" s="6"/>
      <c r="S119" s="6"/>
    </row>
    <row r="120" spans="1:19" ht="12.75" customHeight="1">
      <c r="A120" s="6"/>
      <c r="B120" s="6"/>
      <c r="C120" s="6"/>
      <c r="D120" s="6"/>
      <c r="E120" s="6"/>
      <c r="F120" s="6"/>
      <c r="G120" s="6"/>
      <c r="H120" s="6"/>
      <c r="I120" s="6"/>
      <c r="J120" s="6"/>
      <c r="K120" s="6"/>
      <c r="L120" s="6"/>
      <c r="M120" s="6"/>
      <c r="N120" s="6"/>
      <c r="O120" s="6"/>
      <c r="P120" s="6"/>
      <c r="Q120" s="6"/>
      <c r="R120" s="6"/>
      <c r="S120" s="6"/>
    </row>
    <row r="121" spans="1:19" ht="12.75" customHeight="1">
      <c r="A121" s="6"/>
      <c r="B121" s="6"/>
      <c r="C121" s="6"/>
      <c r="D121" s="6"/>
      <c r="E121" s="6"/>
      <c r="F121" s="6"/>
      <c r="G121" s="6"/>
      <c r="H121" s="6"/>
      <c r="I121" s="6"/>
      <c r="J121" s="6"/>
      <c r="K121" s="6"/>
      <c r="L121" s="6"/>
      <c r="M121" s="6"/>
      <c r="N121" s="6"/>
      <c r="O121" s="6"/>
      <c r="P121" s="6"/>
      <c r="Q121" s="6"/>
      <c r="R121" s="6"/>
      <c r="S121" s="6"/>
    </row>
    <row r="122" spans="1:19" ht="12.75" customHeight="1">
      <c r="A122" s="6"/>
      <c r="B122" s="6"/>
      <c r="C122" s="6"/>
      <c r="D122" s="6"/>
      <c r="E122" s="6"/>
      <c r="F122" s="6"/>
      <c r="G122" s="6"/>
      <c r="H122" s="6"/>
      <c r="I122" s="6"/>
      <c r="J122" s="6"/>
      <c r="K122" s="6"/>
      <c r="L122" s="6"/>
      <c r="M122" s="6"/>
      <c r="N122" s="6"/>
      <c r="O122" s="6"/>
      <c r="P122" s="6"/>
      <c r="Q122" s="6"/>
      <c r="R122" s="6"/>
      <c r="S122" s="6"/>
    </row>
    <row r="123" spans="1:19" ht="12.75" customHeight="1">
      <c r="A123" s="6"/>
      <c r="B123" s="6"/>
      <c r="C123" s="6"/>
      <c r="D123" s="6"/>
      <c r="E123" s="6"/>
      <c r="F123" s="6"/>
      <c r="G123" s="6"/>
      <c r="H123" s="6"/>
      <c r="I123" s="6"/>
      <c r="J123" s="6"/>
      <c r="K123" s="6"/>
      <c r="L123" s="6"/>
      <c r="M123" s="6"/>
      <c r="N123" s="6"/>
      <c r="O123" s="6"/>
      <c r="P123" s="6"/>
      <c r="Q123" s="6"/>
      <c r="R123" s="6"/>
      <c r="S123" s="6"/>
    </row>
    <row r="124" spans="1:19" ht="12.75" customHeight="1">
      <c r="A124" s="6"/>
      <c r="B124" s="6"/>
      <c r="C124" s="6"/>
      <c r="D124" s="6"/>
      <c r="E124" s="6"/>
      <c r="F124" s="6"/>
      <c r="G124" s="6"/>
      <c r="H124" s="6"/>
      <c r="I124" s="6"/>
      <c r="J124" s="6"/>
      <c r="K124" s="6"/>
      <c r="L124" s="6"/>
      <c r="M124" s="6"/>
      <c r="N124" s="6"/>
      <c r="O124" s="6"/>
      <c r="P124" s="6"/>
      <c r="Q124" s="6"/>
      <c r="R124" s="6"/>
      <c r="S124" s="6"/>
    </row>
    <row r="125" spans="1:19" ht="12.75" customHeight="1">
      <c r="A125" s="6"/>
      <c r="B125" s="6"/>
      <c r="C125" s="6"/>
      <c r="D125" s="6"/>
      <c r="E125" s="6"/>
      <c r="F125" s="6"/>
      <c r="G125" s="6"/>
      <c r="H125" s="6"/>
      <c r="I125" s="6"/>
      <c r="J125" s="6"/>
      <c r="K125" s="6"/>
      <c r="L125" s="6"/>
      <c r="M125" s="6"/>
      <c r="N125" s="6"/>
      <c r="O125" s="6"/>
      <c r="P125" s="6"/>
      <c r="Q125" s="6"/>
      <c r="R125" s="6"/>
      <c r="S125" s="6"/>
    </row>
    <row r="126" spans="1:19" ht="12.75" customHeight="1">
      <c r="A126" s="6"/>
      <c r="B126" s="6"/>
      <c r="C126" s="6"/>
      <c r="D126" s="6"/>
      <c r="E126" s="6"/>
      <c r="F126" s="6"/>
      <c r="G126" s="6"/>
      <c r="H126" s="6"/>
      <c r="I126" s="6"/>
      <c r="J126" s="6"/>
      <c r="K126" s="6"/>
      <c r="L126" s="6"/>
      <c r="M126" s="6"/>
      <c r="N126" s="6"/>
      <c r="O126" s="6"/>
      <c r="P126" s="6"/>
      <c r="Q126" s="6"/>
      <c r="R126" s="6"/>
      <c r="S126" s="6"/>
    </row>
    <row r="127" spans="1:19" ht="12.75" customHeight="1">
      <c r="A127" s="6"/>
      <c r="B127" s="6"/>
      <c r="C127" s="6"/>
      <c r="D127" s="6"/>
      <c r="E127" s="6"/>
      <c r="F127" s="6"/>
      <c r="G127" s="6"/>
      <c r="H127" s="6"/>
      <c r="I127" s="6"/>
      <c r="J127" s="6"/>
      <c r="K127" s="6"/>
      <c r="L127" s="6"/>
      <c r="M127" s="6"/>
      <c r="N127" s="6"/>
      <c r="O127" s="6"/>
      <c r="P127" s="6"/>
      <c r="Q127" s="6"/>
      <c r="R127" s="6"/>
      <c r="S127" s="6"/>
    </row>
    <row r="128" spans="1:19" ht="12.75" customHeight="1">
      <c r="A128" s="6"/>
      <c r="B128" s="6"/>
      <c r="C128" s="6"/>
      <c r="D128" s="6"/>
      <c r="E128" s="6"/>
      <c r="F128" s="6"/>
      <c r="G128" s="6"/>
      <c r="H128" s="6"/>
      <c r="I128" s="6"/>
      <c r="J128" s="6"/>
      <c r="K128" s="6"/>
      <c r="L128" s="6"/>
      <c r="M128" s="6"/>
      <c r="N128" s="6"/>
      <c r="O128" s="6"/>
      <c r="P128" s="6"/>
      <c r="Q128" s="6"/>
      <c r="R128" s="6"/>
      <c r="S128" s="6"/>
    </row>
    <row r="129" spans="1:19" ht="12.75" customHeight="1">
      <c r="A129" s="6"/>
      <c r="B129" s="6"/>
      <c r="C129" s="6"/>
      <c r="D129" s="6"/>
      <c r="E129" s="6"/>
      <c r="F129" s="6"/>
      <c r="G129" s="6"/>
      <c r="H129" s="6"/>
      <c r="I129" s="6"/>
      <c r="J129" s="6"/>
      <c r="K129" s="6"/>
      <c r="L129" s="6"/>
      <c r="M129" s="6"/>
      <c r="N129" s="6"/>
      <c r="O129" s="6"/>
      <c r="P129" s="6"/>
      <c r="Q129" s="6"/>
      <c r="R129" s="6"/>
      <c r="S129" s="6"/>
    </row>
    <row r="130" spans="1:19" ht="12.75" customHeight="1">
      <c r="A130" s="6"/>
      <c r="B130" s="6"/>
      <c r="C130" s="6"/>
      <c r="D130" s="6"/>
      <c r="E130" s="6"/>
      <c r="F130" s="6"/>
      <c r="G130" s="6"/>
      <c r="H130" s="6"/>
      <c r="I130" s="6"/>
      <c r="J130" s="6"/>
      <c r="K130" s="6"/>
      <c r="L130" s="6"/>
      <c r="M130" s="6"/>
      <c r="N130" s="6"/>
      <c r="O130" s="6"/>
      <c r="P130" s="6"/>
      <c r="Q130" s="6"/>
      <c r="R130" s="6"/>
      <c r="S130" s="6"/>
    </row>
    <row r="131" spans="1:19" ht="12.75" customHeight="1">
      <c r="A131" s="6"/>
      <c r="B131" s="6"/>
      <c r="C131" s="6"/>
      <c r="D131" s="6"/>
      <c r="E131" s="6"/>
      <c r="F131" s="6"/>
      <c r="G131" s="6"/>
      <c r="H131" s="6"/>
      <c r="I131" s="6"/>
      <c r="J131" s="6"/>
      <c r="K131" s="6"/>
      <c r="L131" s="6"/>
      <c r="M131" s="6"/>
      <c r="N131" s="6"/>
      <c r="O131" s="6"/>
      <c r="P131" s="6"/>
      <c r="Q131" s="6"/>
      <c r="R131" s="6"/>
      <c r="S131" s="6"/>
    </row>
    <row r="132" spans="1:19" ht="12.75" customHeight="1">
      <c r="A132" s="6"/>
      <c r="B132" s="6"/>
      <c r="C132" s="6"/>
      <c r="D132" s="6"/>
      <c r="E132" s="6"/>
      <c r="F132" s="6"/>
      <c r="G132" s="6"/>
      <c r="H132" s="6"/>
      <c r="I132" s="6"/>
      <c r="J132" s="6"/>
      <c r="K132" s="6"/>
      <c r="L132" s="6"/>
      <c r="M132" s="6"/>
      <c r="N132" s="6"/>
      <c r="O132" s="6"/>
      <c r="P132" s="6"/>
      <c r="Q132" s="6"/>
      <c r="R132" s="6"/>
      <c r="S132" s="6"/>
    </row>
    <row r="133" spans="1:19" ht="12.75" customHeight="1">
      <c r="A133" s="6"/>
      <c r="B133" s="6"/>
      <c r="C133" s="6"/>
      <c r="D133" s="6"/>
      <c r="E133" s="6"/>
      <c r="F133" s="6"/>
      <c r="G133" s="6"/>
      <c r="H133" s="6"/>
      <c r="I133" s="6"/>
      <c r="J133" s="6"/>
      <c r="K133" s="6"/>
      <c r="L133" s="6"/>
      <c r="M133" s="6"/>
      <c r="N133" s="6"/>
      <c r="O133" s="6"/>
      <c r="P133" s="6"/>
      <c r="Q133" s="6"/>
      <c r="R133" s="6"/>
      <c r="S133" s="6"/>
    </row>
    <row r="134" spans="1:19" ht="12.75" customHeight="1">
      <c r="A134" s="6"/>
      <c r="B134" s="6"/>
      <c r="C134" s="6"/>
      <c r="D134" s="6"/>
      <c r="E134" s="6"/>
      <c r="F134" s="6"/>
      <c r="G134" s="6"/>
      <c r="H134" s="6"/>
      <c r="I134" s="6"/>
      <c r="J134" s="6"/>
      <c r="K134" s="6"/>
      <c r="L134" s="6"/>
      <c r="M134" s="6"/>
      <c r="N134" s="6"/>
      <c r="O134" s="6"/>
      <c r="P134" s="6"/>
      <c r="Q134" s="6"/>
      <c r="R134" s="6"/>
      <c r="S134" s="6"/>
    </row>
    <row r="135" spans="1:19" ht="12.75" customHeight="1">
      <c r="A135" s="6"/>
      <c r="B135" s="6"/>
      <c r="C135" s="6"/>
      <c r="D135" s="6"/>
      <c r="E135" s="6"/>
      <c r="F135" s="6"/>
      <c r="G135" s="6"/>
      <c r="H135" s="6"/>
      <c r="I135" s="6"/>
      <c r="J135" s="6"/>
      <c r="K135" s="6"/>
      <c r="L135" s="6"/>
      <c r="M135" s="6"/>
      <c r="N135" s="6"/>
      <c r="O135" s="6"/>
      <c r="P135" s="6"/>
      <c r="Q135" s="6"/>
      <c r="R135" s="6"/>
      <c r="S135" s="6"/>
    </row>
    <row r="136" spans="1:19" ht="12.75" customHeight="1">
      <c r="A136" s="6"/>
      <c r="B136" s="6"/>
      <c r="C136" s="6"/>
      <c r="D136" s="6"/>
      <c r="E136" s="6"/>
      <c r="F136" s="6"/>
      <c r="G136" s="6"/>
      <c r="H136" s="6"/>
      <c r="I136" s="6"/>
      <c r="J136" s="6"/>
      <c r="K136" s="6"/>
      <c r="L136" s="6"/>
      <c r="M136" s="6"/>
      <c r="N136" s="6"/>
      <c r="O136" s="6"/>
      <c r="P136" s="6"/>
      <c r="Q136" s="6"/>
      <c r="R136" s="6"/>
      <c r="S136" s="6"/>
    </row>
    <row r="137" spans="1:19" ht="12.75" customHeight="1">
      <c r="A137" s="6"/>
      <c r="B137" s="6"/>
      <c r="C137" s="6"/>
      <c r="D137" s="6"/>
      <c r="E137" s="6"/>
      <c r="F137" s="6"/>
      <c r="G137" s="6"/>
      <c r="H137" s="6"/>
      <c r="I137" s="6"/>
      <c r="J137" s="6"/>
      <c r="K137" s="6"/>
      <c r="L137" s="6"/>
      <c r="M137" s="6"/>
      <c r="N137" s="6"/>
      <c r="O137" s="6"/>
      <c r="P137" s="6"/>
      <c r="Q137" s="6"/>
      <c r="R137" s="6"/>
      <c r="S137" s="6"/>
    </row>
    <row r="138" spans="1:19" ht="12.75" customHeight="1">
      <c r="A138" s="6"/>
      <c r="B138" s="6"/>
      <c r="C138" s="6"/>
      <c r="D138" s="6"/>
      <c r="E138" s="6"/>
      <c r="F138" s="6"/>
      <c r="G138" s="6"/>
      <c r="H138" s="6"/>
      <c r="I138" s="6"/>
      <c r="J138" s="6"/>
      <c r="K138" s="6"/>
      <c r="L138" s="6"/>
      <c r="M138" s="6"/>
      <c r="N138" s="6"/>
      <c r="O138" s="6"/>
      <c r="P138" s="6"/>
      <c r="Q138" s="6"/>
      <c r="R138" s="6"/>
      <c r="S138" s="6"/>
    </row>
    <row r="139" spans="1:19" ht="12.75" customHeight="1">
      <c r="A139" s="6"/>
      <c r="B139" s="6"/>
      <c r="C139" s="6"/>
      <c r="D139" s="6"/>
      <c r="E139" s="6"/>
      <c r="F139" s="6"/>
      <c r="G139" s="6"/>
      <c r="H139" s="6"/>
      <c r="I139" s="6"/>
      <c r="J139" s="6"/>
      <c r="K139" s="6"/>
      <c r="L139" s="6"/>
      <c r="M139" s="6"/>
      <c r="N139" s="6"/>
      <c r="O139" s="6"/>
      <c r="P139" s="6"/>
      <c r="Q139" s="6"/>
      <c r="R139" s="6"/>
      <c r="S139" s="6"/>
    </row>
    <row r="140" spans="1:19" ht="12.75" customHeight="1">
      <c r="A140" s="6"/>
      <c r="B140" s="6"/>
      <c r="C140" s="6"/>
      <c r="D140" s="6"/>
      <c r="E140" s="6"/>
      <c r="F140" s="6"/>
      <c r="G140" s="6"/>
      <c r="H140" s="6"/>
      <c r="I140" s="6"/>
      <c r="J140" s="6"/>
      <c r="K140" s="6"/>
      <c r="L140" s="6"/>
      <c r="M140" s="6"/>
      <c r="N140" s="6"/>
      <c r="O140" s="6"/>
      <c r="P140" s="6"/>
      <c r="Q140" s="6"/>
      <c r="R140" s="6"/>
      <c r="S140" s="6"/>
    </row>
    <row r="141" spans="1:19" ht="12.75" customHeight="1">
      <c r="A141" s="6"/>
      <c r="B141" s="6"/>
      <c r="C141" s="6"/>
      <c r="D141" s="6"/>
      <c r="E141" s="6"/>
      <c r="F141" s="6"/>
      <c r="G141" s="6"/>
      <c r="H141" s="6"/>
      <c r="I141" s="6"/>
      <c r="J141" s="6"/>
      <c r="K141" s="6"/>
      <c r="L141" s="6"/>
      <c r="M141" s="6"/>
      <c r="N141" s="6"/>
      <c r="O141" s="6"/>
      <c r="P141" s="6"/>
      <c r="Q141" s="6"/>
      <c r="R141" s="6"/>
      <c r="S141" s="6"/>
    </row>
    <row r="142" spans="1:19" ht="12.75" customHeight="1">
      <c r="A142" s="6"/>
      <c r="B142" s="6"/>
      <c r="C142" s="6"/>
      <c r="D142" s="6"/>
      <c r="E142" s="6"/>
      <c r="F142" s="6"/>
      <c r="G142" s="6"/>
      <c r="H142" s="6"/>
      <c r="I142" s="6"/>
      <c r="J142" s="6"/>
      <c r="K142" s="6"/>
      <c r="L142" s="6"/>
      <c r="M142" s="6"/>
      <c r="N142" s="6"/>
      <c r="O142" s="6"/>
      <c r="P142" s="6"/>
      <c r="Q142" s="6"/>
      <c r="R142" s="6"/>
      <c r="S142" s="6"/>
    </row>
    <row r="143" spans="1:19" ht="12.75" customHeight="1">
      <c r="A143" s="6"/>
      <c r="B143" s="6"/>
      <c r="C143" s="6"/>
      <c r="D143" s="6"/>
      <c r="E143" s="6"/>
      <c r="F143" s="6"/>
      <c r="G143" s="6"/>
      <c r="H143" s="6"/>
      <c r="I143" s="6"/>
      <c r="J143" s="6"/>
      <c r="K143" s="6"/>
      <c r="L143" s="6"/>
      <c r="M143" s="6"/>
      <c r="N143" s="6"/>
      <c r="O143" s="6"/>
      <c r="P143" s="6"/>
      <c r="Q143" s="6"/>
      <c r="R143" s="6"/>
      <c r="S143" s="6"/>
    </row>
    <row r="144" spans="1:19" ht="12.75" customHeight="1">
      <c r="A144" s="6"/>
      <c r="B144" s="6"/>
      <c r="C144" s="6"/>
      <c r="D144" s="6"/>
      <c r="E144" s="6"/>
      <c r="F144" s="6"/>
      <c r="G144" s="6"/>
      <c r="H144" s="6"/>
      <c r="I144" s="6"/>
      <c r="J144" s="6"/>
      <c r="K144" s="6"/>
      <c r="L144" s="6"/>
      <c r="M144" s="6"/>
      <c r="N144" s="6"/>
      <c r="O144" s="6"/>
      <c r="P144" s="6"/>
      <c r="Q144" s="6"/>
      <c r="R144" s="6"/>
      <c r="S144" s="6"/>
    </row>
    <row r="145" spans="1:19" ht="12.75" customHeight="1">
      <c r="A145" s="6"/>
      <c r="B145" s="6"/>
      <c r="C145" s="6"/>
      <c r="D145" s="6"/>
      <c r="E145" s="6"/>
      <c r="F145" s="6"/>
      <c r="G145" s="6"/>
      <c r="H145" s="6"/>
      <c r="I145" s="6"/>
      <c r="J145" s="6"/>
      <c r="K145" s="6"/>
      <c r="L145" s="6"/>
      <c r="M145" s="6"/>
      <c r="N145" s="6"/>
      <c r="O145" s="6"/>
      <c r="P145" s="6"/>
      <c r="Q145" s="6"/>
      <c r="R145" s="6"/>
      <c r="S145" s="6"/>
    </row>
    <row r="146" spans="1:19" ht="12.75" customHeight="1">
      <c r="A146" s="6"/>
      <c r="B146" s="6"/>
      <c r="C146" s="6"/>
      <c r="D146" s="6"/>
      <c r="E146" s="6"/>
      <c r="F146" s="6"/>
      <c r="G146" s="6"/>
      <c r="H146" s="6"/>
      <c r="I146" s="6"/>
      <c r="J146" s="6"/>
      <c r="K146" s="6"/>
      <c r="L146" s="6"/>
      <c r="M146" s="6"/>
      <c r="N146" s="6"/>
      <c r="O146" s="6"/>
      <c r="P146" s="6"/>
      <c r="Q146" s="6"/>
      <c r="R146" s="6"/>
      <c r="S146" s="6"/>
    </row>
    <row r="147" spans="1:19" ht="12.75" customHeight="1">
      <c r="A147" s="6"/>
      <c r="B147" s="6"/>
      <c r="C147" s="6"/>
      <c r="D147" s="6"/>
      <c r="E147" s="6"/>
      <c r="F147" s="6"/>
      <c r="G147" s="6"/>
      <c r="H147" s="6"/>
      <c r="I147" s="6"/>
      <c r="J147" s="6"/>
      <c r="K147" s="6"/>
      <c r="L147" s="6"/>
      <c r="M147" s="6"/>
      <c r="N147" s="6"/>
      <c r="O147" s="6"/>
      <c r="P147" s="6"/>
      <c r="Q147" s="6"/>
      <c r="R147" s="6"/>
      <c r="S147" s="6"/>
    </row>
    <row r="148" spans="1:19" ht="12.75" customHeight="1">
      <c r="A148" s="6"/>
      <c r="B148" s="6"/>
      <c r="C148" s="6"/>
      <c r="D148" s="6"/>
      <c r="E148" s="6"/>
      <c r="F148" s="6"/>
      <c r="G148" s="6"/>
      <c r="H148" s="6"/>
      <c r="I148" s="6"/>
      <c r="J148" s="6"/>
      <c r="K148" s="6"/>
      <c r="L148" s="6"/>
      <c r="M148" s="6"/>
      <c r="N148" s="6"/>
      <c r="O148" s="6"/>
      <c r="P148" s="6"/>
      <c r="Q148" s="6"/>
      <c r="R148" s="6"/>
      <c r="S148" s="6"/>
    </row>
    <row r="149" spans="1:19" ht="12.75" customHeight="1">
      <c r="A149" s="6"/>
      <c r="B149" s="6"/>
      <c r="C149" s="6"/>
      <c r="D149" s="6"/>
      <c r="E149" s="6"/>
      <c r="F149" s="6"/>
      <c r="G149" s="6"/>
      <c r="H149" s="6"/>
      <c r="I149" s="6"/>
      <c r="J149" s="6"/>
      <c r="K149" s="6"/>
      <c r="L149" s="6"/>
      <c r="M149" s="6"/>
      <c r="N149" s="6"/>
      <c r="O149" s="6"/>
      <c r="P149" s="6"/>
      <c r="Q149" s="6"/>
      <c r="R149" s="6"/>
      <c r="S149" s="6"/>
    </row>
    <row r="150" spans="1:19" ht="12.75" customHeight="1">
      <c r="A150" s="6"/>
      <c r="B150" s="6"/>
      <c r="C150" s="6"/>
      <c r="D150" s="6"/>
      <c r="E150" s="6"/>
      <c r="F150" s="6"/>
      <c r="G150" s="6"/>
      <c r="H150" s="6"/>
      <c r="I150" s="6"/>
      <c r="J150" s="6"/>
      <c r="K150" s="6"/>
      <c r="L150" s="6"/>
      <c r="M150" s="6"/>
      <c r="N150" s="6"/>
      <c r="O150" s="6"/>
      <c r="P150" s="6"/>
      <c r="Q150" s="6"/>
      <c r="R150" s="6"/>
      <c r="S150" s="6"/>
    </row>
    <row r="151" spans="1:19" ht="12.75" customHeight="1">
      <c r="A151" s="6"/>
      <c r="B151" s="6"/>
      <c r="C151" s="6"/>
      <c r="D151" s="6"/>
      <c r="E151" s="6"/>
      <c r="F151" s="6"/>
      <c r="G151" s="6"/>
      <c r="H151" s="6"/>
      <c r="I151" s="6"/>
      <c r="J151" s="6"/>
      <c r="K151" s="6"/>
      <c r="L151" s="6"/>
      <c r="M151" s="6"/>
      <c r="N151" s="6"/>
      <c r="O151" s="6"/>
      <c r="P151" s="6"/>
      <c r="Q151" s="6"/>
      <c r="R151" s="6"/>
      <c r="S151" s="6"/>
    </row>
    <row r="152" spans="1:19" ht="12.75" customHeight="1">
      <c r="A152" s="6"/>
      <c r="B152" s="6"/>
      <c r="C152" s="6"/>
      <c r="D152" s="6"/>
      <c r="E152" s="6"/>
      <c r="F152" s="6"/>
      <c r="G152" s="6"/>
      <c r="H152" s="6"/>
      <c r="I152" s="6"/>
      <c r="J152" s="6"/>
      <c r="K152" s="6"/>
      <c r="L152" s="6"/>
      <c r="M152" s="6"/>
      <c r="N152" s="6"/>
      <c r="O152" s="6"/>
      <c r="P152" s="6"/>
      <c r="Q152" s="6"/>
      <c r="R152" s="6"/>
      <c r="S152" s="6"/>
    </row>
    <row r="153" spans="1:19" ht="12.75" customHeight="1">
      <c r="A153" s="6"/>
      <c r="B153" s="6"/>
      <c r="C153" s="6"/>
      <c r="D153" s="6"/>
      <c r="E153" s="6"/>
      <c r="F153" s="6"/>
      <c r="G153" s="6"/>
      <c r="H153" s="6"/>
      <c r="I153" s="6"/>
      <c r="J153" s="6"/>
      <c r="K153" s="6"/>
      <c r="L153" s="6"/>
      <c r="M153" s="6"/>
      <c r="N153" s="6"/>
      <c r="O153" s="6"/>
      <c r="P153" s="6"/>
      <c r="Q153" s="6"/>
      <c r="R153" s="6"/>
      <c r="S153" s="6"/>
    </row>
    <row r="154" spans="1:19" ht="12.75" customHeight="1">
      <c r="A154" s="6"/>
      <c r="B154" s="6"/>
      <c r="C154" s="6"/>
      <c r="D154" s="6"/>
      <c r="E154" s="6"/>
      <c r="F154" s="6"/>
      <c r="G154" s="6"/>
      <c r="H154" s="6"/>
      <c r="I154" s="6"/>
      <c r="J154" s="6"/>
      <c r="K154" s="6"/>
      <c r="L154" s="6"/>
      <c r="M154" s="6"/>
      <c r="N154" s="6"/>
      <c r="O154" s="6"/>
      <c r="P154" s="6"/>
      <c r="Q154" s="6"/>
      <c r="R154" s="6"/>
      <c r="S154" s="6"/>
    </row>
    <row r="155" spans="1:19" ht="12.75" customHeight="1">
      <c r="A155" s="6"/>
      <c r="B155" s="6"/>
      <c r="C155" s="6"/>
      <c r="D155" s="6"/>
      <c r="E155" s="6"/>
      <c r="F155" s="6"/>
      <c r="G155" s="6"/>
      <c r="H155" s="6"/>
      <c r="I155" s="6"/>
      <c r="J155" s="6"/>
      <c r="K155" s="6"/>
      <c r="L155" s="6"/>
      <c r="M155" s="6"/>
      <c r="N155" s="6"/>
      <c r="O155" s="6"/>
      <c r="P155" s="6"/>
      <c r="Q155" s="6"/>
      <c r="R155" s="6"/>
      <c r="S155" s="6"/>
    </row>
    <row r="156" spans="1:19" ht="12.75" customHeight="1">
      <c r="A156" s="6"/>
      <c r="B156" s="6"/>
      <c r="C156" s="6"/>
      <c r="D156" s="6"/>
      <c r="E156" s="6"/>
      <c r="F156" s="6"/>
      <c r="G156" s="6"/>
      <c r="H156" s="6"/>
      <c r="I156" s="6"/>
      <c r="J156" s="6"/>
      <c r="K156" s="6"/>
      <c r="L156" s="6"/>
      <c r="M156" s="6"/>
      <c r="N156" s="6"/>
      <c r="O156" s="6"/>
      <c r="P156" s="6"/>
      <c r="Q156" s="6"/>
      <c r="R156" s="6"/>
      <c r="S156" s="6"/>
    </row>
    <row r="157" spans="1:19" ht="12.75" customHeight="1">
      <c r="A157" s="6"/>
      <c r="B157" s="6"/>
      <c r="C157" s="6"/>
      <c r="D157" s="6"/>
      <c r="E157" s="6"/>
      <c r="F157" s="6"/>
      <c r="G157" s="6"/>
      <c r="H157" s="6"/>
      <c r="I157" s="6"/>
      <c r="J157" s="6"/>
      <c r="K157" s="6"/>
      <c r="L157" s="6"/>
      <c r="M157" s="6"/>
      <c r="N157" s="6"/>
      <c r="O157" s="6"/>
      <c r="P157" s="6"/>
      <c r="Q157" s="6"/>
      <c r="R157" s="6"/>
      <c r="S157" s="6"/>
    </row>
    <row r="158" spans="1:19" ht="12.75" customHeight="1">
      <c r="A158" s="6"/>
      <c r="B158" s="6"/>
      <c r="C158" s="6"/>
      <c r="D158" s="6"/>
      <c r="E158" s="6"/>
      <c r="F158" s="6"/>
      <c r="G158" s="6"/>
      <c r="H158" s="6"/>
      <c r="I158" s="6"/>
      <c r="J158" s="6"/>
      <c r="K158" s="6"/>
      <c r="L158" s="6"/>
      <c r="M158" s="6"/>
      <c r="N158" s="6"/>
      <c r="O158" s="6"/>
      <c r="P158" s="6"/>
      <c r="Q158" s="6"/>
      <c r="R158" s="6"/>
      <c r="S158" s="6"/>
    </row>
    <row r="159" spans="1:19" ht="12.75" customHeight="1">
      <c r="A159" s="6"/>
      <c r="B159" s="6"/>
      <c r="C159" s="6"/>
      <c r="D159" s="6"/>
      <c r="E159" s="6"/>
      <c r="F159" s="6"/>
      <c r="G159" s="6"/>
      <c r="H159" s="6"/>
      <c r="I159" s="6"/>
      <c r="J159" s="6"/>
      <c r="K159" s="6"/>
      <c r="L159" s="6"/>
      <c r="M159" s="6"/>
      <c r="N159" s="6"/>
      <c r="O159" s="6"/>
      <c r="P159" s="6"/>
      <c r="Q159" s="6"/>
      <c r="R159" s="6"/>
      <c r="S159" s="6"/>
    </row>
    <row r="160" spans="1:19" ht="12.75" customHeight="1">
      <c r="A160" s="6"/>
      <c r="B160" s="6"/>
      <c r="C160" s="6"/>
      <c r="D160" s="6"/>
      <c r="E160" s="6"/>
      <c r="F160" s="6"/>
      <c r="G160" s="6"/>
      <c r="H160" s="6"/>
      <c r="I160" s="6"/>
      <c r="J160" s="6"/>
      <c r="K160" s="6"/>
      <c r="L160" s="6"/>
      <c r="M160" s="6"/>
      <c r="N160" s="6"/>
      <c r="O160" s="6"/>
      <c r="P160" s="6"/>
      <c r="Q160" s="6"/>
      <c r="R160" s="6"/>
      <c r="S160" s="6"/>
    </row>
    <row r="161" spans="1:19" ht="12.75" customHeight="1">
      <c r="A161" s="6"/>
      <c r="B161" s="6"/>
      <c r="C161" s="6"/>
      <c r="D161" s="6"/>
      <c r="E161" s="6"/>
      <c r="F161" s="6"/>
      <c r="G161" s="6"/>
      <c r="H161" s="6"/>
      <c r="I161" s="6"/>
      <c r="J161" s="6"/>
      <c r="K161" s="6"/>
      <c r="L161" s="6"/>
      <c r="M161" s="6"/>
      <c r="N161" s="6"/>
      <c r="O161" s="6"/>
      <c r="P161" s="6"/>
      <c r="Q161" s="6"/>
      <c r="R161" s="6"/>
      <c r="S161" s="6"/>
    </row>
    <row r="162" spans="1:19" ht="12.75" customHeight="1">
      <c r="A162" s="6"/>
      <c r="B162" s="6"/>
      <c r="C162" s="6"/>
      <c r="D162" s="6"/>
      <c r="E162" s="6"/>
      <c r="F162" s="6"/>
      <c r="G162" s="6"/>
      <c r="H162" s="6"/>
      <c r="I162" s="6"/>
      <c r="J162" s="6"/>
      <c r="K162" s="6"/>
      <c r="L162" s="6"/>
      <c r="M162" s="6"/>
      <c r="N162" s="6"/>
      <c r="O162" s="6"/>
      <c r="P162" s="6"/>
      <c r="Q162" s="6"/>
      <c r="R162" s="6"/>
      <c r="S162" s="6"/>
    </row>
    <row r="163" spans="1:19" ht="12.75" customHeight="1">
      <c r="A163" s="6"/>
      <c r="B163" s="6"/>
      <c r="C163" s="6"/>
      <c r="D163" s="6"/>
      <c r="E163" s="6"/>
      <c r="F163" s="6"/>
      <c r="G163" s="6"/>
      <c r="H163" s="6"/>
      <c r="I163" s="6"/>
      <c r="J163" s="6"/>
      <c r="K163" s="6"/>
      <c r="L163" s="6"/>
      <c r="M163" s="6"/>
      <c r="N163" s="6"/>
      <c r="O163" s="6"/>
      <c r="P163" s="6"/>
      <c r="Q163" s="6"/>
      <c r="R163" s="6"/>
      <c r="S163" s="6"/>
    </row>
    <row r="164" spans="1:19" ht="12.75" customHeight="1">
      <c r="A164" s="6"/>
      <c r="B164" s="6"/>
      <c r="C164" s="6"/>
      <c r="D164" s="6"/>
      <c r="E164" s="6"/>
      <c r="F164" s="6"/>
      <c r="G164" s="6"/>
      <c r="H164" s="6"/>
      <c r="I164" s="6"/>
      <c r="J164" s="6"/>
      <c r="K164" s="6"/>
      <c r="L164" s="6"/>
      <c r="M164" s="6"/>
      <c r="N164" s="6"/>
      <c r="O164" s="6"/>
      <c r="P164" s="6"/>
      <c r="Q164" s="6"/>
      <c r="R164" s="6"/>
      <c r="S164" s="6"/>
    </row>
    <row r="165" spans="1:19" ht="12.75" customHeight="1">
      <c r="A165" s="6"/>
      <c r="B165" s="6"/>
      <c r="C165" s="6"/>
      <c r="D165" s="6"/>
      <c r="E165" s="6"/>
      <c r="F165" s="6"/>
      <c r="G165" s="6"/>
      <c r="H165" s="6"/>
      <c r="I165" s="6"/>
      <c r="J165" s="6"/>
      <c r="K165" s="6"/>
      <c r="L165" s="6"/>
      <c r="M165" s="6"/>
      <c r="N165" s="6"/>
      <c r="O165" s="6"/>
      <c r="P165" s="6"/>
      <c r="Q165" s="6"/>
      <c r="R165" s="6"/>
      <c r="S165" s="6"/>
    </row>
    <row r="166" spans="1:19" ht="12.75" customHeight="1">
      <c r="A166" s="6"/>
      <c r="B166" s="6"/>
      <c r="C166" s="6"/>
      <c r="D166" s="6"/>
      <c r="E166" s="6"/>
      <c r="F166" s="6"/>
      <c r="G166" s="6"/>
      <c r="H166" s="6"/>
      <c r="I166" s="6"/>
      <c r="J166" s="6"/>
      <c r="K166" s="6"/>
      <c r="L166" s="6"/>
      <c r="M166" s="6"/>
      <c r="N166" s="6"/>
      <c r="O166" s="6"/>
      <c r="P166" s="6"/>
      <c r="Q166" s="6"/>
      <c r="R166" s="6"/>
      <c r="S166" s="6"/>
    </row>
    <row r="167" spans="1:19" ht="12.75" customHeight="1">
      <c r="A167" s="6"/>
      <c r="B167" s="6"/>
      <c r="C167" s="6"/>
      <c r="D167" s="6"/>
      <c r="E167" s="6"/>
      <c r="F167" s="6"/>
      <c r="G167" s="6"/>
      <c r="H167" s="6"/>
      <c r="I167" s="6"/>
      <c r="J167" s="6"/>
      <c r="K167" s="6"/>
      <c r="L167" s="6"/>
      <c r="M167" s="6"/>
      <c r="N167" s="6"/>
      <c r="O167" s="6"/>
      <c r="P167" s="6"/>
      <c r="Q167" s="6"/>
      <c r="R167" s="6"/>
      <c r="S167" s="6"/>
    </row>
    <row r="168" spans="1:19" ht="12.75" customHeight="1">
      <c r="A168" s="6"/>
      <c r="B168" s="6"/>
      <c r="C168" s="6"/>
      <c r="D168" s="6"/>
      <c r="E168" s="6"/>
      <c r="F168" s="6"/>
      <c r="G168" s="6"/>
      <c r="H168" s="6"/>
      <c r="I168" s="6"/>
      <c r="J168" s="6"/>
      <c r="K168" s="6"/>
      <c r="L168" s="6"/>
      <c r="M168" s="6"/>
      <c r="N168" s="6"/>
      <c r="O168" s="6"/>
      <c r="P168" s="6"/>
      <c r="Q168" s="6"/>
      <c r="R168" s="6"/>
      <c r="S168" s="6"/>
    </row>
    <row r="169" spans="1:19" ht="12.75" customHeight="1">
      <c r="A169" s="6"/>
      <c r="B169" s="6"/>
      <c r="C169" s="6"/>
      <c r="D169" s="6"/>
      <c r="E169" s="6"/>
      <c r="F169" s="6"/>
      <c r="G169" s="6"/>
      <c r="H169" s="6"/>
      <c r="I169" s="6"/>
      <c r="J169" s="6"/>
      <c r="K169" s="6"/>
      <c r="L169" s="6"/>
      <c r="M169" s="6"/>
      <c r="N169" s="6"/>
      <c r="O169" s="6"/>
      <c r="P169" s="6"/>
      <c r="Q169" s="6"/>
      <c r="R169" s="6"/>
      <c r="S169" s="6"/>
    </row>
    <row r="170" spans="1:19" ht="12.75" customHeight="1">
      <c r="A170" s="6"/>
      <c r="B170" s="6"/>
      <c r="C170" s="6"/>
      <c r="D170" s="6"/>
      <c r="E170" s="6"/>
      <c r="F170" s="6"/>
      <c r="G170" s="6"/>
      <c r="H170" s="6"/>
      <c r="I170" s="6"/>
      <c r="J170" s="6"/>
      <c r="K170" s="6"/>
      <c r="L170" s="6"/>
      <c r="M170" s="6"/>
      <c r="N170" s="6"/>
      <c r="O170" s="6"/>
      <c r="P170" s="6"/>
      <c r="Q170" s="6"/>
      <c r="R170" s="6"/>
      <c r="S170" s="6"/>
    </row>
    <row r="171" spans="1:19" ht="12.75" customHeight="1">
      <c r="A171" s="6"/>
      <c r="B171" s="6"/>
      <c r="C171" s="6"/>
      <c r="D171" s="6"/>
      <c r="E171" s="6"/>
      <c r="F171" s="6"/>
      <c r="G171" s="6"/>
      <c r="H171" s="6"/>
      <c r="I171" s="6"/>
      <c r="J171" s="6"/>
      <c r="K171" s="6"/>
      <c r="L171" s="6"/>
      <c r="M171" s="6"/>
      <c r="N171" s="6"/>
      <c r="O171" s="6"/>
      <c r="P171" s="6"/>
      <c r="Q171" s="6"/>
      <c r="R171" s="6"/>
      <c r="S171" s="6"/>
    </row>
    <row r="172" spans="1:19" ht="12.75" customHeight="1">
      <c r="A172" s="6"/>
      <c r="B172" s="6"/>
      <c r="C172" s="6"/>
      <c r="D172" s="6"/>
      <c r="E172" s="6"/>
      <c r="F172" s="6"/>
      <c r="G172" s="6"/>
      <c r="H172" s="6"/>
      <c r="I172" s="6"/>
      <c r="J172" s="6"/>
      <c r="K172" s="6"/>
      <c r="L172" s="6"/>
      <c r="M172" s="6"/>
      <c r="N172" s="6"/>
      <c r="O172" s="6"/>
      <c r="P172" s="6"/>
      <c r="Q172" s="6"/>
      <c r="R172" s="6"/>
      <c r="S172" s="6"/>
    </row>
    <row r="173" spans="1:19" ht="12.75" customHeight="1">
      <c r="A173" s="6"/>
      <c r="B173" s="6"/>
      <c r="C173" s="6"/>
      <c r="D173" s="6"/>
      <c r="E173" s="6"/>
      <c r="F173" s="6"/>
      <c r="G173" s="6"/>
      <c r="H173" s="6"/>
      <c r="I173" s="6"/>
      <c r="J173" s="6"/>
      <c r="K173" s="6"/>
      <c r="L173" s="6"/>
      <c r="M173" s="6"/>
      <c r="N173" s="6"/>
      <c r="O173" s="6"/>
      <c r="P173" s="6"/>
      <c r="Q173" s="6"/>
      <c r="R173" s="6"/>
      <c r="S173" s="6"/>
    </row>
    <row r="174" spans="1:19" ht="12.75" customHeight="1">
      <c r="A174" s="6"/>
      <c r="B174" s="6"/>
      <c r="C174" s="6"/>
      <c r="D174" s="6"/>
      <c r="E174" s="6"/>
      <c r="F174" s="6"/>
      <c r="G174" s="6"/>
      <c r="H174" s="6"/>
      <c r="I174" s="6"/>
      <c r="J174" s="6"/>
      <c r="K174" s="6"/>
      <c r="L174" s="6"/>
      <c r="M174" s="6"/>
      <c r="N174" s="6"/>
      <c r="O174" s="6"/>
      <c r="P174" s="6"/>
      <c r="Q174" s="6"/>
      <c r="R174" s="6"/>
      <c r="S174" s="6"/>
    </row>
    <row r="175" spans="1:19" ht="12.75" customHeight="1">
      <c r="A175" s="6"/>
      <c r="B175" s="6"/>
      <c r="C175" s="6"/>
      <c r="D175" s="6"/>
      <c r="E175" s="6"/>
      <c r="F175" s="6"/>
      <c r="G175" s="6"/>
      <c r="H175" s="6"/>
      <c r="I175" s="6"/>
      <c r="J175" s="6"/>
      <c r="K175" s="6"/>
      <c r="L175" s="6"/>
      <c r="M175" s="6"/>
      <c r="N175" s="6"/>
      <c r="O175" s="6"/>
      <c r="P175" s="6"/>
      <c r="Q175" s="6"/>
      <c r="R175" s="6"/>
      <c r="S175" s="6"/>
    </row>
    <row r="176" spans="1:19" ht="12.75" customHeight="1">
      <c r="A176" s="6"/>
      <c r="B176" s="6"/>
      <c r="C176" s="6"/>
      <c r="D176" s="6"/>
      <c r="E176" s="6"/>
      <c r="F176" s="6"/>
      <c r="G176" s="6"/>
      <c r="H176" s="6"/>
      <c r="I176" s="6"/>
      <c r="J176" s="6"/>
      <c r="K176" s="6"/>
      <c r="L176" s="6"/>
      <c r="M176" s="6"/>
      <c r="N176" s="6"/>
      <c r="O176" s="6"/>
      <c r="P176" s="6"/>
      <c r="Q176" s="6"/>
      <c r="R176" s="6"/>
      <c r="S176" s="6"/>
    </row>
    <row r="177" spans="1:19" ht="12.75" customHeight="1">
      <c r="A177" s="6"/>
      <c r="B177" s="6"/>
      <c r="C177" s="6"/>
      <c r="D177" s="6"/>
      <c r="E177" s="6"/>
      <c r="F177" s="6"/>
      <c r="G177" s="6"/>
      <c r="H177" s="6"/>
      <c r="I177" s="6"/>
      <c r="J177" s="6"/>
      <c r="K177" s="6"/>
      <c r="L177" s="6"/>
      <c r="M177" s="6"/>
      <c r="N177" s="6"/>
      <c r="O177" s="6"/>
      <c r="P177" s="6"/>
      <c r="Q177" s="6"/>
      <c r="R177" s="6"/>
      <c r="S177" s="6"/>
    </row>
    <row r="178" spans="1:19" ht="12.75" customHeight="1">
      <c r="A178" s="6"/>
      <c r="B178" s="6"/>
      <c r="C178" s="6"/>
      <c r="D178" s="6"/>
      <c r="E178" s="6"/>
      <c r="F178" s="6"/>
      <c r="G178" s="6"/>
      <c r="H178" s="6"/>
      <c r="I178" s="6"/>
      <c r="J178" s="6"/>
      <c r="K178" s="6"/>
      <c r="L178" s="6"/>
      <c r="M178" s="6"/>
      <c r="N178" s="6"/>
      <c r="O178" s="6"/>
      <c r="P178" s="6"/>
      <c r="Q178" s="6"/>
      <c r="R178" s="6"/>
      <c r="S178" s="6"/>
    </row>
    <row r="179" spans="1:19" ht="12.75" customHeight="1">
      <c r="A179" s="6"/>
      <c r="B179" s="6"/>
      <c r="C179" s="6"/>
      <c r="D179" s="6"/>
      <c r="E179" s="6"/>
      <c r="F179" s="6"/>
      <c r="G179" s="6"/>
      <c r="H179" s="6"/>
      <c r="I179" s="6"/>
      <c r="J179" s="6"/>
      <c r="K179" s="6"/>
      <c r="L179" s="6"/>
      <c r="M179" s="6"/>
      <c r="N179" s="6"/>
      <c r="O179" s="6"/>
      <c r="P179" s="6"/>
      <c r="Q179" s="6"/>
      <c r="R179" s="6"/>
      <c r="S179" s="6"/>
    </row>
    <row r="180" spans="1:19" ht="12.75" customHeight="1">
      <c r="A180" s="6"/>
      <c r="B180" s="6"/>
      <c r="C180" s="6"/>
      <c r="D180" s="6"/>
      <c r="E180" s="6"/>
      <c r="F180" s="6"/>
      <c r="G180" s="6"/>
      <c r="H180" s="6"/>
      <c r="I180" s="6"/>
      <c r="J180" s="6"/>
      <c r="K180" s="6"/>
      <c r="L180" s="6"/>
      <c r="M180" s="6"/>
      <c r="N180" s="6"/>
      <c r="O180" s="6"/>
      <c r="P180" s="6"/>
      <c r="Q180" s="6"/>
      <c r="R180" s="6"/>
      <c r="S180" s="6"/>
    </row>
    <row r="181" spans="1:19" ht="12.75" customHeight="1">
      <c r="A181" s="6"/>
      <c r="B181" s="6"/>
      <c r="C181" s="6"/>
      <c r="D181" s="6"/>
      <c r="E181" s="6"/>
      <c r="F181" s="6"/>
      <c r="G181" s="6"/>
      <c r="H181" s="6"/>
      <c r="I181" s="6"/>
      <c r="J181" s="6"/>
      <c r="K181" s="6"/>
      <c r="L181" s="6"/>
      <c r="M181" s="6"/>
      <c r="N181" s="6"/>
      <c r="O181" s="6"/>
      <c r="P181" s="6"/>
      <c r="Q181" s="6"/>
      <c r="R181" s="6"/>
      <c r="S181" s="6"/>
    </row>
    <row r="182" spans="1:19" ht="12.75" customHeight="1">
      <c r="A182" s="6"/>
      <c r="B182" s="6"/>
      <c r="C182" s="6"/>
      <c r="D182" s="6"/>
      <c r="E182" s="6"/>
      <c r="F182" s="6"/>
      <c r="G182" s="6"/>
      <c r="H182" s="6"/>
      <c r="I182" s="6"/>
      <c r="J182" s="6"/>
      <c r="K182" s="6"/>
      <c r="L182" s="6"/>
      <c r="M182" s="6"/>
      <c r="N182" s="6"/>
      <c r="O182" s="6"/>
      <c r="P182" s="6"/>
      <c r="Q182" s="6"/>
      <c r="R182" s="6"/>
      <c r="S182" s="6"/>
    </row>
    <row r="183" spans="1:19" ht="12.75" customHeight="1">
      <c r="A183" s="6"/>
      <c r="B183" s="6"/>
      <c r="C183" s="6"/>
      <c r="D183" s="6"/>
      <c r="E183" s="6"/>
      <c r="F183" s="6"/>
      <c r="G183" s="6"/>
      <c r="H183" s="6"/>
      <c r="I183" s="6"/>
      <c r="J183" s="6"/>
      <c r="K183" s="6"/>
      <c r="L183" s="6"/>
      <c r="M183" s="6"/>
      <c r="N183" s="6"/>
      <c r="O183" s="6"/>
      <c r="P183" s="6"/>
      <c r="Q183" s="6"/>
      <c r="R183" s="6"/>
      <c r="S183" s="6"/>
    </row>
    <row r="184" spans="1:19" ht="12.75" customHeight="1">
      <c r="A184" s="6"/>
      <c r="B184" s="6"/>
      <c r="C184" s="6"/>
      <c r="D184" s="6"/>
      <c r="E184" s="6"/>
      <c r="F184" s="6"/>
      <c r="G184" s="6"/>
      <c r="H184" s="6"/>
      <c r="I184" s="6"/>
      <c r="J184" s="6"/>
      <c r="K184" s="6"/>
      <c r="L184" s="6"/>
      <c r="M184" s="6"/>
      <c r="N184" s="6"/>
      <c r="O184" s="6"/>
      <c r="P184" s="6"/>
      <c r="Q184" s="6"/>
      <c r="R184" s="6"/>
      <c r="S184" s="6"/>
    </row>
    <row r="185" spans="1:19" ht="12.75" customHeight="1">
      <c r="A185" s="6"/>
      <c r="B185" s="6"/>
      <c r="C185" s="6"/>
      <c r="D185" s="6"/>
      <c r="E185" s="6"/>
      <c r="F185" s="6"/>
      <c r="G185" s="6"/>
      <c r="H185" s="6"/>
      <c r="I185" s="6"/>
      <c r="J185" s="6"/>
      <c r="K185" s="6"/>
      <c r="L185" s="6"/>
      <c r="M185" s="6"/>
      <c r="N185" s="6"/>
      <c r="O185" s="6"/>
      <c r="P185" s="6"/>
      <c r="Q185" s="6"/>
      <c r="R185" s="6"/>
      <c r="S185" s="6"/>
    </row>
    <row r="186" spans="1:19" ht="12.75" customHeight="1">
      <c r="A186" s="6"/>
      <c r="B186" s="6"/>
      <c r="C186" s="6"/>
      <c r="D186" s="6"/>
      <c r="E186" s="6"/>
      <c r="F186" s="6"/>
      <c r="G186" s="6"/>
      <c r="H186" s="6"/>
      <c r="I186" s="6"/>
      <c r="J186" s="6"/>
      <c r="K186" s="6"/>
      <c r="L186" s="6"/>
      <c r="M186" s="6"/>
      <c r="N186" s="6"/>
      <c r="O186" s="6"/>
      <c r="P186" s="6"/>
      <c r="Q186" s="6"/>
      <c r="R186" s="6"/>
      <c r="S186" s="6"/>
    </row>
    <row r="187" spans="1:19" ht="12.75" customHeight="1">
      <c r="A187" s="6"/>
      <c r="B187" s="6"/>
      <c r="C187" s="6"/>
      <c r="D187" s="6"/>
      <c r="E187" s="6"/>
      <c r="F187" s="6"/>
      <c r="G187" s="6"/>
      <c r="H187" s="6"/>
      <c r="I187" s="6"/>
      <c r="J187" s="6"/>
      <c r="K187" s="6"/>
      <c r="L187" s="6"/>
      <c r="M187" s="6"/>
      <c r="N187" s="6"/>
      <c r="O187" s="6"/>
      <c r="P187" s="6"/>
      <c r="Q187" s="6"/>
      <c r="R187" s="6"/>
      <c r="S187" s="6"/>
    </row>
    <row r="188" spans="1:19" ht="12.75" customHeight="1">
      <c r="A188" s="6"/>
      <c r="B188" s="6"/>
      <c r="C188" s="6"/>
      <c r="D188" s="6"/>
      <c r="E188" s="6"/>
      <c r="F188" s="6"/>
      <c r="G188" s="6"/>
      <c r="H188" s="6"/>
      <c r="I188" s="6"/>
      <c r="J188" s="6"/>
      <c r="K188" s="6"/>
      <c r="L188" s="6"/>
      <c r="M188" s="6"/>
      <c r="N188" s="6"/>
      <c r="O188" s="6"/>
      <c r="P188" s="6"/>
      <c r="Q188" s="6"/>
      <c r="R188" s="6"/>
      <c r="S188" s="6"/>
    </row>
    <row r="189" spans="1:19" ht="12.75" customHeight="1">
      <c r="A189" s="6"/>
      <c r="B189" s="6"/>
      <c r="C189" s="6"/>
      <c r="D189" s="6"/>
      <c r="E189" s="6"/>
      <c r="F189" s="6"/>
      <c r="G189" s="6"/>
      <c r="H189" s="6"/>
      <c r="I189" s="6"/>
      <c r="J189" s="6"/>
      <c r="K189" s="6"/>
      <c r="L189" s="6"/>
      <c r="M189" s="6"/>
      <c r="N189" s="6"/>
      <c r="O189" s="6"/>
      <c r="P189" s="6"/>
      <c r="Q189" s="6"/>
      <c r="R189" s="6"/>
      <c r="S189" s="6"/>
    </row>
    <row r="190" spans="1:19" ht="12.75" customHeight="1">
      <c r="A190" s="6"/>
      <c r="B190" s="6"/>
      <c r="C190" s="6"/>
      <c r="D190" s="6"/>
      <c r="E190" s="6"/>
      <c r="F190" s="6"/>
      <c r="G190" s="6"/>
      <c r="H190" s="6"/>
      <c r="I190" s="6"/>
      <c r="J190" s="6"/>
      <c r="K190" s="6"/>
      <c r="L190" s="6"/>
      <c r="M190" s="6"/>
      <c r="N190" s="6"/>
      <c r="O190" s="6"/>
      <c r="P190" s="6"/>
      <c r="Q190" s="6"/>
      <c r="R190" s="6"/>
      <c r="S190" s="6"/>
    </row>
    <row r="191" spans="1:19" ht="12.75" customHeight="1">
      <c r="A191" s="6"/>
      <c r="B191" s="6"/>
      <c r="C191" s="6"/>
      <c r="D191" s="6"/>
      <c r="E191" s="6"/>
      <c r="F191" s="6"/>
      <c r="G191" s="6"/>
      <c r="H191" s="6"/>
      <c r="I191" s="6"/>
      <c r="J191" s="6"/>
      <c r="K191" s="6"/>
      <c r="L191" s="6"/>
      <c r="M191" s="6"/>
      <c r="N191" s="6"/>
      <c r="O191" s="6"/>
      <c r="P191" s="6"/>
      <c r="Q191" s="6"/>
      <c r="R191" s="6"/>
      <c r="S191" s="6"/>
    </row>
    <row r="192" spans="1:19" ht="12.75" customHeight="1">
      <c r="A192" s="6"/>
      <c r="B192" s="6"/>
      <c r="C192" s="6"/>
      <c r="D192" s="6"/>
      <c r="E192" s="6"/>
      <c r="F192" s="6"/>
      <c r="G192" s="6"/>
      <c r="H192" s="6"/>
      <c r="I192" s="6"/>
      <c r="J192" s="6"/>
      <c r="K192" s="6"/>
      <c r="L192" s="6"/>
      <c r="M192" s="6"/>
      <c r="N192" s="6"/>
      <c r="O192" s="6"/>
      <c r="P192" s="6"/>
      <c r="Q192" s="6"/>
      <c r="R192" s="6"/>
      <c r="S192" s="6"/>
    </row>
    <row r="193" spans="1:19" ht="12.75" customHeight="1">
      <c r="A193" s="6"/>
      <c r="B193" s="6"/>
      <c r="C193" s="6"/>
      <c r="D193" s="6"/>
      <c r="E193" s="6"/>
      <c r="F193" s="6"/>
      <c r="G193" s="6"/>
      <c r="H193" s="6"/>
      <c r="I193" s="6"/>
      <c r="J193" s="6"/>
      <c r="K193" s="6"/>
      <c r="L193" s="6"/>
      <c r="M193" s="6"/>
      <c r="N193" s="6"/>
      <c r="O193" s="6"/>
      <c r="P193" s="6"/>
      <c r="Q193" s="6"/>
      <c r="R193" s="6"/>
      <c r="S193" s="6"/>
    </row>
    <row r="194" spans="1:19" ht="12.75" customHeight="1">
      <c r="A194" s="6"/>
      <c r="B194" s="6"/>
      <c r="C194" s="6"/>
      <c r="D194" s="6"/>
      <c r="E194" s="6"/>
      <c r="F194" s="6"/>
      <c r="G194" s="6"/>
      <c r="H194" s="6"/>
      <c r="I194" s="6"/>
      <c r="J194" s="6"/>
      <c r="K194" s="6"/>
      <c r="L194" s="6"/>
      <c r="M194" s="6"/>
      <c r="N194" s="6"/>
      <c r="O194" s="6"/>
      <c r="P194" s="6"/>
      <c r="Q194" s="6"/>
      <c r="R194" s="6"/>
      <c r="S194" s="6"/>
    </row>
    <row r="195" spans="1:19" ht="12.75" customHeight="1">
      <c r="A195" s="6"/>
      <c r="B195" s="6"/>
      <c r="C195" s="6"/>
      <c r="D195" s="6"/>
      <c r="E195" s="6"/>
      <c r="F195" s="6"/>
      <c r="G195" s="6"/>
      <c r="H195" s="6"/>
      <c r="I195" s="6"/>
      <c r="J195" s="6"/>
      <c r="K195" s="6"/>
      <c r="L195" s="6"/>
      <c r="M195" s="6"/>
      <c r="N195" s="6"/>
      <c r="O195" s="6"/>
      <c r="P195" s="6"/>
      <c r="Q195" s="6"/>
      <c r="R195" s="6"/>
      <c r="S195" s="6"/>
    </row>
    <row r="196" spans="1:19" ht="12.75" customHeight="1">
      <c r="A196" s="6"/>
      <c r="B196" s="6"/>
      <c r="C196" s="6"/>
      <c r="D196" s="6"/>
      <c r="E196" s="6"/>
      <c r="F196" s="6"/>
      <c r="G196" s="6"/>
      <c r="H196" s="6"/>
      <c r="I196" s="6"/>
      <c r="J196" s="6"/>
      <c r="K196" s="6"/>
      <c r="L196" s="6"/>
      <c r="M196" s="6"/>
      <c r="N196" s="6"/>
      <c r="O196" s="6"/>
      <c r="P196" s="6"/>
      <c r="Q196" s="6"/>
      <c r="R196" s="6"/>
      <c r="S196" s="6"/>
    </row>
    <row r="197" spans="1:19" ht="12.75" customHeight="1">
      <c r="A197" s="6"/>
      <c r="B197" s="6"/>
      <c r="C197" s="6"/>
      <c r="D197" s="6"/>
      <c r="E197" s="6"/>
      <c r="F197" s="6"/>
      <c r="G197" s="6"/>
      <c r="H197" s="6"/>
      <c r="I197" s="6"/>
      <c r="J197" s="6"/>
      <c r="K197" s="6"/>
      <c r="L197" s="6"/>
      <c r="M197" s="6"/>
      <c r="N197" s="6"/>
      <c r="O197" s="6"/>
      <c r="P197" s="6"/>
      <c r="Q197" s="6"/>
      <c r="R197" s="6"/>
      <c r="S197" s="6"/>
    </row>
    <row r="198" spans="1:19" ht="12.75" customHeight="1">
      <c r="A198" s="6"/>
      <c r="B198" s="6"/>
      <c r="C198" s="6"/>
      <c r="D198" s="6"/>
      <c r="E198" s="6"/>
      <c r="F198" s="6"/>
      <c r="G198" s="6"/>
      <c r="H198" s="6"/>
      <c r="I198" s="6"/>
      <c r="J198" s="6"/>
      <c r="K198" s="6"/>
      <c r="L198" s="6"/>
      <c r="M198" s="6"/>
      <c r="N198" s="6"/>
      <c r="O198" s="6"/>
      <c r="P198" s="6"/>
      <c r="Q198" s="6"/>
      <c r="R198" s="6"/>
      <c r="S198" s="6"/>
    </row>
    <row r="199" spans="1:19" ht="12.75" customHeight="1">
      <c r="A199" s="6"/>
      <c r="B199" s="6"/>
      <c r="C199" s="6"/>
      <c r="D199" s="6"/>
      <c r="E199" s="6"/>
      <c r="F199" s="6"/>
      <c r="G199" s="6"/>
      <c r="H199" s="6"/>
      <c r="I199" s="6"/>
      <c r="J199" s="6"/>
      <c r="K199" s="6"/>
      <c r="L199" s="6"/>
      <c r="M199" s="6"/>
      <c r="N199" s="6"/>
      <c r="O199" s="6"/>
      <c r="P199" s="6"/>
      <c r="Q199" s="6"/>
      <c r="R199" s="6"/>
      <c r="S199" s="6"/>
    </row>
    <row r="200" spans="1:19" ht="12.75" customHeight="1">
      <c r="A200" s="6"/>
      <c r="B200" s="6"/>
      <c r="C200" s="6"/>
      <c r="D200" s="6"/>
      <c r="E200" s="6"/>
      <c r="F200" s="6"/>
      <c r="G200" s="6"/>
      <c r="H200" s="6"/>
      <c r="I200" s="6"/>
      <c r="J200" s="6"/>
      <c r="K200" s="6"/>
      <c r="L200" s="6"/>
      <c r="M200" s="6"/>
      <c r="N200" s="6"/>
      <c r="O200" s="6"/>
      <c r="P200" s="6"/>
      <c r="Q200" s="6"/>
      <c r="R200" s="6"/>
      <c r="S200" s="6"/>
    </row>
    <row r="201" spans="1:19" ht="12.75" customHeight="1">
      <c r="A201" s="6"/>
      <c r="B201" s="6"/>
      <c r="C201" s="6"/>
      <c r="D201" s="6"/>
      <c r="E201" s="6"/>
      <c r="F201" s="6"/>
      <c r="G201" s="6"/>
      <c r="H201" s="6"/>
      <c r="I201" s="6"/>
      <c r="J201" s="6"/>
      <c r="K201" s="6"/>
      <c r="L201" s="6"/>
      <c r="M201" s="6"/>
      <c r="N201" s="6"/>
      <c r="O201" s="6"/>
      <c r="P201" s="6"/>
      <c r="Q201" s="6"/>
      <c r="R201" s="6"/>
      <c r="S201" s="6"/>
    </row>
    <row r="202" spans="1:19" ht="12.75" customHeight="1">
      <c r="A202" s="6"/>
      <c r="B202" s="6"/>
      <c r="C202" s="6"/>
      <c r="D202" s="6"/>
      <c r="E202" s="6"/>
      <c r="F202" s="6"/>
      <c r="G202" s="6"/>
      <c r="H202" s="6"/>
      <c r="I202" s="6"/>
      <c r="J202" s="6"/>
      <c r="K202" s="6"/>
      <c r="L202" s="6"/>
      <c r="M202" s="6"/>
      <c r="N202" s="6"/>
      <c r="O202" s="6"/>
      <c r="P202" s="6"/>
      <c r="Q202" s="6"/>
      <c r="R202" s="6"/>
      <c r="S202" s="6"/>
    </row>
    <row r="203" spans="1:19" ht="12.75" customHeight="1">
      <c r="A203" s="6"/>
      <c r="B203" s="6"/>
      <c r="C203" s="6"/>
      <c r="D203" s="6"/>
      <c r="E203" s="6"/>
      <c r="F203" s="6"/>
      <c r="G203" s="6"/>
      <c r="H203" s="6"/>
      <c r="I203" s="6"/>
      <c r="J203" s="6"/>
      <c r="K203" s="6"/>
      <c r="L203" s="6"/>
      <c r="M203" s="6"/>
      <c r="N203" s="6"/>
      <c r="O203" s="6"/>
      <c r="P203" s="6"/>
      <c r="Q203" s="6"/>
      <c r="R203" s="6"/>
      <c r="S203" s="6"/>
    </row>
    <row r="204" spans="1:19" ht="12.75" customHeight="1">
      <c r="A204" s="6"/>
      <c r="B204" s="6"/>
      <c r="C204" s="6"/>
      <c r="D204" s="6"/>
      <c r="E204" s="6"/>
      <c r="F204" s="6"/>
      <c r="G204" s="6"/>
      <c r="H204" s="6"/>
      <c r="I204" s="6"/>
      <c r="J204" s="6"/>
      <c r="K204" s="6"/>
      <c r="L204" s="6"/>
      <c r="M204" s="6"/>
      <c r="N204" s="6"/>
      <c r="O204" s="6"/>
      <c r="P204" s="6"/>
      <c r="Q204" s="6"/>
      <c r="R204" s="6"/>
      <c r="S204" s="6"/>
    </row>
    <row r="205" spans="1:19" ht="12.75" customHeight="1">
      <c r="A205" s="6"/>
      <c r="B205" s="6"/>
      <c r="C205" s="6"/>
      <c r="D205" s="6"/>
      <c r="E205" s="6"/>
      <c r="F205" s="6"/>
      <c r="G205" s="6"/>
      <c r="H205" s="6"/>
      <c r="I205" s="6"/>
      <c r="J205" s="6"/>
      <c r="K205" s="6"/>
      <c r="L205" s="6"/>
      <c r="M205" s="6"/>
      <c r="N205" s="6"/>
      <c r="O205" s="6"/>
      <c r="P205" s="6"/>
      <c r="Q205" s="6"/>
      <c r="R205" s="6"/>
      <c r="S205" s="6"/>
    </row>
    <row r="206" spans="1:19" ht="12.75" customHeight="1">
      <c r="A206" s="6"/>
      <c r="B206" s="6"/>
      <c r="C206" s="6"/>
      <c r="D206" s="6"/>
      <c r="E206" s="6"/>
      <c r="F206" s="6"/>
      <c r="G206" s="6"/>
      <c r="H206" s="6"/>
      <c r="I206" s="6"/>
      <c r="J206" s="6"/>
      <c r="K206" s="6"/>
      <c r="L206" s="6"/>
      <c r="M206" s="6"/>
      <c r="N206" s="6"/>
      <c r="O206" s="6"/>
      <c r="P206" s="6"/>
      <c r="Q206" s="6"/>
      <c r="R206" s="6"/>
      <c r="S206" s="6"/>
    </row>
    <row r="207" spans="1:19" ht="12.75" customHeight="1">
      <c r="A207" s="6"/>
      <c r="B207" s="6"/>
      <c r="C207" s="6"/>
      <c r="D207" s="6"/>
      <c r="E207" s="6"/>
      <c r="F207" s="6"/>
      <c r="G207" s="6"/>
      <c r="H207" s="6"/>
      <c r="I207" s="6"/>
      <c r="J207" s="6"/>
      <c r="K207" s="6"/>
      <c r="L207" s="6"/>
      <c r="M207" s="6"/>
      <c r="N207" s="6"/>
      <c r="O207" s="6"/>
      <c r="P207" s="6"/>
      <c r="Q207" s="6"/>
      <c r="R207" s="6"/>
      <c r="S207" s="6"/>
    </row>
    <row r="208" spans="1:19" ht="12.75" customHeight="1">
      <c r="A208" s="6"/>
      <c r="B208" s="6"/>
      <c r="C208" s="6"/>
      <c r="D208" s="6"/>
      <c r="E208" s="6"/>
      <c r="F208" s="6"/>
      <c r="G208" s="6"/>
      <c r="H208" s="6"/>
      <c r="I208" s="6"/>
      <c r="J208" s="6"/>
      <c r="K208" s="6"/>
      <c r="L208" s="6"/>
      <c r="M208" s="6"/>
      <c r="N208" s="6"/>
      <c r="O208" s="6"/>
      <c r="P208" s="6"/>
      <c r="Q208" s="6"/>
      <c r="R208" s="6"/>
      <c r="S208" s="6"/>
    </row>
    <row r="209" spans="1:19" ht="12.75" customHeight="1">
      <c r="A209" s="6"/>
      <c r="B209" s="6"/>
      <c r="C209" s="6"/>
      <c r="D209" s="6"/>
      <c r="E209" s="6"/>
      <c r="F209" s="6"/>
      <c r="G209" s="6"/>
      <c r="H209" s="6"/>
      <c r="I209" s="6"/>
      <c r="J209" s="6"/>
      <c r="K209" s="6"/>
      <c r="L209" s="6"/>
      <c r="M209" s="6"/>
      <c r="N209" s="6"/>
      <c r="O209" s="6"/>
      <c r="P209" s="6"/>
      <c r="Q209" s="6"/>
      <c r="R209" s="6"/>
      <c r="S209" s="6"/>
    </row>
    <row r="210" spans="1:19" ht="12.75" customHeight="1">
      <c r="A210" s="6"/>
      <c r="B210" s="6"/>
      <c r="C210" s="6"/>
      <c r="D210" s="6"/>
      <c r="E210" s="6"/>
      <c r="F210" s="6"/>
      <c r="G210" s="6"/>
      <c r="H210" s="6"/>
      <c r="I210" s="6"/>
      <c r="J210" s="6"/>
      <c r="K210" s="6"/>
      <c r="L210" s="6"/>
      <c r="M210" s="6"/>
      <c r="N210" s="6"/>
      <c r="O210" s="6"/>
      <c r="P210" s="6"/>
      <c r="Q210" s="6"/>
      <c r="R210" s="6"/>
      <c r="S210" s="6"/>
    </row>
    <row r="211" spans="1:19" ht="12.75" customHeight="1">
      <c r="A211" s="6"/>
      <c r="B211" s="6"/>
      <c r="C211" s="6"/>
      <c r="D211" s="6"/>
      <c r="E211" s="6"/>
      <c r="F211" s="6"/>
      <c r="G211" s="6"/>
      <c r="H211" s="6"/>
      <c r="I211" s="6"/>
      <c r="J211" s="6"/>
      <c r="K211" s="6"/>
      <c r="L211" s="6"/>
      <c r="M211" s="6"/>
      <c r="N211" s="6"/>
      <c r="O211" s="6"/>
      <c r="P211" s="6"/>
      <c r="Q211" s="6"/>
      <c r="R211" s="6"/>
      <c r="S211" s="6"/>
    </row>
    <row r="212" spans="1:19" ht="12.75" customHeight="1">
      <c r="A212" s="6"/>
      <c r="B212" s="6"/>
      <c r="C212" s="6"/>
      <c r="D212" s="6"/>
      <c r="E212" s="6"/>
      <c r="F212" s="6"/>
      <c r="G212" s="6"/>
      <c r="H212" s="6"/>
      <c r="I212" s="6"/>
      <c r="J212" s="6"/>
      <c r="K212" s="6"/>
      <c r="L212" s="6"/>
      <c r="M212" s="6"/>
      <c r="N212" s="6"/>
      <c r="O212" s="6"/>
      <c r="P212" s="6"/>
      <c r="Q212" s="6"/>
      <c r="R212" s="6"/>
      <c r="S212" s="6"/>
    </row>
    <row r="213" spans="1:19" ht="12.75" customHeight="1">
      <c r="A213" s="6"/>
      <c r="B213" s="6"/>
      <c r="C213" s="6"/>
      <c r="D213" s="6"/>
      <c r="E213" s="6"/>
      <c r="F213" s="6"/>
      <c r="G213" s="6"/>
      <c r="H213" s="6"/>
      <c r="I213" s="6"/>
      <c r="J213" s="6"/>
      <c r="K213" s="6"/>
      <c r="L213" s="6"/>
      <c r="M213" s="6"/>
      <c r="N213" s="6"/>
      <c r="O213" s="6"/>
      <c r="P213" s="6"/>
      <c r="Q213" s="6"/>
      <c r="R213" s="6"/>
      <c r="S213" s="6"/>
    </row>
    <row r="214" spans="1:19" ht="12.75" customHeight="1">
      <c r="A214" s="6"/>
      <c r="B214" s="6"/>
      <c r="C214" s="6"/>
      <c r="D214" s="6"/>
      <c r="E214" s="6"/>
      <c r="F214" s="6"/>
      <c r="G214" s="6"/>
      <c r="H214" s="6"/>
      <c r="I214" s="6"/>
      <c r="J214" s="6"/>
      <c r="K214" s="6"/>
      <c r="L214" s="6"/>
      <c r="M214" s="6"/>
      <c r="N214" s="6"/>
      <c r="O214" s="6"/>
      <c r="P214" s="6"/>
      <c r="Q214" s="6"/>
      <c r="R214" s="6"/>
      <c r="S214" s="6"/>
    </row>
    <row r="215" spans="1:19" ht="12.75" customHeight="1">
      <c r="A215" s="6"/>
      <c r="B215" s="6"/>
      <c r="C215" s="6"/>
      <c r="D215" s="6"/>
      <c r="E215" s="6"/>
      <c r="F215" s="6"/>
      <c r="G215" s="6"/>
      <c r="H215" s="6"/>
      <c r="I215" s="6"/>
      <c r="J215" s="6"/>
      <c r="K215" s="6"/>
      <c r="L215" s="6"/>
      <c r="M215" s="6"/>
      <c r="N215" s="6"/>
      <c r="O215" s="6"/>
      <c r="P215" s="6"/>
      <c r="Q215" s="6"/>
      <c r="R215" s="6"/>
      <c r="S215" s="6"/>
    </row>
    <row r="216" spans="1:19" ht="12.75" customHeight="1">
      <c r="A216" s="6"/>
      <c r="B216" s="6"/>
      <c r="C216" s="6"/>
      <c r="D216" s="6"/>
      <c r="E216" s="6"/>
      <c r="F216" s="6"/>
      <c r="G216" s="6"/>
      <c r="H216" s="6"/>
      <c r="I216" s="6"/>
      <c r="J216" s="6"/>
      <c r="K216" s="6"/>
      <c r="L216" s="6"/>
      <c r="M216" s="6"/>
      <c r="N216" s="6"/>
      <c r="O216" s="6"/>
      <c r="P216" s="6"/>
      <c r="Q216" s="6"/>
      <c r="R216" s="6"/>
      <c r="S216" s="6"/>
    </row>
    <row r="217" spans="1:19" ht="12.75" customHeight="1">
      <c r="A217" s="6"/>
      <c r="B217" s="6"/>
      <c r="C217" s="6"/>
      <c r="D217" s="6"/>
      <c r="E217" s="6"/>
      <c r="F217" s="6"/>
      <c r="G217" s="6"/>
      <c r="H217" s="6"/>
      <c r="I217" s="6"/>
      <c r="J217" s="6"/>
      <c r="K217" s="6"/>
      <c r="L217" s="6"/>
      <c r="M217" s="6"/>
      <c r="N217" s="6"/>
      <c r="O217" s="6"/>
      <c r="P217" s="6"/>
      <c r="Q217" s="6"/>
      <c r="R217" s="6"/>
      <c r="S217" s="6"/>
    </row>
    <row r="218" spans="1:19" ht="12.75" customHeight="1">
      <c r="A218" s="6"/>
      <c r="B218" s="6"/>
      <c r="C218" s="6"/>
      <c r="D218" s="6"/>
      <c r="E218" s="6"/>
      <c r="F218" s="6"/>
      <c r="G218" s="6"/>
      <c r="H218" s="6"/>
      <c r="I218" s="6"/>
      <c r="J218" s="6"/>
      <c r="K218" s="6"/>
      <c r="L218" s="6"/>
      <c r="M218" s="6"/>
      <c r="N218" s="6"/>
      <c r="O218" s="6"/>
      <c r="P218" s="6"/>
      <c r="Q218" s="6"/>
      <c r="R218" s="6"/>
      <c r="S218" s="6"/>
    </row>
    <row r="219" spans="1:19" ht="12.75" customHeight="1">
      <c r="A219" s="6"/>
      <c r="B219" s="6"/>
      <c r="C219" s="6"/>
      <c r="D219" s="6"/>
      <c r="E219" s="6"/>
      <c r="F219" s="6"/>
      <c r="G219" s="6"/>
      <c r="H219" s="6"/>
      <c r="I219" s="6"/>
      <c r="J219" s="6"/>
      <c r="K219" s="6"/>
      <c r="L219" s="6"/>
      <c r="M219" s="6"/>
      <c r="N219" s="6"/>
      <c r="O219" s="6"/>
      <c r="P219" s="6"/>
      <c r="Q219" s="6"/>
      <c r="R219" s="6"/>
      <c r="S219" s="6"/>
    </row>
    <row r="220" spans="1:19" ht="12.75" customHeight="1">
      <c r="A220" s="6"/>
      <c r="B220" s="6"/>
      <c r="C220" s="6"/>
      <c r="D220" s="6"/>
      <c r="E220" s="6"/>
      <c r="F220" s="6"/>
      <c r="G220" s="6"/>
      <c r="H220" s="6"/>
      <c r="I220" s="6"/>
      <c r="J220" s="6"/>
      <c r="K220" s="6"/>
      <c r="L220" s="6"/>
      <c r="M220" s="6"/>
      <c r="N220" s="6"/>
      <c r="O220" s="6"/>
      <c r="P220" s="6"/>
      <c r="Q220" s="6"/>
      <c r="R220" s="6"/>
      <c r="S220" s="6"/>
    </row>
    <row r="221" spans="1:19" ht="12.75" customHeight="1">
      <c r="A221" s="6"/>
      <c r="B221" s="6"/>
      <c r="C221" s="6"/>
      <c r="D221" s="6"/>
      <c r="E221" s="6"/>
      <c r="F221" s="6"/>
      <c r="G221" s="6"/>
      <c r="H221" s="6"/>
      <c r="I221" s="6"/>
      <c r="J221" s="6"/>
      <c r="K221" s="6"/>
      <c r="L221" s="6"/>
      <c r="M221" s="6"/>
      <c r="N221" s="6"/>
      <c r="O221" s="6"/>
      <c r="P221" s="6"/>
      <c r="Q221" s="6"/>
      <c r="R221" s="6"/>
      <c r="S221" s="6"/>
    </row>
    <row r="222" spans="1:19" ht="12.75" customHeight="1">
      <c r="A222" s="6"/>
      <c r="B222" s="6"/>
      <c r="C222" s="6"/>
      <c r="D222" s="6"/>
      <c r="E222" s="6"/>
      <c r="F222" s="6"/>
      <c r="G222" s="6"/>
      <c r="H222" s="6"/>
      <c r="I222" s="6"/>
      <c r="J222" s="6"/>
      <c r="K222" s="6"/>
      <c r="L222" s="6"/>
      <c r="M222" s="6"/>
      <c r="N222" s="6"/>
      <c r="O222" s="6"/>
      <c r="P222" s="6"/>
      <c r="Q222" s="6"/>
      <c r="R222" s="6"/>
      <c r="S222" s="6"/>
    </row>
    <row r="223" spans="1:19" ht="12.75" customHeight="1">
      <c r="A223" s="6"/>
      <c r="B223" s="6"/>
      <c r="C223" s="6"/>
      <c r="D223" s="6"/>
      <c r="E223" s="6"/>
      <c r="F223" s="6"/>
      <c r="G223" s="6"/>
      <c r="H223" s="6"/>
      <c r="I223" s="6"/>
      <c r="J223" s="6"/>
      <c r="K223" s="6"/>
      <c r="L223" s="6"/>
      <c r="M223" s="6"/>
      <c r="N223" s="6"/>
      <c r="O223" s="6"/>
      <c r="P223" s="6"/>
      <c r="Q223" s="6"/>
      <c r="R223" s="6"/>
      <c r="S223" s="6"/>
    </row>
    <row r="224" spans="1:19" ht="12.75" customHeight="1">
      <c r="A224" s="6"/>
      <c r="B224" s="6"/>
      <c r="C224" s="6"/>
      <c r="D224" s="6"/>
      <c r="E224" s="6"/>
      <c r="F224" s="6"/>
      <c r="G224" s="6"/>
      <c r="H224" s="6"/>
      <c r="I224" s="6"/>
      <c r="J224" s="6"/>
      <c r="K224" s="6"/>
      <c r="L224" s="6"/>
      <c r="M224" s="6"/>
      <c r="N224" s="6"/>
      <c r="O224" s="6"/>
      <c r="P224" s="6"/>
      <c r="Q224" s="6"/>
      <c r="R224" s="6"/>
      <c r="S224" s="6"/>
    </row>
    <row r="225" spans="1:19" ht="12.75" customHeight="1">
      <c r="A225" s="6"/>
      <c r="B225" s="6"/>
      <c r="C225" s="6"/>
      <c r="D225" s="6"/>
      <c r="E225" s="6"/>
      <c r="F225" s="6"/>
      <c r="G225" s="6"/>
      <c r="H225" s="6"/>
      <c r="I225" s="6"/>
      <c r="J225" s="6"/>
      <c r="K225" s="6"/>
      <c r="L225" s="6"/>
      <c r="M225" s="6"/>
      <c r="N225" s="6"/>
      <c r="O225" s="6"/>
      <c r="P225" s="6"/>
      <c r="Q225" s="6"/>
      <c r="R225" s="6"/>
      <c r="S225" s="6"/>
    </row>
    <row r="226" spans="1:19" ht="12.75" customHeight="1">
      <c r="A226" s="6"/>
      <c r="B226" s="6"/>
      <c r="C226" s="6"/>
      <c r="D226" s="6"/>
      <c r="E226" s="6"/>
      <c r="F226" s="6"/>
      <c r="G226" s="6"/>
      <c r="H226" s="6"/>
      <c r="I226" s="6"/>
      <c r="J226" s="6"/>
      <c r="K226" s="6"/>
      <c r="L226" s="6"/>
      <c r="M226" s="6"/>
      <c r="N226" s="6"/>
      <c r="O226" s="6"/>
      <c r="P226" s="6"/>
      <c r="Q226" s="6"/>
      <c r="R226" s="6"/>
      <c r="S226" s="6"/>
    </row>
    <row r="227" spans="1:19" ht="12.75" customHeight="1">
      <c r="A227" s="6"/>
      <c r="B227" s="6"/>
      <c r="C227" s="6"/>
      <c r="D227" s="6"/>
      <c r="E227" s="6"/>
      <c r="F227" s="6"/>
      <c r="G227" s="6"/>
      <c r="H227" s="6"/>
      <c r="I227" s="6"/>
      <c r="J227" s="6"/>
      <c r="K227" s="6"/>
      <c r="L227" s="6"/>
      <c r="M227" s="6"/>
      <c r="N227" s="6"/>
      <c r="O227" s="6"/>
      <c r="P227" s="6"/>
      <c r="Q227" s="6"/>
      <c r="R227" s="6"/>
      <c r="S227" s="6"/>
    </row>
    <row r="228" spans="1:19" ht="12.75" customHeight="1">
      <c r="A228" s="6"/>
      <c r="B228" s="6"/>
      <c r="C228" s="6"/>
      <c r="D228" s="6"/>
      <c r="E228" s="6"/>
      <c r="F228" s="6"/>
      <c r="G228" s="6"/>
      <c r="H228" s="6"/>
      <c r="I228" s="6"/>
      <c r="J228" s="6"/>
      <c r="K228" s="6"/>
      <c r="L228" s="6"/>
      <c r="M228" s="6"/>
      <c r="N228" s="6"/>
      <c r="O228" s="6"/>
      <c r="P228" s="6"/>
      <c r="Q228" s="6"/>
      <c r="R228" s="6"/>
      <c r="S228" s="6"/>
    </row>
    <row r="229" spans="1:19" ht="12.75" customHeight="1">
      <c r="A229" s="6"/>
      <c r="B229" s="6"/>
      <c r="C229" s="6"/>
      <c r="D229" s="6"/>
      <c r="E229" s="6"/>
      <c r="F229" s="6"/>
      <c r="G229" s="6"/>
      <c r="H229" s="6"/>
      <c r="I229" s="6"/>
      <c r="J229" s="6"/>
      <c r="K229" s="6"/>
      <c r="L229" s="6"/>
      <c r="M229" s="6"/>
      <c r="N229" s="6"/>
      <c r="O229" s="6"/>
      <c r="P229" s="6"/>
      <c r="Q229" s="6"/>
      <c r="R229" s="6"/>
      <c r="S229" s="6"/>
    </row>
    <row r="230" spans="1:19" ht="12.75" customHeight="1">
      <c r="A230" s="6"/>
      <c r="B230" s="6"/>
      <c r="C230" s="6"/>
      <c r="D230" s="6"/>
      <c r="E230" s="6"/>
      <c r="F230" s="6"/>
      <c r="G230" s="6"/>
      <c r="H230" s="6"/>
      <c r="I230" s="6"/>
      <c r="J230" s="6"/>
      <c r="K230" s="6"/>
      <c r="L230" s="6"/>
      <c r="M230" s="6"/>
      <c r="N230" s="6"/>
      <c r="O230" s="6"/>
      <c r="P230" s="6"/>
      <c r="Q230" s="6"/>
      <c r="R230" s="6"/>
      <c r="S230" s="6"/>
    </row>
    <row r="231" spans="1:19" ht="12.75" customHeight="1">
      <c r="A231" s="6"/>
      <c r="B231" s="6"/>
      <c r="C231" s="6"/>
      <c r="D231" s="6"/>
      <c r="E231" s="6"/>
      <c r="F231" s="6"/>
      <c r="G231" s="6"/>
      <c r="H231" s="6"/>
      <c r="I231" s="6"/>
      <c r="J231" s="6"/>
      <c r="K231" s="6"/>
      <c r="L231" s="6"/>
      <c r="M231" s="6"/>
      <c r="N231" s="6"/>
      <c r="O231" s="6"/>
      <c r="P231" s="6"/>
      <c r="Q231" s="6"/>
      <c r="R231" s="6"/>
      <c r="S231" s="6"/>
    </row>
    <row r="232" spans="1:19" ht="12.75" customHeight="1">
      <c r="A232" s="6"/>
      <c r="B232" s="6"/>
      <c r="C232" s="6"/>
      <c r="D232" s="6"/>
      <c r="E232" s="6"/>
      <c r="F232" s="6"/>
      <c r="G232" s="6"/>
      <c r="H232" s="6"/>
      <c r="I232" s="6"/>
      <c r="J232" s="6"/>
      <c r="K232" s="6"/>
      <c r="L232" s="6"/>
      <c r="M232" s="6"/>
      <c r="N232" s="6"/>
      <c r="O232" s="6"/>
      <c r="P232" s="6"/>
      <c r="Q232" s="6"/>
      <c r="R232" s="6"/>
      <c r="S232" s="6"/>
    </row>
    <row r="233" spans="1:19" ht="12.75" customHeight="1">
      <c r="A233" s="6"/>
      <c r="B233" s="6"/>
      <c r="C233" s="6"/>
      <c r="D233" s="6"/>
      <c r="E233" s="6"/>
      <c r="F233" s="6"/>
      <c r="G233" s="6"/>
      <c r="H233" s="6"/>
      <c r="I233" s="6"/>
      <c r="J233" s="6"/>
      <c r="K233" s="6"/>
      <c r="L233" s="6"/>
      <c r="M233" s="6"/>
      <c r="N233" s="6"/>
      <c r="O233" s="6"/>
      <c r="P233" s="6"/>
      <c r="Q233" s="6"/>
      <c r="R233" s="6"/>
      <c r="S233" s="6"/>
    </row>
    <row r="234" spans="1:19" ht="12.75" customHeight="1">
      <c r="A234" s="6"/>
      <c r="B234" s="6"/>
      <c r="C234" s="6"/>
      <c r="D234" s="6"/>
      <c r="E234" s="6"/>
      <c r="F234" s="6"/>
      <c r="G234" s="6"/>
      <c r="H234" s="6"/>
      <c r="I234" s="6"/>
      <c r="J234" s="6"/>
      <c r="K234" s="6"/>
      <c r="L234" s="6"/>
      <c r="M234" s="6"/>
      <c r="N234" s="6"/>
      <c r="O234" s="6"/>
      <c r="P234" s="6"/>
      <c r="Q234" s="6"/>
      <c r="R234" s="6"/>
      <c r="S234" s="6"/>
    </row>
    <row r="235" spans="1:19" ht="12.75" customHeight="1">
      <c r="A235" s="6"/>
      <c r="B235" s="6"/>
      <c r="C235" s="6"/>
      <c r="D235" s="6"/>
      <c r="E235" s="6"/>
      <c r="F235" s="6"/>
      <c r="G235" s="6"/>
      <c r="H235" s="6"/>
      <c r="I235" s="6"/>
      <c r="J235" s="6"/>
      <c r="K235" s="6"/>
      <c r="L235" s="6"/>
      <c r="M235" s="6"/>
      <c r="N235" s="6"/>
      <c r="O235" s="6"/>
      <c r="P235" s="6"/>
      <c r="Q235" s="6"/>
      <c r="R235" s="6"/>
      <c r="S235" s="6"/>
    </row>
    <row r="236" spans="1:19" ht="12.75" customHeight="1">
      <c r="A236" s="6"/>
      <c r="B236" s="6"/>
      <c r="C236" s="6"/>
      <c r="D236" s="6"/>
      <c r="E236" s="6"/>
      <c r="F236" s="6"/>
      <c r="G236" s="6"/>
      <c r="H236" s="6"/>
      <c r="I236" s="6"/>
      <c r="J236" s="6"/>
      <c r="K236" s="6"/>
      <c r="L236" s="6"/>
      <c r="M236" s="6"/>
      <c r="N236" s="6"/>
      <c r="O236" s="6"/>
      <c r="P236" s="6"/>
      <c r="Q236" s="6"/>
      <c r="R236" s="6"/>
      <c r="S236" s="6"/>
    </row>
    <row r="237" spans="1:19" ht="12.75" customHeight="1">
      <c r="A237" s="6"/>
      <c r="B237" s="6"/>
      <c r="C237" s="6"/>
      <c r="D237" s="6"/>
      <c r="E237" s="6"/>
      <c r="F237" s="6"/>
      <c r="G237" s="6"/>
      <c r="H237" s="6"/>
      <c r="I237" s="6"/>
      <c r="J237" s="6"/>
      <c r="K237" s="6"/>
      <c r="L237" s="6"/>
      <c r="M237" s="6"/>
      <c r="N237" s="6"/>
      <c r="O237" s="6"/>
      <c r="P237" s="6"/>
      <c r="Q237" s="6"/>
      <c r="R237" s="6"/>
      <c r="S237" s="6"/>
    </row>
    <row r="238" spans="1:19" ht="12.75" customHeight="1">
      <c r="A238" s="6"/>
      <c r="B238" s="6"/>
      <c r="C238" s="6"/>
      <c r="D238" s="6"/>
      <c r="E238" s="6"/>
      <c r="F238" s="6"/>
      <c r="G238" s="6"/>
      <c r="H238" s="6"/>
      <c r="I238" s="6"/>
      <c r="J238" s="6"/>
      <c r="K238" s="6"/>
      <c r="L238" s="6"/>
      <c r="M238" s="6"/>
      <c r="N238" s="6"/>
      <c r="O238" s="6"/>
      <c r="P238" s="6"/>
      <c r="Q238" s="6"/>
      <c r="R238" s="6"/>
      <c r="S238" s="6"/>
    </row>
    <row r="239" spans="1:19" ht="12.75" customHeight="1">
      <c r="A239" s="6"/>
      <c r="B239" s="6"/>
      <c r="C239" s="6"/>
      <c r="D239" s="6"/>
      <c r="E239" s="6"/>
      <c r="F239" s="6"/>
      <c r="G239" s="6"/>
      <c r="H239" s="6"/>
      <c r="I239" s="6"/>
      <c r="J239" s="6"/>
      <c r="K239" s="6"/>
      <c r="L239" s="6"/>
      <c r="M239" s="6"/>
      <c r="N239" s="6"/>
      <c r="O239" s="6"/>
      <c r="P239" s="6"/>
      <c r="Q239" s="6"/>
      <c r="R239" s="6"/>
      <c r="S239" s="6"/>
    </row>
    <row r="240" spans="1:19" ht="12.75" customHeight="1">
      <c r="A240" s="6"/>
      <c r="B240" s="6"/>
      <c r="C240" s="6"/>
      <c r="D240" s="6"/>
      <c r="E240" s="6"/>
      <c r="F240" s="6"/>
      <c r="G240" s="6"/>
      <c r="H240" s="6"/>
      <c r="I240" s="6"/>
      <c r="J240" s="6"/>
      <c r="K240" s="6"/>
      <c r="L240" s="6"/>
      <c r="M240" s="6"/>
      <c r="N240" s="6"/>
      <c r="O240" s="6"/>
      <c r="P240" s="6"/>
      <c r="Q240" s="6"/>
      <c r="R240" s="6"/>
      <c r="S240" s="6"/>
    </row>
    <row r="241" spans="1:19" ht="12.75" customHeight="1">
      <c r="A241" s="6"/>
      <c r="B241" s="6"/>
      <c r="C241" s="6"/>
      <c r="D241" s="6"/>
      <c r="E241" s="6"/>
      <c r="F241" s="6"/>
      <c r="G241" s="6"/>
      <c r="H241" s="6"/>
      <c r="I241" s="6"/>
      <c r="J241" s="6"/>
      <c r="K241" s="6"/>
      <c r="L241" s="6"/>
      <c r="M241" s="6"/>
      <c r="N241" s="6"/>
      <c r="O241" s="6"/>
      <c r="P241" s="6"/>
      <c r="Q241" s="6"/>
      <c r="R241" s="6"/>
      <c r="S241" s="6"/>
    </row>
    <row r="242" spans="1:19" ht="12.75" customHeight="1">
      <c r="A242" s="6"/>
      <c r="B242" s="6"/>
      <c r="C242" s="6"/>
      <c r="D242" s="6"/>
      <c r="E242" s="6"/>
      <c r="F242" s="6"/>
      <c r="G242" s="6"/>
      <c r="H242" s="6"/>
      <c r="I242" s="6"/>
      <c r="J242" s="6"/>
      <c r="K242" s="6"/>
      <c r="L242" s="6"/>
      <c r="M242" s="6"/>
      <c r="N242" s="6"/>
      <c r="O242" s="6"/>
      <c r="P242" s="6"/>
      <c r="Q242" s="6"/>
      <c r="R242" s="6"/>
      <c r="S242" s="6"/>
    </row>
    <row r="243" spans="1:19" ht="12.75" customHeight="1">
      <c r="A243" s="6"/>
      <c r="B243" s="6"/>
      <c r="C243" s="6"/>
      <c r="D243" s="6"/>
      <c r="E243" s="6"/>
      <c r="F243" s="6"/>
      <c r="G243" s="6"/>
      <c r="H243" s="6"/>
      <c r="I243" s="6"/>
      <c r="J243" s="6"/>
      <c r="K243" s="6"/>
      <c r="L243" s="6"/>
      <c r="M243" s="6"/>
      <c r="N243" s="6"/>
      <c r="O243" s="6"/>
      <c r="P243" s="6"/>
      <c r="Q243" s="6"/>
      <c r="R243" s="6"/>
      <c r="S243" s="6"/>
    </row>
    <row r="244" spans="1:19" ht="12.75" customHeight="1">
      <c r="A244" s="6"/>
      <c r="B244" s="6"/>
      <c r="C244" s="6"/>
      <c r="D244" s="6"/>
      <c r="E244" s="6"/>
      <c r="F244" s="6"/>
      <c r="G244" s="6"/>
      <c r="H244" s="6"/>
      <c r="I244" s="6"/>
      <c r="J244" s="6"/>
      <c r="K244" s="6"/>
      <c r="L244" s="6"/>
      <c r="M244" s="6"/>
      <c r="N244" s="6"/>
      <c r="O244" s="6"/>
      <c r="P244" s="6"/>
      <c r="Q244" s="6"/>
      <c r="R244" s="6"/>
      <c r="S244" s="6"/>
    </row>
    <row r="245" spans="1:19" ht="12.75" customHeight="1">
      <c r="A245" s="6"/>
      <c r="B245" s="6"/>
      <c r="C245" s="6"/>
      <c r="D245" s="6"/>
      <c r="E245" s="6"/>
      <c r="F245" s="6"/>
      <c r="G245" s="6"/>
      <c r="H245" s="6"/>
      <c r="I245" s="6"/>
      <c r="J245" s="6"/>
      <c r="K245" s="6"/>
      <c r="L245" s="6"/>
      <c r="M245" s="6"/>
      <c r="N245" s="6"/>
      <c r="O245" s="6"/>
      <c r="P245" s="6"/>
      <c r="Q245" s="6"/>
      <c r="R245" s="6"/>
      <c r="S245" s="6"/>
    </row>
    <row r="246" spans="1:19" ht="12.75" customHeight="1">
      <c r="A246" s="6"/>
      <c r="B246" s="6"/>
      <c r="C246" s="6"/>
      <c r="D246" s="6"/>
      <c r="E246" s="6"/>
      <c r="F246" s="6"/>
      <c r="G246" s="6"/>
      <c r="H246" s="6"/>
      <c r="I246" s="6"/>
      <c r="J246" s="6"/>
      <c r="K246" s="6"/>
      <c r="L246" s="6"/>
      <c r="M246" s="6"/>
      <c r="N246" s="6"/>
      <c r="O246" s="6"/>
      <c r="P246" s="6"/>
      <c r="Q246" s="6"/>
      <c r="R246" s="6"/>
      <c r="S246" s="6"/>
    </row>
    <row r="247" spans="1:19" ht="12.75" customHeight="1">
      <c r="A247" s="6"/>
      <c r="B247" s="6"/>
      <c r="C247" s="6"/>
      <c r="D247" s="6"/>
      <c r="E247" s="6"/>
      <c r="F247" s="6"/>
      <c r="G247" s="6"/>
      <c r="H247" s="6"/>
      <c r="I247" s="6"/>
      <c r="J247" s="6"/>
      <c r="K247" s="6"/>
      <c r="L247" s="6"/>
      <c r="M247" s="6"/>
      <c r="N247" s="6"/>
      <c r="O247" s="6"/>
      <c r="P247" s="6"/>
      <c r="Q247" s="6"/>
      <c r="R247" s="6"/>
      <c r="S247" s="6"/>
    </row>
    <row r="248" spans="1:19" ht="12.75" customHeight="1">
      <c r="A248" s="6"/>
      <c r="B248" s="6"/>
      <c r="C248" s="6"/>
      <c r="D248" s="6"/>
      <c r="E248" s="6"/>
      <c r="F248" s="6"/>
      <c r="G248" s="6"/>
      <c r="H248" s="6"/>
      <c r="I248" s="6"/>
      <c r="J248" s="6"/>
      <c r="K248" s="6"/>
      <c r="L248" s="6"/>
      <c r="M248" s="6"/>
      <c r="N248" s="6"/>
      <c r="O248" s="6"/>
      <c r="P248" s="6"/>
      <c r="Q248" s="6"/>
      <c r="R248" s="6"/>
      <c r="S248" s="6"/>
    </row>
    <row r="249" spans="1:19" ht="12.75" customHeight="1">
      <c r="A249" s="6"/>
      <c r="B249" s="6"/>
      <c r="C249" s="6"/>
      <c r="D249" s="6"/>
      <c r="E249" s="6"/>
      <c r="F249" s="6"/>
      <c r="G249" s="6"/>
      <c r="H249" s="6"/>
      <c r="I249" s="6"/>
      <c r="J249" s="6"/>
      <c r="K249" s="6"/>
      <c r="L249" s="6"/>
      <c r="M249" s="6"/>
      <c r="N249" s="6"/>
      <c r="O249" s="6"/>
      <c r="P249" s="6"/>
      <c r="Q249" s="6"/>
      <c r="R249" s="6"/>
      <c r="S249" s="6"/>
    </row>
    <row r="250" spans="1:19" ht="12.75" customHeight="1">
      <c r="A250" s="6"/>
      <c r="B250" s="6"/>
      <c r="C250" s="6"/>
      <c r="D250" s="6"/>
      <c r="E250" s="6"/>
      <c r="F250" s="6"/>
      <c r="G250" s="6"/>
      <c r="H250" s="6"/>
      <c r="I250" s="6"/>
      <c r="J250" s="6"/>
      <c r="K250" s="6"/>
      <c r="L250" s="6"/>
      <c r="M250" s="6"/>
      <c r="N250" s="6"/>
      <c r="O250" s="6"/>
      <c r="P250" s="6"/>
      <c r="Q250" s="6"/>
      <c r="R250" s="6"/>
      <c r="S250" s="6"/>
    </row>
    <row r="251" spans="1:19" ht="12.75" customHeight="1">
      <c r="A251" s="6"/>
      <c r="B251" s="6"/>
      <c r="C251" s="6"/>
      <c r="D251" s="6"/>
      <c r="E251" s="6"/>
      <c r="F251" s="6"/>
      <c r="G251" s="6"/>
      <c r="H251" s="6"/>
      <c r="I251" s="6"/>
      <c r="J251" s="6"/>
      <c r="K251" s="6"/>
      <c r="L251" s="6"/>
      <c r="M251" s="6"/>
      <c r="N251" s="6"/>
      <c r="O251" s="6"/>
      <c r="P251" s="6"/>
      <c r="Q251" s="6"/>
      <c r="R251" s="6"/>
      <c r="S251" s="6"/>
    </row>
    <row r="252" spans="1:19" ht="12.75" customHeight="1">
      <c r="A252" s="6"/>
      <c r="B252" s="6"/>
      <c r="C252" s="6"/>
      <c r="D252" s="6"/>
      <c r="E252" s="6"/>
      <c r="F252" s="6"/>
      <c r="G252" s="6"/>
      <c r="H252" s="6"/>
      <c r="I252" s="6"/>
      <c r="J252" s="6"/>
      <c r="K252" s="6"/>
      <c r="L252" s="6"/>
      <c r="M252" s="6"/>
      <c r="N252" s="6"/>
      <c r="O252" s="6"/>
      <c r="P252" s="6"/>
      <c r="Q252" s="6"/>
      <c r="R252" s="6"/>
      <c r="S252" s="6"/>
    </row>
    <row r="253" spans="1:19" ht="12.75" customHeight="1">
      <c r="A253" s="6"/>
      <c r="B253" s="6"/>
      <c r="C253" s="6"/>
      <c r="D253" s="6"/>
      <c r="E253" s="6"/>
      <c r="F253" s="6"/>
      <c r="G253" s="6"/>
      <c r="H253" s="6"/>
      <c r="I253" s="6"/>
      <c r="J253" s="6"/>
      <c r="K253" s="6"/>
      <c r="L253" s="6"/>
      <c r="M253" s="6"/>
      <c r="N253" s="6"/>
      <c r="O253" s="6"/>
      <c r="P253" s="6"/>
      <c r="Q253" s="6"/>
      <c r="R253" s="6"/>
      <c r="S253" s="6"/>
    </row>
    <row r="254" spans="1:19" ht="12.75" customHeight="1">
      <c r="A254" s="6"/>
      <c r="B254" s="6"/>
      <c r="C254" s="6"/>
      <c r="D254" s="6"/>
      <c r="E254" s="6"/>
      <c r="F254" s="6"/>
      <c r="G254" s="6"/>
      <c r="H254" s="6"/>
      <c r="I254" s="6"/>
      <c r="J254" s="6"/>
      <c r="K254" s="6"/>
      <c r="L254" s="6"/>
      <c r="M254" s="6"/>
      <c r="N254" s="6"/>
      <c r="O254" s="6"/>
      <c r="P254" s="6"/>
      <c r="Q254" s="6"/>
      <c r="R254" s="6"/>
      <c r="S254" s="6"/>
    </row>
    <row r="255" spans="1:19" ht="12.75" customHeight="1">
      <c r="A255" s="6"/>
      <c r="B255" s="6"/>
      <c r="C255" s="6"/>
      <c r="D255" s="6"/>
      <c r="E255" s="6"/>
      <c r="F255" s="6"/>
      <c r="G255" s="6"/>
      <c r="H255" s="6"/>
      <c r="I255" s="6"/>
      <c r="J255" s="6"/>
      <c r="K255" s="6"/>
      <c r="L255" s="6"/>
      <c r="M255" s="6"/>
      <c r="N255" s="6"/>
      <c r="O255" s="6"/>
      <c r="P255" s="6"/>
      <c r="Q255" s="6"/>
      <c r="R255" s="6"/>
      <c r="S255" s="6"/>
    </row>
    <row r="256" spans="1:19" ht="12.75" customHeight="1">
      <c r="A256" s="6"/>
      <c r="B256" s="6"/>
      <c r="C256" s="6"/>
      <c r="D256" s="6"/>
      <c r="E256" s="6"/>
      <c r="F256" s="6"/>
      <c r="G256" s="6"/>
      <c r="H256" s="6"/>
      <c r="I256" s="6"/>
      <c r="J256" s="6"/>
      <c r="K256" s="6"/>
      <c r="L256" s="6"/>
      <c r="M256" s="6"/>
      <c r="N256" s="6"/>
      <c r="O256" s="6"/>
      <c r="P256" s="6"/>
      <c r="Q256" s="6"/>
      <c r="R256" s="6"/>
      <c r="S256" s="6"/>
    </row>
    <row r="257" spans="1:19" ht="12.75" customHeight="1">
      <c r="A257" s="6"/>
      <c r="B257" s="6"/>
      <c r="C257" s="6"/>
      <c r="D257" s="6"/>
      <c r="E257" s="6"/>
      <c r="F257" s="6"/>
      <c r="G257" s="6"/>
      <c r="H257" s="6"/>
      <c r="I257" s="6"/>
      <c r="J257" s="6"/>
      <c r="K257" s="6"/>
      <c r="L257" s="6"/>
      <c r="M257" s="6"/>
      <c r="N257" s="6"/>
      <c r="O257" s="6"/>
      <c r="P257" s="6"/>
      <c r="Q257" s="6"/>
      <c r="R257" s="6"/>
      <c r="S257" s="6"/>
    </row>
    <row r="258" spans="1:19" ht="12.75" customHeight="1">
      <c r="A258" s="6"/>
      <c r="B258" s="6"/>
      <c r="C258" s="6"/>
      <c r="D258" s="6"/>
      <c r="E258" s="6"/>
      <c r="F258" s="6"/>
      <c r="G258" s="6"/>
      <c r="H258" s="6"/>
      <c r="I258" s="6"/>
      <c r="J258" s="6"/>
      <c r="K258" s="6"/>
      <c r="L258" s="6"/>
      <c r="M258" s="6"/>
      <c r="N258" s="6"/>
      <c r="O258" s="6"/>
      <c r="P258" s="6"/>
      <c r="Q258" s="6"/>
      <c r="R258" s="6"/>
      <c r="S258" s="6"/>
    </row>
    <row r="259" spans="1:19" ht="12.75" customHeight="1">
      <c r="A259" s="6"/>
      <c r="B259" s="6"/>
      <c r="C259" s="6"/>
      <c r="D259" s="6"/>
      <c r="E259" s="6"/>
      <c r="F259" s="6"/>
      <c r="G259" s="6"/>
      <c r="H259" s="6"/>
      <c r="I259" s="6"/>
      <c r="J259" s="6"/>
      <c r="K259" s="6"/>
      <c r="L259" s="6"/>
      <c r="M259" s="6"/>
      <c r="N259" s="6"/>
      <c r="O259" s="6"/>
      <c r="P259" s="6"/>
      <c r="Q259" s="6"/>
      <c r="R259" s="6"/>
      <c r="S259" s="6"/>
    </row>
    <row r="260" spans="1:19" ht="12.75" customHeight="1">
      <c r="A260" s="6"/>
      <c r="B260" s="6"/>
      <c r="C260" s="6"/>
      <c r="D260" s="6"/>
      <c r="E260" s="6"/>
      <c r="F260" s="6"/>
      <c r="G260" s="6"/>
      <c r="H260" s="6"/>
      <c r="I260" s="6"/>
      <c r="J260" s="6"/>
      <c r="K260" s="6"/>
      <c r="L260" s="6"/>
      <c r="M260" s="6"/>
      <c r="N260" s="6"/>
      <c r="O260" s="6"/>
      <c r="P260" s="6"/>
      <c r="Q260" s="6"/>
      <c r="R260" s="6"/>
      <c r="S260" s="6"/>
    </row>
    <row r="261" spans="1:19" ht="12.75" customHeight="1">
      <c r="A261" s="6"/>
      <c r="B261" s="6"/>
      <c r="C261" s="6"/>
      <c r="D261" s="6"/>
      <c r="E261" s="6"/>
      <c r="F261" s="6"/>
      <c r="G261" s="6"/>
      <c r="H261" s="6"/>
      <c r="I261" s="6"/>
      <c r="J261" s="6"/>
      <c r="K261" s="6"/>
      <c r="L261" s="6"/>
      <c r="M261" s="6"/>
      <c r="N261" s="6"/>
      <c r="O261" s="6"/>
      <c r="P261" s="6"/>
      <c r="Q261" s="6"/>
      <c r="R261" s="6"/>
      <c r="S261" s="6"/>
    </row>
    <row r="262" spans="1:19" ht="12.75" customHeight="1">
      <c r="A262" s="6"/>
      <c r="B262" s="6"/>
      <c r="C262" s="6"/>
      <c r="D262" s="6"/>
      <c r="E262" s="6"/>
      <c r="F262" s="6"/>
      <c r="G262" s="6"/>
      <c r="H262" s="6"/>
      <c r="I262" s="6"/>
      <c r="J262" s="6"/>
      <c r="K262" s="6"/>
      <c r="L262" s="6"/>
      <c r="M262" s="6"/>
      <c r="N262" s="6"/>
      <c r="O262" s="6"/>
      <c r="P262" s="6"/>
      <c r="Q262" s="6"/>
      <c r="R262" s="6"/>
      <c r="S262" s="6"/>
    </row>
    <row r="263" spans="1:19" ht="12.75" customHeight="1">
      <c r="A263" s="6"/>
      <c r="B263" s="6"/>
      <c r="C263" s="6"/>
      <c r="D263" s="6"/>
      <c r="E263" s="6"/>
      <c r="F263" s="6"/>
      <c r="G263" s="6"/>
      <c r="H263" s="6"/>
      <c r="I263" s="6"/>
      <c r="J263" s="6"/>
      <c r="K263" s="6"/>
      <c r="L263" s="6"/>
      <c r="M263" s="6"/>
      <c r="N263" s="6"/>
      <c r="O263" s="6"/>
      <c r="P263" s="6"/>
      <c r="Q263" s="6"/>
      <c r="R263" s="6"/>
      <c r="S263" s="6"/>
    </row>
    <row r="264" spans="1:19" ht="12.75" customHeight="1">
      <c r="A264" s="6"/>
      <c r="B264" s="6"/>
      <c r="C264" s="6"/>
      <c r="D264" s="6"/>
      <c r="E264" s="6"/>
      <c r="F264" s="6"/>
      <c r="G264" s="6"/>
      <c r="H264" s="6"/>
      <c r="I264" s="6"/>
      <c r="J264" s="6"/>
      <c r="K264" s="6"/>
      <c r="L264" s="6"/>
      <c r="M264" s="6"/>
      <c r="N264" s="6"/>
      <c r="O264" s="6"/>
      <c r="P264" s="6"/>
      <c r="Q264" s="6"/>
      <c r="R264" s="6"/>
      <c r="S264" s="6"/>
    </row>
    <row r="265" spans="1:19" ht="12.75" customHeight="1">
      <c r="A265" s="6"/>
      <c r="B265" s="6"/>
      <c r="C265" s="6"/>
      <c r="D265" s="6"/>
      <c r="E265" s="6"/>
      <c r="F265" s="6"/>
      <c r="G265" s="6"/>
      <c r="H265" s="6"/>
      <c r="I265" s="6"/>
      <c r="J265" s="6"/>
      <c r="K265" s="6"/>
      <c r="L265" s="6"/>
      <c r="M265" s="6"/>
      <c r="N265" s="6"/>
      <c r="O265" s="6"/>
      <c r="P265" s="6"/>
      <c r="Q265" s="6"/>
      <c r="R265" s="6"/>
      <c r="S265" s="6"/>
    </row>
    <row r="266" spans="1:19" ht="12.75" customHeight="1">
      <c r="A266" s="6"/>
      <c r="B266" s="6"/>
      <c r="C266" s="6"/>
      <c r="D266" s="6"/>
      <c r="E266" s="6"/>
      <c r="F266" s="6"/>
      <c r="G266" s="6"/>
      <c r="H266" s="6"/>
      <c r="I266" s="6"/>
      <c r="J266" s="6"/>
      <c r="K266" s="6"/>
      <c r="L266" s="6"/>
      <c r="M266" s="6"/>
      <c r="N266" s="6"/>
      <c r="O266" s="6"/>
      <c r="P266" s="6"/>
      <c r="Q266" s="6"/>
      <c r="R266" s="6"/>
      <c r="S266" s="6"/>
    </row>
    <row r="267" spans="1:19" ht="12.75" customHeight="1">
      <c r="A267" s="6"/>
      <c r="B267" s="6"/>
      <c r="C267" s="6"/>
      <c r="D267" s="6"/>
      <c r="E267" s="6"/>
      <c r="F267" s="6"/>
      <c r="G267" s="6"/>
      <c r="H267" s="6"/>
      <c r="I267" s="6"/>
      <c r="J267" s="6"/>
      <c r="K267" s="6"/>
      <c r="L267" s="6"/>
      <c r="M267" s="6"/>
      <c r="N267" s="6"/>
      <c r="O267" s="6"/>
      <c r="P267" s="6"/>
      <c r="Q267" s="6"/>
      <c r="R267" s="6"/>
      <c r="S267" s="6"/>
    </row>
    <row r="268" spans="1:19" ht="12.75" customHeight="1">
      <c r="A268" s="6"/>
      <c r="B268" s="6"/>
      <c r="C268" s="6"/>
      <c r="D268" s="6"/>
      <c r="E268" s="6"/>
      <c r="F268" s="6"/>
      <c r="G268" s="6"/>
      <c r="H268" s="6"/>
      <c r="I268" s="6"/>
      <c r="J268" s="6"/>
      <c r="K268" s="6"/>
      <c r="L268" s="6"/>
      <c r="M268" s="6"/>
      <c r="N268" s="6"/>
      <c r="O268" s="6"/>
      <c r="P268" s="6"/>
      <c r="Q268" s="6"/>
      <c r="R268" s="6"/>
      <c r="S268" s="6"/>
    </row>
    <row r="269" spans="1:19" ht="12.75" customHeight="1">
      <c r="A269" s="6"/>
      <c r="B269" s="6"/>
      <c r="C269" s="6"/>
      <c r="D269" s="6"/>
      <c r="E269" s="6"/>
      <c r="F269" s="6"/>
      <c r="G269" s="6"/>
      <c r="H269" s="6"/>
      <c r="I269" s="6"/>
      <c r="J269" s="6"/>
      <c r="K269" s="6"/>
      <c r="L269" s="6"/>
      <c r="M269" s="6"/>
      <c r="N269" s="6"/>
      <c r="O269" s="6"/>
      <c r="P269" s="6"/>
      <c r="Q269" s="6"/>
      <c r="R269" s="6"/>
      <c r="S269" s="6"/>
    </row>
    <row r="270" spans="1:19" ht="12.75" customHeight="1">
      <c r="A270" s="6"/>
      <c r="B270" s="6"/>
      <c r="C270" s="6"/>
      <c r="D270" s="6"/>
      <c r="E270" s="6"/>
      <c r="F270" s="6"/>
      <c r="G270" s="6"/>
      <c r="H270" s="6"/>
      <c r="I270" s="6"/>
      <c r="J270" s="6"/>
      <c r="K270" s="6"/>
      <c r="L270" s="6"/>
      <c r="M270" s="6"/>
      <c r="N270" s="6"/>
      <c r="O270" s="6"/>
      <c r="P270" s="6"/>
      <c r="Q270" s="6"/>
      <c r="R270" s="6"/>
      <c r="S270" s="6"/>
    </row>
    <row r="271" spans="1:19" ht="12.75" customHeight="1">
      <c r="A271" s="6"/>
      <c r="B271" s="6"/>
      <c r="C271" s="6"/>
      <c r="D271" s="6"/>
      <c r="E271" s="6"/>
      <c r="F271" s="6"/>
      <c r="G271" s="6"/>
      <c r="H271" s="6"/>
      <c r="I271" s="6"/>
      <c r="J271" s="6"/>
      <c r="K271" s="6"/>
      <c r="L271" s="6"/>
      <c r="M271" s="6"/>
      <c r="N271" s="6"/>
      <c r="O271" s="6"/>
      <c r="P271" s="6"/>
      <c r="Q271" s="6"/>
      <c r="R271" s="6"/>
      <c r="S271" s="6"/>
    </row>
    <row r="272" spans="1:19" ht="12.75" customHeight="1">
      <c r="A272" s="6"/>
      <c r="B272" s="6"/>
      <c r="C272" s="6"/>
      <c r="D272" s="6"/>
      <c r="E272" s="6"/>
      <c r="F272" s="6"/>
      <c r="G272" s="6"/>
      <c r="H272" s="6"/>
      <c r="I272" s="6"/>
      <c r="J272" s="6"/>
      <c r="K272" s="6"/>
      <c r="L272" s="6"/>
      <c r="M272" s="6"/>
      <c r="N272" s="6"/>
      <c r="O272" s="6"/>
      <c r="P272" s="6"/>
      <c r="Q272" s="6"/>
      <c r="R272" s="6"/>
      <c r="S272" s="6"/>
    </row>
    <row r="273" spans="1:19" ht="12.75" customHeight="1">
      <c r="A273" s="6"/>
      <c r="B273" s="6"/>
      <c r="C273" s="6"/>
      <c r="D273" s="6"/>
      <c r="E273" s="6"/>
      <c r="F273" s="6"/>
      <c r="G273" s="6"/>
      <c r="H273" s="6"/>
      <c r="I273" s="6"/>
      <c r="J273" s="6"/>
      <c r="K273" s="6"/>
      <c r="L273" s="6"/>
      <c r="M273" s="6"/>
      <c r="N273" s="6"/>
      <c r="O273" s="6"/>
      <c r="P273" s="6"/>
      <c r="Q273" s="6"/>
      <c r="R273" s="6"/>
      <c r="S273" s="6"/>
    </row>
    <row r="274" spans="1:19" ht="12.75" customHeight="1">
      <c r="A274" s="6"/>
      <c r="B274" s="6"/>
      <c r="C274" s="6"/>
      <c r="D274" s="6"/>
      <c r="E274" s="6"/>
      <c r="F274" s="6"/>
      <c r="G274" s="6"/>
      <c r="H274" s="6"/>
      <c r="I274" s="6"/>
      <c r="J274" s="6"/>
      <c r="K274" s="6"/>
      <c r="L274" s="6"/>
      <c r="M274" s="6"/>
      <c r="N274" s="6"/>
      <c r="O274" s="6"/>
      <c r="P274" s="6"/>
      <c r="Q274" s="6"/>
      <c r="R274" s="6"/>
      <c r="S274" s="6"/>
    </row>
    <row r="275" spans="1:19" ht="12.75" customHeight="1">
      <c r="A275" s="6"/>
      <c r="B275" s="6"/>
      <c r="C275" s="6"/>
      <c r="D275" s="6"/>
      <c r="E275" s="6"/>
      <c r="F275" s="6"/>
      <c r="G275" s="6"/>
      <c r="H275" s="6"/>
      <c r="I275" s="6"/>
      <c r="J275" s="6"/>
      <c r="K275" s="6"/>
      <c r="L275" s="6"/>
      <c r="M275" s="6"/>
      <c r="N275" s="6"/>
      <c r="O275" s="6"/>
      <c r="P275" s="6"/>
      <c r="Q275" s="6"/>
      <c r="R275" s="6"/>
      <c r="S275" s="6"/>
    </row>
    <row r="276" spans="1:19" ht="12.75" customHeight="1">
      <c r="A276" s="6"/>
      <c r="B276" s="6"/>
      <c r="C276" s="6"/>
      <c r="D276" s="6"/>
      <c r="E276" s="6"/>
      <c r="F276" s="6"/>
      <c r="G276" s="6"/>
      <c r="H276" s="6"/>
      <c r="I276" s="6"/>
      <c r="J276" s="6"/>
      <c r="K276" s="6"/>
      <c r="L276" s="6"/>
      <c r="M276" s="6"/>
      <c r="N276" s="6"/>
      <c r="O276" s="6"/>
      <c r="P276" s="6"/>
      <c r="Q276" s="6"/>
      <c r="R276" s="6"/>
      <c r="S276" s="6"/>
    </row>
    <row r="277" spans="1:19" ht="12.75" customHeight="1">
      <c r="A277" s="6"/>
      <c r="B277" s="6"/>
      <c r="C277" s="6"/>
      <c r="D277" s="6"/>
      <c r="E277" s="6"/>
      <c r="F277" s="6"/>
      <c r="G277" s="6"/>
      <c r="H277" s="6"/>
      <c r="I277" s="6"/>
      <c r="J277" s="6"/>
      <c r="K277" s="6"/>
      <c r="L277" s="6"/>
      <c r="M277" s="6"/>
      <c r="N277" s="6"/>
      <c r="O277" s="6"/>
      <c r="P277" s="6"/>
      <c r="Q277" s="6"/>
      <c r="R277" s="6"/>
      <c r="S277" s="6"/>
    </row>
    <row r="278" spans="1:19" ht="12.75" customHeight="1">
      <c r="A278" s="6"/>
      <c r="B278" s="6"/>
      <c r="C278" s="6"/>
      <c r="D278" s="6"/>
      <c r="E278" s="6"/>
      <c r="F278" s="6"/>
      <c r="G278" s="6"/>
      <c r="H278" s="6"/>
      <c r="I278" s="6"/>
      <c r="J278" s="6"/>
      <c r="K278" s="6"/>
      <c r="L278" s="6"/>
      <c r="M278" s="6"/>
      <c r="N278" s="6"/>
      <c r="O278" s="6"/>
      <c r="P278" s="6"/>
      <c r="Q278" s="6"/>
      <c r="R278" s="6"/>
      <c r="S278" s="6"/>
    </row>
    <row r="279" spans="1:19" ht="12.75" customHeight="1">
      <c r="A279" s="6"/>
      <c r="B279" s="6"/>
      <c r="C279" s="6"/>
      <c r="D279" s="6"/>
      <c r="E279" s="6"/>
      <c r="F279" s="6"/>
      <c r="G279" s="6"/>
      <c r="H279" s="6"/>
      <c r="I279" s="6"/>
      <c r="J279" s="6"/>
      <c r="K279" s="6"/>
      <c r="L279" s="6"/>
      <c r="M279" s="6"/>
      <c r="N279" s="6"/>
      <c r="O279" s="6"/>
      <c r="P279" s="6"/>
      <c r="Q279" s="6"/>
      <c r="R279" s="6"/>
      <c r="S279" s="6"/>
    </row>
    <row r="280" spans="1:19" ht="12.75" customHeight="1">
      <c r="A280" s="6"/>
      <c r="B280" s="6"/>
      <c r="C280" s="6"/>
      <c r="D280" s="6"/>
      <c r="E280" s="6"/>
      <c r="F280" s="6"/>
      <c r="G280" s="6"/>
      <c r="H280" s="6"/>
      <c r="I280" s="6"/>
      <c r="J280" s="6"/>
      <c r="K280" s="6"/>
      <c r="L280" s="6"/>
      <c r="M280" s="6"/>
      <c r="N280" s="6"/>
      <c r="O280" s="6"/>
      <c r="P280" s="6"/>
      <c r="Q280" s="6"/>
      <c r="R280" s="6"/>
      <c r="S280" s="6"/>
    </row>
    <row r="281" spans="1:19" ht="12.75" customHeight="1">
      <c r="A281" s="6"/>
      <c r="B281" s="6"/>
      <c r="C281" s="6"/>
      <c r="D281" s="6"/>
      <c r="E281" s="6"/>
      <c r="F281" s="6"/>
      <c r="G281" s="6"/>
      <c r="H281" s="6"/>
      <c r="I281" s="6"/>
      <c r="J281" s="6"/>
      <c r="K281" s="6"/>
      <c r="L281" s="6"/>
      <c r="M281" s="6"/>
      <c r="N281" s="6"/>
      <c r="O281" s="6"/>
      <c r="P281" s="6"/>
      <c r="Q281" s="6"/>
      <c r="R281" s="6"/>
      <c r="S281" s="6"/>
    </row>
    <row r="282" spans="1:19" ht="12.75" customHeight="1">
      <c r="A282" s="6"/>
      <c r="B282" s="6"/>
      <c r="C282" s="6"/>
      <c r="D282" s="6"/>
      <c r="E282" s="6"/>
      <c r="F282" s="6"/>
      <c r="G282" s="6"/>
      <c r="H282" s="6"/>
      <c r="I282" s="6"/>
      <c r="J282" s="6"/>
      <c r="K282" s="6"/>
      <c r="L282" s="6"/>
      <c r="M282" s="6"/>
      <c r="N282" s="6"/>
      <c r="O282" s="6"/>
      <c r="P282" s="6"/>
      <c r="Q282" s="6"/>
      <c r="R282" s="6"/>
      <c r="S282" s="6"/>
    </row>
    <row r="283" spans="1:19" ht="12.75" customHeight="1">
      <c r="A283" s="6"/>
      <c r="B283" s="6"/>
      <c r="C283" s="6"/>
      <c r="D283" s="6"/>
      <c r="E283" s="6"/>
      <c r="F283" s="6"/>
      <c r="G283" s="6"/>
      <c r="H283" s="6"/>
      <c r="I283" s="6"/>
      <c r="J283" s="6"/>
      <c r="K283" s="6"/>
      <c r="L283" s="6"/>
      <c r="M283" s="6"/>
      <c r="N283" s="6"/>
      <c r="O283" s="6"/>
      <c r="P283" s="6"/>
      <c r="Q283" s="6"/>
      <c r="R283" s="6"/>
      <c r="S283" s="6"/>
    </row>
    <row r="284" spans="1:19" ht="12.75" customHeight="1">
      <c r="A284" s="6"/>
      <c r="B284" s="6"/>
      <c r="C284" s="6"/>
      <c r="D284" s="6"/>
      <c r="E284" s="6"/>
      <c r="F284" s="6"/>
      <c r="G284" s="6"/>
      <c r="H284" s="6"/>
      <c r="I284" s="6"/>
      <c r="J284" s="6"/>
      <c r="K284" s="6"/>
      <c r="L284" s="6"/>
      <c r="M284" s="6"/>
      <c r="N284" s="6"/>
      <c r="O284" s="6"/>
      <c r="P284" s="6"/>
      <c r="Q284" s="6"/>
      <c r="R284" s="6"/>
      <c r="S284" s="6"/>
    </row>
    <row r="285" spans="1:19" ht="12.75" customHeight="1">
      <c r="A285" s="6"/>
      <c r="B285" s="6"/>
      <c r="C285" s="6"/>
      <c r="D285" s="6"/>
      <c r="E285" s="6"/>
      <c r="F285" s="6"/>
      <c r="G285" s="6"/>
      <c r="H285" s="6"/>
      <c r="I285" s="6"/>
      <c r="J285" s="6"/>
      <c r="K285" s="6"/>
      <c r="L285" s="6"/>
      <c r="M285" s="6"/>
      <c r="N285" s="6"/>
      <c r="O285" s="6"/>
      <c r="P285" s="6"/>
      <c r="Q285" s="6"/>
      <c r="R285" s="6"/>
      <c r="S285" s="6"/>
    </row>
    <row r="286" spans="1:19" ht="12.75" customHeight="1">
      <c r="A286" s="6"/>
      <c r="B286" s="6"/>
      <c r="C286" s="6"/>
      <c r="D286" s="6"/>
      <c r="E286" s="6"/>
      <c r="F286" s="6"/>
      <c r="G286" s="6"/>
      <c r="H286" s="6"/>
      <c r="I286" s="6"/>
      <c r="J286" s="6"/>
      <c r="K286" s="6"/>
      <c r="L286" s="6"/>
      <c r="M286" s="6"/>
      <c r="N286" s="6"/>
      <c r="O286" s="6"/>
      <c r="P286" s="6"/>
      <c r="Q286" s="6"/>
      <c r="R286" s="6"/>
      <c r="S286" s="6"/>
    </row>
    <row r="287" spans="1:19" ht="12.75" customHeight="1">
      <c r="A287" s="6"/>
      <c r="B287" s="6"/>
      <c r="C287" s="6"/>
      <c r="D287" s="6"/>
      <c r="E287" s="6"/>
      <c r="F287" s="6"/>
      <c r="G287" s="6"/>
      <c r="H287" s="6"/>
      <c r="I287" s="6"/>
      <c r="J287" s="6"/>
      <c r="K287" s="6"/>
      <c r="L287" s="6"/>
      <c r="M287" s="6"/>
      <c r="N287" s="6"/>
      <c r="O287" s="6"/>
      <c r="P287" s="6"/>
      <c r="Q287" s="6"/>
      <c r="R287" s="6"/>
      <c r="S287" s="6"/>
    </row>
    <row r="288" spans="1:19" ht="12.75" customHeight="1">
      <c r="A288" s="6"/>
      <c r="B288" s="6"/>
      <c r="C288" s="6"/>
      <c r="D288" s="6"/>
      <c r="E288" s="6"/>
      <c r="F288" s="6"/>
      <c r="G288" s="6"/>
      <c r="H288" s="6"/>
      <c r="I288" s="6"/>
      <c r="J288" s="6"/>
      <c r="K288" s="6"/>
      <c r="L288" s="6"/>
      <c r="M288" s="6"/>
      <c r="N288" s="6"/>
      <c r="O288" s="6"/>
      <c r="P288" s="6"/>
      <c r="Q288" s="6"/>
      <c r="R288" s="6"/>
      <c r="S288" s="6"/>
    </row>
    <row r="289" spans="1:19" ht="12.75" customHeight="1">
      <c r="A289" s="6"/>
      <c r="B289" s="6"/>
      <c r="C289" s="6"/>
      <c r="D289" s="6"/>
      <c r="E289" s="6"/>
      <c r="F289" s="6"/>
      <c r="G289" s="6"/>
      <c r="H289" s="6"/>
      <c r="I289" s="6"/>
      <c r="J289" s="6"/>
      <c r="K289" s="6"/>
      <c r="L289" s="6"/>
      <c r="M289" s="6"/>
      <c r="N289" s="6"/>
      <c r="O289" s="6"/>
      <c r="P289" s="6"/>
      <c r="Q289" s="6"/>
      <c r="R289" s="6"/>
      <c r="S289" s="6"/>
    </row>
    <row r="290" spans="1:19" ht="12.75" customHeight="1">
      <c r="A290" s="6"/>
      <c r="B290" s="6"/>
      <c r="C290" s="6"/>
      <c r="D290" s="6"/>
      <c r="E290" s="6"/>
      <c r="F290" s="6"/>
      <c r="G290" s="6"/>
      <c r="H290" s="6"/>
      <c r="I290" s="6"/>
      <c r="J290" s="6"/>
      <c r="K290" s="6"/>
      <c r="L290" s="6"/>
      <c r="M290" s="6"/>
      <c r="N290" s="6"/>
      <c r="O290" s="6"/>
      <c r="P290" s="6"/>
      <c r="Q290" s="6"/>
      <c r="R290" s="6"/>
      <c r="S290" s="6"/>
    </row>
    <row r="291" spans="1:19" ht="12.75" customHeight="1">
      <c r="A291" s="6"/>
      <c r="B291" s="6"/>
      <c r="C291" s="6"/>
      <c r="D291" s="6"/>
      <c r="E291" s="6"/>
      <c r="F291" s="6"/>
      <c r="G291" s="6"/>
      <c r="H291" s="6"/>
      <c r="I291" s="6"/>
      <c r="J291" s="6"/>
      <c r="K291" s="6"/>
      <c r="L291" s="6"/>
      <c r="M291" s="6"/>
      <c r="N291" s="6"/>
      <c r="O291" s="6"/>
      <c r="P291" s="6"/>
      <c r="Q291" s="6"/>
      <c r="R291" s="6"/>
      <c r="S291" s="6"/>
    </row>
    <row r="292" spans="1:19" ht="12.75" customHeight="1">
      <c r="A292" s="6"/>
      <c r="B292" s="6"/>
      <c r="C292" s="6"/>
      <c r="D292" s="6"/>
      <c r="E292" s="6"/>
      <c r="F292" s="6"/>
      <c r="G292" s="6"/>
      <c r="H292" s="6"/>
      <c r="I292" s="6"/>
      <c r="J292" s="6"/>
      <c r="K292" s="6"/>
      <c r="L292" s="6"/>
      <c r="M292" s="6"/>
      <c r="N292" s="6"/>
      <c r="O292" s="6"/>
      <c r="P292" s="6"/>
      <c r="Q292" s="6"/>
      <c r="R292" s="6"/>
      <c r="S292" s="6"/>
    </row>
    <row r="293" spans="1:19" ht="12.75" customHeight="1">
      <c r="A293" s="6"/>
      <c r="B293" s="6"/>
      <c r="C293" s="6"/>
      <c r="D293" s="6"/>
      <c r="E293" s="6"/>
      <c r="F293" s="6"/>
      <c r="G293" s="6"/>
      <c r="H293" s="6"/>
      <c r="I293" s="6"/>
      <c r="J293" s="6"/>
      <c r="K293" s="6"/>
      <c r="L293" s="6"/>
      <c r="M293" s="6"/>
      <c r="N293" s="6"/>
      <c r="O293" s="6"/>
      <c r="P293" s="6"/>
      <c r="Q293" s="6"/>
      <c r="R293" s="6"/>
      <c r="S293" s="6"/>
    </row>
    <row r="294" spans="1:19" ht="12.75" customHeight="1">
      <c r="A294" s="6"/>
      <c r="B294" s="6"/>
      <c r="C294" s="6"/>
      <c r="D294" s="6"/>
      <c r="E294" s="6"/>
      <c r="F294" s="6"/>
      <c r="G294" s="6"/>
      <c r="H294" s="6"/>
      <c r="I294" s="6"/>
      <c r="J294" s="6"/>
      <c r="K294" s="6"/>
      <c r="L294" s="6"/>
      <c r="M294" s="6"/>
      <c r="N294" s="6"/>
      <c r="O294" s="6"/>
      <c r="P294" s="6"/>
      <c r="Q294" s="6"/>
      <c r="R294" s="6"/>
      <c r="S294" s="6"/>
    </row>
    <row r="295" spans="1:19" ht="12.75" customHeight="1">
      <c r="A295" s="6"/>
      <c r="B295" s="6"/>
      <c r="C295" s="6"/>
      <c r="D295" s="6"/>
      <c r="E295" s="6"/>
      <c r="F295" s="6"/>
      <c r="G295" s="6"/>
      <c r="H295" s="6"/>
      <c r="I295" s="6"/>
      <c r="J295" s="6"/>
      <c r="K295" s="6"/>
      <c r="L295" s="6"/>
      <c r="M295" s="6"/>
      <c r="N295" s="6"/>
      <c r="O295" s="6"/>
      <c r="P295" s="6"/>
      <c r="Q295" s="6"/>
      <c r="R295" s="6"/>
      <c r="S295" s="6"/>
    </row>
    <row r="296" spans="1:19" ht="12.75" customHeight="1">
      <c r="A296" s="6"/>
      <c r="B296" s="6"/>
      <c r="C296" s="6"/>
      <c r="D296" s="6"/>
      <c r="E296" s="6"/>
      <c r="F296" s="6"/>
      <c r="G296" s="6"/>
      <c r="H296" s="6"/>
      <c r="I296" s="6"/>
      <c r="J296" s="6"/>
      <c r="K296" s="6"/>
      <c r="L296" s="6"/>
      <c r="M296" s="6"/>
      <c r="N296" s="6"/>
      <c r="O296" s="6"/>
      <c r="P296" s="6"/>
      <c r="Q296" s="6"/>
      <c r="R296" s="6"/>
      <c r="S296" s="6"/>
    </row>
    <row r="297" spans="1:19" ht="12.75" customHeight="1">
      <c r="A297" s="6"/>
      <c r="B297" s="6"/>
      <c r="C297" s="6"/>
      <c r="D297" s="6"/>
      <c r="E297" s="6"/>
      <c r="F297" s="6"/>
      <c r="G297" s="6"/>
      <c r="H297" s="6"/>
      <c r="I297" s="6"/>
      <c r="J297" s="6"/>
      <c r="K297" s="6"/>
      <c r="L297" s="6"/>
      <c r="M297" s="6"/>
      <c r="N297" s="6"/>
      <c r="O297" s="6"/>
      <c r="P297" s="6"/>
      <c r="Q297" s="6"/>
      <c r="R297" s="6"/>
      <c r="S297" s="6"/>
    </row>
    <row r="298" spans="1:19" ht="12.75" customHeight="1">
      <c r="A298" s="6"/>
      <c r="B298" s="6"/>
      <c r="C298" s="6"/>
      <c r="D298" s="6"/>
      <c r="E298" s="6"/>
      <c r="F298" s="6"/>
      <c r="G298" s="6"/>
      <c r="H298" s="6"/>
      <c r="I298" s="6"/>
      <c r="J298" s="6"/>
      <c r="K298" s="6"/>
      <c r="L298" s="6"/>
      <c r="M298" s="6"/>
      <c r="N298" s="6"/>
      <c r="O298" s="6"/>
      <c r="P298" s="6"/>
      <c r="Q298" s="6"/>
      <c r="R298" s="6"/>
      <c r="S298" s="6"/>
    </row>
    <row r="299" spans="1:19" ht="12.75" customHeight="1">
      <c r="A299" s="6"/>
      <c r="B299" s="6"/>
      <c r="C299" s="6"/>
      <c r="D299" s="6"/>
      <c r="E299" s="6"/>
      <c r="F299" s="6"/>
      <c r="G299" s="6"/>
      <c r="H299" s="6"/>
      <c r="I299" s="6"/>
      <c r="J299" s="6"/>
      <c r="K299" s="6"/>
      <c r="L299" s="6"/>
      <c r="M299" s="6"/>
      <c r="N299" s="6"/>
      <c r="O299" s="6"/>
      <c r="P299" s="6"/>
      <c r="Q299" s="6"/>
      <c r="R299" s="6"/>
      <c r="S299" s="6"/>
    </row>
    <row r="300" spans="1:19" ht="12.75" customHeight="1">
      <c r="A300" s="6"/>
      <c r="B300" s="6"/>
      <c r="C300" s="6"/>
      <c r="D300" s="6"/>
      <c r="E300" s="6"/>
      <c r="F300" s="6"/>
      <c r="G300" s="6"/>
      <c r="H300" s="6"/>
      <c r="I300" s="6"/>
      <c r="J300" s="6"/>
      <c r="K300" s="6"/>
      <c r="L300" s="6"/>
      <c r="M300" s="6"/>
      <c r="N300" s="6"/>
      <c r="O300" s="6"/>
      <c r="P300" s="6"/>
      <c r="Q300" s="6"/>
      <c r="R300" s="6"/>
      <c r="S300" s="6"/>
    </row>
    <row r="301" spans="1:19" ht="12.75" customHeight="1">
      <c r="A301" s="6"/>
      <c r="B301" s="6"/>
      <c r="C301" s="6"/>
      <c r="D301" s="6"/>
      <c r="E301" s="6"/>
      <c r="F301" s="6"/>
      <c r="G301" s="6"/>
      <c r="H301" s="6"/>
      <c r="I301" s="6"/>
      <c r="J301" s="6"/>
      <c r="K301" s="6"/>
      <c r="L301" s="6"/>
      <c r="M301" s="6"/>
      <c r="N301" s="6"/>
      <c r="O301" s="6"/>
      <c r="P301" s="6"/>
      <c r="Q301" s="6"/>
      <c r="R301" s="6"/>
      <c r="S301" s="6"/>
    </row>
    <row r="302" spans="1:19" ht="12.75" customHeight="1">
      <c r="A302" s="6"/>
      <c r="B302" s="6"/>
      <c r="C302" s="6"/>
      <c r="D302" s="6"/>
      <c r="E302" s="6"/>
      <c r="F302" s="6"/>
      <c r="G302" s="6"/>
      <c r="H302" s="6"/>
      <c r="I302" s="6"/>
      <c r="J302" s="6"/>
      <c r="K302" s="6"/>
      <c r="L302" s="6"/>
      <c r="M302" s="6"/>
      <c r="N302" s="6"/>
      <c r="O302" s="6"/>
      <c r="P302" s="6"/>
      <c r="Q302" s="6"/>
      <c r="R302" s="6"/>
      <c r="S302" s="6"/>
    </row>
    <row r="303" spans="1:19" ht="12.75" customHeight="1">
      <c r="A303" s="6"/>
      <c r="B303" s="6"/>
      <c r="C303" s="6"/>
      <c r="D303" s="6"/>
      <c r="E303" s="6"/>
      <c r="F303" s="6"/>
      <c r="G303" s="6"/>
      <c r="H303" s="6"/>
      <c r="I303" s="6"/>
      <c r="J303" s="6"/>
      <c r="K303" s="6"/>
      <c r="L303" s="6"/>
      <c r="M303" s="6"/>
      <c r="N303" s="6"/>
      <c r="O303" s="6"/>
      <c r="P303" s="6"/>
      <c r="Q303" s="6"/>
      <c r="R303" s="6"/>
      <c r="S303" s="6"/>
    </row>
    <row r="304" spans="1:19" ht="12.75" customHeight="1">
      <c r="A304" s="6"/>
      <c r="B304" s="6"/>
      <c r="C304" s="6"/>
      <c r="D304" s="6"/>
      <c r="E304" s="6"/>
      <c r="F304" s="6"/>
      <c r="G304" s="6"/>
      <c r="H304" s="6"/>
      <c r="I304" s="6"/>
      <c r="J304" s="6"/>
      <c r="K304" s="6"/>
      <c r="L304" s="6"/>
      <c r="M304" s="6"/>
      <c r="N304" s="6"/>
      <c r="O304" s="6"/>
      <c r="P304" s="6"/>
      <c r="Q304" s="6"/>
      <c r="R304" s="6"/>
      <c r="S304" s="6"/>
    </row>
    <row r="305" spans="1:19" ht="12.75" customHeight="1">
      <c r="A305" s="6"/>
      <c r="B305" s="6"/>
      <c r="C305" s="6"/>
      <c r="D305" s="6"/>
      <c r="E305" s="6"/>
      <c r="F305" s="6"/>
      <c r="G305" s="6"/>
      <c r="H305" s="6"/>
      <c r="I305" s="6"/>
      <c r="J305" s="6"/>
      <c r="K305" s="6"/>
      <c r="L305" s="6"/>
      <c r="M305" s="6"/>
      <c r="N305" s="6"/>
      <c r="O305" s="6"/>
      <c r="P305" s="6"/>
      <c r="Q305" s="6"/>
      <c r="R305" s="6"/>
      <c r="S305" s="6"/>
    </row>
    <row r="306" spans="1:19" ht="12.75" customHeight="1">
      <c r="A306" s="6"/>
      <c r="B306" s="6"/>
      <c r="C306" s="6"/>
      <c r="D306" s="6"/>
      <c r="E306" s="6"/>
      <c r="F306" s="6"/>
      <c r="G306" s="6"/>
      <c r="H306" s="6"/>
      <c r="I306" s="6"/>
      <c r="J306" s="6"/>
      <c r="K306" s="6"/>
      <c r="L306" s="6"/>
      <c r="M306" s="6"/>
      <c r="N306" s="6"/>
      <c r="O306" s="6"/>
      <c r="P306" s="6"/>
      <c r="Q306" s="6"/>
      <c r="R306" s="6"/>
      <c r="S306" s="6"/>
    </row>
    <row r="307" spans="1:19" ht="12.75" customHeight="1">
      <c r="A307" s="6"/>
      <c r="B307" s="6"/>
      <c r="C307" s="6"/>
      <c r="D307" s="6"/>
      <c r="E307" s="6"/>
      <c r="F307" s="6"/>
      <c r="G307" s="6"/>
      <c r="H307" s="6"/>
      <c r="I307" s="6"/>
      <c r="J307" s="6"/>
      <c r="K307" s="6"/>
      <c r="L307" s="6"/>
      <c r="M307" s="6"/>
      <c r="N307" s="6"/>
      <c r="O307" s="6"/>
      <c r="P307" s="6"/>
      <c r="Q307" s="6"/>
      <c r="R307" s="6"/>
      <c r="S307" s="6"/>
    </row>
    <row r="308" spans="1:19" ht="12.75" customHeight="1">
      <c r="A308" s="6"/>
      <c r="B308" s="6"/>
      <c r="C308" s="6"/>
      <c r="D308" s="6"/>
      <c r="E308" s="6"/>
      <c r="F308" s="6"/>
      <c r="G308" s="6"/>
      <c r="H308" s="6"/>
      <c r="I308" s="6"/>
      <c r="J308" s="6"/>
      <c r="K308" s="6"/>
      <c r="L308" s="6"/>
      <c r="M308" s="6"/>
      <c r="N308" s="6"/>
      <c r="O308" s="6"/>
      <c r="P308" s="6"/>
      <c r="Q308" s="6"/>
      <c r="R308" s="6"/>
      <c r="S308" s="6"/>
    </row>
    <row r="309" spans="1:19" ht="12.75" customHeight="1">
      <c r="A309" s="6"/>
      <c r="B309" s="6"/>
      <c r="C309" s="6"/>
      <c r="D309" s="6"/>
      <c r="E309" s="6"/>
      <c r="F309" s="6"/>
      <c r="G309" s="6"/>
      <c r="H309" s="6"/>
      <c r="I309" s="6"/>
      <c r="J309" s="6"/>
      <c r="K309" s="6"/>
      <c r="L309" s="6"/>
      <c r="M309" s="6"/>
      <c r="N309" s="6"/>
      <c r="O309" s="6"/>
      <c r="P309" s="6"/>
      <c r="Q309" s="6"/>
      <c r="R309" s="6"/>
      <c r="S309" s="6"/>
    </row>
    <row r="310" spans="1:19" ht="12.75" customHeight="1">
      <c r="A310" s="6"/>
      <c r="B310" s="6"/>
      <c r="C310" s="6"/>
      <c r="D310" s="6"/>
      <c r="E310" s="6"/>
      <c r="F310" s="6"/>
      <c r="G310" s="6"/>
      <c r="H310" s="6"/>
      <c r="I310" s="6"/>
      <c r="J310" s="6"/>
      <c r="K310" s="6"/>
      <c r="L310" s="6"/>
      <c r="M310" s="6"/>
      <c r="N310" s="6"/>
      <c r="O310" s="6"/>
      <c r="P310" s="6"/>
      <c r="Q310" s="6"/>
      <c r="R310" s="6"/>
      <c r="S310" s="6"/>
    </row>
    <row r="311" spans="1:19" ht="12.75" customHeight="1">
      <c r="A311" s="6"/>
      <c r="B311" s="6"/>
      <c r="C311" s="6"/>
      <c r="D311" s="6"/>
      <c r="E311" s="6"/>
      <c r="F311" s="6"/>
      <c r="G311" s="6"/>
      <c r="H311" s="6"/>
      <c r="I311" s="6"/>
      <c r="J311" s="6"/>
      <c r="K311" s="6"/>
      <c r="L311" s="6"/>
      <c r="M311" s="6"/>
      <c r="N311" s="6"/>
      <c r="O311" s="6"/>
      <c r="P311" s="6"/>
      <c r="Q311" s="6"/>
      <c r="R311" s="6"/>
      <c r="S311" s="6"/>
    </row>
    <row r="312" spans="1:19" ht="12.75" customHeight="1">
      <c r="A312" s="6"/>
      <c r="B312" s="6"/>
      <c r="C312" s="6"/>
      <c r="D312" s="6"/>
      <c r="E312" s="6"/>
      <c r="F312" s="6"/>
      <c r="G312" s="6"/>
      <c r="H312" s="6"/>
      <c r="I312" s="6"/>
      <c r="J312" s="6"/>
      <c r="K312" s="6"/>
      <c r="L312" s="6"/>
      <c r="M312" s="6"/>
      <c r="N312" s="6"/>
      <c r="O312" s="6"/>
      <c r="P312" s="6"/>
      <c r="Q312" s="6"/>
      <c r="R312" s="6"/>
      <c r="S312" s="6"/>
    </row>
    <row r="313" spans="1:19" ht="12.75" customHeight="1">
      <c r="A313" s="6"/>
      <c r="B313" s="6"/>
      <c r="C313" s="6"/>
      <c r="D313" s="6"/>
      <c r="E313" s="6"/>
      <c r="F313" s="6"/>
      <c r="G313" s="6"/>
      <c r="H313" s="6"/>
      <c r="I313" s="6"/>
      <c r="J313" s="6"/>
      <c r="K313" s="6"/>
      <c r="L313" s="6"/>
      <c r="M313" s="6"/>
      <c r="N313" s="6"/>
      <c r="O313" s="6"/>
      <c r="P313" s="6"/>
      <c r="Q313" s="6"/>
      <c r="R313" s="6"/>
      <c r="S313" s="6"/>
    </row>
    <row r="314" spans="1:19" ht="12.75" customHeight="1">
      <c r="A314" s="6"/>
      <c r="B314" s="6"/>
      <c r="C314" s="6"/>
      <c r="D314" s="6"/>
      <c r="E314" s="6"/>
      <c r="F314" s="6"/>
      <c r="G314" s="6"/>
      <c r="H314" s="6"/>
      <c r="I314" s="6"/>
      <c r="J314" s="6"/>
      <c r="K314" s="6"/>
      <c r="L314" s="6"/>
      <c r="M314" s="6"/>
      <c r="N314" s="6"/>
      <c r="O314" s="6"/>
      <c r="P314" s="6"/>
      <c r="Q314" s="6"/>
      <c r="R314" s="6"/>
      <c r="S314" s="6"/>
    </row>
    <row r="315" spans="1:19" ht="12.75" customHeight="1">
      <c r="A315" s="6"/>
      <c r="B315" s="6"/>
      <c r="C315" s="6"/>
      <c r="D315" s="6"/>
      <c r="E315" s="6"/>
      <c r="F315" s="6"/>
      <c r="G315" s="6"/>
      <c r="H315" s="6"/>
      <c r="I315" s="6"/>
      <c r="J315" s="6"/>
      <c r="K315" s="6"/>
      <c r="L315" s="6"/>
      <c r="M315" s="6"/>
      <c r="N315" s="6"/>
      <c r="O315" s="6"/>
      <c r="P315" s="6"/>
      <c r="Q315" s="6"/>
      <c r="R315" s="6"/>
      <c r="S315" s="6"/>
    </row>
    <row r="316" spans="1:19" ht="12.75" customHeight="1">
      <c r="A316" s="6"/>
      <c r="B316" s="6"/>
      <c r="C316" s="6"/>
      <c r="D316" s="6"/>
      <c r="E316" s="6"/>
      <c r="F316" s="6"/>
      <c r="G316" s="6"/>
      <c r="H316" s="6"/>
      <c r="I316" s="6"/>
      <c r="J316" s="6"/>
      <c r="K316" s="6"/>
      <c r="L316" s="6"/>
      <c r="M316" s="6"/>
      <c r="N316" s="6"/>
      <c r="O316" s="6"/>
      <c r="P316" s="6"/>
      <c r="Q316" s="6"/>
      <c r="R316" s="6"/>
      <c r="S316" s="6"/>
    </row>
    <row r="317" spans="1:19" ht="12.75" customHeight="1">
      <c r="A317" s="6"/>
      <c r="B317" s="6"/>
      <c r="C317" s="6"/>
      <c r="D317" s="6"/>
      <c r="E317" s="6"/>
      <c r="F317" s="6"/>
      <c r="G317" s="6"/>
      <c r="H317" s="6"/>
      <c r="I317" s="6"/>
      <c r="J317" s="6"/>
      <c r="K317" s="6"/>
      <c r="L317" s="6"/>
      <c r="M317" s="6"/>
      <c r="N317" s="6"/>
      <c r="O317" s="6"/>
      <c r="P317" s="6"/>
      <c r="Q317" s="6"/>
      <c r="R317" s="6"/>
      <c r="S317" s="6"/>
    </row>
    <row r="318" spans="1:19" ht="12.75" customHeight="1">
      <c r="A318" s="6"/>
      <c r="B318" s="6"/>
      <c r="C318" s="6"/>
      <c r="D318" s="6"/>
      <c r="E318" s="6"/>
      <c r="F318" s="6"/>
      <c r="G318" s="6"/>
      <c r="H318" s="6"/>
      <c r="I318" s="6"/>
      <c r="J318" s="6"/>
      <c r="K318" s="6"/>
      <c r="L318" s="6"/>
      <c r="M318" s="6"/>
      <c r="N318" s="6"/>
      <c r="O318" s="6"/>
      <c r="P318" s="6"/>
      <c r="Q318" s="6"/>
      <c r="R318" s="6"/>
      <c r="S318" s="6"/>
    </row>
    <row r="319" spans="1:19" ht="12.75" customHeight="1">
      <c r="A319" s="6"/>
      <c r="B319" s="6"/>
      <c r="C319" s="6"/>
      <c r="D319" s="6"/>
      <c r="E319" s="6"/>
      <c r="F319" s="6"/>
      <c r="G319" s="6"/>
      <c r="H319" s="6"/>
      <c r="I319" s="6"/>
      <c r="J319" s="6"/>
      <c r="K319" s="6"/>
      <c r="L319" s="6"/>
      <c r="M319" s="6"/>
      <c r="N319" s="6"/>
      <c r="O319" s="6"/>
      <c r="P319" s="6"/>
      <c r="Q319" s="6"/>
      <c r="R319" s="6"/>
      <c r="S319" s="6"/>
    </row>
    <row r="320" spans="1:19" ht="12.75" customHeight="1">
      <c r="A320" s="6"/>
      <c r="B320" s="6"/>
      <c r="C320" s="6"/>
      <c r="D320" s="6"/>
      <c r="E320" s="6"/>
      <c r="F320" s="6"/>
      <c r="G320" s="6"/>
      <c r="H320" s="6"/>
      <c r="I320" s="6"/>
      <c r="J320" s="6"/>
      <c r="K320" s="6"/>
      <c r="L320" s="6"/>
      <c r="M320" s="6"/>
      <c r="N320" s="6"/>
      <c r="O320" s="6"/>
      <c r="P320" s="6"/>
      <c r="Q320" s="6"/>
      <c r="R320" s="6"/>
      <c r="S320" s="6"/>
    </row>
    <row r="321" spans="1:19" ht="12.75" customHeight="1">
      <c r="A321" s="6"/>
      <c r="B321" s="6"/>
      <c r="C321" s="6"/>
      <c r="D321" s="6"/>
      <c r="E321" s="6"/>
      <c r="F321" s="6"/>
      <c r="G321" s="6"/>
      <c r="H321" s="6"/>
      <c r="I321" s="6"/>
      <c r="J321" s="6"/>
      <c r="K321" s="6"/>
      <c r="L321" s="6"/>
      <c r="M321" s="6"/>
      <c r="N321" s="6"/>
      <c r="O321" s="6"/>
      <c r="P321" s="6"/>
      <c r="Q321" s="6"/>
      <c r="R321" s="6"/>
      <c r="S321" s="6"/>
    </row>
    <row r="322" spans="1:19" ht="12.75" customHeight="1">
      <c r="A322" s="6"/>
      <c r="B322" s="6"/>
      <c r="C322" s="6"/>
      <c r="D322" s="6"/>
      <c r="E322" s="6"/>
      <c r="F322" s="6"/>
      <c r="G322" s="6"/>
      <c r="H322" s="6"/>
      <c r="I322" s="6"/>
      <c r="J322" s="6"/>
      <c r="K322" s="6"/>
      <c r="L322" s="6"/>
      <c r="M322" s="6"/>
      <c r="N322" s="6"/>
      <c r="O322" s="6"/>
      <c r="P322" s="6"/>
      <c r="Q322" s="6"/>
      <c r="R322" s="6"/>
      <c r="S322" s="6"/>
    </row>
    <row r="323" spans="1:19" ht="12.75" customHeight="1">
      <c r="A323" s="6"/>
      <c r="B323" s="6"/>
      <c r="C323" s="6"/>
      <c r="D323" s="6"/>
      <c r="E323" s="6"/>
      <c r="F323" s="6"/>
      <c r="G323" s="6"/>
      <c r="H323" s="6"/>
      <c r="I323" s="6"/>
      <c r="J323" s="6"/>
      <c r="K323" s="6"/>
      <c r="L323" s="6"/>
      <c r="M323" s="6"/>
      <c r="N323" s="6"/>
      <c r="O323" s="6"/>
      <c r="P323" s="6"/>
      <c r="Q323" s="6"/>
      <c r="R323" s="6"/>
      <c r="S323" s="6"/>
    </row>
    <row r="324" spans="1:19" ht="12.75" customHeight="1">
      <c r="A324" s="6"/>
      <c r="B324" s="6"/>
      <c r="C324" s="6"/>
      <c r="D324" s="6"/>
      <c r="E324" s="6"/>
      <c r="F324" s="6"/>
      <c r="G324" s="6"/>
      <c r="H324" s="6"/>
      <c r="I324" s="6"/>
      <c r="J324" s="6"/>
      <c r="K324" s="6"/>
      <c r="L324" s="6"/>
      <c r="M324" s="6"/>
      <c r="N324" s="6"/>
      <c r="O324" s="6"/>
      <c r="P324" s="6"/>
      <c r="Q324" s="6"/>
      <c r="R324" s="6"/>
      <c r="S324" s="6"/>
    </row>
    <row r="325" spans="1:19" ht="12.75" customHeight="1">
      <c r="A325" s="6"/>
      <c r="B325" s="6"/>
      <c r="C325" s="6"/>
      <c r="D325" s="6"/>
      <c r="E325" s="6"/>
      <c r="F325" s="6"/>
      <c r="G325" s="6"/>
      <c r="H325" s="6"/>
      <c r="I325" s="6"/>
      <c r="J325" s="6"/>
      <c r="K325" s="6"/>
      <c r="L325" s="6"/>
      <c r="M325" s="6"/>
      <c r="N325" s="6"/>
      <c r="O325" s="6"/>
      <c r="P325" s="6"/>
      <c r="Q325" s="6"/>
      <c r="R325" s="6"/>
      <c r="S325" s="6"/>
    </row>
    <row r="326" spans="1:19" ht="12.75" customHeight="1">
      <c r="A326" s="6"/>
      <c r="B326" s="6"/>
      <c r="C326" s="6"/>
      <c r="D326" s="6"/>
      <c r="E326" s="6"/>
      <c r="F326" s="6"/>
      <c r="G326" s="6"/>
      <c r="H326" s="6"/>
      <c r="I326" s="6"/>
      <c r="J326" s="6"/>
      <c r="K326" s="6"/>
      <c r="L326" s="6"/>
      <c r="M326" s="6"/>
      <c r="N326" s="6"/>
      <c r="O326" s="6"/>
      <c r="P326" s="6"/>
      <c r="Q326" s="6"/>
      <c r="R326" s="6"/>
      <c r="S326" s="6"/>
    </row>
    <row r="327" spans="1:19" ht="12.75" customHeight="1">
      <c r="A327" s="6"/>
      <c r="B327" s="6"/>
      <c r="C327" s="6"/>
      <c r="D327" s="6"/>
      <c r="E327" s="6"/>
      <c r="F327" s="6"/>
      <c r="G327" s="6"/>
      <c r="H327" s="6"/>
      <c r="I327" s="6"/>
      <c r="J327" s="6"/>
      <c r="K327" s="6"/>
      <c r="L327" s="6"/>
      <c r="M327" s="6"/>
      <c r="N327" s="6"/>
      <c r="O327" s="6"/>
      <c r="P327" s="6"/>
      <c r="Q327" s="6"/>
      <c r="R327" s="6"/>
      <c r="S327" s="6"/>
    </row>
    <row r="328" spans="1:19" ht="12.75" customHeight="1">
      <c r="A328" s="6"/>
      <c r="B328" s="6"/>
      <c r="C328" s="6"/>
      <c r="D328" s="6"/>
      <c r="E328" s="6"/>
      <c r="F328" s="6"/>
      <c r="G328" s="6"/>
      <c r="H328" s="6"/>
      <c r="I328" s="6"/>
      <c r="J328" s="6"/>
      <c r="K328" s="6"/>
      <c r="L328" s="6"/>
      <c r="M328" s="6"/>
      <c r="N328" s="6"/>
      <c r="O328" s="6"/>
      <c r="P328" s="6"/>
      <c r="Q328" s="6"/>
      <c r="R328" s="6"/>
      <c r="S328" s="6"/>
    </row>
    <row r="329" spans="1:19" ht="12.75" customHeight="1">
      <c r="A329" s="6"/>
      <c r="B329" s="6"/>
      <c r="C329" s="6"/>
      <c r="D329" s="6"/>
      <c r="E329" s="6"/>
      <c r="F329" s="6"/>
      <c r="G329" s="6"/>
      <c r="H329" s="6"/>
      <c r="I329" s="6"/>
      <c r="J329" s="6"/>
      <c r="K329" s="6"/>
      <c r="L329" s="6"/>
      <c r="M329" s="6"/>
      <c r="N329" s="6"/>
      <c r="O329" s="6"/>
      <c r="P329" s="6"/>
      <c r="Q329" s="6"/>
      <c r="R329" s="6"/>
      <c r="S329" s="6"/>
    </row>
    <row r="330" spans="1:19" ht="12.75" customHeight="1">
      <c r="A330" s="6"/>
      <c r="B330" s="6"/>
      <c r="C330" s="6"/>
      <c r="D330" s="6"/>
      <c r="E330" s="6"/>
      <c r="F330" s="6"/>
      <c r="G330" s="6"/>
      <c r="H330" s="6"/>
      <c r="I330" s="6"/>
      <c r="J330" s="6"/>
      <c r="K330" s="6"/>
      <c r="L330" s="6"/>
      <c r="M330" s="6"/>
      <c r="N330" s="6"/>
      <c r="O330" s="6"/>
      <c r="P330" s="6"/>
      <c r="Q330" s="6"/>
      <c r="R330" s="6"/>
      <c r="S330" s="6"/>
    </row>
    <row r="331" spans="1:19" ht="12.75" customHeight="1">
      <c r="A331" s="6"/>
      <c r="B331" s="6"/>
      <c r="C331" s="6"/>
      <c r="D331" s="6"/>
      <c r="E331" s="6"/>
      <c r="F331" s="6"/>
      <c r="G331" s="6"/>
      <c r="H331" s="6"/>
      <c r="I331" s="6"/>
      <c r="J331" s="6"/>
      <c r="K331" s="6"/>
      <c r="L331" s="6"/>
      <c r="M331" s="6"/>
      <c r="N331" s="6"/>
      <c r="O331" s="6"/>
      <c r="P331" s="6"/>
      <c r="Q331" s="6"/>
      <c r="R331" s="6"/>
      <c r="S331" s="6"/>
    </row>
    <row r="332" spans="1:19" ht="12.75" customHeight="1">
      <c r="A332" s="6"/>
      <c r="B332" s="6"/>
      <c r="C332" s="6"/>
      <c r="D332" s="6"/>
      <c r="E332" s="6"/>
      <c r="F332" s="6"/>
      <c r="G332" s="6"/>
      <c r="H332" s="6"/>
      <c r="I332" s="6"/>
      <c r="J332" s="6"/>
      <c r="K332" s="6"/>
      <c r="L332" s="6"/>
      <c r="M332" s="6"/>
      <c r="N332" s="6"/>
      <c r="O332" s="6"/>
      <c r="P332" s="6"/>
      <c r="Q332" s="6"/>
      <c r="R332" s="6"/>
      <c r="S332" s="6"/>
    </row>
    <row r="333" spans="1:19" ht="12.75" customHeight="1">
      <c r="A333" s="6"/>
      <c r="B333" s="6"/>
      <c r="C333" s="6"/>
      <c r="D333" s="6"/>
      <c r="E333" s="6"/>
      <c r="F333" s="6"/>
      <c r="G333" s="6"/>
      <c r="H333" s="6"/>
      <c r="I333" s="6"/>
      <c r="J333" s="6"/>
      <c r="K333" s="6"/>
      <c r="L333" s="6"/>
      <c r="M333" s="6"/>
      <c r="N333" s="6"/>
      <c r="O333" s="6"/>
      <c r="P333" s="6"/>
      <c r="Q333" s="6"/>
      <c r="R333" s="6"/>
      <c r="S333" s="6"/>
    </row>
    <row r="334" spans="1:19" ht="12.75" customHeight="1">
      <c r="A334" s="6"/>
      <c r="B334" s="6"/>
      <c r="C334" s="6"/>
      <c r="D334" s="6"/>
      <c r="E334" s="6"/>
      <c r="F334" s="6"/>
      <c r="G334" s="6"/>
      <c r="H334" s="6"/>
      <c r="I334" s="6"/>
      <c r="J334" s="6"/>
      <c r="K334" s="6"/>
      <c r="L334" s="6"/>
      <c r="M334" s="6"/>
      <c r="N334" s="6"/>
      <c r="O334" s="6"/>
      <c r="P334" s="6"/>
      <c r="Q334" s="6"/>
      <c r="R334" s="6"/>
      <c r="S334" s="6"/>
    </row>
    <row r="335" spans="1:19" ht="12.75" customHeight="1">
      <c r="A335" s="6"/>
      <c r="B335" s="6"/>
      <c r="C335" s="6"/>
      <c r="D335" s="6"/>
      <c r="E335" s="6"/>
      <c r="F335" s="6"/>
      <c r="G335" s="6"/>
      <c r="H335" s="6"/>
      <c r="I335" s="6"/>
      <c r="J335" s="6"/>
      <c r="K335" s="6"/>
      <c r="L335" s="6"/>
      <c r="M335" s="6"/>
      <c r="N335" s="6"/>
      <c r="O335" s="6"/>
      <c r="P335" s="6"/>
      <c r="Q335" s="6"/>
      <c r="R335" s="6"/>
      <c r="S335" s="6"/>
    </row>
    <row r="336" spans="1:19" ht="12.75" customHeight="1">
      <c r="A336" s="6"/>
      <c r="B336" s="6"/>
      <c r="C336" s="6"/>
      <c r="D336" s="6"/>
      <c r="E336" s="6"/>
      <c r="F336" s="6"/>
      <c r="G336" s="6"/>
      <c r="H336" s="6"/>
      <c r="I336" s="6"/>
      <c r="J336" s="6"/>
      <c r="K336" s="6"/>
      <c r="L336" s="6"/>
      <c r="M336" s="6"/>
      <c r="N336" s="6"/>
      <c r="O336" s="6"/>
      <c r="P336" s="6"/>
      <c r="Q336" s="6"/>
      <c r="R336" s="6"/>
      <c r="S336" s="6"/>
    </row>
    <row r="337" spans="1:19" ht="12.75" customHeight="1">
      <c r="A337" s="6"/>
      <c r="B337" s="6"/>
      <c r="C337" s="6"/>
      <c r="D337" s="6"/>
      <c r="E337" s="6"/>
      <c r="F337" s="6"/>
      <c r="G337" s="6"/>
      <c r="H337" s="6"/>
      <c r="I337" s="6"/>
      <c r="J337" s="6"/>
      <c r="K337" s="6"/>
      <c r="L337" s="6"/>
      <c r="M337" s="6"/>
      <c r="N337" s="6"/>
      <c r="O337" s="6"/>
      <c r="P337" s="6"/>
      <c r="Q337" s="6"/>
      <c r="R337" s="6"/>
      <c r="S337" s="6"/>
    </row>
    <row r="338" spans="1:19" ht="12.75" customHeight="1">
      <c r="A338" s="6"/>
      <c r="B338" s="6"/>
      <c r="C338" s="6"/>
      <c r="D338" s="6"/>
      <c r="E338" s="6"/>
      <c r="F338" s="6"/>
      <c r="G338" s="6"/>
      <c r="H338" s="6"/>
      <c r="I338" s="6"/>
      <c r="J338" s="6"/>
      <c r="K338" s="6"/>
      <c r="L338" s="6"/>
      <c r="M338" s="6"/>
      <c r="N338" s="6"/>
      <c r="O338" s="6"/>
      <c r="P338" s="6"/>
      <c r="Q338" s="6"/>
      <c r="R338" s="6"/>
      <c r="S338" s="6"/>
    </row>
    <row r="339" spans="1:19" ht="12.75" customHeight="1">
      <c r="A339" s="6"/>
      <c r="B339" s="6"/>
      <c r="C339" s="6"/>
      <c r="D339" s="6"/>
      <c r="E339" s="6"/>
      <c r="F339" s="6"/>
      <c r="G339" s="6"/>
      <c r="H339" s="6"/>
      <c r="I339" s="6"/>
      <c r="J339" s="6"/>
      <c r="K339" s="6"/>
      <c r="L339" s="6"/>
      <c r="M339" s="6"/>
      <c r="N339" s="6"/>
      <c r="O339" s="6"/>
      <c r="P339" s="6"/>
      <c r="Q339" s="6"/>
      <c r="R339" s="6"/>
      <c r="S339" s="6"/>
    </row>
    <row r="340" spans="1:19" ht="12.75" customHeight="1">
      <c r="A340" s="6"/>
      <c r="B340" s="6"/>
      <c r="C340" s="6"/>
      <c r="D340" s="6"/>
      <c r="E340" s="6"/>
      <c r="F340" s="6"/>
      <c r="G340" s="6"/>
      <c r="H340" s="6"/>
      <c r="I340" s="6"/>
      <c r="J340" s="6"/>
      <c r="K340" s="6"/>
      <c r="L340" s="6"/>
      <c r="M340" s="6"/>
      <c r="N340" s="6"/>
      <c r="O340" s="6"/>
      <c r="P340" s="6"/>
      <c r="Q340" s="6"/>
      <c r="R340" s="6"/>
      <c r="S340" s="6"/>
    </row>
    <row r="341" spans="1:19" ht="12.75" customHeight="1">
      <c r="A341" s="6"/>
      <c r="B341" s="6"/>
      <c r="C341" s="6"/>
      <c r="D341" s="6"/>
      <c r="E341" s="6"/>
      <c r="F341" s="6"/>
      <c r="G341" s="6"/>
      <c r="H341" s="6"/>
      <c r="I341" s="6"/>
      <c r="J341" s="6"/>
      <c r="K341" s="6"/>
      <c r="L341" s="6"/>
      <c r="M341" s="6"/>
      <c r="N341" s="6"/>
      <c r="O341" s="6"/>
      <c r="P341" s="6"/>
      <c r="Q341" s="6"/>
      <c r="R341" s="6"/>
      <c r="S341" s="6"/>
    </row>
    <row r="342" spans="1:19" ht="12.75" customHeight="1">
      <c r="A342" s="6"/>
      <c r="B342" s="6"/>
      <c r="C342" s="6"/>
      <c r="D342" s="6"/>
      <c r="E342" s="6"/>
      <c r="F342" s="6"/>
      <c r="G342" s="6"/>
      <c r="H342" s="6"/>
      <c r="I342" s="6"/>
      <c r="J342" s="6"/>
      <c r="K342" s="6"/>
      <c r="L342" s="6"/>
      <c r="M342" s="6"/>
      <c r="N342" s="6"/>
      <c r="O342" s="6"/>
      <c r="P342" s="6"/>
      <c r="Q342" s="6"/>
      <c r="R342" s="6"/>
      <c r="S342" s="6"/>
    </row>
    <row r="343" spans="1:19" ht="12.75" customHeight="1">
      <c r="A343" s="6"/>
      <c r="B343" s="6"/>
      <c r="C343" s="6"/>
      <c r="D343" s="6"/>
      <c r="E343" s="6"/>
      <c r="F343" s="6"/>
      <c r="G343" s="6"/>
      <c r="H343" s="6"/>
      <c r="I343" s="6"/>
      <c r="J343" s="6"/>
      <c r="K343" s="6"/>
      <c r="L343" s="6"/>
      <c r="M343" s="6"/>
      <c r="N343" s="6"/>
      <c r="O343" s="6"/>
      <c r="P343" s="6"/>
      <c r="Q343" s="6"/>
      <c r="R343" s="6"/>
      <c r="S343" s="6"/>
    </row>
    <row r="344" spans="1:19" ht="12.75" customHeight="1">
      <c r="A344" s="6"/>
      <c r="B344" s="6"/>
      <c r="C344" s="6"/>
      <c r="D344" s="6"/>
      <c r="E344" s="6"/>
      <c r="F344" s="6"/>
      <c r="G344" s="6"/>
      <c r="H344" s="6"/>
      <c r="I344" s="6"/>
      <c r="J344" s="6"/>
      <c r="K344" s="6"/>
      <c r="L344" s="6"/>
      <c r="M344" s="6"/>
      <c r="N344" s="6"/>
      <c r="O344" s="6"/>
      <c r="P344" s="6"/>
      <c r="Q344" s="6"/>
      <c r="R344" s="6"/>
      <c r="S344" s="6"/>
    </row>
    <row r="345" spans="1:19" ht="12.75" customHeight="1">
      <c r="A345" s="6"/>
      <c r="B345" s="6"/>
      <c r="C345" s="6"/>
      <c r="D345" s="6"/>
      <c r="E345" s="6"/>
      <c r="F345" s="6"/>
      <c r="G345" s="6"/>
      <c r="H345" s="6"/>
      <c r="I345" s="6"/>
      <c r="J345" s="6"/>
      <c r="K345" s="6"/>
      <c r="L345" s="6"/>
      <c r="M345" s="6"/>
      <c r="N345" s="6"/>
      <c r="O345" s="6"/>
      <c r="P345" s="6"/>
      <c r="Q345" s="6"/>
      <c r="R345" s="6"/>
      <c r="S345" s="6"/>
    </row>
    <row r="346" spans="1:19" ht="12.75" customHeight="1">
      <c r="A346" s="6"/>
      <c r="B346" s="6"/>
      <c r="C346" s="6"/>
      <c r="D346" s="6"/>
      <c r="E346" s="6"/>
      <c r="F346" s="6"/>
      <c r="G346" s="6"/>
      <c r="H346" s="6"/>
      <c r="I346" s="6"/>
      <c r="J346" s="6"/>
      <c r="K346" s="6"/>
      <c r="L346" s="6"/>
      <c r="M346" s="6"/>
      <c r="N346" s="6"/>
      <c r="O346" s="6"/>
      <c r="P346" s="6"/>
      <c r="Q346" s="6"/>
      <c r="R346" s="6"/>
      <c r="S346" s="6"/>
    </row>
    <row r="347" spans="1:19" ht="12.75" customHeight="1">
      <c r="A347" s="6"/>
      <c r="B347" s="6"/>
      <c r="C347" s="6"/>
      <c r="D347" s="6"/>
      <c r="E347" s="6"/>
      <c r="F347" s="6"/>
      <c r="G347" s="6"/>
      <c r="H347" s="6"/>
      <c r="I347" s="6"/>
      <c r="J347" s="6"/>
      <c r="K347" s="6"/>
      <c r="L347" s="6"/>
      <c r="M347" s="6"/>
      <c r="N347" s="6"/>
      <c r="O347" s="6"/>
      <c r="P347" s="6"/>
      <c r="Q347" s="6"/>
      <c r="R347" s="6"/>
      <c r="S347" s="6"/>
    </row>
    <row r="348" spans="1:19" ht="12.75" customHeight="1">
      <c r="A348" s="6"/>
      <c r="B348" s="6"/>
      <c r="C348" s="6"/>
      <c r="D348" s="6"/>
      <c r="E348" s="6"/>
      <c r="F348" s="6"/>
      <c r="G348" s="6"/>
      <c r="H348" s="6"/>
      <c r="I348" s="6"/>
      <c r="J348" s="6"/>
      <c r="K348" s="6"/>
      <c r="L348" s="6"/>
      <c r="M348" s="6"/>
      <c r="N348" s="6"/>
      <c r="O348" s="6"/>
      <c r="P348" s="6"/>
      <c r="Q348" s="6"/>
      <c r="R348" s="6"/>
      <c r="S348" s="6"/>
    </row>
    <row r="349" spans="1:19" ht="12.75" customHeight="1">
      <c r="A349" s="6"/>
      <c r="B349" s="6"/>
      <c r="C349" s="6"/>
      <c r="D349" s="6"/>
      <c r="E349" s="6"/>
      <c r="F349" s="6"/>
      <c r="G349" s="6"/>
      <c r="H349" s="6"/>
      <c r="I349" s="6"/>
      <c r="J349" s="6"/>
      <c r="K349" s="6"/>
      <c r="L349" s="6"/>
      <c r="M349" s="6"/>
      <c r="N349" s="6"/>
      <c r="O349" s="6"/>
      <c r="P349" s="6"/>
      <c r="Q349" s="6"/>
      <c r="R349" s="6"/>
      <c r="S349" s="6"/>
    </row>
    <row r="350" spans="1:19" ht="12.75" customHeight="1">
      <c r="A350" s="6"/>
      <c r="B350" s="6"/>
      <c r="C350" s="6"/>
      <c r="D350" s="6"/>
      <c r="E350" s="6"/>
      <c r="F350" s="6"/>
      <c r="G350" s="6"/>
      <c r="H350" s="6"/>
      <c r="I350" s="6"/>
      <c r="J350" s="6"/>
      <c r="K350" s="6"/>
      <c r="L350" s="6"/>
      <c r="M350" s="6"/>
      <c r="N350" s="6"/>
      <c r="O350" s="6"/>
      <c r="P350" s="6"/>
      <c r="Q350" s="6"/>
      <c r="R350" s="6"/>
      <c r="S350" s="6"/>
    </row>
    <row r="351" spans="1:19" ht="12.75" customHeight="1">
      <c r="A351" s="6"/>
      <c r="B351" s="6"/>
      <c r="C351" s="6"/>
      <c r="D351" s="6"/>
      <c r="E351" s="6"/>
      <c r="F351" s="6"/>
      <c r="G351" s="6"/>
      <c r="H351" s="6"/>
      <c r="I351" s="6"/>
      <c r="J351" s="6"/>
      <c r="K351" s="6"/>
      <c r="L351" s="6"/>
      <c r="M351" s="6"/>
      <c r="N351" s="6"/>
      <c r="O351" s="6"/>
      <c r="P351" s="6"/>
      <c r="Q351" s="6"/>
      <c r="R351" s="6"/>
      <c r="S351" s="6"/>
    </row>
    <row r="352" spans="1:19" ht="12.75" customHeight="1">
      <c r="A352" s="6"/>
      <c r="B352" s="6"/>
      <c r="C352" s="6"/>
      <c r="D352" s="6"/>
      <c r="E352" s="6"/>
      <c r="F352" s="6"/>
      <c r="G352" s="6"/>
      <c r="H352" s="6"/>
      <c r="I352" s="6"/>
      <c r="J352" s="6"/>
      <c r="K352" s="6"/>
      <c r="L352" s="6"/>
      <c r="M352" s="6"/>
      <c r="N352" s="6"/>
      <c r="O352" s="6"/>
      <c r="P352" s="6"/>
      <c r="Q352" s="6"/>
      <c r="R352" s="6"/>
      <c r="S352" s="6"/>
    </row>
    <row r="353" spans="1:19" ht="12.75" customHeight="1">
      <c r="A353" s="6"/>
      <c r="B353" s="6"/>
      <c r="C353" s="6"/>
      <c r="D353" s="6"/>
      <c r="E353" s="6"/>
      <c r="F353" s="6"/>
      <c r="G353" s="6"/>
      <c r="H353" s="6"/>
      <c r="I353" s="6"/>
      <c r="J353" s="6"/>
      <c r="K353" s="6"/>
      <c r="L353" s="6"/>
      <c r="M353" s="6"/>
      <c r="N353" s="6"/>
      <c r="O353" s="6"/>
      <c r="P353" s="6"/>
      <c r="Q353" s="6"/>
      <c r="R353" s="6"/>
      <c r="S353" s="6"/>
    </row>
    <row r="354" spans="1:19" ht="12.75" customHeight="1">
      <c r="A354" s="6"/>
      <c r="B354" s="6"/>
      <c r="C354" s="6"/>
      <c r="D354" s="6"/>
      <c r="E354" s="6"/>
      <c r="F354" s="6"/>
      <c r="G354" s="6"/>
      <c r="H354" s="6"/>
      <c r="I354" s="6"/>
      <c r="J354" s="6"/>
      <c r="K354" s="6"/>
      <c r="L354" s="6"/>
      <c r="M354" s="6"/>
      <c r="N354" s="6"/>
      <c r="O354" s="6"/>
      <c r="P354" s="6"/>
      <c r="Q354" s="6"/>
      <c r="R354" s="6"/>
      <c r="S354" s="6"/>
    </row>
    <row r="355" spans="1:19" ht="12.75" customHeight="1">
      <c r="A355" s="6"/>
      <c r="B355" s="6"/>
      <c r="C355" s="6"/>
      <c r="D355" s="6"/>
      <c r="E355" s="6"/>
      <c r="F355" s="6"/>
      <c r="G355" s="6"/>
      <c r="H355" s="6"/>
      <c r="I355" s="6"/>
      <c r="J355" s="6"/>
      <c r="K355" s="6"/>
      <c r="L355" s="6"/>
      <c r="M355" s="6"/>
      <c r="N355" s="6"/>
      <c r="O355" s="6"/>
      <c r="P355" s="6"/>
      <c r="Q355" s="6"/>
      <c r="R355" s="6"/>
      <c r="S355" s="6"/>
    </row>
    <row r="356" spans="1:19" ht="12.75" customHeight="1">
      <c r="A356" s="6"/>
      <c r="B356" s="6"/>
      <c r="C356" s="6"/>
      <c r="D356" s="6"/>
      <c r="E356" s="6"/>
      <c r="F356" s="6"/>
      <c r="G356" s="6"/>
      <c r="H356" s="6"/>
      <c r="I356" s="6"/>
      <c r="J356" s="6"/>
      <c r="K356" s="6"/>
      <c r="L356" s="6"/>
      <c r="M356" s="6"/>
      <c r="N356" s="6"/>
      <c r="O356" s="6"/>
      <c r="P356" s="6"/>
      <c r="Q356" s="6"/>
      <c r="R356" s="6"/>
      <c r="S356" s="6"/>
    </row>
    <row r="357" spans="1:19" ht="12.75" customHeight="1">
      <c r="A357" s="6"/>
      <c r="B357" s="6"/>
      <c r="C357" s="6"/>
      <c r="D357" s="6"/>
      <c r="E357" s="6"/>
      <c r="F357" s="6"/>
      <c r="G357" s="6"/>
      <c r="H357" s="6"/>
      <c r="I357" s="6"/>
      <c r="J357" s="6"/>
      <c r="K357" s="6"/>
      <c r="L357" s="6"/>
      <c r="M357" s="6"/>
      <c r="N357" s="6"/>
      <c r="O357" s="6"/>
      <c r="P357" s="6"/>
      <c r="Q357" s="6"/>
      <c r="R357" s="6"/>
      <c r="S357" s="6"/>
    </row>
    <row r="358" spans="1:19" ht="12.75" customHeight="1">
      <c r="A358" s="6"/>
      <c r="B358" s="6"/>
      <c r="C358" s="6"/>
      <c r="D358" s="6"/>
      <c r="E358" s="6"/>
      <c r="F358" s="6"/>
      <c r="G358" s="6"/>
      <c r="H358" s="6"/>
      <c r="I358" s="6"/>
      <c r="J358" s="6"/>
      <c r="K358" s="6"/>
      <c r="L358" s="6"/>
      <c r="M358" s="6"/>
      <c r="N358" s="6"/>
      <c r="O358" s="6"/>
      <c r="P358" s="6"/>
      <c r="Q358" s="6"/>
      <c r="R358" s="6"/>
      <c r="S358" s="6"/>
    </row>
    <row r="359" spans="1:19" ht="12.75" customHeight="1">
      <c r="A359" s="6"/>
      <c r="B359" s="6"/>
      <c r="C359" s="6"/>
      <c r="D359" s="6"/>
      <c r="E359" s="6"/>
      <c r="F359" s="6"/>
      <c r="G359" s="6"/>
      <c r="H359" s="6"/>
      <c r="I359" s="6"/>
      <c r="J359" s="6"/>
      <c r="K359" s="6"/>
      <c r="L359" s="6"/>
      <c r="M359" s="6"/>
      <c r="N359" s="6"/>
      <c r="O359" s="6"/>
      <c r="P359" s="6"/>
      <c r="Q359" s="6"/>
      <c r="R359" s="6"/>
      <c r="S359" s="6"/>
    </row>
    <row r="360" spans="1:19" ht="12.75" customHeight="1">
      <c r="A360" s="6"/>
      <c r="B360" s="6"/>
      <c r="C360" s="6"/>
      <c r="D360" s="6"/>
      <c r="E360" s="6"/>
      <c r="F360" s="6"/>
      <c r="G360" s="6"/>
      <c r="H360" s="6"/>
      <c r="I360" s="6"/>
      <c r="J360" s="6"/>
      <c r="K360" s="6"/>
      <c r="L360" s="6"/>
      <c r="M360" s="6"/>
      <c r="N360" s="6"/>
      <c r="O360" s="6"/>
      <c r="P360" s="6"/>
      <c r="Q360" s="6"/>
      <c r="R360" s="6"/>
      <c r="S360" s="6"/>
    </row>
    <row r="361" spans="1:19" ht="12.75" customHeight="1">
      <c r="A361" s="6"/>
      <c r="B361" s="6"/>
      <c r="C361" s="6"/>
      <c r="D361" s="6"/>
      <c r="E361" s="6"/>
      <c r="F361" s="6"/>
      <c r="G361" s="6"/>
      <c r="H361" s="6"/>
      <c r="I361" s="6"/>
      <c r="J361" s="6"/>
      <c r="K361" s="6"/>
      <c r="L361" s="6"/>
      <c r="M361" s="6"/>
      <c r="N361" s="6"/>
      <c r="O361" s="6"/>
      <c r="P361" s="6"/>
      <c r="Q361" s="6"/>
      <c r="R361" s="6"/>
      <c r="S361" s="6"/>
    </row>
    <row r="362" spans="1:19" ht="12.75" customHeight="1">
      <c r="A362" s="6"/>
      <c r="B362" s="6"/>
      <c r="C362" s="6"/>
      <c r="D362" s="6"/>
      <c r="E362" s="6"/>
      <c r="F362" s="6"/>
      <c r="G362" s="6"/>
      <c r="H362" s="6"/>
      <c r="I362" s="6"/>
      <c r="J362" s="6"/>
      <c r="K362" s="6"/>
      <c r="L362" s="6"/>
      <c r="M362" s="6"/>
      <c r="N362" s="6"/>
      <c r="O362" s="6"/>
      <c r="P362" s="6"/>
      <c r="Q362" s="6"/>
      <c r="R362" s="6"/>
      <c r="S362" s="6"/>
    </row>
    <row r="363" spans="1:19" ht="12.75" customHeight="1">
      <c r="A363" s="6"/>
      <c r="B363" s="6"/>
      <c r="C363" s="6"/>
      <c r="D363" s="6"/>
      <c r="E363" s="6"/>
      <c r="F363" s="6"/>
      <c r="G363" s="6"/>
      <c r="H363" s="6"/>
      <c r="I363" s="6"/>
      <c r="J363" s="6"/>
      <c r="K363" s="6"/>
      <c r="L363" s="6"/>
      <c r="M363" s="6"/>
      <c r="N363" s="6"/>
      <c r="O363" s="6"/>
      <c r="P363" s="6"/>
      <c r="Q363" s="6"/>
      <c r="R363" s="6"/>
      <c r="S363" s="6"/>
    </row>
    <row r="364" spans="1:19" ht="12.75" customHeight="1">
      <c r="A364" s="6"/>
      <c r="B364" s="6"/>
      <c r="C364" s="6"/>
      <c r="D364" s="6"/>
      <c r="E364" s="6"/>
      <c r="F364" s="6"/>
      <c r="G364" s="6"/>
      <c r="H364" s="6"/>
      <c r="I364" s="6"/>
      <c r="J364" s="6"/>
      <c r="K364" s="6"/>
      <c r="L364" s="6"/>
      <c r="M364" s="6"/>
      <c r="N364" s="6"/>
      <c r="O364" s="6"/>
      <c r="P364" s="6"/>
      <c r="Q364" s="6"/>
      <c r="R364" s="6"/>
      <c r="S364" s="6"/>
    </row>
    <row r="365" spans="1:19" ht="12.75" customHeight="1">
      <c r="A365" s="6"/>
      <c r="B365" s="6"/>
      <c r="C365" s="6"/>
      <c r="D365" s="6"/>
      <c r="E365" s="6"/>
      <c r="F365" s="6"/>
      <c r="G365" s="6"/>
      <c r="H365" s="6"/>
      <c r="I365" s="6"/>
      <c r="J365" s="6"/>
      <c r="K365" s="6"/>
      <c r="L365" s="6"/>
      <c r="M365" s="6"/>
      <c r="N365" s="6"/>
      <c r="O365" s="6"/>
      <c r="P365" s="6"/>
      <c r="Q365" s="6"/>
      <c r="R365" s="6"/>
      <c r="S365" s="6"/>
    </row>
    <row r="366" spans="1:19" ht="12.75" customHeight="1">
      <c r="A366" s="6"/>
      <c r="B366" s="6"/>
      <c r="C366" s="6"/>
      <c r="D366" s="6"/>
      <c r="E366" s="6"/>
      <c r="F366" s="6"/>
      <c r="G366" s="6"/>
      <c r="H366" s="6"/>
      <c r="I366" s="6"/>
      <c r="J366" s="6"/>
      <c r="K366" s="6"/>
      <c r="L366" s="6"/>
      <c r="M366" s="6"/>
      <c r="N366" s="6"/>
      <c r="O366" s="6"/>
      <c r="P366" s="6"/>
      <c r="Q366" s="6"/>
      <c r="R366" s="6"/>
      <c r="S366" s="6"/>
    </row>
    <row r="367" spans="1:19" ht="12.75" customHeight="1">
      <c r="A367" s="6"/>
      <c r="B367" s="6"/>
      <c r="C367" s="6"/>
      <c r="D367" s="6"/>
      <c r="E367" s="6"/>
      <c r="F367" s="6"/>
      <c r="G367" s="6"/>
      <c r="H367" s="6"/>
      <c r="I367" s="6"/>
      <c r="J367" s="6"/>
      <c r="K367" s="6"/>
      <c r="L367" s="6"/>
      <c r="M367" s="6"/>
      <c r="N367" s="6"/>
      <c r="O367" s="6"/>
      <c r="P367" s="6"/>
      <c r="Q367" s="6"/>
      <c r="R367" s="6"/>
      <c r="S367" s="6"/>
    </row>
    <row r="368" spans="1:19" ht="12.75" customHeight="1">
      <c r="A368" s="6"/>
      <c r="B368" s="6"/>
      <c r="C368" s="6"/>
      <c r="D368" s="6"/>
      <c r="E368" s="6"/>
      <c r="F368" s="6"/>
      <c r="G368" s="6"/>
      <c r="H368" s="6"/>
      <c r="I368" s="6"/>
      <c r="J368" s="6"/>
      <c r="K368" s="6"/>
      <c r="L368" s="6"/>
      <c r="M368" s="6"/>
      <c r="N368" s="6"/>
      <c r="O368" s="6"/>
      <c r="P368" s="6"/>
      <c r="Q368" s="6"/>
      <c r="R368" s="6"/>
      <c r="S368" s="6"/>
    </row>
    <row r="369" spans="1:19" ht="12.75" customHeight="1">
      <c r="A369" s="6"/>
      <c r="B369" s="6"/>
      <c r="C369" s="6"/>
      <c r="D369" s="6"/>
      <c r="E369" s="6"/>
      <c r="F369" s="6"/>
      <c r="G369" s="6"/>
      <c r="H369" s="6"/>
      <c r="I369" s="6"/>
      <c r="J369" s="6"/>
      <c r="K369" s="6"/>
      <c r="L369" s="6"/>
      <c r="M369" s="6"/>
      <c r="N369" s="6"/>
      <c r="O369" s="6"/>
      <c r="P369" s="6"/>
      <c r="Q369" s="6"/>
      <c r="R369" s="6"/>
      <c r="S369" s="6"/>
    </row>
    <row r="370" spans="1:19" ht="12.75" customHeight="1">
      <c r="A370" s="6"/>
      <c r="B370" s="6"/>
      <c r="C370" s="6"/>
      <c r="D370" s="6"/>
      <c r="E370" s="6"/>
      <c r="F370" s="6"/>
      <c r="G370" s="6"/>
      <c r="H370" s="6"/>
      <c r="I370" s="6"/>
      <c r="J370" s="6"/>
      <c r="K370" s="6"/>
      <c r="L370" s="6"/>
      <c r="M370" s="6"/>
      <c r="N370" s="6"/>
      <c r="O370" s="6"/>
      <c r="P370" s="6"/>
      <c r="Q370" s="6"/>
      <c r="R370" s="6"/>
      <c r="S370" s="6"/>
    </row>
    <row r="371" spans="1:19" ht="12.75" customHeight="1">
      <c r="A371" s="6"/>
      <c r="B371" s="6"/>
      <c r="C371" s="6"/>
      <c r="D371" s="6"/>
      <c r="E371" s="6"/>
      <c r="F371" s="6"/>
      <c r="G371" s="6"/>
      <c r="H371" s="6"/>
      <c r="I371" s="6"/>
      <c r="J371" s="6"/>
      <c r="K371" s="6"/>
      <c r="L371" s="6"/>
      <c r="M371" s="6"/>
      <c r="N371" s="6"/>
      <c r="O371" s="6"/>
      <c r="P371" s="6"/>
      <c r="Q371" s="6"/>
      <c r="R371" s="6"/>
      <c r="S371" s="6"/>
    </row>
    <row r="372" spans="1:19" ht="12.75" customHeight="1">
      <c r="A372" s="6"/>
      <c r="B372" s="6"/>
      <c r="C372" s="6"/>
      <c r="D372" s="6"/>
      <c r="E372" s="6"/>
      <c r="F372" s="6"/>
      <c r="G372" s="6"/>
      <c r="H372" s="6"/>
      <c r="I372" s="6"/>
      <c r="J372" s="6"/>
      <c r="K372" s="6"/>
      <c r="L372" s="6"/>
      <c r="M372" s="6"/>
      <c r="N372" s="6"/>
      <c r="O372" s="6"/>
      <c r="P372" s="6"/>
      <c r="Q372" s="6"/>
      <c r="R372" s="6"/>
      <c r="S372" s="6"/>
    </row>
    <row r="373" spans="1:19" ht="12.75" customHeight="1">
      <c r="A373" s="6"/>
      <c r="B373" s="6"/>
      <c r="C373" s="6"/>
      <c r="D373" s="6"/>
      <c r="E373" s="6"/>
      <c r="F373" s="6"/>
      <c r="G373" s="6"/>
      <c r="H373" s="6"/>
      <c r="I373" s="6"/>
      <c r="J373" s="6"/>
      <c r="K373" s="6"/>
      <c r="L373" s="6"/>
      <c r="M373" s="6"/>
      <c r="N373" s="6"/>
      <c r="O373" s="6"/>
      <c r="P373" s="6"/>
      <c r="Q373" s="6"/>
      <c r="R373" s="6"/>
      <c r="S373" s="6"/>
    </row>
    <row r="374" spans="1:19" ht="12.75" customHeight="1">
      <c r="A374" s="6"/>
      <c r="B374" s="6"/>
      <c r="C374" s="6"/>
      <c r="D374" s="6"/>
      <c r="E374" s="6"/>
      <c r="F374" s="6"/>
      <c r="G374" s="6"/>
      <c r="H374" s="6"/>
      <c r="I374" s="6"/>
      <c r="J374" s="6"/>
      <c r="K374" s="6"/>
      <c r="L374" s="6"/>
      <c r="M374" s="6"/>
      <c r="N374" s="6"/>
      <c r="O374" s="6"/>
      <c r="P374" s="6"/>
      <c r="Q374" s="6"/>
      <c r="R374" s="6"/>
      <c r="S374" s="6"/>
    </row>
    <row r="375" spans="1:19" ht="12.75" customHeight="1">
      <c r="A375" s="6"/>
      <c r="B375" s="6"/>
      <c r="C375" s="6"/>
      <c r="D375" s="6"/>
      <c r="E375" s="6"/>
      <c r="F375" s="6"/>
      <c r="G375" s="6"/>
      <c r="H375" s="6"/>
      <c r="I375" s="6"/>
      <c r="J375" s="6"/>
      <c r="K375" s="6"/>
      <c r="L375" s="6"/>
      <c r="M375" s="6"/>
      <c r="N375" s="6"/>
      <c r="O375" s="6"/>
      <c r="P375" s="6"/>
      <c r="Q375" s="6"/>
      <c r="R375" s="6"/>
      <c r="S375" s="6"/>
    </row>
    <row r="376" spans="1:19" ht="12.75" customHeight="1">
      <c r="A376" s="6"/>
      <c r="B376" s="6"/>
      <c r="C376" s="6"/>
      <c r="D376" s="6"/>
      <c r="E376" s="6"/>
      <c r="F376" s="6"/>
      <c r="G376" s="6"/>
      <c r="H376" s="6"/>
      <c r="I376" s="6"/>
      <c r="J376" s="6"/>
      <c r="K376" s="6"/>
      <c r="L376" s="6"/>
      <c r="M376" s="6"/>
      <c r="N376" s="6"/>
      <c r="O376" s="6"/>
      <c r="P376" s="6"/>
      <c r="Q376" s="6"/>
      <c r="R376" s="6"/>
      <c r="S376" s="6"/>
    </row>
    <row r="377" spans="1:19" ht="12.75" customHeight="1">
      <c r="A377" s="6"/>
      <c r="B377" s="6"/>
      <c r="C377" s="6"/>
      <c r="D377" s="6"/>
      <c r="E377" s="6"/>
      <c r="F377" s="6"/>
      <c r="G377" s="6"/>
      <c r="H377" s="6"/>
      <c r="I377" s="6"/>
      <c r="J377" s="6"/>
      <c r="K377" s="6"/>
      <c r="L377" s="6"/>
      <c r="M377" s="6"/>
      <c r="N377" s="6"/>
      <c r="O377" s="6"/>
      <c r="P377" s="6"/>
      <c r="Q377" s="6"/>
      <c r="R377" s="6"/>
      <c r="S377" s="6"/>
    </row>
    <row r="378" spans="1:19" ht="12.75" customHeight="1">
      <c r="A378" s="6"/>
      <c r="B378" s="6"/>
      <c r="C378" s="6"/>
      <c r="D378" s="6"/>
      <c r="E378" s="6"/>
      <c r="F378" s="6"/>
      <c r="G378" s="6"/>
      <c r="H378" s="6"/>
      <c r="I378" s="6"/>
      <c r="J378" s="6"/>
      <c r="K378" s="6"/>
      <c r="L378" s="6"/>
      <c r="M378" s="6"/>
      <c r="N378" s="6"/>
      <c r="O378" s="6"/>
      <c r="P378" s="6"/>
      <c r="Q378" s="6"/>
      <c r="R378" s="6"/>
      <c r="S378" s="6"/>
    </row>
    <row r="379" spans="1:19" ht="12.75" customHeight="1">
      <c r="A379" s="6"/>
      <c r="B379" s="6"/>
      <c r="C379" s="6"/>
      <c r="D379" s="6"/>
      <c r="E379" s="6"/>
      <c r="F379" s="6"/>
      <c r="G379" s="6"/>
      <c r="H379" s="6"/>
      <c r="I379" s="6"/>
      <c r="J379" s="6"/>
      <c r="K379" s="6"/>
      <c r="L379" s="6"/>
      <c r="M379" s="6"/>
      <c r="N379" s="6"/>
      <c r="O379" s="6"/>
      <c r="P379" s="6"/>
      <c r="Q379" s="6"/>
      <c r="R379" s="6"/>
      <c r="S379" s="6"/>
    </row>
    <row r="380" spans="1:19" ht="12.75" customHeight="1">
      <c r="A380" s="6"/>
      <c r="B380" s="6"/>
      <c r="C380" s="6"/>
      <c r="D380" s="6"/>
      <c r="E380" s="6"/>
      <c r="F380" s="6"/>
      <c r="G380" s="6"/>
      <c r="H380" s="6"/>
      <c r="I380" s="6"/>
      <c r="J380" s="6"/>
      <c r="K380" s="6"/>
      <c r="L380" s="6"/>
      <c r="M380" s="6"/>
      <c r="N380" s="6"/>
      <c r="O380" s="6"/>
      <c r="P380" s="6"/>
      <c r="Q380" s="6"/>
      <c r="R380" s="6"/>
      <c r="S380" s="6"/>
    </row>
    <row r="381" spans="1:19" ht="12.75" customHeight="1">
      <c r="A381" s="6"/>
      <c r="B381" s="6"/>
      <c r="C381" s="6"/>
      <c r="D381" s="6"/>
      <c r="E381" s="6"/>
      <c r="F381" s="6"/>
      <c r="G381" s="6"/>
      <c r="H381" s="6"/>
      <c r="I381" s="6"/>
      <c r="J381" s="6"/>
      <c r="K381" s="6"/>
      <c r="L381" s="6"/>
      <c r="M381" s="6"/>
      <c r="N381" s="6"/>
      <c r="O381" s="6"/>
      <c r="P381" s="6"/>
      <c r="Q381" s="6"/>
      <c r="R381" s="6"/>
      <c r="S381" s="6"/>
    </row>
    <row r="382" spans="1:19" ht="12.75" customHeight="1">
      <c r="A382" s="6"/>
      <c r="B382" s="6"/>
      <c r="C382" s="6"/>
      <c r="D382" s="6"/>
      <c r="E382" s="6"/>
      <c r="F382" s="6"/>
      <c r="G382" s="6"/>
      <c r="H382" s="6"/>
      <c r="I382" s="6"/>
      <c r="J382" s="6"/>
      <c r="K382" s="6"/>
      <c r="L382" s="6"/>
      <c r="M382" s="6"/>
      <c r="N382" s="6"/>
      <c r="O382" s="6"/>
      <c r="P382" s="6"/>
      <c r="Q382" s="6"/>
      <c r="R382" s="6"/>
      <c r="S382" s="6"/>
    </row>
    <row r="383" spans="1:19" ht="12.75" customHeight="1">
      <c r="A383" s="6"/>
      <c r="B383" s="6"/>
      <c r="C383" s="6"/>
      <c r="D383" s="6"/>
      <c r="E383" s="6"/>
      <c r="F383" s="6"/>
      <c r="G383" s="6"/>
      <c r="H383" s="6"/>
      <c r="I383" s="6"/>
      <c r="J383" s="6"/>
      <c r="K383" s="6"/>
      <c r="L383" s="6"/>
      <c r="M383" s="6"/>
      <c r="N383" s="6"/>
      <c r="O383" s="6"/>
      <c r="P383" s="6"/>
      <c r="Q383" s="6"/>
      <c r="R383" s="6"/>
      <c r="S383" s="6"/>
    </row>
    <row r="384" spans="1:19" ht="12.75" customHeight="1">
      <c r="A384" s="6"/>
      <c r="B384" s="6"/>
      <c r="C384" s="6"/>
      <c r="D384" s="6"/>
      <c r="E384" s="6"/>
      <c r="F384" s="6"/>
      <c r="G384" s="6"/>
      <c r="H384" s="6"/>
      <c r="I384" s="6"/>
      <c r="J384" s="6"/>
      <c r="K384" s="6"/>
      <c r="L384" s="6"/>
      <c r="M384" s="6"/>
      <c r="N384" s="6"/>
      <c r="O384" s="6"/>
      <c r="P384" s="6"/>
      <c r="Q384" s="6"/>
      <c r="R384" s="6"/>
      <c r="S384" s="6"/>
    </row>
    <row r="385" spans="1:19" ht="12.75" customHeight="1">
      <c r="A385" s="6"/>
      <c r="B385" s="6"/>
      <c r="C385" s="6"/>
      <c r="D385" s="6"/>
      <c r="E385" s="6"/>
      <c r="F385" s="6"/>
      <c r="G385" s="6"/>
      <c r="H385" s="6"/>
      <c r="I385" s="6"/>
      <c r="J385" s="6"/>
      <c r="K385" s="6"/>
      <c r="L385" s="6"/>
      <c r="M385" s="6"/>
      <c r="N385" s="6"/>
      <c r="O385" s="6"/>
      <c r="P385" s="6"/>
      <c r="Q385" s="6"/>
      <c r="R385" s="6"/>
      <c r="S385" s="6"/>
    </row>
    <row r="386" spans="1:19" ht="12.75" customHeight="1">
      <c r="A386" s="6"/>
      <c r="B386" s="6"/>
      <c r="C386" s="6"/>
      <c r="D386" s="6"/>
      <c r="E386" s="6"/>
      <c r="F386" s="6"/>
      <c r="G386" s="6"/>
      <c r="H386" s="6"/>
      <c r="I386" s="6"/>
      <c r="J386" s="6"/>
      <c r="K386" s="6"/>
      <c r="L386" s="6"/>
      <c r="M386" s="6"/>
      <c r="N386" s="6"/>
      <c r="O386" s="6"/>
      <c r="P386" s="6"/>
      <c r="Q386" s="6"/>
      <c r="R386" s="6"/>
      <c r="S386" s="6"/>
    </row>
    <row r="387" spans="1:19" ht="12.75" customHeight="1">
      <c r="A387" s="6"/>
      <c r="B387" s="6"/>
      <c r="C387" s="6"/>
      <c r="D387" s="6"/>
      <c r="E387" s="6"/>
      <c r="F387" s="6"/>
      <c r="G387" s="6"/>
      <c r="H387" s="6"/>
      <c r="I387" s="6"/>
      <c r="J387" s="6"/>
      <c r="K387" s="6"/>
      <c r="L387" s="6"/>
      <c r="M387" s="6"/>
      <c r="N387" s="6"/>
      <c r="O387" s="6"/>
      <c r="P387" s="6"/>
      <c r="Q387" s="6"/>
      <c r="R387" s="6"/>
      <c r="S387" s="6"/>
    </row>
    <row r="388" spans="1:19" ht="12.75" customHeight="1">
      <c r="A388" s="6"/>
      <c r="B388" s="6"/>
      <c r="C388" s="6"/>
      <c r="D388" s="6"/>
      <c r="E388" s="6"/>
      <c r="F388" s="6"/>
      <c r="G388" s="6"/>
      <c r="H388" s="6"/>
      <c r="I388" s="6"/>
      <c r="J388" s="6"/>
      <c r="K388" s="6"/>
      <c r="L388" s="6"/>
      <c r="M388" s="6"/>
      <c r="N388" s="6"/>
      <c r="O388" s="6"/>
      <c r="P388" s="6"/>
      <c r="Q388" s="6"/>
      <c r="R388" s="6"/>
      <c r="S388" s="6"/>
    </row>
    <row r="389" spans="1:19" ht="12.75" customHeight="1">
      <c r="A389" s="6"/>
      <c r="B389" s="6"/>
      <c r="C389" s="6"/>
      <c r="D389" s="6"/>
      <c r="E389" s="6"/>
      <c r="F389" s="6"/>
      <c r="G389" s="6"/>
      <c r="H389" s="6"/>
      <c r="I389" s="6"/>
      <c r="J389" s="6"/>
      <c r="K389" s="6"/>
      <c r="L389" s="6"/>
      <c r="M389" s="6"/>
      <c r="N389" s="6"/>
      <c r="O389" s="6"/>
      <c r="P389" s="6"/>
      <c r="Q389" s="6"/>
      <c r="R389" s="6"/>
      <c r="S389" s="6"/>
    </row>
    <row r="390" spans="1:19" ht="12.75" customHeight="1">
      <c r="A390" s="6"/>
      <c r="B390" s="6"/>
      <c r="C390" s="6"/>
      <c r="D390" s="6"/>
      <c r="E390" s="6"/>
      <c r="F390" s="6"/>
      <c r="G390" s="6"/>
      <c r="H390" s="6"/>
      <c r="I390" s="6"/>
      <c r="J390" s="6"/>
      <c r="K390" s="6"/>
      <c r="L390" s="6"/>
      <c r="M390" s="6"/>
      <c r="N390" s="6"/>
      <c r="O390" s="6"/>
      <c r="P390" s="6"/>
      <c r="Q390" s="6"/>
      <c r="R390" s="6"/>
      <c r="S390" s="6"/>
    </row>
    <row r="391" spans="1:19" ht="12.75" customHeight="1">
      <c r="A391" s="6"/>
      <c r="B391" s="6"/>
      <c r="C391" s="6"/>
      <c r="D391" s="6"/>
      <c r="E391" s="6"/>
      <c r="F391" s="6"/>
      <c r="G391" s="6"/>
      <c r="H391" s="6"/>
      <c r="I391" s="6"/>
      <c r="J391" s="6"/>
      <c r="K391" s="6"/>
      <c r="L391" s="6"/>
      <c r="M391" s="6"/>
      <c r="N391" s="6"/>
      <c r="O391" s="6"/>
      <c r="P391" s="6"/>
      <c r="Q391" s="6"/>
      <c r="R391" s="6"/>
      <c r="S391" s="6"/>
    </row>
    <row r="392" spans="1:19" ht="12.75" customHeight="1">
      <c r="A392" s="6"/>
      <c r="B392" s="6"/>
      <c r="C392" s="6"/>
      <c r="D392" s="6"/>
      <c r="E392" s="6"/>
      <c r="F392" s="6"/>
      <c r="G392" s="6"/>
      <c r="H392" s="6"/>
      <c r="I392" s="6"/>
      <c r="J392" s="6"/>
      <c r="K392" s="6"/>
      <c r="L392" s="6"/>
      <c r="M392" s="6"/>
      <c r="N392" s="6"/>
      <c r="O392" s="6"/>
      <c r="P392" s="6"/>
      <c r="Q392" s="6"/>
      <c r="R392" s="6"/>
      <c r="S392" s="6"/>
    </row>
    <row r="393" spans="1:19" ht="12.75" customHeight="1">
      <c r="A393" s="6"/>
      <c r="B393" s="6"/>
      <c r="C393" s="6"/>
      <c r="D393" s="6"/>
      <c r="E393" s="6"/>
      <c r="F393" s="6"/>
      <c r="G393" s="6"/>
      <c r="H393" s="6"/>
      <c r="I393" s="6"/>
      <c r="J393" s="6"/>
      <c r="K393" s="6"/>
      <c r="L393" s="6"/>
      <c r="M393" s="6"/>
      <c r="N393" s="6"/>
      <c r="O393" s="6"/>
      <c r="P393" s="6"/>
      <c r="Q393" s="6"/>
      <c r="R393" s="6"/>
      <c r="S393" s="6"/>
    </row>
    <row r="394" spans="1:19" ht="12.75" customHeight="1">
      <c r="A394" s="6"/>
      <c r="B394" s="6"/>
      <c r="C394" s="6"/>
      <c r="D394" s="6"/>
      <c r="E394" s="6"/>
      <c r="F394" s="6"/>
      <c r="G394" s="6"/>
      <c r="H394" s="6"/>
      <c r="I394" s="6"/>
      <c r="J394" s="6"/>
      <c r="K394" s="6"/>
      <c r="L394" s="6"/>
      <c r="M394" s="6"/>
      <c r="N394" s="6"/>
      <c r="O394" s="6"/>
      <c r="P394" s="6"/>
      <c r="Q394" s="6"/>
      <c r="R394" s="6"/>
      <c r="S394" s="6"/>
    </row>
    <row r="395" spans="1:19" ht="12.75" customHeight="1">
      <c r="A395" s="6"/>
      <c r="B395" s="6"/>
      <c r="C395" s="6"/>
      <c r="D395" s="6"/>
      <c r="E395" s="6"/>
      <c r="F395" s="6"/>
      <c r="G395" s="6"/>
      <c r="H395" s="6"/>
      <c r="I395" s="6"/>
      <c r="J395" s="6"/>
      <c r="K395" s="6"/>
      <c r="L395" s="6"/>
      <c r="M395" s="6"/>
      <c r="N395" s="6"/>
      <c r="O395" s="6"/>
      <c r="P395" s="6"/>
      <c r="Q395" s="6"/>
      <c r="R395" s="6"/>
      <c r="S395" s="6"/>
    </row>
    <row r="396" spans="1:19" ht="12.75" customHeight="1">
      <c r="A396" s="6"/>
      <c r="B396" s="6"/>
      <c r="C396" s="6"/>
      <c r="D396" s="6"/>
      <c r="E396" s="6"/>
      <c r="F396" s="6"/>
      <c r="G396" s="6"/>
      <c r="H396" s="6"/>
      <c r="I396" s="6"/>
      <c r="J396" s="6"/>
      <c r="K396" s="6"/>
      <c r="L396" s="6"/>
      <c r="M396" s="6"/>
      <c r="N396" s="6"/>
      <c r="O396" s="6"/>
      <c r="P396" s="6"/>
      <c r="Q396" s="6"/>
      <c r="R396" s="6"/>
      <c r="S396" s="6"/>
    </row>
    <row r="397" spans="1:19" ht="12.75" customHeight="1">
      <c r="A397" s="6"/>
      <c r="B397" s="6"/>
      <c r="C397" s="6"/>
      <c r="D397" s="6"/>
      <c r="E397" s="6"/>
      <c r="F397" s="6"/>
      <c r="G397" s="6"/>
      <c r="H397" s="6"/>
      <c r="I397" s="6"/>
      <c r="J397" s="6"/>
      <c r="K397" s="6"/>
      <c r="L397" s="6"/>
      <c r="M397" s="6"/>
      <c r="N397" s="6"/>
      <c r="O397" s="6"/>
      <c r="P397" s="6"/>
      <c r="Q397" s="6"/>
      <c r="R397" s="6"/>
      <c r="S397" s="6"/>
    </row>
    <row r="398" spans="1:19" ht="12.75" customHeight="1">
      <c r="A398" s="6"/>
      <c r="B398" s="6"/>
      <c r="C398" s="6"/>
      <c r="D398" s="6"/>
      <c r="E398" s="6"/>
      <c r="F398" s="6"/>
      <c r="G398" s="6"/>
      <c r="H398" s="6"/>
      <c r="I398" s="6"/>
      <c r="J398" s="6"/>
      <c r="K398" s="6"/>
      <c r="L398" s="6"/>
      <c r="M398" s="6"/>
      <c r="N398" s="6"/>
      <c r="O398" s="6"/>
      <c r="P398" s="6"/>
      <c r="Q398" s="6"/>
      <c r="R398" s="6"/>
      <c r="S398" s="6"/>
    </row>
    <row r="399" spans="1:19" ht="12.75" customHeight="1">
      <c r="A399" s="6"/>
      <c r="B399" s="6"/>
      <c r="C399" s="6"/>
      <c r="D399" s="6"/>
      <c r="E399" s="6"/>
      <c r="F399" s="6"/>
      <c r="G399" s="6"/>
      <c r="H399" s="6"/>
      <c r="I399" s="6"/>
      <c r="J399" s="6"/>
      <c r="K399" s="6"/>
      <c r="L399" s="6"/>
      <c r="M399" s="6"/>
      <c r="N399" s="6"/>
      <c r="O399" s="6"/>
      <c r="P399" s="6"/>
      <c r="Q399" s="6"/>
      <c r="R399" s="6"/>
      <c r="S399" s="6"/>
    </row>
    <row r="400" spans="1:19" ht="12.75" customHeight="1">
      <c r="A400" s="6"/>
      <c r="B400" s="6"/>
      <c r="C400" s="6"/>
      <c r="D400" s="6"/>
      <c r="E400" s="6"/>
      <c r="F400" s="6"/>
      <c r="G400" s="6"/>
      <c r="H400" s="6"/>
      <c r="I400" s="6"/>
      <c r="J400" s="6"/>
      <c r="K400" s="6"/>
      <c r="L400" s="6"/>
      <c r="M400" s="6"/>
      <c r="N400" s="6"/>
      <c r="O400" s="6"/>
      <c r="P400" s="6"/>
      <c r="Q400" s="6"/>
      <c r="R400" s="6"/>
      <c r="S400" s="6"/>
    </row>
    <row r="401" spans="1:19" ht="12.75" customHeight="1">
      <c r="A401" s="6"/>
      <c r="B401" s="6"/>
      <c r="C401" s="6"/>
      <c r="D401" s="6"/>
      <c r="E401" s="6"/>
      <c r="F401" s="6"/>
      <c r="G401" s="6"/>
      <c r="H401" s="6"/>
      <c r="I401" s="6"/>
      <c r="J401" s="6"/>
      <c r="K401" s="6"/>
      <c r="L401" s="6"/>
      <c r="M401" s="6"/>
      <c r="N401" s="6"/>
      <c r="O401" s="6"/>
      <c r="P401" s="6"/>
      <c r="Q401" s="6"/>
      <c r="R401" s="6"/>
      <c r="S401" s="6"/>
    </row>
    <row r="402" spans="1:19" ht="12.75" customHeight="1">
      <c r="A402" s="6"/>
      <c r="B402" s="6"/>
      <c r="C402" s="6"/>
      <c r="D402" s="6"/>
      <c r="E402" s="6"/>
      <c r="F402" s="6"/>
      <c r="G402" s="6"/>
      <c r="H402" s="6"/>
      <c r="I402" s="6"/>
      <c r="J402" s="6"/>
      <c r="K402" s="6"/>
      <c r="L402" s="6"/>
      <c r="M402" s="6"/>
      <c r="N402" s="6"/>
      <c r="O402" s="6"/>
      <c r="P402" s="6"/>
      <c r="Q402" s="6"/>
      <c r="R402" s="6"/>
      <c r="S402" s="6"/>
    </row>
    <row r="403" spans="1:19" ht="12.75" customHeight="1">
      <c r="A403" s="6"/>
      <c r="B403" s="6"/>
      <c r="C403" s="6"/>
      <c r="D403" s="6"/>
      <c r="E403" s="6"/>
      <c r="F403" s="6"/>
      <c r="G403" s="6"/>
      <c r="H403" s="6"/>
      <c r="I403" s="6"/>
      <c r="J403" s="6"/>
      <c r="K403" s="6"/>
      <c r="L403" s="6"/>
      <c r="M403" s="6"/>
      <c r="N403" s="6"/>
      <c r="O403" s="6"/>
      <c r="P403" s="6"/>
      <c r="Q403" s="6"/>
      <c r="R403" s="6"/>
      <c r="S403" s="6"/>
    </row>
    <row r="404" spans="1:19" ht="12.75" customHeight="1">
      <c r="A404" s="6"/>
      <c r="B404" s="6"/>
      <c r="C404" s="6"/>
      <c r="D404" s="6"/>
      <c r="E404" s="6"/>
      <c r="F404" s="6"/>
      <c r="G404" s="6"/>
      <c r="H404" s="6"/>
      <c r="I404" s="6"/>
      <c r="J404" s="6"/>
      <c r="K404" s="6"/>
      <c r="L404" s="6"/>
      <c r="M404" s="6"/>
      <c r="N404" s="6"/>
      <c r="O404" s="6"/>
      <c r="P404" s="6"/>
      <c r="Q404" s="6"/>
      <c r="R404" s="6"/>
      <c r="S404" s="6"/>
    </row>
    <row r="405" spans="1:19" ht="12.75" customHeight="1">
      <c r="A405" s="6"/>
      <c r="B405" s="6"/>
      <c r="C405" s="6"/>
      <c r="D405" s="6"/>
      <c r="E405" s="6"/>
      <c r="F405" s="6"/>
      <c r="G405" s="6"/>
      <c r="H405" s="6"/>
      <c r="I405" s="6"/>
      <c r="J405" s="6"/>
      <c r="K405" s="6"/>
      <c r="L405" s="6"/>
      <c r="M405" s="6"/>
      <c r="N405" s="6"/>
      <c r="O405" s="6"/>
      <c r="P405" s="6"/>
      <c r="Q405" s="6"/>
      <c r="R405" s="6"/>
      <c r="S405" s="6"/>
    </row>
    <row r="406" spans="1:19" ht="12.75" customHeight="1">
      <c r="A406" s="6"/>
      <c r="B406" s="6"/>
      <c r="C406" s="6"/>
      <c r="D406" s="6"/>
      <c r="E406" s="6"/>
      <c r="F406" s="6"/>
      <c r="G406" s="6"/>
      <c r="H406" s="6"/>
      <c r="I406" s="6"/>
      <c r="J406" s="6"/>
      <c r="K406" s="6"/>
      <c r="L406" s="6"/>
      <c r="M406" s="6"/>
      <c r="N406" s="6"/>
      <c r="O406" s="6"/>
      <c r="P406" s="6"/>
      <c r="Q406" s="6"/>
      <c r="R406" s="6"/>
      <c r="S406" s="6"/>
    </row>
    <row r="407" spans="1:19" ht="12.75" customHeight="1">
      <c r="A407" s="6"/>
      <c r="B407" s="6"/>
      <c r="C407" s="6"/>
      <c r="D407" s="6"/>
      <c r="E407" s="6"/>
      <c r="F407" s="6"/>
      <c r="G407" s="6"/>
      <c r="H407" s="6"/>
      <c r="I407" s="6"/>
      <c r="J407" s="6"/>
      <c r="K407" s="6"/>
      <c r="L407" s="6"/>
      <c r="M407" s="6"/>
      <c r="N407" s="6"/>
      <c r="O407" s="6"/>
      <c r="P407" s="6"/>
      <c r="Q407" s="6"/>
      <c r="R407" s="6"/>
      <c r="S407" s="6"/>
    </row>
    <row r="408" spans="1:19" ht="12.75" customHeight="1">
      <c r="A408" s="6"/>
      <c r="B408" s="6"/>
      <c r="C408" s="6"/>
      <c r="D408" s="6"/>
      <c r="E408" s="6"/>
      <c r="F408" s="6"/>
      <c r="G408" s="6"/>
      <c r="H408" s="6"/>
      <c r="I408" s="6"/>
      <c r="J408" s="6"/>
      <c r="K408" s="6"/>
      <c r="L408" s="6"/>
      <c r="M408" s="6"/>
      <c r="N408" s="6"/>
      <c r="O408" s="6"/>
      <c r="P408" s="6"/>
      <c r="Q408" s="6"/>
      <c r="R408" s="6"/>
      <c r="S408" s="6"/>
    </row>
    <row r="409" spans="1:19" ht="12.75" customHeight="1">
      <c r="A409" s="6"/>
      <c r="B409" s="6"/>
      <c r="C409" s="6"/>
      <c r="D409" s="6"/>
      <c r="E409" s="6"/>
      <c r="F409" s="6"/>
      <c r="G409" s="6"/>
      <c r="H409" s="6"/>
      <c r="I409" s="6"/>
      <c r="J409" s="6"/>
      <c r="K409" s="6"/>
      <c r="L409" s="6"/>
      <c r="M409" s="6"/>
      <c r="N409" s="6"/>
      <c r="O409" s="6"/>
      <c r="P409" s="6"/>
      <c r="Q409" s="6"/>
      <c r="R409" s="6"/>
      <c r="S409" s="6"/>
    </row>
    <row r="410" spans="1:19" ht="12.75" customHeight="1">
      <c r="A410" s="6"/>
      <c r="B410" s="6"/>
      <c r="C410" s="6"/>
      <c r="D410" s="6"/>
      <c r="E410" s="6"/>
      <c r="F410" s="6"/>
      <c r="G410" s="6"/>
      <c r="H410" s="6"/>
      <c r="I410" s="6"/>
      <c r="J410" s="6"/>
      <c r="K410" s="6"/>
      <c r="L410" s="6"/>
      <c r="M410" s="6"/>
      <c r="N410" s="6"/>
      <c r="O410" s="6"/>
      <c r="P410" s="6"/>
      <c r="Q410" s="6"/>
      <c r="R410" s="6"/>
      <c r="S410" s="6"/>
    </row>
    <row r="411" spans="1:19" ht="12.75" customHeight="1">
      <c r="A411" s="6"/>
      <c r="B411" s="6"/>
      <c r="C411" s="6"/>
      <c r="D411" s="6"/>
      <c r="E411" s="6"/>
      <c r="F411" s="6"/>
      <c r="G411" s="6"/>
      <c r="H411" s="6"/>
      <c r="I411" s="6"/>
      <c r="J411" s="6"/>
      <c r="K411" s="6"/>
      <c r="L411" s="6"/>
      <c r="M411" s="6"/>
      <c r="N411" s="6"/>
      <c r="O411" s="6"/>
      <c r="P411" s="6"/>
      <c r="Q411" s="6"/>
      <c r="R411" s="6"/>
      <c r="S411" s="6"/>
    </row>
    <row r="412" spans="1:19" ht="12.75" customHeight="1">
      <c r="A412" s="6"/>
      <c r="B412" s="6"/>
      <c r="C412" s="6"/>
      <c r="D412" s="6"/>
      <c r="E412" s="6"/>
      <c r="F412" s="6"/>
      <c r="G412" s="6"/>
      <c r="H412" s="6"/>
      <c r="I412" s="6"/>
      <c r="J412" s="6"/>
      <c r="K412" s="6"/>
      <c r="L412" s="6"/>
      <c r="M412" s="6"/>
      <c r="N412" s="6"/>
      <c r="O412" s="6"/>
      <c r="P412" s="6"/>
      <c r="Q412" s="6"/>
      <c r="R412" s="6"/>
      <c r="S412" s="6"/>
    </row>
    <row r="413" spans="1:19" ht="12.75" customHeight="1">
      <c r="A413" s="6"/>
      <c r="B413" s="6"/>
      <c r="C413" s="6"/>
      <c r="D413" s="6"/>
      <c r="E413" s="6"/>
      <c r="F413" s="6"/>
      <c r="G413" s="6"/>
      <c r="H413" s="6"/>
      <c r="I413" s="6"/>
      <c r="J413" s="6"/>
      <c r="K413" s="6"/>
      <c r="L413" s="6"/>
      <c r="M413" s="6"/>
      <c r="N413" s="6"/>
      <c r="O413" s="6"/>
      <c r="P413" s="6"/>
      <c r="Q413" s="6"/>
      <c r="R413" s="6"/>
      <c r="S413" s="6"/>
    </row>
    <row r="414" spans="1:19" ht="12.75" customHeight="1">
      <c r="A414" s="6"/>
      <c r="B414" s="6"/>
      <c r="C414" s="6"/>
      <c r="D414" s="6"/>
      <c r="E414" s="6"/>
      <c r="F414" s="6"/>
      <c r="G414" s="6"/>
      <c r="H414" s="6"/>
      <c r="I414" s="6"/>
      <c r="J414" s="6"/>
      <c r="K414" s="6"/>
      <c r="L414" s="6"/>
      <c r="M414" s="6"/>
      <c r="N414" s="6"/>
      <c r="O414" s="6"/>
      <c r="P414" s="6"/>
      <c r="Q414" s="6"/>
      <c r="R414" s="6"/>
      <c r="S414" s="6"/>
    </row>
    <row r="415" spans="1:19" ht="12.75" customHeight="1">
      <c r="A415" s="6"/>
      <c r="B415" s="6"/>
      <c r="C415" s="6"/>
      <c r="D415" s="6"/>
      <c r="E415" s="6"/>
      <c r="F415" s="6"/>
      <c r="G415" s="6"/>
      <c r="H415" s="6"/>
      <c r="I415" s="6"/>
      <c r="J415" s="6"/>
      <c r="K415" s="6"/>
      <c r="L415" s="6"/>
      <c r="M415" s="6"/>
      <c r="N415" s="6"/>
      <c r="O415" s="6"/>
      <c r="P415" s="6"/>
      <c r="Q415" s="6"/>
      <c r="R415" s="6"/>
      <c r="S415" s="6"/>
    </row>
    <row r="416" spans="1:19" ht="12.75" customHeight="1">
      <c r="A416" s="6"/>
      <c r="B416" s="6"/>
      <c r="C416" s="6"/>
      <c r="D416" s="6"/>
      <c r="E416" s="6"/>
      <c r="F416" s="6"/>
      <c r="G416" s="6"/>
      <c r="H416" s="6"/>
      <c r="I416" s="6"/>
      <c r="J416" s="6"/>
      <c r="K416" s="6"/>
      <c r="L416" s="6"/>
      <c r="M416" s="6"/>
      <c r="N416" s="6"/>
      <c r="O416" s="6"/>
      <c r="P416" s="6"/>
      <c r="Q416" s="6"/>
      <c r="R416" s="6"/>
      <c r="S416" s="6"/>
    </row>
    <row r="417" spans="1:19" ht="12.75" customHeight="1">
      <c r="A417" s="6"/>
      <c r="B417" s="6"/>
      <c r="C417" s="6"/>
      <c r="D417" s="6"/>
      <c r="E417" s="6"/>
      <c r="F417" s="6"/>
      <c r="G417" s="6"/>
      <c r="H417" s="6"/>
      <c r="I417" s="6"/>
      <c r="J417" s="6"/>
      <c r="K417" s="6"/>
      <c r="L417" s="6"/>
      <c r="M417" s="6"/>
      <c r="N417" s="6"/>
      <c r="O417" s="6"/>
      <c r="P417" s="6"/>
      <c r="Q417" s="6"/>
      <c r="R417" s="6"/>
      <c r="S417" s="6"/>
    </row>
    <row r="418" spans="1:19" ht="12.75" customHeight="1">
      <c r="A418" s="6"/>
      <c r="B418" s="6"/>
      <c r="C418" s="6"/>
      <c r="D418" s="6"/>
      <c r="E418" s="6"/>
      <c r="F418" s="6"/>
      <c r="G418" s="6"/>
      <c r="H418" s="6"/>
      <c r="I418" s="6"/>
      <c r="J418" s="6"/>
      <c r="K418" s="6"/>
      <c r="L418" s="6"/>
      <c r="M418" s="6"/>
      <c r="N418" s="6"/>
      <c r="O418" s="6"/>
      <c r="P418" s="6"/>
      <c r="Q418" s="6"/>
      <c r="R418" s="6"/>
      <c r="S418" s="6"/>
    </row>
    <row r="419" spans="1:19" ht="12.75" customHeight="1">
      <c r="A419" s="6"/>
      <c r="B419" s="6"/>
      <c r="C419" s="6"/>
      <c r="D419" s="6"/>
      <c r="E419" s="6"/>
      <c r="F419" s="6"/>
      <c r="G419" s="6"/>
      <c r="H419" s="6"/>
      <c r="I419" s="6"/>
      <c r="J419" s="6"/>
      <c r="K419" s="6"/>
      <c r="L419" s="6"/>
      <c r="M419" s="6"/>
      <c r="N419" s="6"/>
      <c r="O419" s="6"/>
      <c r="P419" s="6"/>
      <c r="Q419" s="6"/>
      <c r="R419" s="6"/>
      <c r="S419" s="6"/>
    </row>
    <row r="420" spans="1:19" ht="12.75" customHeight="1">
      <c r="A420" s="6"/>
      <c r="B420" s="6"/>
      <c r="C420" s="6"/>
      <c r="D420" s="6"/>
      <c r="E420" s="6"/>
      <c r="F420" s="6"/>
      <c r="G420" s="6"/>
      <c r="H420" s="6"/>
      <c r="I420" s="6"/>
      <c r="J420" s="6"/>
      <c r="K420" s="6"/>
      <c r="L420" s="6"/>
      <c r="M420" s="6"/>
      <c r="N420" s="6"/>
      <c r="O420" s="6"/>
      <c r="P420" s="6"/>
      <c r="Q420" s="6"/>
      <c r="R420" s="6"/>
      <c r="S420" s="6"/>
    </row>
    <row r="421" spans="1:19" ht="12.75" customHeight="1">
      <c r="A421" s="6"/>
      <c r="B421" s="6"/>
      <c r="C421" s="6"/>
      <c r="D421" s="6"/>
      <c r="E421" s="6"/>
      <c r="F421" s="6"/>
      <c r="G421" s="6"/>
      <c r="H421" s="6"/>
      <c r="I421" s="6"/>
      <c r="J421" s="6"/>
      <c r="K421" s="6"/>
      <c r="L421" s="6"/>
      <c r="M421" s="6"/>
      <c r="N421" s="6"/>
      <c r="O421" s="6"/>
      <c r="P421" s="6"/>
      <c r="Q421" s="6"/>
      <c r="R421" s="6"/>
      <c r="S421" s="6"/>
    </row>
    <row r="422" spans="1:19" ht="12.75" customHeight="1">
      <c r="A422" s="6"/>
      <c r="B422" s="6"/>
      <c r="C422" s="6"/>
      <c r="D422" s="6"/>
      <c r="E422" s="6"/>
      <c r="F422" s="6"/>
      <c r="G422" s="6"/>
      <c r="H422" s="6"/>
      <c r="I422" s="6"/>
      <c r="J422" s="6"/>
      <c r="K422" s="6"/>
      <c r="L422" s="6"/>
      <c r="M422" s="6"/>
      <c r="N422" s="6"/>
      <c r="O422" s="6"/>
      <c r="P422" s="6"/>
      <c r="Q422" s="6"/>
      <c r="R422" s="6"/>
      <c r="S422" s="6"/>
    </row>
    <row r="423" spans="1:19" ht="12.75" customHeight="1">
      <c r="A423" s="6"/>
      <c r="B423" s="6"/>
      <c r="C423" s="6"/>
      <c r="D423" s="6"/>
      <c r="E423" s="6"/>
      <c r="F423" s="6"/>
      <c r="G423" s="6"/>
      <c r="H423" s="6"/>
      <c r="I423" s="6"/>
      <c r="J423" s="6"/>
      <c r="K423" s="6"/>
      <c r="L423" s="6"/>
      <c r="M423" s="6"/>
      <c r="N423" s="6"/>
      <c r="O423" s="6"/>
      <c r="P423" s="6"/>
      <c r="Q423" s="6"/>
      <c r="R423" s="6"/>
      <c r="S423" s="6"/>
    </row>
    <row r="424" spans="1:19" ht="12.75" customHeight="1">
      <c r="A424" s="6"/>
      <c r="B424" s="6"/>
      <c r="C424" s="6"/>
      <c r="D424" s="6"/>
      <c r="E424" s="6"/>
      <c r="F424" s="6"/>
      <c r="G424" s="6"/>
      <c r="H424" s="6"/>
      <c r="I424" s="6"/>
      <c r="J424" s="6"/>
      <c r="K424" s="6"/>
      <c r="L424" s="6"/>
      <c r="M424" s="6"/>
      <c r="N424" s="6"/>
      <c r="O424" s="6"/>
      <c r="P424" s="6"/>
      <c r="Q424" s="6"/>
      <c r="R424" s="6"/>
      <c r="S424" s="6"/>
    </row>
    <row r="425" spans="1:19" ht="12.75" customHeight="1">
      <c r="A425" s="6"/>
      <c r="B425" s="6"/>
      <c r="C425" s="6"/>
      <c r="D425" s="6"/>
      <c r="E425" s="6"/>
      <c r="F425" s="6"/>
      <c r="G425" s="6"/>
      <c r="H425" s="6"/>
      <c r="I425" s="6"/>
      <c r="J425" s="6"/>
      <c r="K425" s="6"/>
      <c r="L425" s="6"/>
      <c r="M425" s="6"/>
      <c r="N425" s="6"/>
      <c r="O425" s="6"/>
      <c r="P425" s="6"/>
      <c r="Q425" s="6"/>
      <c r="R425" s="6"/>
      <c r="S425" s="6"/>
    </row>
    <row r="426" spans="1:19" ht="12.75" customHeight="1">
      <c r="A426" s="6"/>
      <c r="B426" s="6"/>
      <c r="C426" s="6"/>
      <c r="D426" s="6"/>
      <c r="E426" s="6"/>
      <c r="F426" s="6"/>
      <c r="G426" s="6"/>
      <c r="H426" s="6"/>
      <c r="I426" s="6"/>
      <c r="J426" s="6"/>
      <c r="K426" s="6"/>
      <c r="L426" s="6"/>
      <c r="M426" s="6"/>
      <c r="N426" s="6"/>
      <c r="O426" s="6"/>
      <c r="P426" s="6"/>
      <c r="Q426" s="6"/>
      <c r="R426" s="6"/>
      <c r="S426" s="6"/>
    </row>
    <row r="427" spans="1:19" ht="12.75" customHeight="1">
      <c r="A427" s="6"/>
      <c r="B427" s="6"/>
      <c r="C427" s="6"/>
      <c r="D427" s="6"/>
      <c r="E427" s="6"/>
      <c r="F427" s="6"/>
      <c r="G427" s="6"/>
      <c r="H427" s="6"/>
      <c r="I427" s="6"/>
      <c r="J427" s="6"/>
      <c r="K427" s="6"/>
      <c r="L427" s="6"/>
      <c r="M427" s="6"/>
      <c r="N427" s="6"/>
      <c r="O427" s="6"/>
      <c r="P427" s="6"/>
      <c r="Q427" s="6"/>
      <c r="R427" s="6"/>
      <c r="S427" s="6"/>
    </row>
    <row r="428" spans="1:19" ht="12.75" customHeight="1">
      <c r="A428" s="6"/>
      <c r="B428" s="6"/>
      <c r="C428" s="6"/>
      <c r="D428" s="6"/>
      <c r="E428" s="6"/>
      <c r="F428" s="6"/>
      <c r="G428" s="6"/>
      <c r="H428" s="6"/>
      <c r="I428" s="6"/>
      <c r="J428" s="6"/>
      <c r="K428" s="6"/>
      <c r="L428" s="6"/>
      <c r="M428" s="6"/>
      <c r="N428" s="6"/>
      <c r="O428" s="6"/>
      <c r="P428" s="6"/>
      <c r="Q428" s="6"/>
      <c r="R428" s="6"/>
      <c r="S428" s="6"/>
    </row>
    <row r="429" spans="1:19" ht="12.75" customHeight="1">
      <c r="A429" s="6"/>
      <c r="B429" s="6"/>
      <c r="C429" s="6"/>
      <c r="D429" s="6"/>
      <c r="E429" s="6"/>
      <c r="F429" s="6"/>
      <c r="G429" s="6"/>
      <c r="H429" s="6"/>
      <c r="I429" s="6"/>
      <c r="J429" s="6"/>
      <c r="K429" s="6"/>
      <c r="L429" s="6"/>
      <c r="M429" s="6"/>
      <c r="N429" s="6"/>
      <c r="O429" s="6"/>
      <c r="P429" s="6"/>
      <c r="Q429" s="6"/>
      <c r="R429" s="6"/>
      <c r="S429" s="6"/>
    </row>
    <row r="430" spans="1:19" ht="12.75" customHeight="1">
      <c r="A430" s="6"/>
      <c r="B430" s="6"/>
      <c r="C430" s="6"/>
      <c r="D430" s="6"/>
      <c r="E430" s="6"/>
      <c r="F430" s="6"/>
      <c r="G430" s="6"/>
      <c r="H430" s="6"/>
      <c r="I430" s="6"/>
      <c r="J430" s="6"/>
      <c r="K430" s="6"/>
      <c r="L430" s="6"/>
      <c r="M430" s="6"/>
      <c r="N430" s="6"/>
      <c r="O430" s="6"/>
      <c r="P430" s="6"/>
      <c r="Q430" s="6"/>
      <c r="R430" s="6"/>
      <c r="S430" s="6"/>
    </row>
    <row r="431" spans="1:19" ht="12.75" customHeight="1">
      <c r="A431" s="6"/>
      <c r="B431" s="6"/>
      <c r="C431" s="6"/>
      <c r="D431" s="6"/>
      <c r="E431" s="6"/>
      <c r="F431" s="6"/>
      <c r="G431" s="6"/>
      <c r="H431" s="6"/>
      <c r="I431" s="6"/>
      <c r="J431" s="6"/>
      <c r="K431" s="6"/>
      <c r="L431" s="6"/>
      <c r="M431" s="6"/>
      <c r="N431" s="6"/>
      <c r="O431" s="6"/>
      <c r="P431" s="6"/>
      <c r="Q431" s="6"/>
      <c r="R431" s="6"/>
      <c r="S431" s="6"/>
    </row>
    <row r="432" spans="1:19" ht="12.75" customHeight="1">
      <c r="A432" s="6"/>
      <c r="B432" s="6"/>
      <c r="C432" s="6"/>
      <c r="D432" s="6"/>
      <c r="E432" s="6"/>
      <c r="F432" s="6"/>
      <c r="G432" s="6"/>
      <c r="H432" s="6"/>
      <c r="I432" s="6"/>
      <c r="J432" s="6"/>
      <c r="K432" s="6"/>
      <c r="L432" s="6"/>
      <c r="M432" s="6"/>
      <c r="N432" s="6"/>
      <c r="O432" s="6"/>
      <c r="P432" s="6"/>
      <c r="Q432" s="6"/>
      <c r="R432" s="6"/>
      <c r="S432" s="6"/>
    </row>
    <row r="433" spans="1:19" ht="12.75" customHeight="1">
      <c r="A433" s="6"/>
      <c r="B433" s="6"/>
      <c r="C433" s="6"/>
      <c r="D433" s="6"/>
      <c r="E433" s="6"/>
      <c r="F433" s="6"/>
      <c r="G433" s="6"/>
      <c r="H433" s="6"/>
      <c r="I433" s="6"/>
      <c r="J433" s="6"/>
      <c r="K433" s="6"/>
      <c r="L433" s="6"/>
      <c r="M433" s="6"/>
      <c r="N433" s="6"/>
      <c r="O433" s="6"/>
      <c r="P433" s="6"/>
      <c r="Q433" s="6"/>
      <c r="R433" s="6"/>
      <c r="S433" s="6"/>
    </row>
    <row r="434" spans="1:19" ht="12.75" customHeight="1">
      <c r="A434" s="6"/>
      <c r="B434" s="6"/>
      <c r="C434" s="6"/>
      <c r="D434" s="6"/>
      <c r="E434" s="6"/>
      <c r="F434" s="6"/>
      <c r="G434" s="6"/>
      <c r="H434" s="6"/>
      <c r="I434" s="6"/>
      <c r="J434" s="6"/>
      <c r="K434" s="6"/>
      <c r="L434" s="6"/>
      <c r="M434" s="6"/>
      <c r="N434" s="6"/>
      <c r="O434" s="6"/>
      <c r="P434" s="6"/>
      <c r="Q434" s="6"/>
      <c r="R434" s="6"/>
      <c r="S434" s="6"/>
    </row>
    <row r="435" spans="1:19" ht="12.75" customHeight="1">
      <c r="A435" s="6"/>
      <c r="B435" s="6"/>
      <c r="C435" s="6"/>
      <c r="D435" s="6"/>
      <c r="E435" s="6"/>
      <c r="F435" s="6"/>
      <c r="G435" s="6"/>
      <c r="H435" s="6"/>
      <c r="I435" s="6"/>
      <c r="J435" s="6"/>
      <c r="K435" s="6"/>
      <c r="L435" s="6"/>
      <c r="M435" s="6"/>
      <c r="N435" s="6"/>
      <c r="O435" s="6"/>
      <c r="P435" s="6"/>
      <c r="Q435" s="6"/>
      <c r="R435" s="6"/>
      <c r="S435" s="6"/>
    </row>
    <row r="436" spans="1:19" ht="12.75" customHeight="1">
      <c r="A436" s="6"/>
      <c r="B436" s="6"/>
      <c r="C436" s="6"/>
      <c r="D436" s="6"/>
      <c r="E436" s="6"/>
      <c r="F436" s="6"/>
      <c r="G436" s="6"/>
      <c r="H436" s="6"/>
      <c r="I436" s="6"/>
      <c r="J436" s="6"/>
      <c r="K436" s="6"/>
      <c r="L436" s="6"/>
      <c r="M436" s="6"/>
      <c r="N436" s="6"/>
      <c r="O436" s="6"/>
      <c r="P436" s="6"/>
      <c r="Q436" s="6"/>
      <c r="R436" s="6"/>
      <c r="S436" s="6"/>
    </row>
    <row r="437" spans="1:19" ht="12.75" customHeight="1">
      <c r="A437" s="6"/>
      <c r="B437" s="6"/>
      <c r="C437" s="6"/>
      <c r="D437" s="6"/>
      <c r="E437" s="6"/>
      <c r="F437" s="6"/>
      <c r="G437" s="6"/>
      <c r="H437" s="6"/>
      <c r="I437" s="6"/>
      <c r="J437" s="6"/>
      <c r="K437" s="6"/>
      <c r="L437" s="6"/>
      <c r="M437" s="6"/>
      <c r="N437" s="6"/>
      <c r="O437" s="6"/>
      <c r="P437" s="6"/>
      <c r="Q437" s="6"/>
      <c r="R437" s="6"/>
      <c r="S437" s="6"/>
    </row>
    <row r="438" spans="1:19" ht="12.75" customHeight="1">
      <c r="A438" s="6"/>
      <c r="B438" s="6"/>
      <c r="C438" s="6"/>
      <c r="D438" s="6"/>
      <c r="E438" s="6"/>
      <c r="F438" s="6"/>
      <c r="G438" s="6"/>
      <c r="H438" s="6"/>
      <c r="I438" s="6"/>
      <c r="J438" s="6"/>
      <c r="K438" s="6"/>
      <c r="L438" s="6"/>
      <c r="M438" s="6"/>
      <c r="N438" s="6"/>
      <c r="O438" s="6"/>
      <c r="P438" s="6"/>
      <c r="Q438" s="6"/>
      <c r="R438" s="6"/>
      <c r="S438" s="6"/>
    </row>
    <row r="439" spans="1:19" ht="12.75" customHeight="1">
      <c r="A439" s="6"/>
      <c r="B439" s="6"/>
      <c r="C439" s="6"/>
      <c r="D439" s="6"/>
      <c r="E439" s="6"/>
      <c r="F439" s="6"/>
      <c r="G439" s="6"/>
      <c r="H439" s="6"/>
      <c r="I439" s="6"/>
      <c r="J439" s="6"/>
      <c r="K439" s="6"/>
      <c r="L439" s="6"/>
      <c r="M439" s="6"/>
      <c r="N439" s="6"/>
      <c r="O439" s="6"/>
      <c r="P439" s="6"/>
      <c r="Q439" s="6"/>
      <c r="R439" s="6"/>
      <c r="S439" s="6"/>
    </row>
    <row r="440" spans="1:19" ht="12.75" customHeight="1">
      <c r="A440" s="6"/>
      <c r="B440" s="6"/>
      <c r="C440" s="6"/>
      <c r="D440" s="6"/>
      <c r="E440" s="6"/>
      <c r="F440" s="6"/>
      <c r="G440" s="6"/>
      <c r="H440" s="6"/>
      <c r="I440" s="6"/>
      <c r="J440" s="6"/>
      <c r="K440" s="6"/>
      <c r="L440" s="6"/>
      <c r="M440" s="6"/>
      <c r="N440" s="6"/>
      <c r="O440" s="6"/>
      <c r="P440" s="6"/>
      <c r="Q440" s="6"/>
      <c r="R440" s="6"/>
      <c r="S440" s="6"/>
    </row>
    <row r="441" spans="1:19" ht="12.75" customHeight="1">
      <c r="A441" s="6"/>
      <c r="B441" s="6"/>
      <c r="C441" s="6"/>
      <c r="D441" s="6"/>
      <c r="E441" s="6"/>
      <c r="F441" s="6"/>
      <c r="G441" s="6"/>
      <c r="H441" s="6"/>
      <c r="I441" s="6"/>
      <c r="J441" s="6"/>
      <c r="K441" s="6"/>
      <c r="L441" s="6"/>
      <c r="M441" s="6"/>
      <c r="N441" s="6"/>
      <c r="O441" s="6"/>
      <c r="P441" s="6"/>
      <c r="Q441" s="6"/>
      <c r="R441" s="6"/>
      <c r="S441" s="6"/>
    </row>
    <row r="442" spans="1:19" ht="12.75" customHeight="1">
      <c r="A442" s="6"/>
      <c r="B442" s="6"/>
      <c r="C442" s="6"/>
      <c r="D442" s="6"/>
      <c r="E442" s="6"/>
      <c r="F442" s="6"/>
      <c r="G442" s="6"/>
      <c r="H442" s="6"/>
      <c r="I442" s="6"/>
      <c r="J442" s="6"/>
      <c r="K442" s="6"/>
      <c r="L442" s="6"/>
      <c r="M442" s="6"/>
      <c r="N442" s="6"/>
      <c r="O442" s="6"/>
      <c r="P442" s="6"/>
      <c r="Q442" s="6"/>
      <c r="R442" s="6"/>
      <c r="S442" s="6"/>
    </row>
    <row r="443" spans="1:19" ht="12.75" customHeight="1">
      <c r="A443" s="6"/>
      <c r="B443" s="6"/>
      <c r="C443" s="6"/>
      <c r="D443" s="6"/>
      <c r="E443" s="6"/>
      <c r="F443" s="6"/>
      <c r="G443" s="6"/>
      <c r="H443" s="6"/>
      <c r="I443" s="6"/>
      <c r="J443" s="6"/>
      <c r="K443" s="6"/>
      <c r="L443" s="6"/>
      <c r="M443" s="6"/>
      <c r="N443" s="6"/>
      <c r="O443" s="6"/>
      <c r="P443" s="6"/>
      <c r="Q443" s="6"/>
      <c r="R443" s="6"/>
      <c r="S443" s="6"/>
    </row>
    <row r="444" spans="1:19" ht="12.75" customHeight="1">
      <c r="A444" s="6"/>
      <c r="B444" s="6"/>
      <c r="C444" s="6"/>
      <c r="D444" s="6"/>
      <c r="E444" s="6"/>
      <c r="F444" s="6"/>
      <c r="G444" s="6"/>
      <c r="H444" s="6"/>
      <c r="I444" s="6"/>
      <c r="J444" s="6"/>
      <c r="K444" s="6"/>
      <c r="L444" s="6"/>
      <c r="M444" s="6"/>
      <c r="N444" s="6"/>
      <c r="O444" s="6"/>
      <c r="P444" s="6"/>
      <c r="Q444" s="6"/>
      <c r="R444" s="6"/>
      <c r="S444" s="6"/>
    </row>
    <row r="445" spans="1:19" ht="12.75" customHeight="1">
      <c r="A445" s="6"/>
      <c r="B445" s="6"/>
      <c r="C445" s="6"/>
      <c r="D445" s="6"/>
      <c r="E445" s="6"/>
      <c r="F445" s="6"/>
      <c r="G445" s="6"/>
      <c r="H445" s="6"/>
      <c r="I445" s="6"/>
      <c r="J445" s="6"/>
      <c r="K445" s="6"/>
      <c r="L445" s="6"/>
      <c r="M445" s="6"/>
      <c r="N445" s="6"/>
      <c r="O445" s="6"/>
      <c r="P445" s="6"/>
      <c r="Q445" s="6"/>
      <c r="R445" s="6"/>
      <c r="S445" s="6"/>
    </row>
    <row r="446" spans="1:19" ht="12.75" customHeight="1">
      <c r="A446" s="6"/>
      <c r="B446" s="6"/>
      <c r="C446" s="6"/>
      <c r="D446" s="6"/>
      <c r="E446" s="6"/>
      <c r="F446" s="6"/>
      <c r="G446" s="6"/>
      <c r="H446" s="6"/>
      <c r="I446" s="6"/>
      <c r="J446" s="6"/>
      <c r="K446" s="6"/>
      <c r="L446" s="6"/>
      <c r="M446" s="6"/>
      <c r="N446" s="6"/>
      <c r="O446" s="6"/>
      <c r="P446" s="6"/>
      <c r="Q446" s="6"/>
      <c r="R446" s="6"/>
      <c r="S446" s="6"/>
    </row>
    <row r="447" spans="1:19" ht="12.75" customHeight="1">
      <c r="A447" s="6"/>
      <c r="B447" s="6"/>
      <c r="C447" s="6"/>
      <c r="D447" s="6"/>
      <c r="E447" s="6"/>
      <c r="F447" s="6"/>
      <c r="G447" s="6"/>
      <c r="H447" s="6"/>
      <c r="I447" s="6"/>
      <c r="J447" s="6"/>
      <c r="K447" s="6"/>
      <c r="L447" s="6"/>
      <c r="M447" s="6"/>
      <c r="N447" s="6"/>
      <c r="O447" s="6"/>
      <c r="P447" s="6"/>
      <c r="Q447" s="6"/>
      <c r="R447" s="6"/>
      <c r="S447" s="6"/>
    </row>
    <row r="448" spans="1:19" ht="12.75" customHeight="1">
      <c r="A448" s="6"/>
      <c r="B448" s="6"/>
      <c r="C448" s="6"/>
      <c r="D448" s="6"/>
      <c r="E448" s="6"/>
      <c r="F448" s="6"/>
      <c r="G448" s="6"/>
      <c r="H448" s="6"/>
      <c r="I448" s="6"/>
      <c r="J448" s="6"/>
      <c r="K448" s="6"/>
      <c r="L448" s="6"/>
      <c r="M448" s="6"/>
      <c r="N448" s="6"/>
      <c r="O448" s="6"/>
      <c r="P448" s="6"/>
      <c r="Q448" s="6"/>
      <c r="R448" s="6"/>
      <c r="S448" s="6"/>
    </row>
    <row r="449" spans="1:19" ht="12.75" customHeight="1">
      <c r="A449" s="6"/>
      <c r="B449" s="6"/>
      <c r="C449" s="6"/>
      <c r="D449" s="6"/>
      <c r="E449" s="6"/>
      <c r="F449" s="6"/>
      <c r="G449" s="6"/>
      <c r="H449" s="6"/>
      <c r="I449" s="6"/>
      <c r="J449" s="6"/>
      <c r="K449" s="6"/>
      <c r="L449" s="6"/>
      <c r="M449" s="6"/>
      <c r="N449" s="6"/>
      <c r="O449" s="6"/>
      <c r="P449" s="6"/>
      <c r="Q449" s="6"/>
      <c r="R449" s="6"/>
      <c r="S449" s="6"/>
    </row>
    <row r="450" spans="1:19" ht="12.75" customHeight="1">
      <c r="A450" s="6"/>
      <c r="B450" s="6"/>
      <c r="C450" s="6"/>
      <c r="D450" s="6"/>
      <c r="E450" s="6"/>
      <c r="F450" s="6"/>
      <c r="G450" s="6"/>
      <c r="H450" s="6"/>
      <c r="I450" s="6"/>
      <c r="J450" s="6"/>
      <c r="K450" s="6"/>
      <c r="L450" s="6"/>
      <c r="M450" s="6"/>
      <c r="N450" s="6"/>
      <c r="O450" s="6"/>
      <c r="P450" s="6"/>
      <c r="Q450" s="6"/>
      <c r="R450" s="6"/>
      <c r="S450" s="6"/>
    </row>
    <row r="451" spans="1:19" ht="12.75" customHeight="1">
      <c r="A451" s="6"/>
      <c r="B451" s="6"/>
      <c r="C451" s="6"/>
      <c r="D451" s="6"/>
      <c r="E451" s="6"/>
      <c r="F451" s="6"/>
      <c r="G451" s="6"/>
      <c r="H451" s="6"/>
      <c r="I451" s="6"/>
      <c r="J451" s="6"/>
      <c r="K451" s="6"/>
      <c r="L451" s="6"/>
      <c r="M451" s="6"/>
      <c r="N451" s="6"/>
      <c r="O451" s="6"/>
      <c r="P451" s="6"/>
      <c r="Q451" s="6"/>
      <c r="R451" s="6"/>
      <c r="S451" s="6"/>
    </row>
    <row r="452" spans="1:19" ht="12.75" customHeight="1">
      <c r="A452" s="6"/>
      <c r="B452" s="6"/>
      <c r="C452" s="6"/>
      <c r="D452" s="6"/>
      <c r="E452" s="6"/>
      <c r="F452" s="6"/>
      <c r="G452" s="6"/>
      <c r="H452" s="6"/>
      <c r="I452" s="6"/>
      <c r="J452" s="6"/>
      <c r="K452" s="6"/>
      <c r="L452" s="6"/>
      <c r="M452" s="6"/>
      <c r="N452" s="6"/>
      <c r="O452" s="6"/>
      <c r="P452" s="6"/>
      <c r="Q452" s="6"/>
      <c r="R452" s="6"/>
      <c r="S452" s="6"/>
    </row>
    <row r="453" spans="1:19" ht="12.75" customHeight="1">
      <c r="A453" s="6"/>
      <c r="B453" s="6"/>
      <c r="C453" s="6"/>
      <c r="D453" s="6"/>
      <c r="E453" s="6"/>
      <c r="F453" s="6"/>
      <c r="G453" s="6"/>
      <c r="H453" s="6"/>
      <c r="I453" s="6"/>
      <c r="J453" s="6"/>
      <c r="K453" s="6"/>
      <c r="L453" s="6"/>
      <c r="M453" s="6"/>
      <c r="N453" s="6"/>
      <c r="O453" s="6"/>
      <c r="P453" s="6"/>
      <c r="Q453" s="6"/>
      <c r="R453" s="6"/>
      <c r="S453" s="6"/>
    </row>
    <row r="454" spans="1:19" ht="12.75" customHeight="1">
      <c r="A454" s="6"/>
      <c r="B454" s="6"/>
      <c r="C454" s="6"/>
      <c r="D454" s="6"/>
      <c r="E454" s="6"/>
      <c r="F454" s="6"/>
      <c r="G454" s="6"/>
      <c r="H454" s="6"/>
      <c r="I454" s="6"/>
      <c r="J454" s="6"/>
      <c r="K454" s="6"/>
      <c r="L454" s="6"/>
      <c r="M454" s="6"/>
      <c r="N454" s="6"/>
      <c r="O454" s="6"/>
      <c r="P454" s="6"/>
      <c r="Q454" s="6"/>
      <c r="R454" s="6"/>
      <c r="S454" s="6"/>
    </row>
    <row r="455" spans="1:19" ht="12.75" customHeight="1">
      <c r="A455" s="6"/>
      <c r="B455" s="6"/>
      <c r="C455" s="6"/>
      <c r="D455" s="6"/>
      <c r="E455" s="6"/>
      <c r="F455" s="6"/>
      <c r="G455" s="6"/>
      <c r="H455" s="6"/>
      <c r="I455" s="6"/>
      <c r="J455" s="6"/>
      <c r="K455" s="6"/>
      <c r="L455" s="6"/>
      <c r="M455" s="6"/>
      <c r="N455" s="6"/>
      <c r="O455" s="6"/>
      <c r="P455" s="6"/>
      <c r="Q455" s="6"/>
      <c r="R455" s="6"/>
      <c r="S455" s="6"/>
    </row>
    <row r="456" spans="1:19" ht="12.75" customHeight="1">
      <c r="A456" s="6"/>
      <c r="B456" s="6"/>
      <c r="C456" s="6"/>
      <c r="D456" s="6"/>
      <c r="E456" s="6"/>
      <c r="F456" s="6"/>
      <c r="G456" s="6"/>
      <c r="H456" s="6"/>
      <c r="I456" s="6"/>
      <c r="J456" s="6"/>
      <c r="K456" s="6"/>
      <c r="L456" s="6"/>
      <c r="M456" s="6"/>
      <c r="N456" s="6"/>
      <c r="O456" s="6"/>
      <c r="P456" s="6"/>
      <c r="Q456" s="6"/>
      <c r="R456" s="6"/>
      <c r="S456" s="6"/>
    </row>
    <row r="457" spans="1:19" ht="12.75" customHeight="1">
      <c r="A457" s="6"/>
      <c r="B457" s="6"/>
      <c r="C457" s="6"/>
      <c r="D457" s="6"/>
      <c r="E457" s="6"/>
      <c r="F457" s="6"/>
      <c r="G457" s="6"/>
      <c r="H457" s="6"/>
      <c r="I457" s="6"/>
      <c r="J457" s="6"/>
      <c r="K457" s="6"/>
      <c r="L457" s="6"/>
      <c r="M457" s="6"/>
      <c r="N457" s="6"/>
      <c r="O457" s="6"/>
      <c r="P457" s="6"/>
      <c r="Q457" s="6"/>
      <c r="R457" s="6"/>
      <c r="S457" s="6"/>
    </row>
    <row r="458" spans="1:19" ht="12.75" customHeight="1">
      <c r="A458" s="6"/>
      <c r="B458" s="6"/>
      <c r="C458" s="6"/>
      <c r="D458" s="6"/>
      <c r="E458" s="6"/>
      <c r="F458" s="6"/>
      <c r="G458" s="6"/>
      <c r="H458" s="6"/>
      <c r="I458" s="6"/>
      <c r="J458" s="6"/>
      <c r="K458" s="6"/>
      <c r="L458" s="6"/>
      <c r="M458" s="6"/>
      <c r="N458" s="6"/>
      <c r="O458" s="6"/>
      <c r="P458" s="6"/>
      <c r="Q458" s="6"/>
      <c r="R458" s="6"/>
      <c r="S458" s="6"/>
    </row>
    <row r="459" spans="1:19" ht="12.75" customHeight="1">
      <c r="A459" s="6"/>
      <c r="B459" s="6"/>
      <c r="C459" s="6"/>
      <c r="D459" s="6"/>
      <c r="E459" s="6"/>
      <c r="F459" s="6"/>
      <c r="G459" s="6"/>
      <c r="H459" s="6"/>
      <c r="I459" s="6"/>
      <c r="J459" s="6"/>
      <c r="K459" s="6"/>
      <c r="L459" s="6"/>
      <c r="M459" s="6"/>
      <c r="N459" s="6"/>
      <c r="O459" s="6"/>
      <c r="P459" s="6"/>
      <c r="Q459" s="6"/>
      <c r="R459" s="6"/>
      <c r="S459" s="6"/>
    </row>
    <row r="460" spans="1:19" ht="12.75" customHeight="1">
      <c r="A460" s="6"/>
      <c r="B460" s="6"/>
      <c r="C460" s="6"/>
      <c r="D460" s="6"/>
      <c r="E460" s="6"/>
      <c r="F460" s="6"/>
      <c r="G460" s="6"/>
      <c r="H460" s="6"/>
      <c r="I460" s="6"/>
      <c r="J460" s="6"/>
      <c r="K460" s="6"/>
      <c r="L460" s="6"/>
      <c r="M460" s="6"/>
      <c r="N460" s="6"/>
      <c r="O460" s="6"/>
      <c r="P460" s="6"/>
      <c r="Q460" s="6"/>
      <c r="R460" s="6"/>
      <c r="S460" s="6"/>
    </row>
    <row r="461" spans="1:19" ht="12.75" customHeight="1">
      <c r="A461" s="6"/>
      <c r="B461" s="6"/>
      <c r="C461" s="6"/>
      <c r="D461" s="6"/>
      <c r="E461" s="6"/>
      <c r="F461" s="6"/>
      <c r="G461" s="6"/>
      <c r="H461" s="6"/>
      <c r="I461" s="6"/>
      <c r="J461" s="6"/>
      <c r="K461" s="6"/>
      <c r="L461" s="6"/>
      <c r="M461" s="6"/>
      <c r="N461" s="6"/>
      <c r="O461" s="6"/>
      <c r="P461" s="6"/>
      <c r="Q461" s="6"/>
      <c r="R461" s="6"/>
      <c r="S461" s="6"/>
    </row>
    <row r="462" spans="1:19" ht="12.75" customHeight="1">
      <c r="A462" s="6"/>
      <c r="B462" s="6"/>
      <c r="C462" s="6"/>
      <c r="D462" s="6"/>
      <c r="E462" s="6"/>
      <c r="F462" s="6"/>
      <c r="G462" s="6"/>
      <c r="H462" s="6"/>
      <c r="I462" s="6"/>
      <c r="J462" s="6"/>
      <c r="K462" s="6"/>
      <c r="L462" s="6"/>
      <c r="M462" s="6"/>
      <c r="N462" s="6"/>
      <c r="O462" s="6"/>
      <c r="P462" s="6"/>
      <c r="Q462" s="6"/>
      <c r="R462" s="6"/>
      <c r="S462" s="6"/>
    </row>
    <row r="463" spans="1:19" ht="12.75" customHeight="1">
      <c r="A463" s="6"/>
      <c r="B463" s="6"/>
      <c r="C463" s="6"/>
      <c r="D463" s="6"/>
      <c r="E463" s="6"/>
      <c r="F463" s="6"/>
      <c r="G463" s="6"/>
      <c r="H463" s="6"/>
      <c r="I463" s="6"/>
      <c r="J463" s="6"/>
      <c r="K463" s="6"/>
      <c r="L463" s="6"/>
      <c r="M463" s="6"/>
      <c r="N463" s="6"/>
      <c r="O463" s="6"/>
      <c r="P463" s="6"/>
      <c r="Q463" s="6"/>
      <c r="R463" s="6"/>
      <c r="S463" s="6"/>
    </row>
    <row r="464" spans="1:19" ht="12.75" customHeight="1">
      <c r="A464" s="6"/>
      <c r="B464" s="6"/>
      <c r="C464" s="6"/>
      <c r="D464" s="6"/>
      <c r="E464" s="6"/>
      <c r="F464" s="6"/>
      <c r="G464" s="6"/>
      <c r="H464" s="6"/>
      <c r="I464" s="6"/>
      <c r="J464" s="6"/>
      <c r="K464" s="6"/>
      <c r="L464" s="6"/>
      <c r="M464" s="6"/>
      <c r="N464" s="6"/>
      <c r="O464" s="6"/>
      <c r="P464" s="6"/>
      <c r="Q464" s="6"/>
      <c r="R464" s="6"/>
      <c r="S464" s="6"/>
    </row>
    <row r="465" spans="1:19" ht="12.75" customHeight="1">
      <c r="A465" s="6"/>
      <c r="B465" s="6"/>
      <c r="C465" s="6"/>
      <c r="D465" s="6"/>
      <c r="E465" s="6"/>
      <c r="F465" s="6"/>
      <c r="G465" s="6"/>
      <c r="H465" s="6"/>
      <c r="I465" s="6"/>
      <c r="J465" s="6"/>
      <c r="K465" s="6"/>
      <c r="L465" s="6"/>
      <c r="M465" s="6"/>
      <c r="N465" s="6"/>
      <c r="O465" s="6"/>
      <c r="P465" s="6"/>
      <c r="Q465" s="6"/>
      <c r="R465" s="6"/>
      <c r="S465" s="6"/>
    </row>
    <row r="466" spans="1:19" ht="12.75" customHeight="1">
      <c r="A466" s="6"/>
      <c r="B466" s="6"/>
      <c r="C466" s="6"/>
      <c r="D466" s="6"/>
      <c r="E466" s="6"/>
      <c r="F466" s="6"/>
      <c r="G466" s="6"/>
      <c r="H466" s="6"/>
      <c r="I466" s="6"/>
      <c r="J466" s="6"/>
      <c r="K466" s="6"/>
      <c r="L466" s="6"/>
      <c r="M466" s="6"/>
      <c r="N466" s="6"/>
      <c r="O466" s="6"/>
      <c r="P466" s="6"/>
      <c r="Q466" s="6"/>
      <c r="R466" s="6"/>
      <c r="S466" s="6"/>
    </row>
    <row r="467" spans="1:19" ht="12.75" customHeight="1">
      <c r="A467" s="6"/>
      <c r="B467" s="6"/>
      <c r="C467" s="6"/>
      <c r="D467" s="6"/>
      <c r="E467" s="6"/>
      <c r="F467" s="6"/>
      <c r="G467" s="6"/>
      <c r="H467" s="6"/>
      <c r="I467" s="6"/>
      <c r="J467" s="6"/>
      <c r="K467" s="6"/>
      <c r="L467" s="6"/>
      <c r="M467" s="6"/>
      <c r="N467" s="6"/>
      <c r="O467" s="6"/>
      <c r="P467" s="6"/>
      <c r="Q467" s="6"/>
      <c r="R467" s="6"/>
      <c r="S467" s="6"/>
    </row>
    <row r="468" spans="1:19" ht="12.75" customHeight="1">
      <c r="A468" s="6"/>
      <c r="B468" s="6"/>
      <c r="C468" s="6"/>
      <c r="D468" s="6"/>
      <c r="E468" s="6"/>
      <c r="F468" s="6"/>
      <c r="G468" s="6"/>
      <c r="H468" s="6"/>
      <c r="I468" s="6"/>
      <c r="J468" s="6"/>
      <c r="K468" s="6"/>
      <c r="L468" s="6"/>
      <c r="M468" s="6"/>
      <c r="N468" s="6"/>
      <c r="O468" s="6"/>
      <c r="P468" s="6"/>
      <c r="Q468" s="6"/>
      <c r="R468" s="6"/>
      <c r="S468" s="6"/>
    </row>
    <row r="469" spans="1:19" ht="12.75" customHeight="1">
      <c r="A469" s="6"/>
      <c r="B469" s="6"/>
      <c r="C469" s="6"/>
      <c r="D469" s="6"/>
      <c r="E469" s="6"/>
      <c r="F469" s="6"/>
      <c r="G469" s="6"/>
      <c r="H469" s="6"/>
      <c r="I469" s="6"/>
      <c r="J469" s="6"/>
      <c r="K469" s="6"/>
      <c r="L469" s="6"/>
      <c r="M469" s="6"/>
      <c r="N469" s="6"/>
      <c r="O469" s="6"/>
      <c r="P469" s="6"/>
      <c r="Q469" s="6"/>
      <c r="R469" s="6"/>
      <c r="S469" s="6"/>
    </row>
    <row r="470" spans="1:19" ht="12.75" customHeight="1">
      <c r="A470" s="6"/>
      <c r="B470" s="6"/>
      <c r="C470" s="6"/>
      <c r="D470" s="6"/>
      <c r="E470" s="6"/>
      <c r="F470" s="6"/>
      <c r="G470" s="6"/>
      <c r="H470" s="6"/>
      <c r="I470" s="6"/>
      <c r="J470" s="6"/>
      <c r="K470" s="6"/>
      <c r="L470" s="6"/>
      <c r="M470" s="6"/>
      <c r="N470" s="6"/>
      <c r="O470" s="6"/>
      <c r="P470" s="6"/>
      <c r="Q470" s="6"/>
      <c r="R470" s="6"/>
      <c r="S470" s="6"/>
    </row>
    <row r="471" spans="1:19" ht="12.75" customHeight="1">
      <c r="A471" s="6"/>
      <c r="B471" s="6"/>
      <c r="C471" s="6"/>
      <c r="D471" s="6"/>
      <c r="E471" s="6"/>
      <c r="F471" s="6"/>
      <c r="G471" s="6"/>
      <c r="H471" s="6"/>
      <c r="I471" s="6"/>
      <c r="J471" s="6"/>
      <c r="K471" s="6"/>
      <c r="L471" s="6"/>
      <c r="M471" s="6"/>
      <c r="N471" s="6"/>
      <c r="O471" s="6"/>
      <c r="P471" s="6"/>
      <c r="Q471" s="6"/>
      <c r="R471" s="6"/>
      <c r="S471" s="6"/>
    </row>
    <row r="472" spans="1:19" ht="12.75" customHeight="1">
      <c r="A472" s="6"/>
      <c r="B472" s="6"/>
      <c r="C472" s="6"/>
      <c r="D472" s="6"/>
      <c r="E472" s="6"/>
      <c r="F472" s="6"/>
      <c r="G472" s="6"/>
      <c r="H472" s="6"/>
      <c r="I472" s="6"/>
      <c r="J472" s="6"/>
      <c r="K472" s="6"/>
      <c r="L472" s="6"/>
      <c r="M472" s="6"/>
      <c r="N472" s="6"/>
      <c r="O472" s="6"/>
      <c r="P472" s="6"/>
      <c r="Q472" s="6"/>
      <c r="R472" s="6"/>
      <c r="S472" s="6"/>
    </row>
    <row r="473" spans="1:19" ht="12.75" customHeight="1">
      <c r="A473" s="6"/>
      <c r="B473" s="6"/>
      <c r="C473" s="6"/>
      <c r="D473" s="6"/>
      <c r="E473" s="6"/>
      <c r="F473" s="6"/>
      <c r="G473" s="6"/>
      <c r="H473" s="6"/>
      <c r="I473" s="6"/>
      <c r="J473" s="6"/>
      <c r="K473" s="6"/>
      <c r="L473" s="6"/>
      <c r="M473" s="6"/>
      <c r="N473" s="6"/>
      <c r="O473" s="6"/>
      <c r="P473" s="6"/>
      <c r="Q473" s="6"/>
      <c r="R473" s="6"/>
      <c r="S473" s="6"/>
    </row>
    <row r="474" spans="1:19" ht="12.75" customHeight="1">
      <c r="A474" s="6"/>
      <c r="B474" s="6"/>
      <c r="C474" s="6"/>
      <c r="D474" s="6"/>
      <c r="E474" s="6"/>
      <c r="F474" s="6"/>
      <c r="G474" s="6"/>
      <c r="H474" s="6"/>
      <c r="I474" s="6"/>
      <c r="J474" s="6"/>
      <c r="K474" s="6"/>
      <c r="L474" s="6"/>
      <c r="M474" s="6"/>
      <c r="N474" s="6"/>
      <c r="O474" s="6"/>
      <c r="P474" s="6"/>
      <c r="Q474" s="6"/>
      <c r="R474" s="6"/>
      <c r="S474" s="6"/>
    </row>
    <row r="475" spans="1:19" ht="12.75" customHeight="1">
      <c r="A475" s="6"/>
      <c r="B475" s="6"/>
      <c r="C475" s="6"/>
      <c r="D475" s="6"/>
      <c r="E475" s="6"/>
      <c r="F475" s="6"/>
      <c r="G475" s="6"/>
      <c r="H475" s="6"/>
      <c r="I475" s="6"/>
      <c r="J475" s="6"/>
      <c r="K475" s="6"/>
      <c r="L475" s="6"/>
      <c r="M475" s="6"/>
      <c r="N475" s="6"/>
      <c r="O475" s="6"/>
      <c r="P475" s="6"/>
      <c r="Q475" s="6"/>
      <c r="R475" s="6"/>
      <c r="S475" s="6"/>
    </row>
    <row r="476" spans="1:19" ht="12.75" customHeight="1">
      <c r="A476" s="6"/>
      <c r="B476" s="6"/>
      <c r="C476" s="6"/>
      <c r="D476" s="6"/>
      <c r="E476" s="6"/>
      <c r="F476" s="6"/>
      <c r="G476" s="6"/>
      <c r="H476" s="6"/>
      <c r="I476" s="6"/>
      <c r="J476" s="6"/>
      <c r="K476" s="6"/>
      <c r="L476" s="6"/>
      <c r="M476" s="6"/>
      <c r="N476" s="6"/>
      <c r="O476" s="6"/>
      <c r="P476" s="6"/>
      <c r="Q476" s="6"/>
      <c r="R476" s="6"/>
      <c r="S476" s="6"/>
    </row>
    <row r="477" spans="1:19" ht="12.75" customHeight="1">
      <c r="A477" s="6"/>
      <c r="B477" s="6"/>
      <c r="C477" s="6"/>
      <c r="D477" s="6"/>
      <c r="E477" s="6"/>
      <c r="F477" s="6"/>
      <c r="G477" s="6"/>
      <c r="H477" s="6"/>
      <c r="I477" s="6"/>
      <c r="J477" s="6"/>
      <c r="K477" s="6"/>
      <c r="L477" s="6"/>
      <c r="M477" s="6"/>
      <c r="N477" s="6"/>
      <c r="O477" s="6"/>
      <c r="P477" s="6"/>
      <c r="Q477" s="6"/>
      <c r="R477" s="6"/>
      <c r="S477" s="6"/>
    </row>
    <row r="478" spans="1:19" ht="12.75" customHeight="1">
      <c r="A478" s="6"/>
      <c r="B478" s="6"/>
      <c r="C478" s="6"/>
      <c r="D478" s="6"/>
      <c r="E478" s="6"/>
      <c r="F478" s="6"/>
      <c r="G478" s="6"/>
      <c r="H478" s="6"/>
      <c r="I478" s="6"/>
      <c r="J478" s="6"/>
      <c r="K478" s="6"/>
      <c r="L478" s="6"/>
      <c r="M478" s="6"/>
      <c r="N478" s="6"/>
      <c r="O478" s="6"/>
      <c r="P478" s="6"/>
      <c r="Q478" s="6"/>
      <c r="R478" s="6"/>
      <c r="S478" s="6"/>
    </row>
    <row r="479" spans="1:19" ht="12.75" customHeight="1">
      <c r="A479" s="6"/>
      <c r="B479" s="6"/>
      <c r="C479" s="6"/>
      <c r="D479" s="6"/>
      <c r="E479" s="6"/>
      <c r="F479" s="6"/>
      <c r="G479" s="6"/>
      <c r="H479" s="6"/>
      <c r="I479" s="6"/>
      <c r="J479" s="6"/>
      <c r="K479" s="6"/>
      <c r="L479" s="6"/>
      <c r="M479" s="6"/>
      <c r="N479" s="6"/>
      <c r="O479" s="6"/>
      <c r="P479" s="6"/>
      <c r="Q479" s="6"/>
      <c r="R479" s="6"/>
      <c r="S479" s="6"/>
    </row>
    <row r="480" spans="1:19" ht="12.75" customHeight="1">
      <c r="A480" s="6"/>
      <c r="B480" s="6"/>
      <c r="C480" s="6"/>
      <c r="D480" s="6"/>
      <c r="E480" s="6"/>
      <c r="F480" s="6"/>
      <c r="G480" s="6"/>
      <c r="H480" s="6"/>
      <c r="I480" s="6"/>
      <c r="J480" s="6"/>
      <c r="K480" s="6"/>
      <c r="L480" s="6"/>
      <c r="M480" s="6"/>
      <c r="N480" s="6"/>
      <c r="O480" s="6"/>
      <c r="P480" s="6"/>
      <c r="Q480" s="6"/>
      <c r="R480" s="6"/>
      <c r="S480" s="6"/>
    </row>
    <row r="481" spans="1:19" ht="12.75" customHeight="1">
      <c r="A481" s="6"/>
      <c r="B481" s="6"/>
      <c r="C481" s="6"/>
      <c r="D481" s="6"/>
      <c r="E481" s="6"/>
      <c r="F481" s="6"/>
      <c r="G481" s="6"/>
      <c r="H481" s="6"/>
      <c r="I481" s="6"/>
      <c r="J481" s="6"/>
      <c r="K481" s="6"/>
      <c r="L481" s="6"/>
      <c r="M481" s="6"/>
      <c r="N481" s="6"/>
      <c r="O481" s="6"/>
      <c r="P481" s="6"/>
      <c r="Q481" s="6"/>
      <c r="R481" s="6"/>
      <c r="S481" s="6"/>
    </row>
    <row r="482" spans="1:19" ht="12.75" customHeight="1">
      <c r="A482" s="6"/>
      <c r="B482" s="6"/>
      <c r="C482" s="6"/>
      <c r="D482" s="6"/>
      <c r="E482" s="6"/>
      <c r="F482" s="6"/>
      <c r="G482" s="6"/>
      <c r="H482" s="6"/>
      <c r="I482" s="6"/>
      <c r="J482" s="6"/>
      <c r="K482" s="6"/>
      <c r="L482" s="6"/>
      <c r="M482" s="6"/>
      <c r="N482" s="6"/>
      <c r="O482" s="6"/>
      <c r="P482" s="6"/>
      <c r="Q482" s="6"/>
      <c r="R482" s="6"/>
      <c r="S482" s="6"/>
    </row>
    <row r="483" spans="1:19" ht="12.75" customHeight="1">
      <c r="A483" s="6"/>
      <c r="B483" s="6"/>
      <c r="C483" s="6"/>
      <c r="D483" s="6"/>
      <c r="E483" s="6"/>
      <c r="F483" s="6"/>
      <c r="G483" s="6"/>
      <c r="H483" s="6"/>
      <c r="I483" s="6"/>
      <c r="J483" s="6"/>
      <c r="K483" s="6"/>
      <c r="L483" s="6"/>
      <c r="M483" s="6"/>
      <c r="N483" s="6"/>
      <c r="O483" s="6"/>
      <c r="P483" s="6"/>
      <c r="Q483" s="6"/>
      <c r="R483" s="6"/>
      <c r="S483" s="6"/>
    </row>
    <row r="484" spans="1:19" ht="12.75" customHeight="1">
      <c r="A484" s="6"/>
      <c r="B484" s="6"/>
      <c r="C484" s="6"/>
      <c r="D484" s="6"/>
      <c r="E484" s="6"/>
      <c r="F484" s="6"/>
      <c r="G484" s="6"/>
      <c r="H484" s="6"/>
      <c r="I484" s="6"/>
      <c r="J484" s="6"/>
      <c r="K484" s="6"/>
      <c r="L484" s="6"/>
      <c r="M484" s="6"/>
      <c r="N484" s="6"/>
      <c r="O484" s="6"/>
      <c r="P484" s="6"/>
      <c r="Q484" s="6"/>
      <c r="R484" s="6"/>
      <c r="S484" s="6"/>
    </row>
    <row r="485" spans="1:19" ht="12.75" customHeight="1">
      <c r="A485" s="6"/>
      <c r="B485" s="6"/>
      <c r="C485" s="6"/>
      <c r="D485" s="6"/>
      <c r="E485" s="6"/>
      <c r="F485" s="6"/>
      <c r="G485" s="6"/>
      <c r="H485" s="6"/>
      <c r="I485" s="6"/>
      <c r="J485" s="6"/>
      <c r="K485" s="6"/>
      <c r="L485" s="6"/>
      <c r="M485" s="6"/>
      <c r="N485" s="6"/>
      <c r="O485" s="6"/>
      <c r="P485" s="6"/>
      <c r="Q485" s="6"/>
      <c r="R485" s="6"/>
      <c r="S485" s="6"/>
    </row>
    <row r="486" spans="1:19" ht="12.75" customHeight="1">
      <c r="A486" s="6"/>
      <c r="B486" s="6"/>
      <c r="C486" s="6"/>
      <c r="D486" s="6"/>
      <c r="E486" s="6"/>
      <c r="F486" s="6"/>
      <c r="G486" s="6"/>
      <c r="H486" s="6"/>
      <c r="I486" s="6"/>
      <c r="J486" s="6"/>
      <c r="K486" s="6"/>
      <c r="L486" s="6"/>
      <c r="M486" s="6"/>
      <c r="N486" s="6"/>
      <c r="O486" s="6"/>
      <c r="P486" s="6"/>
      <c r="Q486" s="6"/>
      <c r="R486" s="6"/>
      <c r="S486" s="6"/>
    </row>
    <row r="487" spans="1:19" ht="12.75" customHeight="1">
      <c r="A487" s="6"/>
      <c r="B487" s="6"/>
      <c r="C487" s="6"/>
      <c r="D487" s="6"/>
      <c r="E487" s="6"/>
      <c r="F487" s="6"/>
      <c r="G487" s="6"/>
      <c r="H487" s="6"/>
      <c r="I487" s="6"/>
      <c r="J487" s="6"/>
      <c r="K487" s="6"/>
      <c r="L487" s="6"/>
      <c r="M487" s="6"/>
      <c r="N487" s="6"/>
      <c r="O487" s="6"/>
      <c r="P487" s="6"/>
      <c r="Q487" s="6"/>
      <c r="R487" s="6"/>
      <c r="S487" s="6"/>
    </row>
    <row r="488" spans="1:19" ht="12.75" customHeight="1">
      <c r="A488" s="6"/>
      <c r="B488" s="6"/>
      <c r="C488" s="6"/>
      <c r="D488" s="6"/>
      <c r="E488" s="6"/>
      <c r="F488" s="6"/>
      <c r="G488" s="6"/>
      <c r="H488" s="6"/>
      <c r="I488" s="6"/>
      <c r="J488" s="6"/>
      <c r="K488" s="6"/>
      <c r="L488" s="6"/>
      <c r="M488" s="6"/>
      <c r="N488" s="6"/>
      <c r="O488" s="6"/>
      <c r="P488" s="6"/>
      <c r="Q488" s="6"/>
      <c r="R488" s="6"/>
      <c r="S488" s="6"/>
    </row>
    <row r="489" spans="1:19" ht="12.75" customHeight="1">
      <c r="A489" s="6"/>
      <c r="B489" s="6"/>
      <c r="C489" s="6"/>
      <c r="D489" s="6"/>
      <c r="E489" s="6"/>
      <c r="F489" s="6"/>
      <c r="G489" s="6"/>
      <c r="H489" s="6"/>
      <c r="I489" s="6"/>
      <c r="J489" s="6"/>
      <c r="K489" s="6"/>
      <c r="L489" s="6"/>
      <c r="M489" s="6"/>
      <c r="N489" s="6"/>
      <c r="O489" s="6"/>
      <c r="P489" s="6"/>
      <c r="Q489" s="6"/>
      <c r="R489" s="6"/>
      <c r="S489" s="6"/>
    </row>
    <row r="490" spans="1:19" ht="12.75" customHeight="1">
      <c r="A490" s="6"/>
      <c r="B490" s="6"/>
      <c r="C490" s="6"/>
      <c r="D490" s="6"/>
      <c r="E490" s="6"/>
      <c r="F490" s="6"/>
      <c r="G490" s="6"/>
      <c r="H490" s="6"/>
      <c r="I490" s="6"/>
      <c r="J490" s="6"/>
      <c r="K490" s="6"/>
      <c r="L490" s="6"/>
      <c r="M490" s="6"/>
      <c r="N490" s="6"/>
      <c r="O490" s="6"/>
      <c r="P490" s="6"/>
      <c r="Q490" s="6"/>
      <c r="R490" s="6"/>
      <c r="S490" s="6"/>
    </row>
    <row r="491" spans="1:19" ht="12.75" customHeight="1">
      <c r="A491" s="6"/>
      <c r="B491" s="6"/>
      <c r="C491" s="6"/>
      <c r="D491" s="6"/>
      <c r="E491" s="6"/>
      <c r="F491" s="6"/>
      <c r="G491" s="6"/>
      <c r="H491" s="6"/>
      <c r="I491" s="6"/>
      <c r="J491" s="6"/>
      <c r="K491" s="6"/>
      <c r="L491" s="6"/>
      <c r="M491" s="6"/>
      <c r="N491" s="6"/>
      <c r="O491" s="6"/>
      <c r="P491" s="6"/>
      <c r="Q491" s="6"/>
      <c r="R491" s="6"/>
      <c r="S491" s="6"/>
    </row>
    <row r="492" spans="1:19" ht="12.75" customHeight="1">
      <c r="A492" s="6"/>
      <c r="B492" s="6"/>
      <c r="C492" s="6"/>
      <c r="D492" s="6"/>
      <c r="E492" s="6"/>
      <c r="F492" s="6"/>
      <c r="G492" s="6"/>
      <c r="H492" s="6"/>
      <c r="I492" s="6"/>
      <c r="J492" s="6"/>
      <c r="K492" s="6"/>
      <c r="L492" s="6"/>
      <c r="M492" s="6"/>
      <c r="N492" s="6"/>
      <c r="O492" s="6"/>
      <c r="P492" s="6"/>
      <c r="Q492" s="6"/>
      <c r="R492" s="6"/>
      <c r="S492" s="6"/>
    </row>
    <row r="493" spans="1:19" ht="12.75" customHeight="1">
      <c r="A493" s="6"/>
      <c r="B493" s="6"/>
      <c r="C493" s="6"/>
      <c r="D493" s="6"/>
      <c r="E493" s="6"/>
      <c r="F493" s="6"/>
      <c r="G493" s="6"/>
      <c r="H493" s="6"/>
      <c r="I493" s="6"/>
      <c r="J493" s="6"/>
      <c r="K493" s="6"/>
      <c r="L493" s="6"/>
      <c r="M493" s="6"/>
      <c r="N493" s="6"/>
      <c r="O493" s="6"/>
      <c r="P493" s="6"/>
      <c r="Q493" s="6"/>
      <c r="R493" s="6"/>
      <c r="S493" s="6"/>
    </row>
    <row r="494" spans="1:19" ht="12.75" customHeight="1">
      <c r="A494" s="6"/>
      <c r="B494" s="6"/>
      <c r="C494" s="6"/>
      <c r="D494" s="6"/>
      <c r="E494" s="6"/>
      <c r="F494" s="6"/>
      <c r="G494" s="6"/>
      <c r="H494" s="6"/>
      <c r="I494" s="6"/>
      <c r="J494" s="6"/>
      <c r="K494" s="6"/>
      <c r="L494" s="6"/>
      <c r="M494" s="6"/>
      <c r="N494" s="6"/>
      <c r="O494" s="6"/>
      <c r="P494" s="6"/>
      <c r="Q494" s="6"/>
      <c r="R494" s="6"/>
      <c r="S494" s="6"/>
    </row>
    <row r="495" spans="1:19" ht="12.75" customHeight="1">
      <c r="A495" s="6"/>
      <c r="B495" s="6"/>
      <c r="C495" s="6"/>
      <c r="D495" s="6"/>
      <c r="E495" s="6"/>
      <c r="F495" s="6"/>
      <c r="G495" s="6"/>
      <c r="H495" s="6"/>
      <c r="I495" s="6"/>
      <c r="J495" s="6"/>
      <c r="K495" s="6"/>
      <c r="L495" s="6"/>
      <c r="M495" s="6"/>
      <c r="N495" s="6"/>
      <c r="O495" s="6"/>
      <c r="P495" s="6"/>
      <c r="Q495" s="6"/>
      <c r="R495" s="6"/>
      <c r="S495" s="6"/>
    </row>
    <row r="496" spans="1:19" ht="12.75" customHeight="1">
      <c r="A496" s="6"/>
      <c r="B496" s="6"/>
      <c r="C496" s="6"/>
      <c r="D496" s="6"/>
      <c r="E496" s="6"/>
      <c r="F496" s="6"/>
      <c r="G496" s="6"/>
      <c r="H496" s="6"/>
      <c r="I496" s="6"/>
      <c r="J496" s="6"/>
      <c r="K496" s="6"/>
      <c r="L496" s="6"/>
      <c r="M496" s="6"/>
      <c r="N496" s="6"/>
      <c r="O496" s="6"/>
      <c r="P496" s="6"/>
      <c r="Q496" s="6"/>
      <c r="R496" s="6"/>
      <c r="S496" s="6"/>
    </row>
    <row r="497" spans="1:19" ht="12.75" customHeight="1">
      <c r="A497" s="6"/>
      <c r="B497" s="6"/>
      <c r="C497" s="6"/>
      <c r="D497" s="6"/>
      <c r="E497" s="6"/>
      <c r="F497" s="6"/>
      <c r="G497" s="6"/>
      <c r="H497" s="6"/>
      <c r="I497" s="6"/>
      <c r="J497" s="6"/>
      <c r="K497" s="6"/>
      <c r="L497" s="6"/>
      <c r="M497" s="6"/>
      <c r="N497" s="6"/>
      <c r="O497" s="6"/>
      <c r="P497" s="6"/>
      <c r="Q497" s="6"/>
      <c r="R497" s="6"/>
      <c r="S497" s="6"/>
    </row>
    <row r="498" spans="1:19" ht="12.75" customHeight="1">
      <c r="A498" s="6"/>
      <c r="B498" s="6"/>
      <c r="C498" s="6"/>
      <c r="D498" s="6"/>
      <c r="E498" s="6"/>
      <c r="F498" s="6"/>
      <c r="G498" s="6"/>
      <c r="H498" s="6"/>
      <c r="I498" s="6"/>
      <c r="J498" s="6"/>
      <c r="K498" s="6"/>
      <c r="L498" s="6"/>
      <c r="M498" s="6"/>
      <c r="N498" s="6"/>
      <c r="O498" s="6"/>
      <c r="P498" s="6"/>
      <c r="Q498" s="6"/>
      <c r="R498" s="6"/>
      <c r="S498" s="6"/>
    </row>
    <row r="499" spans="1:19" ht="12.75" customHeight="1">
      <c r="A499" s="6"/>
      <c r="B499" s="6"/>
      <c r="C499" s="6"/>
      <c r="D499" s="6"/>
      <c r="E499" s="6"/>
      <c r="F499" s="6"/>
      <c r="G499" s="6"/>
      <c r="H499" s="6"/>
      <c r="I499" s="6"/>
      <c r="J499" s="6"/>
      <c r="K499" s="6"/>
      <c r="L499" s="6"/>
      <c r="M499" s="6"/>
      <c r="N499" s="6"/>
      <c r="O499" s="6"/>
      <c r="P499" s="6"/>
      <c r="Q499" s="6"/>
      <c r="R499" s="6"/>
      <c r="S499" s="6"/>
    </row>
    <row r="500" spans="1:19" ht="12.75" customHeight="1">
      <c r="A500" s="6"/>
      <c r="B500" s="6"/>
      <c r="C500" s="6"/>
      <c r="D500" s="6"/>
      <c r="E500" s="6"/>
      <c r="F500" s="6"/>
      <c r="G500" s="6"/>
      <c r="H500" s="6"/>
      <c r="I500" s="6"/>
      <c r="J500" s="6"/>
      <c r="K500" s="6"/>
      <c r="L500" s="6"/>
      <c r="M500" s="6"/>
      <c r="N500" s="6"/>
      <c r="O500" s="6"/>
      <c r="P500" s="6"/>
      <c r="Q500" s="6"/>
      <c r="R500" s="6"/>
      <c r="S500" s="6"/>
    </row>
    <row r="501" spans="1:19" ht="12.75" customHeight="1">
      <c r="A501" s="6"/>
      <c r="B501" s="6"/>
      <c r="C501" s="6"/>
      <c r="D501" s="6"/>
      <c r="E501" s="6"/>
      <c r="F501" s="6"/>
      <c r="G501" s="6"/>
      <c r="H501" s="6"/>
      <c r="I501" s="6"/>
      <c r="J501" s="6"/>
      <c r="K501" s="6"/>
      <c r="L501" s="6"/>
      <c r="M501" s="6"/>
      <c r="N501" s="6"/>
      <c r="O501" s="6"/>
      <c r="P501" s="6"/>
      <c r="Q501" s="6"/>
      <c r="R501" s="6"/>
      <c r="S501" s="6"/>
    </row>
    <row r="502" spans="1:19" ht="12.75" customHeight="1">
      <c r="A502" s="6"/>
      <c r="B502" s="6"/>
      <c r="C502" s="6"/>
      <c r="D502" s="6"/>
      <c r="E502" s="6"/>
      <c r="F502" s="6"/>
      <c r="G502" s="6"/>
      <c r="H502" s="6"/>
      <c r="I502" s="6"/>
      <c r="J502" s="6"/>
      <c r="K502" s="6"/>
      <c r="L502" s="6"/>
      <c r="M502" s="6"/>
      <c r="N502" s="6"/>
      <c r="O502" s="6"/>
      <c r="P502" s="6"/>
      <c r="Q502" s="6"/>
      <c r="R502" s="6"/>
      <c r="S502" s="6"/>
    </row>
    <row r="503" spans="1:19" ht="12.75" customHeight="1">
      <c r="A503" s="6"/>
      <c r="B503" s="6"/>
      <c r="C503" s="6"/>
      <c r="D503" s="6"/>
      <c r="E503" s="6"/>
      <c r="F503" s="6"/>
      <c r="G503" s="6"/>
      <c r="H503" s="6"/>
      <c r="I503" s="6"/>
      <c r="J503" s="6"/>
      <c r="K503" s="6"/>
      <c r="L503" s="6"/>
      <c r="M503" s="6"/>
      <c r="N503" s="6"/>
      <c r="O503" s="6"/>
      <c r="P503" s="6"/>
      <c r="Q503" s="6"/>
      <c r="R503" s="6"/>
      <c r="S503" s="6"/>
    </row>
    <row r="504" spans="1:19" ht="12.75" customHeight="1">
      <c r="A504" s="6"/>
      <c r="B504" s="6"/>
      <c r="C504" s="6"/>
      <c r="D504" s="6"/>
      <c r="E504" s="6"/>
      <c r="F504" s="6"/>
      <c r="G504" s="6"/>
      <c r="H504" s="6"/>
      <c r="I504" s="6"/>
      <c r="J504" s="6"/>
      <c r="K504" s="6"/>
      <c r="L504" s="6"/>
      <c r="M504" s="6"/>
      <c r="N504" s="6"/>
      <c r="O504" s="6"/>
      <c r="P504" s="6"/>
      <c r="Q504" s="6"/>
      <c r="R504" s="6"/>
      <c r="S504" s="6"/>
    </row>
    <row r="505" spans="1:19" ht="12.75" customHeight="1">
      <c r="A505" s="6"/>
      <c r="B505" s="6"/>
      <c r="C505" s="6"/>
      <c r="D505" s="6"/>
      <c r="E505" s="6"/>
      <c r="F505" s="6"/>
      <c r="G505" s="6"/>
      <c r="H505" s="6"/>
      <c r="I505" s="6"/>
      <c r="J505" s="6"/>
      <c r="K505" s="6"/>
      <c r="L505" s="6"/>
      <c r="M505" s="6"/>
      <c r="N505" s="6"/>
      <c r="O505" s="6"/>
      <c r="P505" s="6"/>
      <c r="Q505" s="6"/>
      <c r="R505" s="6"/>
      <c r="S505" s="6"/>
    </row>
    <row r="506" spans="1:19" ht="12.75" customHeight="1">
      <c r="A506" s="6"/>
      <c r="B506" s="6"/>
      <c r="C506" s="6"/>
      <c r="D506" s="6"/>
      <c r="E506" s="6"/>
      <c r="F506" s="6"/>
      <c r="G506" s="6"/>
      <c r="H506" s="6"/>
      <c r="I506" s="6"/>
      <c r="J506" s="6"/>
      <c r="K506" s="6"/>
      <c r="L506" s="6"/>
      <c r="M506" s="6"/>
      <c r="N506" s="6"/>
      <c r="O506" s="6"/>
      <c r="P506" s="6"/>
      <c r="Q506" s="6"/>
      <c r="R506" s="6"/>
      <c r="S506" s="6"/>
    </row>
    <row r="507" spans="1:19" ht="12.75" customHeight="1">
      <c r="A507" s="6"/>
      <c r="B507" s="6"/>
      <c r="C507" s="6"/>
      <c r="D507" s="6"/>
      <c r="E507" s="6"/>
      <c r="F507" s="6"/>
      <c r="G507" s="6"/>
      <c r="H507" s="6"/>
      <c r="I507" s="6"/>
      <c r="J507" s="6"/>
      <c r="K507" s="6"/>
      <c r="L507" s="6"/>
      <c r="M507" s="6"/>
      <c r="N507" s="6"/>
      <c r="O507" s="6"/>
      <c r="P507" s="6"/>
      <c r="Q507" s="6"/>
      <c r="R507" s="6"/>
      <c r="S507" s="6"/>
    </row>
    <row r="508" spans="1:19" ht="12.75" customHeight="1">
      <c r="A508" s="6"/>
      <c r="B508" s="6"/>
      <c r="C508" s="6"/>
      <c r="D508" s="6"/>
      <c r="E508" s="6"/>
      <c r="F508" s="6"/>
      <c r="G508" s="6"/>
      <c r="H508" s="6"/>
      <c r="I508" s="6"/>
      <c r="J508" s="6"/>
      <c r="K508" s="6"/>
      <c r="L508" s="6"/>
      <c r="M508" s="6"/>
      <c r="N508" s="6"/>
      <c r="O508" s="6"/>
      <c r="P508" s="6"/>
      <c r="Q508" s="6"/>
      <c r="R508" s="6"/>
      <c r="S508" s="6"/>
    </row>
    <row r="509" spans="1:19" ht="12.75" customHeight="1">
      <c r="A509" s="6"/>
      <c r="B509" s="6"/>
      <c r="C509" s="6"/>
      <c r="D509" s="6"/>
      <c r="E509" s="6"/>
      <c r="F509" s="6"/>
      <c r="G509" s="6"/>
      <c r="H509" s="6"/>
      <c r="I509" s="6"/>
      <c r="J509" s="6"/>
      <c r="K509" s="6"/>
      <c r="L509" s="6"/>
      <c r="M509" s="6"/>
      <c r="N509" s="6"/>
      <c r="O509" s="6"/>
      <c r="P509" s="6"/>
      <c r="Q509" s="6"/>
      <c r="R509" s="6"/>
      <c r="S509" s="6"/>
    </row>
    <row r="510" spans="1:19" ht="12.75" customHeight="1">
      <c r="A510" s="6"/>
      <c r="B510" s="6"/>
      <c r="C510" s="6"/>
      <c r="D510" s="6"/>
      <c r="E510" s="6"/>
      <c r="F510" s="6"/>
      <c r="G510" s="6"/>
      <c r="H510" s="6"/>
      <c r="I510" s="6"/>
      <c r="J510" s="6"/>
      <c r="K510" s="6"/>
      <c r="L510" s="6"/>
      <c r="M510" s="6"/>
      <c r="N510" s="6"/>
      <c r="O510" s="6"/>
      <c r="P510" s="6"/>
      <c r="Q510" s="6"/>
      <c r="R510" s="6"/>
      <c r="S510" s="6"/>
    </row>
    <row r="511" spans="1:19" ht="12.75" customHeight="1">
      <c r="A511" s="6"/>
      <c r="B511" s="6"/>
      <c r="C511" s="6"/>
      <c r="D511" s="6"/>
      <c r="E511" s="6"/>
      <c r="F511" s="6"/>
      <c r="G511" s="6"/>
      <c r="H511" s="6"/>
      <c r="I511" s="6"/>
      <c r="J511" s="6"/>
      <c r="K511" s="6"/>
      <c r="L511" s="6"/>
      <c r="M511" s="6"/>
      <c r="N511" s="6"/>
      <c r="O511" s="6"/>
      <c r="P511" s="6"/>
      <c r="Q511" s="6"/>
      <c r="R511" s="6"/>
      <c r="S511" s="6"/>
    </row>
    <row r="512" spans="1:19" ht="12.75" customHeight="1">
      <c r="A512" s="6"/>
      <c r="B512" s="6"/>
      <c r="C512" s="6"/>
      <c r="D512" s="6"/>
      <c r="E512" s="6"/>
      <c r="F512" s="6"/>
      <c r="G512" s="6"/>
      <c r="H512" s="6"/>
      <c r="I512" s="6"/>
      <c r="J512" s="6"/>
      <c r="K512" s="6"/>
      <c r="L512" s="6"/>
      <c r="M512" s="6"/>
      <c r="N512" s="6"/>
      <c r="O512" s="6"/>
      <c r="P512" s="6"/>
      <c r="Q512" s="6"/>
      <c r="R512" s="6"/>
      <c r="S512" s="6"/>
    </row>
    <row r="513" spans="1:19" ht="12.75" customHeight="1">
      <c r="A513" s="6"/>
      <c r="B513" s="6"/>
      <c r="C513" s="6"/>
      <c r="D513" s="6"/>
      <c r="E513" s="6"/>
      <c r="F513" s="6"/>
      <c r="G513" s="6"/>
      <c r="H513" s="6"/>
      <c r="I513" s="6"/>
      <c r="J513" s="6"/>
      <c r="K513" s="6"/>
      <c r="L513" s="6"/>
      <c r="M513" s="6"/>
      <c r="N513" s="6"/>
      <c r="O513" s="6"/>
      <c r="P513" s="6"/>
      <c r="Q513" s="6"/>
      <c r="R513" s="6"/>
      <c r="S513" s="6"/>
    </row>
    <row r="514" spans="1:19" ht="12.75" customHeight="1">
      <c r="A514" s="6"/>
      <c r="B514" s="6"/>
      <c r="C514" s="6"/>
      <c r="D514" s="6"/>
      <c r="E514" s="6"/>
      <c r="F514" s="6"/>
      <c r="G514" s="6"/>
      <c r="H514" s="6"/>
      <c r="I514" s="6"/>
      <c r="J514" s="6"/>
      <c r="K514" s="6"/>
      <c r="L514" s="6"/>
      <c r="M514" s="6"/>
      <c r="N514" s="6"/>
      <c r="O514" s="6"/>
      <c r="P514" s="6"/>
      <c r="Q514" s="6"/>
      <c r="R514" s="6"/>
      <c r="S514" s="6"/>
    </row>
    <row r="515" spans="1:19" ht="12.75" customHeight="1">
      <c r="A515" s="6"/>
      <c r="B515" s="6"/>
      <c r="C515" s="6"/>
      <c r="D515" s="6"/>
      <c r="E515" s="6"/>
      <c r="F515" s="6"/>
      <c r="G515" s="6"/>
      <c r="H515" s="6"/>
      <c r="I515" s="6"/>
      <c r="J515" s="6"/>
      <c r="K515" s="6"/>
      <c r="L515" s="6"/>
      <c r="M515" s="6"/>
      <c r="N515" s="6"/>
      <c r="O515" s="6"/>
      <c r="P515" s="6"/>
      <c r="Q515" s="6"/>
      <c r="R515" s="6"/>
      <c r="S515" s="6"/>
    </row>
    <row r="516" spans="1:19" ht="12.75" customHeight="1">
      <c r="A516" s="6"/>
      <c r="B516" s="6"/>
      <c r="C516" s="6"/>
      <c r="D516" s="6"/>
      <c r="E516" s="6"/>
      <c r="F516" s="6"/>
      <c r="G516" s="6"/>
      <c r="H516" s="6"/>
      <c r="I516" s="6"/>
      <c r="J516" s="6"/>
      <c r="K516" s="6"/>
      <c r="L516" s="6"/>
      <c r="M516" s="6"/>
      <c r="N516" s="6"/>
      <c r="O516" s="6"/>
      <c r="P516" s="6"/>
      <c r="Q516" s="6"/>
      <c r="R516" s="6"/>
      <c r="S516" s="6"/>
    </row>
    <row r="517" spans="1:19" ht="12.75" customHeight="1">
      <c r="A517" s="6"/>
      <c r="B517" s="6"/>
      <c r="C517" s="6"/>
      <c r="D517" s="6"/>
      <c r="E517" s="6"/>
      <c r="F517" s="6"/>
      <c r="G517" s="6"/>
      <c r="H517" s="6"/>
      <c r="I517" s="6"/>
      <c r="J517" s="6"/>
      <c r="K517" s="6"/>
      <c r="L517" s="6"/>
      <c r="M517" s="6"/>
      <c r="N517" s="6"/>
      <c r="O517" s="6"/>
      <c r="P517" s="6"/>
      <c r="Q517" s="6"/>
      <c r="R517" s="6"/>
      <c r="S517" s="6"/>
    </row>
    <row r="518" spans="1:19" ht="12.75" customHeight="1">
      <c r="A518" s="6"/>
      <c r="B518" s="6"/>
      <c r="C518" s="6"/>
      <c r="D518" s="6"/>
      <c r="E518" s="6"/>
      <c r="F518" s="6"/>
      <c r="G518" s="6"/>
      <c r="H518" s="6"/>
      <c r="I518" s="6"/>
      <c r="J518" s="6"/>
      <c r="K518" s="6"/>
      <c r="L518" s="6"/>
      <c r="M518" s="6"/>
      <c r="N518" s="6"/>
      <c r="O518" s="6"/>
      <c r="P518" s="6"/>
      <c r="Q518" s="6"/>
      <c r="R518" s="6"/>
      <c r="S518" s="6"/>
    </row>
    <row r="519" spans="1:19" ht="12.75" customHeight="1">
      <c r="A519" s="6"/>
      <c r="B519" s="6"/>
      <c r="C519" s="6"/>
      <c r="D519" s="6"/>
      <c r="E519" s="6"/>
      <c r="F519" s="6"/>
      <c r="G519" s="6"/>
      <c r="H519" s="6"/>
      <c r="I519" s="6"/>
      <c r="J519" s="6"/>
      <c r="K519" s="6"/>
      <c r="L519" s="6"/>
      <c r="M519" s="6"/>
      <c r="N519" s="6"/>
      <c r="O519" s="6"/>
      <c r="P519" s="6"/>
      <c r="Q519" s="6"/>
      <c r="R519" s="6"/>
      <c r="S519" s="6"/>
    </row>
    <row r="520" spans="1:19" ht="12.75" customHeight="1">
      <c r="A520" s="6"/>
      <c r="B520" s="6"/>
      <c r="C520" s="6"/>
      <c r="D520" s="6"/>
      <c r="E520" s="6"/>
      <c r="F520" s="6"/>
      <c r="G520" s="6"/>
      <c r="H520" s="6"/>
      <c r="I520" s="6"/>
      <c r="J520" s="6"/>
      <c r="K520" s="6"/>
      <c r="L520" s="6"/>
      <c r="M520" s="6"/>
      <c r="N520" s="6"/>
      <c r="O520" s="6"/>
      <c r="P520" s="6"/>
      <c r="Q520" s="6"/>
      <c r="R520" s="6"/>
      <c r="S520" s="6"/>
    </row>
    <row r="521" spans="1:19" ht="12.75" customHeight="1">
      <c r="A521" s="6"/>
      <c r="B521" s="6"/>
      <c r="C521" s="6"/>
      <c r="D521" s="6"/>
      <c r="E521" s="6"/>
      <c r="F521" s="6"/>
      <c r="G521" s="6"/>
      <c r="H521" s="6"/>
      <c r="I521" s="6"/>
      <c r="J521" s="6"/>
      <c r="K521" s="6"/>
      <c r="L521" s="6"/>
      <c r="M521" s="6"/>
      <c r="N521" s="6"/>
      <c r="O521" s="6"/>
      <c r="P521" s="6"/>
      <c r="Q521" s="6"/>
      <c r="R521" s="6"/>
      <c r="S521" s="6"/>
    </row>
    <row r="522" spans="1:19" ht="12.75" customHeight="1">
      <c r="A522" s="6"/>
      <c r="B522" s="6"/>
      <c r="C522" s="6"/>
      <c r="D522" s="6"/>
      <c r="E522" s="6"/>
      <c r="F522" s="6"/>
      <c r="G522" s="6"/>
      <c r="H522" s="6"/>
      <c r="I522" s="6"/>
      <c r="J522" s="6"/>
      <c r="K522" s="6"/>
      <c r="L522" s="6"/>
      <c r="M522" s="6"/>
      <c r="N522" s="6"/>
      <c r="O522" s="6"/>
      <c r="P522" s="6"/>
      <c r="Q522" s="6"/>
      <c r="R522" s="6"/>
      <c r="S522" s="6"/>
    </row>
    <row r="523" spans="1:19" ht="12.75" customHeight="1">
      <c r="A523" s="6"/>
      <c r="B523" s="6"/>
      <c r="C523" s="6"/>
      <c r="D523" s="6"/>
      <c r="E523" s="6"/>
      <c r="F523" s="6"/>
      <c r="G523" s="6"/>
      <c r="H523" s="6"/>
      <c r="I523" s="6"/>
      <c r="J523" s="6"/>
      <c r="K523" s="6"/>
      <c r="L523" s="6"/>
      <c r="M523" s="6"/>
      <c r="N523" s="6"/>
      <c r="O523" s="6"/>
      <c r="P523" s="6"/>
      <c r="Q523" s="6"/>
      <c r="R523" s="6"/>
      <c r="S523" s="6"/>
    </row>
    <row r="524" spans="1:19" ht="12.75" customHeight="1">
      <c r="A524" s="6"/>
      <c r="B524" s="6"/>
      <c r="C524" s="6"/>
      <c r="D524" s="6"/>
      <c r="E524" s="6"/>
      <c r="F524" s="6"/>
      <c r="G524" s="6"/>
      <c r="H524" s="6"/>
      <c r="I524" s="6"/>
      <c r="J524" s="6"/>
      <c r="K524" s="6"/>
      <c r="L524" s="6"/>
      <c r="M524" s="6"/>
      <c r="N524" s="6"/>
      <c r="O524" s="6"/>
      <c r="P524" s="6"/>
      <c r="Q524" s="6"/>
      <c r="R524" s="6"/>
      <c r="S524" s="6"/>
    </row>
    <row r="525" spans="1:19" ht="12.75" customHeight="1">
      <c r="A525" s="6"/>
      <c r="B525" s="6"/>
      <c r="C525" s="6"/>
      <c r="D525" s="6"/>
      <c r="E525" s="6"/>
      <c r="F525" s="6"/>
      <c r="G525" s="6"/>
      <c r="H525" s="6"/>
      <c r="I525" s="6"/>
      <c r="J525" s="6"/>
      <c r="K525" s="6"/>
      <c r="L525" s="6"/>
      <c r="M525" s="6"/>
      <c r="N525" s="6"/>
      <c r="O525" s="6"/>
      <c r="P525" s="6"/>
      <c r="Q525" s="6"/>
      <c r="R525" s="6"/>
      <c r="S525" s="6"/>
    </row>
    <row r="526" spans="1:19" ht="12.75" customHeight="1">
      <c r="A526" s="6"/>
      <c r="B526" s="6"/>
      <c r="C526" s="6"/>
      <c r="D526" s="6"/>
      <c r="E526" s="6"/>
      <c r="F526" s="6"/>
      <c r="G526" s="6"/>
      <c r="H526" s="6"/>
      <c r="I526" s="6"/>
      <c r="J526" s="6"/>
      <c r="K526" s="6"/>
      <c r="L526" s="6"/>
      <c r="M526" s="6"/>
      <c r="N526" s="6"/>
      <c r="O526" s="6"/>
      <c r="P526" s="6"/>
      <c r="Q526" s="6"/>
      <c r="R526" s="6"/>
      <c r="S526" s="6"/>
    </row>
    <row r="527" spans="1:19" ht="12.75" customHeight="1">
      <c r="A527" s="6"/>
      <c r="B527" s="6"/>
      <c r="C527" s="6"/>
      <c r="D527" s="6"/>
      <c r="E527" s="6"/>
      <c r="F527" s="6"/>
      <c r="G527" s="6"/>
      <c r="H527" s="6"/>
      <c r="I527" s="6"/>
      <c r="J527" s="6"/>
      <c r="K527" s="6"/>
      <c r="L527" s="6"/>
      <c r="M527" s="6"/>
      <c r="N527" s="6"/>
      <c r="O527" s="6"/>
      <c r="P527" s="6"/>
      <c r="Q527" s="6"/>
      <c r="R527" s="6"/>
      <c r="S527" s="6"/>
    </row>
    <row r="528" spans="1:19" ht="12.75" customHeight="1">
      <c r="A528" s="6"/>
      <c r="B528" s="6"/>
      <c r="C528" s="6"/>
      <c r="D528" s="6"/>
      <c r="E528" s="6"/>
      <c r="F528" s="6"/>
      <c r="G528" s="6"/>
      <c r="H528" s="6"/>
      <c r="I528" s="6"/>
      <c r="J528" s="6"/>
      <c r="K528" s="6"/>
      <c r="L528" s="6"/>
      <c r="M528" s="6"/>
      <c r="N528" s="6"/>
      <c r="O528" s="6"/>
      <c r="P528" s="6"/>
      <c r="Q528" s="6"/>
      <c r="R528" s="6"/>
      <c r="S528" s="6"/>
    </row>
    <row r="529" spans="1:19" ht="12.75" customHeight="1">
      <c r="A529" s="6"/>
      <c r="B529" s="6"/>
      <c r="C529" s="6"/>
      <c r="D529" s="6"/>
      <c r="E529" s="6"/>
      <c r="F529" s="6"/>
      <c r="G529" s="6"/>
      <c r="H529" s="6"/>
      <c r="I529" s="6"/>
      <c r="J529" s="6"/>
      <c r="K529" s="6"/>
      <c r="L529" s="6"/>
      <c r="M529" s="6"/>
      <c r="N529" s="6"/>
      <c r="O529" s="6"/>
      <c r="P529" s="6"/>
      <c r="Q529" s="6"/>
      <c r="R529" s="6"/>
      <c r="S529" s="6"/>
    </row>
    <row r="530" spans="1:19" ht="12.75" customHeight="1">
      <c r="A530" s="6"/>
      <c r="B530" s="6"/>
      <c r="C530" s="6"/>
      <c r="D530" s="6"/>
      <c r="E530" s="6"/>
      <c r="F530" s="6"/>
      <c r="G530" s="6"/>
      <c r="H530" s="6"/>
      <c r="I530" s="6"/>
      <c r="J530" s="6"/>
      <c r="K530" s="6"/>
      <c r="L530" s="6"/>
      <c r="M530" s="6"/>
      <c r="N530" s="6"/>
      <c r="O530" s="6"/>
      <c r="P530" s="6"/>
      <c r="Q530" s="6"/>
      <c r="R530" s="6"/>
      <c r="S530" s="6"/>
    </row>
    <row r="531" spans="1:19" ht="12.75" customHeight="1">
      <c r="A531" s="6"/>
      <c r="B531" s="6"/>
      <c r="C531" s="6"/>
      <c r="D531" s="6"/>
      <c r="E531" s="6"/>
      <c r="F531" s="6"/>
      <c r="G531" s="6"/>
      <c r="H531" s="6"/>
      <c r="I531" s="6"/>
      <c r="J531" s="6"/>
      <c r="K531" s="6"/>
      <c r="L531" s="6"/>
      <c r="M531" s="6"/>
      <c r="N531" s="6"/>
      <c r="O531" s="6"/>
      <c r="P531" s="6"/>
      <c r="Q531" s="6"/>
      <c r="R531" s="6"/>
      <c r="S531" s="6"/>
    </row>
    <row r="532" spans="1:19" ht="12.75" customHeight="1">
      <c r="A532" s="6"/>
      <c r="B532" s="6"/>
      <c r="C532" s="6"/>
      <c r="D532" s="6"/>
      <c r="E532" s="6"/>
      <c r="F532" s="6"/>
      <c r="G532" s="6"/>
      <c r="H532" s="6"/>
      <c r="I532" s="6"/>
      <c r="J532" s="6"/>
      <c r="K532" s="6"/>
      <c r="L532" s="6"/>
      <c r="M532" s="6"/>
      <c r="N532" s="6"/>
      <c r="O532" s="6"/>
      <c r="P532" s="6"/>
      <c r="Q532" s="6"/>
      <c r="R532" s="6"/>
      <c r="S532" s="6"/>
    </row>
    <row r="533" spans="1:19" ht="12.75" customHeight="1">
      <c r="A533" s="6"/>
      <c r="B533" s="6"/>
      <c r="C533" s="6"/>
      <c r="D533" s="6"/>
      <c r="E533" s="6"/>
      <c r="F533" s="6"/>
      <c r="G533" s="6"/>
      <c r="H533" s="6"/>
      <c r="I533" s="6"/>
      <c r="J533" s="6"/>
      <c r="K533" s="6"/>
      <c r="L533" s="6"/>
      <c r="M533" s="6"/>
      <c r="N533" s="6"/>
      <c r="O533" s="6"/>
      <c r="P533" s="6"/>
      <c r="Q533" s="6"/>
      <c r="R533" s="6"/>
      <c r="S533" s="6"/>
    </row>
    <row r="534" spans="1:19" ht="12.75" customHeight="1">
      <c r="A534" s="6"/>
      <c r="B534" s="6"/>
      <c r="C534" s="6"/>
      <c r="D534" s="6"/>
      <c r="E534" s="6"/>
      <c r="F534" s="6"/>
      <c r="G534" s="6"/>
      <c r="H534" s="6"/>
      <c r="I534" s="6"/>
      <c r="J534" s="6"/>
      <c r="K534" s="6"/>
      <c r="L534" s="6"/>
      <c r="M534" s="6"/>
      <c r="N534" s="6"/>
      <c r="O534" s="6"/>
      <c r="P534" s="6"/>
      <c r="Q534" s="6"/>
      <c r="R534" s="6"/>
      <c r="S534" s="6"/>
    </row>
    <row r="535" spans="1:19" ht="12.75" customHeight="1">
      <c r="A535" s="6"/>
      <c r="B535" s="6"/>
      <c r="C535" s="6"/>
      <c r="D535" s="6"/>
      <c r="E535" s="6"/>
      <c r="F535" s="6"/>
      <c r="G535" s="6"/>
      <c r="H535" s="6"/>
      <c r="I535" s="6"/>
      <c r="J535" s="6"/>
      <c r="K535" s="6"/>
      <c r="L535" s="6"/>
      <c r="M535" s="6"/>
      <c r="N535" s="6"/>
      <c r="O535" s="6"/>
      <c r="P535" s="6"/>
      <c r="Q535" s="6"/>
      <c r="R535" s="6"/>
      <c r="S535" s="6"/>
    </row>
    <row r="536" spans="1:19" ht="12.75" customHeight="1">
      <c r="A536" s="6"/>
      <c r="B536" s="6"/>
      <c r="C536" s="6"/>
      <c r="D536" s="6"/>
      <c r="E536" s="6"/>
      <c r="F536" s="6"/>
      <c r="G536" s="6"/>
      <c r="H536" s="6"/>
      <c r="I536" s="6"/>
      <c r="J536" s="6"/>
      <c r="K536" s="6"/>
      <c r="L536" s="6"/>
      <c r="M536" s="6"/>
      <c r="N536" s="6"/>
      <c r="O536" s="6"/>
      <c r="P536" s="6"/>
      <c r="Q536" s="6"/>
      <c r="R536" s="6"/>
      <c r="S536" s="6"/>
    </row>
    <row r="537" spans="1:19" ht="12.75" customHeight="1">
      <c r="A537" s="6"/>
      <c r="B537" s="6"/>
      <c r="C537" s="6"/>
      <c r="D537" s="6"/>
      <c r="E537" s="6"/>
      <c r="F537" s="6"/>
      <c r="G537" s="6"/>
      <c r="H537" s="6"/>
      <c r="I537" s="6"/>
      <c r="J537" s="6"/>
      <c r="K537" s="6"/>
      <c r="L537" s="6"/>
      <c r="M537" s="6"/>
      <c r="N537" s="6"/>
      <c r="O537" s="6"/>
      <c r="P537" s="6"/>
      <c r="Q537" s="6"/>
      <c r="R537" s="6"/>
      <c r="S537" s="6"/>
    </row>
    <row r="538" spans="1:19" ht="12.75" customHeight="1">
      <c r="A538" s="6"/>
      <c r="B538" s="6"/>
      <c r="C538" s="6"/>
      <c r="D538" s="6"/>
      <c r="E538" s="6"/>
      <c r="F538" s="6"/>
      <c r="G538" s="6"/>
      <c r="H538" s="6"/>
      <c r="I538" s="6"/>
      <c r="J538" s="6"/>
      <c r="K538" s="6"/>
      <c r="L538" s="6"/>
      <c r="M538" s="6"/>
      <c r="N538" s="6"/>
      <c r="O538" s="6"/>
      <c r="P538" s="6"/>
      <c r="Q538" s="6"/>
      <c r="R538" s="6"/>
      <c r="S538" s="6"/>
    </row>
    <row r="539" spans="1:19" ht="12.75" customHeight="1">
      <c r="A539" s="6"/>
      <c r="B539" s="6"/>
      <c r="C539" s="6"/>
      <c r="D539" s="6"/>
      <c r="E539" s="6"/>
      <c r="F539" s="6"/>
      <c r="G539" s="6"/>
      <c r="H539" s="6"/>
      <c r="I539" s="6"/>
      <c r="J539" s="6"/>
      <c r="K539" s="6"/>
      <c r="L539" s="6"/>
      <c r="M539" s="6"/>
      <c r="N539" s="6"/>
      <c r="O539" s="6"/>
      <c r="P539" s="6"/>
      <c r="Q539" s="6"/>
      <c r="R539" s="6"/>
      <c r="S539" s="6"/>
    </row>
    <row r="540" spans="1:19" ht="12.75" customHeight="1">
      <c r="A540" s="6"/>
      <c r="B540" s="6"/>
      <c r="C540" s="6"/>
      <c r="D540" s="6"/>
      <c r="E540" s="6"/>
      <c r="F540" s="6"/>
      <c r="G540" s="6"/>
      <c r="H540" s="6"/>
      <c r="I540" s="6"/>
      <c r="J540" s="6"/>
      <c r="K540" s="6"/>
      <c r="L540" s="6"/>
      <c r="M540" s="6"/>
      <c r="N540" s="6"/>
      <c r="O540" s="6"/>
      <c r="P540" s="6"/>
      <c r="Q540" s="6"/>
      <c r="R540" s="6"/>
      <c r="S540" s="6"/>
    </row>
    <row r="541" spans="1:19" ht="12.75" customHeight="1">
      <c r="A541" s="6"/>
      <c r="B541" s="6"/>
      <c r="C541" s="6"/>
      <c r="D541" s="6"/>
      <c r="E541" s="6"/>
      <c r="F541" s="6"/>
      <c r="G541" s="6"/>
      <c r="H541" s="6"/>
      <c r="I541" s="6"/>
      <c r="J541" s="6"/>
      <c r="K541" s="6"/>
      <c r="L541" s="6"/>
      <c r="M541" s="6"/>
      <c r="N541" s="6"/>
      <c r="O541" s="6"/>
      <c r="P541" s="6"/>
      <c r="Q541" s="6"/>
      <c r="R541" s="6"/>
      <c r="S541" s="6"/>
    </row>
    <row r="542" spans="1:19" ht="12.75" customHeight="1">
      <c r="A542" s="6"/>
      <c r="B542" s="6"/>
      <c r="C542" s="6"/>
      <c r="D542" s="6"/>
      <c r="E542" s="6"/>
      <c r="F542" s="6"/>
      <c r="G542" s="6"/>
      <c r="H542" s="6"/>
      <c r="I542" s="6"/>
      <c r="J542" s="6"/>
      <c r="K542" s="6"/>
      <c r="L542" s="6"/>
      <c r="M542" s="6"/>
      <c r="N542" s="6"/>
      <c r="O542" s="6"/>
      <c r="P542" s="6"/>
      <c r="Q542" s="6"/>
      <c r="R542" s="6"/>
      <c r="S542" s="6"/>
    </row>
    <row r="543" spans="1:19" ht="12.75" customHeight="1">
      <c r="A543" s="6"/>
      <c r="B543" s="6"/>
      <c r="C543" s="6"/>
      <c r="D543" s="6"/>
      <c r="E543" s="6"/>
      <c r="F543" s="6"/>
      <c r="G543" s="6"/>
      <c r="H543" s="6"/>
      <c r="I543" s="6"/>
      <c r="J543" s="6"/>
      <c r="K543" s="6"/>
      <c r="L543" s="6"/>
      <c r="M543" s="6"/>
      <c r="N543" s="6"/>
      <c r="O543" s="6"/>
      <c r="P543" s="6"/>
      <c r="Q543" s="6"/>
      <c r="R543" s="6"/>
      <c r="S543" s="6"/>
    </row>
    <row r="544" spans="1:19" ht="12.75" customHeight="1">
      <c r="A544" s="6"/>
      <c r="B544" s="6"/>
      <c r="C544" s="6"/>
      <c r="D544" s="6"/>
      <c r="E544" s="6"/>
      <c r="F544" s="6"/>
      <c r="G544" s="6"/>
      <c r="H544" s="6"/>
      <c r="I544" s="6"/>
      <c r="J544" s="6"/>
      <c r="K544" s="6"/>
      <c r="L544" s="6"/>
      <c r="M544" s="6"/>
      <c r="N544" s="6"/>
      <c r="O544" s="6"/>
      <c r="P544" s="6"/>
      <c r="Q544" s="6"/>
      <c r="R544" s="6"/>
      <c r="S544" s="6"/>
    </row>
    <row r="545" spans="1:19" ht="12.75" customHeight="1">
      <c r="A545" s="6"/>
      <c r="B545" s="6"/>
      <c r="C545" s="6"/>
      <c r="D545" s="6"/>
      <c r="E545" s="6"/>
      <c r="F545" s="6"/>
      <c r="G545" s="6"/>
      <c r="H545" s="6"/>
      <c r="I545" s="6"/>
      <c r="J545" s="6"/>
      <c r="K545" s="6"/>
      <c r="L545" s="6"/>
      <c r="M545" s="6"/>
      <c r="N545" s="6"/>
      <c r="O545" s="6"/>
      <c r="P545" s="6"/>
      <c r="Q545" s="6"/>
      <c r="R545" s="6"/>
      <c r="S545" s="6"/>
    </row>
    <row r="546" spans="1:19" ht="12.75" customHeight="1">
      <c r="A546" s="6"/>
      <c r="B546" s="6"/>
      <c r="C546" s="6"/>
      <c r="D546" s="6"/>
      <c r="E546" s="6"/>
      <c r="F546" s="6"/>
      <c r="G546" s="6"/>
      <c r="H546" s="6"/>
      <c r="I546" s="6"/>
      <c r="J546" s="6"/>
      <c r="K546" s="6"/>
      <c r="L546" s="6"/>
      <c r="M546" s="6"/>
      <c r="N546" s="6"/>
      <c r="O546" s="6"/>
      <c r="P546" s="6"/>
      <c r="Q546" s="6"/>
      <c r="R546" s="6"/>
      <c r="S546" s="6"/>
    </row>
    <row r="547" spans="1:19" ht="12.75" customHeight="1">
      <c r="A547" s="6"/>
      <c r="B547" s="6"/>
      <c r="C547" s="6"/>
      <c r="D547" s="6"/>
      <c r="E547" s="6"/>
      <c r="F547" s="6"/>
      <c r="G547" s="6"/>
      <c r="H547" s="6"/>
      <c r="I547" s="6"/>
      <c r="J547" s="6"/>
      <c r="K547" s="6"/>
      <c r="L547" s="6"/>
      <c r="M547" s="6"/>
      <c r="N547" s="6"/>
      <c r="O547" s="6"/>
      <c r="P547" s="6"/>
      <c r="Q547" s="6"/>
      <c r="R547" s="6"/>
      <c r="S547" s="6"/>
    </row>
    <row r="548" spans="1:19" ht="12.75" customHeight="1">
      <c r="A548" s="6"/>
      <c r="B548" s="6"/>
      <c r="C548" s="6"/>
      <c r="D548" s="6"/>
      <c r="E548" s="6"/>
      <c r="F548" s="6"/>
      <c r="G548" s="6"/>
      <c r="H548" s="6"/>
      <c r="I548" s="6"/>
      <c r="J548" s="6"/>
      <c r="K548" s="6"/>
      <c r="L548" s="6"/>
      <c r="M548" s="6"/>
      <c r="N548" s="6"/>
      <c r="O548" s="6"/>
      <c r="P548" s="6"/>
      <c r="Q548" s="6"/>
      <c r="R548" s="6"/>
      <c r="S548" s="6"/>
    </row>
    <row r="549" spans="1:19" ht="12.75" customHeight="1">
      <c r="A549" s="6"/>
      <c r="B549" s="6"/>
      <c r="C549" s="6"/>
      <c r="D549" s="6"/>
      <c r="E549" s="6"/>
      <c r="F549" s="6"/>
      <c r="G549" s="6"/>
      <c r="H549" s="6"/>
      <c r="I549" s="6"/>
      <c r="J549" s="6"/>
      <c r="K549" s="6"/>
      <c r="L549" s="6"/>
      <c r="M549" s="6"/>
      <c r="N549" s="6"/>
      <c r="O549" s="6"/>
      <c r="P549" s="6"/>
      <c r="Q549" s="6"/>
      <c r="R549" s="6"/>
      <c r="S549" s="6"/>
    </row>
    <row r="550" spans="1:19" ht="12.75" customHeight="1">
      <c r="A550" s="6"/>
      <c r="B550" s="6"/>
      <c r="C550" s="6"/>
      <c r="D550" s="6"/>
      <c r="E550" s="6"/>
      <c r="F550" s="6"/>
      <c r="G550" s="6"/>
      <c r="H550" s="6"/>
      <c r="I550" s="6"/>
      <c r="J550" s="6"/>
      <c r="K550" s="6"/>
      <c r="L550" s="6"/>
      <c r="M550" s="6"/>
      <c r="N550" s="6"/>
      <c r="O550" s="6"/>
      <c r="P550" s="6"/>
      <c r="Q550" s="6"/>
      <c r="R550" s="6"/>
      <c r="S550" s="6"/>
    </row>
    <row r="551" spans="1:19" ht="12.75" customHeight="1">
      <c r="A551" s="6"/>
      <c r="B551" s="6"/>
      <c r="C551" s="6"/>
      <c r="D551" s="6"/>
      <c r="E551" s="6"/>
      <c r="F551" s="6"/>
      <c r="G551" s="6"/>
      <c r="H551" s="6"/>
      <c r="I551" s="6"/>
      <c r="J551" s="6"/>
      <c r="K551" s="6"/>
      <c r="L551" s="6"/>
      <c r="M551" s="6"/>
      <c r="N551" s="6"/>
      <c r="O551" s="6"/>
      <c r="P551" s="6"/>
      <c r="Q551" s="6"/>
      <c r="R551" s="6"/>
      <c r="S551" s="6"/>
    </row>
    <row r="552" spans="1:19" ht="12.75" customHeight="1">
      <c r="A552" s="6"/>
      <c r="B552" s="6"/>
      <c r="C552" s="6"/>
      <c r="D552" s="6"/>
      <c r="E552" s="6"/>
      <c r="F552" s="6"/>
      <c r="G552" s="6"/>
      <c r="H552" s="6"/>
      <c r="I552" s="6"/>
      <c r="J552" s="6"/>
      <c r="K552" s="6"/>
      <c r="L552" s="6"/>
      <c r="M552" s="6"/>
      <c r="N552" s="6"/>
      <c r="O552" s="6"/>
      <c r="P552" s="6"/>
      <c r="Q552" s="6"/>
      <c r="R552" s="6"/>
      <c r="S552" s="6"/>
    </row>
    <row r="553" spans="1:19" ht="12.75" customHeight="1">
      <c r="A553" s="6"/>
      <c r="B553" s="6"/>
      <c r="C553" s="6"/>
      <c r="D553" s="6"/>
      <c r="E553" s="6"/>
      <c r="F553" s="6"/>
      <c r="G553" s="6"/>
      <c r="H553" s="6"/>
      <c r="I553" s="6"/>
      <c r="J553" s="6"/>
      <c r="K553" s="6"/>
      <c r="L553" s="6"/>
      <c r="M553" s="6"/>
      <c r="N553" s="6"/>
      <c r="O553" s="6"/>
      <c r="P553" s="6"/>
      <c r="Q553" s="6"/>
      <c r="R553" s="6"/>
      <c r="S553" s="6"/>
    </row>
    <row r="554" spans="1:19" ht="12.75" customHeight="1">
      <c r="A554" s="6"/>
      <c r="B554" s="6"/>
      <c r="C554" s="6"/>
      <c r="D554" s="6"/>
      <c r="E554" s="6"/>
      <c r="F554" s="6"/>
      <c r="G554" s="6"/>
      <c r="H554" s="6"/>
      <c r="I554" s="6"/>
      <c r="J554" s="6"/>
      <c r="K554" s="6"/>
      <c r="L554" s="6"/>
      <c r="M554" s="6"/>
      <c r="N554" s="6"/>
      <c r="O554" s="6"/>
      <c r="P554" s="6"/>
      <c r="Q554" s="6"/>
      <c r="R554" s="6"/>
      <c r="S554" s="6"/>
    </row>
    <row r="555" spans="1:19" ht="12.75" customHeight="1">
      <c r="A555" s="6"/>
      <c r="B555" s="6"/>
      <c r="C555" s="6"/>
      <c r="D555" s="6"/>
      <c r="E555" s="6"/>
      <c r="F555" s="6"/>
      <c r="G555" s="6"/>
      <c r="H555" s="6"/>
      <c r="I555" s="6"/>
      <c r="J555" s="6"/>
      <c r="K555" s="6"/>
      <c r="L555" s="6"/>
      <c r="M555" s="6"/>
      <c r="N555" s="6"/>
      <c r="O555" s="6"/>
      <c r="P555" s="6"/>
      <c r="Q555" s="6"/>
      <c r="R555" s="6"/>
      <c r="S555" s="6"/>
    </row>
    <row r="556" spans="1:19" ht="12.75" customHeight="1">
      <c r="A556" s="6"/>
      <c r="B556" s="6"/>
      <c r="C556" s="6"/>
      <c r="D556" s="6"/>
      <c r="E556" s="6"/>
      <c r="F556" s="6"/>
      <c r="G556" s="6"/>
      <c r="H556" s="6"/>
      <c r="I556" s="6"/>
      <c r="J556" s="6"/>
      <c r="K556" s="6"/>
      <c r="L556" s="6"/>
      <c r="M556" s="6"/>
      <c r="N556" s="6"/>
      <c r="O556" s="6"/>
      <c r="P556" s="6"/>
      <c r="Q556" s="6"/>
      <c r="R556" s="6"/>
      <c r="S556" s="6"/>
    </row>
    <row r="557" spans="1:19" ht="12.75" customHeight="1">
      <c r="A557" s="6"/>
      <c r="B557" s="6"/>
      <c r="C557" s="6"/>
      <c r="D557" s="6"/>
      <c r="E557" s="6"/>
      <c r="F557" s="6"/>
      <c r="G557" s="6"/>
      <c r="H557" s="6"/>
      <c r="I557" s="6"/>
      <c r="J557" s="6"/>
      <c r="K557" s="6"/>
      <c r="L557" s="6"/>
      <c r="M557" s="6"/>
      <c r="N557" s="6"/>
      <c r="O557" s="6"/>
      <c r="P557" s="6"/>
      <c r="Q557" s="6"/>
      <c r="R557" s="6"/>
      <c r="S557" s="6"/>
    </row>
    <row r="558" spans="1:19" ht="12.75" customHeight="1">
      <c r="A558" s="6"/>
      <c r="B558" s="6"/>
      <c r="C558" s="6"/>
      <c r="D558" s="6"/>
      <c r="E558" s="6"/>
      <c r="F558" s="6"/>
      <c r="G558" s="6"/>
      <c r="H558" s="6"/>
      <c r="I558" s="6"/>
      <c r="J558" s="6"/>
      <c r="K558" s="6"/>
      <c r="L558" s="6"/>
      <c r="M558" s="6"/>
      <c r="N558" s="6"/>
      <c r="O558" s="6"/>
      <c r="P558" s="6"/>
      <c r="Q558" s="6"/>
      <c r="R558" s="6"/>
      <c r="S558" s="6"/>
    </row>
    <row r="559" spans="1:19" ht="12.75" customHeight="1">
      <c r="A559" s="6"/>
      <c r="B559" s="6"/>
      <c r="C559" s="6"/>
      <c r="D559" s="6"/>
      <c r="E559" s="6"/>
      <c r="F559" s="6"/>
      <c r="G559" s="6"/>
      <c r="H559" s="6"/>
      <c r="I559" s="6"/>
      <c r="J559" s="6"/>
      <c r="K559" s="6"/>
      <c r="L559" s="6"/>
      <c r="M559" s="6"/>
      <c r="N559" s="6"/>
      <c r="O559" s="6"/>
      <c r="P559" s="6"/>
      <c r="Q559" s="6"/>
      <c r="R559" s="6"/>
      <c r="S559" s="6"/>
    </row>
    <row r="560" spans="1:19" ht="12.75" customHeight="1">
      <c r="A560" s="6"/>
      <c r="B560" s="6"/>
      <c r="C560" s="6"/>
      <c r="D560" s="6"/>
      <c r="E560" s="6"/>
      <c r="F560" s="6"/>
      <c r="G560" s="6"/>
      <c r="H560" s="6"/>
      <c r="I560" s="6"/>
      <c r="J560" s="6"/>
      <c r="K560" s="6"/>
      <c r="L560" s="6"/>
      <c r="M560" s="6"/>
      <c r="N560" s="6"/>
      <c r="O560" s="6"/>
      <c r="P560" s="6"/>
      <c r="Q560" s="6"/>
      <c r="R560" s="6"/>
      <c r="S560" s="6"/>
    </row>
    <row r="561" spans="1:19" ht="12.75" customHeight="1">
      <c r="A561" s="6"/>
      <c r="B561" s="6"/>
      <c r="C561" s="6"/>
      <c r="D561" s="6"/>
      <c r="E561" s="6"/>
      <c r="F561" s="6"/>
      <c r="G561" s="6"/>
      <c r="H561" s="6"/>
      <c r="I561" s="6"/>
      <c r="J561" s="6"/>
      <c r="K561" s="6"/>
      <c r="L561" s="6"/>
      <c r="M561" s="6"/>
      <c r="N561" s="6"/>
      <c r="O561" s="6"/>
      <c r="P561" s="6"/>
      <c r="Q561" s="6"/>
      <c r="R561" s="6"/>
      <c r="S561" s="6"/>
    </row>
    <row r="562" spans="1:19" ht="12.75" customHeight="1">
      <c r="A562" s="6"/>
      <c r="B562" s="6"/>
      <c r="C562" s="6"/>
      <c r="D562" s="6"/>
      <c r="E562" s="6"/>
      <c r="F562" s="6"/>
      <c r="G562" s="6"/>
      <c r="H562" s="6"/>
      <c r="I562" s="6"/>
      <c r="J562" s="6"/>
      <c r="K562" s="6"/>
      <c r="L562" s="6"/>
      <c r="M562" s="6"/>
      <c r="N562" s="6"/>
      <c r="O562" s="6"/>
      <c r="P562" s="6"/>
      <c r="Q562" s="6"/>
      <c r="R562" s="6"/>
      <c r="S562" s="6"/>
    </row>
    <row r="563" spans="1:19" ht="12.75" customHeight="1">
      <c r="A563" s="6"/>
      <c r="B563" s="6"/>
      <c r="C563" s="6"/>
      <c r="D563" s="6"/>
      <c r="E563" s="6"/>
      <c r="F563" s="6"/>
      <c r="G563" s="6"/>
      <c r="H563" s="6"/>
      <c r="I563" s="6"/>
      <c r="J563" s="6"/>
      <c r="K563" s="6"/>
      <c r="L563" s="6"/>
      <c r="M563" s="6"/>
      <c r="N563" s="6"/>
      <c r="O563" s="6"/>
      <c r="P563" s="6"/>
      <c r="Q563" s="6"/>
      <c r="R563" s="6"/>
      <c r="S563" s="6"/>
    </row>
    <row r="564" spans="1:19" ht="12.75" customHeight="1">
      <c r="A564" s="6"/>
      <c r="B564" s="6"/>
      <c r="C564" s="6"/>
      <c r="D564" s="6"/>
      <c r="E564" s="6"/>
      <c r="F564" s="6"/>
      <c r="G564" s="6"/>
      <c r="H564" s="6"/>
      <c r="I564" s="6"/>
      <c r="J564" s="6"/>
      <c r="K564" s="6"/>
      <c r="L564" s="6"/>
      <c r="M564" s="6"/>
      <c r="N564" s="6"/>
      <c r="O564" s="6"/>
      <c r="P564" s="6"/>
      <c r="Q564" s="6"/>
      <c r="R564" s="6"/>
      <c r="S564" s="6"/>
    </row>
    <row r="565" spans="1:19" ht="12.75" customHeight="1">
      <c r="A565" s="6"/>
      <c r="B565" s="6"/>
      <c r="C565" s="6"/>
      <c r="D565" s="6"/>
      <c r="E565" s="6"/>
      <c r="F565" s="6"/>
      <c r="G565" s="6"/>
      <c r="H565" s="6"/>
      <c r="I565" s="6"/>
      <c r="J565" s="6"/>
      <c r="K565" s="6"/>
      <c r="L565" s="6"/>
      <c r="M565" s="6"/>
      <c r="N565" s="6"/>
      <c r="O565" s="6"/>
      <c r="P565" s="6"/>
      <c r="Q565" s="6"/>
      <c r="R565" s="6"/>
      <c r="S565" s="6"/>
    </row>
    <row r="566" spans="1:19" ht="12.75" customHeight="1">
      <c r="A566" s="6"/>
      <c r="B566" s="6"/>
      <c r="C566" s="6"/>
      <c r="D566" s="6"/>
      <c r="E566" s="6"/>
      <c r="F566" s="6"/>
      <c r="G566" s="6"/>
      <c r="H566" s="6"/>
      <c r="I566" s="6"/>
      <c r="J566" s="6"/>
      <c r="K566" s="6"/>
      <c r="L566" s="6"/>
      <c r="M566" s="6"/>
      <c r="N566" s="6"/>
      <c r="O566" s="6"/>
      <c r="P566" s="6"/>
      <c r="Q566" s="6"/>
      <c r="R566" s="6"/>
      <c r="S566" s="6"/>
    </row>
    <row r="567" spans="1:19" ht="12.75" customHeight="1">
      <c r="A567" s="6"/>
      <c r="B567" s="6"/>
      <c r="C567" s="6"/>
      <c r="D567" s="6"/>
      <c r="E567" s="6"/>
      <c r="F567" s="6"/>
      <c r="G567" s="6"/>
      <c r="H567" s="6"/>
      <c r="I567" s="6"/>
      <c r="J567" s="6"/>
      <c r="K567" s="6"/>
      <c r="L567" s="6"/>
      <c r="M567" s="6"/>
      <c r="N567" s="6"/>
      <c r="O567" s="6"/>
      <c r="P567" s="6"/>
      <c r="Q567" s="6"/>
      <c r="R567" s="6"/>
      <c r="S567" s="6"/>
    </row>
    <row r="568" spans="1:19" ht="12.75" customHeight="1">
      <c r="A568" s="6"/>
      <c r="B568" s="6"/>
      <c r="C568" s="6"/>
      <c r="D568" s="6"/>
      <c r="E568" s="6"/>
      <c r="F568" s="6"/>
      <c r="G568" s="6"/>
      <c r="H568" s="6"/>
      <c r="I568" s="6"/>
      <c r="J568" s="6"/>
      <c r="K568" s="6"/>
      <c r="L568" s="6"/>
      <c r="M568" s="6"/>
      <c r="N568" s="6"/>
      <c r="O568" s="6"/>
      <c r="P568" s="6"/>
      <c r="Q568" s="6"/>
      <c r="R568" s="6"/>
      <c r="S568" s="6"/>
    </row>
    <row r="569" spans="1:19" ht="12.75" customHeight="1">
      <c r="A569" s="6"/>
      <c r="B569" s="6"/>
      <c r="C569" s="6"/>
      <c r="D569" s="6"/>
      <c r="E569" s="6"/>
      <c r="F569" s="6"/>
      <c r="G569" s="6"/>
      <c r="H569" s="6"/>
      <c r="I569" s="6"/>
      <c r="J569" s="6"/>
      <c r="K569" s="6"/>
      <c r="L569" s="6"/>
      <c r="M569" s="6"/>
      <c r="N569" s="6"/>
      <c r="O569" s="6"/>
      <c r="P569" s="6"/>
      <c r="Q569" s="6"/>
      <c r="R569" s="6"/>
      <c r="S569" s="6"/>
    </row>
    <row r="570" spans="1:19" ht="12.75" customHeight="1">
      <c r="A570" s="6"/>
      <c r="B570" s="6"/>
      <c r="C570" s="6"/>
      <c r="D570" s="6"/>
      <c r="E570" s="6"/>
      <c r="F570" s="6"/>
      <c r="G570" s="6"/>
      <c r="H570" s="6"/>
      <c r="I570" s="6"/>
      <c r="J570" s="6"/>
      <c r="K570" s="6"/>
      <c r="L570" s="6"/>
      <c r="M570" s="6"/>
      <c r="N570" s="6"/>
      <c r="O570" s="6"/>
      <c r="P570" s="6"/>
      <c r="Q570" s="6"/>
      <c r="R570" s="6"/>
      <c r="S570" s="6"/>
    </row>
    <row r="571" spans="1:19" ht="12.75" customHeight="1">
      <c r="A571" s="6"/>
      <c r="B571" s="6"/>
      <c r="C571" s="6"/>
      <c r="D571" s="6"/>
      <c r="E571" s="6"/>
      <c r="F571" s="6"/>
      <c r="G571" s="6"/>
      <c r="H571" s="6"/>
      <c r="I571" s="6"/>
      <c r="J571" s="6"/>
      <c r="K571" s="6"/>
      <c r="L571" s="6"/>
      <c r="M571" s="6"/>
      <c r="N571" s="6"/>
      <c r="O571" s="6"/>
      <c r="P571" s="6"/>
      <c r="Q571" s="6"/>
      <c r="R571" s="6"/>
      <c r="S571" s="6"/>
    </row>
    <row r="572" spans="1:19" ht="12.75" customHeight="1">
      <c r="A572" s="6"/>
      <c r="B572" s="6"/>
      <c r="C572" s="6"/>
      <c r="D572" s="6"/>
      <c r="E572" s="6"/>
      <c r="F572" s="6"/>
      <c r="G572" s="6"/>
      <c r="H572" s="6"/>
      <c r="I572" s="6"/>
      <c r="J572" s="6"/>
      <c r="K572" s="6"/>
      <c r="L572" s="6"/>
      <c r="M572" s="6"/>
      <c r="N572" s="6"/>
      <c r="O572" s="6"/>
      <c r="P572" s="6"/>
      <c r="Q572" s="6"/>
      <c r="R572" s="6"/>
      <c r="S572" s="6"/>
    </row>
    <row r="573" spans="1:19" ht="12.75" customHeight="1">
      <c r="A573" s="6"/>
      <c r="B573" s="6"/>
      <c r="C573" s="6"/>
      <c r="D573" s="6"/>
      <c r="E573" s="6"/>
      <c r="F573" s="6"/>
      <c r="G573" s="6"/>
      <c r="H573" s="6"/>
      <c r="I573" s="6"/>
      <c r="J573" s="6"/>
      <c r="K573" s="6"/>
      <c r="L573" s="6"/>
      <c r="M573" s="6"/>
      <c r="N573" s="6"/>
      <c r="O573" s="6"/>
      <c r="P573" s="6"/>
      <c r="Q573" s="6"/>
      <c r="R573" s="6"/>
      <c r="S573" s="6"/>
    </row>
    <row r="574" spans="1:19" ht="12.75" customHeight="1">
      <c r="A574" s="6"/>
      <c r="B574" s="6"/>
      <c r="C574" s="6"/>
      <c r="D574" s="6"/>
      <c r="E574" s="6"/>
      <c r="F574" s="6"/>
      <c r="G574" s="6"/>
      <c r="H574" s="6"/>
      <c r="I574" s="6"/>
      <c r="J574" s="6"/>
      <c r="K574" s="6"/>
      <c r="L574" s="6"/>
      <c r="M574" s="6"/>
      <c r="N574" s="6"/>
      <c r="O574" s="6"/>
      <c r="P574" s="6"/>
      <c r="Q574" s="6"/>
      <c r="R574" s="6"/>
      <c r="S574" s="6"/>
    </row>
    <row r="575" spans="1:19" ht="12.75" customHeight="1">
      <c r="A575" s="6"/>
      <c r="B575" s="6"/>
      <c r="C575" s="6"/>
      <c r="D575" s="6"/>
      <c r="E575" s="6"/>
      <c r="F575" s="6"/>
      <c r="G575" s="6"/>
      <c r="H575" s="6"/>
      <c r="I575" s="6"/>
      <c r="J575" s="6"/>
      <c r="K575" s="6"/>
      <c r="L575" s="6"/>
      <c r="M575" s="6"/>
      <c r="N575" s="6"/>
      <c r="O575" s="6"/>
      <c r="P575" s="6"/>
      <c r="Q575" s="6"/>
      <c r="R575" s="6"/>
      <c r="S575" s="6"/>
    </row>
    <row r="576" spans="1:19" ht="12.75" customHeight="1">
      <c r="A576" s="6"/>
      <c r="B576" s="6"/>
      <c r="C576" s="6"/>
      <c r="D576" s="6"/>
      <c r="E576" s="6"/>
      <c r="F576" s="6"/>
      <c r="G576" s="6"/>
      <c r="H576" s="6"/>
      <c r="I576" s="6"/>
      <c r="J576" s="6"/>
      <c r="K576" s="6"/>
      <c r="L576" s="6"/>
      <c r="M576" s="6"/>
      <c r="N576" s="6"/>
      <c r="O576" s="6"/>
      <c r="P576" s="6"/>
      <c r="Q576" s="6"/>
      <c r="R576" s="6"/>
      <c r="S576" s="6"/>
    </row>
    <row r="577" spans="1:19" ht="12.75" customHeight="1">
      <c r="A577" s="6"/>
      <c r="B577" s="6"/>
      <c r="C577" s="6"/>
      <c r="D577" s="6"/>
      <c r="E577" s="6"/>
      <c r="F577" s="6"/>
      <c r="G577" s="6"/>
      <c r="H577" s="6"/>
      <c r="I577" s="6"/>
      <c r="J577" s="6"/>
      <c r="K577" s="6"/>
      <c r="L577" s="6"/>
      <c r="M577" s="6"/>
      <c r="N577" s="6"/>
      <c r="O577" s="6"/>
      <c r="P577" s="6"/>
      <c r="Q577" s="6"/>
      <c r="R577" s="6"/>
      <c r="S577" s="6"/>
    </row>
    <row r="578" spans="1:19" ht="12.75" customHeight="1">
      <c r="A578" s="6"/>
      <c r="B578" s="6"/>
      <c r="C578" s="6"/>
      <c r="D578" s="6"/>
      <c r="E578" s="6"/>
      <c r="F578" s="6"/>
      <c r="G578" s="6"/>
      <c r="H578" s="6"/>
      <c r="I578" s="6"/>
      <c r="J578" s="6"/>
      <c r="K578" s="6"/>
      <c r="L578" s="6"/>
      <c r="M578" s="6"/>
      <c r="N578" s="6"/>
      <c r="O578" s="6"/>
      <c r="P578" s="6"/>
      <c r="Q578" s="6"/>
      <c r="R578" s="6"/>
      <c r="S578" s="6"/>
    </row>
    <row r="579" spans="1:19" ht="12.75" customHeight="1">
      <c r="A579" s="6"/>
      <c r="B579" s="6"/>
      <c r="C579" s="6"/>
      <c r="D579" s="6"/>
      <c r="E579" s="6"/>
      <c r="F579" s="6"/>
      <c r="G579" s="6"/>
      <c r="H579" s="6"/>
      <c r="I579" s="6"/>
      <c r="J579" s="6"/>
      <c r="K579" s="6"/>
      <c r="L579" s="6"/>
      <c r="M579" s="6"/>
      <c r="N579" s="6"/>
      <c r="O579" s="6"/>
      <c r="P579" s="6"/>
      <c r="Q579" s="6"/>
      <c r="R579" s="6"/>
      <c r="S579" s="6"/>
    </row>
    <row r="580" spans="1:19" ht="12.75" customHeight="1">
      <c r="A580" s="6"/>
      <c r="B580" s="6"/>
      <c r="C580" s="6"/>
      <c r="D580" s="6"/>
      <c r="E580" s="6"/>
      <c r="F580" s="6"/>
      <c r="G580" s="6"/>
      <c r="H580" s="6"/>
      <c r="I580" s="6"/>
      <c r="J580" s="6"/>
      <c r="K580" s="6"/>
      <c r="L580" s="6"/>
      <c r="M580" s="6"/>
      <c r="N580" s="6"/>
      <c r="O580" s="6"/>
      <c r="P580" s="6"/>
      <c r="Q580" s="6"/>
      <c r="R580" s="6"/>
      <c r="S580" s="6"/>
    </row>
    <row r="581" spans="1:19" ht="12.75" customHeight="1">
      <c r="A581" s="6"/>
      <c r="B581" s="6"/>
      <c r="C581" s="6"/>
      <c r="D581" s="6"/>
      <c r="E581" s="6"/>
      <c r="F581" s="6"/>
      <c r="G581" s="6"/>
      <c r="H581" s="6"/>
      <c r="I581" s="6"/>
      <c r="J581" s="6"/>
      <c r="K581" s="6"/>
      <c r="L581" s="6"/>
      <c r="M581" s="6"/>
      <c r="N581" s="6"/>
      <c r="O581" s="6"/>
      <c r="P581" s="6"/>
      <c r="Q581" s="6"/>
      <c r="R581" s="6"/>
      <c r="S581" s="6"/>
    </row>
    <row r="582" spans="1:19" ht="12.75" customHeight="1">
      <c r="A582" s="6"/>
      <c r="B582" s="6"/>
      <c r="C582" s="6"/>
      <c r="D582" s="6"/>
      <c r="E582" s="6"/>
      <c r="F582" s="6"/>
      <c r="G582" s="6"/>
      <c r="H582" s="6"/>
      <c r="I582" s="6"/>
      <c r="J582" s="6"/>
      <c r="K582" s="6"/>
      <c r="L582" s="6"/>
      <c r="M582" s="6"/>
      <c r="N582" s="6"/>
      <c r="O582" s="6"/>
      <c r="P582" s="6"/>
      <c r="Q582" s="6"/>
      <c r="R582" s="6"/>
      <c r="S582" s="6"/>
    </row>
    <row r="583" spans="1:19" ht="12.75" customHeight="1">
      <c r="A583" s="6"/>
      <c r="B583" s="6"/>
      <c r="C583" s="6"/>
      <c r="D583" s="6"/>
      <c r="E583" s="6"/>
      <c r="F583" s="6"/>
      <c r="G583" s="6"/>
      <c r="H583" s="6"/>
      <c r="I583" s="6"/>
      <c r="J583" s="6"/>
      <c r="K583" s="6"/>
      <c r="L583" s="6"/>
      <c r="M583" s="6"/>
      <c r="N583" s="6"/>
      <c r="O583" s="6"/>
      <c r="P583" s="6"/>
      <c r="Q583" s="6"/>
      <c r="R583" s="6"/>
      <c r="S583" s="6"/>
    </row>
    <row r="584" spans="1:19" ht="12.75" customHeight="1">
      <c r="A584" s="6"/>
      <c r="B584" s="6"/>
      <c r="C584" s="6"/>
      <c r="D584" s="6"/>
      <c r="E584" s="6"/>
      <c r="F584" s="6"/>
      <c r="G584" s="6"/>
      <c r="H584" s="6"/>
      <c r="I584" s="6"/>
      <c r="J584" s="6"/>
      <c r="K584" s="6"/>
      <c r="L584" s="6"/>
      <c r="M584" s="6"/>
      <c r="N584" s="6"/>
      <c r="O584" s="6"/>
      <c r="P584" s="6"/>
      <c r="Q584" s="6"/>
      <c r="R584" s="6"/>
      <c r="S584" s="6"/>
    </row>
    <row r="585" spans="1:19" ht="12.75" customHeight="1">
      <c r="A585" s="6"/>
      <c r="B585" s="6"/>
      <c r="C585" s="6"/>
      <c r="D585" s="6"/>
      <c r="E585" s="6"/>
      <c r="F585" s="6"/>
      <c r="G585" s="6"/>
      <c r="H585" s="6"/>
      <c r="I585" s="6"/>
      <c r="J585" s="6"/>
      <c r="K585" s="6"/>
      <c r="L585" s="6"/>
      <c r="M585" s="6"/>
      <c r="N585" s="6"/>
      <c r="O585" s="6"/>
      <c r="P585" s="6"/>
      <c r="Q585" s="6"/>
      <c r="R585" s="6"/>
      <c r="S585" s="6"/>
    </row>
    <row r="586" spans="1:19" ht="12.75" customHeight="1">
      <c r="A586" s="6"/>
      <c r="B586" s="6"/>
      <c r="C586" s="6"/>
      <c r="D586" s="6"/>
      <c r="E586" s="6"/>
      <c r="F586" s="6"/>
      <c r="G586" s="6"/>
      <c r="H586" s="6"/>
      <c r="I586" s="6"/>
      <c r="J586" s="6"/>
      <c r="K586" s="6"/>
      <c r="L586" s="6"/>
      <c r="M586" s="6"/>
      <c r="N586" s="6"/>
      <c r="O586" s="6"/>
      <c r="P586" s="6"/>
      <c r="Q586" s="6"/>
      <c r="R586" s="6"/>
      <c r="S586" s="6"/>
    </row>
    <row r="587" spans="1:19" ht="12.75" customHeight="1">
      <c r="A587" s="6"/>
      <c r="B587" s="6"/>
      <c r="C587" s="6"/>
      <c r="D587" s="6"/>
      <c r="E587" s="6"/>
      <c r="F587" s="6"/>
      <c r="G587" s="6"/>
      <c r="H587" s="6"/>
      <c r="I587" s="6"/>
      <c r="J587" s="6"/>
      <c r="K587" s="6"/>
      <c r="L587" s="6"/>
      <c r="M587" s="6"/>
      <c r="N587" s="6"/>
      <c r="O587" s="6"/>
      <c r="P587" s="6"/>
      <c r="Q587" s="6"/>
      <c r="R587" s="6"/>
      <c r="S587" s="6"/>
    </row>
    <row r="588" spans="1:19" ht="12.75" customHeight="1">
      <c r="A588" s="6"/>
      <c r="B588" s="6"/>
      <c r="C588" s="6"/>
      <c r="D588" s="6"/>
      <c r="E588" s="6"/>
      <c r="F588" s="6"/>
      <c r="G588" s="6"/>
      <c r="H588" s="6"/>
      <c r="I588" s="6"/>
      <c r="J588" s="6"/>
      <c r="K588" s="6"/>
      <c r="L588" s="6"/>
      <c r="M588" s="6"/>
      <c r="N588" s="6"/>
      <c r="O588" s="6"/>
      <c r="P588" s="6"/>
      <c r="Q588" s="6"/>
      <c r="R588" s="6"/>
      <c r="S588" s="6"/>
    </row>
    <row r="589" spans="1:19" ht="12.75" customHeight="1">
      <c r="A589" s="6"/>
      <c r="B589" s="6"/>
      <c r="C589" s="6"/>
      <c r="D589" s="6"/>
      <c r="E589" s="6"/>
      <c r="F589" s="6"/>
      <c r="G589" s="6"/>
      <c r="H589" s="6"/>
      <c r="I589" s="6"/>
      <c r="J589" s="6"/>
      <c r="K589" s="6"/>
      <c r="L589" s="6"/>
      <c r="M589" s="6"/>
      <c r="N589" s="6"/>
      <c r="O589" s="6"/>
      <c r="P589" s="6"/>
      <c r="Q589" s="6"/>
      <c r="R589" s="6"/>
      <c r="S589" s="6"/>
    </row>
    <row r="590" spans="1:19" ht="12.75" customHeight="1">
      <c r="A590" s="6"/>
      <c r="B590" s="6"/>
      <c r="C590" s="6"/>
      <c r="D590" s="6"/>
      <c r="E590" s="6"/>
      <c r="F590" s="6"/>
      <c r="G590" s="6"/>
      <c r="H590" s="6"/>
      <c r="I590" s="6"/>
      <c r="J590" s="6"/>
      <c r="K590" s="6"/>
      <c r="L590" s="6"/>
      <c r="M590" s="6"/>
      <c r="N590" s="6"/>
      <c r="O590" s="6"/>
      <c r="P590" s="6"/>
      <c r="Q590" s="6"/>
      <c r="R590" s="6"/>
      <c r="S590" s="6"/>
    </row>
    <row r="591" spans="1:19" ht="12.75" customHeight="1">
      <c r="A591" s="6"/>
      <c r="B591" s="6"/>
      <c r="C591" s="6"/>
      <c r="D591" s="6"/>
      <c r="E591" s="6"/>
      <c r="F591" s="6"/>
      <c r="G591" s="6"/>
      <c r="H591" s="6"/>
      <c r="I591" s="6"/>
      <c r="J591" s="6"/>
      <c r="K591" s="6"/>
      <c r="L591" s="6"/>
      <c r="M591" s="6"/>
      <c r="N591" s="6"/>
      <c r="O591" s="6"/>
      <c r="P591" s="6"/>
      <c r="Q591" s="6"/>
      <c r="R591" s="6"/>
      <c r="S591" s="6"/>
    </row>
    <row r="592" spans="1:19" ht="12.75" customHeight="1">
      <c r="A592" s="6"/>
      <c r="B592" s="6"/>
      <c r="C592" s="6"/>
      <c r="D592" s="6"/>
      <c r="E592" s="6"/>
      <c r="F592" s="6"/>
      <c r="G592" s="6"/>
      <c r="H592" s="6"/>
      <c r="I592" s="6"/>
      <c r="J592" s="6"/>
      <c r="K592" s="6"/>
      <c r="L592" s="6"/>
      <c r="M592" s="6"/>
      <c r="N592" s="6"/>
      <c r="O592" s="6"/>
      <c r="P592" s="6"/>
      <c r="Q592" s="6"/>
      <c r="R592" s="6"/>
      <c r="S592" s="6"/>
    </row>
    <row r="593" spans="1:19" ht="12.75" customHeight="1">
      <c r="A593" s="6"/>
      <c r="B593" s="6"/>
      <c r="C593" s="6"/>
      <c r="D593" s="6"/>
      <c r="E593" s="6"/>
      <c r="F593" s="6"/>
      <c r="G593" s="6"/>
      <c r="H593" s="6"/>
      <c r="I593" s="6"/>
      <c r="J593" s="6"/>
      <c r="K593" s="6"/>
      <c r="L593" s="6"/>
      <c r="M593" s="6"/>
      <c r="N593" s="6"/>
      <c r="O593" s="6"/>
      <c r="P593" s="6"/>
      <c r="Q593" s="6"/>
      <c r="R593" s="6"/>
      <c r="S593" s="6"/>
    </row>
    <row r="594" spans="1:19" ht="12.75" customHeight="1">
      <c r="A594" s="6"/>
      <c r="B594" s="6"/>
      <c r="C594" s="6"/>
      <c r="D594" s="6"/>
      <c r="E594" s="6"/>
      <c r="F594" s="6"/>
      <c r="G594" s="6"/>
      <c r="H594" s="6"/>
      <c r="I594" s="6"/>
      <c r="J594" s="6"/>
      <c r="K594" s="6"/>
      <c r="L594" s="6"/>
      <c r="M594" s="6"/>
      <c r="N594" s="6"/>
      <c r="O594" s="6"/>
      <c r="P594" s="6"/>
      <c r="Q594" s="6"/>
      <c r="R594" s="6"/>
      <c r="S594" s="6"/>
    </row>
    <row r="595" spans="1:19" ht="12.75" customHeight="1">
      <c r="A595" s="6"/>
      <c r="B595" s="6"/>
      <c r="C595" s="6"/>
      <c r="D595" s="6"/>
      <c r="E595" s="6"/>
      <c r="F595" s="6"/>
      <c r="G595" s="6"/>
      <c r="H595" s="6"/>
      <c r="I595" s="6"/>
      <c r="J595" s="6"/>
      <c r="K595" s="6"/>
      <c r="L595" s="6"/>
      <c r="M595" s="6"/>
      <c r="N595" s="6"/>
      <c r="O595" s="6"/>
      <c r="P595" s="6"/>
      <c r="Q595" s="6"/>
      <c r="R595" s="6"/>
      <c r="S595" s="6"/>
    </row>
    <row r="596" spans="1:19" ht="12.75" customHeight="1">
      <c r="A596" s="6"/>
      <c r="B596" s="6"/>
      <c r="C596" s="6"/>
      <c r="D596" s="6"/>
      <c r="E596" s="6"/>
      <c r="F596" s="6"/>
      <c r="G596" s="6"/>
      <c r="H596" s="6"/>
      <c r="I596" s="6"/>
      <c r="J596" s="6"/>
      <c r="K596" s="6"/>
      <c r="L596" s="6"/>
      <c r="M596" s="6"/>
      <c r="N596" s="6"/>
      <c r="O596" s="6"/>
      <c r="P596" s="6"/>
      <c r="Q596" s="6"/>
      <c r="R596" s="6"/>
      <c r="S596" s="6"/>
    </row>
    <row r="597" spans="1:19" ht="12.75" customHeight="1">
      <c r="A597" s="6"/>
      <c r="B597" s="6"/>
      <c r="C597" s="6"/>
      <c r="D597" s="6"/>
      <c r="E597" s="6"/>
      <c r="F597" s="6"/>
      <c r="G597" s="6"/>
      <c r="H597" s="6"/>
      <c r="I597" s="6"/>
      <c r="J597" s="6"/>
      <c r="K597" s="6"/>
      <c r="L597" s="6"/>
      <c r="M597" s="6"/>
      <c r="N597" s="6"/>
      <c r="O597" s="6"/>
      <c r="P597" s="6"/>
      <c r="Q597" s="6"/>
      <c r="R597" s="6"/>
      <c r="S597" s="6"/>
    </row>
    <row r="598" spans="1:19" ht="12.75" customHeight="1">
      <c r="A598" s="6"/>
      <c r="B598" s="6"/>
      <c r="C598" s="6"/>
      <c r="D598" s="6"/>
      <c r="E598" s="6"/>
      <c r="F598" s="6"/>
      <c r="G598" s="6"/>
      <c r="H598" s="6"/>
      <c r="I598" s="6"/>
      <c r="J598" s="6"/>
      <c r="K598" s="6"/>
      <c r="L598" s="6"/>
      <c r="M598" s="6"/>
      <c r="N598" s="6"/>
      <c r="O598" s="6"/>
      <c r="P598" s="6"/>
      <c r="Q598" s="6"/>
      <c r="R598" s="6"/>
      <c r="S598" s="6"/>
    </row>
    <row r="599" spans="1:19" ht="12.75" customHeight="1">
      <c r="A599" s="6"/>
      <c r="B599" s="6"/>
      <c r="C599" s="6"/>
      <c r="D599" s="6"/>
      <c r="E599" s="6"/>
      <c r="F599" s="6"/>
      <c r="G599" s="6"/>
      <c r="H599" s="6"/>
      <c r="I599" s="6"/>
      <c r="J599" s="6"/>
      <c r="K599" s="6"/>
      <c r="L599" s="6"/>
      <c r="M599" s="6"/>
      <c r="N599" s="6"/>
      <c r="O599" s="6"/>
      <c r="P599" s="6"/>
      <c r="Q599" s="6"/>
      <c r="R599" s="6"/>
      <c r="S599" s="6"/>
    </row>
    <row r="600" spans="1:19" ht="12.75" customHeight="1">
      <c r="A600" s="6"/>
      <c r="B600" s="6"/>
      <c r="C600" s="6"/>
      <c r="D600" s="6"/>
      <c r="E600" s="6"/>
      <c r="F600" s="6"/>
      <c r="G600" s="6"/>
      <c r="H600" s="6"/>
      <c r="I600" s="6"/>
      <c r="J600" s="6"/>
      <c r="K600" s="6"/>
      <c r="L600" s="6"/>
      <c r="M600" s="6"/>
      <c r="N600" s="6"/>
      <c r="O600" s="6"/>
      <c r="P600" s="6"/>
      <c r="Q600" s="6"/>
      <c r="R600" s="6"/>
      <c r="S600" s="6"/>
    </row>
    <row r="601" spans="1:19" ht="12.75" customHeight="1">
      <c r="A601" s="6"/>
      <c r="B601" s="6"/>
      <c r="C601" s="6"/>
      <c r="D601" s="6"/>
      <c r="E601" s="6"/>
      <c r="F601" s="6"/>
      <c r="G601" s="6"/>
      <c r="H601" s="6"/>
      <c r="I601" s="6"/>
      <c r="J601" s="6"/>
      <c r="K601" s="6"/>
      <c r="L601" s="6"/>
      <c r="M601" s="6"/>
      <c r="N601" s="6"/>
      <c r="O601" s="6"/>
      <c r="P601" s="6"/>
      <c r="Q601" s="6"/>
      <c r="R601" s="6"/>
      <c r="S601" s="6"/>
    </row>
    <row r="602" spans="1:19" ht="12.75" customHeight="1">
      <c r="A602" s="6"/>
      <c r="B602" s="6"/>
      <c r="C602" s="6"/>
      <c r="D602" s="6"/>
      <c r="E602" s="6"/>
      <c r="F602" s="6"/>
      <c r="G602" s="6"/>
      <c r="H602" s="6"/>
      <c r="I602" s="6"/>
      <c r="J602" s="6"/>
      <c r="K602" s="6"/>
      <c r="L602" s="6"/>
      <c r="M602" s="6"/>
      <c r="N602" s="6"/>
      <c r="O602" s="6"/>
      <c r="P602" s="6"/>
      <c r="Q602" s="6"/>
      <c r="R602" s="6"/>
      <c r="S602" s="6"/>
    </row>
    <row r="603" spans="1:19" ht="12.75" customHeight="1">
      <c r="A603" s="6"/>
      <c r="B603" s="6"/>
      <c r="C603" s="6"/>
      <c r="D603" s="6"/>
      <c r="E603" s="6"/>
      <c r="F603" s="6"/>
      <c r="G603" s="6"/>
      <c r="H603" s="6"/>
      <c r="I603" s="6"/>
      <c r="J603" s="6"/>
      <c r="K603" s="6"/>
      <c r="L603" s="6"/>
      <c r="M603" s="6"/>
      <c r="N603" s="6"/>
      <c r="O603" s="6"/>
      <c r="P603" s="6"/>
      <c r="Q603" s="6"/>
      <c r="R603" s="6"/>
      <c r="S603" s="6"/>
    </row>
    <row r="604" spans="1:19" ht="12.75" customHeight="1">
      <c r="A604" s="6"/>
      <c r="B604" s="6"/>
      <c r="C604" s="6"/>
      <c r="D604" s="6"/>
      <c r="E604" s="6"/>
      <c r="F604" s="6"/>
      <c r="G604" s="6"/>
      <c r="H604" s="6"/>
      <c r="I604" s="6"/>
      <c r="J604" s="6"/>
      <c r="K604" s="6"/>
      <c r="L604" s="6"/>
      <c r="M604" s="6"/>
      <c r="N604" s="6"/>
      <c r="O604" s="6"/>
      <c r="P604" s="6"/>
      <c r="Q604" s="6"/>
      <c r="R604" s="6"/>
      <c r="S604" s="6"/>
    </row>
    <row r="605" spans="1:19" ht="12.75" customHeight="1">
      <c r="A605" s="6"/>
      <c r="B605" s="6"/>
      <c r="C605" s="6"/>
      <c r="D605" s="6"/>
      <c r="E605" s="6"/>
      <c r="F605" s="6"/>
      <c r="G605" s="6"/>
      <c r="H605" s="6"/>
      <c r="I605" s="6"/>
      <c r="J605" s="6"/>
      <c r="K605" s="6"/>
      <c r="L605" s="6"/>
      <c r="M605" s="6"/>
      <c r="N605" s="6"/>
      <c r="O605" s="6"/>
      <c r="P605" s="6"/>
      <c r="Q605" s="6"/>
      <c r="R605" s="6"/>
      <c r="S605" s="6"/>
    </row>
    <row r="606" spans="1:19" ht="12.75" customHeight="1">
      <c r="A606" s="6"/>
      <c r="B606" s="6"/>
      <c r="C606" s="6"/>
      <c r="D606" s="6"/>
      <c r="E606" s="6"/>
      <c r="F606" s="6"/>
      <c r="G606" s="6"/>
      <c r="H606" s="6"/>
      <c r="I606" s="6"/>
      <c r="J606" s="6"/>
      <c r="K606" s="6"/>
      <c r="L606" s="6"/>
      <c r="M606" s="6"/>
      <c r="N606" s="6"/>
      <c r="O606" s="6"/>
      <c r="P606" s="6"/>
      <c r="Q606" s="6"/>
      <c r="R606" s="6"/>
      <c r="S606" s="6"/>
    </row>
    <row r="607" spans="1:19" ht="12.75" customHeight="1">
      <c r="A607" s="6"/>
      <c r="B607" s="6"/>
      <c r="C607" s="6"/>
      <c r="D607" s="6"/>
      <c r="E607" s="6"/>
      <c r="F607" s="6"/>
      <c r="G607" s="6"/>
      <c r="H607" s="6"/>
      <c r="I607" s="6"/>
      <c r="J607" s="6"/>
      <c r="K607" s="6"/>
      <c r="L607" s="6"/>
      <c r="M607" s="6"/>
      <c r="N607" s="6"/>
      <c r="O607" s="6"/>
      <c r="P607" s="6"/>
      <c r="Q607" s="6"/>
      <c r="R607" s="6"/>
      <c r="S607" s="6"/>
    </row>
    <row r="608" spans="1:19" ht="12.75" customHeight="1">
      <c r="A608" s="6"/>
      <c r="B608" s="6"/>
      <c r="C608" s="6"/>
      <c r="D608" s="6"/>
      <c r="E608" s="6"/>
      <c r="F608" s="6"/>
      <c r="G608" s="6"/>
      <c r="H608" s="6"/>
      <c r="I608" s="6"/>
      <c r="J608" s="6"/>
      <c r="K608" s="6"/>
      <c r="L608" s="6"/>
      <c r="M608" s="6"/>
      <c r="N608" s="6"/>
      <c r="O608" s="6"/>
      <c r="P608" s="6"/>
      <c r="Q608" s="6"/>
      <c r="R608" s="6"/>
      <c r="S608" s="6"/>
    </row>
    <row r="609" spans="1:19" ht="12.75" customHeight="1">
      <c r="A609" s="6"/>
      <c r="B609" s="6"/>
      <c r="C609" s="6"/>
      <c r="D609" s="6"/>
      <c r="E609" s="6"/>
      <c r="F609" s="6"/>
      <c r="G609" s="6"/>
      <c r="H609" s="6"/>
      <c r="I609" s="6"/>
      <c r="J609" s="6"/>
      <c r="K609" s="6"/>
      <c r="L609" s="6"/>
      <c r="M609" s="6"/>
      <c r="N609" s="6"/>
      <c r="O609" s="6"/>
      <c r="P609" s="6"/>
      <c r="Q609" s="6"/>
      <c r="R609" s="6"/>
      <c r="S609" s="6"/>
    </row>
    <row r="610" spans="1:19" ht="12.75" customHeight="1">
      <c r="A610" s="6"/>
      <c r="B610" s="6"/>
      <c r="C610" s="6"/>
      <c r="D610" s="6"/>
      <c r="E610" s="6"/>
      <c r="F610" s="6"/>
      <c r="G610" s="6"/>
      <c r="H610" s="6"/>
      <c r="I610" s="6"/>
      <c r="J610" s="6"/>
      <c r="K610" s="6"/>
      <c r="L610" s="6"/>
      <c r="M610" s="6"/>
      <c r="N610" s="6"/>
      <c r="O610" s="6"/>
      <c r="P610" s="6"/>
      <c r="Q610" s="6"/>
      <c r="R610" s="6"/>
      <c r="S610" s="6"/>
    </row>
    <row r="611" spans="1:19" ht="12.75" customHeight="1">
      <c r="A611" s="6"/>
      <c r="B611" s="6"/>
      <c r="C611" s="6"/>
      <c r="D611" s="6"/>
      <c r="E611" s="6"/>
      <c r="F611" s="6"/>
      <c r="G611" s="6"/>
      <c r="H611" s="6"/>
      <c r="I611" s="6"/>
      <c r="J611" s="6"/>
      <c r="K611" s="6"/>
      <c r="L611" s="6"/>
      <c r="M611" s="6"/>
      <c r="N611" s="6"/>
      <c r="O611" s="6"/>
      <c r="P611" s="6"/>
      <c r="Q611" s="6"/>
      <c r="R611" s="6"/>
      <c r="S611" s="6"/>
    </row>
    <row r="612" spans="1:19" ht="12.75" customHeight="1">
      <c r="A612" s="6"/>
      <c r="B612" s="6"/>
      <c r="C612" s="6"/>
      <c r="D612" s="6"/>
      <c r="E612" s="6"/>
      <c r="F612" s="6"/>
      <c r="G612" s="6"/>
      <c r="H612" s="6"/>
      <c r="I612" s="6"/>
      <c r="J612" s="6"/>
      <c r="K612" s="6"/>
      <c r="L612" s="6"/>
      <c r="M612" s="6"/>
      <c r="N612" s="6"/>
      <c r="O612" s="6"/>
      <c r="P612" s="6"/>
      <c r="Q612" s="6"/>
      <c r="R612" s="6"/>
      <c r="S612" s="6"/>
    </row>
    <row r="613" spans="1:19" ht="12.75" customHeight="1">
      <c r="A613" s="6"/>
      <c r="B613" s="6"/>
      <c r="C613" s="6"/>
      <c r="D613" s="6"/>
      <c r="E613" s="6"/>
      <c r="F613" s="6"/>
      <c r="G613" s="6"/>
      <c r="H613" s="6"/>
      <c r="I613" s="6"/>
      <c r="J613" s="6"/>
      <c r="K613" s="6"/>
      <c r="L613" s="6"/>
      <c r="M613" s="6"/>
      <c r="N613" s="6"/>
      <c r="O613" s="6"/>
      <c r="P613" s="6"/>
      <c r="Q613" s="6"/>
      <c r="R613" s="6"/>
      <c r="S613" s="6"/>
    </row>
    <row r="614" spans="1:19" ht="12.75" customHeight="1">
      <c r="A614" s="6"/>
      <c r="B614" s="6"/>
      <c r="C614" s="6"/>
      <c r="D614" s="6"/>
      <c r="E614" s="6"/>
      <c r="F614" s="6"/>
      <c r="G614" s="6"/>
      <c r="H614" s="6"/>
      <c r="I614" s="6"/>
      <c r="J614" s="6"/>
      <c r="K614" s="6"/>
      <c r="L614" s="6"/>
      <c r="M614" s="6"/>
      <c r="N614" s="6"/>
      <c r="O614" s="6"/>
      <c r="P614" s="6"/>
      <c r="Q614" s="6"/>
      <c r="R614" s="6"/>
      <c r="S614" s="6"/>
    </row>
    <row r="615" spans="1:19" ht="12.75" customHeight="1">
      <c r="A615" s="6"/>
      <c r="B615" s="6"/>
      <c r="C615" s="6"/>
      <c r="D615" s="6"/>
      <c r="E615" s="6"/>
      <c r="F615" s="6"/>
      <c r="G615" s="6"/>
      <c r="H615" s="6"/>
      <c r="I615" s="6"/>
      <c r="J615" s="6"/>
      <c r="K615" s="6"/>
      <c r="L615" s="6"/>
      <c r="M615" s="6"/>
      <c r="N615" s="6"/>
      <c r="O615" s="6"/>
      <c r="P615" s="6"/>
      <c r="Q615" s="6"/>
      <c r="R615" s="6"/>
      <c r="S615" s="6"/>
    </row>
    <row r="616" spans="1:19" ht="12.75" customHeight="1">
      <c r="A616" s="6"/>
      <c r="B616" s="6"/>
      <c r="C616" s="6"/>
      <c r="D616" s="6"/>
      <c r="E616" s="6"/>
      <c r="F616" s="6"/>
      <c r="G616" s="6"/>
      <c r="H616" s="6"/>
      <c r="I616" s="6"/>
      <c r="J616" s="6"/>
      <c r="K616" s="6"/>
      <c r="L616" s="6"/>
      <c r="M616" s="6"/>
      <c r="N616" s="6"/>
      <c r="O616" s="6"/>
      <c r="P616" s="6"/>
      <c r="Q616" s="6"/>
      <c r="R616" s="6"/>
      <c r="S616" s="6"/>
    </row>
    <row r="617" spans="1:19" ht="12.75" customHeight="1">
      <c r="A617" s="6"/>
      <c r="B617" s="6"/>
      <c r="C617" s="6"/>
      <c r="D617" s="6"/>
      <c r="E617" s="6"/>
      <c r="F617" s="6"/>
      <c r="G617" s="6"/>
      <c r="H617" s="6"/>
      <c r="I617" s="6"/>
      <c r="J617" s="6"/>
      <c r="K617" s="6"/>
      <c r="L617" s="6"/>
      <c r="M617" s="6"/>
      <c r="N617" s="6"/>
      <c r="O617" s="6"/>
      <c r="P617" s="6"/>
      <c r="Q617" s="6"/>
      <c r="R617" s="6"/>
      <c r="S617" s="6"/>
    </row>
    <row r="618" spans="1:19" ht="12.75" customHeight="1">
      <c r="A618" s="6"/>
      <c r="B618" s="6"/>
      <c r="C618" s="6"/>
      <c r="D618" s="6"/>
      <c r="E618" s="6"/>
      <c r="F618" s="6"/>
      <c r="G618" s="6"/>
      <c r="H618" s="6"/>
      <c r="I618" s="6"/>
      <c r="J618" s="6"/>
      <c r="K618" s="6"/>
      <c r="L618" s="6"/>
      <c r="M618" s="6"/>
      <c r="N618" s="6"/>
      <c r="O618" s="6"/>
      <c r="P618" s="6"/>
      <c r="Q618" s="6"/>
      <c r="R618" s="6"/>
      <c r="S618" s="6"/>
    </row>
    <row r="619" spans="1:19" ht="12.75" customHeight="1">
      <c r="A619" s="6"/>
      <c r="B619" s="6"/>
      <c r="C619" s="6"/>
      <c r="D619" s="6"/>
      <c r="E619" s="6"/>
      <c r="F619" s="6"/>
      <c r="G619" s="6"/>
      <c r="H619" s="6"/>
      <c r="I619" s="6"/>
      <c r="J619" s="6"/>
      <c r="K619" s="6"/>
      <c r="L619" s="6"/>
      <c r="M619" s="6"/>
      <c r="N619" s="6"/>
      <c r="O619" s="6"/>
      <c r="P619" s="6"/>
      <c r="Q619" s="6"/>
      <c r="R619" s="6"/>
      <c r="S619" s="6"/>
    </row>
    <row r="620" spans="1:19" ht="12.75" customHeight="1">
      <c r="A620" s="6"/>
      <c r="B620" s="6"/>
      <c r="C620" s="6"/>
      <c r="D620" s="6"/>
      <c r="E620" s="6"/>
      <c r="F620" s="6"/>
      <c r="G620" s="6"/>
      <c r="H620" s="6"/>
      <c r="I620" s="6"/>
      <c r="J620" s="6"/>
      <c r="K620" s="6"/>
      <c r="L620" s="6"/>
      <c r="M620" s="6"/>
      <c r="N620" s="6"/>
      <c r="O620" s="6"/>
      <c r="P620" s="6"/>
      <c r="Q620" s="6"/>
      <c r="R620" s="6"/>
      <c r="S620" s="6"/>
    </row>
    <row r="621" spans="1:19" ht="12.75" customHeight="1">
      <c r="A621" s="6"/>
      <c r="B621" s="6"/>
      <c r="C621" s="6"/>
      <c r="D621" s="6"/>
      <c r="E621" s="6"/>
      <c r="F621" s="6"/>
      <c r="G621" s="6"/>
      <c r="H621" s="6"/>
      <c r="I621" s="6"/>
      <c r="J621" s="6"/>
      <c r="K621" s="6"/>
      <c r="L621" s="6"/>
      <c r="M621" s="6"/>
      <c r="N621" s="6"/>
      <c r="O621" s="6"/>
      <c r="P621" s="6"/>
      <c r="Q621" s="6"/>
      <c r="R621" s="6"/>
      <c r="S621" s="6"/>
    </row>
    <row r="622" spans="1:19" ht="12.75" customHeight="1">
      <c r="A622" s="6"/>
      <c r="B622" s="6"/>
      <c r="C622" s="6"/>
      <c r="D622" s="6"/>
      <c r="E622" s="6"/>
      <c r="F622" s="6"/>
      <c r="G622" s="6"/>
      <c r="H622" s="6"/>
      <c r="I622" s="6"/>
      <c r="J622" s="6"/>
      <c r="K622" s="6"/>
      <c r="L622" s="6"/>
      <c r="M622" s="6"/>
      <c r="N622" s="6"/>
      <c r="O622" s="6"/>
      <c r="P622" s="6"/>
      <c r="Q622" s="6"/>
      <c r="R622" s="6"/>
      <c r="S622" s="6"/>
    </row>
    <row r="623" spans="1:19" ht="12.75" customHeight="1">
      <c r="A623" s="6"/>
      <c r="B623" s="6"/>
      <c r="C623" s="6"/>
      <c r="D623" s="6"/>
      <c r="E623" s="6"/>
      <c r="F623" s="6"/>
      <c r="G623" s="6"/>
      <c r="H623" s="6"/>
      <c r="I623" s="6"/>
      <c r="J623" s="6"/>
      <c r="K623" s="6"/>
      <c r="L623" s="6"/>
      <c r="M623" s="6"/>
      <c r="N623" s="6"/>
      <c r="O623" s="6"/>
      <c r="P623" s="6"/>
      <c r="Q623" s="6"/>
      <c r="R623" s="6"/>
      <c r="S623" s="6"/>
    </row>
    <row r="624" spans="1:19" ht="12.75" customHeight="1">
      <c r="A624" s="6"/>
      <c r="B624" s="6"/>
      <c r="C624" s="6"/>
      <c r="D624" s="6"/>
      <c r="E624" s="6"/>
      <c r="F624" s="6"/>
      <c r="G624" s="6"/>
      <c r="H624" s="6"/>
      <c r="I624" s="6"/>
      <c r="J624" s="6"/>
      <c r="K624" s="6"/>
      <c r="L624" s="6"/>
      <c r="M624" s="6"/>
      <c r="N624" s="6"/>
      <c r="O624" s="6"/>
      <c r="P624" s="6"/>
      <c r="Q624" s="6"/>
      <c r="R624" s="6"/>
      <c r="S624" s="6"/>
    </row>
    <row r="625" spans="1:19" ht="12.75" customHeight="1">
      <c r="A625" s="6"/>
      <c r="B625" s="6"/>
      <c r="C625" s="6"/>
      <c r="D625" s="6"/>
      <c r="E625" s="6"/>
      <c r="F625" s="6"/>
      <c r="G625" s="6"/>
      <c r="H625" s="6"/>
      <c r="I625" s="6"/>
      <c r="J625" s="6"/>
      <c r="K625" s="6"/>
      <c r="L625" s="6"/>
      <c r="M625" s="6"/>
      <c r="N625" s="6"/>
      <c r="O625" s="6"/>
      <c r="P625" s="6"/>
      <c r="Q625" s="6"/>
      <c r="R625" s="6"/>
      <c r="S625" s="6"/>
    </row>
    <row r="626" spans="1:19" ht="12.75" customHeight="1">
      <c r="A626" s="6"/>
      <c r="B626" s="6"/>
      <c r="C626" s="6"/>
      <c r="D626" s="6"/>
      <c r="E626" s="6"/>
      <c r="F626" s="6"/>
      <c r="G626" s="6"/>
      <c r="H626" s="6"/>
      <c r="I626" s="6"/>
      <c r="J626" s="6"/>
      <c r="K626" s="6"/>
      <c r="L626" s="6"/>
      <c r="M626" s="6"/>
      <c r="N626" s="6"/>
      <c r="O626" s="6"/>
      <c r="P626" s="6"/>
      <c r="Q626" s="6"/>
      <c r="R626" s="6"/>
      <c r="S626" s="6"/>
    </row>
    <row r="627" spans="1:19" ht="12.75" customHeight="1">
      <c r="A627" s="6"/>
      <c r="B627" s="6"/>
      <c r="C627" s="6"/>
      <c r="D627" s="6"/>
      <c r="E627" s="6"/>
      <c r="F627" s="6"/>
      <c r="G627" s="6"/>
      <c r="H627" s="6"/>
      <c r="I627" s="6"/>
      <c r="J627" s="6"/>
      <c r="K627" s="6"/>
      <c r="L627" s="6"/>
      <c r="M627" s="6"/>
      <c r="N627" s="6"/>
      <c r="O627" s="6"/>
      <c r="P627" s="6"/>
      <c r="Q627" s="6"/>
      <c r="R627" s="6"/>
      <c r="S627" s="6"/>
    </row>
    <row r="628" spans="1:19" ht="12.75" customHeight="1">
      <c r="A628" s="6"/>
      <c r="B628" s="6"/>
      <c r="C628" s="6"/>
      <c r="D628" s="6"/>
      <c r="E628" s="6"/>
      <c r="F628" s="6"/>
      <c r="G628" s="6"/>
      <c r="H628" s="6"/>
      <c r="I628" s="6"/>
      <c r="J628" s="6"/>
      <c r="K628" s="6"/>
      <c r="L628" s="6"/>
      <c r="M628" s="6"/>
      <c r="N628" s="6"/>
      <c r="O628" s="6"/>
      <c r="P628" s="6"/>
      <c r="Q628" s="6"/>
      <c r="R628" s="6"/>
      <c r="S628" s="6"/>
    </row>
    <row r="629" spans="1:19" ht="12.75" customHeight="1">
      <c r="A629" s="6"/>
      <c r="B629" s="6"/>
      <c r="C629" s="6"/>
      <c r="D629" s="6"/>
      <c r="E629" s="6"/>
      <c r="F629" s="6"/>
      <c r="G629" s="6"/>
      <c r="H629" s="6"/>
      <c r="I629" s="6"/>
      <c r="J629" s="6"/>
      <c r="K629" s="6"/>
      <c r="L629" s="6"/>
      <c r="M629" s="6"/>
      <c r="N629" s="6"/>
      <c r="O629" s="6"/>
      <c r="P629" s="6"/>
      <c r="Q629" s="6"/>
      <c r="R629" s="6"/>
      <c r="S629" s="6"/>
    </row>
    <row r="630" spans="1:19" ht="12.75" customHeight="1">
      <c r="A630" s="6"/>
      <c r="B630" s="6"/>
      <c r="C630" s="6"/>
      <c r="D630" s="6"/>
      <c r="E630" s="6"/>
      <c r="F630" s="6"/>
      <c r="G630" s="6"/>
      <c r="H630" s="6"/>
      <c r="I630" s="6"/>
      <c r="J630" s="6"/>
      <c r="K630" s="6"/>
      <c r="L630" s="6"/>
      <c r="M630" s="6"/>
      <c r="N630" s="6"/>
      <c r="O630" s="6"/>
      <c r="P630" s="6"/>
      <c r="Q630" s="6"/>
      <c r="R630" s="6"/>
      <c r="S630" s="6"/>
    </row>
    <row r="631" spans="1:19" ht="12.75" customHeight="1">
      <c r="A631" s="6"/>
      <c r="B631" s="6"/>
      <c r="C631" s="6"/>
      <c r="D631" s="6"/>
      <c r="E631" s="6"/>
      <c r="F631" s="6"/>
      <c r="G631" s="6"/>
      <c r="H631" s="6"/>
      <c r="I631" s="6"/>
      <c r="J631" s="6"/>
      <c r="K631" s="6"/>
      <c r="L631" s="6"/>
      <c r="M631" s="6"/>
      <c r="N631" s="6"/>
      <c r="O631" s="6"/>
      <c r="P631" s="6"/>
      <c r="Q631" s="6"/>
      <c r="R631" s="6"/>
      <c r="S631" s="6"/>
    </row>
    <row r="632" spans="1:19" ht="12.75" customHeight="1">
      <c r="A632" s="6"/>
      <c r="B632" s="6"/>
      <c r="C632" s="6"/>
      <c r="D632" s="6"/>
      <c r="E632" s="6"/>
      <c r="F632" s="6"/>
      <c r="G632" s="6"/>
      <c r="H632" s="6"/>
      <c r="I632" s="6"/>
      <c r="J632" s="6"/>
      <c r="K632" s="6"/>
      <c r="L632" s="6"/>
      <c r="M632" s="6"/>
      <c r="N632" s="6"/>
      <c r="O632" s="6"/>
      <c r="P632" s="6"/>
      <c r="Q632" s="6"/>
      <c r="R632" s="6"/>
      <c r="S632" s="6"/>
    </row>
    <row r="633" spans="1:19" ht="12.75" customHeight="1">
      <c r="A633" s="6"/>
      <c r="B633" s="6"/>
      <c r="C633" s="6"/>
      <c r="D633" s="6"/>
      <c r="E633" s="6"/>
      <c r="F633" s="6"/>
      <c r="G633" s="6"/>
      <c r="H633" s="6"/>
      <c r="I633" s="6"/>
      <c r="J633" s="6"/>
      <c r="K633" s="6"/>
      <c r="L633" s="6"/>
      <c r="M633" s="6"/>
      <c r="N633" s="6"/>
      <c r="O633" s="6"/>
      <c r="P633" s="6"/>
      <c r="Q633" s="6"/>
      <c r="R633" s="6"/>
      <c r="S633" s="6"/>
    </row>
    <row r="634" spans="1:19" ht="12.75" customHeight="1">
      <c r="A634" s="6"/>
      <c r="B634" s="6"/>
      <c r="C634" s="6"/>
      <c r="D634" s="6"/>
      <c r="E634" s="6"/>
      <c r="F634" s="6"/>
      <c r="G634" s="6"/>
      <c r="H634" s="6"/>
      <c r="I634" s="6"/>
      <c r="J634" s="6"/>
      <c r="K634" s="6"/>
      <c r="L634" s="6"/>
      <c r="M634" s="6"/>
      <c r="N634" s="6"/>
      <c r="O634" s="6"/>
      <c r="P634" s="6"/>
      <c r="Q634" s="6"/>
      <c r="R634" s="6"/>
      <c r="S634" s="6"/>
    </row>
    <row r="635" spans="1:19" ht="12.75" customHeight="1">
      <c r="A635" s="6"/>
      <c r="B635" s="6"/>
      <c r="C635" s="6"/>
      <c r="D635" s="6"/>
      <c r="E635" s="6"/>
      <c r="F635" s="6"/>
      <c r="G635" s="6"/>
      <c r="H635" s="6"/>
      <c r="I635" s="6"/>
      <c r="J635" s="6"/>
      <c r="K635" s="6"/>
      <c r="L635" s="6"/>
      <c r="M635" s="6"/>
      <c r="N635" s="6"/>
      <c r="O635" s="6"/>
      <c r="P635" s="6"/>
      <c r="Q635" s="6"/>
      <c r="R635" s="6"/>
      <c r="S635" s="6"/>
    </row>
    <row r="636" spans="1:19" ht="12.75" customHeight="1">
      <c r="A636" s="6"/>
      <c r="B636" s="6"/>
      <c r="C636" s="6"/>
      <c r="D636" s="6"/>
      <c r="E636" s="6"/>
      <c r="F636" s="6"/>
      <c r="G636" s="6"/>
      <c r="H636" s="6"/>
      <c r="I636" s="6"/>
      <c r="J636" s="6"/>
      <c r="K636" s="6"/>
      <c r="L636" s="6"/>
      <c r="M636" s="6"/>
      <c r="N636" s="6"/>
      <c r="O636" s="6"/>
      <c r="P636" s="6"/>
      <c r="Q636" s="6"/>
      <c r="R636" s="6"/>
      <c r="S636" s="6"/>
    </row>
    <row r="637" spans="1:19" ht="12.75" customHeight="1">
      <c r="A637" s="6"/>
      <c r="B637" s="6"/>
      <c r="C637" s="6"/>
      <c r="D637" s="6"/>
      <c r="E637" s="6"/>
      <c r="F637" s="6"/>
      <c r="G637" s="6"/>
      <c r="H637" s="6"/>
      <c r="I637" s="6"/>
      <c r="J637" s="6"/>
      <c r="K637" s="6"/>
      <c r="L637" s="6"/>
      <c r="M637" s="6"/>
      <c r="N637" s="6"/>
      <c r="O637" s="6"/>
      <c r="P637" s="6"/>
      <c r="Q637" s="6"/>
      <c r="R637" s="6"/>
      <c r="S637" s="6"/>
    </row>
    <row r="638" spans="1:19" ht="12.75" customHeight="1">
      <c r="A638" s="6"/>
      <c r="B638" s="6"/>
      <c r="C638" s="6"/>
      <c r="D638" s="6"/>
      <c r="E638" s="6"/>
      <c r="F638" s="6"/>
      <c r="G638" s="6"/>
      <c r="H638" s="6"/>
      <c r="I638" s="6"/>
      <c r="J638" s="6"/>
      <c r="K638" s="6"/>
      <c r="L638" s="6"/>
      <c r="M638" s="6"/>
      <c r="N638" s="6"/>
      <c r="O638" s="6"/>
      <c r="P638" s="6"/>
      <c r="Q638" s="6"/>
      <c r="R638" s="6"/>
      <c r="S638" s="6"/>
    </row>
    <row r="639" spans="1:19" ht="12.75" customHeight="1">
      <c r="A639" s="6"/>
      <c r="B639" s="6"/>
      <c r="C639" s="6"/>
      <c r="D639" s="6"/>
      <c r="E639" s="6"/>
      <c r="F639" s="6"/>
      <c r="G639" s="6"/>
      <c r="H639" s="6"/>
      <c r="I639" s="6"/>
      <c r="J639" s="6"/>
      <c r="K639" s="6"/>
      <c r="L639" s="6"/>
      <c r="M639" s="6"/>
      <c r="N639" s="6"/>
      <c r="O639" s="6"/>
      <c r="P639" s="6"/>
      <c r="Q639" s="6"/>
      <c r="R639" s="6"/>
      <c r="S639" s="6"/>
    </row>
    <row r="640" spans="1:19" ht="12.75" customHeight="1">
      <c r="A640" s="6"/>
      <c r="B640" s="6"/>
      <c r="C640" s="6"/>
      <c r="D640" s="6"/>
      <c r="E640" s="6"/>
      <c r="F640" s="6"/>
      <c r="G640" s="6"/>
      <c r="H640" s="6"/>
      <c r="I640" s="6"/>
      <c r="J640" s="6"/>
      <c r="K640" s="6"/>
      <c r="L640" s="6"/>
      <c r="M640" s="6"/>
      <c r="N640" s="6"/>
      <c r="O640" s="6"/>
      <c r="P640" s="6"/>
      <c r="Q640" s="6"/>
      <c r="R640" s="6"/>
      <c r="S640" s="6"/>
    </row>
    <row r="641" spans="1:19" ht="12.75" customHeight="1">
      <c r="A641" s="6"/>
      <c r="B641" s="6"/>
      <c r="C641" s="6"/>
      <c r="D641" s="6"/>
      <c r="E641" s="6"/>
      <c r="F641" s="6"/>
      <c r="G641" s="6"/>
      <c r="H641" s="6"/>
      <c r="I641" s="6"/>
      <c r="J641" s="6"/>
      <c r="K641" s="6"/>
      <c r="L641" s="6"/>
      <c r="M641" s="6"/>
      <c r="N641" s="6"/>
      <c r="O641" s="6"/>
      <c r="P641" s="6"/>
      <c r="Q641" s="6"/>
      <c r="R641" s="6"/>
      <c r="S641" s="6"/>
    </row>
    <row r="642" spans="1:19" ht="12.75" customHeight="1">
      <c r="A642" s="6"/>
      <c r="B642" s="6"/>
      <c r="C642" s="6"/>
      <c r="D642" s="6"/>
      <c r="E642" s="6"/>
      <c r="F642" s="6"/>
      <c r="G642" s="6"/>
      <c r="H642" s="6"/>
      <c r="I642" s="6"/>
      <c r="J642" s="6"/>
      <c r="K642" s="6"/>
      <c r="L642" s="6"/>
      <c r="M642" s="6"/>
      <c r="N642" s="6"/>
      <c r="O642" s="6"/>
      <c r="P642" s="6"/>
      <c r="Q642" s="6"/>
      <c r="R642" s="6"/>
      <c r="S642" s="6"/>
    </row>
    <row r="643" spans="1:19" ht="12.75" customHeight="1">
      <c r="A643" s="6"/>
      <c r="B643" s="6"/>
      <c r="C643" s="6"/>
      <c r="D643" s="6"/>
      <c r="E643" s="6"/>
      <c r="F643" s="6"/>
      <c r="G643" s="6"/>
      <c r="H643" s="6"/>
      <c r="I643" s="6"/>
      <c r="J643" s="6"/>
      <c r="K643" s="6"/>
      <c r="L643" s="6"/>
      <c r="M643" s="6"/>
      <c r="N643" s="6"/>
      <c r="O643" s="6"/>
      <c r="P643" s="6"/>
      <c r="Q643" s="6"/>
      <c r="R643" s="6"/>
      <c r="S643" s="6"/>
    </row>
    <row r="644" spans="1:19" ht="12.75" customHeight="1">
      <c r="A644" s="6"/>
      <c r="B644" s="6"/>
      <c r="C644" s="6"/>
      <c r="D644" s="6"/>
      <c r="E644" s="6"/>
      <c r="F644" s="6"/>
      <c r="G644" s="6"/>
      <c r="H644" s="6"/>
      <c r="I644" s="6"/>
      <c r="J644" s="6"/>
      <c r="K644" s="6"/>
      <c r="L644" s="6"/>
      <c r="M644" s="6"/>
      <c r="N644" s="6"/>
      <c r="O644" s="6"/>
      <c r="P644" s="6"/>
      <c r="Q644" s="6"/>
      <c r="R644" s="6"/>
      <c r="S644" s="6"/>
    </row>
    <row r="645" spans="1:19" ht="12.75" customHeight="1">
      <c r="A645" s="6"/>
      <c r="B645" s="6"/>
      <c r="C645" s="6"/>
      <c r="D645" s="6"/>
      <c r="E645" s="6"/>
      <c r="F645" s="6"/>
      <c r="G645" s="6"/>
      <c r="H645" s="6"/>
      <c r="I645" s="6"/>
      <c r="J645" s="6"/>
      <c r="K645" s="6"/>
      <c r="L645" s="6"/>
      <c r="M645" s="6"/>
      <c r="N645" s="6"/>
      <c r="O645" s="6"/>
      <c r="P645" s="6"/>
      <c r="Q645" s="6"/>
      <c r="R645" s="6"/>
      <c r="S645" s="6"/>
    </row>
    <row r="646" spans="1:19" ht="12.75" customHeight="1">
      <c r="A646" s="6"/>
      <c r="B646" s="6"/>
      <c r="C646" s="6"/>
      <c r="D646" s="6"/>
      <c r="E646" s="6"/>
      <c r="F646" s="6"/>
      <c r="G646" s="6"/>
      <c r="H646" s="6"/>
      <c r="I646" s="6"/>
      <c r="J646" s="6"/>
      <c r="K646" s="6"/>
      <c r="L646" s="6"/>
      <c r="M646" s="6"/>
      <c r="N646" s="6"/>
      <c r="O646" s="6"/>
      <c r="P646" s="6"/>
      <c r="Q646" s="6"/>
      <c r="R646" s="6"/>
      <c r="S646" s="6"/>
    </row>
    <row r="647" spans="1:19" ht="12.75" customHeight="1">
      <c r="A647" s="6"/>
      <c r="B647" s="6"/>
      <c r="C647" s="6"/>
      <c r="D647" s="6"/>
      <c r="E647" s="6"/>
      <c r="F647" s="6"/>
      <c r="G647" s="6"/>
      <c r="H647" s="6"/>
      <c r="I647" s="6"/>
      <c r="J647" s="6"/>
      <c r="K647" s="6"/>
      <c r="L647" s="6"/>
      <c r="M647" s="6"/>
      <c r="N647" s="6"/>
      <c r="O647" s="6"/>
      <c r="P647" s="6"/>
      <c r="Q647" s="6"/>
      <c r="R647" s="6"/>
      <c r="S647" s="6"/>
    </row>
    <row r="648" spans="1:19" ht="12.75" customHeight="1">
      <c r="A648" s="6"/>
      <c r="B648" s="6"/>
      <c r="C648" s="6"/>
      <c r="D648" s="6"/>
      <c r="E648" s="6"/>
      <c r="F648" s="6"/>
      <c r="G648" s="6"/>
      <c r="H648" s="6"/>
      <c r="I648" s="6"/>
      <c r="J648" s="6"/>
      <c r="K648" s="6"/>
      <c r="L648" s="6"/>
      <c r="M648" s="6"/>
      <c r="N648" s="6"/>
      <c r="O648" s="6"/>
      <c r="P648" s="6"/>
      <c r="Q648" s="6"/>
      <c r="R648" s="6"/>
      <c r="S648" s="6"/>
    </row>
    <row r="649" spans="1:19" ht="12.75" customHeight="1">
      <c r="A649" s="6"/>
      <c r="B649" s="6"/>
      <c r="C649" s="6"/>
      <c r="D649" s="6"/>
      <c r="E649" s="6"/>
      <c r="F649" s="6"/>
      <c r="G649" s="6"/>
      <c r="H649" s="6"/>
      <c r="I649" s="6"/>
      <c r="J649" s="6"/>
      <c r="K649" s="6"/>
      <c r="L649" s="6"/>
      <c r="M649" s="6"/>
      <c r="N649" s="6"/>
      <c r="O649" s="6"/>
      <c r="P649" s="6"/>
      <c r="Q649" s="6"/>
      <c r="R649" s="6"/>
      <c r="S649" s="6"/>
    </row>
    <row r="650" spans="1:19" ht="12.75" customHeight="1">
      <c r="A650" s="6"/>
      <c r="B650" s="6"/>
      <c r="C650" s="6"/>
      <c r="D650" s="6"/>
      <c r="E650" s="6"/>
      <c r="F650" s="6"/>
      <c r="G650" s="6"/>
      <c r="H650" s="6"/>
      <c r="I650" s="6"/>
      <c r="J650" s="6"/>
      <c r="K650" s="6"/>
      <c r="L650" s="6"/>
      <c r="M650" s="6"/>
      <c r="N650" s="6"/>
      <c r="O650" s="6"/>
      <c r="P650" s="6"/>
      <c r="Q650" s="6"/>
      <c r="R650" s="6"/>
      <c r="S650" s="6"/>
    </row>
    <row r="651" spans="1:19" ht="12.75" customHeight="1">
      <c r="A651" s="6"/>
      <c r="B651" s="6"/>
      <c r="C651" s="6"/>
      <c r="D651" s="6"/>
      <c r="E651" s="6"/>
      <c r="F651" s="6"/>
      <c r="G651" s="6"/>
      <c r="H651" s="6"/>
      <c r="I651" s="6"/>
      <c r="J651" s="6"/>
      <c r="K651" s="6"/>
      <c r="L651" s="6"/>
      <c r="M651" s="6"/>
      <c r="N651" s="6"/>
      <c r="O651" s="6"/>
      <c r="P651" s="6"/>
      <c r="Q651" s="6"/>
      <c r="R651" s="6"/>
      <c r="S651" s="6"/>
    </row>
    <row r="652" spans="1:19" ht="12.75" customHeight="1">
      <c r="A652" s="6"/>
      <c r="B652" s="6"/>
      <c r="C652" s="6"/>
      <c r="D652" s="6"/>
      <c r="E652" s="6"/>
      <c r="F652" s="6"/>
      <c r="G652" s="6"/>
      <c r="H652" s="6"/>
      <c r="I652" s="6"/>
      <c r="J652" s="6"/>
      <c r="K652" s="6"/>
      <c r="L652" s="6"/>
      <c r="M652" s="6"/>
      <c r="N652" s="6"/>
      <c r="O652" s="6"/>
      <c r="P652" s="6"/>
      <c r="Q652" s="6"/>
      <c r="R652" s="6"/>
      <c r="S652" s="6"/>
    </row>
    <row r="653" spans="1:19" ht="12.75" customHeight="1">
      <c r="A653" s="6"/>
      <c r="B653" s="6"/>
      <c r="C653" s="6"/>
      <c r="D653" s="6"/>
      <c r="E653" s="6"/>
      <c r="F653" s="6"/>
      <c r="G653" s="6"/>
      <c r="H653" s="6"/>
      <c r="I653" s="6"/>
      <c r="J653" s="6"/>
      <c r="K653" s="6"/>
      <c r="L653" s="6"/>
      <c r="M653" s="6"/>
      <c r="N653" s="6"/>
      <c r="O653" s="6"/>
      <c r="P653" s="6"/>
      <c r="Q653" s="6"/>
      <c r="R653" s="6"/>
      <c r="S653" s="6"/>
    </row>
    <row r="654" spans="1:19" ht="12.75" customHeight="1">
      <c r="A654" s="6"/>
      <c r="B654" s="6"/>
      <c r="C654" s="6"/>
      <c r="D654" s="6"/>
      <c r="E654" s="6"/>
      <c r="F654" s="6"/>
      <c r="G654" s="6"/>
      <c r="H654" s="6"/>
      <c r="I654" s="6"/>
      <c r="J654" s="6"/>
      <c r="K654" s="6"/>
      <c r="L654" s="6"/>
      <c r="M654" s="6"/>
      <c r="N654" s="6"/>
      <c r="O654" s="6"/>
      <c r="P654" s="6"/>
      <c r="Q654" s="6"/>
      <c r="R654" s="6"/>
      <c r="S654" s="6"/>
    </row>
    <row r="655" spans="1:19" ht="12.75" customHeight="1">
      <c r="A655" s="6"/>
      <c r="B655" s="6"/>
      <c r="C655" s="6"/>
      <c r="D655" s="6"/>
      <c r="E655" s="6"/>
      <c r="F655" s="6"/>
      <c r="G655" s="6"/>
      <c r="H655" s="6"/>
      <c r="I655" s="6"/>
      <c r="J655" s="6"/>
      <c r="K655" s="6"/>
      <c r="L655" s="6"/>
      <c r="M655" s="6"/>
      <c r="N655" s="6"/>
      <c r="O655" s="6"/>
      <c r="P655" s="6"/>
      <c r="Q655" s="6"/>
      <c r="R655" s="6"/>
      <c r="S655" s="6"/>
    </row>
    <row r="656" spans="1:19" ht="12.75" customHeight="1">
      <c r="A656" s="6"/>
      <c r="B656" s="6"/>
      <c r="C656" s="6"/>
      <c r="D656" s="6"/>
      <c r="E656" s="6"/>
      <c r="F656" s="6"/>
      <c r="G656" s="6"/>
      <c r="H656" s="6"/>
      <c r="I656" s="6"/>
      <c r="J656" s="6"/>
      <c r="K656" s="6"/>
      <c r="L656" s="6"/>
      <c r="M656" s="6"/>
      <c r="N656" s="6"/>
      <c r="O656" s="6"/>
      <c r="P656" s="6"/>
      <c r="Q656" s="6"/>
      <c r="R656" s="6"/>
      <c r="S656" s="6"/>
    </row>
    <row r="657" spans="1:19" ht="12.75" customHeight="1">
      <c r="A657" s="6"/>
      <c r="B657" s="6"/>
      <c r="C657" s="6"/>
      <c r="D657" s="6"/>
      <c r="E657" s="6"/>
      <c r="F657" s="6"/>
      <c r="G657" s="6"/>
      <c r="H657" s="6"/>
      <c r="I657" s="6"/>
      <c r="J657" s="6"/>
      <c r="K657" s="6"/>
      <c r="L657" s="6"/>
      <c r="M657" s="6"/>
      <c r="N657" s="6"/>
      <c r="O657" s="6"/>
      <c r="P657" s="6"/>
      <c r="Q657" s="6"/>
      <c r="R657" s="6"/>
      <c r="S657" s="6"/>
    </row>
    <row r="658" spans="1:19" ht="12.75" customHeight="1">
      <c r="A658" s="6"/>
      <c r="B658" s="6"/>
      <c r="C658" s="6"/>
      <c r="D658" s="6"/>
      <c r="E658" s="6"/>
      <c r="F658" s="6"/>
      <c r="G658" s="6"/>
      <c r="H658" s="6"/>
      <c r="I658" s="6"/>
      <c r="J658" s="6"/>
      <c r="K658" s="6"/>
      <c r="L658" s="6"/>
      <c r="M658" s="6"/>
      <c r="N658" s="6"/>
      <c r="O658" s="6"/>
      <c r="P658" s="6"/>
      <c r="Q658" s="6"/>
      <c r="R658" s="6"/>
      <c r="S658" s="6"/>
    </row>
    <row r="659" spans="1:19" ht="12.75" customHeight="1">
      <c r="A659" s="6"/>
      <c r="B659" s="6"/>
      <c r="C659" s="6"/>
      <c r="D659" s="6"/>
      <c r="E659" s="6"/>
      <c r="F659" s="6"/>
      <c r="G659" s="6"/>
      <c r="H659" s="6"/>
      <c r="I659" s="6"/>
      <c r="J659" s="6"/>
      <c r="K659" s="6"/>
      <c r="L659" s="6"/>
      <c r="M659" s="6"/>
      <c r="N659" s="6"/>
      <c r="O659" s="6"/>
      <c r="P659" s="6"/>
      <c r="Q659" s="6"/>
      <c r="R659" s="6"/>
      <c r="S659" s="6"/>
    </row>
    <row r="660" spans="1:19" ht="12.75" customHeight="1">
      <c r="A660" s="6"/>
      <c r="B660" s="6"/>
      <c r="C660" s="6"/>
      <c r="D660" s="6"/>
      <c r="E660" s="6"/>
      <c r="F660" s="6"/>
      <c r="G660" s="6"/>
      <c r="H660" s="6"/>
      <c r="I660" s="6"/>
      <c r="J660" s="6"/>
      <c r="K660" s="6"/>
      <c r="L660" s="6"/>
      <c r="M660" s="6"/>
      <c r="N660" s="6"/>
      <c r="O660" s="6"/>
      <c r="P660" s="6"/>
      <c r="Q660" s="6"/>
      <c r="R660" s="6"/>
      <c r="S660" s="6"/>
    </row>
    <row r="661" spans="1:19" ht="12.75" customHeight="1">
      <c r="A661" s="6"/>
      <c r="B661" s="6"/>
      <c r="C661" s="6"/>
      <c r="D661" s="6"/>
      <c r="E661" s="6"/>
      <c r="F661" s="6"/>
      <c r="G661" s="6"/>
      <c r="H661" s="6"/>
      <c r="I661" s="6"/>
      <c r="J661" s="6"/>
      <c r="K661" s="6"/>
      <c r="L661" s="6"/>
      <c r="M661" s="6"/>
      <c r="N661" s="6"/>
      <c r="O661" s="6"/>
      <c r="P661" s="6"/>
      <c r="Q661" s="6"/>
      <c r="R661" s="6"/>
      <c r="S661" s="6"/>
    </row>
    <row r="662" spans="1:19" ht="12.75" customHeight="1">
      <c r="A662" s="6"/>
      <c r="B662" s="6"/>
      <c r="C662" s="6"/>
      <c r="D662" s="6"/>
      <c r="E662" s="6"/>
      <c r="F662" s="6"/>
      <c r="G662" s="6"/>
      <c r="H662" s="6"/>
      <c r="I662" s="6"/>
      <c r="J662" s="6"/>
      <c r="K662" s="6"/>
      <c r="L662" s="6"/>
      <c r="M662" s="6"/>
      <c r="N662" s="6"/>
      <c r="O662" s="6"/>
      <c r="P662" s="6"/>
      <c r="Q662" s="6"/>
      <c r="R662" s="6"/>
      <c r="S662" s="6"/>
    </row>
    <row r="663" spans="1:19" ht="12.75" customHeight="1">
      <c r="A663" s="6"/>
      <c r="B663" s="6"/>
      <c r="C663" s="6"/>
      <c r="D663" s="6"/>
      <c r="E663" s="6"/>
      <c r="F663" s="6"/>
      <c r="G663" s="6"/>
      <c r="H663" s="6"/>
      <c r="I663" s="6"/>
      <c r="J663" s="6"/>
      <c r="K663" s="6"/>
      <c r="L663" s="6"/>
      <c r="M663" s="6"/>
      <c r="N663" s="6"/>
      <c r="O663" s="6"/>
      <c r="P663" s="6"/>
      <c r="Q663" s="6"/>
      <c r="R663" s="6"/>
      <c r="S663" s="6"/>
    </row>
    <row r="664" spans="1:19" ht="12.75" customHeight="1">
      <c r="A664" s="6"/>
      <c r="B664" s="6"/>
      <c r="C664" s="6"/>
      <c r="D664" s="6"/>
      <c r="E664" s="6"/>
      <c r="F664" s="6"/>
      <c r="G664" s="6"/>
      <c r="H664" s="6"/>
      <c r="I664" s="6"/>
      <c r="J664" s="6"/>
      <c r="K664" s="6"/>
      <c r="L664" s="6"/>
      <c r="M664" s="6"/>
      <c r="N664" s="6"/>
      <c r="O664" s="6"/>
      <c r="P664" s="6"/>
      <c r="Q664" s="6"/>
      <c r="R664" s="6"/>
      <c r="S664" s="6"/>
    </row>
    <row r="665" spans="1:19" ht="12.75" customHeight="1">
      <c r="A665" s="6"/>
      <c r="B665" s="6"/>
      <c r="C665" s="6"/>
      <c r="D665" s="6"/>
      <c r="E665" s="6"/>
      <c r="F665" s="6"/>
      <c r="G665" s="6"/>
      <c r="H665" s="6"/>
      <c r="I665" s="6"/>
      <c r="J665" s="6"/>
      <c r="K665" s="6"/>
      <c r="L665" s="6"/>
      <c r="M665" s="6"/>
      <c r="N665" s="6"/>
      <c r="O665" s="6"/>
      <c r="P665" s="6"/>
      <c r="Q665" s="6"/>
      <c r="R665" s="6"/>
      <c r="S665" s="6"/>
    </row>
    <row r="666" spans="1:19" ht="12.75" customHeight="1">
      <c r="A666" s="6"/>
      <c r="B666" s="6"/>
      <c r="C666" s="6"/>
      <c r="D666" s="6"/>
      <c r="E666" s="6"/>
      <c r="F666" s="6"/>
      <c r="G666" s="6"/>
      <c r="H666" s="6"/>
      <c r="I666" s="6"/>
      <c r="J666" s="6"/>
      <c r="K666" s="6"/>
      <c r="L666" s="6"/>
      <c r="M666" s="6"/>
      <c r="N666" s="6"/>
      <c r="O666" s="6"/>
      <c r="P666" s="6"/>
      <c r="Q666" s="6"/>
      <c r="R666" s="6"/>
      <c r="S666" s="6"/>
    </row>
    <row r="667" spans="1:19" ht="12.75" customHeight="1">
      <c r="A667" s="6"/>
      <c r="B667" s="6"/>
      <c r="C667" s="6"/>
      <c r="D667" s="6"/>
      <c r="E667" s="6"/>
      <c r="F667" s="6"/>
      <c r="G667" s="6"/>
      <c r="H667" s="6"/>
      <c r="I667" s="6"/>
      <c r="J667" s="6"/>
      <c r="K667" s="6"/>
      <c r="L667" s="6"/>
      <c r="M667" s="6"/>
      <c r="N667" s="6"/>
      <c r="O667" s="6"/>
      <c r="P667" s="6"/>
      <c r="Q667" s="6"/>
      <c r="R667" s="6"/>
      <c r="S667" s="6"/>
    </row>
    <row r="668" spans="1:19" ht="12.75" customHeight="1">
      <c r="A668" s="6"/>
      <c r="B668" s="6"/>
      <c r="C668" s="6"/>
      <c r="D668" s="6"/>
      <c r="E668" s="6"/>
      <c r="F668" s="6"/>
      <c r="G668" s="6"/>
      <c r="H668" s="6"/>
      <c r="I668" s="6"/>
      <c r="J668" s="6"/>
      <c r="K668" s="6"/>
      <c r="L668" s="6"/>
      <c r="M668" s="6"/>
      <c r="N668" s="6"/>
      <c r="O668" s="6"/>
      <c r="P668" s="6"/>
      <c r="Q668" s="6"/>
      <c r="R668" s="6"/>
      <c r="S668" s="6"/>
    </row>
    <row r="669" spans="1:19" ht="12.75" customHeight="1">
      <c r="A669" s="6"/>
      <c r="B669" s="6"/>
      <c r="C669" s="6"/>
      <c r="D669" s="6"/>
      <c r="E669" s="6"/>
      <c r="F669" s="6"/>
      <c r="G669" s="6"/>
      <c r="H669" s="6"/>
      <c r="I669" s="6"/>
      <c r="J669" s="6"/>
      <c r="K669" s="6"/>
      <c r="L669" s="6"/>
      <c r="M669" s="6"/>
      <c r="N669" s="6"/>
      <c r="O669" s="6"/>
      <c r="P669" s="6"/>
      <c r="Q669" s="6"/>
      <c r="R669" s="6"/>
      <c r="S669" s="6"/>
    </row>
    <row r="670" spans="1:19" ht="12.75" customHeight="1">
      <c r="A670" s="6"/>
      <c r="B670" s="6"/>
      <c r="C670" s="6"/>
      <c r="D670" s="6"/>
      <c r="E670" s="6"/>
      <c r="F670" s="6"/>
      <c r="G670" s="6"/>
      <c r="H670" s="6"/>
      <c r="I670" s="6"/>
      <c r="J670" s="6"/>
      <c r="K670" s="6"/>
      <c r="L670" s="6"/>
      <c r="M670" s="6"/>
      <c r="N670" s="6"/>
      <c r="O670" s="6"/>
      <c r="P670" s="6"/>
      <c r="Q670" s="6"/>
      <c r="R670" s="6"/>
      <c r="S670" s="6"/>
    </row>
    <row r="671" spans="1:19" ht="12.75" customHeight="1">
      <c r="A671" s="6"/>
      <c r="B671" s="6"/>
      <c r="C671" s="6"/>
      <c r="D671" s="6"/>
      <c r="E671" s="6"/>
      <c r="F671" s="6"/>
      <c r="G671" s="6"/>
      <c r="H671" s="6"/>
      <c r="I671" s="6"/>
      <c r="J671" s="6"/>
      <c r="K671" s="6"/>
      <c r="L671" s="6"/>
      <c r="M671" s="6"/>
      <c r="N671" s="6"/>
      <c r="O671" s="6"/>
      <c r="P671" s="6"/>
      <c r="Q671" s="6"/>
      <c r="R671" s="6"/>
      <c r="S671" s="6"/>
    </row>
    <row r="672" spans="1:19" ht="12.75" customHeight="1">
      <c r="A672" s="6"/>
      <c r="B672" s="6"/>
      <c r="C672" s="6"/>
      <c r="D672" s="6"/>
      <c r="E672" s="6"/>
      <c r="F672" s="6"/>
      <c r="G672" s="6"/>
      <c r="H672" s="6"/>
      <c r="I672" s="6"/>
      <c r="J672" s="6"/>
      <c r="K672" s="6"/>
      <c r="L672" s="6"/>
      <c r="M672" s="6"/>
      <c r="N672" s="6"/>
      <c r="O672" s="6"/>
      <c r="P672" s="6"/>
      <c r="Q672" s="6"/>
      <c r="R672" s="6"/>
      <c r="S672" s="6"/>
    </row>
    <row r="673" spans="1:19" ht="12.75" customHeight="1">
      <c r="A673" s="6"/>
      <c r="B673" s="6"/>
      <c r="C673" s="6"/>
      <c r="D673" s="6"/>
      <c r="E673" s="6"/>
      <c r="F673" s="6"/>
      <c r="G673" s="6"/>
      <c r="H673" s="6"/>
      <c r="I673" s="6"/>
      <c r="J673" s="6"/>
      <c r="K673" s="6"/>
      <c r="L673" s="6"/>
      <c r="M673" s="6"/>
      <c r="N673" s="6"/>
      <c r="O673" s="6"/>
      <c r="P673" s="6"/>
      <c r="Q673" s="6"/>
      <c r="R673" s="6"/>
      <c r="S673" s="6"/>
    </row>
    <row r="674" spans="1:19" ht="12.75" customHeight="1">
      <c r="A674" s="6"/>
      <c r="B674" s="6"/>
      <c r="C674" s="6"/>
      <c r="D674" s="6"/>
      <c r="E674" s="6"/>
      <c r="F674" s="6"/>
      <c r="G674" s="6"/>
      <c r="H674" s="6"/>
      <c r="I674" s="6"/>
      <c r="J674" s="6"/>
      <c r="K674" s="6"/>
      <c r="L674" s="6"/>
      <c r="M674" s="6"/>
      <c r="N674" s="6"/>
      <c r="O674" s="6"/>
      <c r="P674" s="6"/>
      <c r="Q674" s="6"/>
      <c r="R674" s="6"/>
      <c r="S674" s="6"/>
    </row>
    <row r="675" spans="1:19" ht="12.75" customHeight="1">
      <c r="A675" s="6"/>
      <c r="B675" s="6"/>
      <c r="C675" s="6"/>
      <c r="D675" s="6"/>
      <c r="E675" s="6"/>
      <c r="F675" s="6"/>
      <c r="G675" s="6"/>
      <c r="H675" s="6"/>
      <c r="I675" s="6"/>
      <c r="J675" s="6"/>
      <c r="K675" s="6"/>
      <c r="L675" s="6"/>
      <c r="M675" s="6"/>
      <c r="N675" s="6"/>
      <c r="O675" s="6"/>
      <c r="P675" s="6"/>
      <c r="Q675" s="6"/>
      <c r="R675" s="6"/>
      <c r="S675" s="6"/>
    </row>
    <row r="676" spans="1:19" ht="12.75" customHeight="1">
      <c r="A676" s="6"/>
      <c r="B676" s="6"/>
      <c r="C676" s="6"/>
      <c r="D676" s="6"/>
      <c r="E676" s="6"/>
      <c r="F676" s="6"/>
      <c r="G676" s="6"/>
      <c r="H676" s="6"/>
      <c r="I676" s="6"/>
      <c r="J676" s="6"/>
      <c r="K676" s="6"/>
      <c r="L676" s="6"/>
      <c r="M676" s="6"/>
      <c r="N676" s="6"/>
      <c r="O676" s="6"/>
      <c r="P676" s="6"/>
      <c r="Q676" s="6"/>
      <c r="R676" s="6"/>
      <c r="S676" s="6"/>
    </row>
    <row r="677" spans="1:19" ht="12.75" customHeight="1">
      <c r="A677" s="6"/>
      <c r="B677" s="6"/>
      <c r="C677" s="6"/>
      <c r="D677" s="6"/>
      <c r="E677" s="6"/>
      <c r="F677" s="6"/>
      <c r="G677" s="6"/>
      <c r="H677" s="6"/>
      <c r="I677" s="6"/>
      <c r="J677" s="6"/>
      <c r="K677" s="6"/>
      <c r="L677" s="6"/>
      <c r="M677" s="6"/>
      <c r="N677" s="6"/>
      <c r="O677" s="6"/>
      <c r="P677" s="6"/>
      <c r="Q677" s="6"/>
      <c r="R677" s="6"/>
      <c r="S677" s="6"/>
    </row>
    <row r="678" spans="1:19" ht="12.75" customHeight="1">
      <c r="A678" s="6"/>
      <c r="B678" s="6"/>
      <c r="C678" s="6"/>
      <c r="D678" s="6"/>
      <c r="E678" s="6"/>
      <c r="F678" s="6"/>
      <c r="G678" s="6"/>
      <c r="H678" s="6"/>
      <c r="I678" s="6"/>
      <c r="J678" s="6"/>
      <c r="K678" s="6"/>
      <c r="L678" s="6"/>
      <c r="M678" s="6"/>
      <c r="N678" s="6"/>
      <c r="O678" s="6"/>
      <c r="P678" s="6"/>
      <c r="Q678" s="6"/>
      <c r="R678" s="6"/>
      <c r="S678" s="6"/>
    </row>
    <row r="679" spans="1:19" ht="12.75" customHeight="1">
      <c r="A679" s="6"/>
      <c r="B679" s="6"/>
      <c r="C679" s="6"/>
      <c r="D679" s="6"/>
      <c r="E679" s="6"/>
      <c r="F679" s="6"/>
      <c r="G679" s="6"/>
      <c r="H679" s="6"/>
      <c r="I679" s="6"/>
      <c r="J679" s="6"/>
      <c r="K679" s="6"/>
      <c r="L679" s="6"/>
      <c r="M679" s="6"/>
      <c r="N679" s="6"/>
      <c r="O679" s="6"/>
      <c r="P679" s="6"/>
      <c r="Q679" s="6"/>
      <c r="R679" s="6"/>
      <c r="S679" s="6"/>
    </row>
    <row r="680" spans="1:19" ht="12.75" customHeight="1">
      <c r="A680" s="6"/>
      <c r="B680" s="6"/>
      <c r="C680" s="6"/>
      <c r="D680" s="6"/>
      <c r="E680" s="6"/>
      <c r="F680" s="6"/>
      <c r="G680" s="6"/>
      <c r="H680" s="6"/>
      <c r="I680" s="6"/>
      <c r="J680" s="6"/>
      <c r="K680" s="6"/>
      <c r="L680" s="6"/>
      <c r="M680" s="6"/>
      <c r="N680" s="6"/>
      <c r="O680" s="6"/>
      <c r="P680" s="6"/>
      <c r="Q680" s="6"/>
      <c r="R680" s="6"/>
      <c r="S680" s="6"/>
    </row>
    <row r="681" spans="1:19" ht="12.75" customHeight="1">
      <c r="A681" s="6"/>
      <c r="B681" s="6"/>
      <c r="C681" s="6"/>
      <c r="D681" s="6"/>
      <c r="E681" s="6"/>
      <c r="F681" s="6"/>
      <c r="G681" s="6"/>
      <c r="H681" s="6"/>
      <c r="I681" s="6"/>
      <c r="J681" s="6"/>
      <c r="K681" s="6"/>
      <c r="L681" s="6"/>
      <c r="M681" s="6"/>
      <c r="N681" s="6"/>
      <c r="O681" s="6"/>
      <c r="P681" s="6"/>
      <c r="Q681" s="6"/>
      <c r="R681" s="6"/>
      <c r="S681" s="6"/>
    </row>
    <row r="682" spans="1:19" ht="12.75" customHeight="1">
      <c r="A682" s="6"/>
      <c r="B682" s="6"/>
      <c r="C682" s="6"/>
      <c r="D682" s="6"/>
      <c r="E682" s="6"/>
      <c r="F682" s="6"/>
      <c r="G682" s="6"/>
      <c r="H682" s="6"/>
      <c r="I682" s="6"/>
      <c r="J682" s="6"/>
      <c r="K682" s="6"/>
      <c r="L682" s="6"/>
      <c r="M682" s="6"/>
      <c r="N682" s="6"/>
      <c r="O682" s="6"/>
      <c r="P682" s="6"/>
      <c r="Q682" s="6"/>
      <c r="R682" s="6"/>
      <c r="S682" s="6"/>
    </row>
    <row r="683" spans="1:19" ht="12.75" customHeight="1">
      <c r="A683" s="6"/>
      <c r="B683" s="6"/>
      <c r="C683" s="6"/>
      <c r="D683" s="6"/>
      <c r="E683" s="6"/>
      <c r="F683" s="6"/>
      <c r="G683" s="6"/>
      <c r="H683" s="6"/>
      <c r="I683" s="6"/>
      <c r="J683" s="6"/>
      <c r="K683" s="6"/>
      <c r="L683" s="6"/>
      <c r="M683" s="6"/>
      <c r="N683" s="6"/>
      <c r="O683" s="6"/>
      <c r="P683" s="6"/>
      <c r="Q683" s="6"/>
      <c r="R683" s="6"/>
      <c r="S683" s="6"/>
    </row>
    <row r="684" spans="1:19" ht="12.75" customHeight="1">
      <c r="A684" s="6"/>
      <c r="B684" s="6"/>
      <c r="C684" s="6"/>
      <c r="D684" s="6"/>
      <c r="E684" s="6"/>
      <c r="F684" s="6"/>
      <c r="G684" s="6"/>
      <c r="H684" s="6"/>
      <c r="I684" s="6"/>
      <c r="J684" s="6"/>
      <c r="K684" s="6"/>
      <c r="L684" s="6"/>
      <c r="M684" s="6"/>
      <c r="N684" s="6"/>
      <c r="O684" s="6"/>
      <c r="P684" s="6"/>
      <c r="Q684" s="6"/>
      <c r="R684" s="6"/>
      <c r="S684" s="6"/>
    </row>
    <row r="685" spans="1:19" ht="12.75" customHeight="1">
      <c r="A685" s="6"/>
      <c r="B685" s="6"/>
      <c r="C685" s="6"/>
      <c r="D685" s="6"/>
      <c r="E685" s="6"/>
      <c r="F685" s="6"/>
      <c r="G685" s="6"/>
      <c r="H685" s="6"/>
      <c r="I685" s="6"/>
      <c r="J685" s="6"/>
      <c r="K685" s="6"/>
      <c r="L685" s="6"/>
      <c r="M685" s="6"/>
      <c r="N685" s="6"/>
      <c r="O685" s="6"/>
      <c r="P685" s="6"/>
      <c r="Q685" s="6"/>
      <c r="R685" s="6"/>
      <c r="S685" s="6"/>
    </row>
    <row r="686" spans="1:19" ht="12.75" customHeight="1">
      <c r="A686" s="6"/>
      <c r="B686" s="6"/>
      <c r="C686" s="6"/>
      <c r="D686" s="6"/>
      <c r="E686" s="6"/>
      <c r="F686" s="6"/>
      <c r="G686" s="6"/>
      <c r="H686" s="6"/>
      <c r="I686" s="6"/>
      <c r="J686" s="6"/>
      <c r="K686" s="6"/>
      <c r="L686" s="6"/>
      <c r="M686" s="6"/>
      <c r="N686" s="6"/>
      <c r="O686" s="6"/>
      <c r="P686" s="6"/>
      <c r="Q686" s="6"/>
      <c r="R686" s="6"/>
      <c r="S686" s="6"/>
    </row>
    <row r="687" spans="1:19" ht="12.75" customHeight="1">
      <c r="A687" s="6"/>
      <c r="B687" s="6"/>
      <c r="C687" s="6"/>
      <c r="D687" s="6"/>
      <c r="E687" s="6"/>
      <c r="F687" s="6"/>
      <c r="G687" s="6"/>
      <c r="H687" s="6"/>
      <c r="I687" s="6"/>
      <c r="J687" s="6"/>
      <c r="K687" s="6"/>
      <c r="L687" s="6"/>
      <c r="M687" s="6"/>
      <c r="N687" s="6"/>
      <c r="O687" s="6"/>
      <c r="P687" s="6"/>
      <c r="Q687" s="6"/>
      <c r="R687" s="6"/>
      <c r="S687" s="6"/>
    </row>
    <row r="688" spans="1:19" ht="12.75" customHeight="1">
      <c r="A688" s="6"/>
      <c r="B688" s="6"/>
      <c r="C688" s="6"/>
      <c r="D688" s="6"/>
      <c r="E688" s="6"/>
      <c r="F688" s="6"/>
      <c r="G688" s="6"/>
      <c r="H688" s="6"/>
      <c r="I688" s="6"/>
      <c r="J688" s="6"/>
      <c r="K688" s="6"/>
      <c r="L688" s="6"/>
      <c r="M688" s="6"/>
      <c r="N688" s="6"/>
      <c r="O688" s="6"/>
      <c r="P688" s="6"/>
      <c r="Q688" s="6"/>
      <c r="R688" s="6"/>
      <c r="S688" s="6"/>
    </row>
    <row r="689" spans="1:19" ht="12.75" customHeight="1">
      <c r="A689" s="6"/>
      <c r="B689" s="6"/>
      <c r="C689" s="6"/>
      <c r="D689" s="6"/>
      <c r="E689" s="6"/>
      <c r="F689" s="6"/>
      <c r="G689" s="6"/>
      <c r="H689" s="6"/>
      <c r="I689" s="6"/>
      <c r="J689" s="6"/>
      <c r="K689" s="6"/>
      <c r="L689" s="6"/>
      <c r="M689" s="6"/>
      <c r="N689" s="6"/>
      <c r="O689" s="6"/>
      <c r="P689" s="6"/>
      <c r="Q689" s="6"/>
      <c r="R689" s="6"/>
      <c r="S689" s="6"/>
    </row>
    <row r="690" spans="1:19" ht="12.75" customHeight="1">
      <c r="A690" s="6"/>
      <c r="B690" s="6"/>
      <c r="C690" s="6"/>
      <c r="D690" s="6"/>
      <c r="E690" s="6"/>
      <c r="F690" s="6"/>
      <c r="G690" s="6"/>
      <c r="H690" s="6"/>
      <c r="I690" s="6"/>
      <c r="J690" s="6"/>
      <c r="K690" s="6"/>
      <c r="L690" s="6"/>
      <c r="M690" s="6"/>
      <c r="N690" s="6"/>
      <c r="O690" s="6"/>
      <c r="P690" s="6"/>
      <c r="Q690" s="6"/>
      <c r="R690" s="6"/>
      <c r="S690" s="6"/>
    </row>
    <row r="691" spans="1:19" ht="12.75" customHeight="1">
      <c r="A691" s="6"/>
      <c r="B691" s="6"/>
      <c r="C691" s="6"/>
      <c r="D691" s="6"/>
      <c r="E691" s="6"/>
      <c r="F691" s="6"/>
      <c r="G691" s="6"/>
      <c r="H691" s="6"/>
      <c r="I691" s="6"/>
      <c r="J691" s="6"/>
      <c r="K691" s="6"/>
      <c r="L691" s="6"/>
      <c r="M691" s="6"/>
      <c r="N691" s="6"/>
      <c r="O691" s="6"/>
      <c r="P691" s="6"/>
      <c r="Q691" s="6"/>
      <c r="R691" s="6"/>
      <c r="S691" s="6"/>
    </row>
    <row r="692" spans="1:19" ht="12.75" customHeight="1">
      <c r="A692" s="6"/>
      <c r="B692" s="6"/>
      <c r="C692" s="6"/>
      <c r="D692" s="6"/>
      <c r="E692" s="6"/>
      <c r="F692" s="6"/>
      <c r="G692" s="6"/>
      <c r="H692" s="6"/>
      <c r="I692" s="6"/>
      <c r="J692" s="6"/>
      <c r="K692" s="6"/>
      <c r="L692" s="6"/>
      <c r="M692" s="6"/>
      <c r="N692" s="6"/>
      <c r="O692" s="6"/>
      <c r="P692" s="6"/>
      <c r="Q692" s="6"/>
      <c r="R692" s="6"/>
      <c r="S692" s="6"/>
    </row>
    <row r="693" spans="1:19" ht="12.75" customHeight="1">
      <c r="A693" s="6"/>
      <c r="B693" s="6"/>
      <c r="C693" s="6"/>
      <c r="D693" s="6"/>
      <c r="E693" s="6"/>
      <c r="F693" s="6"/>
      <c r="G693" s="6"/>
      <c r="H693" s="6"/>
      <c r="I693" s="6"/>
      <c r="J693" s="6"/>
      <c r="K693" s="6"/>
      <c r="L693" s="6"/>
      <c r="M693" s="6"/>
      <c r="N693" s="6"/>
      <c r="O693" s="6"/>
      <c r="P693" s="6"/>
      <c r="Q693" s="6"/>
      <c r="R693" s="6"/>
      <c r="S693" s="6"/>
    </row>
    <row r="694" spans="1:19" ht="12.75" customHeight="1">
      <c r="A694" s="6"/>
      <c r="B694" s="6"/>
      <c r="C694" s="6"/>
      <c r="D694" s="6"/>
      <c r="E694" s="6"/>
      <c r="F694" s="6"/>
      <c r="G694" s="6"/>
      <c r="H694" s="6"/>
      <c r="I694" s="6"/>
      <c r="J694" s="6"/>
      <c r="K694" s="6"/>
      <c r="L694" s="6"/>
      <c r="M694" s="6"/>
      <c r="N694" s="6"/>
      <c r="O694" s="6"/>
      <c r="P694" s="6"/>
      <c r="Q694" s="6"/>
      <c r="R694" s="6"/>
      <c r="S694" s="6"/>
    </row>
    <row r="695" spans="1:19" ht="12.75" customHeight="1">
      <c r="A695" s="6"/>
      <c r="B695" s="6"/>
      <c r="C695" s="6"/>
      <c r="D695" s="6"/>
      <c r="E695" s="6"/>
      <c r="F695" s="6"/>
      <c r="G695" s="6"/>
      <c r="H695" s="6"/>
      <c r="I695" s="6"/>
      <c r="J695" s="6"/>
      <c r="K695" s="6"/>
      <c r="L695" s="6"/>
      <c r="M695" s="6"/>
      <c r="N695" s="6"/>
      <c r="O695" s="6"/>
      <c r="P695" s="6"/>
      <c r="Q695" s="6"/>
      <c r="R695" s="6"/>
      <c r="S695" s="6"/>
    </row>
    <row r="696" spans="1:19" ht="12.75" customHeight="1">
      <c r="A696" s="6"/>
      <c r="B696" s="6"/>
      <c r="C696" s="6"/>
      <c r="D696" s="6"/>
      <c r="E696" s="6"/>
      <c r="F696" s="6"/>
      <c r="G696" s="6"/>
      <c r="H696" s="6"/>
      <c r="I696" s="6"/>
      <c r="J696" s="6"/>
      <c r="K696" s="6"/>
      <c r="L696" s="6"/>
      <c r="M696" s="6"/>
      <c r="N696" s="6"/>
      <c r="O696" s="6"/>
      <c r="P696" s="6"/>
      <c r="Q696" s="6"/>
      <c r="R696" s="6"/>
      <c r="S696" s="6"/>
    </row>
    <row r="697" spans="1:19" ht="12.75" customHeight="1">
      <c r="A697" s="6"/>
      <c r="B697" s="6"/>
      <c r="C697" s="6"/>
      <c r="D697" s="6"/>
      <c r="E697" s="6"/>
      <c r="F697" s="6"/>
      <c r="G697" s="6"/>
      <c r="H697" s="6"/>
      <c r="I697" s="6"/>
      <c r="J697" s="6"/>
      <c r="K697" s="6"/>
      <c r="L697" s="6"/>
      <c r="M697" s="6"/>
      <c r="N697" s="6"/>
      <c r="O697" s="6"/>
      <c r="P697" s="6"/>
      <c r="Q697" s="6"/>
      <c r="R697" s="6"/>
      <c r="S697" s="6"/>
    </row>
    <row r="698" spans="1:19" ht="12.75" customHeight="1">
      <c r="A698" s="6"/>
      <c r="B698" s="6"/>
      <c r="C698" s="6"/>
      <c r="D698" s="6"/>
      <c r="E698" s="6"/>
      <c r="F698" s="6"/>
      <c r="G698" s="6"/>
      <c r="H698" s="6"/>
      <c r="I698" s="6"/>
      <c r="J698" s="6"/>
      <c r="K698" s="6"/>
      <c r="L698" s="6"/>
      <c r="M698" s="6"/>
      <c r="N698" s="6"/>
      <c r="O698" s="6"/>
      <c r="P698" s="6"/>
      <c r="Q698" s="6"/>
      <c r="R698" s="6"/>
      <c r="S698" s="6"/>
    </row>
    <row r="699" spans="1:19" ht="12.75" customHeight="1">
      <c r="A699" s="6"/>
      <c r="B699" s="6"/>
      <c r="C699" s="6"/>
      <c r="D699" s="6"/>
      <c r="E699" s="6"/>
      <c r="F699" s="6"/>
      <c r="G699" s="6"/>
      <c r="H699" s="6"/>
      <c r="I699" s="6"/>
      <c r="J699" s="6"/>
      <c r="K699" s="6"/>
      <c r="L699" s="6"/>
      <c r="M699" s="6"/>
      <c r="N699" s="6"/>
      <c r="O699" s="6"/>
      <c r="P699" s="6"/>
      <c r="Q699" s="6"/>
      <c r="R699" s="6"/>
      <c r="S699" s="6"/>
    </row>
    <row r="700" spans="1:19" ht="12.75" customHeight="1">
      <c r="A700" s="6"/>
      <c r="B700" s="6"/>
      <c r="C700" s="6"/>
      <c r="D700" s="6"/>
      <c r="E700" s="6"/>
      <c r="F700" s="6"/>
      <c r="G700" s="6"/>
      <c r="H700" s="6"/>
      <c r="I700" s="6"/>
      <c r="J700" s="6"/>
      <c r="K700" s="6"/>
      <c r="L700" s="6"/>
      <c r="M700" s="6"/>
      <c r="N700" s="6"/>
      <c r="O700" s="6"/>
      <c r="P700" s="6"/>
      <c r="Q700" s="6"/>
      <c r="R700" s="6"/>
      <c r="S700" s="6"/>
    </row>
    <row r="701" spans="1:19" ht="12.75" customHeight="1">
      <c r="A701" s="6"/>
      <c r="B701" s="6"/>
      <c r="C701" s="6"/>
      <c r="D701" s="6"/>
      <c r="E701" s="6"/>
      <c r="F701" s="6"/>
      <c r="G701" s="6"/>
      <c r="H701" s="6"/>
      <c r="I701" s="6"/>
      <c r="J701" s="6"/>
      <c r="K701" s="6"/>
      <c r="L701" s="6"/>
      <c r="M701" s="6"/>
      <c r="N701" s="6"/>
      <c r="O701" s="6"/>
      <c r="P701" s="6"/>
      <c r="Q701" s="6"/>
      <c r="R701" s="6"/>
      <c r="S701" s="6"/>
    </row>
    <row r="702" spans="1:19" ht="12.75" customHeight="1">
      <c r="A702" s="6"/>
      <c r="B702" s="6"/>
      <c r="C702" s="6"/>
      <c r="D702" s="6"/>
      <c r="E702" s="6"/>
      <c r="F702" s="6"/>
      <c r="G702" s="6"/>
      <c r="H702" s="6"/>
      <c r="I702" s="6"/>
      <c r="J702" s="6"/>
      <c r="K702" s="6"/>
      <c r="L702" s="6"/>
      <c r="M702" s="6"/>
      <c r="N702" s="6"/>
      <c r="O702" s="6"/>
      <c r="P702" s="6"/>
      <c r="Q702" s="6"/>
      <c r="R702" s="6"/>
      <c r="S702" s="6"/>
    </row>
    <row r="703" spans="1:19" ht="12.75" customHeight="1">
      <c r="A703" s="6"/>
      <c r="B703" s="6"/>
      <c r="C703" s="6"/>
      <c r="D703" s="6"/>
      <c r="E703" s="6"/>
      <c r="F703" s="6"/>
      <c r="G703" s="6"/>
      <c r="H703" s="6"/>
      <c r="I703" s="6"/>
      <c r="J703" s="6"/>
      <c r="K703" s="6"/>
      <c r="L703" s="6"/>
      <c r="M703" s="6"/>
      <c r="N703" s="6"/>
      <c r="O703" s="6"/>
      <c r="P703" s="6"/>
      <c r="Q703" s="6"/>
      <c r="R703" s="6"/>
      <c r="S703" s="6"/>
    </row>
    <row r="704" spans="1:19" ht="12.75" customHeight="1">
      <c r="A704" s="6"/>
      <c r="B704" s="6"/>
      <c r="C704" s="6"/>
      <c r="D704" s="6"/>
      <c r="E704" s="6"/>
      <c r="F704" s="6"/>
      <c r="G704" s="6"/>
      <c r="H704" s="6"/>
      <c r="I704" s="6"/>
      <c r="J704" s="6"/>
      <c r="K704" s="6"/>
      <c r="L704" s="6"/>
      <c r="M704" s="6"/>
      <c r="N704" s="6"/>
      <c r="O704" s="6"/>
      <c r="P704" s="6"/>
      <c r="Q704" s="6"/>
      <c r="R704" s="6"/>
      <c r="S704" s="6"/>
    </row>
    <row r="705" spans="1:19" ht="12.75" customHeight="1">
      <c r="A705" s="6"/>
      <c r="B705" s="6"/>
      <c r="C705" s="6"/>
      <c r="D705" s="6"/>
      <c r="E705" s="6"/>
      <c r="F705" s="6"/>
      <c r="G705" s="6"/>
      <c r="H705" s="6"/>
      <c r="I705" s="6"/>
      <c r="J705" s="6"/>
      <c r="K705" s="6"/>
      <c r="L705" s="6"/>
      <c r="M705" s="6"/>
      <c r="N705" s="6"/>
      <c r="O705" s="6"/>
      <c r="P705" s="6"/>
      <c r="Q705" s="6"/>
      <c r="R705" s="6"/>
      <c r="S705" s="6"/>
    </row>
    <row r="706" spans="1:19" ht="12.75" customHeight="1">
      <c r="A706" s="6"/>
      <c r="B706" s="6"/>
      <c r="C706" s="6"/>
      <c r="D706" s="6"/>
      <c r="E706" s="6"/>
      <c r="F706" s="6"/>
      <c r="G706" s="6"/>
      <c r="H706" s="6"/>
      <c r="I706" s="6"/>
      <c r="J706" s="6"/>
      <c r="K706" s="6"/>
      <c r="L706" s="6"/>
      <c r="M706" s="6"/>
      <c r="N706" s="6"/>
      <c r="O706" s="6"/>
      <c r="P706" s="6"/>
      <c r="Q706" s="6"/>
      <c r="R706" s="6"/>
      <c r="S706" s="6"/>
    </row>
    <row r="707" spans="1:19" ht="12.75" customHeight="1">
      <c r="A707" s="6"/>
      <c r="B707" s="6"/>
      <c r="C707" s="6"/>
      <c r="D707" s="6"/>
      <c r="E707" s="6"/>
      <c r="F707" s="6"/>
      <c r="G707" s="6"/>
      <c r="H707" s="6"/>
      <c r="I707" s="6"/>
      <c r="J707" s="6"/>
      <c r="K707" s="6"/>
      <c r="L707" s="6"/>
      <c r="M707" s="6"/>
      <c r="N707" s="6"/>
      <c r="O707" s="6"/>
      <c r="P707" s="6"/>
      <c r="Q707" s="6"/>
      <c r="R707" s="6"/>
      <c r="S707" s="6"/>
    </row>
    <row r="708" spans="1:19" ht="12.75" customHeight="1">
      <c r="A708" s="6"/>
      <c r="B708" s="6"/>
      <c r="C708" s="6"/>
      <c r="D708" s="6"/>
      <c r="E708" s="6"/>
      <c r="F708" s="6"/>
      <c r="G708" s="6"/>
      <c r="H708" s="6"/>
      <c r="I708" s="6"/>
      <c r="J708" s="6"/>
      <c r="K708" s="6"/>
      <c r="L708" s="6"/>
      <c r="M708" s="6"/>
      <c r="N708" s="6"/>
      <c r="O708" s="6"/>
      <c r="P708" s="6"/>
      <c r="Q708" s="6"/>
      <c r="R708" s="6"/>
      <c r="S708" s="6"/>
    </row>
    <row r="709" spans="1:19" ht="12.75" customHeight="1">
      <c r="A709" s="6"/>
      <c r="B709" s="6"/>
      <c r="C709" s="6"/>
      <c r="D709" s="6"/>
      <c r="E709" s="6"/>
      <c r="F709" s="6"/>
      <c r="G709" s="6"/>
      <c r="H709" s="6"/>
      <c r="I709" s="6"/>
      <c r="J709" s="6"/>
      <c r="K709" s="6"/>
      <c r="L709" s="6"/>
      <c r="M709" s="6"/>
      <c r="N709" s="6"/>
      <c r="O709" s="6"/>
      <c r="P709" s="6"/>
      <c r="Q709" s="6"/>
      <c r="R709" s="6"/>
      <c r="S709" s="6"/>
    </row>
    <row r="710" spans="1:19" ht="12.75" customHeight="1">
      <c r="A710" s="6"/>
      <c r="B710" s="6"/>
      <c r="C710" s="6"/>
      <c r="D710" s="6"/>
      <c r="E710" s="6"/>
      <c r="F710" s="6"/>
      <c r="G710" s="6"/>
      <c r="H710" s="6"/>
      <c r="I710" s="6"/>
      <c r="J710" s="6"/>
      <c r="K710" s="6"/>
      <c r="L710" s="6"/>
      <c r="M710" s="6"/>
      <c r="N710" s="6"/>
      <c r="O710" s="6"/>
      <c r="P710" s="6"/>
      <c r="Q710" s="6"/>
      <c r="R710" s="6"/>
      <c r="S710" s="6"/>
    </row>
    <row r="711" spans="1:19" ht="12.75" customHeight="1">
      <c r="A711" s="6"/>
      <c r="B711" s="6"/>
      <c r="C711" s="6"/>
      <c r="D711" s="6"/>
      <c r="E711" s="6"/>
      <c r="F711" s="6"/>
      <c r="G711" s="6"/>
      <c r="H711" s="6"/>
      <c r="I711" s="6"/>
      <c r="J711" s="6"/>
      <c r="K711" s="6"/>
      <c r="L711" s="6"/>
      <c r="M711" s="6"/>
      <c r="N711" s="6"/>
      <c r="O711" s="6"/>
      <c r="P711" s="6"/>
      <c r="Q711" s="6"/>
      <c r="R711" s="6"/>
      <c r="S711" s="6"/>
    </row>
    <row r="712" spans="1:19" ht="12.75" customHeight="1">
      <c r="A712" s="6"/>
      <c r="B712" s="6"/>
      <c r="C712" s="6"/>
      <c r="D712" s="6"/>
      <c r="E712" s="6"/>
      <c r="F712" s="6"/>
      <c r="G712" s="6"/>
      <c r="H712" s="6"/>
      <c r="I712" s="6"/>
      <c r="J712" s="6"/>
      <c r="K712" s="6"/>
      <c r="L712" s="6"/>
      <c r="M712" s="6"/>
      <c r="N712" s="6"/>
      <c r="O712" s="6"/>
      <c r="P712" s="6"/>
      <c r="Q712" s="6"/>
      <c r="R712" s="6"/>
      <c r="S712" s="6"/>
    </row>
    <row r="713" spans="1:19" ht="12.75" customHeight="1">
      <c r="A713" s="6"/>
      <c r="B713" s="6"/>
      <c r="C713" s="6"/>
      <c r="D713" s="6"/>
      <c r="E713" s="6"/>
      <c r="F713" s="6"/>
      <c r="G713" s="6"/>
      <c r="H713" s="6"/>
      <c r="I713" s="6"/>
      <c r="J713" s="6"/>
      <c r="K713" s="6"/>
      <c r="L713" s="6"/>
      <c r="M713" s="6"/>
      <c r="N713" s="6"/>
      <c r="O713" s="6"/>
      <c r="P713" s="6"/>
      <c r="Q713" s="6"/>
      <c r="R713" s="6"/>
      <c r="S713" s="6"/>
    </row>
    <row r="714" spans="1:19" ht="12.75" customHeight="1">
      <c r="A714" s="6"/>
      <c r="B714" s="6"/>
      <c r="C714" s="6"/>
      <c r="D714" s="6"/>
      <c r="E714" s="6"/>
      <c r="F714" s="6"/>
      <c r="G714" s="6"/>
      <c r="H714" s="6"/>
      <c r="I714" s="6"/>
      <c r="J714" s="6"/>
      <c r="K714" s="6"/>
      <c r="L714" s="6"/>
      <c r="M714" s="6"/>
      <c r="N714" s="6"/>
      <c r="O714" s="6"/>
      <c r="P714" s="6"/>
      <c r="Q714" s="6"/>
      <c r="R714" s="6"/>
      <c r="S714" s="6"/>
    </row>
    <row r="715" spans="1:19" ht="12.75" customHeight="1">
      <c r="A715" s="6"/>
      <c r="B715" s="6"/>
      <c r="C715" s="6"/>
      <c r="D715" s="6"/>
      <c r="E715" s="6"/>
      <c r="F715" s="6"/>
      <c r="G715" s="6"/>
      <c r="H715" s="6"/>
      <c r="I715" s="6"/>
      <c r="J715" s="6"/>
      <c r="K715" s="6"/>
      <c r="L715" s="6"/>
      <c r="M715" s="6"/>
      <c r="N715" s="6"/>
      <c r="O715" s="6"/>
      <c r="P715" s="6"/>
      <c r="Q715" s="6"/>
      <c r="R715" s="6"/>
      <c r="S715" s="6"/>
    </row>
    <row r="716" spans="1:19" ht="12.75" customHeight="1">
      <c r="A716" s="6"/>
      <c r="B716" s="6"/>
      <c r="C716" s="6"/>
      <c r="D716" s="6"/>
      <c r="E716" s="6"/>
      <c r="F716" s="6"/>
      <c r="G716" s="6"/>
      <c r="H716" s="6"/>
      <c r="I716" s="6"/>
      <c r="J716" s="6"/>
      <c r="K716" s="6"/>
      <c r="L716" s="6"/>
      <c r="M716" s="6"/>
      <c r="N716" s="6"/>
      <c r="O716" s="6"/>
      <c r="P716" s="6"/>
      <c r="Q716" s="6"/>
      <c r="R716" s="6"/>
      <c r="S716" s="6"/>
    </row>
    <row r="717" spans="1:19" ht="12.75" customHeight="1">
      <c r="A717" s="6"/>
      <c r="B717" s="6"/>
      <c r="C717" s="6"/>
      <c r="D717" s="6"/>
      <c r="E717" s="6"/>
      <c r="F717" s="6"/>
      <c r="G717" s="6"/>
      <c r="H717" s="6"/>
      <c r="I717" s="6"/>
      <c r="J717" s="6"/>
      <c r="K717" s="6"/>
      <c r="L717" s="6"/>
      <c r="M717" s="6"/>
      <c r="N717" s="6"/>
      <c r="O717" s="6"/>
      <c r="P717" s="6"/>
      <c r="Q717" s="6"/>
      <c r="R717" s="6"/>
      <c r="S717" s="6"/>
    </row>
    <row r="718" spans="1:19" ht="12.75" customHeight="1">
      <c r="A718" s="6"/>
      <c r="B718" s="6"/>
      <c r="C718" s="6"/>
      <c r="D718" s="6"/>
      <c r="E718" s="6"/>
      <c r="F718" s="6"/>
      <c r="G718" s="6"/>
      <c r="H718" s="6"/>
      <c r="I718" s="6"/>
      <c r="J718" s="6"/>
      <c r="K718" s="6"/>
      <c r="L718" s="6"/>
      <c r="M718" s="6"/>
      <c r="N718" s="6"/>
      <c r="O718" s="6"/>
      <c r="P718" s="6"/>
      <c r="Q718" s="6"/>
      <c r="R718" s="6"/>
      <c r="S718" s="6"/>
    </row>
    <row r="719" spans="1:19" ht="12.75" customHeight="1">
      <c r="A719" s="6"/>
      <c r="B719" s="6"/>
      <c r="C719" s="6"/>
      <c r="D719" s="6"/>
      <c r="E719" s="6"/>
      <c r="F719" s="6"/>
      <c r="G719" s="6"/>
      <c r="H719" s="6"/>
      <c r="I719" s="6"/>
      <c r="J719" s="6"/>
      <c r="K719" s="6"/>
      <c r="L719" s="6"/>
      <c r="M719" s="6"/>
      <c r="N719" s="6"/>
      <c r="O719" s="6"/>
      <c r="P719" s="6"/>
      <c r="Q719" s="6"/>
      <c r="R719" s="6"/>
      <c r="S719" s="6"/>
    </row>
    <row r="720" spans="1:19" ht="12.75" customHeight="1">
      <c r="A720" s="6"/>
      <c r="B720" s="6"/>
      <c r="C720" s="6"/>
      <c r="D720" s="6"/>
      <c r="E720" s="6"/>
      <c r="F720" s="6"/>
      <c r="G720" s="6"/>
      <c r="H720" s="6"/>
      <c r="I720" s="6"/>
      <c r="J720" s="6"/>
      <c r="K720" s="6"/>
      <c r="L720" s="6"/>
      <c r="M720" s="6"/>
      <c r="N720" s="6"/>
      <c r="O720" s="6"/>
      <c r="P720" s="6"/>
      <c r="Q720" s="6"/>
      <c r="R720" s="6"/>
      <c r="S720" s="6"/>
    </row>
    <row r="721" spans="1:19" ht="12.75" customHeight="1">
      <c r="A721" s="6"/>
      <c r="B721" s="6"/>
      <c r="C721" s="6"/>
      <c r="D721" s="6"/>
      <c r="E721" s="6"/>
      <c r="F721" s="6"/>
      <c r="G721" s="6"/>
      <c r="H721" s="6"/>
      <c r="I721" s="6"/>
      <c r="J721" s="6"/>
      <c r="K721" s="6"/>
      <c r="L721" s="6"/>
      <c r="M721" s="6"/>
      <c r="N721" s="6"/>
      <c r="O721" s="6"/>
      <c r="P721" s="6"/>
      <c r="Q721" s="6"/>
      <c r="R721" s="6"/>
      <c r="S721" s="6"/>
    </row>
    <row r="722" spans="1:19" ht="12.75" customHeight="1">
      <c r="A722" s="6"/>
      <c r="B722" s="6"/>
      <c r="C722" s="6"/>
      <c r="D722" s="6"/>
      <c r="E722" s="6"/>
      <c r="F722" s="6"/>
      <c r="G722" s="6"/>
      <c r="H722" s="6"/>
      <c r="I722" s="6"/>
      <c r="J722" s="6"/>
      <c r="K722" s="6"/>
      <c r="L722" s="6"/>
      <c r="M722" s="6"/>
      <c r="N722" s="6"/>
      <c r="O722" s="6"/>
      <c r="P722" s="6"/>
      <c r="Q722" s="6"/>
      <c r="R722" s="6"/>
      <c r="S722" s="6"/>
    </row>
    <row r="723" spans="1:19" ht="12.75" customHeight="1">
      <c r="A723" s="6"/>
      <c r="B723" s="6"/>
      <c r="C723" s="6"/>
      <c r="D723" s="6"/>
      <c r="E723" s="6"/>
      <c r="F723" s="6"/>
      <c r="G723" s="6"/>
      <c r="H723" s="6"/>
      <c r="I723" s="6"/>
      <c r="J723" s="6"/>
      <c r="K723" s="6"/>
      <c r="L723" s="6"/>
      <c r="M723" s="6"/>
      <c r="N723" s="6"/>
      <c r="O723" s="6"/>
      <c r="P723" s="6"/>
      <c r="Q723" s="6"/>
      <c r="R723" s="6"/>
      <c r="S723" s="6"/>
    </row>
    <row r="724" spans="1:19" ht="12.75" customHeight="1">
      <c r="A724" s="6"/>
      <c r="B724" s="6"/>
      <c r="C724" s="6"/>
      <c r="D724" s="6"/>
      <c r="E724" s="6"/>
      <c r="F724" s="6"/>
      <c r="G724" s="6"/>
      <c r="H724" s="6"/>
      <c r="I724" s="6"/>
      <c r="J724" s="6"/>
      <c r="K724" s="6"/>
      <c r="L724" s="6"/>
      <c r="M724" s="6"/>
      <c r="N724" s="6"/>
      <c r="O724" s="6"/>
      <c r="P724" s="6"/>
      <c r="Q724" s="6"/>
      <c r="R724" s="6"/>
      <c r="S724" s="6"/>
    </row>
    <row r="725" spans="1:19" ht="12.75" customHeight="1">
      <c r="A725" s="6"/>
      <c r="B725" s="6"/>
      <c r="C725" s="6"/>
      <c r="D725" s="6"/>
      <c r="E725" s="6"/>
      <c r="F725" s="6"/>
      <c r="G725" s="6"/>
      <c r="H725" s="6"/>
      <c r="I725" s="6"/>
      <c r="J725" s="6"/>
      <c r="K725" s="6"/>
      <c r="L725" s="6"/>
      <c r="M725" s="6"/>
      <c r="N725" s="6"/>
      <c r="O725" s="6"/>
      <c r="P725" s="6"/>
      <c r="Q725" s="6"/>
      <c r="R725" s="6"/>
      <c r="S725" s="6"/>
    </row>
    <row r="726" spans="1:19" ht="12.75" customHeight="1">
      <c r="A726" s="6"/>
      <c r="B726" s="6"/>
      <c r="C726" s="6"/>
      <c r="D726" s="6"/>
      <c r="E726" s="6"/>
      <c r="F726" s="6"/>
      <c r="G726" s="6"/>
      <c r="H726" s="6"/>
      <c r="I726" s="6"/>
      <c r="J726" s="6"/>
      <c r="K726" s="6"/>
      <c r="L726" s="6"/>
      <c r="M726" s="6"/>
      <c r="N726" s="6"/>
      <c r="O726" s="6"/>
      <c r="P726" s="6"/>
      <c r="Q726" s="6"/>
      <c r="R726" s="6"/>
      <c r="S726" s="6"/>
    </row>
    <row r="727" spans="1:19" ht="12.75" customHeight="1">
      <c r="A727" s="6"/>
      <c r="B727" s="6"/>
      <c r="C727" s="6"/>
      <c r="D727" s="6"/>
      <c r="E727" s="6"/>
      <c r="F727" s="6"/>
      <c r="G727" s="6"/>
      <c r="H727" s="6"/>
      <c r="I727" s="6"/>
      <c r="J727" s="6"/>
      <c r="K727" s="6"/>
      <c r="L727" s="6"/>
      <c r="M727" s="6"/>
      <c r="N727" s="6"/>
      <c r="O727" s="6"/>
      <c r="P727" s="6"/>
      <c r="Q727" s="6"/>
      <c r="R727" s="6"/>
      <c r="S727" s="6"/>
    </row>
    <row r="728" spans="1:19" ht="12.75" customHeight="1">
      <c r="A728" s="6"/>
      <c r="B728" s="6"/>
      <c r="C728" s="6"/>
      <c r="D728" s="6"/>
      <c r="E728" s="6"/>
      <c r="F728" s="6"/>
      <c r="G728" s="6"/>
      <c r="H728" s="6"/>
      <c r="I728" s="6"/>
      <c r="J728" s="6"/>
      <c r="K728" s="6"/>
      <c r="L728" s="6"/>
      <c r="M728" s="6"/>
      <c r="N728" s="6"/>
      <c r="O728" s="6"/>
      <c r="P728" s="6"/>
      <c r="Q728" s="6"/>
      <c r="R728" s="6"/>
      <c r="S728" s="6"/>
    </row>
    <row r="729" spans="1:19" ht="12.75" customHeight="1">
      <c r="A729" s="6"/>
      <c r="B729" s="6"/>
      <c r="C729" s="6"/>
      <c r="D729" s="6"/>
      <c r="E729" s="6"/>
      <c r="F729" s="6"/>
      <c r="G729" s="6"/>
      <c r="H729" s="6"/>
      <c r="I729" s="6"/>
      <c r="J729" s="6"/>
      <c r="K729" s="6"/>
      <c r="L729" s="6"/>
      <c r="M729" s="6"/>
      <c r="N729" s="6"/>
      <c r="O729" s="6"/>
      <c r="P729" s="6"/>
      <c r="Q729" s="6"/>
      <c r="R729" s="6"/>
      <c r="S729" s="6"/>
    </row>
    <row r="730" spans="1:19" ht="12.75" customHeight="1">
      <c r="A730" s="6"/>
      <c r="B730" s="6"/>
      <c r="C730" s="6"/>
      <c r="D730" s="6"/>
      <c r="E730" s="6"/>
      <c r="F730" s="6"/>
      <c r="G730" s="6"/>
      <c r="H730" s="6"/>
      <c r="I730" s="6"/>
      <c r="J730" s="6"/>
      <c r="K730" s="6"/>
      <c r="L730" s="6"/>
      <c r="M730" s="6"/>
      <c r="N730" s="6"/>
      <c r="O730" s="6"/>
      <c r="P730" s="6"/>
      <c r="Q730" s="6"/>
      <c r="R730" s="6"/>
      <c r="S730" s="6"/>
    </row>
    <row r="731" spans="1:19" ht="12.75" customHeight="1">
      <c r="A731" s="6"/>
      <c r="B731" s="6"/>
      <c r="C731" s="6"/>
      <c r="D731" s="6"/>
      <c r="E731" s="6"/>
      <c r="F731" s="6"/>
      <c r="G731" s="6"/>
      <c r="H731" s="6"/>
      <c r="I731" s="6"/>
      <c r="J731" s="6"/>
      <c r="K731" s="6"/>
      <c r="L731" s="6"/>
      <c r="M731" s="6"/>
      <c r="N731" s="6"/>
      <c r="O731" s="6"/>
      <c r="P731" s="6"/>
      <c r="Q731" s="6"/>
      <c r="R731" s="6"/>
      <c r="S731" s="6"/>
    </row>
    <row r="732" spans="1:19" ht="12.75" customHeight="1">
      <c r="A732" s="6"/>
      <c r="B732" s="6"/>
      <c r="C732" s="6"/>
      <c r="D732" s="6"/>
      <c r="E732" s="6"/>
      <c r="F732" s="6"/>
      <c r="G732" s="6"/>
      <c r="H732" s="6"/>
      <c r="I732" s="6"/>
      <c r="J732" s="6"/>
      <c r="K732" s="6"/>
      <c r="L732" s="6"/>
      <c r="M732" s="6"/>
      <c r="N732" s="6"/>
      <c r="O732" s="6"/>
      <c r="P732" s="6"/>
      <c r="Q732" s="6"/>
      <c r="R732" s="6"/>
      <c r="S732" s="6"/>
    </row>
    <row r="733" spans="1:19" ht="12.75" customHeight="1">
      <c r="A733" s="6"/>
      <c r="B733" s="6"/>
      <c r="C733" s="6"/>
      <c r="D733" s="6"/>
      <c r="E733" s="6"/>
      <c r="F733" s="6"/>
      <c r="G733" s="6"/>
      <c r="H733" s="6"/>
      <c r="I733" s="6"/>
      <c r="J733" s="6"/>
      <c r="K733" s="6"/>
      <c r="L733" s="6"/>
      <c r="M733" s="6"/>
      <c r="N733" s="6"/>
      <c r="O733" s="6"/>
      <c r="P733" s="6"/>
      <c r="Q733" s="6"/>
      <c r="R733" s="6"/>
      <c r="S733" s="6"/>
    </row>
    <row r="734" spans="1:19" ht="12.75" customHeight="1">
      <c r="A734" s="6"/>
      <c r="B734" s="6"/>
      <c r="C734" s="6"/>
      <c r="D734" s="6"/>
      <c r="E734" s="6"/>
      <c r="F734" s="6"/>
      <c r="G734" s="6"/>
      <c r="H734" s="6"/>
      <c r="I734" s="6"/>
      <c r="J734" s="6"/>
      <c r="K734" s="6"/>
      <c r="L734" s="6"/>
      <c r="M734" s="6"/>
      <c r="N734" s="6"/>
      <c r="O734" s="6"/>
      <c r="P734" s="6"/>
      <c r="Q734" s="6"/>
      <c r="R734" s="6"/>
      <c r="S734" s="6"/>
    </row>
    <row r="735" spans="1:19" ht="12.75" customHeight="1">
      <c r="A735" s="6"/>
      <c r="B735" s="6"/>
      <c r="C735" s="6"/>
      <c r="D735" s="6"/>
      <c r="E735" s="6"/>
      <c r="F735" s="6"/>
      <c r="G735" s="6"/>
      <c r="H735" s="6"/>
      <c r="I735" s="6"/>
      <c r="J735" s="6"/>
      <c r="K735" s="6"/>
      <c r="L735" s="6"/>
      <c r="M735" s="6"/>
      <c r="N735" s="6"/>
      <c r="O735" s="6"/>
      <c r="P735" s="6"/>
      <c r="Q735" s="6"/>
      <c r="R735" s="6"/>
      <c r="S735" s="6"/>
    </row>
    <row r="736" spans="1:19" ht="12.75" customHeight="1">
      <c r="A736" s="6"/>
      <c r="B736" s="6"/>
      <c r="C736" s="6"/>
      <c r="D736" s="6"/>
      <c r="E736" s="6"/>
      <c r="F736" s="6"/>
      <c r="G736" s="6"/>
      <c r="H736" s="6"/>
      <c r="I736" s="6"/>
      <c r="J736" s="6"/>
      <c r="K736" s="6"/>
      <c r="L736" s="6"/>
      <c r="M736" s="6"/>
      <c r="N736" s="6"/>
      <c r="O736" s="6"/>
      <c r="P736" s="6"/>
      <c r="Q736" s="6"/>
      <c r="R736" s="6"/>
      <c r="S736" s="6"/>
    </row>
    <row r="737" spans="1:19" ht="12.75" customHeight="1">
      <c r="A737" s="6"/>
      <c r="B737" s="6"/>
      <c r="C737" s="6"/>
      <c r="D737" s="6"/>
      <c r="E737" s="6"/>
      <c r="F737" s="6"/>
      <c r="G737" s="6"/>
      <c r="H737" s="6"/>
      <c r="I737" s="6"/>
      <c r="J737" s="6"/>
      <c r="K737" s="6"/>
      <c r="L737" s="6"/>
      <c r="M737" s="6"/>
      <c r="N737" s="6"/>
      <c r="O737" s="6"/>
      <c r="P737" s="6"/>
      <c r="Q737" s="6"/>
      <c r="R737" s="6"/>
      <c r="S737" s="6"/>
    </row>
    <row r="738" spans="1:19" ht="12.75" customHeight="1">
      <c r="A738" s="6"/>
      <c r="B738" s="6"/>
      <c r="C738" s="6"/>
      <c r="D738" s="6"/>
      <c r="E738" s="6"/>
      <c r="F738" s="6"/>
      <c r="G738" s="6"/>
      <c r="H738" s="6"/>
      <c r="I738" s="6"/>
      <c r="J738" s="6"/>
      <c r="K738" s="6"/>
      <c r="L738" s="6"/>
      <c r="M738" s="6"/>
      <c r="N738" s="6"/>
      <c r="O738" s="6"/>
      <c r="P738" s="6"/>
      <c r="Q738" s="6"/>
      <c r="R738" s="6"/>
      <c r="S738" s="6"/>
    </row>
    <row r="739" spans="1:19" ht="12.75" customHeight="1">
      <c r="A739" s="6"/>
      <c r="B739" s="6"/>
      <c r="C739" s="6"/>
      <c r="D739" s="6"/>
      <c r="E739" s="6"/>
      <c r="F739" s="6"/>
      <c r="G739" s="6"/>
      <c r="H739" s="6"/>
      <c r="I739" s="6"/>
      <c r="J739" s="6"/>
      <c r="K739" s="6"/>
      <c r="L739" s="6"/>
      <c r="M739" s="6"/>
      <c r="N739" s="6"/>
      <c r="O739" s="6"/>
      <c r="P739" s="6"/>
      <c r="Q739" s="6"/>
      <c r="R739" s="6"/>
      <c r="S739" s="6"/>
    </row>
    <row r="740" spans="1:19" ht="12.75" customHeight="1">
      <c r="A740" s="6"/>
      <c r="B740" s="6"/>
      <c r="C740" s="6"/>
      <c r="D740" s="6"/>
      <c r="E740" s="6"/>
      <c r="F740" s="6"/>
      <c r="G740" s="6"/>
      <c r="H740" s="6"/>
      <c r="I740" s="6"/>
      <c r="J740" s="6"/>
      <c r="K740" s="6"/>
      <c r="L740" s="6"/>
      <c r="M740" s="6"/>
      <c r="N740" s="6"/>
      <c r="O740" s="6"/>
      <c r="P740" s="6"/>
      <c r="Q740" s="6"/>
      <c r="R740" s="6"/>
      <c r="S740" s="6"/>
    </row>
    <row r="741" spans="1:19" ht="12.75" customHeight="1">
      <c r="A741" s="6"/>
      <c r="B741" s="6"/>
      <c r="C741" s="6"/>
      <c r="D741" s="6"/>
      <c r="E741" s="6"/>
      <c r="F741" s="6"/>
      <c r="G741" s="6"/>
      <c r="H741" s="6"/>
      <c r="I741" s="6"/>
      <c r="J741" s="6"/>
      <c r="K741" s="6"/>
      <c r="L741" s="6"/>
      <c r="M741" s="6"/>
      <c r="N741" s="6"/>
      <c r="O741" s="6"/>
      <c r="P741" s="6"/>
      <c r="Q741" s="6"/>
      <c r="R741" s="6"/>
      <c r="S741" s="6"/>
    </row>
    <row r="742" spans="1:19" ht="12.75" customHeight="1">
      <c r="A742" s="6"/>
      <c r="B742" s="6"/>
      <c r="C742" s="6"/>
      <c r="D742" s="6"/>
      <c r="E742" s="6"/>
      <c r="F742" s="6"/>
      <c r="G742" s="6"/>
      <c r="H742" s="6"/>
      <c r="I742" s="6"/>
      <c r="J742" s="6"/>
      <c r="K742" s="6"/>
      <c r="L742" s="6"/>
      <c r="M742" s="6"/>
      <c r="N742" s="6"/>
      <c r="O742" s="6"/>
      <c r="P742" s="6"/>
      <c r="Q742" s="6"/>
      <c r="R742" s="6"/>
      <c r="S742" s="6"/>
    </row>
    <row r="743" spans="1:19" ht="12.75" customHeight="1">
      <c r="A743" s="6"/>
      <c r="B743" s="6"/>
      <c r="C743" s="6"/>
      <c r="D743" s="6"/>
      <c r="E743" s="6"/>
      <c r="F743" s="6"/>
      <c r="G743" s="6"/>
      <c r="H743" s="6"/>
      <c r="I743" s="6"/>
      <c r="J743" s="6"/>
      <c r="K743" s="6"/>
      <c r="L743" s="6"/>
      <c r="M743" s="6"/>
      <c r="N743" s="6"/>
      <c r="O743" s="6"/>
      <c r="P743" s="6"/>
      <c r="Q743" s="6"/>
      <c r="R743" s="6"/>
      <c r="S743" s="6"/>
    </row>
    <row r="744" spans="1:19" ht="12.75" customHeight="1">
      <c r="A744" s="6"/>
      <c r="B744" s="6"/>
      <c r="C744" s="6"/>
      <c r="D744" s="6"/>
      <c r="E744" s="6"/>
      <c r="F744" s="6"/>
      <c r="G744" s="6"/>
      <c r="H744" s="6"/>
      <c r="I744" s="6"/>
      <c r="J744" s="6"/>
      <c r="K744" s="6"/>
      <c r="L744" s="6"/>
      <c r="M744" s="6"/>
      <c r="N744" s="6"/>
      <c r="O744" s="6"/>
      <c r="P744" s="6"/>
      <c r="Q744" s="6"/>
      <c r="R744" s="6"/>
      <c r="S744" s="6"/>
    </row>
    <row r="745" spans="1:19" ht="12.75" customHeight="1">
      <c r="A745" s="6"/>
      <c r="B745" s="6"/>
      <c r="C745" s="6"/>
      <c r="D745" s="6"/>
      <c r="E745" s="6"/>
      <c r="F745" s="6"/>
      <c r="G745" s="6"/>
      <c r="H745" s="6"/>
      <c r="I745" s="6"/>
      <c r="J745" s="6"/>
      <c r="K745" s="6"/>
      <c r="L745" s="6"/>
      <c r="M745" s="6"/>
      <c r="N745" s="6"/>
      <c r="O745" s="6"/>
      <c r="P745" s="6"/>
      <c r="Q745" s="6"/>
      <c r="R745" s="6"/>
      <c r="S745" s="6"/>
    </row>
    <row r="746" spans="1:19" ht="12.75" customHeight="1">
      <c r="A746" s="6"/>
      <c r="B746" s="6"/>
      <c r="C746" s="6"/>
      <c r="D746" s="6"/>
      <c r="E746" s="6"/>
      <c r="F746" s="6"/>
      <c r="G746" s="6"/>
      <c r="H746" s="6"/>
      <c r="I746" s="6"/>
      <c r="J746" s="6"/>
      <c r="K746" s="6"/>
      <c r="L746" s="6"/>
      <c r="M746" s="6"/>
      <c r="N746" s="6"/>
      <c r="O746" s="6"/>
      <c r="P746" s="6"/>
      <c r="Q746" s="6"/>
      <c r="R746" s="6"/>
      <c r="S746" s="6"/>
    </row>
    <row r="747" spans="1:19" ht="12.75" customHeight="1">
      <c r="A747" s="6"/>
      <c r="B747" s="6"/>
      <c r="C747" s="6"/>
      <c r="D747" s="6"/>
      <c r="E747" s="6"/>
      <c r="F747" s="6"/>
      <c r="G747" s="6"/>
      <c r="H747" s="6"/>
      <c r="I747" s="6"/>
      <c r="J747" s="6"/>
      <c r="K747" s="6"/>
      <c r="L747" s="6"/>
      <c r="M747" s="6"/>
      <c r="N747" s="6"/>
      <c r="O747" s="6"/>
      <c r="P747" s="6"/>
      <c r="Q747" s="6"/>
      <c r="R747" s="6"/>
      <c r="S747" s="6"/>
    </row>
    <row r="748" spans="1:19" ht="12.75" customHeight="1">
      <c r="A748" s="6"/>
      <c r="B748" s="6"/>
      <c r="C748" s="6"/>
      <c r="D748" s="6"/>
      <c r="E748" s="6"/>
      <c r="F748" s="6"/>
      <c r="G748" s="6"/>
      <c r="H748" s="6"/>
      <c r="I748" s="6"/>
      <c r="J748" s="6"/>
      <c r="K748" s="6"/>
      <c r="L748" s="6"/>
      <c r="M748" s="6"/>
      <c r="N748" s="6"/>
      <c r="O748" s="6"/>
      <c r="P748" s="6"/>
      <c r="Q748" s="6"/>
      <c r="R748" s="6"/>
      <c r="S748" s="6"/>
    </row>
    <row r="749" spans="1:19" ht="12.75" customHeight="1">
      <c r="A749" s="6"/>
      <c r="B749" s="6"/>
      <c r="C749" s="6"/>
      <c r="D749" s="6"/>
      <c r="E749" s="6"/>
      <c r="F749" s="6"/>
      <c r="G749" s="6"/>
      <c r="H749" s="6"/>
      <c r="I749" s="6"/>
      <c r="J749" s="6"/>
      <c r="K749" s="6"/>
      <c r="L749" s="6"/>
      <c r="M749" s="6"/>
      <c r="N749" s="6"/>
      <c r="O749" s="6"/>
      <c r="P749" s="6"/>
      <c r="Q749" s="6"/>
      <c r="R749" s="6"/>
      <c r="S749" s="6"/>
    </row>
    <row r="750" spans="1:19" ht="12.75" customHeight="1">
      <c r="A750" s="6"/>
      <c r="B750" s="6"/>
      <c r="C750" s="6"/>
      <c r="D750" s="6"/>
      <c r="E750" s="6"/>
      <c r="F750" s="6"/>
      <c r="G750" s="6"/>
      <c r="H750" s="6"/>
      <c r="I750" s="6"/>
      <c r="J750" s="6"/>
      <c r="K750" s="6"/>
      <c r="L750" s="6"/>
      <c r="M750" s="6"/>
      <c r="N750" s="6"/>
      <c r="O750" s="6"/>
      <c r="P750" s="6"/>
      <c r="Q750" s="6"/>
      <c r="R750" s="6"/>
      <c r="S750" s="6"/>
    </row>
    <row r="751" spans="1:19" ht="12.75" customHeight="1">
      <c r="A751" s="6"/>
      <c r="B751" s="6"/>
      <c r="C751" s="6"/>
      <c r="D751" s="6"/>
      <c r="E751" s="6"/>
      <c r="F751" s="6"/>
      <c r="G751" s="6"/>
      <c r="H751" s="6"/>
      <c r="I751" s="6"/>
      <c r="J751" s="6"/>
      <c r="K751" s="6"/>
      <c r="L751" s="6"/>
      <c r="M751" s="6"/>
      <c r="N751" s="6"/>
      <c r="O751" s="6"/>
      <c r="P751" s="6"/>
      <c r="Q751" s="6"/>
      <c r="R751" s="6"/>
      <c r="S751" s="6"/>
    </row>
    <row r="752" spans="1:19" ht="12.75" customHeight="1">
      <c r="A752" s="6"/>
      <c r="B752" s="6"/>
      <c r="C752" s="6"/>
      <c r="D752" s="6"/>
      <c r="E752" s="6"/>
      <c r="F752" s="6"/>
      <c r="G752" s="6"/>
      <c r="H752" s="6"/>
      <c r="I752" s="6"/>
      <c r="J752" s="6"/>
      <c r="K752" s="6"/>
      <c r="L752" s="6"/>
      <c r="M752" s="6"/>
      <c r="N752" s="6"/>
      <c r="O752" s="6"/>
      <c r="P752" s="6"/>
      <c r="Q752" s="6"/>
      <c r="R752" s="6"/>
      <c r="S752" s="6"/>
    </row>
    <row r="753" spans="1:19" ht="12.75" customHeight="1">
      <c r="A753" s="6"/>
      <c r="B753" s="6"/>
      <c r="C753" s="6"/>
      <c r="D753" s="6"/>
      <c r="E753" s="6"/>
      <c r="F753" s="6"/>
      <c r="G753" s="6"/>
      <c r="H753" s="6"/>
      <c r="I753" s="6"/>
      <c r="J753" s="6"/>
      <c r="K753" s="6"/>
      <c r="L753" s="6"/>
      <c r="M753" s="6"/>
      <c r="N753" s="6"/>
      <c r="O753" s="6"/>
      <c r="P753" s="6"/>
      <c r="Q753" s="6"/>
      <c r="R753" s="6"/>
      <c r="S753" s="6"/>
    </row>
    <row r="754" spans="1:19" ht="12.75" customHeight="1">
      <c r="A754" s="6"/>
      <c r="B754" s="6"/>
      <c r="C754" s="6"/>
      <c r="D754" s="6"/>
      <c r="E754" s="6"/>
      <c r="F754" s="6"/>
      <c r="G754" s="6"/>
      <c r="H754" s="6"/>
      <c r="I754" s="6"/>
      <c r="J754" s="6"/>
      <c r="K754" s="6"/>
      <c r="L754" s="6"/>
      <c r="M754" s="6"/>
      <c r="N754" s="6"/>
      <c r="O754" s="6"/>
      <c r="P754" s="6"/>
      <c r="Q754" s="6"/>
      <c r="R754" s="6"/>
      <c r="S754" s="6"/>
    </row>
    <row r="755" spans="1:19" ht="12.75" customHeight="1">
      <c r="A755" s="6"/>
      <c r="B755" s="6"/>
      <c r="C755" s="6"/>
      <c r="D755" s="6"/>
      <c r="E755" s="6"/>
      <c r="F755" s="6"/>
      <c r="G755" s="6"/>
      <c r="H755" s="6"/>
      <c r="I755" s="6"/>
      <c r="J755" s="6"/>
      <c r="K755" s="6"/>
      <c r="L755" s="6"/>
      <c r="M755" s="6"/>
      <c r="N755" s="6"/>
      <c r="O755" s="6"/>
      <c r="P755" s="6"/>
      <c r="Q755" s="6"/>
      <c r="R755" s="6"/>
      <c r="S755" s="6"/>
    </row>
    <row r="756" spans="1:19" ht="12.75" customHeight="1">
      <c r="A756" s="6"/>
      <c r="B756" s="6"/>
      <c r="C756" s="6"/>
      <c r="D756" s="6"/>
      <c r="E756" s="6"/>
      <c r="F756" s="6"/>
      <c r="G756" s="6"/>
      <c r="H756" s="6"/>
      <c r="I756" s="6"/>
      <c r="J756" s="6"/>
      <c r="K756" s="6"/>
      <c r="L756" s="6"/>
      <c r="M756" s="6"/>
      <c r="N756" s="6"/>
      <c r="O756" s="6"/>
      <c r="P756" s="6"/>
      <c r="Q756" s="6"/>
      <c r="R756" s="6"/>
      <c r="S756" s="6"/>
    </row>
    <row r="757" spans="1:19" ht="12.75" customHeight="1">
      <c r="A757" s="6"/>
      <c r="B757" s="6"/>
      <c r="C757" s="6"/>
      <c r="D757" s="6"/>
      <c r="E757" s="6"/>
      <c r="F757" s="6"/>
      <c r="G757" s="6"/>
      <c r="H757" s="6"/>
      <c r="I757" s="6"/>
      <c r="J757" s="6"/>
      <c r="K757" s="6"/>
      <c r="L757" s="6"/>
      <c r="M757" s="6"/>
      <c r="N757" s="6"/>
      <c r="O757" s="6"/>
      <c r="P757" s="6"/>
      <c r="Q757" s="6"/>
      <c r="R757" s="6"/>
      <c r="S757" s="6"/>
    </row>
    <row r="758" spans="1:19" ht="12.75" customHeight="1">
      <c r="A758" s="6"/>
      <c r="B758" s="6"/>
      <c r="C758" s="6"/>
      <c r="D758" s="6"/>
      <c r="E758" s="6"/>
      <c r="F758" s="6"/>
      <c r="G758" s="6"/>
      <c r="H758" s="6"/>
      <c r="I758" s="6"/>
      <c r="J758" s="6"/>
      <c r="K758" s="6"/>
      <c r="L758" s="6"/>
      <c r="M758" s="6"/>
      <c r="N758" s="6"/>
      <c r="O758" s="6"/>
      <c r="P758" s="6"/>
      <c r="Q758" s="6"/>
      <c r="R758" s="6"/>
      <c r="S758" s="6"/>
    </row>
    <row r="759" spans="1:19" ht="12.75" customHeight="1">
      <c r="A759" s="6"/>
      <c r="B759" s="6"/>
      <c r="C759" s="6"/>
      <c r="D759" s="6"/>
      <c r="E759" s="6"/>
      <c r="F759" s="6"/>
      <c r="G759" s="6"/>
      <c r="H759" s="6"/>
      <c r="I759" s="6"/>
      <c r="J759" s="6"/>
      <c r="K759" s="6"/>
      <c r="L759" s="6"/>
      <c r="M759" s="6"/>
      <c r="N759" s="6"/>
      <c r="O759" s="6"/>
      <c r="P759" s="6"/>
      <c r="Q759" s="6"/>
      <c r="R759" s="6"/>
      <c r="S759" s="6"/>
    </row>
    <row r="760" spans="1:19" ht="12.75" customHeight="1">
      <c r="A760" s="6"/>
      <c r="B760" s="6"/>
      <c r="C760" s="6"/>
      <c r="D760" s="6"/>
      <c r="E760" s="6"/>
      <c r="F760" s="6"/>
      <c r="G760" s="6"/>
      <c r="H760" s="6"/>
      <c r="I760" s="6"/>
      <c r="J760" s="6"/>
      <c r="K760" s="6"/>
      <c r="L760" s="6"/>
      <c r="M760" s="6"/>
      <c r="N760" s="6"/>
      <c r="O760" s="6"/>
      <c r="P760" s="6"/>
      <c r="Q760" s="6"/>
      <c r="R760" s="6"/>
      <c r="S760" s="6"/>
    </row>
    <row r="761" spans="1:19" ht="12.75" customHeight="1">
      <c r="A761" s="6"/>
      <c r="B761" s="6"/>
      <c r="C761" s="6"/>
      <c r="D761" s="6"/>
      <c r="E761" s="6"/>
      <c r="F761" s="6"/>
      <c r="G761" s="6"/>
      <c r="H761" s="6"/>
      <c r="I761" s="6"/>
      <c r="J761" s="6"/>
      <c r="K761" s="6"/>
      <c r="L761" s="6"/>
      <c r="M761" s="6"/>
      <c r="N761" s="6"/>
      <c r="O761" s="6"/>
      <c r="P761" s="6"/>
      <c r="Q761" s="6"/>
      <c r="R761" s="6"/>
      <c r="S761" s="6"/>
    </row>
    <row r="762" spans="1:19" ht="12.75" customHeight="1">
      <c r="A762" s="6"/>
      <c r="B762" s="6"/>
      <c r="C762" s="6"/>
      <c r="D762" s="6"/>
      <c r="E762" s="6"/>
      <c r="F762" s="6"/>
      <c r="G762" s="6"/>
      <c r="H762" s="6"/>
      <c r="I762" s="6"/>
      <c r="J762" s="6"/>
      <c r="K762" s="6"/>
      <c r="L762" s="6"/>
      <c r="M762" s="6"/>
      <c r="N762" s="6"/>
      <c r="O762" s="6"/>
      <c r="P762" s="6"/>
      <c r="Q762" s="6"/>
      <c r="R762" s="6"/>
      <c r="S762" s="6"/>
    </row>
    <row r="763" spans="1:19" ht="12.75" customHeight="1">
      <c r="A763" s="6"/>
      <c r="B763" s="6"/>
      <c r="C763" s="6"/>
      <c r="D763" s="6"/>
      <c r="E763" s="6"/>
      <c r="F763" s="6"/>
      <c r="G763" s="6"/>
      <c r="H763" s="6"/>
      <c r="I763" s="6"/>
      <c r="J763" s="6"/>
      <c r="K763" s="6"/>
      <c r="L763" s="6"/>
      <c r="M763" s="6"/>
      <c r="N763" s="6"/>
      <c r="O763" s="6"/>
      <c r="P763" s="6"/>
      <c r="Q763" s="6"/>
      <c r="R763" s="6"/>
      <c r="S763" s="6"/>
    </row>
    <row r="764" spans="1:19" ht="12.75" customHeight="1">
      <c r="A764" s="6"/>
      <c r="B764" s="6"/>
      <c r="C764" s="6"/>
      <c r="D764" s="6"/>
      <c r="E764" s="6"/>
      <c r="F764" s="6"/>
      <c r="G764" s="6"/>
      <c r="H764" s="6"/>
      <c r="I764" s="6"/>
      <c r="J764" s="6"/>
      <c r="K764" s="6"/>
      <c r="L764" s="6"/>
      <c r="M764" s="6"/>
      <c r="N764" s="6"/>
      <c r="O764" s="6"/>
      <c r="P764" s="6"/>
      <c r="Q764" s="6"/>
      <c r="R764" s="6"/>
      <c r="S764" s="6"/>
    </row>
    <row r="765" spans="1:19" ht="12.75" customHeight="1">
      <c r="A765" s="6"/>
      <c r="B765" s="6"/>
      <c r="C765" s="6"/>
      <c r="D765" s="6"/>
      <c r="E765" s="6"/>
      <c r="F765" s="6"/>
      <c r="G765" s="6"/>
      <c r="H765" s="6"/>
      <c r="I765" s="6"/>
      <c r="J765" s="6"/>
      <c r="K765" s="6"/>
      <c r="L765" s="6"/>
      <c r="M765" s="6"/>
      <c r="N765" s="6"/>
      <c r="O765" s="6"/>
      <c r="P765" s="6"/>
      <c r="Q765" s="6"/>
      <c r="R765" s="6"/>
      <c r="S765" s="6"/>
    </row>
    <row r="766" spans="1:19" ht="12.75" customHeight="1">
      <c r="A766" s="6"/>
      <c r="B766" s="6"/>
      <c r="C766" s="6"/>
      <c r="D766" s="6"/>
      <c r="E766" s="6"/>
      <c r="F766" s="6"/>
      <c r="G766" s="6"/>
      <c r="H766" s="6"/>
      <c r="I766" s="6"/>
      <c r="J766" s="6"/>
      <c r="K766" s="6"/>
      <c r="L766" s="6"/>
      <c r="M766" s="6"/>
      <c r="N766" s="6"/>
      <c r="O766" s="6"/>
      <c r="P766" s="6"/>
      <c r="Q766" s="6"/>
      <c r="R766" s="6"/>
      <c r="S766" s="6"/>
    </row>
    <row r="767" spans="1:19" ht="12.75" customHeight="1">
      <c r="A767" s="6"/>
      <c r="B767" s="6"/>
      <c r="C767" s="6"/>
      <c r="D767" s="6"/>
      <c r="E767" s="6"/>
      <c r="F767" s="6"/>
      <c r="G767" s="6"/>
      <c r="H767" s="6"/>
      <c r="I767" s="6"/>
      <c r="J767" s="6"/>
      <c r="K767" s="6"/>
      <c r="L767" s="6"/>
      <c r="M767" s="6"/>
      <c r="N767" s="6"/>
      <c r="O767" s="6"/>
      <c r="P767" s="6"/>
      <c r="Q767" s="6"/>
      <c r="R767" s="6"/>
      <c r="S767" s="6"/>
    </row>
    <row r="768" spans="1:19" ht="12.75" customHeight="1">
      <c r="A768" s="6"/>
      <c r="B768" s="6"/>
      <c r="C768" s="6"/>
      <c r="D768" s="6"/>
      <c r="E768" s="6"/>
      <c r="F768" s="6"/>
      <c r="G768" s="6"/>
      <c r="H768" s="6"/>
      <c r="I768" s="6"/>
      <c r="J768" s="6"/>
      <c r="K768" s="6"/>
      <c r="L768" s="6"/>
      <c r="M768" s="6"/>
      <c r="N768" s="6"/>
      <c r="O768" s="6"/>
      <c r="P768" s="6"/>
      <c r="Q768" s="6"/>
      <c r="R768" s="6"/>
      <c r="S768" s="6"/>
    </row>
    <row r="769" spans="1:19" ht="12.75" customHeight="1">
      <c r="A769" s="6"/>
      <c r="B769" s="6"/>
      <c r="C769" s="6"/>
      <c r="D769" s="6"/>
      <c r="E769" s="6"/>
      <c r="F769" s="6"/>
      <c r="G769" s="6"/>
      <c r="H769" s="6"/>
      <c r="I769" s="6"/>
      <c r="J769" s="6"/>
      <c r="K769" s="6"/>
      <c r="L769" s="6"/>
      <c r="M769" s="6"/>
      <c r="N769" s="6"/>
      <c r="O769" s="6"/>
      <c r="P769" s="6"/>
      <c r="Q769" s="6"/>
      <c r="R769" s="6"/>
      <c r="S769" s="6"/>
    </row>
    <row r="770" spans="1:19" ht="12.75" customHeight="1">
      <c r="A770" s="6"/>
      <c r="B770" s="6"/>
      <c r="C770" s="6"/>
      <c r="D770" s="6"/>
      <c r="E770" s="6"/>
      <c r="F770" s="6"/>
      <c r="G770" s="6"/>
      <c r="H770" s="6"/>
      <c r="I770" s="6"/>
      <c r="J770" s="6"/>
      <c r="K770" s="6"/>
      <c r="L770" s="6"/>
      <c r="M770" s="6"/>
      <c r="N770" s="6"/>
      <c r="O770" s="6"/>
      <c r="P770" s="6"/>
      <c r="Q770" s="6"/>
      <c r="R770" s="6"/>
      <c r="S770" s="6"/>
    </row>
    <row r="771" spans="1:19" ht="12.75" customHeight="1">
      <c r="A771" s="6"/>
      <c r="B771" s="6"/>
      <c r="C771" s="6"/>
      <c r="D771" s="6"/>
      <c r="E771" s="6"/>
      <c r="F771" s="6"/>
      <c r="G771" s="6"/>
      <c r="H771" s="6"/>
      <c r="I771" s="6"/>
      <c r="J771" s="6"/>
      <c r="K771" s="6"/>
      <c r="L771" s="6"/>
      <c r="M771" s="6"/>
      <c r="N771" s="6"/>
      <c r="O771" s="6"/>
      <c r="P771" s="6"/>
      <c r="Q771" s="6"/>
      <c r="R771" s="6"/>
      <c r="S771" s="6"/>
    </row>
    <row r="772" spans="1:19" ht="12.75" customHeight="1">
      <c r="A772" s="6"/>
      <c r="B772" s="6"/>
      <c r="C772" s="6"/>
      <c r="D772" s="6"/>
      <c r="E772" s="6"/>
      <c r="F772" s="6"/>
      <c r="G772" s="6"/>
      <c r="H772" s="6"/>
      <c r="I772" s="6"/>
      <c r="J772" s="6"/>
      <c r="K772" s="6"/>
      <c r="L772" s="6"/>
      <c r="M772" s="6"/>
      <c r="N772" s="6"/>
      <c r="O772" s="6"/>
      <c r="P772" s="6"/>
      <c r="Q772" s="6"/>
      <c r="R772" s="6"/>
      <c r="S772" s="6"/>
    </row>
    <row r="773" spans="1:19" ht="12.75" customHeight="1">
      <c r="A773" s="6"/>
      <c r="B773" s="6"/>
      <c r="C773" s="6"/>
      <c r="D773" s="6"/>
      <c r="E773" s="6"/>
      <c r="F773" s="6"/>
      <c r="G773" s="6"/>
      <c r="H773" s="6"/>
      <c r="I773" s="6"/>
      <c r="J773" s="6"/>
      <c r="K773" s="6"/>
      <c r="L773" s="6"/>
      <c r="M773" s="6"/>
      <c r="N773" s="6"/>
      <c r="O773" s="6"/>
      <c r="P773" s="6"/>
      <c r="Q773" s="6"/>
      <c r="R773" s="6"/>
      <c r="S773" s="6"/>
    </row>
    <row r="774" spans="1:19" ht="12.75" customHeight="1">
      <c r="A774" s="6"/>
      <c r="B774" s="6"/>
      <c r="C774" s="6"/>
      <c r="D774" s="6"/>
      <c r="E774" s="6"/>
      <c r="F774" s="6"/>
      <c r="G774" s="6"/>
      <c r="H774" s="6"/>
      <c r="I774" s="6"/>
      <c r="J774" s="6"/>
      <c r="K774" s="6"/>
      <c r="L774" s="6"/>
      <c r="M774" s="6"/>
      <c r="N774" s="6"/>
      <c r="O774" s="6"/>
      <c r="P774" s="6"/>
      <c r="Q774" s="6"/>
      <c r="R774" s="6"/>
      <c r="S774" s="6"/>
    </row>
    <row r="775" spans="1:19" ht="12.75" customHeight="1">
      <c r="A775" s="6"/>
      <c r="B775" s="6"/>
      <c r="C775" s="6"/>
      <c r="D775" s="6"/>
      <c r="E775" s="6"/>
      <c r="F775" s="6"/>
      <c r="G775" s="6"/>
      <c r="H775" s="6"/>
      <c r="I775" s="6"/>
      <c r="J775" s="6"/>
      <c r="K775" s="6"/>
      <c r="L775" s="6"/>
      <c r="M775" s="6"/>
      <c r="N775" s="6"/>
      <c r="O775" s="6"/>
      <c r="P775" s="6"/>
      <c r="Q775" s="6"/>
      <c r="R775" s="6"/>
      <c r="S775" s="6"/>
    </row>
    <row r="776" spans="1:19" ht="12.75" customHeight="1">
      <c r="A776" s="6"/>
      <c r="B776" s="6"/>
      <c r="C776" s="6"/>
      <c r="D776" s="6"/>
      <c r="E776" s="6"/>
      <c r="F776" s="6"/>
      <c r="G776" s="6"/>
      <c r="H776" s="6"/>
      <c r="I776" s="6"/>
      <c r="J776" s="6"/>
      <c r="K776" s="6"/>
      <c r="L776" s="6"/>
      <c r="M776" s="6"/>
      <c r="N776" s="6"/>
      <c r="O776" s="6"/>
      <c r="P776" s="6"/>
      <c r="Q776" s="6"/>
      <c r="R776" s="6"/>
      <c r="S776" s="6"/>
    </row>
    <row r="777" spans="1:19" ht="12.75" customHeight="1">
      <c r="A777" s="6"/>
      <c r="B777" s="6"/>
      <c r="C777" s="6"/>
      <c r="D777" s="6"/>
      <c r="E777" s="6"/>
      <c r="F777" s="6"/>
      <c r="G777" s="6"/>
      <c r="H777" s="6"/>
      <c r="I777" s="6"/>
      <c r="J777" s="6"/>
      <c r="K777" s="6"/>
      <c r="L777" s="6"/>
      <c r="M777" s="6"/>
      <c r="N777" s="6"/>
      <c r="O777" s="6"/>
      <c r="P777" s="6"/>
      <c r="Q777" s="6"/>
      <c r="R777" s="6"/>
      <c r="S777" s="6"/>
    </row>
    <row r="778" spans="1:19" ht="12.75" customHeight="1">
      <c r="A778" s="6"/>
      <c r="B778" s="6"/>
      <c r="C778" s="6"/>
      <c r="D778" s="6"/>
      <c r="E778" s="6"/>
      <c r="F778" s="6"/>
      <c r="G778" s="6"/>
      <c r="H778" s="6"/>
      <c r="I778" s="6"/>
      <c r="J778" s="6"/>
      <c r="K778" s="6"/>
      <c r="L778" s="6"/>
      <c r="M778" s="6"/>
      <c r="N778" s="6"/>
      <c r="O778" s="6"/>
      <c r="P778" s="6"/>
      <c r="Q778" s="6"/>
      <c r="R778" s="6"/>
      <c r="S778" s="6"/>
    </row>
    <row r="779" spans="1:19" ht="12.75" customHeight="1">
      <c r="A779" s="6"/>
      <c r="B779" s="6"/>
      <c r="C779" s="6"/>
      <c r="D779" s="6"/>
      <c r="E779" s="6"/>
      <c r="F779" s="6"/>
      <c r="G779" s="6"/>
      <c r="H779" s="6"/>
      <c r="I779" s="6"/>
      <c r="J779" s="6"/>
      <c r="K779" s="6"/>
      <c r="L779" s="6"/>
      <c r="M779" s="6"/>
      <c r="N779" s="6"/>
      <c r="O779" s="6"/>
      <c r="P779" s="6"/>
      <c r="Q779" s="6"/>
      <c r="R779" s="6"/>
      <c r="S779" s="6"/>
    </row>
    <row r="780" spans="1:19" ht="12.75" customHeight="1">
      <c r="A780" s="6"/>
      <c r="B780" s="6"/>
      <c r="C780" s="6"/>
      <c r="D780" s="6"/>
      <c r="E780" s="6"/>
      <c r="F780" s="6"/>
      <c r="G780" s="6"/>
      <c r="H780" s="6"/>
      <c r="I780" s="6"/>
      <c r="J780" s="6"/>
      <c r="K780" s="6"/>
      <c r="L780" s="6"/>
      <c r="M780" s="6"/>
      <c r="N780" s="6"/>
      <c r="O780" s="6"/>
      <c r="P780" s="6"/>
      <c r="Q780" s="6"/>
      <c r="R780" s="6"/>
      <c r="S780" s="6"/>
    </row>
    <row r="781" spans="1:19" ht="12.75" customHeight="1">
      <c r="A781" s="6"/>
      <c r="B781" s="6"/>
      <c r="C781" s="6"/>
      <c r="D781" s="6"/>
      <c r="E781" s="6"/>
      <c r="F781" s="6"/>
      <c r="G781" s="6"/>
      <c r="H781" s="6"/>
      <c r="I781" s="6"/>
      <c r="J781" s="6"/>
      <c r="K781" s="6"/>
      <c r="L781" s="6"/>
      <c r="M781" s="6"/>
      <c r="N781" s="6"/>
      <c r="O781" s="6"/>
      <c r="P781" s="6"/>
      <c r="Q781" s="6"/>
      <c r="R781" s="6"/>
      <c r="S781" s="6"/>
    </row>
    <row r="782" spans="1:19" ht="12.75" customHeight="1">
      <c r="A782" s="6"/>
      <c r="B782" s="6"/>
      <c r="C782" s="6"/>
      <c r="D782" s="6"/>
      <c r="E782" s="6"/>
      <c r="F782" s="6"/>
      <c r="G782" s="6"/>
      <c r="H782" s="6"/>
      <c r="I782" s="6"/>
      <c r="J782" s="6"/>
      <c r="K782" s="6"/>
      <c r="L782" s="6"/>
      <c r="M782" s="6"/>
      <c r="N782" s="6"/>
      <c r="O782" s="6"/>
      <c r="P782" s="6"/>
      <c r="Q782" s="6"/>
      <c r="R782" s="6"/>
      <c r="S782" s="6"/>
    </row>
    <row r="783" spans="1:19" ht="12.75" customHeight="1">
      <c r="A783" s="6"/>
      <c r="B783" s="6"/>
      <c r="C783" s="6"/>
      <c r="D783" s="6"/>
      <c r="E783" s="6"/>
      <c r="F783" s="6"/>
      <c r="G783" s="6"/>
      <c r="H783" s="6"/>
      <c r="I783" s="6"/>
      <c r="J783" s="6"/>
      <c r="K783" s="6"/>
      <c r="L783" s="6"/>
      <c r="M783" s="6"/>
      <c r="N783" s="6"/>
      <c r="O783" s="6"/>
      <c r="P783" s="6"/>
      <c r="Q783" s="6"/>
      <c r="R783" s="6"/>
      <c r="S783" s="6"/>
    </row>
    <row r="784" spans="1:19" ht="12.75" customHeight="1">
      <c r="A784" s="6"/>
      <c r="B784" s="6"/>
      <c r="C784" s="6"/>
      <c r="D784" s="6"/>
      <c r="E784" s="6"/>
      <c r="F784" s="6"/>
      <c r="G784" s="6"/>
      <c r="H784" s="6"/>
      <c r="I784" s="6"/>
      <c r="J784" s="6"/>
      <c r="K784" s="6"/>
      <c r="L784" s="6"/>
      <c r="M784" s="6"/>
      <c r="N784" s="6"/>
      <c r="O784" s="6"/>
      <c r="P784" s="6"/>
      <c r="Q784" s="6"/>
      <c r="R784" s="6"/>
      <c r="S784" s="6"/>
    </row>
    <row r="785" spans="1:19" ht="12.75" customHeight="1">
      <c r="A785" s="6"/>
      <c r="B785" s="6"/>
      <c r="C785" s="6"/>
      <c r="D785" s="6"/>
      <c r="E785" s="6"/>
      <c r="F785" s="6"/>
      <c r="G785" s="6"/>
      <c r="H785" s="6"/>
      <c r="I785" s="6"/>
      <c r="J785" s="6"/>
      <c r="K785" s="6"/>
      <c r="L785" s="6"/>
      <c r="M785" s="6"/>
      <c r="N785" s="6"/>
      <c r="O785" s="6"/>
      <c r="P785" s="6"/>
      <c r="Q785" s="6"/>
      <c r="R785" s="6"/>
      <c r="S785" s="6"/>
    </row>
    <row r="786" spans="1:19" ht="12.75" customHeight="1">
      <c r="A786" s="6"/>
      <c r="B786" s="6"/>
      <c r="C786" s="6"/>
      <c r="D786" s="6"/>
      <c r="E786" s="6"/>
      <c r="F786" s="6"/>
      <c r="G786" s="6"/>
      <c r="H786" s="6"/>
      <c r="I786" s="6"/>
      <c r="J786" s="6"/>
      <c r="K786" s="6"/>
      <c r="L786" s="6"/>
      <c r="M786" s="6"/>
      <c r="N786" s="6"/>
      <c r="O786" s="6"/>
      <c r="P786" s="6"/>
      <c r="Q786" s="6"/>
      <c r="R786" s="6"/>
      <c r="S786" s="6"/>
    </row>
    <row r="787" spans="1:19" ht="12.75" customHeight="1">
      <c r="A787" s="6"/>
      <c r="B787" s="6"/>
      <c r="C787" s="6"/>
      <c r="D787" s="6"/>
      <c r="E787" s="6"/>
      <c r="F787" s="6"/>
      <c r="G787" s="6"/>
      <c r="H787" s="6"/>
      <c r="I787" s="6"/>
      <c r="J787" s="6"/>
      <c r="K787" s="6"/>
      <c r="L787" s="6"/>
      <c r="M787" s="6"/>
      <c r="N787" s="6"/>
      <c r="O787" s="6"/>
      <c r="P787" s="6"/>
      <c r="Q787" s="6"/>
      <c r="R787" s="6"/>
      <c r="S787" s="6"/>
    </row>
    <row r="788" spans="1:19" ht="12.75" customHeight="1">
      <c r="A788" s="6"/>
      <c r="B788" s="6"/>
      <c r="C788" s="6"/>
      <c r="D788" s="6"/>
      <c r="E788" s="6"/>
      <c r="F788" s="6"/>
      <c r="G788" s="6"/>
      <c r="H788" s="6"/>
      <c r="I788" s="6"/>
      <c r="J788" s="6"/>
      <c r="K788" s="6"/>
      <c r="L788" s="6"/>
      <c r="M788" s="6"/>
      <c r="N788" s="6"/>
      <c r="O788" s="6"/>
      <c r="P788" s="6"/>
      <c r="Q788" s="6"/>
      <c r="R788" s="6"/>
      <c r="S788" s="6"/>
    </row>
    <row r="789" spans="1:19" ht="12.75" customHeight="1">
      <c r="A789" s="6"/>
      <c r="B789" s="6"/>
      <c r="C789" s="6"/>
      <c r="D789" s="6"/>
      <c r="E789" s="6"/>
      <c r="F789" s="6"/>
      <c r="G789" s="6"/>
      <c r="H789" s="6"/>
      <c r="I789" s="6"/>
      <c r="J789" s="6"/>
      <c r="K789" s="6"/>
      <c r="L789" s="6"/>
      <c r="M789" s="6"/>
      <c r="N789" s="6"/>
      <c r="O789" s="6"/>
      <c r="P789" s="6"/>
      <c r="Q789" s="6"/>
      <c r="R789" s="6"/>
      <c r="S789" s="6"/>
    </row>
    <row r="790" spans="1:19" ht="12.75" customHeight="1">
      <c r="A790" s="6"/>
      <c r="B790" s="6"/>
      <c r="C790" s="6"/>
      <c r="D790" s="6"/>
      <c r="E790" s="6"/>
      <c r="F790" s="6"/>
      <c r="G790" s="6"/>
      <c r="H790" s="6"/>
      <c r="I790" s="6"/>
      <c r="J790" s="6"/>
      <c r="K790" s="6"/>
      <c r="L790" s="6"/>
      <c r="M790" s="6"/>
      <c r="N790" s="6"/>
      <c r="O790" s="6"/>
      <c r="P790" s="6"/>
      <c r="Q790" s="6"/>
      <c r="R790" s="6"/>
      <c r="S790" s="6"/>
    </row>
    <row r="791" spans="1:19" ht="12.75" customHeight="1">
      <c r="A791" s="6"/>
      <c r="B791" s="6"/>
      <c r="C791" s="6"/>
      <c r="D791" s="6"/>
      <c r="E791" s="6"/>
      <c r="F791" s="6"/>
      <c r="G791" s="6"/>
      <c r="H791" s="6"/>
      <c r="I791" s="6"/>
      <c r="J791" s="6"/>
      <c r="K791" s="6"/>
      <c r="L791" s="6"/>
      <c r="M791" s="6"/>
      <c r="N791" s="6"/>
      <c r="O791" s="6"/>
      <c r="P791" s="6"/>
      <c r="Q791" s="6"/>
      <c r="R791" s="6"/>
      <c r="S791" s="6"/>
    </row>
    <row r="792" spans="1:19" ht="12.75" customHeight="1">
      <c r="A792" s="6"/>
      <c r="B792" s="6"/>
      <c r="C792" s="6"/>
      <c r="D792" s="6"/>
      <c r="E792" s="6"/>
      <c r="F792" s="6"/>
      <c r="G792" s="6"/>
      <c r="H792" s="6"/>
      <c r="I792" s="6"/>
      <c r="J792" s="6"/>
      <c r="K792" s="6"/>
      <c r="L792" s="6"/>
      <c r="M792" s="6"/>
      <c r="N792" s="6"/>
      <c r="O792" s="6"/>
      <c r="P792" s="6"/>
      <c r="Q792" s="6"/>
      <c r="R792" s="6"/>
      <c r="S792" s="6"/>
    </row>
    <row r="793" spans="1:19" ht="12.75" customHeight="1">
      <c r="A793" s="6"/>
      <c r="B793" s="6"/>
      <c r="C793" s="6"/>
      <c r="D793" s="6"/>
      <c r="E793" s="6"/>
      <c r="F793" s="6"/>
      <c r="G793" s="6"/>
      <c r="H793" s="6"/>
      <c r="I793" s="6"/>
      <c r="J793" s="6"/>
      <c r="K793" s="6"/>
      <c r="L793" s="6"/>
      <c r="M793" s="6"/>
      <c r="N793" s="6"/>
      <c r="O793" s="6"/>
      <c r="P793" s="6"/>
      <c r="Q793" s="6"/>
      <c r="R793" s="6"/>
      <c r="S793" s="6"/>
    </row>
    <row r="794" spans="1:19" ht="12.75" customHeight="1">
      <c r="A794" s="6"/>
      <c r="B794" s="6"/>
      <c r="C794" s="6"/>
      <c r="D794" s="6"/>
      <c r="E794" s="6"/>
      <c r="F794" s="6"/>
      <c r="G794" s="6"/>
      <c r="H794" s="6"/>
      <c r="I794" s="6"/>
      <c r="J794" s="6"/>
      <c r="K794" s="6"/>
      <c r="L794" s="6"/>
      <c r="M794" s="6"/>
      <c r="N794" s="6"/>
      <c r="O794" s="6"/>
      <c r="P794" s="6"/>
      <c r="Q794" s="6"/>
      <c r="R794" s="6"/>
      <c r="S794" s="6"/>
    </row>
    <row r="795" spans="1:19" ht="12.75" customHeight="1">
      <c r="A795" s="6"/>
      <c r="B795" s="6"/>
      <c r="C795" s="6"/>
      <c r="D795" s="6"/>
      <c r="E795" s="6"/>
      <c r="F795" s="6"/>
      <c r="G795" s="6"/>
      <c r="H795" s="6"/>
      <c r="I795" s="6"/>
      <c r="J795" s="6"/>
      <c r="K795" s="6"/>
      <c r="L795" s="6"/>
      <c r="M795" s="6"/>
      <c r="N795" s="6"/>
      <c r="O795" s="6"/>
      <c r="P795" s="6"/>
      <c r="Q795" s="6"/>
      <c r="R795" s="6"/>
      <c r="S795" s="6"/>
    </row>
    <row r="796" spans="1:19" ht="12.75" customHeight="1">
      <c r="A796" s="6"/>
      <c r="B796" s="6"/>
      <c r="C796" s="6"/>
      <c r="D796" s="6"/>
      <c r="E796" s="6"/>
      <c r="F796" s="6"/>
      <c r="G796" s="6"/>
      <c r="H796" s="6"/>
      <c r="I796" s="6"/>
      <c r="J796" s="6"/>
      <c r="K796" s="6"/>
      <c r="L796" s="6"/>
      <c r="M796" s="6"/>
      <c r="N796" s="6"/>
      <c r="O796" s="6"/>
      <c r="P796" s="6"/>
      <c r="Q796" s="6"/>
      <c r="R796" s="6"/>
      <c r="S796" s="6"/>
    </row>
    <row r="797" spans="1:19" ht="12.75" customHeight="1">
      <c r="A797" s="6"/>
      <c r="B797" s="6"/>
      <c r="C797" s="6"/>
      <c r="D797" s="6"/>
      <c r="E797" s="6"/>
      <c r="F797" s="6"/>
      <c r="G797" s="6"/>
      <c r="H797" s="6"/>
      <c r="I797" s="6"/>
      <c r="J797" s="6"/>
      <c r="K797" s="6"/>
      <c r="L797" s="6"/>
      <c r="M797" s="6"/>
      <c r="N797" s="6"/>
      <c r="O797" s="6"/>
      <c r="P797" s="6"/>
      <c r="Q797" s="6"/>
      <c r="R797" s="6"/>
      <c r="S797" s="6"/>
    </row>
    <row r="798" spans="1:19" ht="12.75" customHeight="1">
      <c r="A798" s="6"/>
      <c r="B798" s="6"/>
      <c r="C798" s="6"/>
      <c r="D798" s="6"/>
      <c r="E798" s="6"/>
      <c r="F798" s="6"/>
      <c r="G798" s="6"/>
      <c r="H798" s="6"/>
      <c r="I798" s="6"/>
      <c r="J798" s="6"/>
      <c r="K798" s="6"/>
      <c r="L798" s="6"/>
      <c r="M798" s="6"/>
      <c r="N798" s="6"/>
      <c r="O798" s="6"/>
      <c r="P798" s="6"/>
      <c r="Q798" s="6"/>
      <c r="R798" s="6"/>
      <c r="S798" s="6"/>
    </row>
    <row r="799" spans="1:19" ht="12.75" customHeight="1">
      <c r="A799" s="6"/>
      <c r="B799" s="6"/>
      <c r="C799" s="6"/>
      <c r="D799" s="6"/>
      <c r="E799" s="6"/>
      <c r="F799" s="6"/>
      <c r="G799" s="6"/>
      <c r="H799" s="6"/>
      <c r="I799" s="6"/>
      <c r="J799" s="6"/>
      <c r="K799" s="6"/>
      <c r="L799" s="6"/>
      <c r="M799" s="6"/>
      <c r="N799" s="6"/>
      <c r="O799" s="6"/>
      <c r="P799" s="6"/>
      <c r="Q799" s="6"/>
      <c r="R799" s="6"/>
      <c r="S799" s="6"/>
    </row>
    <row r="800" spans="1:19" ht="12.75" customHeight="1">
      <c r="A800" s="6"/>
      <c r="B800" s="6"/>
      <c r="C800" s="6"/>
      <c r="D800" s="6"/>
      <c r="E800" s="6"/>
      <c r="F800" s="6"/>
      <c r="G800" s="6"/>
      <c r="H800" s="6"/>
      <c r="I800" s="6"/>
      <c r="J800" s="6"/>
      <c r="K800" s="6"/>
      <c r="L800" s="6"/>
      <c r="M800" s="6"/>
      <c r="N800" s="6"/>
      <c r="O800" s="6"/>
      <c r="P800" s="6"/>
      <c r="Q800" s="6"/>
      <c r="R800" s="6"/>
      <c r="S800" s="6"/>
    </row>
    <row r="801" spans="1:19" ht="12.75" customHeight="1">
      <c r="A801" s="6"/>
      <c r="B801" s="6"/>
      <c r="C801" s="6"/>
      <c r="D801" s="6"/>
      <c r="E801" s="6"/>
      <c r="F801" s="6"/>
      <c r="G801" s="6"/>
      <c r="H801" s="6"/>
      <c r="I801" s="6"/>
      <c r="J801" s="6"/>
      <c r="K801" s="6"/>
      <c r="L801" s="6"/>
      <c r="M801" s="6"/>
      <c r="N801" s="6"/>
      <c r="O801" s="6"/>
      <c r="P801" s="6"/>
      <c r="Q801" s="6"/>
      <c r="R801" s="6"/>
      <c r="S801" s="6"/>
    </row>
    <row r="802" spans="1:19" ht="12.75" customHeight="1">
      <c r="A802" s="6"/>
      <c r="B802" s="6"/>
      <c r="C802" s="6"/>
      <c r="D802" s="6"/>
      <c r="E802" s="6"/>
      <c r="F802" s="6"/>
      <c r="G802" s="6"/>
      <c r="H802" s="6"/>
      <c r="I802" s="6"/>
      <c r="J802" s="6"/>
      <c r="K802" s="6"/>
      <c r="L802" s="6"/>
      <c r="M802" s="6"/>
      <c r="N802" s="6"/>
      <c r="O802" s="6"/>
      <c r="P802" s="6"/>
      <c r="Q802" s="6"/>
      <c r="R802" s="6"/>
      <c r="S802" s="6"/>
    </row>
    <row r="803" spans="1:19" ht="12.75" customHeight="1">
      <c r="A803" s="6"/>
      <c r="B803" s="6"/>
      <c r="C803" s="6"/>
      <c r="D803" s="6"/>
      <c r="E803" s="6"/>
      <c r="F803" s="6"/>
      <c r="G803" s="6"/>
      <c r="H803" s="6"/>
      <c r="I803" s="6"/>
      <c r="J803" s="6"/>
      <c r="K803" s="6"/>
      <c r="L803" s="6"/>
      <c r="M803" s="6"/>
      <c r="N803" s="6"/>
      <c r="O803" s="6"/>
      <c r="P803" s="6"/>
      <c r="Q803" s="6"/>
      <c r="R803" s="6"/>
      <c r="S803" s="6"/>
    </row>
    <row r="804" spans="1:19" ht="12.75" customHeight="1">
      <c r="A804" s="6"/>
      <c r="B804" s="6"/>
      <c r="C804" s="6"/>
      <c r="D804" s="6"/>
      <c r="E804" s="6"/>
      <c r="F804" s="6"/>
      <c r="G804" s="6"/>
      <c r="H804" s="6"/>
      <c r="I804" s="6"/>
      <c r="J804" s="6"/>
      <c r="K804" s="6"/>
      <c r="L804" s="6"/>
      <c r="M804" s="6"/>
      <c r="N804" s="6"/>
      <c r="O804" s="6"/>
      <c r="P804" s="6"/>
      <c r="Q804" s="6"/>
      <c r="R804" s="6"/>
      <c r="S804" s="6"/>
    </row>
    <row r="805" spans="1:19" ht="12.75" customHeight="1">
      <c r="A805" s="6"/>
      <c r="B805" s="6"/>
      <c r="C805" s="6"/>
      <c r="D805" s="6"/>
      <c r="E805" s="6"/>
      <c r="F805" s="6"/>
      <c r="G805" s="6"/>
      <c r="H805" s="6"/>
      <c r="I805" s="6"/>
      <c r="J805" s="6"/>
      <c r="K805" s="6"/>
      <c r="L805" s="6"/>
      <c r="M805" s="6"/>
      <c r="N805" s="6"/>
      <c r="O805" s="6"/>
      <c r="P805" s="6"/>
      <c r="Q805" s="6"/>
      <c r="R805" s="6"/>
      <c r="S805" s="6"/>
    </row>
    <row r="806" spans="1:19" ht="12.75" customHeight="1">
      <c r="A806" s="6"/>
      <c r="B806" s="6"/>
      <c r="C806" s="6"/>
      <c r="D806" s="6"/>
      <c r="E806" s="6"/>
      <c r="F806" s="6"/>
      <c r="G806" s="6"/>
      <c r="H806" s="6"/>
      <c r="I806" s="6"/>
      <c r="J806" s="6"/>
      <c r="K806" s="6"/>
      <c r="L806" s="6"/>
      <c r="M806" s="6"/>
      <c r="N806" s="6"/>
      <c r="O806" s="6"/>
      <c r="P806" s="6"/>
      <c r="Q806" s="6"/>
      <c r="R806" s="6"/>
      <c r="S806" s="6"/>
    </row>
    <row r="807" spans="1:19" ht="12.75" customHeight="1">
      <c r="A807" s="6"/>
      <c r="B807" s="6"/>
      <c r="C807" s="6"/>
      <c r="D807" s="6"/>
      <c r="E807" s="6"/>
      <c r="F807" s="6"/>
      <c r="G807" s="6"/>
      <c r="H807" s="6"/>
      <c r="I807" s="6"/>
      <c r="J807" s="6"/>
      <c r="K807" s="6"/>
      <c r="L807" s="6"/>
      <c r="M807" s="6"/>
      <c r="N807" s="6"/>
      <c r="O807" s="6"/>
      <c r="P807" s="6"/>
      <c r="Q807" s="6"/>
      <c r="R807" s="6"/>
      <c r="S807" s="6"/>
    </row>
    <row r="808" spans="1:19" ht="12.75" customHeight="1">
      <c r="A808" s="6"/>
      <c r="B808" s="6"/>
      <c r="C808" s="6"/>
      <c r="D808" s="6"/>
      <c r="E808" s="6"/>
      <c r="F808" s="6"/>
      <c r="G808" s="6"/>
      <c r="H808" s="6"/>
      <c r="I808" s="6"/>
      <c r="J808" s="6"/>
      <c r="K808" s="6"/>
      <c r="L808" s="6"/>
      <c r="M808" s="6"/>
      <c r="N808" s="6"/>
      <c r="O808" s="6"/>
      <c r="P808" s="6"/>
      <c r="Q808" s="6"/>
      <c r="R808" s="6"/>
      <c r="S808" s="6"/>
    </row>
    <row r="809" spans="1:19" ht="12.75" customHeight="1">
      <c r="A809" s="6"/>
      <c r="B809" s="6"/>
      <c r="C809" s="6"/>
      <c r="D809" s="6"/>
      <c r="E809" s="6"/>
      <c r="F809" s="6"/>
      <c r="G809" s="6"/>
      <c r="H809" s="6"/>
      <c r="I809" s="6"/>
      <c r="J809" s="6"/>
      <c r="K809" s="6"/>
      <c r="L809" s="6"/>
      <c r="M809" s="6"/>
      <c r="N809" s="6"/>
      <c r="O809" s="6"/>
      <c r="P809" s="6"/>
      <c r="Q809" s="6"/>
      <c r="R809" s="6"/>
      <c r="S809" s="6"/>
    </row>
    <row r="810" spans="1:19" ht="12.75" customHeight="1">
      <c r="A810" s="6"/>
      <c r="B810" s="6"/>
      <c r="C810" s="6"/>
      <c r="D810" s="6"/>
      <c r="E810" s="6"/>
      <c r="F810" s="6"/>
      <c r="G810" s="6"/>
      <c r="H810" s="6"/>
      <c r="I810" s="6"/>
      <c r="J810" s="6"/>
      <c r="K810" s="6"/>
      <c r="L810" s="6"/>
      <c r="M810" s="6"/>
      <c r="N810" s="6"/>
      <c r="O810" s="6"/>
      <c r="P810" s="6"/>
      <c r="Q810" s="6"/>
      <c r="R810" s="6"/>
      <c r="S810" s="6"/>
    </row>
    <row r="811" spans="1:19" ht="12.75" customHeight="1">
      <c r="A811" s="6"/>
      <c r="B811" s="6"/>
      <c r="C811" s="6"/>
      <c r="D811" s="6"/>
      <c r="E811" s="6"/>
      <c r="F811" s="6"/>
      <c r="G811" s="6"/>
      <c r="H811" s="6"/>
      <c r="I811" s="6"/>
      <c r="J811" s="6"/>
      <c r="K811" s="6"/>
      <c r="L811" s="6"/>
      <c r="M811" s="6"/>
      <c r="N811" s="6"/>
      <c r="O811" s="6"/>
      <c r="P811" s="6"/>
      <c r="Q811" s="6"/>
      <c r="R811" s="6"/>
      <c r="S811" s="6"/>
    </row>
    <row r="812" spans="1:19" ht="12.75" customHeight="1">
      <c r="A812" s="6"/>
      <c r="B812" s="6"/>
      <c r="C812" s="6"/>
      <c r="D812" s="6"/>
      <c r="E812" s="6"/>
      <c r="F812" s="6"/>
      <c r="G812" s="6"/>
      <c r="H812" s="6"/>
      <c r="I812" s="6"/>
      <c r="J812" s="6"/>
      <c r="K812" s="6"/>
      <c r="L812" s="6"/>
      <c r="M812" s="6"/>
      <c r="N812" s="6"/>
      <c r="O812" s="6"/>
      <c r="P812" s="6"/>
      <c r="Q812" s="6"/>
      <c r="R812" s="6"/>
      <c r="S812" s="6"/>
    </row>
    <row r="813" spans="1:19" ht="12.75" customHeight="1">
      <c r="A813" s="6"/>
      <c r="B813" s="6"/>
      <c r="C813" s="6"/>
      <c r="D813" s="6"/>
      <c r="E813" s="6"/>
      <c r="F813" s="6"/>
      <c r="G813" s="6"/>
      <c r="H813" s="6"/>
      <c r="I813" s="6"/>
      <c r="J813" s="6"/>
      <c r="K813" s="6"/>
      <c r="L813" s="6"/>
      <c r="M813" s="6"/>
      <c r="N813" s="6"/>
      <c r="O813" s="6"/>
      <c r="P813" s="6"/>
      <c r="Q813" s="6"/>
      <c r="R813" s="6"/>
      <c r="S813" s="6"/>
    </row>
    <row r="814" spans="1:19" ht="12.75" customHeight="1">
      <c r="A814" s="6"/>
      <c r="B814" s="6"/>
      <c r="C814" s="6"/>
      <c r="D814" s="6"/>
      <c r="E814" s="6"/>
      <c r="F814" s="6"/>
      <c r="G814" s="6"/>
      <c r="H814" s="6"/>
      <c r="I814" s="6"/>
      <c r="J814" s="6"/>
      <c r="K814" s="6"/>
      <c r="L814" s="6"/>
      <c r="M814" s="6"/>
      <c r="N814" s="6"/>
      <c r="O814" s="6"/>
      <c r="P814" s="6"/>
      <c r="Q814" s="6"/>
      <c r="R814" s="6"/>
      <c r="S814" s="6"/>
    </row>
    <row r="815" spans="1:19" ht="12.75" customHeight="1">
      <c r="A815" s="6"/>
      <c r="B815" s="6"/>
      <c r="C815" s="6"/>
      <c r="D815" s="6"/>
      <c r="E815" s="6"/>
      <c r="F815" s="6"/>
      <c r="G815" s="6"/>
      <c r="H815" s="6"/>
      <c r="I815" s="6"/>
      <c r="J815" s="6"/>
      <c r="K815" s="6"/>
      <c r="L815" s="6"/>
      <c r="M815" s="6"/>
      <c r="N815" s="6"/>
      <c r="O815" s="6"/>
      <c r="P815" s="6"/>
      <c r="Q815" s="6"/>
      <c r="R815" s="6"/>
      <c r="S815" s="6"/>
    </row>
    <row r="816" spans="1:19" ht="12.75" customHeight="1">
      <c r="A816" s="6"/>
      <c r="B816" s="6"/>
      <c r="C816" s="6"/>
      <c r="D816" s="6"/>
      <c r="E816" s="6"/>
      <c r="F816" s="6"/>
      <c r="G816" s="6"/>
      <c r="H816" s="6"/>
      <c r="I816" s="6"/>
      <c r="J816" s="6"/>
      <c r="K816" s="6"/>
      <c r="L816" s="6"/>
      <c r="M816" s="6"/>
      <c r="N816" s="6"/>
      <c r="O816" s="6"/>
      <c r="P816" s="6"/>
      <c r="Q816" s="6"/>
      <c r="R816" s="6"/>
      <c r="S816" s="6"/>
    </row>
    <row r="817" spans="1:19" ht="12.75" customHeight="1">
      <c r="A817" s="6"/>
      <c r="B817" s="6"/>
      <c r="C817" s="6"/>
      <c r="D817" s="6"/>
      <c r="E817" s="6"/>
      <c r="F817" s="6"/>
      <c r="G817" s="6"/>
      <c r="H817" s="6"/>
      <c r="I817" s="6"/>
      <c r="J817" s="6"/>
      <c r="K817" s="6"/>
      <c r="L817" s="6"/>
      <c r="M817" s="6"/>
      <c r="N817" s="6"/>
      <c r="O817" s="6"/>
      <c r="P817" s="6"/>
      <c r="Q817" s="6"/>
      <c r="R817" s="6"/>
      <c r="S817" s="6"/>
    </row>
    <row r="818" spans="1:19" ht="12.75" customHeight="1">
      <c r="A818" s="6"/>
      <c r="B818" s="6"/>
      <c r="C818" s="6"/>
      <c r="D818" s="6"/>
      <c r="E818" s="6"/>
      <c r="F818" s="6"/>
      <c r="G818" s="6"/>
      <c r="H818" s="6"/>
      <c r="I818" s="6"/>
      <c r="J818" s="6"/>
      <c r="K818" s="6"/>
      <c r="L818" s="6"/>
      <c r="M818" s="6"/>
      <c r="N818" s="6"/>
      <c r="O818" s="6"/>
      <c r="P818" s="6"/>
      <c r="Q818" s="6"/>
      <c r="R818" s="6"/>
      <c r="S818" s="6"/>
    </row>
    <row r="819" spans="1:19" ht="12.75" customHeight="1">
      <c r="A819" s="6"/>
      <c r="B819" s="6"/>
      <c r="C819" s="6"/>
      <c r="D819" s="6"/>
      <c r="E819" s="6"/>
      <c r="F819" s="6"/>
      <c r="G819" s="6"/>
      <c r="H819" s="6"/>
      <c r="I819" s="6"/>
      <c r="J819" s="6"/>
      <c r="K819" s="6"/>
      <c r="L819" s="6"/>
      <c r="M819" s="6"/>
      <c r="N819" s="6"/>
      <c r="O819" s="6"/>
      <c r="P819" s="6"/>
      <c r="Q819" s="6"/>
      <c r="R819" s="6"/>
      <c r="S819" s="6"/>
    </row>
    <row r="820" spans="1:19" ht="12.75" customHeight="1">
      <c r="A820" s="6"/>
      <c r="B820" s="6"/>
      <c r="C820" s="6"/>
      <c r="D820" s="6"/>
      <c r="E820" s="6"/>
      <c r="F820" s="6"/>
      <c r="G820" s="6"/>
      <c r="H820" s="6"/>
      <c r="I820" s="6"/>
      <c r="J820" s="6"/>
      <c r="K820" s="6"/>
      <c r="L820" s="6"/>
      <c r="M820" s="6"/>
      <c r="N820" s="6"/>
      <c r="O820" s="6"/>
      <c r="P820" s="6"/>
      <c r="Q820" s="6"/>
      <c r="R820" s="6"/>
      <c r="S820" s="6"/>
    </row>
    <row r="821" spans="1:19" ht="12.75" customHeight="1">
      <c r="A821" s="6"/>
      <c r="B821" s="6"/>
      <c r="C821" s="6"/>
      <c r="D821" s="6"/>
      <c r="E821" s="6"/>
      <c r="F821" s="6"/>
      <c r="G821" s="6"/>
      <c r="H821" s="6"/>
      <c r="I821" s="6"/>
      <c r="J821" s="6"/>
      <c r="K821" s="6"/>
      <c r="L821" s="6"/>
      <c r="M821" s="6"/>
      <c r="N821" s="6"/>
      <c r="O821" s="6"/>
      <c r="P821" s="6"/>
      <c r="Q821" s="6"/>
      <c r="R821" s="6"/>
      <c r="S821" s="6"/>
    </row>
    <row r="822" spans="1:19" ht="12.75" customHeight="1">
      <c r="A822" s="6"/>
      <c r="B822" s="6"/>
      <c r="C822" s="6"/>
      <c r="D822" s="6"/>
      <c r="E822" s="6"/>
      <c r="F822" s="6"/>
      <c r="G822" s="6"/>
      <c r="H822" s="6"/>
      <c r="I822" s="6"/>
      <c r="J822" s="6"/>
      <c r="K822" s="6"/>
      <c r="L822" s="6"/>
      <c r="M822" s="6"/>
      <c r="N822" s="6"/>
      <c r="O822" s="6"/>
      <c r="P822" s="6"/>
      <c r="Q822" s="6"/>
      <c r="R822" s="6"/>
      <c r="S822" s="6"/>
    </row>
    <row r="823" spans="1:19" ht="12.75" customHeight="1">
      <c r="A823" s="6"/>
      <c r="B823" s="6"/>
      <c r="C823" s="6"/>
      <c r="D823" s="6"/>
      <c r="E823" s="6"/>
      <c r="F823" s="6"/>
      <c r="G823" s="6"/>
      <c r="H823" s="6"/>
      <c r="I823" s="6"/>
      <c r="J823" s="6"/>
      <c r="K823" s="6"/>
      <c r="L823" s="6"/>
      <c r="M823" s="6"/>
      <c r="N823" s="6"/>
      <c r="O823" s="6"/>
      <c r="P823" s="6"/>
      <c r="Q823" s="6"/>
      <c r="R823" s="6"/>
      <c r="S823" s="6"/>
    </row>
    <row r="824" spans="1:19" ht="12.75" customHeight="1">
      <c r="A824" s="6"/>
      <c r="B824" s="6"/>
      <c r="C824" s="6"/>
      <c r="D824" s="6"/>
      <c r="E824" s="6"/>
      <c r="F824" s="6"/>
      <c r="G824" s="6"/>
      <c r="H824" s="6"/>
      <c r="I824" s="6"/>
      <c r="J824" s="6"/>
      <c r="K824" s="6"/>
      <c r="L824" s="6"/>
      <c r="M824" s="6"/>
      <c r="N824" s="6"/>
      <c r="O824" s="6"/>
      <c r="P824" s="6"/>
      <c r="Q824" s="6"/>
      <c r="R824" s="6"/>
      <c r="S824" s="6"/>
    </row>
    <row r="825" spans="1:19" ht="12.75" customHeight="1">
      <c r="A825" s="6"/>
      <c r="B825" s="6"/>
      <c r="C825" s="6"/>
      <c r="D825" s="6"/>
      <c r="E825" s="6"/>
      <c r="F825" s="6"/>
      <c r="G825" s="6"/>
      <c r="H825" s="6"/>
      <c r="I825" s="6"/>
      <c r="J825" s="6"/>
      <c r="K825" s="6"/>
      <c r="L825" s="6"/>
      <c r="M825" s="6"/>
      <c r="N825" s="6"/>
      <c r="O825" s="6"/>
      <c r="P825" s="6"/>
      <c r="Q825" s="6"/>
      <c r="R825" s="6"/>
      <c r="S825" s="6"/>
    </row>
    <row r="826" spans="1:19" ht="12.75" customHeight="1">
      <c r="A826" s="6"/>
      <c r="B826" s="6"/>
      <c r="C826" s="6"/>
      <c r="D826" s="6"/>
      <c r="E826" s="6"/>
      <c r="F826" s="6"/>
      <c r="G826" s="6"/>
      <c r="H826" s="6"/>
      <c r="I826" s="6"/>
      <c r="J826" s="6"/>
      <c r="K826" s="6"/>
      <c r="L826" s="6"/>
      <c r="M826" s="6"/>
      <c r="N826" s="6"/>
      <c r="O826" s="6"/>
      <c r="P826" s="6"/>
      <c r="Q826" s="6"/>
      <c r="R826" s="6"/>
      <c r="S826" s="6"/>
    </row>
    <row r="827" spans="1:19" ht="12.75" customHeight="1">
      <c r="A827" s="6"/>
      <c r="B827" s="6"/>
      <c r="C827" s="6"/>
      <c r="D827" s="6"/>
      <c r="E827" s="6"/>
      <c r="F827" s="6"/>
      <c r="G827" s="6"/>
      <c r="H827" s="6"/>
      <c r="I827" s="6"/>
      <c r="J827" s="6"/>
      <c r="K827" s="6"/>
      <c r="L827" s="6"/>
      <c r="M827" s="6"/>
      <c r="N827" s="6"/>
      <c r="O827" s="6"/>
      <c r="P827" s="6"/>
      <c r="Q827" s="6"/>
      <c r="R827" s="6"/>
      <c r="S827" s="6"/>
    </row>
    <row r="828" spans="1:19" ht="12.75" customHeight="1">
      <c r="A828" s="6"/>
      <c r="B828" s="6"/>
      <c r="C828" s="6"/>
      <c r="D828" s="6"/>
      <c r="E828" s="6"/>
      <c r="F828" s="6"/>
      <c r="G828" s="6"/>
      <c r="H828" s="6"/>
      <c r="I828" s="6"/>
      <c r="J828" s="6"/>
      <c r="K828" s="6"/>
      <c r="L828" s="6"/>
      <c r="M828" s="6"/>
      <c r="N828" s="6"/>
      <c r="O828" s="6"/>
      <c r="P828" s="6"/>
      <c r="Q828" s="6"/>
      <c r="R828" s="6"/>
      <c r="S828" s="6"/>
    </row>
    <row r="829" spans="1:19" ht="12.75" customHeight="1">
      <c r="A829" s="6"/>
      <c r="B829" s="6"/>
      <c r="C829" s="6"/>
      <c r="D829" s="6"/>
      <c r="E829" s="6"/>
      <c r="F829" s="6"/>
      <c r="G829" s="6"/>
      <c r="H829" s="6"/>
      <c r="I829" s="6"/>
      <c r="J829" s="6"/>
      <c r="K829" s="6"/>
      <c r="L829" s="6"/>
      <c r="M829" s="6"/>
      <c r="N829" s="6"/>
      <c r="O829" s="6"/>
      <c r="P829" s="6"/>
      <c r="Q829" s="6"/>
      <c r="R829" s="6"/>
      <c r="S829" s="6"/>
    </row>
    <row r="830" spans="1:19" ht="12.75" customHeight="1">
      <c r="A830" s="6"/>
      <c r="B830" s="6"/>
      <c r="C830" s="6"/>
      <c r="D830" s="6"/>
      <c r="E830" s="6"/>
      <c r="F830" s="6"/>
      <c r="G830" s="6"/>
      <c r="H830" s="6"/>
      <c r="I830" s="6"/>
      <c r="J830" s="6"/>
      <c r="K830" s="6"/>
      <c r="L830" s="6"/>
      <c r="M830" s="6"/>
      <c r="N830" s="6"/>
      <c r="O830" s="6"/>
      <c r="P830" s="6"/>
      <c r="Q830" s="6"/>
      <c r="R830" s="6"/>
      <c r="S830" s="6"/>
    </row>
    <row r="831" spans="1:19" ht="12.75" customHeight="1">
      <c r="A831" s="6"/>
      <c r="B831" s="6"/>
      <c r="C831" s="6"/>
      <c r="D831" s="6"/>
      <c r="E831" s="6"/>
      <c r="F831" s="6"/>
      <c r="G831" s="6"/>
      <c r="H831" s="6"/>
      <c r="I831" s="6"/>
      <c r="J831" s="6"/>
      <c r="K831" s="6"/>
      <c r="L831" s="6"/>
      <c r="M831" s="6"/>
      <c r="N831" s="6"/>
      <c r="O831" s="6"/>
      <c r="P831" s="6"/>
      <c r="Q831" s="6"/>
      <c r="R831" s="6"/>
      <c r="S831" s="6"/>
    </row>
    <row r="832" spans="1:19" ht="12.75" customHeight="1">
      <c r="A832" s="6"/>
      <c r="B832" s="6"/>
      <c r="C832" s="6"/>
      <c r="D832" s="6"/>
      <c r="E832" s="6"/>
      <c r="F832" s="6"/>
      <c r="G832" s="6"/>
      <c r="H832" s="6"/>
      <c r="I832" s="6"/>
      <c r="J832" s="6"/>
      <c r="K832" s="6"/>
      <c r="L832" s="6"/>
      <c r="M832" s="6"/>
      <c r="N832" s="6"/>
      <c r="O832" s="6"/>
      <c r="P832" s="6"/>
      <c r="Q832" s="6"/>
      <c r="R832" s="6"/>
      <c r="S832" s="6"/>
    </row>
    <row r="833" spans="1:19" ht="12.75" customHeight="1">
      <c r="A833" s="6"/>
      <c r="B833" s="6"/>
      <c r="C833" s="6"/>
      <c r="D833" s="6"/>
      <c r="E833" s="6"/>
      <c r="F833" s="6"/>
      <c r="G833" s="6"/>
      <c r="H833" s="6"/>
      <c r="I833" s="6"/>
      <c r="J833" s="6"/>
      <c r="K833" s="6"/>
      <c r="L833" s="6"/>
      <c r="M833" s="6"/>
      <c r="N833" s="6"/>
      <c r="O833" s="6"/>
      <c r="P833" s="6"/>
      <c r="Q833" s="6"/>
      <c r="R833" s="6"/>
      <c r="S833" s="6"/>
    </row>
    <row r="834" spans="1:19" ht="12.75" customHeight="1">
      <c r="A834" s="6"/>
      <c r="B834" s="6"/>
      <c r="C834" s="6"/>
      <c r="D834" s="6"/>
      <c r="E834" s="6"/>
      <c r="F834" s="6"/>
      <c r="G834" s="6"/>
      <c r="H834" s="6"/>
      <c r="I834" s="6"/>
      <c r="J834" s="6"/>
      <c r="K834" s="6"/>
      <c r="L834" s="6"/>
      <c r="M834" s="6"/>
      <c r="N834" s="6"/>
      <c r="O834" s="6"/>
      <c r="P834" s="6"/>
      <c r="Q834" s="6"/>
      <c r="R834" s="6"/>
      <c r="S834" s="6"/>
    </row>
    <row r="835" spans="1:19" ht="12.75" customHeight="1">
      <c r="A835" s="6"/>
      <c r="B835" s="6"/>
      <c r="C835" s="6"/>
      <c r="D835" s="6"/>
      <c r="E835" s="6"/>
      <c r="F835" s="6"/>
      <c r="G835" s="6"/>
      <c r="H835" s="6"/>
      <c r="I835" s="6"/>
      <c r="J835" s="6"/>
      <c r="K835" s="6"/>
      <c r="L835" s="6"/>
      <c r="M835" s="6"/>
      <c r="N835" s="6"/>
      <c r="O835" s="6"/>
      <c r="P835" s="6"/>
      <c r="Q835" s="6"/>
      <c r="R835" s="6"/>
      <c r="S835" s="6"/>
    </row>
    <row r="836" spans="1:19" ht="12.75" customHeight="1">
      <c r="A836" s="6"/>
      <c r="B836" s="6"/>
      <c r="C836" s="6"/>
      <c r="D836" s="6"/>
      <c r="E836" s="6"/>
      <c r="F836" s="6"/>
      <c r="G836" s="6"/>
      <c r="H836" s="6"/>
      <c r="I836" s="6"/>
      <c r="J836" s="6"/>
      <c r="K836" s="6"/>
      <c r="L836" s="6"/>
      <c r="M836" s="6"/>
      <c r="N836" s="6"/>
      <c r="O836" s="6"/>
      <c r="P836" s="6"/>
      <c r="Q836" s="6"/>
      <c r="R836" s="6"/>
      <c r="S836" s="6"/>
    </row>
    <row r="837" spans="1:19" ht="12.75" customHeight="1">
      <c r="A837" s="6"/>
      <c r="B837" s="6"/>
      <c r="C837" s="6"/>
      <c r="D837" s="6"/>
      <c r="E837" s="6"/>
      <c r="F837" s="6"/>
      <c r="G837" s="6"/>
      <c r="H837" s="6"/>
      <c r="I837" s="6"/>
      <c r="J837" s="6"/>
      <c r="K837" s="6"/>
      <c r="L837" s="6"/>
      <c r="M837" s="6"/>
      <c r="N837" s="6"/>
      <c r="O837" s="6"/>
      <c r="P837" s="6"/>
      <c r="Q837" s="6"/>
      <c r="R837" s="6"/>
      <c r="S837" s="6"/>
    </row>
    <row r="838" spans="1:19" ht="12.75" customHeight="1">
      <c r="A838" s="6"/>
      <c r="B838" s="6"/>
      <c r="C838" s="6"/>
      <c r="D838" s="6"/>
      <c r="E838" s="6"/>
      <c r="F838" s="6"/>
      <c r="G838" s="6"/>
      <c r="H838" s="6"/>
      <c r="I838" s="6"/>
      <c r="J838" s="6"/>
      <c r="K838" s="6"/>
      <c r="L838" s="6"/>
      <c r="M838" s="6"/>
      <c r="N838" s="6"/>
      <c r="O838" s="6"/>
      <c r="P838" s="6"/>
      <c r="Q838" s="6"/>
      <c r="R838" s="6"/>
      <c r="S838" s="6"/>
    </row>
    <row r="839" spans="1:19" ht="12.75" customHeight="1">
      <c r="A839" s="6"/>
      <c r="B839" s="6"/>
      <c r="C839" s="6"/>
      <c r="D839" s="6"/>
      <c r="E839" s="6"/>
      <c r="F839" s="6"/>
      <c r="G839" s="6"/>
      <c r="H839" s="6"/>
      <c r="I839" s="6"/>
      <c r="J839" s="6"/>
      <c r="K839" s="6"/>
      <c r="L839" s="6"/>
      <c r="M839" s="6"/>
      <c r="N839" s="6"/>
      <c r="O839" s="6"/>
      <c r="P839" s="6"/>
      <c r="Q839" s="6"/>
      <c r="R839" s="6"/>
      <c r="S839" s="6"/>
    </row>
    <row r="840" spans="1:19" ht="12.75" customHeight="1">
      <c r="A840" s="6"/>
      <c r="B840" s="6"/>
      <c r="C840" s="6"/>
      <c r="D840" s="6"/>
      <c r="E840" s="6"/>
      <c r="F840" s="6"/>
      <c r="G840" s="6"/>
      <c r="H840" s="6"/>
      <c r="I840" s="6"/>
      <c r="J840" s="6"/>
      <c r="K840" s="6"/>
      <c r="L840" s="6"/>
      <c r="M840" s="6"/>
      <c r="N840" s="6"/>
      <c r="O840" s="6"/>
      <c r="P840" s="6"/>
      <c r="Q840" s="6"/>
      <c r="R840" s="6"/>
      <c r="S840" s="6"/>
    </row>
    <row r="841" spans="1:19" ht="12.75" customHeight="1">
      <c r="A841" s="6"/>
      <c r="B841" s="6"/>
      <c r="C841" s="6"/>
      <c r="D841" s="6"/>
      <c r="E841" s="6"/>
      <c r="F841" s="6"/>
      <c r="G841" s="6"/>
      <c r="H841" s="6"/>
      <c r="I841" s="6"/>
      <c r="J841" s="6"/>
      <c r="K841" s="6"/>
      <c r="L841" s="6"/>
      <c r="M841" s="6"/>
      <c r="N841" s="6"/>
      <c r="O841" s="6"/>
      <c r="P841" s="6"/>
      <c r="Q841" s="6"/>
      <c r="R841" s="6"/>
      <c r="S841" s="6"/>
    </row>
    <row r="842" spans="1:19" ht="12.75" customHeight="1">
      <c r="A842" s="6"/>
      <c r="B842" s="6"/>
      <c r="C842" s="6"/>
      <c r="D842" s="6"/>
      <c r="E842" s="6"/>
      <c r="F842" s="6"/>
      <c r="G842" s="6"/>
      <c r="H842" s="6"/>
      <c r="I842" s="6"/>
      <c r="J842" s="6"/>
      <c r="K842" s="6"/>
      <c r="L842" s="6"/>
      <c r="M842" s="6"/>
      <c r="N842" s="6"/>
      <c r="O842" s="6"/>
      <c r="P842" s="6"/>
      <c r="Q842" s="6"/>
      <c r="R842" s="6"/>
      <c r="S842" s="6"/>
    </row>
    <row r="843" spans="1:19" ht="12.75" customHeight="1">
      <c r="A843" s="6"/>
      <c r="B843" s="6"/>
      <c r="C843" s="6"/>
      <c r="D843" s="6"/>
      <c r="E843" s="6"/>
      <c r="F843" s="6"/>
      <c r="G843" s="6"/>
      <c r="H843" s="6"/>
      <c r="I843" s="6"/>
      <c r="J843" s="6"/>
      <c r="K843" s="6"/>
      <c r="L843" s="6"/>
      <c r="M843" s="6"/>
      <c r="N843" s="6"/>
      <c r="O843" s="6"/>
      <c r="P843" s="6"/>
      <c r="Q843" s="6"/>
      <c r="R843" s="6"/>
      <c r="S843" s="6"/>
    </row>
    <row r="844" spans="1:19" ht="12.75" customHeight="1">
      <c r="A844" s="6"/>
      <c r="B844" s="6"/>
      <c r="C844" s="6"/>
      <c r="D844" s="6"/>
      <c r="E844" s="6"/>
      <c r="F844" s="6"/>
      <c r="G844" s="6"/>
      <c r="H844" s="6"/>
      <c r="I844" s="6"/>
      <c r="J844" s="6"/>
      <c r="K844" s="6"/>
      <c r="L844" s="6"/>
      <c r="M844" s="6"/>
      <c r="N844" s="6"/>
      <c r="O844" s="6"/>
      <c r="P844" s="6"/>
      <c r="Q844" s="6"/>
      <c r="R844" s="6"/>
      <c r="S844" s="6"/>
    </row>
    <row r="845" spans="1:19" ht="12.75" customHeight="1">
      <c r="A845" s="6"/>
      <c r="B845" s="6"/>
      <c r="C845" s="6"/>
      <c r="D845" s="6"/>
      <c r="E845" s="6"/>
      <c r="F845" s="6"/>
      <c r="G845" s="6"/>
      <c r="H845" s="6"/>
      <c r="I845" s="6"/>
      <c r="J845" s="6"/>
      <c r="K845" s="6"/>
      <c r="L845" s="6"/>
      <c r="M845" s="6"/>
      <c r="N845" s="6"/>
      <c r="O845" s="6"/>
      <c r="P845" s="6"/>
      <c r="Q845" s="6"/>
      <c r="R845" s="6"/>
      <c r="S845" s="6"/>
    </row>
    <row r="846" spans="1:19" ht="12.75" customHeight="1">
      <c r="A846" s="6"/>
      <c r="B846" s="6"/>
      <c r="C846" s="6"/>
      <c r="D846" s="6"/>
      <c r="E846" s="6"/>
      <c r="F846" s="6"/>
      <c r="G846" s="6"/>
      <c r="H846" s="6"/>
      <c r="I846" s="6"/>
      <c r="J846" s="6"/>
      <c r="K846" s="6"/>
      <c r="L846" s="6"/>
      <c r="M846" s="6"/>
      <c r="N846" s="6"/>
      <c r="O846" s="6"/>
      <c r="P846" s="6"/>
      <c r="Q846" s="6"/>
      <c r="R846" s="6"/>
      <c r="S846" s="6"/>
    </row>
    <row r="847" spans="1:19" ht="12.75" customHeight="1">
      <c r="A847" s="6"/>
      <c r="B847" s="6"/>
      <c r="C847" s="6"/>
      <c r="D847" s="6"/>
      <c r="E847" s="6"/>
      <c r="F847" s="6"/>
      <c r="G847" s="6"/>
      <c r="H847" s="6"/>
      <c r="I847" s="6"/>
      <c r="J847" s="6"/>
      <c r="K847" s="6"/>
      <c r="L847" s="6"/>
      <c r="M847" s="6"/>
      <c r="N847" s="6"/>
      <c r="O847" s="6"/>
      <c r="P847" s="6"/>
      <c r="Q847" s="6"/>
      <c r="R847" s="6"/>
      <c r="S847" s="6"/>
    </row>
    <row r="848" spans="1:19" ht="12.75" customHeight="1">
      <c r="A848" s="6"/>
      <c r="B848" s="6"/>
      <c r="C848" s="6"/>
      <c r="D848" s="6"/>
      <c r="E848" s="6"/>
      <c r="F848" s="6"/>
      <c r="G848" s="6"/>
      <c r="H848" s="6"/>
      <c r="I848" s="6"/>
      <c r="J848" s="6"/>
      <c r="K848" s="6"/>
      <c r="L848" s="6"/>
      <c r="M848" s="6"/>
      <c r="N848" s="6"/>
      <c r="O848" s="6"/>
      <c r="P848" s="6"/>
      <c r="Q848" s="6"/>
      <c r="R848" s="6"/>
      <c r="S848" s="6"/>
    </row>
    <row r="849" spans="1:19" ht="12.75" customHeight="1">
      <c r="A849" s="6"/>
      <c r="B849" s="6"/>
      <c r="C849" s="6"/>
      <c r="D849" s="6"/>
      <c r="E849" s="6"/>
      <c r="F849" s="6"/>
      <c r="G849" s="6"/>
      <c r="H849" s="6"/>
      <c r="I849" s="6"/>
      <c r="J849" s="6"/>
      <c r="K849" s="6"/>
      <c r="L849" s="6"/>
      <c r="M849" s="6"/>
      <c r="N849" s="6"/>
      <c r="O849" s="6"/>
      <c r="P849" s="6"/>
      <c r="Q849" s="6"/>
      <c r="R849" s="6"/>
      <c r="S849" s="6"/>
    </row>
    <row r="850" spans="1:19" ht="12.75" customHeight="1">
      <c r="A850" s="6"/>
      <c r="B850" s="6"/>
      <c r="C850" s="6"/>
      <c r="D850" s="6"/>
      <c r="E850" s="6"/>
      <c r="F850" s="6"/>
      <c r="G850" s="6"/>
      <c r="H850" s="6"/>
      <c r="I850" s="6"/>
      <c r="J850" s="6"/>
      <c r="K850" s="6"/>
      <c r="L850" s="6"/>
      <c r="M850" s="6"/>
      <c r="N850" s="6"/>
      <c r="O850" s="6"/>
      <c r="P850" s="6"/>
      <c r="Q850" s="6"/>
      <c r="R850" s="6"/>
      <c r="S850" s="6"/>
    </row>
    <row r="851" spans="1:19" ht="12.75" customHeight="1">
      <c r="A851" s="6"/>
      <c r="B851" s="6"/>
      <c r="C851" s="6"/>
      <c r="D851" s="6"/>
      <c r="E851" s="6"/>
      <c r="F851" s="6"/>
      <c r="G851" s="6"/>
      <c r="H851" s="6"/>
      <c r="I851" s="6"/>
      <c r="J851" s="6"/>
      <c r="K851" s="6"/>
      <c r="L851" s="6"/>
      <c r="M851" s="6"/>
      <c r="N851" s="6"/>
      <c r="O851" s="6"/>
      <c r="P851" s="6"/>
      <c r="Q851" s="6"/>
      <c r="R851" s="6"/>
      <c r="S851" s="6"/>
    </row>
    <row r="852" spans="1:19" ht="12.75" customHeight="1">
      <c r="A852" s="6"/>
      <c r="B852" s="6"/>
      <c r="C852" s="6"/>
      <c r="D852" s="6"/>
      <c r="E852" s="6"/>
      <c r="F852" s="6"/>
      <c r="G852" s="6"/>
      <c r="H852" s="6"/>
      <c r="I852" s="6"/>
      <c r="J852" s="6"/>
      <c r="K852" s="6"/>
      <c r="L852" s="6"/>
      <c r="M852" s="6"/>
      <c r="N852" s="6"/>
      <c r="O852" s="6"/>
      <c r="P852" s="6"/>
      <c r="Q852" s="6"/>
      <c r="R852" s="6"/>
      <c r="S852" s="6"/>
    </row>
    <row r="853" spans="1:19" ht="12.75" customHeight="1">
      <c r="A853" s="6"/>
      <c r="B853" s="6"/>
      <c r="C853" s="6"/>
      <c r="D853" s="6"/>
      <c r="E853" s="6"/>
      <c r="F853" s="6"/>
      <c r="G853" s="6"/>
      <c r="H853" s="6"/>
      <c r="I853" s="6"/>
      <c r="J853" s="6"/>
      <c r="K853" s="6"/>
      <c r="L853" s="6"/>
      <c r="M853" s="6"/>
      <c r="N853" s="6"/>
      <c r="O853" s="6"/>
      <c r="P853" s="6"/>
      <c r="Q853" s="6"/>
      <c r="R853" s="6"/>
      <c r="S853" s="6"/>
    </row>
    <row r="854" spans="1:19" ht="12.75" customHeight="1">
      <c r="A854" s="6"/>
      <c r="B854" s="6"/>
      <c r="C854" s="6"/>
      <c r="D854" s="6"/>
      <c r="E854" s="6"/>
      <c r="F854" s="6"/>
      <c r="G854" s="6"/>
      <c r="H854" s="6"/>
      <c r="I854" s="6"/>
      <c r="J854" s="6"/>
      <c r="K854" s="6"/>
      <c r="L854" s="6"/>
      <c r="M854" s="6"/>
      <c r="N854" s="6"/>
      <c r="O854" s="6"/>
      <c r="P854" s="6"/>
      <c r="Q854" s="6"/>
      <c r="R854" s="6"/>
      <c r="S854" s="6"/>
    </row>
    <row r="855" spans="1:19" ht="12.75" customHeight="1">
      <c r="A855" s="6"/>
      <c r="B855" s="6"/>
      <c r="C855" s="6"/>
      <c r="D855" s="6"/>
      <c r="E855" s="6"/>
      <c r="F855" s="6"/>
      <c r="G855" s="6"/>
      <c r="H855" s="6"/>
      <c r="I855" s="6"/>
      <c r="J855" s="6"/>
      <c r="K855" s="6"/>
      <c r="L855" s="6"/>
      <c r="M855" s="6"/>
      <c r="N855" s="6"/>
      <c r="O855" s="6"/>
      <c r="P855" s="6"/>
      <c r="Q855" s="6"/>
      <c r="R855" s="6"/>
      <c r="S855" s="6"/>
    </row>
    <row r="856" spans="1:19" ht="12.75" customHeight="1">
      <c r="A856" s="6"/>
      <c r="B856" s="6"/>
      <c r="C856" s="6"/>
      <c r="D856" s="6"/>
      <c r="E856" s="6"/>
      <c r="F856" s="6"/>
      <c r="G856" s="6"/>
      <c r="H856" s="6"/>
      <c r="I856" s="6"/>
      <c r="J856" s="6"/>
      <c r="K856" s="6"/>
      <c r="L856" s="6"/>
      <c r="M856" s="6"/>
      <c r="N856" s="6"/>
      <c r="O856" s="6"/>
      <c r="P856" s="6"/>
      <c r="Q856" s="6"/>
      <c r="R856" s="6"/>
      <c r="S856" s="6"/>
    </row>
    <row r="857" spans="1:19" ht="12.75" customHeight="1">
      <c r="A857" s="6"/>
      <c r="B857" s="6"/>
      <c r="C857" s="6"/>
      <c r="D857" s="6"/>
      <c r="E857" s="6"/>
      <c r="F857" s="6"/>
      <c r="G857" s="6"/>
      <c r="H857" s="6"/>
      <c r="I857" s="6"/>
      <c r="J857" s="6"/>
      <c r="K857" s="6"/>
      <c r="L857" s="6"/>
      <c r="M857" s="6"/>
      <c r="N857" s="6"/>
      <c r="O857" s="6"/>
      <c r="P857" s="6"/>
      <c r="Q857" s="6"/>
      <c r="R857" s="6"/>
      <c r="S857" s="6"/>
    </row>
    <row r="858" spans="1:19" ht="12.75" customHeight="1">
      <c r="A858" s="6"/>
      <c r="B858" s="6"/>
      <c r="C858" s="6"/>
      <c r="D858" s="6"/>
      <c r="E858" s="6"/>
      <c r="F858" s="6"/>
      <c r="G858" s="6"/>
      <c r="H858" s="6"/>
      <c r="I858" s="6"/>
      <c r="J858" s="6"/>
      <c r="K858" s="6"/>
      <c r="L858" s="6"/>
      <c r="M858" s="6"/>
      <c r="N858" s="6"/>
      <c r="O858" s="6"/>
      <c r="P858" s="6"/>
      <c r="Q858" s="6"/>
      <c r="R858" s="6"/>
      <c r="S858" s="6"/>
    </row>
    <row r="859" spans="1:19" ht="12.75" customHeight="1">
      <c r="A859" s="6"/>
      <c r="B859" s="6"/>
      <c r="C859" s="6"/>
      <c r="D859" s="6"/>
      <c r="E859" s="6"/>
      <c r="F859" s="6"/>
      <c r="G859" s="6"/>
      <c r="H859" s="6"/>
      <c r="I859" s="6"/>
      <c r="J859" s="6"/>
      <c r="K859" s="6"/>
      <c r="L859" s="6"/>
      <c r="M859" s="6"/>
      <c r="N859" s="6"/>
      <c r="O859" s="6"/>
      <c r="P859" s="6"/>
      <c r="Q859" s="6"/>
      <c r="R859" s="6"/>
      <c r="S859" s="6"/>
    </row>
    <row r="860" spans="1:19" ht="12.75" customHeight="1">
      <c r="A860" s="6"/>
      <c r="B860" s="6"/>
      <c r="C860" s="6"/>
      <c r="D860" s="6"/>
      <c r="E860" s="6"/>
      <c r="F860" s="6"/>
      <c r="G860" s="6"/>
      <c r="H860" s="6"/>
      <c r="I860" s="6"/>
      <c r="J860" s="6"/>
      <c r="K860" s="6"/>
      <c r="L860" s="6"/>
      <c r="M860" s="6"/>
      <c r="N860" s="6"/>
      <c r="O860" s="6"/>
      <c r="P860" s="6"/>
      <c r="Q860" s="6"/>
      <c r="R860" s="6"/>
      <c r="S860" s="6"/>
    </row>
    <row r="861" spans="1:19" ht="12.75" customHeight="1">
      <c r="A861" s="6"/>
      <c r="B861" s="6"/>
      <c r="C861" s="6"/>
      <c r="D861" s="6"/>
      <c r="E861" s="6"/>
      <c r="F861" s="6"/>
      <c r="G861" s="6"/>
      <c r="H861" s="6"/>
      <c r="I861" s="6"/>
      <c r="J861" s="6"/>
      <c r="K861" s="6"/>
      <c r="L861" s="6"/>
      <c r="M861" s="6"/>
      <c r="N861" s="6"/>
      <c r="O861" s="6"/>
      <c r="P861" s="6"/>
      <c r="Q861" s="6"/>
      <c r="R861" s="6"/>
      <c r="S861" s="6"/>
    </row>
    <row r="862" spans="1:19" ht="12.75" customHeight="1">
      <c r="A862" s="6"/>
      <c r="B862" s="6"/>
      <c r="C862" s="6"/>
      <c r="D862" s="6"/>
      <c r="E862" s="6"/>
      <c r="F862" s="6"/>
      <c r="G862" s="6"/>
      <c r="H862" s="6"/>
      <c r="I862" s="6"/>
      <c r="J862" s="6"/>
      <c r="K862" s="6"/>
      <c r="L862" s="6"/>
      <c r="M862" s="6"/>
      <c r="N862" s="6"/>
      <c r="O862" s="6"/>
      <c r="P862" s="6"/>
      <c r="Q862" s="6"/>
      <c r="R862" s="6"/>
      <c r="S862" s="6"/>
    </row>
    <row r="863" spans="1:19" ht="12.75" customHeight="1">
      <c r="A863" s="6"/>
      <c r="B863" s="6"/>
      <c r="C863" s="6"/>
      <c r="D863" s="6"/>
      <c r="E863" s="6"/>
      <c r="F863" s="6"/>
      <c r="G863" s="6"/>
      <c r="H863" s="6"/>
      <c r="I863" s="6"/>
      <c r="J863" s="6"/>
      <c r="K863" s="6"/>
      <c r="L863" s="6"/>
      <c r="M863" s="6"/>
      <c r="N863" s="6"/>
      <c r="O863" s="6"/>
      <c r="P863" s="6"/>
      <c r="Q863" s="6"/>
      <c r="R863" s="6"/>
      <c r="S863" s="6"/>
    </row>
    <row r="864" spans="1:19" ht="12.75" customHeight="1">
      <c r="A864" s="6"/>
      <c r="B864" s="6"/>
      <c r="C864" s="6"/>
      <c r="D864" s="6"/>
      <c r="E864" s="6"/>
      <c r="F864" s="6"/>
      <c r="G864" s="6"/>
      <c r="H864" s="6"/>
      <c r="I864" s="6"/>
      <c r="J864" s="6"/>
      <c r="K864" s="6"/>
      <c r="L864" s="6"/>
      <c r="M864" s="6"/>
      <c r="N864" s="6"/>
      <c r="O864" s="6"/>
      <c r="P864" s="6"/>
      <c r="Q864" s="6"/>
      <c r="R864" s="6"/>
      <c r="S864" s="6"/>
    </row>
    <row r="865" spans="1:19" ht="12.75" customHeight="1">
      <c r="A865" s="6"/>
      <c r="B865" s="6"/>
      <c r="C865" s="6"/>
      <c r="D865" s="6"/>
      <c r="E865" s="6"/>
      <c r="F865" s="6"/>
      <c r="G865" s="6"/>
      <c r="H865" s="6"/>
      <c r="I865" s="6"/>
      <c r="J865" s="6"/>
      <c r="K865" s="6"/>
      <c r="L865" s="6"/>
      <c r="M865" s="6"/>
      <c r="N865" s="6"/>
      <c r="O865" s="6"/>
      <c r="P865" s="6"/>
      <c r="Q865" s="6"/>
      <c r="R865" s="6"/>
      <c r="S865" s="6"/>
    </row>
    <row r="866" spans="1:19" ht="12.75" customHeight="1">
      <c r="A866" s="6"/>
      <c r="B866" s="6"/>
      <c r="C866" s="6"/>
      <c r="D866" s="6"/>
      <c r="E866" s="6"/>
      <c r="F866" s="6"/>
      <c r="G866" s="6"/>
      <c r="H866" s="6"/>
      <c r="I866" s="6"/>
      <c r="J866" s="6"/>
      <c r="K866" s="6"/>
      <c r="L866" s="6"/>
      <c r="M866" s="6"/>
      <c r="N866" s="6"/>
      <c r="O866" s="6"/>
      <c r="P866" s="6"/>
      <c r="Q866" s="6"/>
      <c r="R866" s="6"/>
      <c r="S866" s="6"/>
    </row>
    <row r="867" spans="1:19" ht="12.75" customHeight="1">
      <c r="A867" s="6"/>
      <c r="B867" s="6"/>
      <c r="C867" s="6"/>
      <c r="D867" s="6"/>
      <c r="E867" s="6"/>
      <c r="F867" s="6"/>
      <c r="G867" s="6"/>
      <c r="H867" s="6"/>
      <c r="I867" s="6"/>
      <c r="J867" s="6"/>
      <c r="K867" s="6"/>
      <c r="L867" s="6"/>
      <c r="M867" s="6"/>
      <c r="N867" s="6"/>
      <c r="O867" s="6"/>
      <c r="P867" s="6"/>
      <c r="Q867" s="6"/>
      <c r="R867" s="6"/>
      <c r="S867" s="6"/>
    </row>
    <row r="868" spans="1:19" ht="12.75" customHeight="1">
      <c r="A868" s="6"/>
      <c r="B868" s="6"/>
      <c r="C868" s="6"/>
      <c r="D868" s="6"/>
      <c r="E868" s="6"/>
      <c r="F868" s="6"/>
      <c r="G868" s="6"/>
      <c r="H868" s="6"/>
      <c r="I868" s="6"/>
      <c r="J868" s="6"/>
      <c r="K868" s="6"/>
      <c r="L868" s="6"/>
      <c r="M868" s="6"/>
      <c r="N868" s="6"/>
      <c r="O868" s="6"/>
      <c r="P868" s="6"/>
      <c r="Q868" s="6"/>
      <c r="R868" s="6"/>
      <c r="S868" s="6"/>
    </row>
    <row r="869" spans="1:19" ht="12.75" customHeight="1">
      <c r="A869" s="6"/>
      <c r="B869" s="6"/>
      <c r="C869" s="6"/>
      <c r="D869" s="6"/>
      <c r="E869" s="6"/>
      <c r="F869" s="6"/>
      <c r="G869" s="6"/>
      <c r="H869" s="6"/>
      <c r="I869" s="6"/>
      <c r="J869" s="6"/>
      <c r="K869" s="6"/>
      <c r="L869" s="6"/>
      <c r="M869" s="6"/>
      <c r="N869" s="6"/>
      <c r="O869" s="6"/>
      <c r="P869" s="6"/>
      <c r="Q869" s="6"/>
      <c r="R869" s="6"/>
      <c r="S869" s="6"/>
    </row>
    <row r="870" spans="1:19" ht="12.75" customHeight="1">
      <c r="A870" s="6"/>
      <c r="B870" s="6"/>
      <c r="C870" s="6"/>
      <c r="D870" s="6"/>
      <c r="E870" s="6"/>
      <c r="F870" s="6"/>
      <c r="G870" s="6"/>
      <c r="H870" s="6"/>
      <c r="I870" s="6"/>
      <c r="J870" s="6"/>
      <c r="K870" s="6"/>
      <c r="L870" s="6"/>
      <c r="M870" s="6"/>
      <c r="N870" s="6"/>
      <c r="O870" s="6"/>
      <c r="P870" s="6"/>
      <c r="Q870" s="6"/>
      <c r="R870" s="6"/>
      <c r="S870" s="6"/>
    </row>
    <row r="871" spans="1:19" ht="12.75" customHeight="1">
      <c r="A871" s="6"/>
      <c r="B871" s="6"/>
      <c r="C871" s="6"/>
      <c r="D871" s="6"/>
      <c r="E871" s="6"/>
      <c r="F871" s="6"/>
      <c r="G871" s="6"/>
      <c r="H871" s="6"/>
      <c r="I871" s="6"/>
      <c r="J871" s="6"/>
      <c r="K871" s="6"/>
      <c r="L871" s="6"/>
      <c r="M871" s="6"/>
      <c r="N871" s="6"/>
      <c r="O871" s="6"/>
      <c r="P871" s="6"/>
      <c r="Q871" s="6"/>
      <c r="R871" s="6"/>
      <c r="S871" s="6"/>
    </row>
    <row r="872" spans="1:19" ht="12.75" customHeight="1">
      <c r="A872" s="6"/>
      <c r="B872" s="6"/>
      <c r="C872" s="6"/>
      <c r="D872" s="6"/>
      <c r="E872" s="6"/>
      <c r="F872" s="6"/>
      <c r="G872" s="6"/>
      <c r="H872" s="6"/>
      <c r="I872" s="6"/>
      <c r="J872" s="6"/>
      <c r="K872" s="6"/>
      <c r="L872" s="6"/>
      <c r="M872" s="6"/>
      <c r="N872" s="6"/>
      <c r="O872" s="6"/>
      <c r="P872" s="6"/>
      <c r="Q872" s="6"/>
      <c r="R872" s="6"/>
      <c r="S872" s="6"/>
    </row>
    <row r="873" spans="1:19" ht="12.75" customHeight="1">
      <c r="A873" s="6"/>
      <c r="B873" s="6"/>
      <c r="C873" s="6"/>
      <c r="D873" s="6"/>
      <c r="E873" s="6"/>
      <c r="F873" s="6"/>
      <c r="G873" s="6"/>
      <c r="H873" s="6"/>
      <c r="I873" s="6"/>
      <c r="J873" s="6"/>
      <c r="K873" s="6"/>
      <c r="L873" s="6"/>
      <c r="M873" s="6"/>
      <c r="N873" s="6"/>
      <c r="O873" s="6"/>
      <c r="P873" s="6"/>
      <c r="Q873" s="6"/>
      <c r="R873" s="6"/>
      <c r="S873" s="6"/>
    </row>
    <row r="874" spans="1:19" ht="12.75" customHeight="1">
      <c r="A874" s="6"/>
      <c r="B874" s="6"/>
      <c r="C874" s="6"/>
      <c r="D874" s="6"/>
      <c r="E874" s="6"/>
      <c r="F874" s="6"/>
      <c r="G874" s="6"/>
      <c r="H874" s="6"/>
      <c r="I874" s="6"/>
      <c r="J874" s="6"/>
      <c r="K874" s="6"/>
      <c r="L874" s="6"/>
      <c r="M874" s="6"/>
      <c r="N874" s="6"/>
      <c r="O874" s="6"/>
      <c r="P874" s="6"/>
      <c r="Q874" s="6"/>
      <c r="R874" s="6"/>
      <c r="S874" s="6"/>
    </row>
    <row r="875" spans="1:19" ht="12.75" customHeight="1">
      <c r="A875" s="6"/>
      <c r="B875" s="6"/>
      <c r="C875" s="6"/>
      <c r="D875" s="6"/>
      <c r="E875" s="6"/>
      <c r="F875" s="6"/>
      <c r="G875" s="6"/>
      <c r="H875" s="6"/>
      <c r="I875" s="6"/>
      <c r="J875" s="6"/>
      <c r="K875" s="6"/>
      <c r="L875" s="6"/>
      <c r="M875" s="6"/>
      <c r="N875" s="6"/>
      <c r="O875" s="6"/>
      <c r="P875" s="6"/>
      <c r="Q875" s="6"/>
      <c r="R875" s="6"/>
      <c r="S875" s="6"/>
    </row>
    <row r="876" spans="1:19" ht="12.75" customHeight="1">
      <c r="A876" s="6"/>
      <c r="B876" s="6"/>
      <c r="C876" s="6"/>
      <c r="D876" s="6"/>
      <c r="E876" s="6"/>
      <c r="F876" s="6"/>
      <c r="G876" s="6"/>
      <c r="H876" s="6"/>
      <c r="I876" s="6"/>
      <c r="J876" s="6"/>
      <c r="K876" s="6"/>
      <c r="L876" s="6"/>
      <c r="M876" s="6"/>
      <c r="N876" s="6"/>
      <c r="O876" s="6"/>
      <c r="P876" s="6"/>
      <c r="Q876" s="6"/>
      <c r="R876" s="6"/>
      <c r="S876" s="6"/>
    </row>
    <row r="877" spans="1:19" ht="12.75" customHeight="1">
      <c r="A877" s="6"/>
      <c r="B877" s="6"/>
      <c r="C877" s="6"/>
      <c r="D877" s="6"/>
      <c r="E877" s="6"/>
      <c r="F877" s="6"/>
      <c r="G877" s="6"/>
      <c r="H877" s="6"/>
      <c r="I877" s="6"/>
      <c r="J877" s="6"/>
      <c r="K877" s="6"/>
      <c r="L877" s="6"/>
      <c r="M877" s="6"/>
      <c r="N877" s="6"/>
      <c r="O877" s="6"/>
      <c r="P877" s="6"/>
      <c r="Q877" s="6"/>
      <c r="R877" s="6"/>
      <c r="S877" s="6"/>
    </row>
    <row r="878" spans="1:19" ht="12.75" customHeight="1">
      <c r="A878" s="6"/>
      <c r="B878" s="6"/>
      <c r="C878" s="6"/>
      <c r="D878" s="6"/>
      <c r="E878" s="6"/>
      <c r="F878" s="6"/>
      <c r="G878" s="6"/>
      <c r="H878" s="6"/>
      <c r="I878" s="6"/>
      <c r="J878" s="6"/>
      <c r="K878" s="6"/>
      <c r="L878" s="6"/>
      <c r="M878" s="6"/>
      <c r="N878" s="6"/>
      <c r="O878" s="6"/>
      <c r="P878" s="6"/>
      <c r="Q878" s="6"/>
      <c r="R878" s="6"/>
      <c r="S878" s="6"/>
    </row>
    <row r="879" spans="1:19" ht="12.75" customHeight="1">
      <c r="A879" s="6"/>
      <c r="B879" s="6"/>
      <c r="C879" s="6"/>
      <c r="D879" s="6"/>
      <c r="E879" s="6"/>
      <c r="F879" s="6"/>
      <c r="G879" s="6"/>
      <c r="H879" s="6"/>
      <c r="I879" s="6"/>
      <c r="J879" s="6"/>
      <c r="K879" s="6"/>
      <c r="L879" s="6"/>
      <c r="M879" s="6"/>
      <c r="N879" s="6"/>
      <c r="O879" s="6"/>
      <c r="P879" s="6"/>
      <c r="Q879" s="6"/>
      <c r="R879" s="6"/>
      <c r="S879" s="6"/>
    </row>
    <row r="880" spans="1:19" ht="12.75" customHeight="1">
      <c r="A880" s="6"/>
      <c r="B880" s="6"/>
      <c r="C880" s="6"/>
      <c r="D880" s="6"/>
      <c r="E880" s="6"/>
      <c r="F880" s="6"/>
      <c r="G880" s="6"/>
      <c r="H880" s="6"/>
      <c r="I880" s="6"/>
      <c r="J880" s="6"/>
      <c r="K880" s="6"/>
      <c r="L880" s="6"/>
      <c r="M880" s="6"/>
      <c r="N880" s="6"/>
      <c r="O880" s="6"/>
      <c r="P880" s="6"/>
      <c r="Q880" s="6"/>
      <c r="R880" s="6"/>
      <c r="S880" s="6"/>
    </row>
    <row r="881" spans="1:19" ht="12.75" customHeight="1">
      <c r="A881" s="6"/>
      <c r="B881" s="6"/>
      <c r="C881" s="6"/>
      <c r="D881" s="6"/>
      <c r="E881" s="6"/>
      <c r="F881" s="6"/>
      <c r="G881" s="6"/>
      <c r="H881" s="6"/>
      <c r="I881" s="6"/>
      <c r="J881" s="6"/>
      <c r="K881" s="6"/>
      <c r="L881" s="6"/>
      <c r="M881" s="6"/>
      <c r="N881" s="6"/>
      <c r="O881" s="6"/>
      <c r="P881" s="6"/>
      <c r="Q881" s="6"/>
      <c r="R881" s="6"/>
      <c r="S881" s="6"/>
    </row>
    <row r="882" spans="1:19" ht="12.75" customHeight="1">
      <c r="A882" s="6"/>
      <c r="B882" s="6"/>
      <c r="C882" s="6"/>
      <c r="D882" s="6"/>
      <c r="E882" s="6"/>
      <c r="F882" s="6"/>
      <c r="G882" s="6"/>
      <c r="H882" s="6"/>
      <c r="I882" s="6"/>
      <c r="J882" s="6"/>
      <c r="K882" s="6"/>
      <c r="L882" s="6"/>
      <c r="M882" s="6"/>
      <c r="N882" s="6"/>
      <c r="O882" s="6"/>
      <c r="P882" s="6"/>
      <c r="Q882" s="6"/>
      <c r="R882" s="6"/>
      <c r="S882" s="6"/>
    </row>
    <row r="883" spans="1:19" ht="12.75" customHeight="1">
      <c r="A883" s="6"/>
      <c r="B883" s="6"/>
      <c r="C883" s="6"/>
      <c r="D883" s="6"/>
      <c r="E883" s="6"/>
      <c r="F883" s="6"/>
      <c r="G883" s="6"/>
      <c r="H883" s="6"/>
      <c r="I883" s="6"/>
      <c r="J883" s="6"/>
      <c r="K883" s="6"/>
      <c r="L883" s="6"/>
      <c r="M883" s="6"/>
      <c r="N883" s="6"/>
      <c r="O883" s="6"/>
      <c r="P883" s="6"/>
      <c r="Q883" s="6"/>
      <c r="R883" s="6"/>
      <c r="S883" s="6"/>
    </row>
    <row r="884" spans="1:19" ht="12.75" customHeight="1">
      <c r="A884" s="6"/>
      <c r="B884" s="6"/>
      <c r="C884" s="6"/>
      <c r="D884" s="6"/>
      <c r="E884" s="6"/>
      <c r="F884" s="6"/>
      <c r="G884" s="6"/>
      <c r="H884" s="6"/>
      <c r="I884" s="6"/>
      <c r="J884" s="6"/>
      <c r="K884" s="6"/>
      <c r="L884" s="6"/>
      <c r="M884" s="6"/>
      <c r="N884" s="6"/>
      <c r="O884" s="6"/>
      <c r="P884" s="6"/>
      <c r="Q884" s="6"/>
      <c r="R884" s="6"/>
      <c r="S884" s="6"/>
    </row>
    <row r="885" spans="1:19" ht="12.75" customHeight="1">
      <c r="A885" s="6"/>
      <c r="B885" s="6"/>
      <c r="C885" s="6"/>
      <c r="D885" s="6"/>
      <c r="E885" s="6"/>
      <c r="F885" s="6"/>
      <c r="G885" s="6"/>
      <c r="H885" s="6"/>
      <c r="I885" s="6"/>
      <c r="J885" s="6"/>
      <c r="K885" s="6"/>
      <c r="L885" s="6"/>
      <c r="M885" s="6"/>
      <c r="N885" s="6"/>
      <c r="O885" s="6"/>
      <c r="P885" s="6"/>
      <c r="Q885" s="6"/>
      <c r="R885" s="6"/>
      <c r="S885" s="6"/>
    </row>
    <row r="886" spans="1:19" ht="12.75" customHeight="1">
      <c r="A886" s="6"/>
      <c r="B886" s="6"/>
      <c r="C886" s="6"/>
      <c r="D886" s="6"/>
      <c r="E886" s="6"/>
      <c r="F886" s="6"/>
      <c r="G886" s="6"/>
      <c r="H886" s="6"/>
      <c r="I886" s="6"/>
      <c r="J886" s="6"/>
      <c r="K886" s="6"/>
      <c r="L886" s="6"/>
      <c r="M886" s="6"/>
      <c r="N886" s="6"/>
      <c r="O886" s="6"/>
      <c r="P886" s="6"/>
      <c r="Q886" s="6"/>
      <c r="R886" s="6"/>
      <c r="S886" s="6"/>
    </row>
    <row r="887" spans="1:19" ht="12.75" customHeight="1">
      <c r="A887" s="6"/>
      <c r="B887" s="6"/>
      <c r="C887" s="6"/>
      <c r="D887" s="6"/>
      <c r="E887" s="6"/>
      <c r="F887" s="6"/>
      <c r="G887" s="6"/>
      <c r="H887" s="6"/>
      <c r="I887" s="6"/>
      <c r="J887" s="6"/>
      <c r="K887" s="6"/>
      <c r="L887" s="6"/>
      <c r="M887" s="6"/>
      <c r="N887" s="6"/>
      <c r="O887" s="6"/>
      <c r="P887" s="6"/>
      <c r="Q887" s="6"/>
      <c r="R887" s="6"/>
      <c r="S887" s="6"/>
    </row>
    <row r="888" spans="1:19" ht="12.75" customHeight="1">
      <c r="A888" s="6"/>
      <c r="B888" s="6"/>
      <c r="C888" s="6"/>
      <c r="D888" s="6"/>
      <c r="E888" s="6"/>
      <c r="F888" s="6"/>
      <c r="G888" s="6"/>
      <c r="H888" s="6"/>
      <c r="I888" s="6"/>
      <c r="J888" s="6"/>
      <c r="K888" s="6"/>
      <c r="L888" s="6"/>
      <c r="M888" s="6"/>
      <c r="N888" s="6"/>
      <c r="O888" s="6"/>
      <c r="P888" s="6"/>
      <c r="Q888" s="6"/>
      <c r="R888" s="6"/>
      <c r="S888" s="6"/>
    </row>
    <row r="889" spans="1:19" ht="12.75" customHeight="1">
      <c r="A889" s="6"/>
      <c r="B889" s="6"/>
      <c r="C889" s="6"/>
      <c r="D889" s="6"/>
      <c r="E889" s="6"/>
      <c r="F889" s="6"/>
      <c r="G889" s="6"/>
      <c r="H889" s="6"/>
      <c r="I889" s="6"/>
      <c r="J889" s="6"/>
      <c r="K889" s="6"/>
      <c r="L889" s="6"/>
      <c r="M889" s="6"/>
      <c r="N889" s="6"/>
      <c r="O889" s="6"/>
      <c r="P889" s="6"/>
      <c r="Q889" s="6"/>
      <c r="R889" s="6"/>
      <c r="S889" s="6"/>
    </row>
    <row r="890" spans="1:19" ht="12.75" customHeight="1">
      <c r="A890" s="6"/>
      <c r="B890" s="6"/>
      <c r="C890" s="6"/>
      <c r="D890" s="6"/>
      <c r="E890" s="6"/>
      <c r="F890" s="6"/>
      <c r="G890" s="6"/>
      <c r="H890" s="6"/>
      <c r="I890" s="6"/>
      <c r="J890" s="6"/>
      <c r="K890" s="6"/>
      <c r="L890" s="6"/>
      <c r="M890" s="6"/>
      <c r="N890" s="6"/>
      <c r="O890" s="6"/>
      <c r="P890" s="6"/>
      <c r="Q890" s="6"/>
      <c r="R890" s="6"/>
      <c r="S890" s="6"/>
    </row>
    <row r="891" spans="1:19" ht="12.75" customHeight="1">
      <c r="A891" s="6"/>
      <c r="B891" s="6"/>
      <c r="C891" s="6"/>
      <c r="D891" s="6"/>
      <c r="E891" s="6"/>
      <c r="F891" s="6"/>
      <c r="G891" s="6"/>
      <c r="H891" s="6"/>
      <c r="I891" s="6"/>
      <c r="J891" s="6"/>
      <c r="K891" s="6"/>
      <c r="L891" s="6"/>
      <c r="M891" s="6"/>
      <c r="N891" s="6"/>
      <c r="O891" s="6"/>
      <c r="P891" s="6"/>
      <c r="Q891" s="6"/>
      <c r="R891" s="6"/>
      <c r="S891" s="6"/>
    </row>
    <row r="892" spans="1:19" ht="12.75" customHeight="1">
      <c r="A892" s="6"/>
      <c r="B892" s="6"/>
      <c r="C892" s="6"/>
      <c r="D892" s="6"/>
      <c r="E892" s="6"/>
      <c r="F892" s="6"/>
      <c r="G892" s="6"/>
      <c r="H892" s="6"/>
      <c r="I892" s="6"/>
      <c r="J892" s="6"/>
      <c r="K892" s="6"/>
      <c r="L892" s="6"/>
      <c r="M892" s="6"/>
      <c r="N892" s="6"/>
      <c r="O892" s="6"/>
      <c r="P892" s="6"/>
      <c r="Q892" s="6"/>
      <c r="R892" s="6"/>
      <c r="S892" s="6"/>
    </row>
    <row r="893" spans="1:19" ht="12.75" customHeight="1">
      <c r="A893" s="6"/>
      <c r="B893" s="6"/>
      <c r="C893" s="6"/>
      <c r="D893" s="6"/>
      <c r="E893" s="6"/>
      <c r="F893" s="6"/>
      <c r="G893" s="6"/>
      <c r="H893" s="6"/>
      <c r="I893" s="6"/>
      <c r="J893" s="6"/>
      <c r="K893" s="6"/>
      <c r="L893" s="6"/>
      <c r="M893" s="6"/>
      <c r="N893" s="6"/>
      <c r="O893" s="6"/>
      <c r="P893" s="6"/>
      <c r="Q893" s="6"/>
      <c r="R893" s="6"/>
      <c r="S893" s="6"/>
    </row>
    <row r="894" spans="1:19" ht="12.75" customHeight="1">
      <c r="A894" s="6"/>
      <c r="B894" s="6"/>
      <c r="C894" s="6"/>
      <c r="D894" s="6"/>
      <c r="E894" s="6"/>
      <c r="F894" s="6"/>
      <c r="G894" s="6"/>
      <c r="H894" s="6"/>
      <c r="I894" s="6"/>
      <c r="J894" s="6"/>
      <c r="K894" s="6"/>
      <c r="L894" s="6"/>
      <c r="M894" s="6"/>
      <c r="N894" s="6"/>
      <c r="O894" s="6"/>
      <c r="P894" s="6"/>
      <c r="Q894" s="6"/>
      <c r="R894" s="6"/>
      <c r="S894" s="6"/>
    </row>
    <row r="895" spans="1:19" ht="12.75" customHeight="1">
      <c r="A895" s="6"/>
      <c r="B895" s="6"/>
      <c r="C895" s="6"/>
      <c r="D895" s="6"/>
      <c r="E895" s="6"/>
      <c r="F895" s="6"/>
      <c r="G895" s="6"/>
      <c r="H895" s="6"/>
      <c r="I895" s="6"/>
      <c r="J895" s="6"/>
      <c r="K895" s="6"/>
      <c r="L895" s="6"/>
      <c r="M895" s="6"/>
      <c r="N895" s="6"/>
      <c r="O895" s="6"/>
      <c r="P895" s="6"/>
      <c r="Q895" s="6"/>
      <c r="R895" s="6"/>
      <c r="S895" s="6"/>
    </row>
    <row r="896" spans="1:19" ht="12.75" customHeight="1">
      <c r="A896" s="6"/>
      <c r="B896" s="6"/>
      <c r="C896" s="6"/>
      <c r="D896" s="6"/>
      <c r="E896" s="6"/>
      <c r="F896" s="6"/>
      <c r="G896" s="6"/>
      <c r="H896" s="6"/>
      <c r="I896" s="6"/>
      <c r="J896" s="6"/>
      <c r="K896" s="6"/>
      <c r="L896" s="6"/>
      <c r="M896" s="6"/>
      <c r="N896" s="6"/>
      <c r="O896" s="6"/>
      <c r="P896" s="6"/>
      <c r="Q896" s="6"/>
      <c r="R896" s="6"/>
      <c r="S896" s="6"/>
    </row>
    <row r="897" spans="1:19" ht="12.75" customHeight="1">
      <c r="A897" s="6"/>
      <c r="B897" s="6"/>
      <c r="C897" s="6"/>
      <c r="D897" s="6"/>
      <c r="E897" s="6"/>
      <c r="F897" s="6"/>
      <c r="G897" s="6"/>
      <c r="H897" s="6"/>
      <c r="I897" s="6"/>
      <c r="J897" s="6"/>
      <c r="K897" s="6"/>
      <c r="L897" s="6"/>
      <c r="M897" s="6"/>
      <c r="N897" s="6"/>
      <c r="O897" s="6"/>
      <c r="P897" s="6"/>
      <c r="Q897" s="6"/>
      <c r="R897" s="6"/>
      <c r="S897" s="6"/>
    </row>
    <row r="898" spans="1:19" ht="12.75" customHeight="1">
      <c r="A898" s="6"/>
      <c r="B898" s="6"/>
      <c r="C898" s="6"/>
      <c r="D898" s="6"/>
      <c r="E898" s="6"/>
      <c r="F898" s="6"/>
      <c r="G898" s="6"/>
      <c r="H898" s="6"/>
      <c r="I898" s="6"/>
      <c r="J898" s="6"/>
      <c r="K898" s="6"/>
      <c r="L898" s="6"/>
      <c r="M898" s="6"/>
      <c r="N898" s="6"/>
      <c r="O898" s="6"/>
      <c r="P898" s="6"/>
      <c r="Q898" s="6"/>
      <c r="R898" s="6"/>
      <c r="S898" s="6"/>
    </row>
    <row r="899" spans="1:19" ht="12.75" customHeight="1">
      <c r="A899" s="6"/>
      <c r="B899" s="6"/>
      <c r="C899" s="6"/>
      <c r="D899" s="6"/>
      <c r="E899" s="6"/>
      <c r="F899" s="6"/>
      <c r="G899" s="6"/>
      <c r="H899" s="6"/>
      <c r="I899" s="6"/>
      <c r="J899" s="6"/>
      <c r="K899" s="6"/>
      <c r="L899" s="6"/>
      <c r="M899" s="6"/>
      <c r="N899" s="6"/>
      <c r="O899" s="6"/>
      <c r="P899" s="6"/>
      <c r="Q899" s="6"/>
      <c r="R899" s="6"/>
      <c r="S899" s="6"/>
    </row>
    <row r="900" spans="1:19" ht="12.75" customHeight="1">
      <c r="A900" s="6"/>
      <c r="B900" s="6"/>
      <c r="C900" s="6"/>
      <c r="D900" s="6"/>
      <c r="E900" s="6"/>
      <c r="F900" s="6"/>
      <c r="G900" s="6"/>
      <c r="H900" s="6"/>
      <c r="I900" s="6"/>
      <c r="J900" s="6"/>
      <c r="K900" s="6"/>
      <c r="L900" s="6"/>
      <c r="M900" s="6"/>
      <c r="N900" s="6"/>
      <c r="O900" s="6"/>
      <c r="P900" s="6"/>
      <c r="Q900" s="6"/>
      <c r="R900" s="6"/>
      <c r="S900" s="6"/>
    </row>
    <row r="901" spans="1:19" ht="12.75" customHeight="1">
      <c r="A901" s="6"/>
      <c r="B901" s="6"/>
      <c r="C901" s="6"/>
      <c r="D901" s="6"/>
      <c r="E901" s="6"/>
      <c r="F901" s="6"/>
      <c r="G901" s="6"/>
      <c r="H901" s="6"/>
      <c r="I901" s="6"/>
      <c r="J901" s="6"/>
      <c r="K901" s="6"/>
      <c r="L901" s="6"/>
      <c r="M901" s="6"/>
      <c r="N901" s="6"/>
      <c r="O901" s="6"/>
      <c r="P901" s="6"/>
      <c r="Q901" s="6"/>
      <c r="R901" s="6"/>
      <c r="S901" s="6"/>
    </row>
    <row r="902" spans="1:19" ht="12.75" customHeight="1">
      <c r="A902" s="6"/>
      <c r="B902" s="6"/>
      <c r="C902" s="6"/>
      <c r="D902" s="6"/>
      <c r="E902" s="6"/>
      <c r="F902" s="6"/>
      <c r="G902" s="6"/>
      <c r="H902" s="6"/>
      <c r="I902" s="6"/>
      <c r="J902" s="6"/>
      <c r="K902" s="6"/>
      <c r="L902" s="6"/>
      <c r="M902" s="6"/>
      <c r="N902" s="6"/>
      <c r="O902" s="6"/>
      <c r="P902" s="6"/>
      <c r="Q902" s="6"/>
      <c r="R902" s="6"/>
      <c r="S902" s="6"/>
    </row>
    <row r="903" spans="1:19" ht="12.75" customHeight="1">
      <c r="A903" s="6"/>
      <c r="B903" s="6"/>
      <c r="C903" s="6"/>
      <c r="D903" s="6"/>
      <c r="E903" s="6"/>
      <c r="F903" s="6"/>
      <c r="G903" s="6"/>
      <c r="H903" s="6"/>
      <c r="I903" s="6"/>
      <c r="J903" s="6"/>
      <c r="K903" s="6"/>
      <c r="L903" s="6"/>
      <c r="M903" s="6"/>
      <c r="N903" s="6"/>
      <c r="O903" s="6"/>
      <c r="P903" s="6"/>
      <c r="Q903" s="6"/>
      <c r="R903" s="6"/>
      <c r="S903" s="6"/>
    </row>
    <row r="904" spans="1:19" ht="12.75" customHeight="1">
      <c r="A904" s="6"/>
      <c r="B904" s="6"/>
      <c r="C904" s="6"/>
      <c r="D904" s="6"/>
      <c r="E904" s="6"/>
      <c r="F904" s="6"/>
      <c r="G904" s="6"/>
      <c r="H904" s="6"/>
      <c r="I904" s="6"/>
      <c r="J904" s="6"/>
      <c r="K904" s="6"/>
      <c r="L904" s="6"/>
      <c r="M904" s="6"/>
      <c r="N904" s="6"/>
      <c r="O904" s="6"/>
      <c r="P904" s="6"/>
      <c r="Q904" s="6"/>
      <c r="R904" s="6"/>
      <c r="S904" s="6"/>
    </row>
    <row r="905" spans="1:19" ht="12.75" customHeight="1">
      <c r="A905" s="6"/>
      <c r="B905" s="6"/>
      <c r="C905" s="6"/>
      <c r="D905" s="6"/>
      <c r="E905" s="6"/>
      <c r="F905" s="6"/>
      <c r="G905" s="6"/>
      <c r="H905" s="6"/>
      <c r="I905" s="6"/>
      <c r="J905" s="6"/>
      <c r="K905" s="6"/>
      <c r="L905" s="6"/>
      <c r="M905" s="6"/>
      <c r="N905" s="6"/>
      <c r="O905" s="6"/>
      <c r="P905" s="6"/>
      <c r="Q905" s="6"/>
      <c r="R905" s="6"/>
      <c r="S905" s="6"/>
    </row>
    <row r="906" spans="1:19" ht="12.75" customHeight="1">
      <c r="A906" s="6"/>
      <c r="B906" s="6"/>
      <c r="C906" s="6"/>
      <c r="D906" s="6"/>
      <c r="E906" s="6"/>
      <c r="F906" s="6"/>
      <c r="G906" s="6"/>
      <c r="H906" s="6"/>
      <c r="I906" s="6"/>
      <c r="J906" s="6"/>
      <c r="K906" s="6"/>
      <c r="L906" s="6"/>
      <c r="M906" s="6"/>
      <c r="N906" s="6"/>
      <c r="O906" s="6"/>
      <c r="P906" s="6"/>
      <c r="Q906" s="6"/>
      <c r="R906" s="6"/>
      <c r="S906" s="6"/>
    </row>
    <row r="907" spans="1:19" ht="12.75" customHeight="1">
      <c r="A907" s="6"/>
      <c r="B907" s="6"/>
      <c r="C907" s="6"/>
      <c r="D907" s="6"/>
      <c r="E907" s="6"/>
      <c r="F907" s="6"/>
      <c r="G907" s="6"/>
      <c r="H907" s="6"/>
      <c r="I907" s="6"/>
      <c r="J907" s="6"/>
      <c r="K907" s="6"/>
      <c r="L907" s="6"/>
      <c r="M907" s="6"/>
      <c r="N907" s="6"/>
      <c r="O907" s="6"/>
      <c r="P907" s="6"/>
      <c r="Q907" s="6"/>
      <c r="R907" s="6"/>
      <c r="S907" s="6"/>
    </row>
    <row r="908" spans="1:19" ht="12.75" customHeight="1">
      <c r="A908" s="6"/>
      <c r="B908" s="6"/>
      <c r="C908" s="6"/>
      <c r="D908" s="6"/>
      <c r="E908" s="6"/>
      <c r="F908" s="6"/>
      <c r="G908" s="6"/>
      <c r="H908" s="6"/>
      <c r="I908" s="6"/>
      <c r="J908" s="6"/>
      <c r="K908" s="6"/>
      <c r="L908" s="6"/>
      <c r="M908" s="6"/>
      <c r="N908" s="6"/>
      <c r="O908" s="6"/>
      <c r="P908" s="6"/>
      <c r="Q908" s="6"/>
      <c r="R908" s="6"/>
      <c r="S908" s="6"/>
    </row>
    <row r="909" spans="1:19" ht="12.75" customHeight="1">
      <c r="A909" s="6"/>
      <c r="B909" s="6"/>
      <c r="C909" s="6"/>
      <c r="D909" s="6"/>
      <c r="E909" s="6"/>
      <c r="F909" s="6"/>
      <c r="G909" s="6"/>
      <c r="H909" s="6"/>
      <c r="I909" s="6"/>
      <c r="J909" s="6"/>
      <c r="K909" s="6"/>
      <c r="L909" s="6"/>
      <c r="M909" s="6"/>
      <c r="N909" s="6"/>
      <c r="O909" s="6"/>
      <c r="P909" s="6"/>
      <c r="Q909" s="6"/>
      <c r="R909" s="6"/>
      <c r="S909" s="6"/>
    </row>
    <row r="910" spans="1:19" ht="12.75" customHeight="1">
      <c r="A910" s="6"/>
      <c r="B910" s="6"/>
      <c r="C910" s="6"/>
      <c r="D910" s="6"/>
      <c r="E910" s="6"/>
      <c r="F910" s="6"/>
      <c r="G910" s="6"/>
      <c r="H910" s="6"/>
      <c r="I910" s="6"/>
      <c r="J910" s="6"/>
      <c r="K910" s="6"/>
      <c r="L910" s="6"/>
      <c r="M910" s="6"/>
      <c r="N910" s="6"/>
      <c r="O910" s="6"/>
      <c r="P910" s="6"/>
      <c r="Q910" s="6"/>
      <c r="R910" s="6"/>
      <c r="S910" s="6"/>
    </row>
    <row r="911" spans="1:19" ht="12.75" customHeight="1">
      <c r="A911" s="6"/>
      <c r="B911" s="6"/>
      <c r="C911" s="6"/>
      <c r="D911" s="6"/>
      <c r="E911" s="6"/>
      <c r="F911" s="6"/>
      <c r="G911" s="6"/>
      <c r="H911" s="6"/>
      <c r="I911" s="6"/>
      <c r="J911" s="6"/>
      <c r="K911" s="6"/>
      <c r="L911" s="6"/>
      <c r="M911" s="6"/>
      <c r="N911" s="6"/>
      <c r="O911" s="6"/>
      <c r="P911" s="6"/>
      <c r="Q911" s="6"/>
      <c r="R911" s="6"/>
      <c r="S911" s="6"/>
    </row>
    <row r="912" spans="1:19" ht="12.75" customHeight="1">
      <c r="A912" s="6"/>
      <c r="B912" s="6"/>
      <c r="C912" s="6"/>
      <c r="D912" s="6"/>
      <c r="E912" s="6"/>
      <c r="F912" s="6"/>
      <c r="G912" s="6"/>
      <c r="H912" s="6"/>
      <c r="I912" s="6"/>
      <c r="J912" s="6"/>
      <c r="K912" s="6"/>
      <c r="L912" s="6"/>
      <c r="M912" s="6"/>
      <c r="N912" s="6"/>
      <c r="O912" s="6"/>
      <c r="P912" s="6"/>
      <c r="Q912" s="6"/>
      <c r="R912" s="6"/>
      <c r="S912" s="6"/>
    </row>
    <row r="913" spans="1:19" ht="12.75" customHeight="1">
      <c r="A913" s="6"/>
      <c r="B913" s="6"/>
      <c r="C913" s="6"/>
      <c r="D913" s="6"/>
      <c r="E913" s="6"/>
      <c r="F913" s="6"/>
      <c r="G913" s="6"/>
      <c r="H913" s="6"/>
      <c r="I913" s="6"/>
      <c r="J913" s="6"/>
      <c r="K913" s="6"/>
      <c r="L913" s="6"/>
      <c r="M913" s="6"/>
      <c r="N913" s="6"/>
      <c r="O913" s="6"/>
      <c r="P913" s="6"/>
      <c r="Q913" s="6"/>
      <c r="R913" s="6"/>
      <c r="S913" s="6"/>
    </row>
    <row r="914" spans="1:19" ht="12.75" customHeight="1">
      <c r="A914" s="6"/>
      <c r="B914" s="6"/>
      <c r="C914" s="6"/>
      <c r="D914" s="6"/>
      <c r="E914" s="6"/>
      <c r="F914" s="6"/>
      <c r="G914" s="6"/>
      <c r="H914" s="6"/>
      <c r="I914" s="6"/>
      <c r="J914" s="6"/>
      <c r="K914" s="6"/>
      <c r="L914" s="6"/>
      <c r="M914" s="6"/>
      <c r="N914" s="6"/>
      <c r="O914" s="6"/>
      <c r="P914" s="6"/>
      <c r="Q914" s="6"/>
      <c r="R914" s="6"/>
      <c r="S914" s="6"/>
    </row>
    <row r="915" spans="1:19" ht="12.75" customHeight="1">
      <c r="A915" s="6"/>
      <c r="B915" s="6"/>
      <c r="C915" s="6"/>
      <c r="D915" s="6"/>
      <c r="E915" s="6"/>
      <c r="F915" s="6"/>
      <c r="G915" s="6"/>
      <c r="H915" s="6"/>
      <c r="I915" s="6"/>
      <c r="J915" s="6"/>
      <c r="K915" s="6"/>
      <c r="L915" s="6"/>
      <c r="M915" s="6"/>
      <c r="N915" s="6"/>
      <c r="O915" s="6"/>
      <c r="P915" s="6"/>
      <c r="Q915" s="6"/>
      <c r="R915" s="6"/>
      <c r="S915" s="6"/>
    </row>
    <row r="916" spans="1:19" ht="12.75" customHeight="1">
      <c r="A916" s="6"/>
      <c r="B916" s="6"/>
      <c r="C916" s="6"/>
      <c r="D916" s="6"/>
      <c r="E916" s="6"/>
      <c r="F916" s="6"/>
      <c r="G916" s="6"/>
      <c r="H916" s="6"/>
      <c r="I916" s="6"/>
      <c r="J916" s="6"/>
      <c r="K916" s="6"/>
      <c r="L916" s="6"/>
      <c r="M916" s="6"/>
      <c r="N916" s="6"/>
      <c r="O916" s="6"/>
      <c r="P916" s="6"/>
      <c r="Q916" s="6"/>
      <c r="R916" s="6"/>
      <c r="S916" s="6"/>
    </row>
    <row r="917" spans="1:19" ht="12.75" customHeight="1">
      <c r="A917" s="6"/>
      <c r="B917" s="6"/>
      <c r="C917" s="6"/>
      <c r="D917" s="6"/>
      <c r="E917" s="6"/>
      <c r="F917" s="6"/>
      <c r="G917" s="6"/>
      <c r="H917" s="6"/>
      <c r="I917" s="6"/>
      <c r="J917" s="6"/>
      <c r="K917" s="6"/>
      <c r="L917" s="6"/>
      <c r="M917" s="6"/>
      <c r="N917" s="6"/>
      <c r="O917" s="6"/>
      <c r="P917" s="6"/>
      <c r="Q917" s="6"/>
      <c r="R917" s="6"/>
      <c r="S917" s="6"/>
    </row>
    <row r="918" spans="1:19" ht="12.75" customHeight="1">
      <c r="A918" s="6"/>
      <c r="B918" s="6"/>
      <c r="C918" s="6"/>
      <c r="D918" s="6"/>
      <c r="E918" s="6"/>
      <c r="F918" s="6"/>
      <c r="G918" s="6"/>
      <c r="H918" s="6"/>
      <c r="I918" s="6"/>
      <c r="J918" s="6"/>
      <c r="K918" s="6"/>
      <c r="L918" s="6"/>
      <c r="M918" s="6"/>
      <c r="N918" s="6"/>
      <c r="O918" s="6"/>
      <c r="P918" s="6"/>
      <c r="Q918" s="6"/>
      <c r="R918" s="6"/>
      <c r="S918" s="6"/>
    </row>
    <row r="919" spans="1:19" ht="12.75" customHeight="1">
      <c r="A919" s="6"/>
      <c r="B919" s="6"/>
      <c r="C919" s="6"/>
      <c r="D919" s="6"/>
      <c r="E919" s="6"/>
      <c r="F919" s="6"/>
      <c r="G919" s="6"/>
      <c r="H919" s="6"/>
      <c r="I919" s="6"/>
      <c r="J919" s="6"/>
      <c r="K919" s="6"/>
      <c r="L919" s="6"/>
      <c r="M919" s="6"/>
      <c r="N919" s="6"/>
      <c r="O919" s="6"/>
      <c r="P919" s="6"/>
      <c r="Q919" s="6"/>
      <c r="R919" s="6"/>
      <c r="S919" s="6"/>
    </row>
    <row r="920" spans="1:19" ht="12.75" customHeight="1">
      <c r="A920" s="6"/>
      <c r="B920" s="6"/>
      <c r="C920" s="6"/>
      <c r="D920" s="6"/>
      <c r="E920" s="6"/>
      <c r="F920" s="6"/>
      <c r="G920" s="6"/>
      <c r="H920" s="6"/>
      <c r="I920" s="6"/>
      <c r="J920" s="6"/>
      <c r="K920" s="6"/>
      <c r="L920" s="6"/>
      <c r="M920" s="6"/>
      <c r="N920" s="6"/>
      <c r="O920" s="6"/>
      <c r="P920" s="6"/>
      <c r="Q920" s="6"/>
      <c r="R920" s="6"/>
      <c r="S920" s="6"/>
    </row>
    <row r="921" spans="1:19" ht="12.75" customHeight="1">
      <c r="A921" s="6"/>
      <c r="B921" s="6"/>
      <c r="C921" s="6"/>
      <c r="D921" s="6"/>
      <c r="E921" s="6"/>
      <c r="F921" s="6"/>
      <c r="G921" s="6"/>
      <c r="H921" s="6"/>
      <c r="I921" s="6"/>
      <c r="J921" s="6"/>
      <c r="K921" s="6"/>
      <c r="L921" s="6"/>
      <c r="M921" s="6"/>
      <c r="N921" s="6"/>
      <c r="O921" s="6"/>
      <c r="P921" s="6"/>
      <c r="Q921" s="6"/>
      <c r="R921" s="6"/>
      <c r="S921" s="6"/>
    </row>
    <row r="922" spans="1:19" ht="12.75" customHeight="1">
      <c r="A922" s="6"/>
      <c r="B922" s="6"/>
      <c r="C922" s="6"/>
      <c r="D922" s="6"/>
      <c r="E922" s="6"/>
      <c r="F922" s="6"/>
      <c r="G922" s="6"/>
      <c r="H922" s="6"/>
      <c r="I922" s="6"/>
      <c r="J922" s="6"/>
      <c r="K922" s="6"/>
      <c r="L922" s="6"/>
      <c r="M922" s="6"/>
      <c r="N922" s="6"/>
      <c r="O922" s="6"/>
      <c r="P922" s="6"/>
      <c r="Q922" s="6"/>
      <c r="R922" s="6"/>
      <c r="S922" s="6"/>
    </row>
    <row r="923" spans="1:19" ht="12.75" customHeight="1">
      <c r="A923" s="6"/>
      <c r="B923" s="6"/>
      <c r="C923" s="6"/>
      <c r="D923" s="6"/>
      <c r="E923" s="6"/>
      <c r="F923" s="6"/>
      <c r="G923" s="6"/>
      <c r="H923" s="6"/>
      <c r="I923" s="6"/>
      <c r="J923" s="6"/>
      <c r="K923" s="6"/>
      <c r="L923" s="6"/>
      <c r="M923" s="6"/>
      <c r="N923" s="6"/>
      <c r="O923" s="6"/>
      <c r="P923" s="6"/>
      <c r="Q923" s="6"/>
      <c r="R923" s="6"/>
      <c r="S923" s="6"/>
    </row>
    <row r="924" spans="1:19" ht="12.75" customHeight="1">
      <c r="A924" s="6"/>
      <c r="B924" s="6"/>
      <c r="C924" s="6"/>
      <c r="D924" s="6"/>
      <c r="E924" s="6"/>
      <c r="F924" s="6"/>
      <c r="G924" s="6"/>
      <c r="H924" s="6"/>
      <c r="I924" s="6"/>
      <c r="J924" s="6"/>
      <c r="K924" s="6"/>
      <c r="L924" s="6"/>
      <c r="M924" s="6"/>
      <c r="N924" s="6"/>
      <c r="O924" s="6"/>
      <c r="P924" s="6"/>
      <c r="Q924" s="6"/>
      <c r="R924" s="6"/>
      <c r="S924" s="6"/>
    </row>
    <row r="925" spans="1:19" ht="12.75" customHeight="1">
      <c r="A925" s="6"/>
      <c r="B925" s="6"/>
      <c r="C925" s="6"/>
      <c r="D925" s="6"/>
      <c r="E925" s="6"/>
      <c r="F925" s="6"/>
      <c r="G925" s="6"/>
      <c r="H925" s="6"/>
      <c r="I925" s="6"/>
      <c r="J925" s="6"/>
      <c r="K925" s="6"/>
      <c r="L925" s="6"/>
      <c r="M925" s="6"/>
      <c r="N925" s="6"/>
      <c r="O925" s="6"/>
      <c r="P925" s="6"/>
      <c r="Q925" s="6"/>
      <c r="R925" s="6"/>
      <c r="S925" s="6"/>
    </row>
    <row r="926" spans="1:19" ht="12.75" customHeight="1">
      <c r="A926" s="6"/>
      <c r="B926" s="6"/>
      <c r="C926" s="6"/>
      <c r="D926" s="6"/>
      <c r="E926" s="6"/>
      <c r="F926" s="6"/>
      <c r="G926" s="6"/>
      <c r="H926" s="6"/>
      <c r="I926" s="6"/>
      <c r="J926" s="6"/>
      <c r="K926" s="6"/>
      <c r="L926" s="6"/>
      <c r="M926" s="6"/>
      <c r="N926" s="6"/>
      <c r="O926" s="6"/>
      <c r="P926" s="6"/>
      <c r="Q926" s="6"/>
      <c r="R926" s="6"/>
      <c r="S926" s="6"/>
    </row>
    <row r="927" spans="1:19" ht="12.75" customHeight="1">
      <c r="A927" s="6"/>
      <c r="B927" s="6"/>
      <c r="C927" s="6"/>
      <c r="D927" s="6"/>
      <c r="E927" s="6"/>
      <c r="F927" s="6"/>
      <c r="G927" s="6"/>
      <c r="H927" s="6"/>
      <c r="I927" s="6"/>
      <c r="J927" s="6"/>
      <c r="K927" s="6"/>
      <c r="L927" s="6"/>
      <c r="M927" s="6"/>
      <c r="N927" s="6"/>
      <c r="O927" s="6"/>
      <c r="P927" s="6"/>
      <c r="Q927" s="6"/>
      <c r="R927" s="6"/>
      <c r="S927" s="6"/>
    </row>
    <row r="928" spans="1:19" ht="12.75" customHeight="1">
      <c r="A928" s="6"/>
      <c r="B928" s="6"/>
      <c r="C928" s="6"/>
      <c r="D928" s="6"/>
      <c r="E928" s="6"/>
      <c r="F928" s="6"/>
      <c r="G928" s="6"/>
      <c r="H928" s="6"/>
      <c r="I928" s="6"/>
      <c r="J928" s="6"/>
      <c r="K928" s="6"/>
      <c r="L928" s="6"/>
      <c r="M928" s="6"/>
      <c r="N928" s="6"/>
      <c r="O928" s="6"/>
      <c r="P928" s="6"/>
      <c r="Q928" s="6"/>
      <c r="R928" s="6"/>
      <c r="S928" s="6"/>
    </row>
    <row r="929" spans="1:19" ht="12.75" customHeight="1">
      <c r="A929" s="6"/>
      <c r="B929" s="6"/>
      <c r="C929" s="6"/>
      <c r="D929" s="6"/>
      <c r="E929" s="6"/>
      <c r="F929" s="6"/>
      <c r="G929" s="6"/>
      <c r="H929" s="6"/>
      <c r="I929" s="6"/>
      <c r="J929" s="6"/>
      <c r="K929" s="6"/>
      <c r="L929" s="6"/>
      <c r="M929" s="6"/>
      <c r="N929" s="6"/>
      <c r="O929" s="6"/>
      <c r="P929" s="6"/>
      <c r="Q929" s="6"/>
      <c r="R929" s="6"/>
      <c r="S929" s="6"/>
    </row>
    <row r="930" spans="1:19" ht="12.75" customHeight="1">
      <c r="A930" s="6"/>
      <c r="B930" s="6"/>
      <c r="C930" s="6"/>
      <c r="D930" s="6"/>
      <c r="E930" s="6"/>
      <c r="F930" s="6"/>
      <c r="G930" s="6"/>
      <c r="H930" s="6"/>
      <c r="I930" s="6"/>
      <c r="J930" s="6"/>
      <c r="K930" s="6"/>
      <c r="L930" s="6"/>
      <c r="M930" s="6"/>
      <c r="N930" s="6"/>
      <c r="O930" s="6"/>
      <c r="P930" s="6"/>
      <c r="Q930" s="6"/>
      <c r="R930" s="6"/>
      <c r="S930" s="6"/>
    </row>
    <row r="931" spans="1:19" ht="12.75" customHeight="1">
      <c r="A931" s="6"/>
      <c r="B931" s="6"/>
      <c r="C931" s="6"/>
      <c r="D931" s="6"/>
      <c r="E931" s="6"/>
      <c r="F931" s="6"/>
      <c r="G931" s="6"/>
      <c r="H931" s="6"/>
      <c r="I931" s="6"/>
      <c r="J931" s="6"/>
      <c r="K931" s="6"/>
      <c r="L931" s="6"/>
      <c r="M931" s="6"/>
      <c r="N931" s="6"/>
      <c r="O931" s="6"/>
      <c r="P931" s="6"/>
      <c r="Q931" s="6"/>
      <c r="R931" s="6"/>
      <c r="S931" s="6"/>
    </row>
    <row r="932" spans="1:19" ht="12.75" customHeight="1">
      <c r="A932" s="6"/>
      <c r="B932" s="6"/>
      <c r="C932" s="6"/>
      <c r="D932" s="6"/>
      <c r="E932" s="6"/>
      <c r="F932" s="6"/>
      <c r="G932" s="6"/>
      <c r="H932" s="6"/>
      <c r="I932" s="6"/>
      <c r="J932" s="6"/>
      <c r="K932" s="6"/>
      <c r="L932" s="6"/>
      <c r="M932" s="6"/>
      <c r="N932" s="6"/>
      <c r="O932" s="6"/>
      <c r="P932" s="6"/>
      <c r="Q932" s="6"/>
      <c r="R932" s="6"/>
      <c r="S932" s="6"/>
    </row>
    <row r="933" spans="1:19" ht="12.75" customHeight="1">
      <c r="A933" s="6"/>
      <c r="B933" s="6"/>
      <c r="C933" s="6"/>
      <c r="D933" s="6"/>
      <c r="E933" s="6"/>
      <c r="F933" s="6"/>
      <c r="G933" s="6"/>
      <c r="H933" s="6"/>
      <c r="I933" s="6"/>
      <c r="J933" s="6"/>
      <c r="K933" s="6"/>
      <c r="L933" s="6"/>
      <c r="M933" s="6"/>
      <c r="N933" s="6"/>
      <c r="O933" s="6"/>
      <c r="P933" s="6"/>
      <c r="Q933" s="6"/>
      <c r="R933" s="6"/>
      <c r="S933" s="6"/>
    </row>
    <row r="934" spans="1:19" ht="12.75" customHeight="1">
      <c r="A934" s="6"/>
      <c r="B934" s="6"/>
      <c r="C934" s="6"/>
      <c r="D934" s="6"/>
      <c r="E934" s="6"/>
      <c r="F934" s="6"/>
      <c r="G934" s="6"/>
      <c r="H934" s="6"/>
      <c r="I934" s="6"/>
      <c r="J934" s="6"/>
      <c r="K934" s="6"/>
      <c r="L934" s="6"/>
      <c r="M934" s="6"/>
      <c r="N934" s="6"/>
      <c r="O934" s="6"/>
      <c r="P934" s="6"/>
      <c r="Q934" s="6"/>
      <c r="R934" s="6"/>
      <c r="S934" s="6"/>
    </row>
    <row r="935" spans="1:19" ht="12.75" customHeight="1">
      <c r="A935" s="6"/>
      <c r="B935" s="6"/>
      <c r="C935" s="6"/>
      <c r="D935" s="6"/>
      <c r="E935" s="6"/>
      <c r="F935" s="6"/>
      <c r="G935" s="6"/>
      <c r="H935" s="6"/>
      <c r="I935" s="6"/>
      <c r="J935" s="6"/>
      <c r="K935" s="6"/>
      <c r="L935" s="6"/>
      <c r="M935" s="6"/>
      <c r="N935" s="6"/>
      <c r="O935" s="6"/>
      <c r="P935" s="6"/>
      <c r="Q935" s="6"/>
      <c r="R935" s="6"/>
      <c r="S935" s="6"/>
    </row>
    <row r="936" spans="1:19" ht="12.75" customHeight="1">
      <c r="A936" s="6"/>
      <c r="B936" s="6"/>
      <c r="C936" s="6"/>
      <c r="D936" s="6"/>
      <c r="E936" s="6"/>
      <c r="F936" s="6"/>
      <c r="G936" s="6"/>
      <c r="H936" s="6"/>
      <c r="I936" s="6"/>
      <c r="J936" s="6"/>
      <c r="K936" s="6"/>
      <c r="L936" s="6"/>
      <c r="M936" s="6"/>
      <c r="N936" s="6"/>
      <c r="O936" s="6"/>
      <c r="P936" s="6"/>
      <c r="Q936" s="6"/>
      <c r="R936" s="6"/>
      <c r="S936" s="6"/>
    </row>
    <row r="937" spans="1:19" ht="12.75" customHeight="1">
      <c r="A937" s="6"/>
      <c r="B937" s="6"/>
      <c r="C937" s="6"/>
      <c r="D937" s="6"/>
      <c r="E937" s="6"/>
      <c r="F937" s="6"/>
      <c r="G937" s="6"/>
      <c r="H937" s="6"/>
      <c r="I937" s="6"/>
      <c r="J937" s="6"/>
      <c r="K937" s="6"/>
      <c r="L937" s="6"/>
      <c r="M937" s="6"/>
      <c r="N937" s="6"/>
      <c r="O937" s="6"/>
      <c r="P937" s="6"/>
      <c r="Q937" s="6"/>
      <c r="R937" s="6"/>
      <c r="S937" s="6"/>
    </row>
    <row r="938" spans="1:19" ht="12.75" customHeight="1">
      <c r="A938" s="6"/>
      <c r="B938" s="6"/>
      <c r="C938" s="6"/>
      <c r="D938" s="6"/>
      <c r="E938" s="6"/>
      <c r="F938" s="6"/>
      <c r="G938" s="6"/>
      <c r="H938" s="6"/>
      <c r="I938" s="6"/>
      <c r="J938" s="6"/>
      <c r="K938" s="6"/>
      <c r="L938" s="6"/>
      <c r="M938" s="6"/>
      <c r="N938" s="6"/>
      <c r="O938" s="6"/>
      <c r="P938" s="6"/>
      <c r="Q938" s="6"/>
      <c r="R938" s="6"/>
      <c r="S938" s="6"/>
    </row>
    <row r="939" spans="1:19" ht="12.75" customHeight="1">
      <c r="A939" s="6"/>
      <c r="B939" s="6"/>
      <c r="C939" s="6"/>
      <c r="D939" s="6"/>
      <c r="E939" s="6"/>
      <c r="F939" s="6"/>
      <c r="G939" s="6"/>
      <c r="H939" s="6"/>
      <c r="I939" s="6"/>
      <c r="J939" s="6"/>
      <c r="K939" s="6"/>
      <c r="L939" s="6"/>
      <c r="M939" s="6"/>
      <c r="N939" s="6"/>
      <c r="O939" s="6"/>
      <c r="P939" s="6"/>
      <c r="Q939" s="6"/>
      <c r="R939" s="6"/>
      <c r="S939" s="6"/>
    </row>
    <row r="940" spans="1:19" ht="12.75" customHeight="1">
      <c r="A940" s="6"/>
      <c r="B940" s="6"/>
      <c r="C940" s="6"/>
      <c r="D940" s="6"/>
      <c r="E940" s="6"/>
      <c r="F940" s="6"/>
      <c r="G940" s="6"/>
      <c r="H940" s="6"/>
      <c r="I940" s="6"/>
      <c r="J940" s="6"/>
      <c r="K940" s="6"/>
      <c r="L940" s="6"/>
      <c r="M940" s="6"/>
      <c r="N940" s="6"/>
      <c r="O940" s="6"/>
      <c r="P940" s="6"/>
      <c r="Q940" s="6"/>
      <c r="R940" s="6"/>
      <c r="S940" s="6"/>
    </row>
    <row r="941" spans="1:19" ht="12.75" customHeight="1">
      <c r="A941" s="6"/>
      <c r="B941" s="6"/>
      <c r="C941" s="6"/>
      <c r="D941" s="6"/>
      <c r="E941" s="6"/>
      <c r="F941" s="6"/>
      <c r="G941" s="6"/>
      <c r="H941" s="6"/>
      <c r="I941" s="6"/>
      <c r="J941" s="6"/>
      <c r="K941" s="6"/>
      <c r="L941" s="6"/>
      <c r="M941" s="6"/>
      <c r="N941" s="6"/>
      <c r="O941" s="6"/>
      <c r="P941" s="6"/>
      <c r="Q941" s="6"/>
      <c r="R941" s="6"/>
      <c r="S941" s="6"/>
    </row>
    <row r="942" spans="1:19" ht="12.75" customHeight="1">
      <c r="A942" s="6"/>
      <c r="B942" s="6"/>
      <c r="C942" s="6"/>
      <c r="D942" s="6"/>
      <c r="E942" s="6"/>
      <c r="F942" s="6"/>
      <c r="G942" s="6"/>
      <c r="H942" s="6"/>
      <c r="I942" s="6"/>
      <c r="J942" s="6"/>
      <c r="K942" s="6"/>
      <c r="L942" s="6"/>
      <c r="M942" s="6"/>
      <c r="N942" s="6"/>
      <c r="O942" s="6"/>
      <c r="P942" s="6"/>
      <c r="Q942" s="6"/>
      <c r="R942" s="6"/>
      <c r="S942" s="6"/>
    </row>
    <row r="943" spans="1:19" ht="12.75" customHeight="1">
      <c r="A943" s="6"/>
      <c r="B943" s="6"/>
      <c r="C943" s="6"/>
      <c r="D943" s="6"/>
      <c r="E943" s="6"/>
      <c r="F943" s="6"/>
      <c r="G943" s="6"/>
      <c r="H943" s="6"/>
      <c r="I943" s="6"/>
      <c r="J943" s="6"/>
      <c r="K943" s="6"/>
      <c r="L943" s="6"/>
      <c r="M943" s="6"/>
      <c r="N943" s="6"/>
      <c r="O943" s="6"/>
      <c r="P943" s="6"/>
      <c r="Q943" s="6"/>
      <c r="R943" s="6"/>
      <c r="S943" s="6"/>
    </row>
    <row r="944" spans="1:19" ht="12.75" customHeight="1">
      <c r="A944" s="6"/>
      <c r="B944" s="6"/>
      <c r="C944" s="6"/>
      <c r="D944" s="6"/>
      <c r="E944" s="6"/>
      <c r="F944" s="6"/>
      <c r="G944" s="6"/>
      <c r="H944" s="6"/>
      <c r="I944" s="6"/>
      <c r="J944" s="6"/>
      <c r="K944" s="6"/>
      <c r="L944" s="6"/>
      <c r="M944" s="6"/>
      <c r="N944" s="6"/>
      <c r="O944" s="6"/>
      <c r="P944" s="6"/>
      <c r="Q944" s="6"/>
      <c r="R944" s="6"/>
      <c r="S944" s="6"/>
    </row>
    <row r="945" spans="1:19" ht="12.75" customHeight="1">
      <c r="A945" s="6"/>
      <c r="B945" s="6"/>
      <c r="C945" s="6"/>
      <c r="D945" s="6"/>
      <c r="E945" s="6"/>
      <c r="F945" s="6"/>
      <c r="G945" s="6"/>
      <c r="H945" s="6"/>
      <c r="I945" s="6"/>
      <c r="J945" s="6"/>
      <c r="K945" s="6"/>
      <c r="L945" s="6"/>
      <c r="M945" s="6"/>
      <c r="N945" s="6"/>
      <c r="O945" s="6"/>
      <c r="P945" s="6"/>
      <c r="Q945" s="6"/>
      <c r="R945" s="6"/>
      <c r="S945" s="6"/>
    </row>
    <row r="946" spans="1:19" ht="12.75" customHeight="1">
      <c r="A946" s="6"/>
      <c r="B946" s="6"/>
      <c r="C946" s="6"/>
      <c r="D946" s="6"/>
      <c r="E946" s="6"/>
      <c r="F946" s="6"/>
      <c r="G946" s="6"/>
      <c r="H946" s="6"/>
      <c r="I946" s="6"/>
      <c r="J946" s="6"/>
      <c r="K946" s="6"/>
      <c r="L946" s="6"/>
      <c r="M946" s="6"/>
      <c r="N946" s="6"/>
      <c r="O946" s="6"/>
      <c r="P946" s="6"/>
      <c r="Q946" s="6"/>
      <c r="R946" s="6"/>
      <c r="S946" s="6"/>
    </row>
    <row r="947" spans="1:19" ht="12.75" customHeight="1">
      <c r="A947" s="6"/>
      <c r="B947" s="6"/>
      <c r="C947" s="6"/>
      <c r="D947" s="6"/>
      <c r="E947" s="6"/>
      <c r="F947" s="6"/>
      <c r="G947" s="6"/>
      <c r="H947" s="6"/>
      <c r="I947" s="6"/>
      <c r="J947" s="6"/>
      <c r="K947" s="6"/>
      <c r="L947" s="6"/>
      <c r="M947" s="6"/>
      <c r="N947" s="6"/>
      <c r="O947" s="6"/>
      <c r="P947" s="6"/>
      <c r="Q947" s="6"/>
      <c r="R947" s="6"/>
      <c r="S947" s="6"/>
    </row>
    <row r="948" spans="1:19" ht="12.75" customHeight="1">
      <c r="A948" s="6"/>
      <c r="B948" s="6"/>
      <c r="C948" s="6"/>
      <c r="D948" s="6"/>
      <c r="E948" s="6"/>
      <c r="F948" s="6"/>
      <c r="G948" s="6"/>
      <c r="H948" s="6"/>
      <c r="I948" s="6"/>
      <c r="J948" s="6"/>
      <c r="K948" s="6"/>
      <c r="L948" s="6"/>
      <c r="M948" s="6"/>
      <c r="N948" s="6"/>
      <c r="O948" s="6"/>
      <c r="P948" s="6"/>
      <c r="Q948" s="6"/>
      <c r="R948" s="6"/>
      <c r="S948" s="6"/>
    </row>
    <row r="949" spans="1:19" ht="12.75" customHeight="1">
      <c r="A949" s="6"/>
      <c r="B949" s="6"/>
      <c r="C949" s="6"/>
      <c r="D949" s="6"/>
      <c r="E949" s="6"/>
      <c r="F949" s="6"/>
      <c r="G949" s="6"/>
      <c r="H949" s="6"/>
      <c r="I949" s="6"/>
      <c r="J949" s="6"/>
      <c r="K949" s="6"/>
      <c r="L949" s="6"/>
      <c r="M949" s="6"/>
      <c r="N949" s="6"/>
      <c r="O949" s="6"/>
      <c r="P949" s="6"/>
      <c r="Q949" s="6"/>
      <c r="R949" s="6"/>
      <c r="S949" s="6"/>
    </row>
    <row r="950" spans="1:19" ht="12.75" customHeight="1">
      <c r="A950" s="6"/>
      <c r="B950" s="6"/>
      <c r="C950" s="6"/>
      <c r="D950" s="6"/>
      <c r="E950" s="6"/>
      <c r="F950" s="6"/>
      <c r="G950" s="6"/>
      <c r="H950" s="6"/>
      <c r="I950" s="6"/>
      <c r="J950" s="6"/>
      <c r="K950" s="6"/>
      <c r="L950" s="6"/>
      <c r="M950" s="6"/>
      <c r="N950" s="6"/>
      <c r="O950" s="6"/>
      <c r="P950" s="6"/>
      <c r="Q950" s="6"/>
      <c r="R950" s="6"/>
      <c r="S950" s="6"/>
    </row>
    <row r="951" spans="1:19" ht="12.75" customHeight="1">
      <c r="A951" s="6"/>
      <c r="B951" s="6"/>
      <c r="C951" s="6"/>
      <c r="D951" s="6"/>
      <c r="E951" s="6"/>
      <c r="F951" s="6"/>
      <c r="G951" s="6"/>
      <c r="H951" s="6"/>
      <c r="I951" s="6"/>
      <c r="J951" s="6"/>
      <c r="K951" s="6"/>
      <c r="L951" s="6"/>
      <c r="M951" s="6"/>
      <c r="N951" s="6"/>
      <c r="O951" s="6"/>
      <c r="P951" s="6"/>
      <c r="Q951" s="6"/>
      <c r="R951" s="6"/>
      <c r="S951" s="6"/>
    </row>
    <row r="952" spans="1:19" ht="12.75" customHeight="1">
      <c r="A952" s="6"/>
      <c r="B952" s="6"/>
      <c r="C952" s="6"/>
      <c r="D952" s="6"/>
      <c r="E952" s="6"/>
      <c r="F952" s="6"/>
      <c r="G952" s="6"/>
      <c r="H952" s="6"/>
      <c r="I952" s="6"/>
      <c r="J952" s="6"/>
      <c r="K952" s="6"/>
      <c r="L952" s="6"/>
      <c r="M952" s="6"/>
      <c r="N952" s="6"/>
      <c r="O952" s="6"/>
      <c r="P952" s="6"/>
      <c r="Q952" s="6"/>
      <c r="R952" s="6"/>
      <c r="S952" s="6"/>
    </row>
    <row r="953" spans="1:19" ht="12.75" customHeight="1">
      <c r="A953" s="6"/>
      <c r="B953" s="6"/>
      <c r="C953" s="6"/>
      <c r="D953" s="6"/>
      <c r="E953" s="6"/>
      <c r="F953" s="6"/>
      <c r="G953" s="6"/>
      <c r="H953" s="6"/>
      <c r="I953" s="6"/>
      <c r="J953" s="6"/>
      <c r="K953" s="6"/>
      <c r="L953" s="6"/>
      <c r="M953" s="6"/>
      <c r="N953" s="6"/>
      <c r="O953" s="6"/>
      <c r="P953" s="6"/>
      <c r="Q953" s="6"/>
      <c r="R953" s="6"/>
      <c r="S953" s="6"/>
    </row>
    <row r="954" spans="1:19" ht="12.75" customHeight="1">
      <c r="A954" s="6"/>
      <c r="B954" s="6"/>
      <c r="C954" s="6"/>
      <c r="D954" s="6"/>
      <c r="E954" s="6"/>
      <c r="F954" s="6"/>
      <c r="G954" s="6"/>
      <c r="H954" s="6"/>
      <c r="I954" s="6"/>
      <c r="J954" s="6"/>
      <c r="K954" s="6"/>
      <c r="L954" s="6"/>
      <c r="M954" s="6"/>
      <c r="N954" s="6"/>
      <c r="O954" s="6"/>
      <c r="P954" s="6"/>
      <c r="Q954" s="6"/>
      <c r="R954" s="6"/>
      <c r="S954" s="6"/>
    </row>
    <row r="955" spans="1:19" ht="12.75" customHeight="1">
      <c r="A955" s="6"/>
      <c r="B955" s="6"/>
      <c r="C955" s="6"/>
      <c r="D955" s="6"/>
      <c r="E955" s="6"/>
      <c r="F955" s="6"/>
      <c r="G955" s="6"/>
      <c r="H955" s="6"/>
      <c r="I955" s="6"/>
      <c r="J955" s="6"/>
      <c r="K955" s="6"/>
      <c r="L955" s="6"/>
      <c r="M955" s="6"/>
      <c r="N955" s="6"/>
      <c r="O955" s="6"/>
      <c r="P955" s="6"/>
      <c r="Q955" s="6"/>
      <c r="R955" s="6"/>
      <c r="S955" s="6"/>
    </row>
    <row r="956" spans="1:19" ht="12.75" customHeight="1">
      <c r="A956" s="6"/>
      <c r="B956" s="6"/>
      <c r="C956" s="6"/>
      <c r="D956" s="6"/>
      <c r="E956" s="6"/>
      <c r="F956" s="6"/>
      <c r="G956" s="6"/>
      <c r="H956" s="6"/>
      <c r="I956" s="6"/>
      <c r="J956" s="6"/>
      <c r="K956" s="6"/>
      <c r="L956" s="6"/>
      <c r="M956" s="6"/>
      <c r="N956" s="6"/>
      <c r="O956" s="6"/>
      <c r="P956" s="6"/>
      <c r="Q956" s="6"/>
      <c r="R956" s="6"/>
      <c r="S956" s="6"/>
    </row>
    <row r="957" spans="1:19" ht="12.75" customHeight="1">
      <c r="A957" s="6"/>
      <c r="B957" s="6"/>
      <c r="C957" s="6"/>
      <c r="D957" s="6"/>
      <c r="E957" s="6"/>
      <c r="F957" s="6"/>
      <c r="G957" s="6"/>
      <c r="H957" s="6"/>
      <c r="I957" s="6"/>
      <c r="J957" s="6"/>
      <c r="K957" s="6"/>
      <c r="L957" s="6"/>
      <c r="M957" s="6"/>
      <c r="N957" s="6"/>
      <c r="O957" s="6"/>
      <c r="P957" s="6"/>
      <c r="Q957" s="6"/>
      <c r="R957" s="6"/>
      <c r="S957" s="6"/>
    </row>
    <row r="958" spans="1:19" ht="12.75" customHeight="1">
      <c r="A958" s="6"/>
      <c r="B958" s="6"/>
      <c r="C958" s="6"/>
      <c r="D958" s="6"/>
      <c r="E958" s="6"/>
      <c r="F958" s="6"/>
      <c r="G958" s="6"/>
      <c r="H958" s="6"/>
      <c r="I958" s="6"/>
      <c r="J958" s="6"/>
      <c r="K958" s="6"/>
      <c r="L958" s="6"/>
      <c r="M958" s="6"/>
      <c r="N958" s="6"/>
      <c r="O958" s="6"/>
      <c r="P958" s="6"/>
      <c r="Q958" s="6"/>
      <c r="R958" s="6"/>
      <c r="S958" s="6"/>
    </row>
    <row r="959" spans="1:19" ht="12.75" customHeight="1">
      <c r="A959" s="6"/>
      <c r="B959" s="6"/>
      <c r="C959" s="6"/>
      <c r="D959" s="6"/>
      <c r="E959" s="6"/>
      <c r="F959" s="6"/>
      <c r="G959" s="6"/>
      <c r="H959" s="6"/>
      <c r="I959" s="6"/>
      <c r="J959" s="6"/>
      <c r="K959" s="6"/>
      <c r="L959" s="6"/>
      <c r="M959" s="6"/>
      <c r="N959" s="6"/>
      <c r="O959" s="6"/>
      <c r="P959" s="6"/>
      <c r="Q959" s="6"/>
      <c r="R959" s="6"/>
      <c r="S959" s="6"/>
    </row>
    <row r="960" spans="1:19" ht="12.75" customHeight="1">
      <c r="A960" s="6"/>
      <c r="B960" s="6"/>
      <c r="C960" s="6"/>
      <c r="D960" s="6"/>
      <c r="E960" s="6"/>
      <c r="F960" s="6"/>
      <c r="G960" s="6"/>
      <c r="H960" s="6"/>
      <c r="I960" s="6"/>
      <c r="J960" s="6"/>
      <c r="K960" s="6"/>
      <c r="L960" s="6"/>
      <c r="M960" s="6"/>
      <c r="N960" s="6"/>
      <c r="O960" s="6"/>
      <c r="P960" s="6"/>
      <c r="Q960" s="6"/>
      <c r="R960" s="6"/>
      <c r="S960" s="6"/>
    </row>
    <row r="961" spans="1:19" ht="12.75" customHeight="1">
      <c r="A961" s="6"/>
      <c r="B961" s="6"/>
      <c r="C961" s="6"/>
      <c r="D961" s="6"/>
      <c r="E961" s="6"/>
      <c r="F961" s="6"/>
      <c r="G961" s="6"/>
      <c r="H961" s="6"/>
      <c r="I961" s="6"/>
      <c r="J961" s="6"/>
      <c r="K961" s="6"/>
      <c r="L961" s="6"/>
      <c r="M961" s="6"/>
      <c r="N961" s="6"/>
      <c r="O961" s="6"/>
      <c r="P961" s="6"/>
      <c r="Q961" s="6"/>
      <c r="R961" s="6"/>
      <c r="S961" s="6"/>
    </row>
    <row r="962" spans="1:19" ht="12.75" customHeight="1">
      <c r="A962" s="6"/>
      <c r="B962" s="6"/>
      <c r="C962" s="6"/>
      <c r="D962" s="6"/>
      <c r="E962" s="6"/>
      <c r="F962" s="6"/>
      <c r="G962" s="6"/>
      <c r="H962" s="6"/>
      <c r="I962" s="6"/>
      <c r="J962" s="6"/>
      <c r="K962" s="6"/>
      <c r="L962" s="6"/>
      <c r="M962" s="6"/>
      <c r="N962" s="6"/>
      <c r="O962" s="6"/>
      <c r="P962" s="6"/>
      <c r="Q962" s="6"/>
      <c r="R962" s="6"/>
      <c r="S962" s="6"/>
    </row>
    <row r="963" spans="1:19" ht="12.75" customHeight="1">
      <c r="A963" s="6"/>
      <c r="B963" s="6"/>
      <c r="C963" s="6"/>
      <c r="D963" s="6"/>
      <c r="E963" s="6"/>
      <c r="F963" s="6"/>
      <c r="G963" s="6"/>
      <c r="H963" s="6"/>
      <c r="I963" s="6"/>
      <c r="J963" s="6"/>
      <c r="K963" s="6"/>
      <c r="L963" s="6"/>
      <c r="M963" s="6"/>
      <c r="N963" s="6"/>
      <c r="O963" s="6"/>
      <c r="P963" s="6"/>
      <c r="Q963" s="6"/>
      <c r="R963" s="6"/>
      <c r="S963" s="6"/>
    </row>
    <row r="964" spans="1:19" ht="12.75" customHeight="1">
      <c r="A964" s="6"/>
      <c r="B964" s="6"/>
      <c r="C964" s="6"/>
      <c r="D964" s="6"/>
      <c r="E964" s="6"/>
      <c r="F964" s="6"/>
      <c r="G964" s="6"/>
      <c r="H964" s="6"/>
      <c r="I964" s="6"/>
      <c r="J964" s="6"/>
      <c r="K964" s="6"/>
      <c r="L964" s="6"/>
      <c r="M964" s="6"/>
      <c r="N964" s="6"/>
      <c r="O964" s="6"/>
      <c r="P964" s="6"/>
      <c r="Q964" s="6"/>
      <c r="R964" s="6"/>
      <c r="S964" s="6"/>
    </row>
    <row r="965" spans="1:19" ht="12.75" customHeight="1">
      <c r="A965" s="6"/>
      <c r="B965" s="6"/>
      <c r="C965" s="6"/>
      <c r="D965" s="6"/>
      <c r="E965" s="6"/>
      <c r="F965" s="6"/>
      <c r="G965" s="6"/>
      <c r="H965" s="6"/>
      <c r="I965" s="6"/>
      <c r="J965" s="6"/>
      <c r="K965" s="6"/>
      <c r="L965" s="6"/>
      <c r="M965" s="6"/>
      <c r="N965" s="6"/>
      <c r="O965" s="6"/>
      <c r="P965" s="6"/>
      <c r="Q965" s="6"/>
      <c r="R965" s="6"/>
      <c r="S965" s="6"/>
    </row>
    <row r="966" spans="1:19" ht="12.75" customHeight="1">
      <c r="A966" s="6"/>
      <c r="B966" s="6"/>
      <c r="C966" s="6"/>
      <c r="D966" s="6"/>
      <c r="E966" s="6"/>
      <c r="F966" s="6"/>
      <c r="G966" s="6"/>
      <c r="H966" s="6"/>
      <c r="I966" s="6"/>
      <c r="J966" s="6"/>
      <c r="K966" s="6"/>
      <c r="L966" s="6"/>
      <c r="M966" s="6"/>
      <c r="N966" s="6"/>
      <c r="O966" s="6"/>
      <c r="P966" s="6"/>
      <c r="Q966" s="6"/>
      <c r="R966" s="6"/>
      <c r="S966" s="6"/>
    </row>
    <row r="967" spans="1:19" ht="12.75" customHeight="1">
      <c r="A967" s="6"/>
      <c r="B967" s="6"/>
      <c r="C967" s="6"/>
      <c r="D967" s="6"/>
      <c r="E967" s="6"/>
      <c r="F967" s="6"/>
      <c r="G967" s="6"/>
      <c r="H967" s="6"/>
      <c r="I967" s="6"/>
      <c r="J967" s="6"/>
      <c r="K967" s="6"/>
      <c r="L967" s="6"/>
      <c r="M967" s="6"/>
      <c r="N967" s="6"/>
      <c r="O967" s="6"/>
      <c r="P967" s="6"/>
      <c r="Q967" s="6"/>
      <c r="R967" s="6"/>
      <c r="S967" s="6"/>
    </row>
    <row r="968" spans="1:19" ht="12.75" customHeight="1">
      <c r="A968" s="6"/>
      <c r="B968" s="6"/>
      <c r="C968" s="6"/>
      <c r="D968" s="6"/>
      <c r="E968" s="6"/>
      <c r="F968" s="6"/>
      <c r="G968" s="6"/>
      <c r="H968" s="6"/>
      <c r="I968" s="6"/>
      <c r="J968" s="6"/>
      <c r="K968" s="6"/>
      <c r="L968" s="6"/>
      <c r="M968" s="6"/>
      <c r="N968" s="6"/>
      <c r="O968" s="6"/>
      <c r="P968" s="6"/>
      <c r="Q968" s="6"/>
      <c r="R968" s="6"/>
      <c r="S968" s="6"/>
    </row>
    <row r="969" spans="1:19" ht="12.75" customHeight="1">
      <c r="A969" s="6"/>
      <c r="B969" s="6"/>
      <c r="C969" s="6"/>
      <c r="D969" s="6"/>
      <c r="E969" s="6"/>
      <c r="F969" s="6"/>
      <c r="G969" s="6"/>
      <c r="H969" s="6"/>
      <c r="I969" s="6"/>
      <c r="J969" s="6"/>
      <c r="K969" s="6"/>
      <c r="L969" s="6"/>
      <c r="M969" s="6"/>
      <c r="N969" s="6"/>
      <c r="O969" s="6"/>
      <c r="P969" s="6"/>
      <c r="Q969" s="6"/>
      <c r="R969" s="6"/>
      <c r="S969" s="6"/>
    </row>
    <row r="970" spans="1:19" ht="12.75" customHeight="1">
      <c r="A970" s="6"/>
      <c r="B970" s="6"/>
      <c r="C970" s="6"/>
      <c r="D970" s="6"/>
      <c r="E970" s="6"/>
      <c r="F970" s="6"/>
      <c r="G970" s="6"/>
      <c r="H970" s="6"/>
      <c r="I970" s="6"/>
      <c r="J970" s="6"/>
      <c r="K970" s="6"/>
      <c r="L970" s="6"/>
      <c r="M970" s="6"/>
      <c r="N970" s="6"/>
      <c r="O970" s="6"/>
      <c r="P970" s="6"/>
      <c r="Q970" s="6"/>
      <c r="R970" s="6"/>
      <c r="S970" s="6"/>
    </row>
    <row r="971" spans="1:19" ht="12.75" customHeight="1">
      <c r="A971" s="6"/>
      <c r="B971" s="6"/>
      <c r="C971" s="6"/>
      <c r="D971" s="6"/>
      <c r="E971" s="6"/>
      <c r="F971" s="6"/>
      <c r="G971" s="6"/>
      <c r="H971" s="6"/>
      <c r="I971" s="6"/>
      <c r="J971" s="6"/>
      <c r="K971" s="6"/>
      <c r="L971" s="6"/>
      <c r="M971" s="6"/>
      <c r="N971" s="6"/>
      <c r="O971" s="6"/>
      <c r="P971" s="6"/>
      <c r="Q971" s="6"/>
      <c r="R971" s="6"/>
      <c r="S971" s="6"/>
    </row>
    <row r="972" spans="1:19" ht="12.75" customHeight="1">
      <c r="A972" s="6"/>
      <c r="B972" s="6"/>
      <c r="C972" s="6"/>
      <c r="D972" s="6"/>
      <c r="E972" s="6"/>
      <c r="F972" s="6"/>
      <c r="G972" s="6"/>
      <c r="H972" s="6"/>
      <c r="I972" s="6"/>
      <c r="J972" s="6"/>
      <c r="K972" s="6"/>
      <c r="L972" s="6"/>
      <c r="M972" s="6"/>
      <c r="N972" s="6"/>
      <c r="O972" s="6"/>
      <c r="P972" s="6"/>
      <c r="Q972" s="6"/>
      <c r="R972" s="6"/>
      <c r="S972" s="6"/>
    </row>
    <row r="973" spans="1:19" ht="12.75" customHeight="1">
      <c r="A973" s="6"/>
      <c r="B973" s="6"/>
      <c r="C973" s="6"/>
      <c r="D973" s="6"/>
      <c r="E973" s="6"/>
      <c r="F973" s="6"/>
      <c r="G973" s="6"/>
      <c r="H973" s="6"/>
      <c r="I973" s="6"/>
      <c r="J973" s="6"/>
      <c r="K973" s="6"/>
      <c r="L973" s="6"/>
      <c r="M973" s="6"/>
      <c r="N973" s="6"/>
      <c r="O973" s="6"/>
      <c r="P973" s="6"/>
      <c r="Q973" s="6"/>
      <c r="R973" s="6"/>
      <c r="S973" s="6"/>
    </row>
    <row r="974" spans="1:19" ht="12.75" customHeight="1">
      <c r="A974" s="6"/>
      <c r="B974" s="6"/>
      <c r="C974" s="6"/>
      <c r="D974" s="6"/>
      <c r="E974" s="6"/>
      <c r="F974" s="6"/>
      <c r="G974" s="6"/>
      <c r="H974" s="6"/>
      <c r="I974" s="6"/>
      <c r="J974" s="6"/>
      <c r="K974" s="6"/>
      <c r="L974" s="6"/>
      <c r="M974" s="6"/>
      <c r="N974" s="6"/>
      <c r="O974" s="6"/>
      <c r="P974" s="6"/>
      <c r="Q974" s="6"/>
      <c r="R974" s="6"/>
      <c r="S974" s="6"/>
    </row>
    <row r="975" spans="1:19" ht="12.75" customHeight="1">
      <c r="A975" s="6"/>
      <c r="B975" s="6"/>
      <c r="C975" s="6"/>
      <c r="D975" s="6"/>
      <c r="E975" s="6"/>
      <c r="F975" s="6"/>
      <c r="G975" s="6"/>
      <c r="H975" s="6"/>
      <c r="I975" s="6"/>
      <c r="J975" s="6"/>
      <c r="K975" s="6"/>
      <c r="L975" s="6"/>
      <c r="M975" s="6"/>
      <c r="N975" s="6"/>
      <c r="O975" s="6"/>
      <c r="P975" s="6"/>
      <c r="Q975" s="6"/>
      <c r="R975" s="6"/>
      <c r="S975" s="6"/>
    </row>
    <row r="976" spans="1:19" ht="12.75" customHeight="1">
      <c r="A976" s="6"/>
      <c r="B976" s="6"/>
      <c r="C976" s="6"/>
      <c r="D976" s="6"/>
      <c r="E976" s="6"/>
      <c r="F976" s="6"/>
      <c r="G976" s="6"/>
      <c r="H976" s="6"/>
      <c r="I976" s="6"/>
      <c r="J976" s="6"/>
      <c r="K976" s="6"/>
      <c r="L976" s="6"/>
      <c r="M976" s="6"/>
      <c r="N976" s="6"/>
      <c r="O976" s="6"/>
      <c r="P976" s="6"/>
      <c r="Q976" s="6"/>
      <c r="R976" s="6"/>
      <c r="S976" s="6"/>
    </row>
    <row r="977" spans="1:19" ht="12.75" customHeight="1">
      <c r="A977" s="6"/>
      <c r="B977" s="6"/>
      <c r="C977" s="6"/>
      <c r="D977" s="6"/>
      <c r="E977" s="6"/>
      <c r="F977" s="6"/>
      <c r="G977" s="6"/>
      <c r="H977" s="6"/>
      <c r="I977" s="6"/>
      <c r="J977" s="6"/>
      <c r="K977" s="6"/>
      <c r="L977" s="6"/>
      <c r="M977" s="6"/>
      <c r="N977" s="6"/>
      <c r="O977" s="6"/>
      <c r="P977" s="6"/>
      <c r="Q977" s="6"/>
      <c r="R977" s="6"/>
      <c r="S977" s="6"/>
    </row>
    <row r="978" spans="1:19" ht="12.75" customHeight="1">
      <c r="A978" s="6"/>
      <c r="B978" s="6"/>
      <c r="C978" s="6"/>
      <c r="D978" s="6"/>
      <c r="E978" s="6"/>
      <c r="F978" s="6"/>
      <c r="G978" s="6"/>
      <c r="H978" s="6"/>
      <c r="I978" s="6"/>
      <c r="J978" s="6"/>
      <c r="K978" s="6"/>
      <c r="L978" s="6"/>
      <c r="M978" s="6"/>
      <c r="N978" s="6"/>
      <c r="O978" s="6"/>
      <c r="P978" s="6"/>
      <c r="Q978" s="6"/>
      <c r="R978" s="6"/>
      <c r="S978" s="6"/>
    </row>
    <row r="979" spans="1:19" ht="12.75" customHeight="1">
      <c r="A979" s="6"/>
      <c r="B979" s="6"/>
      <c r="C979" s="6"/>
      <c r="D979" s="6"/>
      <c r="E979" s="6"/>
      <c r="F979" s="6"/>
      <c r="G979" s="6"/>
      <c r="H979" s="6"/>
      <c r="I979" s="6"/>
      <c r="J979" s="6"/>
      <c r="K979" s="6"/>
      <c r="L979" s="6"/>
      <c r="M979" s="6"/>
      <c r="N979" s="6"/>
      <c r="O979" s="6"/>
      <c r="P979" s="6"/>
      <c r="Q979" s="6"/>
      <c r="R979" s="6"/>
      <c r="S979" s="6"/>
    </row>
    <row r="980" spans="1:19" ht="12.75" customHeight="1">
      <c r="A980" s="6"/>
      <c r="B980" s="6"/>
      <c r="C980" s="6"/>
      <c r="D980" s="6"/>
      <c r="E980" s="6"/>
      <c r="F980" s="6"/>
      <c r="G980" s="6"/>
      <c r="H980" s="6"/>
      <c r="I980" s="6"/>
      <c r="J980" s="6"/>
      <c r="K980" s="6"/>
      <c r="L980" s="6"/>
      <c r="M980" s="6"/>
      <c r="N980" s="6"/>
      <c r="O980" s="6"/>
      <c r="P980" s="6"/>
      <c r="Q980" s="6"/>
      <c r="R980" s="6"/>
      <c r="S980" s="6"/>
    </row>
    <row r="981" spans="1:19" ht="12.75" customHeight="1">
      <c r="A981" s="6"/>
      <c r="B981" s="6"/>
      <c r="C981" s="6"/>
      <c r="D981" s="6"/>
      <c r="E981" s="6"/>
      <c r="F981" s="6"/>
      <c r="G981" s="6"/>
      <c r="H981" s="6"/>
      <c r="I981" s="6"/>
      <c r="J981" s="6"/>
      <c r="K981" s="6"/>
      <c r="L981" s="6"/>
      <c r="M981" s="6"/>
      <c r="N981" s="6"/>
      <c r="O981" s="6"/>
      <c r="P981" s="6"/>
      <c r="Q981" s="6"/>
      <c r="R981" s="6"/>
      <c r="S981" s="6"/>
    </row>
    <row r="982" spans="1:19" ht="12.75" customHeight="1">
      <c r="A982" s="6"/>
      <c r="B982" s="6"/>
      <c r="C982" s="6"/>
      <c r="D982" s="6"/>
      <c r="E982" s="6"/>
      <c r="F982" s="6"/>
      <c r="G982" s="6"/>
      <c r="H982" s="6"/>
      <c r="I982" s="6"/>
      <c r="J982" s="6"/>
      <c r="K982" s="6"/>
      <c r="L982" s="6"/>
      <c r="M982" s="6"/>
      <c r="N982" s="6"/>
      <c r="O982" s="6"/>
      <c r="P982" s="6"/>
      <c r="Q982" s="6"/>
      <c r="R982" s="6"/>
      <c r="S982" s="6"/>
    </row>
    <row r="983" spans="1:19" ht="12.75" customHeight="1">
      <c r="A983" s="6"/>
      <c r="B983" s="6"/>
      <c r="C983" s="6"/>
      <c r="D983" s="6"/>
      <c r="E983" s="6"/>
      <c r="F983" s="6"/>
      <c r="G983" s="6"/>
      <c r="H983" s="6"/>
      <c r="I983" s="6"/>
      <c r="J983" s="6"/>
      <c r="K983" s="6"/>
      <c r="L983" s="6"/>
      <c r="M983" s="6"/>
      <c r="N983" s="6"/>
      <c r="O983" s="6"/>
      <c r="P983" s="6"/>
      <c r="Q983" s="6"/>
      <c r="R983" s="6"/>
      <c r="S983" s="6"/>
    </row>
    <row r="984" spans="1:19" ht="12.75" customHeight="1">
      <c r="A984" s="6"/>
      <c r="B984" s="6"/>
      <c r="C984" s="6"/>
      <c r="D984" s="6"/>
      <c r="E984" s="6"/>
      <c r="F984" s="6"/>
      <c r="G984" s="6"/>
      <c r="H984" s="6"/>
      <c r="I984" s="6"/>
      <c r="J984" s="6"/>
      <c r="K984" s="6"/>
      <c r="L984" s="6"/>
      <c r="M984" s="6"/>
      <c r="N984" s="6"/>
      <c r="O984" s="6"/>
      <c r="P984" s="6"/>
      <c r="Q984" s="6"/>
      <c r="R984" s="6"/>
      <c r="S984" s="6"/>
    </row>
    <row r="985" spans="1:19" ht="12.75" customHeight="1">
      <c r="A985" s="6"/>
      <c r="B985" s="6"/>
      <c r="C985" s="6"/>
      <c r="D985" s="6"/>
      <c r="E985" s="6"/>
      <c r="F985" s="6"/>
      <c r="G985" s="6"/>
      <c r="H985" s="6"/>
      <c r="I985" s="6"/>
      <c r="J985" s="6"/>
      <c r="K985" s="6"/>
      <c r="L985" s="6"/>
      <c r="M985" s="6"/>
      <c r="N985" s="6"/>
      <c r="O985" s="6"/>
      <c r="P985" s="6"/>
      <c r="Q985" s="6"/>
      <c r="R985" s="6"/>
      <c r="S985" s="6"/>
    </row>
    <row r="986" spans="1:19" ht="12.75" customHeight="1">
      <c r="A986" s="6"/>
      <c r="B986" s="6"/>
      <c r="C986" s="6"/>
      <c r="D986" s="6"/>
      <c r="E986" s="6"/>
      <c r="F986" s="6"/>
      <c r="G986" s="6"/>
      <c r="H986" s="6"/>
      <c r="I986" s="6"/>
      <c r="J986" s="6"/>
      <c r="K986" s="6"/>
      <c r="L986" s="6"/>
      <c r="M986" s="6"/>
      <c r="N986" s="6"/>
      <c r="O986" s="6"/>
      <c r="P986" s="6"/>
      <c r="Q986" s="6"/>
      <c r="R986" s="6"/>
      <c r="S986" s="6"/>
    </row>
    <row r="987" spans="1:19" ht="12.75" customHeight="1">
      <c r="A987" s="6"/>
      <c r="B987" s="6"/>
      <c r="C987" s="6"/>
      <c r="D987" s="6"/>
      <c r="E987" s="6"/>
      <c r="F987" s="6"/>
      <c r="G987" s="6"/>
      <c r="H987" s="6"/>
      <c r="I987" s="6"/>
      <c r="J987" s="6"/>
      <c r="K987" s="6"/>
      <c r="L987" s="6"/>
      <c r="M987" s="6"/>
      <c r="N987" s="6"/>
      <c r="O987" s="6"/>
      <c r="P987" s="6"/>
      <c r="Q987" s="6"/>
      <c r="R987" s="6"/>
      <c r="S987" s="6"/>
    </row>
    <row r="988" spans="1:19" ht="12.75" customHeight="1">
      <c r="A988" s="6"/>
      <c r="B988" s="6"/>
      <c r="C988" s="6"/>
      <c r="D988" s="6"/>
      <c r="E988" s="6"/>
      <c r="F988" s="6"/>
      <c r="G988" s="6"/>
      <c r="H988" s="6"/>
      <c r="I988" s="6"/>
      <c r="J988" s="6"/>
      <c r="K988" s="6"/>
      <c r="L988" s="6"/>
      <c r="M988" s="6"/>
      <c r="N988" s="6"/>
      <c r="O988" s="6"/>
      <c r="P988" s="6"/>
      <c r="Q988" s="6"/>
      <c r="R988" s="6"/>
      <c r="S988" s="6"/>
    </row>
    <row r="989" spans="1:19" ht="12.75" customHeight="1">
      <c r="A989" s="6"/>
      <c r="B989" s="6"/>
      <c r="C989" s="6"/>
      <c r="D989" s="6"/>
      <c r="E989" s="6"/>
      <c r="F989" s="6"/>
      <c r="G989" s="6"/>
      <c r="H989" s="6"/>
      <c r="I989" s="6"/>
      <c r="J989" s="6"/>
      <c r="K989" s="6"/>
      <c r="L989" s="6"/>
      <c r="M989" s="6"/>
      <c r="N989" s="6"/>
      <c r="O989" s="6"/>
      <c r="P989" s="6"/>
      <c r="Q989" s="6"/>
      <c r="R989" s="6"/>
      <c r="S989" s="6"/>
    </row>
    <row r="990" spans="1:19" ht="12.75" customHeight="1">
      <c r="A990" s="6"/>
      <c r="B990" s="6"/>
      <c r="C990" s="6"/>
      <c r="D990" s="6"/>
      <c r="E990" s="6"/>
      <c r="F990" s="6"/>
      <c r="G990" s="6"/>
      <c r="H990" s="6"/>
      <c r="I990" s="6"/>
      <c r="J990" s="6"/>
      <c r="K990" s="6"/>
      <c r="L990" s="6"/>
      <c r="M990" s="6"/>
      <c r="N990" s="6"/>
      <c r="O990" s="6"/>
      <c r="P990" s="6"/>
      <c r="Q990" s="6"/>
      <c r="R990" s="6"/>
      <c r="S990" s="6"/>
    </row>
    <row r="991" spans="1:19" ht="12.75" customHeight="1">
      <c r="A991" s="6"/>
      <c r="B991" s="6"/>
      <c r="C991" s="6"/>
      <c r="D991" s="6"/>
      <c r="E991" s="6"/>
      <c r="F991" s="6"/>
      <c r="G991" s="6"/>
      <c r="H991" s="6"/>
      <c r="I991" s="6"/>
      <c r="J991" s="6"/>
      <c r="K991" s="6"/>
      <c r="L991" s="6"/>
      <c r="M991" s="6"/>
      <c r="N991" s="6"/>
      <c r="O991" s="6"/>
      <c r="P991" s="6"/>
      <c r="Q991" s="6"/>
      <c r="R991" s="6"/>
      <c r="S991" s="6"/>
    </row>
    <row r="992" spans="1:19" ht="12.75" customHeight="1">
      <c r="A992" s="6"/>
      <c r="B992" s="6"/>
      <c r="C992" s="6"/>
      <c r="D992" s="6"/>
      <c r="E992" s="6"/>
      <c r="F992" s="6"/>
      <c r="G992" s="6"/>
      <c r="H992" s="6"/>
      <c r="I992" s="6"/>
      <c r="J992" s="6"/>
      <c r="K992" s="6"/>
      <c r="L992" s="6"/>
      <c r="M992" s="6"/>
      <c r="N992" s="6"/>
      <c r="O992" s="6"/>
      <c r="P992" s="6"/>
      <c r="Q992" s="6"/>
      <c r="R992" s="6"/>
      <c r="S992" s="6"/>
    </row>
    <row r="993" spans="1:19" ht="12.75" customHeight="1">
      <c r="A993" s="6"/>
      <c r="B993" s="6"/>
      <c r="C993" s="6"/>
      <c r="D993" s="6"/>
      <c r="E993" s="6"/>
      <c r="F993" s="6"/>
      <c r="G993" s="6"/>
      <c r="H993" s="6"/>
      <c r="I993" s="6"/>
      <c r="J993" s="6"/>
      <c r="K993" s="6"/>
      <c r="L993" s="6"/>
      <c r="M993" s="6"/>
      <c r="N993" s="6"/>
      <c r="O993" s="6"/>
      <c r="P993" s="6"/>
      <c r="Q993" s="6"/>
      <c r="R993" s="6"/>
      <c r="S993" s="6"/>
    </row>
    <row r="994" spans="1:19" ht="12.75" customHeight="1">
      <c r="A994" s="6"/>
      <c r="B994" s="6"/>
      <c r="C994" s="6"/>
      <c r="D994" s="6"/>
      <c r="E994" s="6"/>
      <c r="F994" s="6"/>
      <c r="G994" s="6"/>
      <c r="H994" s="6"/>
      <c r="I994" s="6"/>
      <c r="J994" s="6"/>
      <c r="K994" s="6"/>
      <c r="L994" s="6"/>
      <c r="M994" s="6"/>
      <c r="N994" s="6"/>
      <c r="O994" s="6"/>
      <c r="P994" s="6"/>
      <c r="Q994" s="6"/>
      <c r="R994" s="6"/>
      <c r="S994" s="6"/>
    </row>
    <row r="995" spans="1:19" ht="12.75" customHeight="1">
      <c r="A995" s="6"/>
      <c r="B995" s="6"/>
      <c r="C995" s="6"/>
      <c r="D995" s="6"/>
      <c r="E995" s="6"/>
      <c r="F995" s="6"/>
      <c r="G995" s="6"/>
      <c r="H995" s="6"/>
      <c r="I995" s="6"/>
      <c r="J995" s="6"/>
      <c r="K995" s="6"/>
      <c r="L995" s="6"/>
      <c r="M995" s="6"/>
      <c r="N995" s="6"/>
      <c r="O995" s="6"/>
      <c r="P995" s="6"/>
      <c r="Q995" s="6"/>
      <c r="R995" s="6"/>
      <c r="S995" s="6"/>
    </row>
    <row r="996" spans="1:19" ht="12.75" customHeight="1">
      <c r="A996" s="6"/>
      <c r="B996" s="6"/>
      <c r="C996" s="6"/>
      <c r="D996" s="6"/>
      <c r="E996" s="6"/>
      <c r="F996" s="6"/>
      <c r="G996" s="6"/>
      <c r="H996" s="6"/>
      <c r="I996" s="6"/>
      <c r="J996" s="6"/>
      <c r="K996" s="6"/>
      <c r="L996" s="6"/>
      <c r="M996" s="6"/>
      <c r="N996" s="6"/>
      <c r="O996" s="6"/>
      <c r="P996" s="6"/>
      <c r="Q996" s="6"/>
      <c r="R996" s="6"/>
      <c r="S996" s="6"/>
    </row>
    <row r="997" spans="1:19" ht="12.75" customHeight="1">
      <c r="A997" s="6"/>
      <c r="B997" s="6"/>
      <c r="C997" s="6"/>
      <c r="D997" s="6"/>
      <c r="E997" s="6"/>
      <c r="F997" s="6"/>
      <c r="G997" s="6"/>
      <c r="H997" s="6"/>
      <c r="I997" s="6"/>
      <c r="J997" s="6"/>
      <c r="K997" s="6"/>
      <c r="L997" s="6"/>
      <c r="M997" s="6"/>
      <c r="N997" s="6"/>
      <c r="O997" s="6"/>
      <c r="P997" s="6"/>
      <c r="Q997" s="6"/>
      <c r="R997" s="6"/>
      <c r="S997" s="6"/>
    </row>
    <row r="998" spans="1:19" ht="12.75" customHeight="1">
      <c r="A998" s="6"/>
      <c r="B998" s="6"/>
      <c r="C998" s="6"/>
      <c r="D998" s="6"/>
      <c r="E998" s="6"/>
      <c r="F998" s="6"/>
      <c r="G998" s="6"/>
      <c r="H998" s="6"/>
      <c r="I998" s="6"/>
      <c r="J998" s="6"/>
      <c r="K998" s="6"/>
      <c r="L998" s="6"/>
      <c r="M998" s="6"/>
      <c r="N998" s="6"/>
      <c r="O998" s="6"/>
      <c r="P998" s="6"/>
      <c r="Q998" s="6"/>
      <c r="R998" s="6"/>
      <c r="S998" s="6"/>
    </row>
    <row r="999" spans="1:19" ht="12.75" customHeight="1">
      <c r="A999" s="6"/>
      <c r="B999" s="6"/>
      <c r="C999" s="6"/>
      <c r="D999" s="6"/>
      <c r="E999" s="6"/>
      <c r="F999" s="6"/>
      <c r="G999" s="6"/>
      <c r="H999" s="6"/>
      <c r="I999" s="6"/>
      <c r="J999" s="6"/>
      <c r="K999" s="6"/>
      <c r="L999" s="6"/>
      <c r="M999" s="6"/>
      <c r="N999" s="6"/>
      <c r="O999" s="6"/>
      <c r="P999" s="6"/>
      <c r="Q999" s="6"/>
      <c r="R999" s="6"/>
      <c r="S999" s="6"/>
    </row>
    <row r="1000" spans="1:19" ht="12.75" customHeight="1">
      <c r="A1000" s="6"/>
      <c r="B1000" s="6"/>
      <c r="C1000" s="6"/>
      <c r="D1000" s="6"/>
      <c r="E1000" s="6"/>
      <c r="F1000" s="6"/>
      <c r="G1000" s="6"/>
      <c r="H1000" s="6"/>
      <c r="I1000" s="6"/>
      <c r="J1000" s="6"/>
      <c r="K1000" s="6"/>
      <c r="L1000" s="6"/>
      <c r="M1000" s="6"/>
      <c r="N1000" s="6"/>
      <c r="O1000" s="6"/>
      <c r="P1000" s="6"/>
      <c r="Q1000" s="6"/>
      <c r="R1000" s="6"/>
      <c r="S1000" s="6"/>
    </row>
    <row r="1001" spans="1:19" ht="12.75" customHeight="1">
      <c r="A1001" s="6"/>
      <c r="B1001" s="6"/>
      <c r="C1001" s="6"/>
      <c r="D1001" s="6"/>
      <c r="E1001" s="6"/>
      <c r="F1001" s="6"/>
      <c r="G1001" s="6"/>
      <c r="H1001" s="6"/>
      <c r="I1001" s="6"/>
      <c r="J1001" s="6"/>
      <c r="K1001" s="6"/>
      <c r="L1001" s="6"/>
      <c r="M1001" s="6"/>
      <c r="N1001" s="6"/>
      <c r="O1001" s="6"/>
      <c r="P1001" s="6"/>
      <c r="Q1001" s="6"/>
      <c r="R1001" s="6"/>
      <c r="S1001" s="6"/>
    </row>
    <row r="1002" spans="1:19" ht="12.75" customHeight="1">
      <c r="A1002" s="6"/>
      <c r="B1002" s="6"/>
      <c r="C1002" s="6"/>
      <c r="D1002" s="6"/>
      <c r="E1002" s="6"/>
      <c r="F1002" s="6"/>
      <c r="G1002" s="6"/>
      <c r="H1002" s="6"/>
      <c r="I1002" s="6"/>
      <c r="J1002" s="6"/>
      <c r="K1002" s="6"/>
      <c r="L1002" s="6"/>
      <c r="M1002" s="6"/>
      <c r="N1002" s="6"/>
      <c r="O1002" s="6"/>
      <c r="P1002" s="6"/>
      <c r="Q1002" s="6"/>
      <c r="R1002" s="6"/>
      <c r="S1002" s="6"/>
    </row>
    <row r="1003" spans="1:19" ht="12.75" customHeight="1">
      <c r="A1003" s="6"/>
      <c r="B1003" s="6"/>
      <c r="C1003" s="6"/>
      <c r="D1003" s="6"/>
      <c r="E1003" s="6"/>
      <c r="F1003" s="6"/>
      <c r="G1003" s="6"/>
      <c r="H1003" s="6"/>
      <c r="I1003" s="6"/>
      <c r="J1003" s="6"/>
      <c r="K1003" s="6"/>
      <c r="L1003" s="6"/>
      <c r="M1003" s="6"/>
      <c r="N1003" s="6"/>
      <c r="O1003" s="6"/>
      <c r="P1003" s="6"/>
      <c r="Q1003" s="6"/>
      <c r="R1003" s="6"/>
      <c r="S1003" s="6"/>
    </row>
    <row r="1004" spans="1:19" ht="12.75" customHeight="1">
      <c r="A1004" s="6"/>
      <c r="B1004" s="6"/>
      <c r="C1004" s="6"/>
      <c r="D1004" s="6"/>
      <c r="E1004" s="6"/>
      <c r="F1004" s="6"/>
      <c r="G1004" s="6"/>
      <c r="H1004" s="6"/>
      <c r="I1004" s="6"/>
      <c r="J1004" s="6"/>
      <c r="K1004" s="6"/>
      <c r="L1004" s="6"/>
      <c r="M1004" s="6"/>
      <c r="N1004" s="6"/>
      <c r="O1004" s="6"/>
      <c r="P1004" s="6"/>
      <c r="Q1004" s="6"/>
      <c r="R1004" s="6"/>
      <c r="S1004" s="6"/>
    </row>
    <row r="1005" spans="1:19" ht="12.75" customHeight="1">
      <c r="A1005" s="6"/>
      <c r="B1005" s="6"/>
      <c r="C1005" s="6"/>
      <c r="D1005" s="6"/>
      <c r="E1005" s="6"/>
      <c r="F1005" s="6"/>
      <c r="G1005" s="6"/>
      <c r="H1005" s="6"/>
      <c r="I1005" s="6"/>
      <c r="J1005" s="6"/>
      <c r="K1005" s="6"/>
      <c r="L1005" s="6"/>
      <c r="M1005" s="6"/>
      <c r="N1005" s="6"/>
      <c r="O1005" s="6"/>
      <c r="P1005" s="6"/>
      <c r="Q1005" s="6"/>
      <c r="R1005" s="6"/>
      <c r="S1005" s="6"/>
    </row>
    <row r="1006" spans="1:19" ht="12.75" customHeight="1">
      <c r="A1006" s="6"/>
      <c r="B1006" s="6"/>
      <c r="C1006" s="6"/>
      <c r="D1006" s="6"/>
      <c r="E1006" s="6"/>
      <c r="F1006" s="6"/>
      <c r="G1006" s="6"/>
      <c r="H1006" s="6"/>
      <c r="I1006" s="6"/>
      <c r="J1006" s="6"/>
      <c r="K1006" s="6"/>
      <c r="L1006" s="6"/>
      <c r="M1006" s="6"/>
      <c r="N1006" s="6"/>
      <c r="O1006" s="6"/>
      <c r="P1006" s="6"/>
      <c r="Q1006" s="6"/>
      <c r="R1006" s="6"/>
      <c r="S1006" s="6"/>
    </row>
    <row r="1007" spans="1:19" ht="12.75" customHeight="1">
      <c r="A1007" s="6"/>
      <c r="B1007" s="6"/>
      <c r="C1007" s="6"/>
      <c r="D1007" s="6"/>
      <c r="E1007" s="6"/>
      <c r="F1007" s="6"/>
      <c r="G1007" s="6"/>
      <c r="H1007" s="6"/>
      <c r="I1007" s="6"/>
      <c r="J1007" s="6"/>
      <c r="K1007" s="6"/>
      <c r="L1007" s="6"/>
      <c r="M1007" s="6"/>
      <c r="N1007" s="6"/>
      <c r="O1007" s="6"/>
      <c r="P1007" s="6"/>
      <c r="Q1007" s="6"/>
      <c r="R1007" s="6"/>
      <c r="S1007" s="6"/>
    </row>
    <row r="1008" spans="1:19" ht="12.75" customHeight="1">
      <c r="A1008" s="6"/>
      <c r="B1008" s="6"/>
      <c r="C1008" s="6"/>
      <c r="D1008" s="6"/>
      <c r="E1008" s="6"/>
      <c r="F1008" s="6"/>
      <c r="G1008" s="6"/>
      <c r="H1008" s="6"/>
      <c r="I1008" s="6"/>
      <c r="J1008" s="6"/>
      <c r="K1008" s="6"/>
      <c r="L1008" s="6"/>
      <c r="M1008" s="6"/>
      <c r="N1008" s="6"/>
      <c r="O1008" s="6"/>
      <c r="P1008" s="6"/>
      <c r="Q1008" s="6"/>
      <c r="R1008" s="6"/>
      <c r="S1008" s="6"/>
    </row>
  </sheetData>
  <mergeCells count="6">
    <mergeCell ref="A70:I71"/>
    <mergeCell ref="A9:H9"/>
    <mergeCell ref="A10:H10"/>
    <mergeCell ref="A66:H66"/>
    <mergeCell ref="A67:H67"/>
    <mergeCell ref="A68:H68"/>
  </mergeCells>
  <dataValidations count="2">
    <dataValidation type="list" allowBlank="1" showErrorMessage="1" sqref="K9" xr:uid="{00000000-0002-0000-0100-000000000000}">
      <formula1>"Net Capital,Gross Capital"</formula1>
    </dataValidation>
    <dataValidation type="list" allowBlank="1" showErrorMessage="1" sqref="B14:K14" xr:uid="{00000000-0002-0000-0100-000001000000}">
      <formula1>"CGAAP,MIFRS,USGAAP,ASPE"</formula1>
    </dataValidation>
  </dataValidations>
  <pageMargins left="0.75" right="0.75" top="1" bottom="1" header="0" footer="0"/>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1000"/>
  <sheetViews>
    <sheetView showGridLines="0" workbookViewId="0"/>
  </sheetViews>
  <sheetFormatPr defaultColWidth="12.5703125" defaultRowHeight="15" customHeight="1"/>
  <cols>
    <col min="1" max="1" width="37" customWidth="1"/>
    <col min="2" max="2" width="8" customWidth="1"/>
    <col min="3" max="3" width="1.5703125" customWidth="1"/>
    <col min="4" max="4" width="23.140625" customWidth="1"/>
    <col min="5" max="5" width="15.140625" customWidth="1"/>
    <col min="6" max="6" width="12.85546875" customWidth="1"/>
    <col min="7" max="7" width="2.140625" customWidth="1"/>
    <col min="8" max="8" width="19.140625" customWidth="1"/>
    <col min="9" max="9" width="11.140625" customWidth="1"/>
    <col min="10" max="10" width="13.140625" customWidth="1"/>
    <col min="11" max="11" width="16.140625" customWidth="1"/>
    <col min="12" max="12" width="12" customWidth="1"/>
    <col min="13" max="13" width="9.140625" customWidth="1"/>
    <col min="14" max="14" width="11.28515625" customWidth="1"/>
    <col min="15" max="26" width="9.140625" customWidth="1"/>
  </cols>
  <sheetData>
    <row r="1" spans="1:26" ht="21">
      <c r="A1" s="749" t="s">
        <v>807</v>
      </c>
      <c r="B1" s="631"/>
      <c r="C1" s="631"/>
      <c r="D1" s="631"/>
      <c r="E1" s="631"/>
      <c r="F1" s="631"/>
      <c r="G1" s="631"/>
      <c r="H1" s="631"/>
      <c r="I1" s="631"/>
      <c r="J1" s="631"/>
      <c r="K1" s="426"/>
      <c r="L1" s="426"/>
      <c r="M1" s="426"/>
      <c r="N1" s="426"/>
      <c r="O1" s="426"/>
      <c r="P1" s="426"/>
      <c r="Q1" s="426"/>
      <c r="R1" s="426"/>
      <c r="S1" s="426"/>
      <c r="T1" s="426"/>
      <c r="U1" s="426"/>
      <c r="V1" s="426"/>
      <c r="W1" s="426"/>
      <c r="X1" s="426"/>
      <c r="Y1" s="426"/>
      <c r="Z1" s="426"/>
    </row>
    <row r="2" spans="1:26">
      <c r="A2" s="525"/>
      <c r="B2" s="525"/>
      <c r="C2" s="525"/>
      <c r="D2" s="525"/>
      <c r="E2" s="525"/>
      <c r="F2" s="525"/>
      <c r="G2" s="525"/>
      <c r="H2" s="525"/>
      <c r="I2" s="525"/>
      <c r="J2" s="334" t="s">
        <v>92</v>
      </c>
      <c r="K2" s="159" t="s">
        <v>16</v>
      </c>
      <c r="L2" s="426"/>
      <c r="M2" s="426"/>
      <c r="N2" s="426"/>
      <c r="O2" s="426"/>
      <c r="P2" s="426"/>
      <c r="Q2" s="426"/>
      <c r="R2" s="426"/>
      <c r="S2" s="426"/>
      <c r="T2" s="426"/>
      <c r="U2" s="426"/>
      <c r="V2" s="426"/>
      <c r="W2" s="426"/>
      <c r="X2" s="426"/>
      <c r="Y2" s="426"/>
      <c r="Z2" s="426"/>
    </row>
    <row r="3" spans="1:26">
      <c r="A3" s="525"/>
      <c r="B3" s="525"/>
      <c r="C3" s="525"/>
      <c r="D3" s="525"/>
      <c r="E3" s="525"/>
      <c r="F3" s="525"/>
      <c r="G3" s="525"/>
      <c r="H3" s="525"/>
      <c r="I3" s="525"/>
      <c r="J3" s="334" t="s">
        <v>93</v>
      </c>
      <c r="K3" s="159">
        <v>2</v>
      </c>
      <c r="L3" s="426"/>
      <c r="M3" s="426"/>
      <c r="N3" s="426"/>
      <c r="O3" s="426"/>
      <c r="P3" s="426"/>
      <c r="Q3" s="426"/>
      <c r="R3" s="426"/>
      <c r="S3" s="426"/>
      <c r="T3" s="426"/>
      <c r="U3" s="426"/>
      <c r="V3" s="426"/>
      <c r="W3" s="426"/>
      <c r="X3" s="426"/>
      <c r="Y3" s="426"/>
      <c r="Z3" s="426"/>
    </row>
    <row r="4" spans="1:26" ht="18.75">
      <c r="A4" s="430"/>
      <c r="B4" s="431"/>
      <c r="C4" s="432"/>
      <c r="D4" s="432"/>
      <c r="E4" s="432"/>
      <c r="F4" s="432"/>
      <c r="G4" s="432"/>
      <c r="H4" s="432"/>
      <c r="I4" s="525"/>
      <c r="J4" s="334" t="s">
        <v>94</v>
      </c>
      <c r="K4" s="159">
        <v>3</v>
      </c>
      <c r="L4" s="426"/>
      <c r="M4" s="426"/>
      <c r="N4" s="426"/>
      <c r="O4" s="426"/>
      <c r="P4" s="426"/>
      <c r="Q4" s="426"/>
      <c r="R4" s="426"/>
      <c r="S4" s="426"/>
      <c r="T4" s="426"/>
      <c r="U4" s="426"/>
      <c r="V4" s="426"/>
      <c r="W4" s="426"/>
      <c r="X4" s="426"/>
      <c r="Y4" s="426"/>
      <c r="Z4" s="426"/>
    </row>
    <row r="5" spans="1:26">
      <c r="A5" s="525"/>
      <c r="B5" s="525"/>
      <c r="C5" s="525"/>
      <c r="D5" s="525"/>
      <c r="E5" s="525"/>
      <c r="F5" s="525"/>
      <c r="G5" s="525"/>
      <c r="H5" s="525"/>
      <c r="I5" s="525"/>
      <c r="J5" s="334" t="s">
        <v>95</v>
      </c>
      <c r="K5" s="159">
        <v>1</v>
      </c>
      <c r="L5" s="426"/>
      <c r="M5" s="426"/>
      <c r="N5" s="426"/>
      <c r="O5" s="426"/>
      <c r="P5" s="426"/>
      <c r="Q5" s="426"/>
      <c r="R5" s="426"/>
      <c r="S5" s="426"/>
      <c r="T5" s="426"/>
      <c r="U5" s="426"/>
      <c r="V5" s="426"/>
      <c r="W5" s="426"/>
      <c r="X5" s="426"/>
      <c r="Y5" s="426"/>
      <c r="Z5" s="426"/>
    </row>
    <row r="6" spans="1:26">
      <c r="A6" s="525"/>
      <c r="B6" s="525"/>
      <c r="C6" s="525"/>
      <c r="D6" s="525"/>
      <c r="E6" s="525"/>
      <c r="F6" s="525"/>
      <c r="G6" s="525"/>
      <c r="H6" s="525"/>
      <c r="I6" s="525"/>
      <c r="J6" s="335" t="s">
        <v>96</v>
      </c>
      <c r="K6" s="159" t="s">
        <v>497</v>
      </c>
      <c r="L6" s="426"/>
      <c r="M6" s="426"/>
      <c r="N6" s="426"/>
      <c r="O6" s="426"/>
      <c r="P6" s="426"/>
      <c r="Q6" s="426"/>
      <c r="R6" s="426"/>
      <c r="S6" s="426"/>
      <c r="T6" s="426"/>
      <c r="U6" s="426"/>
      <c r="V6" s="426"/>
      <c r="W6" s="426"/>
      <c r="X6" s="426"/>
      <c r="Y6" s="426"/>
      <c r="Z6" s="426"/>
    </row>
    <row r="7" spans="1:26">
      <c r="A7" s="426" t="s">
        <v>808</v>
      </c>
      <c r="B7" s="426"/>
      <c r="C7" s="426"/>
      <c r="D7" s="426"/>
      <c r="E7" s="426"/>
      <c r="F7" s="426"/>
      <c r="G7" s="426"/>
      <c r="H7" s="426"/>
      <c r="I7" s="426"/>
      <c r="J7" s="334"/>
      <c r="K7" s="27"/>
      <c r="L7" s="426"/>
      <c r="M7" s="426"/>
      <c r="N7" s="426"/>
      <c r="O7" s="426"/>
      <c r="P7" s="426"/>
      <c r="Q7" s="426"/>
      <c r="R7" s="426"/>
      <c r="S7" s="426"/>
      <c r="T7" s="426"/>
      <c r="U7" s="426"/>
      <c r="V7" s="426"/>
      <c r="W7" s="426"/>
      <c r="X7" s="426"/>
      <c r="Y7" s="426"/>
      <c r="Z7" s="426"/>
    </row>
    <row r="8" spans="1:26">
      <c r="A8" s="426" t="s">
        <v>809</v>
      </c>
      <c r="B8" s="426"/>
      <c r="C8" s="426"/>
      <c r="D8" s="426"/>
      <c r="E8" s="426"/>
      <c r="F8" s="426"/>
      <c r="G8" s="426"/>
      <c r="H8" s="426"/>
      <c r="I8" s="426"/>
      <c r="J8" s="334" t="s">
        <v>98</v>
      </c>
      <c r="K8" s="33">
        <v>45979</v>
      </c>
      <c r="L8" s="426"/>
      <c r="M8" s="426"/>
      <c r="N8" s="426"/>
      <c r="O8" s="426"/>
      <c r="P8" s="426"/>
      <c r="Q8" s="426"/>
      <c r="R8" s="426"/>
      <c r="S8" s="426"/>
      <c r="T8" s="426"/>
      <c r="U8" s="426"/>
      <c r="V8" s="426"/>
      <c r="W8" s="426"/>
      <c r="X8" s="426"/>
      <c r="Y8" s="426"/>
      <c r="Z8" s="426"/>
    </row>
    <row r="9" spans="1:26">
      <c r="A9" s="426" t="s">
        <v>810</v>
      </c>
      <c r="B9" s="426"/>
      <c r="C9" s="426"/>
      <c r="D9" s="426"/>
      <c r="E9" s="739"/>
      <c r="F9" s="631"/>
      <c r="G9" s="433"/>
      <c r="H9" s="433"/>
      <c r="I9" s="739"/>
      <c r="J9" s="631"/>
      <c r="K9" s="426"/>
      <c r="L9" s="426"/>
      <c r="M9" s="426"/>
      <c r="N9" s="426"/>
      <c r="O9" s="426"/>
      <c r="P9" s="426"/>
      <c r="Q9" s="426"/>
      <c r="R9" s="426"/>
      <c r="S9" s="426"/>
      <c r="T9" s="426"/>
      <c r="U9" s="426"/>
      <c r="V9" s="426"/>
      <c r="W9" s="426"/>
      <c r="X9" s="426"/>
      <c r="Y9" s="426"/>
      <c r="Z9" s="426"/>
    </row>
    <row r="10" spans="1:26">
      <c r="A10" s="426"/>
      <c r="B10" s="526"/>
      <c r="C10" s="527"/>
      <c r="D10" s="528" t="str">
        <f>'LDC Info'!E24+2 &amp; " Test Year"</f>
        <v>2028 Test Year</v>
      </c>
      <c r="E10" s="741" t="s">
        <v>763</v>
      </c>
      <c r="F10" s="657"/>
      <c r="G10" s="529"/>
      <c r="H10" s="528" t="str">
        <f>D10</f>
        <v>2028 Test Year</v>
      </c>
      <c r="I10" s="741" t="s">
        <v>762</v>
      </c>
      <c r="J10" s="657"/>
      <c r="K10" s="530" t="s">
        <v>144</v>
      </c>
      <c r="L10" s="426"/>
      <c r="M10" s="426"/>
      <c r="N10" s="426"/>
      <c r="O10" s="426"/>
      <c r="P10" s="426"/>
      <c r="Q10" s="426"/>
      <c r="R10" s="426"/>
      <c r="S10" s="426"/>
      <c r="T10" s="426"/>
      <c r="U10" s="426"/>
      <c r="V10" s="426"/>
      <c r="W10" s="426"/>
      <c r="X10" s="426"/>
      <c r="Y10" s="426"/>
      <c r="Z10" s="426"/>
    </row>
    <row r="11" spans="1:26">
      <c r="A11" s="531" t="s">
        <v>811</v>
      </c>
      <c r="B11" s="750" t="s">
        <v>812</v>
      </c>
      <c r="C11" s="532"/>
      <c r="D11" s="533" t="s">
        <v>813</v>
      </c>
      <c r="E11" s="533" t="s">
        <v>814</v>
      </c>
      <c r="F11" s="473" t="s">
        <v>815</v>
      </c>
      <c r="G11" s="433"/>
      <c r="H11" s="533" t="s">
        <v>813</v>
      </c>
      <c r="I11" s="533" t="s">
        <v>814</v>
      </c>
      <c r="J11" s="473" t="s">
        <v>815</v>
      </c>
      <c r="K11" s="534" t="s">
        <v>816</v>
      </c>
      <c r="L11" s="426"/>
      <c r="M11" s="426"/>
      <c r="N11" s="426"/>
      <c r="O11" s="426"/>
      <c r="P11" s="426"/>
      <c r="Q11" s="426"/>
      <c r="R11" s="426"/>
      <c r="S11" s="426"/>
      <c r="T11" s="426"/>
      <c r="U11" s="426"/>
      <c r="V11" s="426"/>
      <c r="W11" s="426"/>
      <c r="X11" s="426"/>
      <c r="Y11" s="426"/>
      <c r="Z11" s="426"/>
    </row>
    <row r="12" spans="1:26">
      <c r="A12" s="535" t="s">
        <v>817</v>
      </c>
      <c r="B12" s="738"/>
      <c r="C12" s="536"/>
      <c r="D12" s="537"/>
      <c r="E12" s="538"/>
      <c r="F12" s="539"/>
      <c r="G12" s="426"/>
      <c r="H12" s="537"/>
      <c r="I12" s="538"/>
      <c r="J12" s="539"/>
      <c r="K12" s="736"/>
      <c r="L12" s="426"/>
      <c r="M12" s="426"/>
      <c r="N12" s="426"/>
      <c r="O12" s="426"/>
      <c r="P12" s="426"/>
      <c r="Q12" s="426"/>
      <c r="R12" s="426"/>
      <c r="S12" s="426"/>
      <c r="T12" s="426"/>
      <c r="U12" s="426"/>
      <c r="V12" s="426"/>
      <c r="W12" s="426"/>
      <c r="X12" s="426"/>
      <c r="Y12" s="426"/>
      <c r="Z12" s="426"/>
    </row>
    <row r="13" spans="1:26">
      <c r="A13" s="472" t="str">
        <f>IF('App.2-ZA_2026-Com. Exp. Forecas'!B29="","",'App.2-ZA_2026-Com. Exp. Forecas'!B29)</f>
        <v>RESIDENTIAL</v>
      </c>
      <c r="B13" s="540" t="s">
        <v>788</v>
      </c>
      <c r="C13" s="536"/>
      <c r="D13" s="543">
        <v>2727071588</v>
      </c>
      <c r="E13" s="541"/>
      <c r="F13" s="539">
        <f>D13*'App.2-ZA_2028-Com. Exp. Forecas'!K29</f>
        <v>362400543.32932001</v>
      </c>
      <c r="G13" s="426"/>
      <c r="H13" s="543">
        <v>25002867</v>
      </c>
      <c r="I13" s="542"/>
      <c r="J13" s="539">
        <f>H13*'App.2-ZA_2028-Com. Exp. Forecas'!J29</f>
        <v>1498921.87665</v>
      </c>
      <c r="K13" s="737"/>
      <c r="L13" s="426"/>
      <c r="M13" s="426"/>
      <c r="N13" s="426"/>
      <c r="O13" s="426"/>
      <c r="P13" s="426"/>
      <c r="Q13" s="426"/>
      <c r="R13" s="426"/>
      <c r="S13" s="426"/>
      <c r="T13" s="426"/>
      <c r="U13" s="426"/>
      <c r="V13" s="426"/>
      <c r="W13" s="426"/>
      <c r="X13" s="426"/>
      <c r="Y13" s="426"/>
      <c r="Z13" s="426"/>
    </row>
    <row r="14" spans="1:26">
      <c r="A14" s="472" t="str">
        <f>IF('App.2-ZA_2026-Com. Exp. Forecas'!B30="","",'App.2-ZA_2026-Com. Exp. Forecas'!B30)</f>
        <v>GENERAL SERVICE &lt;50KW</v>
      </c>
      <c r="B14" s="540" t="s">
        <v>788</v>
      </c>
      <c r="C14" s="536"/>
      <c r="D14" s="543">
        <v>639857790</v>
      </c>
      <c r="E14" s="541"/>
      <c r="F14" s="539">
        <f>D14*'App.2-ZA_2028-Com. Exp. Forecas'!K30</f>
        <v>85030701.713100001</v>
      </c>
      <c r="G14" s="426"/>
      <c r="H14" s="543">
        <v>108909970</v>
      </c>
      <c r="I14" s="542"/>
      <c r="J14" s="539">
        <f>H14*'App.2-ZA_2028-Com. Exp. Forecas'!J30</f>
        <v>6529152.7015000004</v>
      </c>
      <c r="K14" s="737"/>
      <c r="L14" s="426"/>
      <c r="M14" s="426"/>
      <c r="N14" s="426"/>
      <c r="O14" s="426"/>
      <c r="P14" s="426"/>
      <c r="Q14" s="426"/>
      <c r="R14" s="426"/>
      <c r="S14" s="426"/>
      <c r="T14" s="426"/>
      <c r="U14" s="426"/>
      <c r="V14" s="426"/>
      <c r="W14" s="426"/>
      <c r="X14" s="426"/>
      <c r="Y14" s="426"/>
      <c r="Z14" s="426"/>
    </row>
    <row r="15" spans="1:26">
      <c r="A15" s="472" t="str">
        <f>IF('App.2-ZA_2026-Com. Exp. Forecas'!B31="","",'App.2-ZA_2026-Com. Exp. Forecas'!B31)</f>
        <v>GENERAL SERVICE 1000-1500KW</v>
      </c>
      <c r="B15" s="540" t="s">
        <v>788</v>
      </c>
      <c r="C15" s="536"/>
      <c r="D15" s="543">
        <v>338713903</v>
      </c>
      <c r="E15" s="541"/>
      <c r="F15" s="539">
        <f>D15*'App.2-ZA_2028-Com. Exp. Forecas'!K31</f>
        <v>45011690.569669999</v>
      </c>
      <c r="G15" s="426"/>
      <c r="H15" s="543">
        <v>2560795642</v>
      </c>
      <c r="I15" s="542"/>
      <c r="J15" s="539">
        <f>H15*'App.2-ZA_2028-Com. Exp. Forecas'!J31</f>
        <v>153519698.73790002</v>
      </c>
      <c r="K15" s="737"/>
      <c r="L15" s="426"/>
      <c r="M15" s="426"/>
      <c r="N15" s="426"/>
      <c r="O15" s="426"/>
      <c r="P15" s="426"/>
      <c r="Q15" s="426"/>
      <c r="R15" s="426"/>
      <c r="S15" s="426"/>
      <c r="T15" s="426"/>
      <c r="U15" s="426"/>
      <c r="V15" s="426"/>
      <c r="W15" s="426"/>
      <c r="X15" s="426"/>
      <c r="Y15" s="426"/>
      <c r="Z15" s="426"/>
    </row>
    <row r="16" spans="1:26">
      <c r="A16" s="472" t="str">
        <f>IF('App.2-ZA_2026-Com. Exp. Forecas'!B32="","",'App.2-ZA_2026-Com. Exp. Forecas'!B32)</f>
        <v>GENERAL SERVICE 1500-5000 KW</v>
      </c>
      <c r="B16" s="540" t="s">
        <v>788</v>
      </c>
      <c r="C16" s="536"/>
      <c r="D16" s="543">
        <v>0</v>
      </c>
      <c r="E16" s="541"/>
      <c r="F16" s="539">
        <f>D16*'App.2-ZA_2028-Com. Exp. Forecas'!K32</f>
        <v>0</v>
      </c>
      <c r="G16" s="426"/>
      <c r="H16" s="543">
        <v>735329535</v>
      </c>
      <c r="I16" s="542"/>
      <c r="J16" s="539">
        <f>H16*'App.2-ZA_2028-Com. Exp. Forecas'!J32</f>
        <v>44083005.62325</v>
      </c>
      <c r="K16" s="737"/>
      <c r="L16" s="426"/>
      <c r="M16" s="426"/>
      <c r="N16" s="426"/>
      <c r="O16" s="426"/>
      <c r="P16" s="426"/>
      <c r="Q16" s="426"/>
      <c r="R16" s="426"/>
      <c r="S16" s="426"/>
      <c r="T16" s="426"/>
      <c r="U16" s="426"/>
      <c r="V16" s="426"/>
      <c r="W16" s="426"/>
      <c r="X16" s="426"/>
      <c r="Y16" s="426"/>
      <c r="Z16" s="426"/>
    </row>
    <row r="17" spans="1:26">
      <c r="A17" s="472" t="str">
        <f>IF('App.2-ZA_2026-Com. Exp. Forecas'!B33="","",'App.2-ZA_2026-Com. Exp. Forecas'!B33)</f>
        <v>LARGE USER</v>
      </c>
      <c r="B17" s="540" t="s">
        <v>788</v>
      </c>
      <c r="C17" s="536"/>
      <c r="D17" s="543">
        <v>0</v>
      </c>
      <c r="E17" s="541"/>
      <c r="F17" s="539">
        <f>D17*'App.2-ZA_2028-Com. Exp. Forecas'!K33</f>
        <v>0</v>
      </c>
      <c r="G17" s="426"/>
      <c r="H17" s="543">
        <v>617092670</v>
      </c>
      <c r="I17" s="542"/>
      <c r="J17" s="539">
        <f>H17*'App.2-ZA_2028-Com. Exp. Forecas'!J33</f>
        <v>36994705.566500001</v>
      </c>
      <c r="K17" s="737"/>
      <c r="L17" s="426"/>
      <c r="M17" s="426"/>
      <c r="N17" s="426"/>
      <c r="O17" s="426"/>
      <c r="P17" s="426"/>
      <c r="Q17" s="426"/>
      <c r="R17" s="426"/>
      <c r="S17" s="426"/>
      <c r="T17" s="426"/>
      <c r="U17" s="426"/>
      <c r="V17" s="426"/>
      <c r="W17" s="426"/>
      <c r="X17" s="426"/>
      <c r="Y17" s="426"/>
      <c r="Z17" s="426"/>
    </row>
    <row r="18" spans="1:26">
      <c r="A18" s="472" t="str">
        <f>IF('App.2-ZA_2026-Com. Exp. Forecas'!B34="","",'App.2-ZA_2026-Com. Exp. Forecas'!B34)</f>
        <v>STREETLIGHTING</v>
      </c>
      <c r="B18" s="540" t="s">
        <v>788</v>
      </c>
      <c r="C18" s="536"/>
      <c r="D18" s="543">
        <v>0</v>
      </c>
      <c r="E18" s="541"/>
      <c r="F18" s="539">
        <f>D18*'App.2-ZA_2028-Com. Exp. Forecas'!K34</f>
        <v>0</v>
      </c>
      <c r="G18" s="426"/>
      <c r="H18" s="543">
        <v>22893971</v>
      </c>
      <c r="I18" s="542"/>
      <c r="J18" s="539">
        <f>H18*'App.2-ZA_2028-Com. Exp. Forecas'!J34</f>
        <v>1372493.5614500002</v>
      </c>
      <c r="K18" s="737"/>
      <c r="L18" s="426"/>
      <c r="M18" s="426"/>
      <c r="N18" s="426"/>
      <c r="O18" s="426"/>
      <c r="P18" s="426"/>
      <c r="Q18" s="426"/>
      <c r="R18" s="426"/>
      <c r="S18" s="426"/>
      <c r="T18" s="426"/>
      <c r="U18" s="426"/>
      <c r="V18" s="426"/>
      <c r="W18" s="426"/>
      <c r="X18" s="426"/>
      <c r="Y18" s="426"/>
      <c r="Z18" s="426"/>
    </row>
    <row r="19" spans="1:26">
      <c r="A19" s="472" t="str">
        <f>IF('App.2-ZA_2026-Com. Exp. Forecas'!B35="","",'App.2-ZA_2026-Com. Exp. Forecas'!B35)</f>
        <v>SENTINEL LIGHTS</v>
      </c>
      <c r="B19" s="540" t="s">
        <v>788</v>
      </c>
      <c r="C19" s="536"/>
      <c r="D19" s="543">
        <v>40461</v>
      </c>
      <c r="E19" s="541"/>
      <c r="F19" s="539">
        <f>D19*'App.2-ZA_2028-Com. Exp. Forecas'!K35</f>
        <v>5376.86229</v>
      </c>
      <c r="G19" s="426"/>
      <c r="H19" s="543">
        <v>0</v>
      </c>
      <c r="I19" s="542"/>
      <c r="J19" s="539">
        <f>H19*'App.2-ZA_2028-Com. Exp. Forecas'!J35</f>
        <v>0</v>
      </c>
      <c r="K19" s="737"/>
      <c r="L19" s="426"/>
      <c r="M19" s="426"/>
      <c r="N19" s="426"/>
      <c r="O19" s="426"/>
      <c r="P19" s="426"/>
      <c r="Q19" s="426"/>
      <c r="R19" s="426"/>
      <c r="S19" s="426"/>
      <c r="T19" s="426"/>
      <c r="U19" s="426"/>
      <c r="V19" s="426"/>
      <c r="W19" s="426"/>
      <c r="X19" s="426"/>
      <c r="Y19" s="426"/>
      <c r="Z19" s="426"/>
    </row>
    <row r="20" spans="1:26">
      <c r="A20" s="472" t="str">
        <f>IF('App.2-ZA_2026-Com. Exp. Forecas'!B36="","",'App.2-ZA_2026-Com. Exp. Forecas'!B36)</f>
        <v>UNMETERED SCATTERED LOADS</v>
      </c>
      <c r="B20" s="540" t="s">
        <v>788</v>
      </c>
      <c r="C20" s="536"/>
      <c r="D20" s="543">
        <v>15035420</v>
      </c>
      <c r="E20" s="541"/>
      <c r="F20" s="539">
        <f>D20*'App.2-ZA_2028-Com. Exp. Forecas'!K36</f>
        <v>1998056.9638</v>
      </c>
      <c r="G20" s="426"/>
      <c r="H20" s="543">
        <v>0</v>
      </c>
      <c r="I20" s="542"/>
      <c r="J20" s="539">
        <f>H20*'App.2-ZA_2028-Com. Exp. Forecas'!J36</f>
        <v>0</v>
      </c>
      <c r="K20" s="737"/>
      <c r="L20" s="426"/>
      <c r="M20" s="426"/>
      <c r="N20" s="426"/>
      <c r="O20" s="426"/>
      <c r="P20" s="426"/>
      <c r="Q20" s="426"/>
      <c r="R20" s="426"/>
      <c r="S20" s="426"/>
      <c r="T20" s="426"/>
      <c r="U20" s="426"/>
      <c r="V20" s="426"/>
      <c r="W20" s="426"/>
      <c r="X20" s="426"/>
      <c r="Y20" s="426"/>
      <c r="Z20" s="426"/>
    </row>
    <row r="21" spans="1:26" ht="15.75" customHeight="1">
      <c r="A21" s="472" t="str">
        <f>IF('App.2-ZA_2026-Com. Exp. Forecas'!B37="","",'App.2-ZA_2026-Com. Exp. Forecas'!B37)</f>
        <v>DRYCORE</v>
      </c>
      <c r="B21" s="540" t="s">
        <v>788</v>
      </c>
      <c r="C21" s="536"/>
      <c r="D21" s="537">
        <f>'App.2-ZA_2028-Com. Exp. Forecas'!I37</f>
        <v>0</v>
      </c>
      <c r="E21" s="541"/>
      <c r="F21" s="539">
        <f>D21*'App.2-ZA_2028-Com. Exp. Forecas'!K37</f>
        <v>0</v>
      </c>
      <c r="G21" s="426"/>
      <c r="H21" s="543">
        <v>7264854</v>
      </c>
      <c r="I21" s="542"/>
      <c r="J21" s="539">
        <f>H21*'App.2-ZA_2028-Com. Exp. Forecas'!J37</f>
        <v>435527.99730000005</v>
      </c>
      <c r="K21" s="737"/>
      <c r="L21" s="426"/>
      <c r="M21" s="426"/>
      <c r="N21" s="426"/>
      <c r="O21" s="426"/>
      <c r="P21" s="426"/>
      <c r="Q21" s="426"/>
      <c r="R21" s="426"/>
      <c r="S21" s="426"/>
      <c r="T21" s="426"/>
      <c r="U21" s="426"/>
      <c r="V21" s="426"/>
      <c r="W21" s="426"/>
      <c r="X21" s="426"/>
      <c r="Y21" s="426"/>
      <c r="Z21" s="426"/>
    </row>
    <row r="22" spans="1:26" ht="15.75" customHeight="1">
      <c r="A22" s="472" t="str">
        <f>IF('App.2-ZA_2026-Com. Exp. Forecas'!B38="","",'App.2-ZA_2026-Com. Exp. Forecas'!B38)</f>
        <v/>
      </c>
      <c r="B22" s="544"/>
      <c r="C22" s="545"/>
      <c r="D22" s="537">
        <f>'App.2-ZA_2027-Com. Exp. Forecas'!I38</f>
        <v>0</v>
      </c>
      <c r="E22" s="541"/>
      <c r="F22" s="539">
        <f>D22*'App.2-ZA_2028-Com. Exp. Forecas'!K38</f>
        <v>0</v>
      </c>
      <c r="G22" s="426"/>
      <c r="H22" s="537">
        <f>'App.2-ZA_2028-Com. Exp. Forecas'!F38+'App.2-ZA_2028-Com. Exp. Forecas'!H38</f>
        <v>0</v>
      </c>
      <c r="I22" s="542"/>
      <c r="J22" s="539">
        <f>H22*'App.2-ZA_2028-Com. Exp. Forecas'!J38</f>
        <v>0</v>
      </c>
      <c r="K22" s="737"/>
      <c r="L22" s="426"/>
      <c r="M22" s="426"/>
      <c r="N22" s="426"/>
      <c r="O22" s="426"/>
      <c r="P22" s="426"/>
      <c r="Q22" s="426"/>
      <c r="R22" s="426"/>
      <c r="S22" s="426"/>
      <c r="T22" s="426"/>
      <c r="U22" s="426"/>
      <c r="V22" s="426"/>
      <c r="W22" s="426"/>
      <c r="X22" s="426"/>
      <c r="Y22" s="426"/>
      <c r="Z22" s="426"/>
    </row>
    <row r="23" spans="1:26" ht="15.75" customHeight="1">
      <c r="A23" s="472" t="str">
        <f>IF('App.2-ZA_2026-Com. Exp. Forecas'!B39="","",'App.2-ZA_2026-Com. Exp. Forecas'!B39)</f>
        <v>(volumes for the test year is loss adjusted)</v>
      </c>
      <c r="B23" s="546"/>
      <c r="C23" s="536"/>
      <c r="D23" s="537">
        <f>'App.2-ZA_2026-Com. Exp. Forecas'!I39</f>
        <v>0</v>
      </c>
      <c r="E23" s="541"/>
      <c r="F23" s="539">
        <f>D23*'App.2-ZA_2026-Com. Exp. Forecas'!K39</f>
        <v>0</v>
      </c>
      <c r="G23" s="426"/>
      <c r="H23" s="537">
        <f>'App.2-ZA_2028-Com. Exp. Forecas'!F39+'App.2-ZA_2028-Com. Exp. Forecas'!H39</f>
        <v>0</v>
      </c>
      <c r="I23" s="542"/>
      <c r="J23" s="539">
        <f>H23*'App.2-ZA_2028-Com. Exp. Forecas'!J39</f>
        <v>0</v>
      </c>
      <c r="K23" s="738"/>
      <c r="L23" s="426"/>
      <c r="M23" s="426"/>
      <c r="N23" s="426"/>
      <c r="O23" s="426"/>
      <c r="P23" s="426"/>
      <c r="Q23" s="426"/>
      <c r="R23" s="426"/>
      <c r="S23" s="426"/>
      <c r="T23" s="426"/>
      <c r="U23" s="426"/>
      <c r="V23" s="426"/>
      <c r="W23" s="426"/>
      <c r="X23" s="426"/>
      <c r="Y23" s="426"/>
      <c r="Z23" s="426"/>
    </row>
    <row r="24" spans="1:26" ht="15.75" customHeight="1">
      <c r="A24" s="535" t="s">
        <v>818</v>
      </c>
      <c r="B24" s="472"/>
      <c r="C24" s="536"/>
      <c r="D24" s="537"/>
      <c r="E24" s="547"/>
      <c r="F24" s="539">
        <f>SUM(F13:F23)</f>
        <v>494446369.43818009</v>
      </c>
      <c r="G24" s="472"/>
      <c r="H24" s="537"/>
      <c r="I24" s="468"/>
      <c r="J24" s="548">
        <f>SUM(J13:J23)</f>
        <v>244433506.06455004</v>
      </c>
      <c r="K24" s="549">
        <f>F24+J24</f>
        <v>738879875.50273013</v>
      </c>
      <c r="L24" s="426" t="str">
        <f>IF(K24='App.2-ZA_2028-Com. Exp. Forecas'!L40,"OK", "ERROR")</f>
        <v>ERROR</v>
      </c>
      <c r="M24" s="426"/>
      <c r="N24" s="426"/>
      <c r="O24" s="426"/>
      <c r="P24" s="426"/>
      <c r="Q24" s="426"/>
      <c r="R24" s="426"/>
      <c r="S24" s="426"/>
      <c r="T24" s="426"/>
      <c r="U24" s="426"/>
      <c r="V24" s="426"/>
      <c r="W24" s="426"/>
      <c r="X24" s="426"/>
      <c r="Y24" s="426"/>
      <c r="Z24" s="426"/>
    </row>
    <row r="25" spans="1:26" ht="7.5" customHeight="1">
      <c r="A25" s="426"/>
      <c r="B25" s="426"/>
      <c r="C25" s="426"/>
      <c r="D25" s="550"/>
      <c r="E25" s="426"/>
      <c r="F25" s="426"/>
      <c r="G25" s="426"/>
      <c r="H25" s="426"/>
      <c r="I25" s="739"/>
      <c r="J25" s="740"/>
      <c r="K25" s="426"/>
      <c r="L25" s="426"/>
      <c r="M25" s="426"/>
      <c r="N25" s="426"/>
      <c r="O25" s="426"/>
      <c r="P25" s="426"/>
      <c r="Q25" s="426"/>
      <c r="R25" s="426"/>
      <c r="S25" s="426"/>
      <c r="T25" s="426"/>
      <c r="U25" s="426"/>
      <c r="V25" s="426"/>
      <c r="W25" s="426"/>
      <c r="X25" s="426"/>
      <c r="Y25" s="426"/>
      <c r="Z25" s="426"/>
    </row>
    <row r="26" spans="1:26" ht="15.75" customHeight="1">
      <c r="A26" s="531" t="s">
        <v>819</v>
      </c>
      <c r="B26" s="750" t="s">
        <v>812</v>
      </c>
      <c r="C26" s="532"/>
      <c r="D26" s="736" t="s">
        <v>813</v>
      </c>
      <c r="E26" s="743" t="s">
        <v>814</v>
      </c>
      <c r="F26" s="745" t="s">
        <v>815</v>
      </c>
      <c r="G26" s="433"/>
      <c r="H26" s="746" t="s">
        <v>813</v>
      </c>
      <c r="I26" s="743" t="s">
        <v>814</v>
      </c>
      <c r="J26" s="745" t="s">
        <v>815</v>
      </c>
      <c r="K26" s="736" t="s">
        <v>144</v>
      </c>
      <c r="L26" s="426"/>
      <c r="M26" s="426"/>
      <c r="N26" s="426"/>
      <c r="O26" s="426"/>
      <c r="P26" s="426"/>
      <c r="Q26" s="426"/>
      <c r="R26" s="426"/>
      <c r="S26" s="426"/>
      <c r="T26" s="426"/>
      <c r="U26" s="426"/>
      <c r="V26" s="426"/>
      <c r="W26" s="426"/>
      <c r="X26" s="426"/>
      <c r="Y26" s="426"/>
      <c r="Z26" s="426"/>
    </row>
    <row r="27" spans="1:26" ht="15.75" customHeight="1">
      <c r="A27" s="535" t="s">
        <v>820</v>
      </c>
      <c r="B27" s="738"/>
      <c r="C27" s="532"/>
      <c r="D27" s="737"/>
      <c r="E27" s="744"/>
      <c r="F27" s="654"/>
      <c r="G27" s="433"/>
      <c r="H27" s="737"/>
      <c r="I27" s="744"/>
      <c r="J27" s="654"/>
      <c r="K27" s="738"/>
      <c r="L27" s="426"/>
      <c r="M27" s="426"/>
      <c r="N27" s="426"/>
      <c r="O27" s="426"/>
      <c r="P27" s="426"/>
      <c r="Q27" s="426"/>
      <c r="R27" s="426"/>
      <c r="S27" s="426"/>
      <c r="T27" s="426"/>
      <c r="U27" s="426"/>
      <c r="V27" s="426"/>
      <c r="W27" s="426"/>
      <c r="X27" s="426"/>
      <c r="Y27" s="426"/>
      <c r="Z27" s="426"/>
    </row>
    <row r="28" spans="1:26" ht="15.75" customHeight="1">
      <c r="A28" s="472" t="str">
        <f t="shared" ref="A28:A37" si="0">IF(A13="","",A13 &amp; " - Class B")</f>
        <v>RESIDENTIAL - Class B</v>
      </c>
      <c r="B28" s="540" t="s">
        <v>788</v>
      </c>
      <c r="C28" s="536"/>
      <c r="D28" s="496"/>
      <c r="E28" s="496"/>
      <c r="F28" s="552">
        <f t="shared" ref="F28:F43" si="1">D28*E28</f>
        <v>0</v>
      </c>
      <c r="G28" s="426"/>
      <c r="H28" s="553"/>
      <c r="I28" s="496"/>
      <c r="J28" s="539">
        <f>'App.2-ZA_2028-Com. Exp. Forecas'!L55</f>
        <v>1558928.7593205001</v>
      </c>
      <c r="K28" s="736"/>
      <c r="L28" s="426"/>
      <c r="M28" s="426"/>
      <c r="N28" s="426"/>
      <c r="O28" s="426"/>
      <c r="P28" s="426"/>
      <c r="Q28" s="426"/>
      <c r="R28" s="426"/>
      <c r="S28" s="426"/>
      <c r="T28" s="426"/>
      <c r="U28" s="426"/>
      <c r="V28" s="426"/>
      <c r="W28" s="426"/>
      <c r="X28" s="426"/>
      <c r="Y28" s="426"/>
      <c r="Z28" s="426"/>
    </row>
    <row r="29" spans="1:26" ht="15.75" customHeight="1">
      <c r="A29" s="472" t="str">
        <f t="shared" si="0"/>
        <v>GENERAL SERVICE &lt;50KW - Class B</v>
      </c>
      <c r="B29" s="540" t="s">
        <v>788</v>
      </c>
      <c r="C29" s="536"/>
      <c r="D29" s="496"/>
      <c r="E29" s="496"/>
      <c r="F29" s="552">
        <f t="shared" si="1"/>
        <v>0</v>
      </c>
      <c r="G29" s="426"/>
      <c r="H29" s="553"/>
      <c r="I29" s="496"/>
      <c r="J29" s="539">
        <f>'App.2-ZA_2028-Com. Exp. Forecas'!L56</f>
        <v>6790536.6525695007</v>
      </c>
      <c r="K29" s="737"/>
      <c r="L29" s="426"/>
      <c r="M29" s="426"/>
      <c r="N29" s="426"/>
      <c r="O29" s="426"/>
      <c r="P29" s="426"/>
      <c r="Q29" s="426"/>
      <c r="R29" s="426"/>
      <c r="S29" s="426"/>
      <c r="T29" s="426"/>
      <c r="U29" s="426"/>
      <c r="V29" s="426"/>
      <c r="W29" s="426"/>
      <c r="X29" s="426"/>
      <c r="Y29" s="426"/>
      <c r="Z29" s="426"/>
    </row>
    <row r="30" spans="1:26" ht="15.75" customHeight="1">
      <c r="A30" s="472" t="str">
        <f t="shared" si="0"/>
        <v>GENERAL SERVICE 1000-1500KW - Class B</v>
      </c>
      <c r="B30" s="540" t="s">
        <v>788</v>
      </c>
      <c r="C30" s="536"/>
      <c r="D30" s="496"/>
      <c r="E30" s="496"/>
      <c r="F30" s="552">
        <f t="shared" si="1"/>
        <v>0</v>
      </c>
      <c r="G30" s="426"/>
      <c r="H30" s="553"/>
      <c r="I30" s="496"/>
      <c r="J30" s="539">
        <f>'App.2-ZA_2028-Com. Exp. Forecas'!L57</f>
        <v>133792414.8516755</v>
      </c>
      <c r="K30" s="737"/>
      <c r="L30" s="426"/>
      <c r="M30" s="426"/>
      <c r="N30" s="426"/>
      <c r="O30" s="426"/>
      <c r="P30" s="426"/>
      <c r="Q30" s="426"/>
      <c r="R30" s="426"/>
      <c r="S30" s="426"/>
      <c r="T30" s="426"/>
      <c r="U30" s="426"/>
      <c r="V30" s="426"/>
      <c r="W30" s="426"/>
      <c r="X30" s="426"/>
      <c r="Y30" s="426"/>
      <c r="Z30" s="426"/>
    </row>
    <row r="31" spans="1:26" ht="15.75" customHeight="1">
      <c r="A31" s="472" t="str">
        <f t="shared" si="0"/>
        <v>GENERAL SERVICE 1500-5000 KW - Class B</v>
      </c>
      <c r="B31" s="540" t="s">
        <v>788</v>
      </c>
      <c r="C31" s="536"/>
      <c r="D31" s="496"/>
      <c r="E31" s="496"/>
      <c r="F31" s="552">
        <f t="shared" si="1"/>
        <v>0</v>
      </c>
      <c r="G31" s="426"/>
      <c r="H31" s="553"/>
      <c r="I31" s="496"/>
      <c r="J31" s="539">
        <f>'App.2-ZA_2028-Com. Exp. Forecas'!L58</f>
        <v>9599935.1195580009</v>
      </c>
      <c r="K31" s="737"/>
      <c r="L31" s="426"/>
      <c r="M31" s="426"/>
      <c r="N31" s="426"/>
      <c r="O31" s="426"/>
      <c r="P31" s="426"/>
      <c r="Q31" s="426"/>
      <c r="R31" s="426"/>
      <c r="S31" s="426"/>
      <c r="T31" s="426"/>
      <c r="U31" s="426"/>
      <c r="V31" s="426"/>
      <c r="W31" s="426"/>
      <c r="X31" s="426"/>
      <c r="Y31" s="426"/>
      <c r="Z31" s="426"/>
    </row>
    <row r="32" spans="1:26" ht="15.75" customHeight="1">
      <c r="A32" s="472" t="str">
        <f t="shared" si="0"/>
        <v>LARGE USER - Class B</v>
      </c>
      <c r="B32" s="540" t="s">
        <v>788</v>
      </c>
      <c r="C32" s="536"/>
      <c r="D32" s="496"/>
      <c r="E32" s="496"/>
      <c r="F32" s="552">
        <f t="shared" si="1"/>
        <v>0</v>
      </c>
      <c r="G32" s="426"/>
      <c r="H32" s="553"/>
      <c r="I32" s="496"/>
      <c r="J32" s="539">
        <f>'App.2-ZA_2028-Com. Exp. Forecas'!L59</f>
        <v>3359183.8090355</v>
      </c>
      <c r="K32" s="737"/>
      <c r="L32" s="426"/>
      <c r="M32" s="426"/>
      <c r="N32" s="426"/>
      <c r="O32" s="426"/>
      <c r="P32" s="426"/>
      <c r="Q32" s="426"/>
      <c r="R32" s="426"/>
      <c r="S32" s="426"/>
      <c r="T32" s="426"/>
      <c r="U32" s="426"/>
      <c r="V32" s="426"/>
      <c r="W32" s="426"/>
      <c r="X32" s="426"/>
      <c r="Y32" s="426"/>
      <c r="Z32" s="426"/>
    </row>
    <row r="33" spans="1:26" ht="15.75" customHeight="1">
      <c r="A33" s="472" t="str">
        <f t="shared" si="0"/>
        <v>STREETLIGHTING - Class B</v>
      </c>
      <c r="B33" s="540" t="s">
        <v>788</v>
      </c>
      <c r="C33" s="536"/>
      <c r="D33" s="496"/>
      <c r="E33" s="496"/>
      <c r="F33" s="552">
        <f t="shared" si="1"/>
        <v>0</v>
      </c>
      <c r="G33" s="426"/>
      <c r="H33" s="553"/>
      <c r="I33" s="496"/>
      <c r="J33" s="539">
        <f>'App.2-ZA_2028-Com. Exp. Forecas'!L60</f>
        <v>1427439.095591</v>
      </c>
      <c r="K33" s="737"/>
      <c r="L33" s="426"/>
      <c r="M33" s="426"/>
      <c r="N33" s="426"/>
      <c r="O33" s="426"/>
      <c r="P33" s="426"/>
      <c r="Q33" s="426"/>
      <c r="R33" s="426"/>
      <c r="S33" s="426"/>
      <c r="T33" s="426"/>
      <c r="U33" s="426"/>
      <c r="V33" s="426"/>
      <c r="W33" s="426"/>
      <c r="X33" s="426"/>
      <c r="Y33" s="426"/>
      <c r="Z33" s="426"/>
    </row>
    <row r="34" spans="1:26" ht="15.75" customHeight="1">
      <c r="A34" s="472" t="str">
        <f t="shared" si="0"/>
        <v>SENTINEL LIGHTS - Class B</v>
      </c>
      <c r="B34" s="540" t="s">
        <v>788</v>
      </c>
      <c r="C34" s="536"/>
      <c r="D34" s="496"/>
      <c r="E34" s="496"/>
      <c r="F34" s="552">
        <f t="shared" si="1"/>
        <v>0</v>
      </c>
      <c r="G34" s="426"/>
      <c r="H34" s="553"/>
      <c r="I34" s="496"/>
      <c r="J34" s="539">
        <f>'App.2-ZA_2028-Com. Exp. Forecas'!L61</f>
        <v>0</v>
      </c>
      <c r="K34" s="737"/>
      <c r="L34" s="426"/>
      <c r="M34" s="426"/>
      <c r="N34" s="426"/>
      <c r="O34" s="426"/>
      <c r="P34" s="426"/>
      <c r="Q34" s="426"/>
      <c r="R34" s="426"/>
      <c r="S34" s="426"/>
      <c r="T34" s="426"/>
      <c r="U34" s="426"/>
      <c r="V34" s="426"/>
      <c r="W34" s="426"/>
      <c r="X34" s="426"/>
      <c r="Y34" s="426"/>
      <c r="Z34" s="426"/>
    </row>
    <row r="35" spans="1:26" ht="15.75" customHeight="1">
      <c r="A35" s="472" t="str">
        <f t="shared" si="0"/>
        <v>UNMETERED SCATTERED LOADS - Class B</v>
      </c>
      <c r="B35" s="540" t="s">
        <v>788</v>
      </c>
      <c r="C35" s="536"/>
      <c r="D35" s="496"/>
      <c r="E35" s="496"/>
      <c r="F35" s="552">
        <f t="shared" si="1"/>
        <v>0</v>
      </c>
      <c r="G35" s="426"/>
      <c r="H35" s="553"/>
      <c r="I35" s="496"/>
      <c r="J35" s="539">
        <f>'App.2-ZA_2028-Com. Exp. Forecas'!L62</f>
        <v>0</v>
      </c>
      <c r="K35" s="737"/>
      <c r="L35" s="426"/>
      <c r="M35" s="426"/>
      <c r="N35" s="426"/>
      <c r="O35" s="426"/>
      <c r="P35" s="426"/>
      <c r="Q35" s="426"/>
      <c r="R35" s="426"/>
      <c r="S35" s="426"/>
      <c r="T35" s="426"/>
      <c r="U35" s="426"/>
      <c r="V35" s="426"/>
      <c r="W35" s="426"/>
      <c r="X35" s="426"/>
      <c r="Y35" s="426"/>
      <c r="Z35" s="426"/>
    </row>
    <row r="36" spans="1:26" ht="15.75" customHeight="1">
      <c r="A36" s="472" t="str">
        <f t="shared" si="0"/>
        <v>DRYCORE - Class B</v>
      </c>
      <c r="B36" s="540" t="s">
        <v>788</v>
      </c>
      <c r="C36" s="536"/>
      <c r="D36" s="496"/>
      <c r="E36" s="496"/>
      <c r="F36" s="552">
        <f t="shared" si="1"/>
        <v>0</v>
      </c>
      <c r="G36" s="426"/>
      <c r="H36" s="553"/>
      <c r="I36" s="496"/>
      <c r="J36" s="539">
        <f>'App.2-ZA_2028-Com. Exp. Forecas'!L63</f>
        <v>452963.63754750002</v>
      </c>
      <c r="K36" s="737"/>
      <c r="L36" s="426"/>
      <c r="M36" s="426"/>
      <c r="N36" s="426"/>
      <c r="O36" s="426"/>
      <c r="P36" s="426"/>
      <c r="Q36" s="426"/>
      <c r="R36" s="426"/>
      <c r="S36" s="426"/>
      <c r="T36" s="426"/>
      <c r="U36" s="426"/>
      <c r="V36" s="426"/>
      <c r="W36" s="426"/>
      <c r="X36" s="426"/>
      <c r="Y36" s="426"/>
      <c r="Z36" s="426"/>
    </row>
    <row r="37" spans="1:26" ht="15.75" customHeight="1">
      <c r="A37" s="472" t="str">
        <f t="shared" si="0"/>
        <v/>
      </c>
      <c r="B37" s="544"/>
      <c r="C37" s="536"/>
      <c r="D37" s="496"/>
      <c r="E37" s="496"/>
      <c r="F37" s="552">
        <f t="shared" si="1"/>
        <v>0</v>
      </c>
      <c r="G37" s="426"/>
      <c r="H37" s="553"/>
      <c r="I37" s="496"/>
      <c r="J37" s="539">
        <f>'App.2-ZA_2028-Com. Exp. Forecas'!L64</f>
        <v>0</v>
      </c>
      <c r="K37" s="737"/>
      <c r="L37" s="426"/>
      <c r="M37" s="426"/>
      <c r="N37" s="426"/>
      <c r="O37" s="426"/>
      <c r="P37" s="426"/>
      <c r="Q37" s="426"/>
      <c r="R37" s="426"/>
      <c r="S37" s="426"/>
      <c r="T37" s="426"/>
      <c r="U37" s="426"/>
      <c r="V37" s="426"/>
      <c r="W37" s="426"/>
      <c r="X37" s="426"/>
      <c r="Y37" s="426"/>
      <c r="Z37" s="426"/>
    </row>
    <row r="38" spans="1:26" ht="15.75" customHeight="1">
      <c r="A38" s="472"/>
      <c r="B38" s="544"/>
      <c r="C38" s="536"/>
      <c r="D38" s="496"/>
      <c r="E38" s="496"/>
      <c r="F38" s="552">
        <f t="shared" si="1"/>
        <v>0</v>
      </c>
      <c r="G38" s="426"/>
      <c r="H38" s="553"/>
      <c r="I38" s="496"/>
      <c r="J38" s="539"/>
      <c r="K38" s="737"/>
      <c r="L38" s="426"/>
      <c r="M38" s="426"/>
      <c r="N38" s="426"/>
      <c r="O38" s="426"/>
      <c r="P38" s="426"/>
      <c r="Q38" s="426"/>
      <c r="R38" s="426"/>
      <c r="S38" s="426"/>
      <c r="T38" s="426"/>
      <c r="U38" s="426"/>
      <c r="V38" s="426"/>
      <c r="W38" s="426"/>
      <c r="X38" s="426"/>
      <c r="Y38" s="426"/>
      <c r="Z38" s="426"/>
    </row>
    <row r="39" spans="1:26" ht="15.75" customHeight="1">
      <c r="A39" s="472" t="str">
        <f>IF('App.2-ZA_2026-Com. Exp. Forecas'!B45="","",'App.2-ZA_2026-Com. Exp. Forecas'!B45 &amp; " - Class A")</f>
        <v>GENERAL SERVICE 1000-1500KW - Class A</v>
      </c>
      <c r="B39" s="540" t="s">
        <v>788</v>
      </c>
      <c r="C39" s="536"/>
      <c r="D39" s="496"/>
      <c r="E39" s="496"/>
      <c r="F39" s="552">
        <f t="shared" si="1"/>
        <v>0</v>
      </c>
      <c r="G39" s="426"/>
      <c r="H39" s="553"/>
      <c r="I39" s="496"/>
      <c r="J39" s="539">
        <f>'App.2-ZA_2028-Com. Exp. Forecas'!L45</f>
        <v>22615702.333305001</v>
      </c>
      <c r="K39" s="737"/>
      <c r="L39" s="426"/>
      <c r="M39" s="426"/>
      <c r="N39" s="426"/>
      <c r="O39" s="426"/>
      <c r="P39" s="426"/>
      <c r="Q39" s="426"/>
      <c r="R39" s="426"/>
      <c r="S39" s="426"/>
      <c r="T39" s="426"/>
      <c r="U39" s="426"/>
      <c r="V39" s="426"/>
      <c r="W39" s="426"/>
      <c r="X39" s="426"/>
      <c r="Y39" s="426"/>
      <c r="Z39" s="426"/>
    </row>
    <row r="40" spans="1:26" ht="15.75" customHeight="1">
      <c r="A40" s="472" t="str">
        <f>IF('App.2-ZA_2026-Com. Exp. Forecas'!B46="","",'App.2-ZA_2026-Com. Exp. Forecas'!B46 &amp; " - Class A")</f>
        <v>GENERAL SERVICE 1500-5000 KW - Class A</v>
      </c>
      <c r="B40" s="540" t="s">
        <v>788</v>
      </c>
      <c r="C40" s="536"/>
      <c r="D40" s="496"/>
      <c r="E40" s="496"/>
      <c r="F40" s="552">
        <f t="shared" si="1"/>
        <v>0</v>
      </c>
      <c r="G40" s="426"/>
      <c r="H40" s="553"/>
      <c r="I40" s="496"/>
      <c r="J40" s="539">
        <f>'App.2-ZA_2028-Com. Exp. Forecas'!L46</f>
        <v>31684177.166139998</v>
      </c>
      <c r="K40" s="737"/>
      <c r="L40" s="426"/>
      <c r="M40" s="426"/>
      <c r="N40" s="426"/>
      <c r="O40" s="426"/>
      <c r="P40" s="426"/>
      <c r="Q40" s="426"/>
      <c r="R40" s="426"/>
      <c r="S40" s="426"/>
      <c r="T40" s="426"/>
      <c r="U40" s="426"/>
      <c r="V40" s="426"/>
      <c r="W40" s="426"/>
      <c r="X40" s="426"/>
      <c r="Y40" s="426"/>
      <c r="Z40" s="426"/>
    </row>
    <row r="41" spans="1:26" ht="15.75" customHeight="1">
      <c r="A41" s="472" t="str">
        <f>IF('App.2-ZA_2026-Com. Exp. Forecas'!B47="","",'App.2-ZA_2026-Com. Exp. Forecas'!B47 &amp; " - Class A")</f>
        <v>LARGE USER - Class A</v>
      </c>
      <c r="B41" s="540" t="s">
        <v>788</v>
      </c>
      <c r="C41" s="536"/>
      <c r="D41" s="496"/>
      <c r="E41" s="496"/>
      <c r="F41" s="552">
        <f t="shared" si="1"/>
        <v>0</v>
      </c>
      <c r="G41" s="426"/>
      <c r="H41" s="553"/>
      <c r="I41" s="496"/>
      <c r="J41" s="539">
        <f>'App.2-ZA_2028-Com. Exp. Forecas'!L47</f>
        <v>30695295.215365</v>
      </c>
      <c r="K41" s="737"/>
      <c r="L41" s="433"/>
      <c r="M41" s="426"/>
      <c r="N41" s="426"/>
      <c r="O41" s="426"/>
      <c r="P41" s="426"/>
      <c r="Q41" s="426"/>
      <c r="R41" s="426"/>
      <c r="S41" s="426"/>
      <c r="T41" s="426"/>
      <c r="U41" s="426"/>
      <c r="V41" s="426"/>
      <c r="W41" s="426"/>
      <c r="X41" s="426"/>
      <c r="Y41" s="426"/>
      <c r="Z41" s="426"/>
    </row>
    <row r="42" spans="1:26" ht="15.75" customHeight="1">
      <c r="A42" s="472" t="str">
        <f>IF('App.2-ZA_2026-Com. Exp. Forecas'!B48="","",'App.2-ZA_2026-Com. Exp. Forecas'!B48 &amp; " - Class A")</f>
        <v/>
      </c>
      <c r="B42" s="544"/>
      <c r="C42" s="536"/>
      <c r="D42" s="496"/>
      <c r="E42" s="496"/>
      <c r="F42" s="552">
        <f t="shared" si="1"/>
        <v>0</v>
      </c>
      <c r="G42" s="426"/>
      <c r="H42" s="553"/>
      <c r="I42" s="496"/>
      <c r="J42" s="539">
        <f>'App.2-ZA_2028-Com. Exp. Forecas'!K48</f>
        <v>0</v>
      </c>
      <c r="K42" s="737"/>
      <c r="L42" s="426"/>
      <c r="M42" s="426"/>
      <c r="N42" s="426"/>
      <c r="O42" s="426"/>
      <c r="P42" s="426"/>
      <c r="Q42" s="426"/>
      <c r="R42" s="426"/>
      <c r="S42" s="426"/>
      <c r="T42" s="426"/>
      <c r="U42" s="426"/>
      <c r="V42" s="426"/>
      <c r="W42" s="426"/>
      <c r="X42" s="426"/>
      <c r="Y42" s="426"/>
      <c r="Z42" s="426"/>
    </row>
    <row r="43" spans="1:26" ht="15.75" customHeight="1">
      <c r="A43" s="472" t="str">
        <f>IF('App.2-ZA_2026-Com. Exp. Forecas'!B49="","",'App.2-ZA_2026-Com. Exp. Forecas'!B49 &amp; " - Class A")</f>
        <v/>
      </c>
      <c r="B43" s="544"/>
      <c r="C43" s="536"/>
      <c r="D43" s="496"/>
      <c r="E43" s="496"/>
      <c r="F43" s="552">
        <f t="shared" si="1"/>
        <v>0</v>
      </c>
      <c r="G43" s="426"/>
      <c r="H43" s="553"/>
      <c r="I43" s="496"/>
      <c r="J43" s="539"/>
      <c r="K43" s="738"/>
      <c r="L43" s="426"/>
      <c r="M43" s="426"/>
      <c r="N43" s="426"/>
      <c r="O43" s="426"/>
      <c r="P43" s="426"/>
      <c r="Q43" s="426"/>
      <c r="R43" s="426"/>
      <c r="S43" s="426"/>
      <c r="T43" s="426"/>
      <c r="U43" s="426"/>
      <c r="V43" s="426"/>
      <c r="W43" s="426"/>
      <c r="X43" s="426"/>
      <c r="Y43" s="426"/>
      <c r="Z43" s="426"/>
    </row>
    <row r="44" spans="1:26" ht="15.75" customHeight="1">
      <c r="A44" s="535" t="s">
        <v>818</v>
      </c>
      <c r="B44" s="474"/>
      <c r="C44" s="536"/>
      <c r="D44" s="468"/>
      <c r="E44" s="547"/>
      <c r="F44" s="472">
        <f>SUM(F28:F43)</f>
        <v>0</v>
      </c>
      <c r="G44" s="472"/>
      <c r="H44" s="547"/>
      <c r="I44" s="547"/>
      <c r="J44" s="303">
        <f>SUM(J28:J43)</f>
        <v>241976576.64010751</v>
      </c>
      <c r="K44" s="549">
        <f>F44+J44</f>
        <v>241976576.64010751</v>
      </c>
      <c r="L44" s="555"/>
      <c r="M44" s="426"/>
      <c r="N44" s="426"/>
      <c r="O44" s="426"/>
      <c r="P44" s="426"/>
      <c r="Q44" s="426"/>
      <c r="R44" s="426"/>
      <c r="S44" s="426"/>
      <c r="T44" s="426"/>
      <c r="U44" s="426"/>
      <c r="V44" s="426"/>
      <c r="W44" s="426"/>
      <c r="X44" s="426"/>
      <c r="Y44" s="426"/>
      <c r="Z44" s="426"/>
    </row>
    <row r="45" spans="1:26" ht="15.75" customHeight="1">
      <c r="A45" s="426"/>
      <c r="B45" s="550"/>
      <c r="C45" s="426"/>
      <c r="D45" s="550"/>
      <c r="E45" s="426"/>
      <c r="F45" s="426"/>
      <c r="G45" s="426"/>
      <c r="H45" s="426"/>
      <c r="I45" s="426"/>
      <c r="J45" s="426"/>
      <c r="K45" s="426"/>
      <c r="L45" s="426"/>
      <c r="M45" s="426"/>
      <c r="N45" s="426"/>
      <c r="O45" s="741" t="s">
        <v>763</v>
      </c>
      <c r="P45" s="657"/>
      <c r="Q45" s="426"/>
      <c r="R45" s="426"/>
      <c r="S45" s="741" t="s">
        <v>762</v>
      </c>
      <c r="T45" s="657"/>
      <c r="U45" s="426"/>
      <c r="V45" s="426"/>
      <c r="W45" s="426"/>
      <c r="X45" s="426"/>
      <c r="Y45" s="426"/>
      <c r="Z45" s="426"/>
    </row>
    <row r="46" spans="1:26" ht="15.75" customHeight="1">
      <c r="A46" s="556" t="s">
        <v>821</v>
      </c>
      <c r="B46" s="751"/>
      <c r="C46" s="532"/>
      <c r="D46" s="747" t="s">
        <v>822</v>
      </c>
      <c r="E46" s="736" t="s">
        <v>814</v>
      </c>
      <c r="F46" s="745" t="s">
        <v>815</v>
      </c>
      <c r="G46" s="433"/>
      <c r="H46" s="746" t="s">
        <v>813</v>
      </c>
      <c r="I46" s="736" t="s">
        <v>814</v>
      </c>
      <c r="J46" s="745" t="s">
        <v>815</v>
      </c>
      <c r="K46" s="736" t="s">
        <v>144</v>
      </c>
      <c r="L46" s="426"/>
      <c r="M46" s="559" t="s">
        <v>823</v>
      </c>
      <c r="N46" s="560"/>
      <c r="O46" s="561" t="s">
        <v>813</v>
      </c>
      <c r="P46" s="561" t="s">
        <v>814</v>
      </c>
      <c r="Q46" s="745" t="s">
        <v>815</v>
      </c>
      <c r="R46" s="426"/>
      <c r="S46" s="746" t="s">
        <v>813</v>
      </c>
      <c r="T46" s="736" t="s">
        <v>814</v>
      </c>
      <c r="U46" s="745" t="s">
        <v>815</v>
      </c>
      <c r="V46" s="736" t="s">
        <v>144</v>
      </c>
      <c r="W46" s="426"/>
      <c r="X46" s="426"/>
      <c r="Y46" s="426"/>
      <c r="Z46" s="426"/>
    </row>
    <row r="47" spans="1:26" ht="15.75" customHeight="1">
      <c r="A47" s="535" t="s">
        <v>820</v>
      </c>
      <c r="B47" s="652"/>
      <c r="C47" s="557"/>
      <c r="D47" s="654"/>
      <c r="E47" s="738"/>
      <c r="F47" s="654"/>
      <c r="G47" s="433"/>
      <c r="H47" s="738"/>
      <c r="I47" s="738"/>
      <c r="J47" s="654"/>
      <c r="K47" s="738"/>
      <c r="L47" s="426"/>
      <c r="M47" s="562" t="s">
        <v>817</v>
      </c>
      <c r="N47" s="563"/>
      <c r="O47" s="564"/>
      <c r="P47" s="564"/>
      <c r="Q47" s="654"/>
      <c r="R47" s="426"/>
      <c r="S47" s="738"/>
      <c r="T47" s="738"/>
      <c r="U47" s="654"/>
      <c r="V47" s="738"/>
      <c r="W47" s="426"/>
      <c r="X47" s="426"/>
      <c r="Y47" s="426"/>
      <c r="Z47" s="426"/>
    </row>
    <row r="48" spans="1:26" ht="15.75" customHeight="1">
      <c r="A48" s="472" t="str">
        <f t="shared" ref="A48:A58" si="2">IF(A13="","",A13)</f>
        <v>RESIDENTIAL</v>
      </c>
      <c r="B48" s="540" t="s">
        <v>824</v>
      </c>
      <c r="C48" s="536"/>
      <c r="D48" s="318">
        <v>5708218</v>
      </c>
      <c r="E48" s="565">
        <v>6.6879</v>
      </c>
      <c r="F48" s="303">
        <f t="shared" ref="F48:F58" si="3">D48*E48</f>
        <v>38175991.162199996</v>
      </c>
      <c r="G48" s="426"/>
      <c r="H48" s="318">
        <v>52335.19</v>
      </c>
      <c r="I48" s="565">
        <f t="shared" ref="I48:I58" si="4">E48</f>
        <v>6.6879</v>
      </c>
      <c r="J48" s="303">
        <f t="shared" ref="J48:J58" si="5">H48*I48</f>
        <v>350012.51720100001</v>
      </c>
      <c r="K48" s="736"/>
      <c r="L48" s="426"/>
      <c r="M48" s="566" t="s">
        <v>787</v>
      </c>
      <c r="N48" s="567" t="s">
        <v>824</v>
      </c>
      <c r="O48" s="568">
        <v>229676.72</v>
      </c>
      <c r="P48" s="569">
        <v>5.6547000000000001</v>
      </c>
      <c r="Q48" s="570">
        <f t="shared" ref="Q48:Q58" si="6">O48*P48</f>
        <v>1298752.9485840001</v>
      </c>
      <c r="R48" s="426"/>
      <c r="S48" s="592">
        <v>2105.77</v>
      </c>
      <c r="T48" s="626">
        <f t="shared" ref="T48:T58" si="7">P48</f>
        <v>5.6547000000000001</v>
      </c>
      <c r="U48" s="570">
        <f t="shared" ref="U48:U58" si="8">S48*T48</f>
        <v>11907.497619</v>
      </c>
      <c r="V48" s="742"/>
      <c r="W48" s="426"/>
      <c r="X48" s="426"/>
      <c r="Y48" s="426"/>
      <c r="Z48" s="426"/>
    </row>
    <row r="49" spans="1:26" ht="15.75" customHeight="1">
      <c r="A49" s="472" t="str">
        <f t="shared" si="2"/>
        <v>GENERAL SERVICE &lt;50KW</v>
      </c>
      <c r="B49" s="540" t="s">
        <v>824</v>
      </c>
      <c r="C49" s="545"/>
      <c r="D49" s="318">
        <v>1208663.83</v>
      </c>
      <c r="E49" s="565">
        <v>6.6879</v>
      </c>
      <c r="F49" s="303">
        <f t="shared" si="3"/>
        <v>8083422.8286570003</v>
      </c>
      <c r="G49" s="426"/>
      <c r="H49" s="318">
        <v>205726.25</v>
      </c>
      <c r="I49" s="565">
        <f t="shared" si="4"/>
        <v>6.6879</v>
      </c>
      <c r="J49" s="303">
        <f t="shared" si="5"/>
        <v>1375876.5873749999</v>
      </c>
      <c r="K49" s="737"/>
      <c r="L49" s="426"/>
      <c r="M49" s="566" t="s">
        <v>789</v>
      </c>
      <c r="N49" s="567" t="s">
        <v>824</v>
      </c>
      <c r="O49" s="568">
        <v>48631.98</v>
      </c>
      <c r="P49" s="569">
        <v>5.6547000000000001</v>
      </c>
      <c r="Q49" s="570">
        <f t="shared" si="6"/>
        <v>274999.25730600004</v>
      </c>
      <c r="R49" s="426"/>
      <c r="S49" s="592">
        <v>8277.6299999999992</v>
      </c>
      <c r="T49" s="626">
        <f t="shared" si="7"/>
        <v>5.6547000000000001</v>
      </c>
      <c r="U49" s="570">
        <f t="shared" si="8"/>
        <v>46807.514360999994</v>
      </c>
      <c r="V49" s="737"/>
      <c r="W49" s="426"/>
      <c r="X49" s="426"/>
      <c r="Y49" s="426"/>
      <c r="Z49" s="426"/>
    </row>
    <row r="50" spans="1:26" ht="15.75" customHeight="1">
      <c r="A50" s="472" t="str">
        <f t="shared" si="2"/>
        <v>GENERAL SERVICE 1000-1500KW</v>
      </c>
      <c r="B50" s="540" t="s">
        <v>824</v>
      </c>
      <c r="C50" s="545"/>
      <c r="D50" s="318">
        <v>579453.85</v>
      </c>
      <c r="E50" s="565">
        <v>6.6879</v>
      </c>
      <c r="F50" s="303">
        <f t="shared" si="3"/>
        <v>3875329.4034149996</v>
      </c>
      <c r="G50" s="426"/>
      <c r="H50" s="318">
        <v>4380873.92</v>
      </c>
      <c r="I50" s="565">
        <f t="shared" si="4"/>
        <v>6.6879</v>
      </c>
      <c r="J50" s="303">
        <f t="shared" si="5"/>
        <v>29298846.689567998</v>
      </c>
      <c r="K50" s="737"/>
      <c r="L50" s="426"/>
      <c r="M50" s="566" t="s">
        <v>790</v>
      </c>
      <c r="N50" s="567" t="s">
        <v>824</v>
      </c>
      <c r="O50" s="568">
        <v>23315.06</v>
      </c>
      <c r="P50" s="569">
        <v>5.6547000000000001</v>
      </c>
      <c r="Q50" s="570">
        <f t="shared" si="6"/>
        <v>131839.66978200001</v>
      </c>
      <c r="R50" s="426"/>
      <c r="S50" s="592">
        <v>176270.01</v>
      </c>
      <c r="T50" s="626">
        <f t="shared" si="7"/>
        <v>5.6547000000000001</v>
      </c>
      <c r="U50" s="570">
        <f t="shared" si="8"/>
        <v>996754.02554700011</v>
      </c>
      <c r="V50" s="737"/>
      <c r="W50" s="426"/>
      <c r="X50" s="426"/>
      <c r="Y50" s="426"/>
      <c r="Z50" s="426"/>
    </row>
    <row r="51" spans="1:26" ht="15.75" customHeight="1">
      <c r="A51" s="472" t="str">
        <f t="shared" si="2"/>
        <v>GENERAL SERVICE 1500-5000 KW</v>
      </c>
      <c r="B51" s="540" t="s">
        <v>824</v>
      </c>
      <c r="C51" s="545"/>
      <c r="D51" s="318">
        <v>0</v>
      </c>
      <c r="E51" s="565">
        <v>6.6879</v>
      </c>
      <c r="F51" s="303">
        <f t="shared" si="3"/>
        <v>0</v>
      </c>
      <c r="G51" s="426"/>
      <c r="H51" s="318">
        <v>1118685.3600000001</v>
      </c>
      <c r="I51" s="565">
        <f t="shared" si="4"/>
        <v>6.6879</v>
      </c>
      <c r="J51" s="303">
        <f t="shared" si="5"/>
        <v>7481655.8191440003</v>
      </c>
      <c r="K51" s="737"/>
      <c r="L51" s="426"/>
      <c r="M51" s="566" t="s">
        <v>791</v>
      </c>
      <c r="N51" s="567" t="s">
        <v>824</v>
      </c>
      <c r="O51" s="568">
        <v>0</v>
      </c>
      <c r="P51" s="569">
        <v>5.6547000000000001</v>
      </c>
      <c r="Q51" s="570">
        <f t="shared" si="6"/>
        <v>0</v>
      </c>
      <c r="R51" s="426"/>
      <c r="S51" s="592">
        <v>45011.59</v>
      </c>
      <c r="T51" s="626">
        <f t="shared" si="7"/>
        <v>5.6547000000000001</v>
      </c>
      <c r="U51" s="570">
        <f t="shared" si="8"/>
        <v>254527.03797299997</v>
      </c>
      <c r="V51" s="737"/>
      <c r="W51" s="426"/>
      <c r="X51" s="426"/>
      <c r="Y51" s="426"/>
      <c r="Z51" s="426"/>
    </row>
    <row r="52" spans="1:26" ht="15.75" customHeight="1">
      <c r="A52" s="472" t="str">
        <f t="shared" si="2"/>
        <v>LARGE USER</v>
      </c>
      <c r="B52" s="540" t="s">
        <v>824</v>
      </c>
      <c r="C52" s="545"/>
      <c r="D52" s="318">
        <v>0</v>
      </c>
      <c r="E52" s="565">
        <v>6.6879</v>
      </c>
      <c r="F52" s="303">
        <f t="shared" si="3"/>
        <v>0</v>
      </c>
      <c r="G52" s="426"/>
      <c r="H52" s="318">
        <v>856745.55</v>
      </c>
      <c r="I52" s="565">
        <f t="shared" si="4"/>
        <v>6.6879</v>
      </c>
      <c r="J52" s="303">
        <f t="shared" si="5"/>
        <v>5729828.5638450002</v>
      </c>
      <c r="K52" s="737"/>
      <c r="L52" s="426"/>
      <c r="M52" s="566" t="s">
        <v>792</v>
      </c>
      <c r="N52" s="567" t="s">
        <v>824</v>
      </c>
      <c r="O52" s="568">
        <v>0</v>
      </c>
      <c r="P52" s="569">
        <v>5.6547000000000001</v>
      </c>
      <c r="Q52" s="570">
        <f t="shared" si="6"/>
        <v>0</v>
      </c>
      <c r="R52" s="426"/>
      <c r="S52" s="592">
        <v>34472.14</v>
      </c>
      <c r="T52" s="626">
        <f t="shared" si="7"/>
        <v>5.6547000000000001</v>
      </c>
      <c r="U52" s="570">
        <f t="shared" si="8"/>
        <v>194929.61005799999</v>
      </c>
      <c r="V52" s="737"/>
      <c r="W52" s="426"/>
      <c r="X52" s="426"/>
      <c r="Y52" s="426"/>
      <c r="Z52" s="426"/>
    </row>
    <row r="53" spans="1:26" ht="15.75" customHeight="1">
      <c r="A53" s="472" t="str">
        <f t="shared" si="2"/>
        <v>STREETLIGHTING</v>
      </c>
      <c r="B53" s="540" t="s">
        <v>824</v>
      </c>
      <c r="C53" s="545"/>
      <c r="D53" s="318">
        <v>0</v>
      </c>
      <c r="E53" s="565">
        <v>6.6879</v>
      </c>
      <c r="F53" s="303">
        <f t="shared" si="3"/>
        <v>0</v>
      </c>
      <c r="G53" s="426"/>
      <c r="H53" s="318">
        <v>23038.25</v>
      </c>
      <c r="I53" s="565">
        <f t="shared" si="4"/>
        <v>6.6879</v>
      </c>
      <c r="J53" s="303">
        <f t="shared" si="5"/>
        <v>154077.51217500001</v>
      </c>
      <c r="K53" s="737"/>
      <c r="L53" s="426"/>
      <c r="M53" s="566" t="s">
        <v>793</v>
      </c>
      <c r="N53" s="567" t="s">
        <v>824</v>
      </c>
      <c r="O53" s="568">
        <v>0</v>
      </c>
      <c r="P53" s="569">
        <v>5.6547000000000001</v>
      </c>
      <c r="Q53" s="570">
        <f t="shared" si="6"/>
        <v>0</v>
      </c>
      <c r="R53" s="426"/>
      <c r="S53" s="592">
        <v>926.97</v>
      </c>
      <c r="T53" s="626">
        <f t="shared" si="7"/>
        <v>5.6547000000000001</v>
      </c>
      <c r="U53" s="570">
        <f t="shared" si="8"/>
        <v>5241.7372590000004</v>
      </c>
      <c r="V53" s="737"/>
      <c r="W53" s="426"/>
      <c r="X53" s="426"/>
      <c r="Y53" s="426"/>
      <c r="Z53" s="426"/>
    </row>
    <row r="54" spans="1:26" ht="15.75" customHeight="1">
      <c r="A54" s="472" t="str">
        <f t="shared" si="2"/>
        <v>SENTINEL LIGHTS</v>
      </c>
      <c r="B54" s="540" t="s">
        <v>824</v>
      </c>
      <c r="C54" s="536"/>
      <c r="D54" s="318">
        <v>42.45</v>
      </c>
      <c r="E54" s="565">
        <v>6.6879</v>
      </c>
      <c r="F54" s="303">
        <f t="shared" si="3"/>
        <v>283.90135500000002</v>
      </c>
      <c r="G54" s="426"/>
      <c r="H54" s="318">
        <v>0</v>
      </c>
      <c r="I54" s="565">
        <f t="shared" si="4"/>
        <v>6.6879</v>
      </c>
      <c r="J54" s="303">
        <f t="shared" si="5"/>
        <v>0</v>
      </c>
      <c r="K54" s="737"/>
      <c r="L54" s="426"/>
      <c r="M54" s="566" t="s">
        <v>794</v>
      </c>
      <c r="N54" s="567" t="s">
        <v>824</v>
      </c>
      <c r="O54" s="568">
        <v>1.71</v>
      </c>
      <c r="P54" s="569">
        <v>5.6547000000000001</v>
      </c>
      <c r="Q54" s="570">
        <f t="shared" si="6"/>
        <v>9.669537</v>
      </c>
      <c r="R54" s="426"/>
      <c r="S54" s="592">
        <v>0</v>
      </c>
      <c r="T54" s="626">
        <f t="shared" si="7"/>
        <v>5.6547000000000001</v>
      </c>
      <c r="U54" s="570">
        <f t="shared" si="8"/>
        <v>0</v>
      </c>
      <c r="V54" s="737"/>
      <c r="W54" s="426"/>
      <c r="X54" s="426"/>
      <c r="Y54" s="426"/>
      <c r="Z54" s="426"/>
    </row>
    <row r="55" spans="1:26" ht="15.75" customHeight="1">
      <c r="A55" s="472" t="str">
        <f t="shared" si="2"/>
        <v>UNMETERED SCATTERED LOADS</v>
      </c>
      <c r="B55" s="540" t="s">
        <v>824</v>
      </c>
      <c r="C55" s="536"/>
      <c r="D55" s="318">
        <v>16924.91</v>
      </c>
      <c r="E55" s="565">
        <v>6.6879</v>
      </c>
      <c r="F55" s="303">
        <f t="shared" si="3"/>
        <v>113192.105589</v>
      </c>
      <c r="G55" s="426"/>
      <c r="H55" s="318">
        <v>0</v>
      </c>
      <c r="I55" s="565">
        <f t="shared" si="4"/>
        <v>6.6879</v>
      </c>
      <c r="J55" s="303">
        <f t="shared" si="5"/>
        <v>0</v>
      </c>
      <c r="K55" s="737"/>
      <c r="L55" s="426"/>
      <c r="M55" s="566" t="s">
        <v>795</v>
      </c>
      <c r="N55" s="567" t="s">
        <v>824</v>
      </c>
      <c r="O55" s="568">
        <v>680.99</v>
      </c>
      <c r="P55" s="569">
        <v>5.6547000000000001</v>
      </c>
      <c r="Q55" s="570">
        <f t="shared" si="6"/>
        <v>3850.7941530000003</v>
      </c>
      <c r="R55" s="426"/>
      <c r="S55" s="592">
        <v>0</v>
      </c>
      <c r="T55" s="626">
        <f t="shared" si="7"/>
        <v>5.6547000000000001</v>
      </c>
      <c r="U55" s="570">
        <f t="shared" si="8"/>
        <v>0</v>
      </c>
      <c r="V55" s="737"/>
      <c r="W55" s="426"/>
      <c r="X55" s="426"/>
      <c r="Y55" s="426"/>
      <c r="Z55" s="426"/>
    </row>
    <row r="56" spans="1:26" ht="15.75" customHeight="1">
      <c r="A56" s="472" t="str">
        <f t="shared" si="2"/>
        <v>DRYCORE</v>
      </c>
      <c r="B56" s="540" t="s">
        <v>824</v>
      </c>
      <c r="C56" s="536"/>
      <c r="D56" s="318">
        <v>0</v>
      </c>
      <c r="E56" s="565">
        <v>6.6879</v>
      </c>
      <c r="F56" s="303">
        <f t="shared" si="3"/>
        <v>0</v>
      </c>
      <c r="G56" s="426"/>
      <c r="H56" s="318">
        <v>551.9</v>
      </c>
      <c r="I56" s="565">
        <f t="shared" si="4"/>
        <v>6.6879</v>
      </c>
      <c r="J56" s="303">
        <f t="shared" si="5"/>
        <v>3691.0520099999999</v>
      </c>
      <c r="K56" s="737"/>
      <c r="L56" s="426"/>
      <c r="M56" s="566" t="s">
        <v>796</v>
      </c>
      <c r="N56" s="567" t="s">
        <v>824</v>
      </c>
      <c r="O56" s="568">
        <v>0</v>
      </c>
      <c r="P56" s="569">
        <v>5.6547000000000001</v>
      </c>
      <c r="Q56" s="570">
        <f t="shared" si="6"/>
        <v>0</v>
      </c>
      <c r="R56" s="426"/>
      <c r="S56" s="592">
        <v>22.21</v>
      </c>
      <c r="T56" s="626">
        <f t="shared" si="7"/>
        <v>5.6547000000000001</v>
      </c>
      <c r="U56" s="570">
        <f t="shared" si="8"/>
        <v>125.59088700000001</v>
      </c>
      <c r="V56" s="737"/>
      <c r="W56" s="426"/>
      <c r="X56" s="426"/>
      <c r="Y56" s="426"/>
      <c r="Z56" s="426"/>
    </row>
    <row r="57" spans="1:26" ht="15.75" customHeight="1">
      <c r="A57" s="472" t="str">
        <f t="shared" si="2"/>
        <v/>
      </c>
      <c r="B57" s="544"/>
      <c r="C57" s="536"/>
      <c r="D57" s="319"/>
      <c r="E57" s="565">
        <v>6.6879</v>
      </c>
      <c r="F57" s="303">
        <f t="shared" si="3"/>
        <v>0</v>
      </c>
      <c r="G57" s="426"/>
      <c r="H57" s="319"/>
      <c r="I57" s="565">
        <f t="shared" si="4"/>
        <v>6.6879</v>
      </c>
      <c r="J57" s="303">
        <f t="shared" si="5"/>
        <v>0</v>
      </c>
      <c r="K57" s="737"/>
      <c r="L57" s="426"/>
      <c r="M57" s="486"/>
      <c r="N57" s="573"/>
      <c r="O57" s="574"/>
      <c r="P57" s="569">
        <v>5.6547000000000001</v>
      </c>
      <c r="Q57" s="570">
        <f t="shared" si="6"/>
        <v>0</v>
      </c>
      <c r="R57" s="426"/>
      <c r="S57" s="575"/>
      <c r="T57" s="626">
        <f t="shared" si="7"/>
        <v>5.6547000000000001</v>
      </c>
      <c r="U57" s="570">
        <f t="shared" si="8"/>
        <v>0</v>
      </c>
      <c r="V57" s="737"/>
      <c r="W57" s="426"/>
      <c r="X57" s="426"/>
      <c r="Y57" s="426"/>
      <c r="Z57" s="426"/>
    </row>
    <row r="58" spans="1:26" ht="15.75" customHeight="1">
      <c r="A58" s="472" t="str">
        <f t="shared" si="2"/>
        <v>(volumes for the test year is loss adjusted)</v>
      </c>
      <c r="B58" s="544"/>
      <c r="C58" s="536"/>
      <c r="D58" s="319"/>
      <c r="E58" s="565">
        <v>6.6879</v>
      </c>
      <c r="F58" s="303">
        <f t="shared" si="3"/>
        <v>0</v>
      </c>
      <c r="G58" s="426"/>
      <c r="H58" s="319"/>
      <c r="I58" s="565">
        <f t="shared" si="4"/>
        <v>6.6879</v>
      </c>
      <c r="J58" s="303">
        <f t="shared" si="5"/>
        <v>0</v>
      </c>
      <c r="K58" s="738"/>
      <c r="L58" s="426"/>
      <c r="M58" s="486"/>
      <c r="N58" s="573"/>
      <c r="O58" s="574"/>
      <c r="P58" s="569">
        <v>5.6547000000000001</v>
      </c>
      <c r="Q58" s="570">
        <f t="shared" si="6"/>
        <v>0</v>
      </c>
      <c r="R58" s="426"/>
      <c r="S58" s="575"/>
      <c r="T58" s="626">
        <f t="shared" si="7"/>
        <v>5.6547000000000001</v>
      </c>
      <c r="U58" s="570">
        <f t="shared" si="8"/>
        <v>0</v>
      </c>
      <c r="V58" s="738"/>
      <c r="W58" s="426"/>
      <c r="X58" s="426"/>
      <c r="Y58" s="426"/>
      <c r="Z58" s="426"/>
    </row>
    <row r="59" spans="1:26" ht="15.75" customHeight="1">
      <c r="A59" s="535" t="s">
        <v>818</v>
      </c>
      <c r="B59" s="474"/>
      <c r="C59" s="536"/>
      <c r="D59" s="303"/>
      <c r="E59" s="576"/>
      <c r="F59" s="303">
        <f>SUM(F48:F58)</f>
        <v>50248219.401216</v>
      </c>
      <c r="G59" s="472"/>
      <c r="H59" s="537"/>
      <c r="I59" s="472"/>
      <c r="J59" s="303">
        <f>SUM(J48:J58)</f>
        <v>44393988.741318002</v>
      </c>
      <c r="K59" s="303">
        <f>F59+J59</f>
        <v>94642208.142534003</v>
      </c>
      <c r="L59" s="426"/>
      <c r="M59" s="562" t="s">
        <v>818</v>
      </c>
      <c r="N59" s="577"/>
      <c r="O59" s="578">
        <v>298292.27</v>
      </c>
      <c r="P59" s="579"/>
      <c r="Q59" s="580">
        <f>SUM(Q48:Q58)</f>
        <v>1709452.3393619999</v>
      </c>
      <c r="R59" s="426"/>
      <c r="S59" s="581"/>
      <c r="T59" s="579"/>
      <c r="U59" s="570">
        <f>SUM(U48:U58)</f>
        <v>1510293.0137040003</v>
      </c>
      <c r="V59" s="570">
        <f>Q59+U59</f>
        <v>3219745.3530660002</v>
      </c>
      <c r="W59" s="426"/>
      <c r="X59" s="426"/>
      <c r="Y59" s="426"/>
      <c r="Z59" s="426"/>
    </row>
    <row r="60" spans="1:26" ht="5.25" customHeight="1">
      <c r="A60" s="426"/>
      <c r="B60" s="426"/>
      <c r="C60" s="426"/>
      <c r="D60" s="426"/>
      <c r="E60" s="426"/>
      <c r="F60" s="426"/>
      <c r="G60" s="426"/>
      <c r="H60" s="426"/>
      <c r="I60" s="426"/>
      <c r="J60" s="426"/>
      <c r="K60" s="426"/>
      <c r="L60" s="426"/>
      <c r="M60" s="582"/>
      <c r="N60" s="582"/>
      <c r="O60" s="582"/>
      <c r="P60" s="582"/>
      <c r="Q60" s="583"/>
      <c r="R60" s="426"/>
      <c r="S60" s="584"/>
      <c r="T60" s="582"/>
      <c r="U60" s="582"/>
      <c r="V60" s="582"/>
      <c r="W60" s="426"/>
      <c r="X60" s="426"/>
      <c r="Y60" s="426"/>
      <c r="Z60" s="426"/>
    </row>
    <row r="61" spans="1:26" ht="15.75" customHeight="1">
      <c r="A61" s="556" t="s">
        <v>825</v>
      </c>
      <c r="B61" s="743"/>
      <c r="C61" s="532"/>
      <c r="D61" s="736"/>
      <c r="E61" s="736"/>
      <c r="F61" s="745"/>
      <c r="G61" s="433"/>
      <c r="H61" s="746"/>
      <c r="I61" s="736"/>
      <c r="J61" s="745" t="s">
        <v>815</v>
      </c>
      <c r="K61" s="736" t="s">
        <v>144</v>
      </c>
      <c r="L61" s="426"/>
      <c r="M61" s="559" t="s">
        <v>826</v>
      </c>
      <c r="N61" s="585"/>
      <c r="O61" s="561" t="s">
        <v>813</v>
      </c>
      <c r="P61" s="561" t="s">
        <v>814</v>
      </c>
      <c r="Q61" s="745" t="s">
        <v>815</v>
      </c>
      <c r="R61" s="426"/>
      <c r="S61" s="752" t="s">
        <v>813</v>
      </c>
      <c r="T61" s="736" t="s">
        <v>814</v>
      </c>
      <c r="U61" s="745" t="s">
        <v>815</v>
      </c>
      <c r="V61" s="736" t="s">
        <v>144</v>
      </c>
      <c r="W61" s="426"/>
      <c r="X61" s="426"/>
      <c r="Y61" s="426"/>
      <c r="Z61" s="426"/>
    </row>
    <row r="62" spans="1:26" ht="15.75" customHeight="1">
      <c r="A62" s="535" t="s">
        <v>820</v>
      </c>
      <c r="B62" s="652"/>
      <c r="C62" s="557"/>
      <c r="D62" s="738"/>
      <c r="E62" s="738"/>
      <c r="F62" s="654"/>
      <c r="G62" s="433"/>
      <c r="H62" s="738"/>
      <c r="I62" s="738"/>
      <c r="J62" s="654"/>
      <c r="K62" s="738"/>
      <c r="L62" s="426"/>
      <c r="M62" s="562" t="s">
        <v>817</v>
      </c>
      <c r="N62" s="586"/>
      <c r="O62" s="564"/>
      <c r="P62" s="564"/>
      <c r="Q62" s="654"/>
      <c r="R62" s="426"/>
      <c r="S62" s="738"/>
      <c r="T62" s="738"/>
      <c r="U62" s="654"/>
      <c r="V62" s="738"/>
      <c r="W62" s="426"/>
      <c r="X62" s="426"/>
      <c r="Y62" s="426"/>
      <c r="Z62" s="426"/>
    </row>
    <row r="63" spans="1:26" ht="15.75" customHeight="1">
      <c r="A63" s="472" t="str">
        <f t="shared" ref="A63:A73" si="9">IF(A48="","",A48)</f>
        <v>RESIDENTIAL</v>
      </c>
      <c r="B63" s="540" t="s">
        <v>824</v>
      </c>
      <c r="C63" s="536"/>
      <c r="D63" s="318">
        <v>9957541.2899999991</v>
      </c>
      <c r="E63" s="565">
        <v>2.1663000000000001</v>
      </c>
      <c r="F63" s="303">
        <f t="shared" ref="F63:F73" si="10">D63*E63</f>
        <v>21571021.696527001</v>
      </c>
      <c r="G63" s="426"/>
      <c r="H63" s="318">
        <v>91294.66</v>
      </c>
      <c r="I63" s="565">
        <f t="shared" ref="I63:I71" si="11">E63</f>
        <v>2.1663000000000001</v>
      </c>
      <c r="J63" s="303">
        <f t="shared" ref="J63:J73" si="12">H63*I63</f>
        <v>197771.62195800003</v>
      </c>
      <c r="K63" s="736"/>
      <c r="L63" s="426"/>
      <c r="M63" s="566" t="s">
        <v>787</v>
      </c>
      <c r="N63" s="567" t="s">
        <v>824</v>
      </c>
      <c r="O63" s="568">
        <v>253180.23</v>
      </c>
      <c r="P63" s="569">
        <v>3.3302999999999998</v>
      </c>
      <c r="Q63" s="570">
        <f t="shared" ref="Q63:Q73" si="13">O63*P63</f>
        <v>843166.11996899999</v>
      </c>
      <c r="R63" s="426"/>
      <c r="S63" s="592">
        <v>2321.2600000000002</v>
      </c>
      <c r="T63" s="626">
        <f t="shared" ref="T63:T71" si="14">P63</f>
        <v>3.3302999999999998</v>
      </c>
      <c r="U63" s="570">
        <f t="shared" ref="U63:U73" si="15">S63*T63</f>
        <v>7730.4921780000004</v>
      </c>
      <c r="V63" s="742"/>
      <c r="W63" s="426"/>
      <c r="X63" s="426"/>
      <c r="Y63" s="426"/>
      <c r="Z63" s="426"/>
    </row>
    <row r="64" spans="1:26" ht="15.75" customHeight="1">
      <c r="A64" s="472" t="str">
        <f t="shared" si="9"/>
        <v>GENERAL SERVICE &lt;50KW</v>
      </c>
      <c r="B64" s="540" t="s">
        <v>824</v>
      </c>
      <c r="C64" s="536"/>
      <c r="D64" s="318">
        <v>2108419.83</v>
      </c>
      <c r="E64" s="565">
        <v>2.1663000000000001</v>
      </c>
      <c r="F64" s="303">
        <f t="shared" si="10"/>
        <v>4567469.8777290005</v>
      </c>
      <c r="G64" s="426"/>
      <c r="H64" s="318">
        <v>358873.4</v>
      </c>
      <c r="I64" s="565">
        <f t="shared" si="11"/>
        <v>2.1663000000000001</v>
      </c>
      <c r="J64" s="303">
        <f t="shared" si="12"/>
        <v>777427.44642000005</v>
      </c>
      <c r="K64" s="737"/>
      <c r="L64" s="426"/>
      <c r="M64" s="566" t="s">
        <v>789</v>
      </c>
      <c r="N64" s="567" t="s">
        <v>824</v>
      </c>
      <c r="O64" s="568">
        <v>53608.639999999999</v>
      </c>
      <c r="P64" s="569">
        <v>3.3302999999999998</v>
      </c>
      <c r="Q64" s="570">
        <f t="shared" si="13"/>
        <v>178532.85379199998</v>
      </c>
      <c r="R64" s="426"/>
      <c r="S64" s="592">
        <v>9124.7099999999991</v>
      </c>
      <c r="T64" s="626">
        <f t="shared" si="14"/>
        <v>3.3302999999999998</v>
      </c>
      <c r="U64" s="570">
        <f t="shared" si="15"/>
        <v>30388.021712999995</v>
      </c>
      <c r="V64" s="737"/>
      <c r="W64" s="426"/>
      <c r="X64" s="426"/>
      <c r="Y64" s="426"/>
      <c r="Z64" s="426"/>
    </row>
    <row r="65" spans="1:26" ht="15.75" customHeight="1">
      <c r="A65" s="472" t="str">
        <f t="shared" si="9"/>
        <v>GENERAL SERVICE 1000-1500KW</v>
      </c>
      <c r="B65" s="540" t="s">
        <v>824</v>
      </c>
      <c r="C65" s="536"/>
      <c r="D65" s="318">
        <v>1010814.96</v>
      </c>
      <c r="E65" s="565">
        <v>2.1663000000000001</v>
      </c>
      <c r="F65" s="303">
        <f t="shared" si="10"/>
        <v>2189728.4478480001</v>
      </c>
      <c r="G65" s="426"/>
      <c r="H65" s="318">
        <v>7642114.8200000003</v>
      </c>
      <c r="I65" s="565">
        <f t="shared" si="11"/>
        <v>2.1663000000000001</v>
      </c>
      <c r="J65" s="303">
        <f t="shared" si="12"/>
        <v>16555113.334566001</v>
      </c>
      <c r="K65" s="737"/>
      <c r="L65" s="426"/>
      <c r="M65" s="566" t="s">
        <v>790</v>
      </c>
      <c r="N65" s="567" t="s">
        <v>824</v>
      </c>
      <c r="O65" s="568">
        <v>25700.959999999999</v>
      </c>
      <c r="P65" s="569">
        <v>3.3302999999999998</v>
      </c>
      <c r="Q65" s="570">
        <f t="shared" si="13"/>
        <v>85591.907087999993</v>
      </c>
      <c r="R65" s="426"/>
      <c r="S65" s="592">
        <v>194308.25</v>
      </c>
      <c r="T65" s="626">
        <f t="shared" si="14"/>
        <v>3.3302999999999998</v>
      </c>
      <c r="U65" s="570">
        <f t="shared" si="15"/>
        <v>647104.76497499994</v>
      </c>
      <c r="V65" s="737"/>
      <c r="W65" s="426"/>
      <c r="X65" s="426"/>
      <c r="Y65" s="426"/>
      <c r="Z65" s="426"/>
    </row>
    <row r="66" spans="1:26" ht="15.75" customHeight="1">
      <c r="A66" s="472" t="str">
        <f t="shared" si="9"/>
        <v>GENERAL SERVICE 1500-5000 KW</v>
      </c>
      <c r="B66" s="540" t="s">
        <v>824</v>
      </c>
      <c r="C66" s="536"/>
      <c r="D66" s="318">
        <v>0</v>
      </c>
      <c r="E66" s="565">
        <v>2.1663000000000001</v>
      </c>
      <c r="F66" s="303">
        <f t="shared" si="10"/>
        <v>0</v>
      </c>
      <c r="G66" s="426"/>
      <c r="H66" s="318">
        <v>1951459.4</v>
      </c>
      <c r="I66" s="565">
        <f t="shared" si="11"/>
        <v>2.1663000000000001</v>
      </c>
      <c r="J66" s="303">
        <f t="shared" si="12"/>
        <v>4227446.4982200004</v>
      </c>
      <c r="K66" s="737"/>
      <c r="L66" s="426"/>
      <c r="M66" s="566" t="s">
        <v>791</v>
      </c>
      <c r="N66" s="567" t="s">
        <v>824</v>
      </c>
      <c r="O66" s="568">
        <v>0</v>
      </c>
      <c r="P66" s="569">
        <v>3.3302999999999998</v>
      </c>
      <c r="Q66" s="570">
        <f t="shared" si="13"/>
        <v>0</v>
      </c>
      <c r="R66" s="426"/>
      <c r="S66" s="592">
        <v>49617.760000000002</v>
      </c>
      <c r="T66" s="626">
        <f t="shared" si="14"/>
        <v>3.3302999999999998</v>
      </c>
      <c r="U66" s="570">
        <f t="shared" si="15"/>
        <v>165242.026128</v>
      </c>
      <c r="V66" s="737"/>
      <c r="W66" s="426"/>
      <c r="X66" s="426"/>
      <c r="Y66" s="426"/>
      <c r="Z66" s="426"/>
    </row>
    <row r="67" spans="1:26" ht="15.75" customHeight="1">
      <c r="A67" s="472" t="str">
        <f t="shared" si="9"/>
        <v>LARGE USER</v>
      </c>
      <c r="B67" s="540" t="s">
        <v>824</v>
      </c>
      <c r="C67" s="536"/>
      <c r="D67" s="318">
        <v>0</v>
      </c>
      <c r="E67" s="565">
        <v>2.1663000000000001</v>
      </c>
      <c r="F67" s="303">
        <f t="shared" si="10"/>
        <v>0</v>
      </c>
      <c r="G67" s="426"/>
      <c r="H67" s="318">
        <v>1494525.82</v>
      </c>
      <c r="I67" s="565">
        <f t="shared" si="11"/>
        <v>2.1663000000000001</v>
      </c>
      <c r="J67" s="303">
        <f t="shared" si="12"/>
        <v>3237591.2838660004</v>
      </c>
      <c r="K67" s="737"/>
      <c r="L67" s="426"/>
      <c r="M67" s="566" t="s">
        <v>792</v>
      </c>
      <c r="N67" s="567" t="s">
        <v>824</v>
      </c>
      <c r="O67" s="568">
        <v>0</v>
      </c>
      <c r="P67" s="569">
        <v>3.3302999999999998</v>
      </c>
      <c r="Q67" s="570">
        <f t="shared" si="13"/>
        <v>0</v>
      </c>
      <c r="R67" s="426"/>
      <c r="S67" s="592">
        <v>37999.78</v>
      </c>
      <c r="T67" s="626">
        <f t="shared" si="14"/>
        <v>3.3302999999999998</v>
      </c>
      <c r="U67" s="570">
        <f t="shared" si="15"/>
        <v>126550.66733399998</v>
      </c>
      <c r="V67" s="737"/>
      <c r="W67" s="426"/>
      <c r="X67" s="426"/>
      <c r="Y67" s="426"/>
      <c r="Z67" s="426"/>
    </row>
    <row r="68" spans="1:26" ht="15.75" customHeight="1">
      <c r="A68" s="472" t="str">
        <f t="shared" si="9"/>
        <v>STREETLIGHTING</v>
      </c>
      <c r="B68" s="540" t="s">
        <v>824</v>
      </c>
      <c r="C68" s="547"/>
      <c r="D68" s="318">
        <v>0</v>
      </c>
      <c r="E68" s="565">
        <v>2.1663000000000001</v>
      </c>
      <c r="F68" s="303">
        <f t="shared" si="10"/>
        <v>0</v>
      </c>
      <c r="G68" s="426"/>
      <c r="H68" s="318">
        <v>40188.43</v>
      </c>
      <c r="I68" s="565">
        <f t="shared" si="11"/>
        <v>2.1663000000000001</v>
      </c>
      <c r="J68" s="303">
        <f t="shared" si="12"/>
        <v>87060.195909000002</v>
      </c>
      <c r="K68" s="737"/>
      <c r="L68" s="426"/>
      <c r="M68" s="566" t="s">
        <v>793</v>
      </c>
      <c r="N68" s="567" t="s">
        <v>824</v>
      </c>
      <c r="O68" s="568">
        <v>0</v>
      </c>
      <c r="P68" s="569">
        <v>3.3302999999999998</v>
      </c>
      <c r="Q68" s="570">
        <f t="shared" si="13"/>
        <v>0</v>
      </c>
      <c r="R68" s="426"/>
      <c r="S68" s="592">
        <v>1021.83</v>
      </c>
      <c r="T68" s="626">
        <f t="shared" si="14"/>
        <v>3.3302999999999998</v>
      </c>
      <c r="U68" s="570">
        <f t="shared" si="15"/>
        <v>3403.0004490000001</v>
      </c>
      <c r="V68" s="737"/>
      <c r="W68" s="426"/>
      <c r="X68" s="426"/>
      <c r="Y68" s="426"/>
      <c r="Z68" s="426"/>
    </row>
    <row r="69" spans="1:26" ht="15.75" customHeight="1">
      <c r="A69" s="472" t="str">
        <f t="shared" si="9"/>
        <v>SENTINEL LIGHTS</v>
      </c>
      <c r="B69" s="540" t="s">
        <v>824</v>
      </c>
      <c r="C69" s="587"/>
      <c r="D69" s="318">
        <v>74.06</v>
      </c>
      <c r="E69" s="565">
        <v>2.1663000000000001</v>
      </c>
      <c r="F69" s="303">
        <f t="shared" si="10"/>
        <v>160.43617800000001</v>
      </c>
      <c r="G69" s="426"/>
      <c r="H69" s="318">
        <v>0</v>
      </c>
      <c r="I69" s="565">
        <f t="shared" si="11"/>
        <v>2.1663000000000001</v>
      </c>
      <c r="J69" s="303">
        <f t="shared" si="12"/>
        <v>0</v>
      </c>
      <c r="K69" s="737"/>
      <c r="L69" s="426"/>
      <c r="M69" s="566" t="s">
        <v>794</v>
      </c>
      <c r="N69" s="567" t="s">
        <v>824</v>
      </c>
      <c r="O69" s="568">
        <v>1.88</v>
      </c>
      <c r="P69" s="569">
        <v>3.3302999999999998</v>
      </c>
      <c r="Q69" s="570">
        <f t="shared" si="13"/>
        <v>6.2609639999999995</v>
      </c>
      <c r="R69" s="426"/>
      <c r="S69" s="592">
        <v>0</v>
      </c>
      <c r="T69" s="626">
        <f t="shared" si="14"/>
        <v>3.3302999999999998</v>
      </c>
      <c r="U69" s="570">
        <f t="shared" si="15"/>
        <v>0</v>
      </c>
      <c r="V69" s="737"/>
      <c r="W69" s="426"/>
      <c r="X69" s="426"/>
      <c r="Y69" s="426"/>
      <c r="Z69" s="426"/>
    </row>
    <row r="70" spans="1:26" ht="15.75" customHeight="1">
      <c r="A70" s="472" t="str">
        <f t="shared" si="9"/>
        <v>UNMETERED SCATTERED LOADS</v>
      </c>
      <c r="B70" s="540" t="s">
        <v>824</v>
      </c>
      <c r="C70" s="587"/>
      <c r="D70" s="318">
        <v>29524.18</v>
      </c>
      <c r="E70" s="565">
        <v>2.1663000000000001</v>
      </c>
      <c r="F70" s="303">
        <f t="shared" si="10"/>
        <v>63958.231134000001</v>
      </c>
      <c r="G70" s="426"/>
      <c r="H70" s="318">
        <v>0</v>
      </c>
      <c r="I70" s="565">
        <f t="shared" si="11"/>
        <v>2.1663000000000001</v>
      </c>
      <c r="J70" s="303">
        <f t="shared" si="12"/>
        <v>0</v>
      </c>
      <c r="K70" s="737"/>
      <c r="L70" s="426"/>
      <c r="M70" s="566" t="s">
        <v>795</v>
      </c>
      <c r="N70" s="567" t="s">
        <v>824</v>
      </c>
      <c r="O70" s="568">
        <v>750.68</v>
      </c>
      <c r="P70" s="569">
        <v>3.3302999999999998</v>
      </c>
      <c r="Q70" s="570">
        <f t="shared" si="13"/>
        <v>2499.9896039999999</v>
      </c>
      <c r="R70" s="426"/>
      <c r="S70" s="592">
        <v>0</v>
      </c>
      <c r="T70" s="626">
        <f t="shared" si="14"/>
        <v>3.3302999999999998</v>
      </c>
      <c r="U70" s="570">
        <f t="shared" si="15"/>
        <v>0</v>
      </c>
      <c r="V70" s="737"/>
      <c r="W70" s="426"/>
      <c r="X70" s="426"/>
      <c r="Y70" s="426"/>
      <c r="Z70" s="426"/>
    </row>
    <row r="71" spans="1:26" ht="15.75" customHeight="1">
      <c r="A71" s="472" t="str">
        <f t="shared" si="9"/>
        <v>DRYCORE</v>
      </c>
      <c r="B71" s="540" t="s">
        <v>824</v>
      </c>
      <c r="C71" s="587"/>
      <c r="D71" s="318">
        <v>0</v>
      </c>
      <c r="E71" s="565">
        <v>2.1663000000000001</v>
      </c>
      <c r="F71" s="303">
        <f t="shared" si="10"/>
        <v>0</v>
      </c>
      <c r="G71" s="426"/>
      <c r="H71" s="318">
        <v>962.74</v>
      </c>
      <c r="I71" s="565">
        <f t="shared" si="11"/>
        <v>2.1663000000000001</v>
      </c>
      <c r="J71" s="303">
        <f t="shared" si="12"/>
        <v>2085.583662</v>
      </c>
      <c r="K71" s="737"/>
      <c r="L71" s="426"/>
      <c r="M71" s="566" t="s">
        <v>796</v>
      </c>
      <c r="N71" s="567" t="s">
        <v>824</v>
      </c>
      <c r="O71" s="568">
        <v>0</v>
      </c>
      <c r="P71" s="569">
        <v>3.3302999999999998</v>
      </c>
      <c r="Q71" s="570">
        <f t="shared" si="13"/>
        <v>0</v>
      </c>
      <c r="R71" s="426"/>
      <c r="S71" s="592">
        <v>24.48</v>
      </c>
      <c r="T71" s="626">
        <f t="shared" si="14"/>
        <v>3.3302999999999998</v>
      </c>
      <c r="U71" s="570">
        <f t="shared" si="15"/>
        <v>81.525744000000003</v>
      </c>
      <c r="V71" s="737"/>
      <c r="W71" s="426"/>
      <c r="X71" s="426"/>
      <c r="Y71" s="426"/>
      <c r="Z71" s="426"/>
    </row>
    <row r="72" spans="1:26" ht="15.75" customHeight="1">
      <c r="A72" s="472" t="str">
        <f t="shared" si="9"/>
        <v/>
      </c>
      <c r="B72" s="544"/>
      <c r="C72" s="587"/>
      <c r="D72" s="319"/>
      <c r="E72" s="319"/>
      <c r="F72" s="303">
        <f t="shared" si="10"/>
        <v>0</v>
      </c>
      <c r="G72" s="426"/>
      <c r="H72" s="319"/>
      <c r="I72" s="319"/>
      <c r="J72" s="303">
        <f t="shared" si="12"/>
        <v>0</v>
      </c>
      <c r="K72" s="737"/>
      <c r="L72" s="426"/>
      <c r="M72" s="486"/>
      <c r="N72" s="573"/>
      <c r="O72" s="574"/>
      <c r="P72" s="588"/>
      <c r="Q72" s="570">
        <f t="shared" si="13"/>
        <v>0</v>
      </c>
      <c r="R72" s="426"/>
      <c r="S72" s="575"/>
      <c r="T72" s="574"/>
      <c r="U72" s="570">
        <f t="shared" si="15"/>
        <v>0</v>
      </c>
      <c r="V72" s="737"/>
      <c r="W72" s="426"/>
      <c r="X72" s="426"/>
      <c r="Y72" s="426"/>
      <c r="Z72" s="426"/>
    </row>
    <row r="73" spans="1:26" ht="15.75" customHeight="1">
      <c r="A73" s="472" t="str">
        <f t="shared" si="9"/>
        <v>(volumes for the test year is loss adjusted)</v>
      </c>
      <c r="B73" s="544"/>
      <c r="C73" s="587"/>
      <c r="D73" s="319"/>
      <c r="E73" s="319"/>
      <c r="F73" s="303">
        <f t="shared" si="10"/>
        <v>0</v>
      </c>
      <c r="G73" s="426"/>
      <c r="H73" s="319"/>
      <c r="I73" s="319"/>
      <c r="J73" s="303">
        <f t="shared" si="12"/>
        <v>0</v>
      </c>
      <c r="K73" s="738"/>
      <c r="L73" s="426"/>
      <c r="M73" s="486"/>
      <c r="N73" s="573"/>
      <c r="O73" s="574"/>
      <c r="P73" s="588"/>
      <c r="Q73" s="570">
        <f t="shared" si="13"/>
        <v>0</v>
      </c>
      <c r="R73" s="426"/>
      <c r="S73" s="574"/>
      <c r="T73" s="574"/>
      <c r="U73" s="570">
        <f t="shared" si="15"/>
        <v>0</v>
      </c>
      <c r="V73" s="738"/>
      <c r="W73" s="426"/>
      <c r="X73" s="426"/>
      <c r="Y73" s="426"/>
      <c r="Z73" s="426"/>
    </row>
    <row r="74" spans="1:26" ht="15.75" customHeight="1">
      <c r="A74" s="535" t="s">
        <v>818</v>
      </c>
      <c r="B74" s="474"/>
      <c r="C74" s="589"/>
      <c r="D74" s="303"/>
      <c r="E74" s="472"/>
      <c r="F74" s="303">
        <f>SUM(F63:F73)</f>
        <v>28392338.689416002</v>
      </c>
      <c r="G74" s="472"/>
      <c r="H74" s="472"/>
      <c r="I74" s="472"/>
      <c r="J74" s="303">
        <f>SUM(J63:J73)</f>
        <v>25084495.964601003</v>
      </c>
      <c r="K74" s="303">
        <f>F74+J74</f>
        <v>53476834.654017001</v>
      </c>
      <c r="L74" s="426"/>
      <c r="M74" s="562" t="s">
        <v>818</v>
      </c>
      <c r="N74" s="486"/>
      <c r="O74" s="590"/>
      <c r="P74" s="486"/>
      <c r="Q74" s="580">
        <f>SUM(Q63:Q73)</f>
        <v>1109797.131417</v>
      </c>
      <c r="R74" s="426"/>
      <c r="S74" s="591"/>
      <c r="T74" s="486"/>
      <c r="U74" s="570">
        <f>SUM(U63:U73)</f>
        <v>980500.49852099991</v>
      </c>
      <c r="V74" s="570">
        <f>Q74+U74</f>
        <v>2090297.6299379999</v>
      </c>
      <c r="W74" s="426"/>
      <c r="X74" s="426"/>
      <c r="Y74" s="426"/>
      <c r="Z74" s="426"/>
    </row>
    <row r="75" spans="1:26" ht="7.5" customHeight="1">
      <c r="A75" s="426"/>
      <c r="B75" s="426"/>
      <c r="C75" s="426"/>
      <c r="D75" s="426"/>
      <c r="E75" s="426"/>
      <c r="F75" s="426"/>
      <c r="G75" s="426"/>
      <c r="H75" s="426"/>
      <c r="I75" s="426"/>
      <c r="J75" s="426"/>
      <c r="K75" s="426"/>
      <c r="L75" s="426"/>
      <c r="M75" s="426"/>
      <c r="N75" s="426"/>
      <c r="O75" s="426"/>
      <c r="P75" s="426"/>
      <c r="Q75" s="426"/>
      <c r="R75" s="426"/>
      <c r="S75" s="426"/>
      <c r="T75" s="426"/>
      <c r="U75" s="426"/>
      <c r="V75" s="426"/>
      <c r="W75" s="426"/>
      <c r="X75" s="426"/>
      <c r="Y75" s="426"/>
      <c r="Z75" s="426"/>
    </row>
    <row r="76" spans="1:26" ht="15.75" customHeight="1">
      <c r="A76" s="531" t="s">
        <v>827</v>
      </c>
      <c r="B76" s="736"/>
      <c r="C76" s="558"/>
      <c r="D76" s="736"/>
      <c r="E76" s="736"/>
      <c r="F76" s="745"/>
      <c r="G76" s="433"/>
      <c r="H76" s="746"/>
      <c r="I76" s="736"/>
      <c r="J76" s="736" t="s">
        <v>815</v>
      </c>
      <c r="K76" s="736" t="s">
        <v>144</v>
      </c>
      <c r="L76" s="426"/>
      <c r="M76" s="426"/>
      <c r="N76" s="426"/>
      <c r="O76" s="426"/>
      <c r="P76" s="426"/>
      <c r="Q76" s="426"/>
      <c r="R76" s="426"/>
      <c r="S76" s="426"/>
      <c r="T76" s="426"/>
      <c r="U76" s="426"/>
      <c r="V76" s="426"/>
      <c r="W76" s="426"/>
      <c r="X76" s="426"/>
      <c r="Y76" s="426"/>
      <c r="Z76" s="426"/>
    </row>
    <row r="77" spans="1:26" ht="15.75" customHeight="1">
      <c r="A77" s="535" t="s">
        <v>820</v>
      </c>
      <c r="B77" s="738"/>
      <c r="C77" s="433"/>
      <c r="D77" s="738"/>
      <c r="E77" s="738"/>
      <c r="F77" s="654"/>
      <c r="G77" s="433"/>
      <c r="H77" s="738"/>
      <c r="I77" s="738"/>
      <c r="J77" s="738"/>
      <c r="K77" s="738"/>
      <c r="L77" s="426"/>
      <c r="M77" s="426"/>
      <c r="N77" s="426"/>
      <c r="O77" s="426"/>
      <c r="P77" s="426"/>
      <c r="Q77" s="426"/>
      <c r="R77" s="426"/>
      <c r="S77" s="426"/>
      <c r="T77" s="426"/>
      <c r="U77" s="426"/>
      <c r="V77" s="426"/>
      <c r="W77" s="426"/>
      <c r="X77" s="426"/>
      <c r="Y77" s="426"/>
      <c r="Z77" s="426"/>
    </row>
    <row r="78" spans="1:26" ht="15.75" customHeight="1">
      <c r="A78" s="472" t="str">
        <f t="shared" ref="A78:A88" si="16">IF(A63="","",A63)</f>
        <v>RESIDENTIAL</v>
      </c>
      <c r="B78" s="540" t="s">
        <v>788</v>
      </c>
      <c r="C78" s="536"/>
      <c r="D78" s="318">
        <v>2727071587.5999999</v>
      </c>
      <c r="E78" s="565">
        <v>4.4000000000000003E-3</v>
      </c>
      <c r="F78" s="303">
        <f t="shared" ref="F78:F88" si="17">D78*E78</f>
        <v>11999114.985440001</v>
      </c>
      <c r="G78" s="426"/>
      <c r="H78" s="318">
        <v>25002867.030000001</v>
      </c>
      <c r="I78" s="565">
        <v>4.4000000000000003E-3</v>
      </c>
      <c r="J78" s="303">
        <f t="shared" ref="J78:J88" si="18">H78*I78</f>
        <v>110012.61493200001</v>
      </c>
      <c r="K78" s="736"/>
      <c r="L78" s="426"/>
      <c r="M78" s="426"/>
      <c r="N78" s="426"/>
      <c r="O78" s="426"/>
      <c r="P78" s="426"/>
      <c r="Q78" s="426"/>
      <c r="R78" s="426"/>
      <c r="S78" s="426"/>
      <c r="T78" s="426"/>
      <c r="U78" s="426"/>
      <c r="V78" s="426"/>
      <c r="W78" s="426"/>
      <c r="X78" s="426"/>
      <c r="Y78" s="426"/>
      <c r="Z78" s="426"/>
    </row>
    <row r="79" spans="1:26" ht="15.75" customHeight="1">
      <c r="A79" s="472" t="str">
        <f t="shared" si="16"/>
        <v>GENERAL SERVICE &lt;50KW</v>
      </c>
      <c r="B79" s="540" t="s">
        <v>788</v>
      </c>
      <c r="C79" s="536"/>
      <c r="D79" s="318">
        <v>639857789.70000005</v>
      </c>
      <c r="E79" s="565">
        <v>4.4000000000000003E-3</v>
      </c>
      <c r="F79" s="303">
        <f t="shared" si="17"/>
        <v>2815374.2746800003</v>
      </c>
      <c r="G79" s="426"/>
      <c r="H79" s="318">
        <v>108909970.37</v>
      </c>
      <c r="I79" s="565">
        <v>4.4000000000000003E-3</v>
      </c>
      <c r="J79" s="303">
        <f t="shared" si="18"/>
        <v>479203.86962800007</v>
      </c>
      <c r="K79" s="737"/>
      <c r="L79" s="426"/>
      <c r="M79" s="426"/>
      <c r="N79" s="426"/>
      <c r="O79" s="426"/>
      <c r="P79" s="426"/>
      <c r="Q79" s="426"/>
      <c r="R79" s="426"/>
      <c r="S79" s="426"/>
      <c r="T79" s="426"/>
      <c r="U79" s="426"/>
      <c r="V79" s="426"/>
      <c r="W79" s="426"/>
      <c r="X79" s="426"/>
      <c r="Y79" s="426"/>
      <c r="Z79" s="426"/>
    </row>
    <row r="80" spans="1:26" ht="15.75" customHeight="1">
      <c r="A80" s="472" t="str">
        <f t="shared" si="16"/>
        <v>GENERAL SERVICE 1000-1500KW</v>
      </c>
      <c r="B80" s="540" t="s">
        <v>788</v>
      </c>
      <c r="C80" s="536"/>
      <c r="D80" s="318">
        <v>338713903.06999999</v>
      </c>
      <c r="E80" s="565">
        <v>4.4000000000000003E-3</v>
      </c>
      <c r="F80" s="303">
        <f t="shared" si="17"/>
        <v>1490341.1735080001</v>
      </c>
      <c r="G80" s="426"/>
      <c r="H80" s="318">
        <v>2560795641.6199999</v>
      </c>
      <c r="I80" s="565">
        <v>4.4000000000000003E-3</v>
      </c>
      <c r="J80" s="303">
        <f t="shared" si="18"/>
        <v>11267500.823128</v>
      </c>
      <c r="K80" s="737"/>
      <c r="L80" s="426"/>
      <c r="M80" s="426"/>
      <c r="N80" s="426"/>
      <c r="O80" s="426"/>
      <c r="P80" s="426"/>
      <c r="Q80" s="426"/>
      <c r="R80" s="426"/>
      <c r="S80" s="426"/>
      <c r="T80" s="426"/>
      <c r="U80" s="426"/>
      <c r="V80" s="426"/>
      <c r="W80" s="426"/>
      <c r="X80" s="426"/>
      <c r="Y80" s="426"/>
      <c r="Z80" s="426"/>
    </row>
    <row r="81" spans="1:26" ht="15.75" customHeight="1">
      <c r="A81" s="472" t="str">
        <f t="shared" si="16"/>
        <v>GENERAL SERVICE 1500-5000 KW</v>
      </c>
      <c r="B81" s="540" t="s">
        <v>788</v>
      </c>
      <c r="C81" s="536"/>
      <c r="D81" s="318">
        <v>0</v>
      </c>
      <c r="E81" s="565">
        <v>4.4000000000000003E-3</v>
      </c>
      <c r="F81" s="303">
        <f t="shared" si="17"/>
        <v>0</v>
      </c>
      <c r="G81" s="426"/>
      <c r="H81" s="318">
        <v>735329535.19000006</v>
      </c>
      <c r="I81" s="565">
        <v>4.4000000000000003E-3</v>
      </c>
      <c r="J81" s="303">
        <f t="shared" si="18"/>
        <v>3235449.9548360002</v>
      </c>
      <c r="K81" s="737"/>
      <c r="L81" s="426"/>
      <c r="M81" s="426"/>
      <c r="N81" s="426"/>
      <c r="O81" s="426"/>
      <c r="P81" s="426"/>
      <c r="Q81" s="426"/>
      <c r="R81" s="426"/>
      <c r="S81" s="426"/>
      <c r="T81" s="426"/>
      <c r="U81" s="426"/>
      <c r="V81" s="426"/>
      <c r="W81" s="426"/>
      <c r="X81" s="426"/>
      <c r="Y81" s="426"/>
      <c r="Z81" s="426"/>
    </row>
    <row r="82" spans="1:26" ht="15.75" customHeight="1">
      <c r="A82" s="472" t="str">
        <f t="shared" si="16"/>
        <v>LARGE USER</v>
      </c>
      <c r="B82" s="540" t="s">
        <v>788</v>
      </c>
      <c r="C82" s="536"/>
      <c r="D82" s="318">
        <v>0</v>
      </c>
      <c r="E82" s="565">
        <v>4.4000000000000003E-3</v>
      </c>
      <c r="F82" s="303">
        <f t="shared" si="17"/>
        <v>0</v>
      </c>
      <c r="G82" s="426"/>
      <c r="H82" s="318">
        <v>617092669.89999998</v>
      </c>
      <c r="I82" s="565">
        <v>4.4000000000000003E-3</v>
      </c>
      <c r="J82" s="303">
        <f t="shared" si="18"/>
        <v>2715207.74756</v>
      </c>
      <c r="K82" s="737"/>
      <c r="L82" s="426"/>
      <c r="M82" s="426"/>
      <c r="N82" s="426"/>
      <c r="O82" s="426"/>
      <c r="P82" s="426"/>
      <c r="Q82" s="426"/>
      <c r="R82" s="426"/>
      <c r="S82" s="426"/>
      <c r="T82" s="426"/>
      <c r="U82" s="426"/>
      <c r="V82" s="426"/>
      <c r="W82" s="426"/>
      <c r="X82" s="426"/>
      <c r="Y82" s="426"/>
      <c r="Z82" s="426"/>
    </row>
    <row r="83" spans="1:26" ht="15.75" customHeight="1">
      <c r="A83" s="472" t="str">
        <f t="shared" si="16"/>
        <v>STREETLIGHTING</v>
      </c>
      <c r="B83" s="540" t="s">
        <v>788</v>
      </c>
      <c r="C83" s="536"/>
      <c r="D83" s="318">
        <v>0</v>
      </c>
      <c r="E83" s="565">
        <v>4.4000000000000003E-3</v>
      </c>
      <c r="F83" s="303">
        <f t="shared" si="17"/>
        <v>0</v>
      </c>
      <c r="G83" s="426"/>
      <c r="H83" s="318">
        <v>22893971.059999999</v>
      </c>
      <c r="I83" s="565">
        <v>4.4000000000000003E-3</v>
      </c>
      <c r="J83" s="303">
        <f t="shared" si="18"/>
        <v>100733.472664</v>
      </c>
      <c r="K83" s="737"/>
      <c r="L83" s="426"/>
      <c r="M83" s="426"/>
      <c r="N83" s="426"/>
      <c r="O83" s="426"/>
      <c r="P83" s="426"/>
      <c r="Q83" s="426"/>
      <c r="R83" s="426"/>
      <c r="S83" s="426"/>
      <c r="T83" s="426"/>
      <c r="U83" s="426"/>
      <c r="V83" s="426"/>
      <c r="W83" s="426"/>
      <c r="X83" s="426"/>
      <c r="Y83" s="426"/>
      <c r="Z83" s="426"/>
    </row>
    <row r="84" spans="1:26" ht="15.75" customHeight="1">
      <c r="A84" s="472" t="str">
        <f t="shared" si="16"/>
        <v>SENTINEL LIGHTS</v>
      </c>
      <c r="B84" s="540" t="s">
        <v>788</v>
      </c>
      <c r="C84" s="536"/>
      <c r="D84" s="318">
        <v>40461.15</v>
      </c>
      <c r="E84" s="565">
        <v>4.4000000000000003E-3</v>
      </c>
      <c r="F84" s="303">
        <f t="shared" si="17"/>
        <v>178.02906000000002</v>
      </c>
      <c r="G84" s="426"/>
      <c r="H84" s="318">
        <v>0</v>
      </c>
      <c r="I84" s="565">
        <v>4.4000000000000003E-3</v>
      </c>
      <c r="J84" s="303">
        <f t="shared" si="18"/>
        <v>0</v>
      </c>
      <c r="K84" s="737"/>
      <c r="L84" s="426"/>
      <c r="M84" s="426"/>
      <c r="N84" s="426"/>
      <c r="O84" s="426"/>
      <c r="P84" s="426"/>
      <c r="Q84" s="426"/>
      <c r="R84" s="426"/>
      <c r="S84" s="426"/>
      <c r="T84" s="426"/>
      <c r="U84" s="426"/>
      <c r="V84" s="426"/>
      <c r="W84" s="426"/>
      <c r="X84" s="426"/>
      <c r="Y84" s="426"/>
      <c r="Z84" s="426"/>
    </row>
    <row r="85" spans="1:26" ht="15.75" customHeight="1">
      <c r="A85" s="472" t="str">
        <f t="shared" si="16"/>
        <v>UNMETERED SCATTERED LOADS</v>
      </c>
      <c r="B85" s="540" t="s">
        <v>788</v>
      </c>
      <c r="C85" s="536"/>
      <c r="D85" s="318">
        <v>15035419.83</v>
      </c>
      <c r="E85" s="565">
        <v>4.4000000000000003E-3</v>
      </c>
      <c r="F85" s="303">
        <f t="shared" si="17"/>
        <v>66155.847252000007</v>
      </c>
      <c r="G85" s="426"/>
      <c r="H85" s="318">
        <v>0</v>
      </c>
      <c r="I85" s="565">
        <v>4.4000000000000003E-3</v>
      </c>
      <c r="J85" s="303">
        <f t="shared" si="18"/>
        <v>0</v>
      </c>
      <c r="K85" s="737"/>
      <c r="L85" s="426"/>
      <c r="M85" s="426"/>
      <c r="N85" s="426"/>
      <c r="O85" s="426"/>
      <c r="P85" s="426"/>
      <c r="Q85" s="426"/>
      <c r="R85" s="426"/>
      <c r="S85" s="426"/>
      <c r="T85" s="426"/>
      <c r="U85" s="426"/>
      <c r="V85" s="426"/>
      <c r="W85" s="426"/>
      <c r="X85" s="426"/>
      <c r="Y85" s="426"/>
      <c r="Z85" s="426"/>
    </row>
    <row r="86" spans="1:26" ht="15.75" customHeight="1">
      <c r="A86" s="472" t="str">
        <f t="shared" si="16"/>
        <v>DRYCORE</v>
      </c>
      <c r="B86" s="540" t="s">
        <v>788</v>
      </c>
      <c r="C86" s="536"/>
      <c r="D86" s="318">
        <v>0</v>
      </c>
      <c r="E86" s="565"/>
      <c r="F86" s="303">
        <f t="shared" si="17"/>
        <v>0</v>
      </c>
      <c r="G86" s="426"/>
      <c r="H86" s="318">
        <v>7264853.8499999996</v>
      </c>
      <c r="I86" s="565">
        <v>4.4000000000000003E-3</v>
      </c>
      <c r="J86" s="303">
        <f t="shared" si="18"/>
        <v>31965.356940000001</v>
      </c>
      <c r="K86" s="737"/>
      <c r="L86" s="426"/>
      <c r="M86" s="426"/>
      <c r="N86" s="426"/>
      <c r="O86" s="426"/>
      <c r="P86" s="426"/>
      <c r="Q86" s="426"/>
      <c r="R86" s="426"/>
      <c r="S86" s="426"/>
      <c r="T86" s="426"/>
      <c r="U86" s="426"/>
      <c r="V86" s="426"/>
      <c r="W86" s="426"/>
      <c r="X86" s="426"/>
      <c r="Y86" s="426"/>
      <c r="Z86" s="426"/>
    </row>
    <row r="87" spans="1:26" ht="15.75" customHeight="1">
      <c r="A87" s="472" t="str">
        <f t="shared" si="16"/>
        <v/>
      </c>
      <c r="B87" s="544"/>
      <c r="C87" s="536"/>
      <c r="D87" s="319"/>
      <c r="E87" s="319"/>
      <c r="F87" s="303">
        <f t="shared" si="17"/>
        <v>0</v>
      </c>
      <c r="G87" s="426"/>
      <c r="H87" s="319"/>
      <c r="I87" s="319"/>
      <c r="J87" s="303">
        <f t="shared" si="18"/>
        <v>0</v>
      </c>
      <c r="K87" s="737"/>
      <c r="L87" s="426"/>
      <c r="M87" s="426"/>
      <c r="N87" s="426"/>
      <c r="O87" s="426"/>
      <c r="P87" s="426"/>
      <c r="Q87" s="426"/>
      <c r="R87" s="426"/>
      <c r="S87" s="426"/>
      <c r="T87" s="426"/>
      <c r="U87" s="426"/>
      <c r="V87" s="426"/>
      <c r="W87" s="426"/>
      <c r="X87" s="426"/>
      <c r="Y87" s="426"/>
      <c r="Z87" s="426"/>
    </row>
    <row r="88" spans="1:26" ht="15.75" customHeight="1">
      <c r="A88" s="472" t="str">
        <f t="shared" si="16"/>
        <v>(volumes for the test year is loss adjusted)</v>
      </c>
      <c r="B88" s="544"/>
      <c r="C88" s="536"/>
      <c r="D88" s="319"/>
      <c r="E88" s="319"/>
      <c r="F88" s="303">
        <f t="shared" si="17"/>
        <v>0</v>
      </c>
      <c r="G88" s="426"/>
      <c r="H88" s="319"/>
      <c r="I88" s="319"/>
      <c r="J88" s="303">
        <f t="shared" si="18"/>
        <v>0</v>
      </c>
      <c r="K88" s="738"/>
      <c r="L88" s="426"/>
      <c r="M88" s="426"/>
      <c r="N88" s="426"/>
      <c r="O88" s="426"/>
      <c r="P88" s="426"/>
      <c r="Q88" s="426"/>
      <c r="R88" s="426"/>
      <c r="S88" s="426"/>
      <c r="T88" s="426"/>
      <c r="U88" s="426"/>
      <c r="V88" s="426"/>
      <c r="W88" s="426"/>
      <c r="X88" s="426"/>
      <c r="Y88" s="426"/>
      <c r="Z88" s="426"/>
    </row>
    <row r="89" spans="1:26" ht="15.75" customHeight="1">
      <c r="A89" s="535" t="s">
        <v>818</v>
      </c>
      <c r="B89" s="474"/>
      <c r="C89" s="536"/>
      <c r="D89" s="303"/>
      <c r="E89" s="472"/>
      <c r="F89" s="303">
        <f>SUM(F78:F88)</f>
        <v>16371164.309940001</v>
      </c>
      <c r="G89" s="472"/>
      <c r="H89" s="472"/>
      <c r="I89" s="472"/>
      <c r="J89" s="303">
        <f>SUM(J78:J88)</f>
        <v>17940073.839687999</v>
      </c>
      <c r="K89" s="303">
        <f>F89+J89</f>
        <v>34311238.149627998</v>
      </c>
      <c r="L89" s="426"/>
      <c r="M89" s="426"/>
      <c r="N89" s="426"/>
      <c r="O89" s="426"/>
      <c r="P89" s="426"/>
      <c r="Q89" s="426"/>
      <c r="R89" s="426"/>
      <c r="S89" s="426"/>
      <c r="T89" s="426"/>
      <c r="U89" s="426"/>
      <c r="V89" s="426"/>
      <c r="W89" s="426"/>
      <c r="X89" s="426"/>
      <c r="Y89" s="426"/>
      <c r="Z89" s="426"/>
    </row>
    <row r="90" spans="1:26" ht="6.75" customHeight="1">
      <c r="A90" s="426"/>
      <c r="B90" s="426"/>
      <c r="C90" s="426"/>
      <c r="D90" s="426"/>
      <c r="E90" s="426"/>
      <c r="F90" s="426"/>
      <c r="G90" s="426"/>
      <c r="H90" s="426"/>
      <c r="I90" s="426"/>
      <c r="J90" s="426"/>
      <c r="K90" s="426"/>
      <c r="L90" s="426"/>
      <c r="M90" s="426"/>
      <c r="N90" s="426"/>
      <c r="O90" s="426"/>
      <c r="P90" s="426"/>
      <c r="Q90" s="426"/>
      <c r="R90" s="426"/>
      <c r="S90" s="426"/>
      <c r="T90" s="426"/>
      <c r="U90" s="426"/>
      <c r="V90" s="426"/>
      <c r="W90" s="426"/>
      <c r="X90" s="426"/>
      <c r="Y90" s="426"/>
      <c r="Z90" s="426"/>
    </row>
    <row r="91" spans="1:26" ht="15.75" customHeight="1">
      <c r="A91" s="531" t="s">
        <v>828</v>
      </c>
      <c r="B91" s="736"/>
      <c r="C91" s="558"/>
      <c r="D91" s="736"/>
      <c r="E91" s="736"/>
      <c r="F91" s="745"/>
      <c r="G91" s="433"/>
      <c r="H91" s="746"/>
      <c r="I91" s="736"/>
      <c r="J91" s="736" t="s">
        <v>815</v>
      </c>
      <c r="K91" s="736" t="s">
        <v>144</v>
      </c>
      <c r="L91" s="426"/>
      <c r="M91" s="426"/>
      <c r="N91" s="426"/>
      <c r="O91" s="426"/>
      <c r="P91" s="426"/>
      <c r="Q91" s="426"/>
      <c r="R91" s="426"/>
      <c r="S91" s="426"/>
      <c r="T91" s="426"/>
      <c r="U91" s="426"/>
      <c r="V91" s="426"/>
      <c r="W91" s="426"/>
      <c r="X91" s="426"/>
      <c r="Y91" s="426"/>
      <c r="Z91" s="426"/>
    </row>
    <row r="92" spans="1:26" ht="15.75" customHeight="1">
      <c r="A92" s="535" t="s">
        <v>820</v>
      </c>
      <c r="B92" s="738"/>
      <c r="C92" s="433"/>
      <c r="D92" s="738"/>
      <c r="E92" s="738"/>
      <c r="F92" s="654"/>
      <c r="G92" s="433"/>
      <c r="H92" s="738"/>
      <c r="I92" s="738"/>
      <c r="J92" s="738"/>
      <c r="K92" s="738"/>
      <c r="L92" s="426"/>
      <c r="M92" s="426"/>
      <c r="N92" s="426"/>
      <c r="O92" s="426"/>
      <c r="P92" s="426"/>
      <c r="Q92" s="426"/>
      <c r="R92" s="426"/>
      <c r="S92" s="426"/>
      <c r="T92" s="426"/>
      <c r="U92" s="426"/>
      <c r="V92" s="426"/>
      <c r="W92" s="426"/>
      <c r="X92" s="426"/>
      <c r="Y92" s="426"/>
      <c r="Z92" s="426"/>
    </row>
    <row r="93" spans="1:26" ht="15.75" customHeight="1">
      <c r="A93" s="472" t="str">
        <f t="shared" ref="A93:A103" si="19">IF(A78="","",A78)</f>
        <v>RESIDENTIAL</v>
      </c>
      <c r="B93" s="544"/>
      <c r="C93" s="536"/>
      <c r="D93" s="319"/>
      <c r="E93" s="319"/>
      <c r="F93" s="303">
        <f t="shared" ref="F93:F103" si="20">D93*E93</f>
        <v>0</v>
      </c>
      <c r="G93" s="426"/>
      <c r="H93" s="319"/>
      <c r="I93" s="319"/>
      <c r="J93" s="303">
        <f t="shared" ref="J93:J103" si="21">H93*I93</f>
        <v>0</v>
      </c>
      <c r="K93" s="736"/>
      <c r="L93" s="426"/>
      <c r="M93" s="426"/>
      <c r="N93" s="426"/>
      <c r="O93" s="426"/>
      <c r="P93" s="426"/>
      <c r="Q93" s="426"/>
      <c r="R93" s="426"/>
      <c r="S93" s="426"/>
      <c r="T93" s="426"/>
      <c r="U93" s="426"/>
      <c r="V93" s="426"/>
      <c r="W93" s="426"/>
      <c r="X93" s="426"/>
      <c r="Y93" s="426"/>
      <c r="Z93" s="426"/>
    </row>
    <row r="94" spans="1:26" ht="15.75" customHeight="1">
      <c r="A94" s="472" t="str">
        <f t="shared" si="19"/>
        <v>GENERAL SERVICE &lt;50KW</v>
      </c>
      <c r="B94" s="544"/>
      <c r="C94" s="536"/>
      <c r="D94" s="319"/>
      <c r="E94" s="319"/>
      <c r="F94" s="303">
        <f t="shared" si="20"/>
        <v>0</v>
      </c>
      <c r="G94" s="426"/>
      <c r="H94" s="319"/>
      <c r="I94" s="319"/>
      <c r="J94" s="303">
        <f t="shared" si="21"/>
        <v>0</v>
      </c>
      <c r="K94" s="737"/>
      <c r="L94" s="426"/>
      <c r="M94" s="426"/>
      <c r="N94" s="426"/>
      <c r="O94" s="426"/>
      <c r="P94" s="426"/>
      <c r="Q94" s="426"/>
      <c r="R94" s="426"/>
      <c r="S94" s="426"/>
      <c r="T94" s="426"/>
      <c r="U94" s="426"/>
      <c r="V94" s="426"/>
      <c r="W94" s="426"/>
      <c r="X94" s="426"/>
      <c r="Y94" s="426"/>
      <c r="Z94" s="426"/>
    </row>
    <row r="95" spans="1:26" ht="15.75" customHeight="1">
      <c r="A95" s="472" t="str">
        <f t="shared" si="19"/>
        <v>GENERAL SERVICE 1000-1500KW</v>
      </c>
      <c r="B95" s="540" t="s">
        <v>788</v>
      </c>
      <c r="C95" s="536"/>
      <c r="D95" s="319"/>
      <c r="E95" s="319"/>
      <c r="F95" s="303">
        <f t="shared" si="20"/>
        <v>0</v>
      </c>
      <c r="G95" s="426"/>
      <c r="H95" s="318">
        <v>414967015.29000002</v>
      </c>
      <c r="I95" s="565">
        <v>4.0000000000000002E-4</v>
      </c>
      <c r="J95" s="303">
        <f t="shared" si="21"/>
        <v>165986.80611600002</v>
      </c>
      <c r="K95" s="737"/>
      <c r="L95" s="426"/>
      <c r="M95" s="426"/>
      <c r="N95" s="426"/>
      <c r="O95" s="426"/>
      <c r="P95" s="426"/>
      <c r="Q95" s="426"/>
      <c r="R95" s="426"/>
      <c r="S95" s="426"/>
      <c r="T95" s="426"/>
      <c r="U95" s="426"/>
      <c r="V95" s="426"/>
      <c r="W95" s="426"/>
      <c r="X95" s="426"/>
      <c r="Y95" s="426"/>
      <c r="Z95" s="426"/>
    </row>
    <row r="96" spans="1:26" ht="15.75" customHeight="1">
      <c r="A96" s="472" t="str">
        <f t="shared" si="19"/>
        <v>GENERAL SERVICE 1500-5000 KW</v>
      </c>
      <c r="B96" s="540" t="s">
        <v>788</v>
      </c>
      <c r="C96" s="536"/>
      <c r="D96" s="319"/>
      <c r="E96" s="319"/>
      <c r="F96" s="303">
        <f t="shared" si="20"/>
        <v>0</v>
      </c>
      <c r="G96" s="426"/>
      <c r="H96" s="318">
        <v>581361048.91999996</v>
      </c>
      <c r="I96" s="565">
        <v>4.0000000000000002E-4</v>
      </c>
      <c r="J96" s="303">
        <f t="shared" si="21"/>
        <v>232544.41956799998</v>
      </c>
      <c r="K96" s="737"/>
      <c r="L96" s="426"/>
      <c r="M96" s="426"/>
      <c r="N96" s="426"/>
      <c r="O96" s="426"/>
      <c r="P96" s="426"/>
      <c r="Q96" s="426"/>
      <c r="R96" s="426"/>
      <c r="S96" s="426"/>
      <c r="T96" s="426"/>
      <c r="U96" s="426"/>
      <c r="V96" s="426"/>
      <c r="W96" s="426"/>
      <c r="X96" s="426"/>
      <c r="Y96" s="426"/>
      <c r="Z96" s="426"/>
    </row>
    <row r="97" spans="1:26" ht="15.75" customHeight="1">
      <c r="A97" s="472" t="str">
        <f t="shared" si="19"/>
        <v>LARGE USER</v>
      </c>
      <c r="B97" s="540" t="s">
        <v>788</v>
      </c>
      <c r="C97" s="536"/>
      <c r="D97" s="319"/>
      <c r="E97" s="319"/>
      <c r="F97" s="303">
        <f t="shared" si="20"/>
        <v>0</v>
      </c>
      <c r="G97" s="426"/>
      <c r="H97" s="318">
        <v>563216425.97000003</v>
      </c>
      <c r="I97" s="565">
        <v>4.0000000000000002E-4</v>
      </c>
      <c r="J97" s="303">
        <f t="shared" si="21"/>
        <v>225286.57038800002</v>
      </c>
      <c r="K97" s="737"/>
      <c r="L97" s="426"/>
      <c r="M97" s="426"/>
      <c r="N97" s="426"/>
      <c r="O97" s="426"/>
      <c r="P97" s="426"/>
      <c r="Q97" s="426"/>
      <c r="R97" s="426"/>
      <c r="S97" s="426"/>
      <c r="T97" s="426"/>
      <c r="U97" s="426"/>
      <c r="V97" s="426"/>
      <c r="W97" s="426"/>
      <c r="X97" s="426"/>
      <c r="Y97" s="426"/>
      <c r="Z97" s="426"/>
    </row>
    <row r="98" spans="1:26" ht="15.75" customHeight="1">
      <c r="A98" s="472" t="str">
        <f t="shared" si="19"/>
        <v>STREETLIGHTING</v>
      </c>
      <c r="B98" s="544"/>
      <c r="C98" s="536"/>
      <c r="D98" s="319"/>
      <c r="E98" s="319"/>
      <c r="F98" s="303">
        <f t="shared" si="20"/>
        <v>0</v>
      </c>
      <c r="G98" s="426"/>
      <c r="H98" s="319"/>
      <c r="I98" s="319"/>
      <c r="J98" s="303">
        <f t="shared" si="21"/>
        <v>0</v>
      </c>
      <c r="K98" s="737"/>
      <c r="L98" s="426"/>
      <c r="M98" s="426"/>
      <c r="N98" s="426"/>
      <c r="O98" s="426"/>
      <c r="P98" s="426"/>
      <c r="Q98" s="426"/>
      <c r="R98" s="426"/>
      <c r="S98" s="426"/>
      <c r="T98" s="426"/>
      <c r="U98" s="426"/>
      <c r="V98" s="426"/>
      <c r="W98" s="426"/>
      <c r="X98" s="426"/>
      <c r="Y98" s="426"/>
      <c r="Z98" s="426"/>
    </row>
    <row r="99" spans="1:26" ht="15.75" customHeight="1">
      <c r="A99" s="472" t="str">
        <f t="shared" si="19"/>
        <v>SENTINEL LIGHTS</v>
      </c>
      <c r="B99" s="544"/>
      <c r="C99" s="536"/>
      <c r="D99" s="319"/>
      <c r="E99" s="319"/>
      <c r="F99" s="303">
        <f t="shared" si="20"/>
        <v>0</v>
      </c>
      <c r="G99" s="426"/>
      <c r="H99" s="319"/>
      <c r="I99" s="319"/>
      <c r="J99" s="303">
        <f t="shared" si="21"/>
        <v>0</v>
      </c>
      <c r="K99" s="737"/>
      <c r="L99" s="426"/>
      <c r="M99" s="426"/>
      <c r="N99" s="426"/>
      <c r="O99" s="426"/>
      <c r="P99" s="426"/>
      <c r="Q99" s="426"/>
      <c r="R99" s="426"/>
      <c r="S99" s="426"/>
      <c r="T99" s="426"/>
      <c r="U99" s="426"/>
      <c r="V99" s="426"/>
      <c r="W99" s="426"/>
      <c r="X99" s="426"/>
      <c r="Y99" s="426"/>
      <c r="Z99" s="426"/>
    </row>
    <row r="100" spans="1:26" ht="15.75" customHeight="1">
      <c r="A100" s="472" t="str">
        <f t="shared" si="19"/>
        <v>UNMETERED SCATTERED LOADS</v>
      </c>
      <c r="B100" s="544"/>
      <c r="C100" s="536"/>
      <c r="D100" s="319"/>
      <c r="E100" s="319"/>
      <c r="F100" s="303">
        <f t="shared" si="20"/>
        <v>0</v>
      </c>
      <c r="G100" s="426"/>
      <c r="H100" s="319"/>
      <c r="I100" s="319"/>
      <c r="J100" s="303">
        <f t="shared" si="21"/>
        <v>0</v>
      </c>
      <c r="K100" s="737"/>
      <c r="L100" s="426"/>
      <c r="M100" s="426"/>
      <c r="N100" s="426"/>
      <c r="O100" s="426"/>
      <c r="P100" s="426"/>
      <c r="Q100" s="426"/>
      <c r="R100" s="426"/>
      <c r="S100" s="426"/>
      <c r="T100" s="426"/>
      <c r="U100" s="426"/>
      <c r="V100" s="426"/>
      <c r="W100" s="426"/>
      <c r="X100" s="426"/>
      <c r="Y100" s="426"/>
      <c r="Z100" s="426"/>
    </row>
    <row r="101" spans="1:26" ht="15.75" customHeight="1">
      <c r="A101" s="472" t="str">
        <f t="shared" si="19"/>
        <v>DRYCORE</v>
      </c>
      <c r="B101" s="544"/>
      <c r="C101" s="536"/>
      <c r="D101" s="319"/>
      <c r="E101" s="319"/>
      <c r="F101" s="303">
        <f t="shared" si="20"/>
        <v>0</v>
      </c>
      <c r="G101" s="426"/>
      <c r="H101" s="319"/>
      <c r="I101" s="319"/>
      <c r="J101" s="303">
        <f t="shared" si="21"/>
        <v>0</v>
      </c>
      <c r="K101" s="737"/>
      <c r="L101" s="426"/>
      <c r="M101" s="426"/>
      <c r="N101" s="426"/>
      <c r="O101" s="426"/>
      <c r="P101" s="426"/>
      <c r="Q101" s="426"/>
      <c r="R101" s="426"/>
      <c r="S101" s="426"/>
      <c r="T101" s="426"/>
      <c r="U101" s="426"/>
      <c r="V101" s="426"/>
      <c r="W101" s="426"/>
      <c r="X101" s="426"/>
      <c r="Y101" s="426"/>
      <c r="Z101" s="426"/>
    </row>
    <row r="102" spans="1:26" ht="15.75" customHeight="1">
      <c r="A102" s="472" t="str">
        <f t="shared" si="19"/>
        <v/>
      </c>
      <c r="B102" s="544"/>
      <c r="C102" s="536"/>
      <c r="D102" s="319"/>
      <c r="E102" s="319"/>
      <c r="F102" s="303">
        <f t="shared" si="20"/>
        <v>0</v>
      </c>
      <c r="G102" s="426"/>
      <c r="H102" s="319"/>
      <c r="I102" s="319"/>
      <c r="J102" s="303">
        <f t="shared" si="21"/>
        <v>0</v>
      </c>
      <c r="K102" s="737"/>
      <c r="L102" s="426"/>
      <c r="M102" s="426"/>
      <c r="N102" s="426"/>
      <c r="O102" s="426"/>
      <c r="P102" s="426"/>
      <c r="Q102" s="426"/>
      <c r="R102" s="426"/>
      <c r="S102" s="426"/>
      <c r="T102" s="426"/>
      <c r="U102" s="426"/>
      <c r="V102" s="426"/>
      <c r="W102" s="426"/>
      <c r="X102" s="426"/>
      <c r="Y102" s="426"/>
      <c r="Z102" s="426"/>
    </row>
    <row r="103" spans="1:26" ht="15.75" customHeight="1">
      <c r="A103" s="472" t="str">
        <f t="shared" si="19"/>
        <v>(volumes for the test year is loss adjusted)</v>
      </c>
      <c r="B103" s="544"/>
      <c r="C103" s="536"/>
      <c r="D103" s="319"/>
      <c r="E103" s="319"/>
      <c r="F103" s="303">
        <f t="shared" si="20"/>
        <v>0</v>
      </c>
      <c r="G103" s="426"/>
      <c r="H103" s="319"/>
      <c r="I103" s="319"/>
      <c r="J103" s="303">
        <f t="shared" si="21"/>
        <v>0</v>
      </c>
      <c r="K103" s="738"/>
      <c r="L103" s="426"/>
      <c r="M103" s="426"/>
      <c r="N103" s="426"/>
      <c r="O103" s="426"/>
      <c r="P103" s="426"/>
      <c r="Q103" s="426"/>
      <c r="R103" s="426"/>
      <c r="S103" s="426"/>
      <c r="T103" s="426"/>
      <c r="U103" s="426"/>
      <c r="V103" s="426"/>
      <c r="W103" s="426"/>
      <c r="X103" s="426"/>
      <c r="Y103" s="426"/>
      <c r="Z103" s="426"/>
    </row>
    <row r="104" spans="1:26" ht="15.75" customHeight="1">
      <c r="A104" s="535" t="s">
        <v>818</v>
      </c>
      <c r="B104" s="474"/>
      <c r="C104" s="536"/>
      <c r="D104" s="303"/>
      <c r="E104" s="472"/>
      <c r="F104" s="303">
        <f>SUM(F93:F103)</f>
        <v>0</v>
      </c>
      <c r="G104" s="472"/>
      <c r="H104" s="472"/>
      <c r="I104" s="472"/>
      <c r="J104" s="303">
        <f>SUM(J93:J103)</f>
        <v>623817.79607200006</v>
      </c>
      <c r="K104" s="303">
        <f>F104+J104</f>
        <v>623817.79607200006</v>
      </c>
      <c r="L104" s="426"/>
      <c r="M104" s="426"/>
      <c r="N104" s="426"/>
      <c r="O104" s="426"/>
      <c r="P104" s="426"/>
      <c r="Q104" s="426"/>
      <c r="R104" s="426"/>
      <c r="S104" s="426"/>
      <c r="T104" s="426"/>
      <c r="U104" s="426"/>
      <c r="V104" s="426"/>
      <c r="W104" s="426"/>
      <c r="X104" s="426"/>
      <c r="Y104" s="426"/>
      <c r="Z104" s="426"/>
    </row>
    <row r="105" spans="1:26" ht="6.75" customHeight="1">
      <c r="A105" s="535"/>
      <c r="B105" s="551"/>
      <c r="C105" s="536"/>
      <c r="D105" s="594"/>
      <c r="E105" s="589"/>
      <c r="F105" s="303"/>
      <c r="G105" s="426"/>
      <c r="H105" s="538"/>
      <c r="I105" s="589"/>
      <c r="J105" s="303"/>
      <c r="K105" s="595"/>
      <c r="L105" s="426"/>
      <c r="M105" s="426"/>
      <c r="N105" s="426"/>
      <c r="O105" s="426"/>
      <c r="P105" s="426"/>
      <c r="Q105" s="426"/>
      <c r="R105" s="426"/>
      <c r="S105" s="426"/>
      <c r="T105" s="426"/>
      <c r="U105" s="426"/>
      <c r="V105" s="426"/>
      <c r="W105" s="426"/>
      <c r="X105" s="426"/>
      <c r="Y105" s="426"/>
      <c r="Z105" s="426"/>
    </row>
    <row r="106" spans="1:26" ht="15.75" customHeight="1">
      <c r="A106" s="531" t="s">
        <v>829</v>
      </c>
      <c r="B106" s="736"/>
      <c r="C106" s="558"/>
      <c r="D106" s="736"/>
      <c r="E106" s="736"/>
      <c r="F106" s="745"/>
      <c r="G106" s="433"/>
      <c r="H106" s="746"/>
      <c r="I106" s="736"/>
      <c r="J106" s="736" t="s">
        <v>815</v>
      </c>
      <c r="K106" s="736" t="s">
        <v>144</v>
      </c>
      <c r="L106" s="426"/>
      <c r="M106" s="426"/>
      <c r="N106" s="426"/>
      <c r="O106" s="426"/>
      <c r="P106" s="426"/>
      <c r="Q106" s="426"/>
      <c r="R106" s="426"/>
      <c r="S106" s="426"/>
      <c r="T106" s="426"/>
      <c r="U106" s="426"/>
      <c r="V106" s="426"/>
      <c r="W106" s="426"/>
      <c r="X106" s="426"/>
      <c r="Y106" s="426"/>
      <c r="Z106" s="426"/>
    </row>
    <row r="107" spans="1:26" ht="15.75" customHeight="1">
      <c r="A107" s="535" t="s">
        <v>820</v>
      </c>
      <c r="B107" s="738"/>
      <c r="C107" s="433"/>
      <c r="D107" s="738"/>
      <c r="E107" s="738"/>
      <c r="F107" s="654"/>
      <c r="G107" s="433"/>
      <c r="H107" s="738"/>
      <c r="I107" s="738"/>
      <c r="J107" s="738"/>
      <c r="K107" s="738"/>
      <c r="L107" s="426"/>
      <c r="M107" s="426"/>
      <c r="N107" s="426"/>
      <c r="O107" s="426"/>
      <c r="P107" s="426"/>
      <c r="Q107" s="426"/>
      <c r="R107" s="426"/>
      <c r="S107" s="426"/>
      <c r="T107" s="426"/>
      <c r="U107" s="426"/>
      <c r="V107" s="426"/>
      <c r="W107" s="426"/>
      <c r="X107" s="426"/>
      <c r="Y107" s="426"/>
      <c r="Z107" s="426"/>
    </row>
    <row r="108" spans="1:26" ht="15.75" customHeight="1">
      <c r="A108" s="472" t="str">
        <f t="shared" ref="A108:A118" si="22">IF(A93="","",A93)</f>
        <v>RESIDENTIAL</v>
      </c>
      <c r="B108" s="540" t="s">
        <v>788</v>
      </c>
      <c r="C108" s="536"/>
      <c r="D108" s="318">
        <v>2727071587.5999999</v>
      </c>
      <c r="E108" s="565">
        <v>4.0000000000000002E-4</v>
      </c>
      <c r="F108" s="303">
        <f t="shared" ref="F108:F118" si="23">D108*E108</f>
        <v>1090828.6350400001</v>
      </c>
      <c r="G108" s="426"/>
      <c r="H108" s="318">
        <v>25002867.030000001</v>
      </c>
      <c r="I108" s="627">
        <f t="shared" ref="I108:I116" si="24">E108</f>
        <v>4.0000000000000002E-4</v>
      </c>
      <c r="J108" s="303">
        <f t="shared" ref="J108:J118" si="25">H108*I108</f>
        <v>10001.146812000001</v>
      </c>
      <c r="K108" s="736"/>
      <c r="L108" s="426"/>
      <c r="M108" s="426"/>
      <c r="N108" s="426"/>
      <c r="O108" s="426"/>
      <c r="P108" s="426"/>
      <c r="Q108" s="426"/>
      <c r="R108" s="426"/>
      <c r="S108" s="426"/>
      <c r="T108" s="426"/>
      <c r="U108" s="426"/>
      <c r="V108" s="426"/>
      <c r="W108" s="426"/>
      <c r="X108" s="426"/>
      <c r="Y108" s="426"/>
      <c r="Z108" s="426"/>
    </row>
    <row r="109" spans="1:26" ht="15.75" customHeight="1">
      <c r="A109" s="472" t="str">
        <f t="shared" si="22"/>
        <v>GENERAL SERVICE &lt;50KW</v>
      </c>
      <c r="B109" s="540" t="s">
        <v>788</v>
      </c>
      <c r="C109" s="536"/>
      <c r="D109" s="318">
        <v>639857789.70000005</v>
      </c>
      <c r="E109" s="565">
        <v>4.0000000000000002E-4</v>
      </c>
      <c r="F109" s="303">
        <f t="shared" si="23"/>
        <v>255943.11588000003</v>
      </c>
      <c r="G109" s="426"/>
      <c r="H109" s="318">
        <v>108909970.37</v>
      </c>
      <c r="I109" s="627">
        <f t="shared" si="24"/>
        <v>4.0000000000000002E-4</v>
      </c>
      <c r="J109" s="303">
        <f t="shared" si="25"/>
        <v>43563.988148000004</v>
      </c>
      <c r="K109" s="737"/>
      <c r="L109" s="426"/>
      <c r="M109" s="426"/>
      <c r="N109" s="426"/>
      <c r="O109" s="426"/>
      <c r="P109" s="426"/>
      <c r="Q109" s="426"/>
      <c r="R109" s="426"/>
      <c r="S109" s="426"/>
      <c r="T109" s="426"/>
      <c r="U109" s="426"/>
      <c r="V109" s="426"/>
      <c r="W109" s="426"/>
      <c r="X109" s="426"/>
      <c r="Y109" s="426"/>
      <c r="Z109" s="426"/>
    </row>
    <row r="110" spans="1:26" ht="15.75" customHeight="1">
      <c r="A110" s="472" t="str">
        <f t="shared" si="22"/>
        <v>GENERAL SERVICE 1000-1500KW</v>
      </c>
      <c r="B110" s="540" t="s">
        <v>788</v>
      </c>
      <c r="C110" s="536"/>
      <c r="D110" s="318">
        <v>338713903.06999999</v>
      </c>
      <c r="E110" s="565">
        <v>4.0000000000000002E-4</v>
      </c>
      <c r="F110" s="303">
        <f t="shared" si="23"/>
        <v>135485.56122800001</v>
      </c>
      <c r="G110" s="426"/>
      <c r="H110" s="318">
        <v>2145828626.3299999</v>
      </c>
      <c r="I110" s="627">
        <f t="shared" si="24"/>
        <v>4.0000000000000002E-4</v>
      </c>
      <c r="J110" s="303">
        <f t="shared" si="25"/>
        <v>858331.45053200005</v>
      </c>
      <c r="K110" s="737"/>
      <c r="L110" s="426"/>
      <c r="M110" s="426"/>
      <c r="N110" s="426"/>
      <c r="O110" s="426"/>
      <c r="P110" s="426"/>
      <c r="Q110" s="426"/>
      <c r="R110" s="426"/>
      <c r="S110" s="426"/>
      <c r="T110" s="426"/>
      <c r="U110" s="426"/>
      <c r="V110" s="426"/>
      <c r="W110" s="426"/>
      <c r="X110" s="426"/>
      <c r="Y110" s="426"/>
      <c r="Z110" s="426"/>
    </row>
    <row r="111" spans="1:26" ht="15.75" customHeight="1">
      <c r="A111" s="472" t="str">
        <f t="shared" si="22"/>
        <v>GENERAL SERVICE 1500-5000 KW</v>
      </c>
      <c r="B111" s="540" t="s">
        <v>788</v>
      </c>
      <c r="C111" s="536"/>
      <c r="D111" s="318">
        <v>0</v>
      </c>
      <c r="E111" s="565">
        <v>4.0000000000000002E-4</v>
      </c>
      <c r="F111" s="303">
        <f t="shared" si="23"/>
        <v>0</v>
      </c>
      <c r="G111" s="426"/>
      <c r="H111" s="318">
        <v>153968486.28</v>
      </c>
      <c r="I111" s="627">
        <f t="shared" si="24"/>
        <v>4.0000000000000002E-4</v>
      </c>
      <c r="J111" s="303">
        <f t="shared" si="25"/>
        <v>61587.394512000006</v>
      </c>
      <c r="K111" s="737"/>
      <c r="L111" s="426"/>
      <c r="M111" s="426"/>
      <c r="N111" s="426"/>
      <c r="O111" s="426"/>
      <c r="P111" s="426"/>
      <c r="Q111" s="426"/>
      <c r="R111" s="426"/>
      <c r="S111" s="426"/>
      <c r="T111" s="426"/>
      <c r="U111" s="426"/>
      <c r="V111" s="426"/>
      <c r="W111" s="426"/>
      <c r="X111" s="426"/>
      <c r="Y111" s="426"/>
      <c r="Z111" s="426"/>
    </row>
    <row r="112" spans="1:26" ht="15.75" customHeight="1">
      <c r="A112" s="472" t="str">
        <f t="shared" si="22"/>
        <v>LARGE USER</v>
      </c>
      <c r="B112" s="540" t="s">
        <v>788</v>
      </c>
      <c r="C112" s="536"/>
      <c r="D112" s="318">
        <v>0</v>
      </c>
      <c r="E112" s="565">
        <v>4.0000000000000002E-4</v>
      </c>
      <c r="F112" s="303">
        <f t="shared" si="23"/>
        <v>0</v>
      </c>
      <c r="G112" s="426"/>
      <c r="H112" s="318">
        <v>53876243.93</v>
      </c>
      <c r="I112" s="627">
        <f t="shared" si="24"/>
        <v>4.0000000000000002E-4</v>
      </c>
      <c r="J112" s="303">
        <f t="shared" si="25"/>
        <v>21550.497572</v>
      </c>
      <c r="K112" s="737"/>
      <c r="L112" s="426"/>
      <c r="M112" s="426"/>
      <c r="N112" s="426"/>
      <c r="O112" s="426"/>
      <c r="P112" s="426"/>
      <c r="Q112" s="426"/>
      <c r="R112" s="426"/>
      <c r="S112" s="426"/>
      <c r="T112" s="426"/>
      <c r="U112" s="426"/>
      <c r="V112" s="426"/>
      <c r="W112" s="426"/>
      <c r="X112" s="426"/>
      <c r="Y112" s="426"/>
      <c r="Z112" s="426"/>
    </row>
    <row r="113" spans="1:26" ht="15.75" customHeight="1">
      <c r="A113" s="472" t="str">
        <f t="shared" si="22"/>
        <v>STREETLIGHTING</v>
      </c>
      <c r="B113" s="540" t="s">
        <v>788</v>
      </c>
      <c r="C113" s="536"/>
      <c r="D113" s="318">
        <v>0</v>
      </c>
      <c r="E113" s="565">
        <v>4.0000000000000002E-4</v>
      </c>
      <c r="F113" s="303">
        <f t="shared" si="23"/>
        <v>0</v>
      </c>
      <c r="G113" s="426"/>
      <c r="H113" s="318">
        <v>22893971.059999999</v>
      </c>
      <c r="I113" s="627">
        <f t="shared" si="24"/>
        <v>4.0000000000000002E-4</v>
      </c>
      <c r="J113" s="303">
        <f t="shared" si="25"/>
        <v>9157.5884239999996</v>
      </c>
      <c r="K113" s="737"/>
      <c r="L113" s="426"/>
      <c r="M113" s="426"/>
      <c r="N113" s="426"/>
      <c r="O113" s="426"/>
      <c r="P113" s="426"/>
      <c r="Q113" s="426"/>
      <c r="R113" s="426"/>
      <c r="S113" s="426"/>
      <c r="T113" s="426"/>
      <c r="U113" s="426"/>
      <c r="V113" s="426"/>
      <c r="W113" s="426"/>
      <c r="X113" s="426"/>
      <c r="Y113" s="426"/>
      <c r="Z113" s="426"/>
    </row>
    <row r="114" spans="1:26" ht="15.75" customHeight="1">
      <c r="A114" s="472" t="str">
        <f t="shared" si="22"/>
        <v>SENTINEL LIGHTS</v>
      </c>
      <c r="B114" s="540" t="s">
        <v>788</v>
      </c>
      <c r="C114" s="536"/>
      <c r="D114" s="318">
        <v>40461.15</v>
      </c>
      <c r="E114" s="565">
        <v>4.0000000000000002E-4</v>
      </c>
      <c r="F114" s="303">
        <f t="shared" si="23"/>
        <v>16.184460000000001</v>
      </c>
      <c r="G114" s="426"/>
      <c r="H114" s="318">
        <v>0</v>
      </c>
      <c r="I114" s="627">
        <f t="shared" si="24"/>
        <v>4.0000000000000002E-4</v>
      </c>
      <c r="J114" s="303">
        <f t="shared" si="25"/>
        <v>0</v>
      </c>
      <c r="K114" s="737"/>
      <c r="L114" s="426"/>
      <c r="M114" s="426"/>
      <c r="N114" s="426"/>
      <c r="O114" s="426"/>
      <c r="P114" s="426"/>
      <c r="Q114" s="426"/>
      <c r="R114" s="426"/>
      <c r="S114" s="426"/>
      <c r="T114" s="426"/>
      <c r="U114" s="426"/>
      <c r="V114" s="426"/>
      <c r="W114" s="426"/>
      <c r="X114" s="426"/>
      <c r="Y114" s="426"/>
      <c r="Z114" s="426"/>
    </row>
    <row r="115" spans="1:26" ht="15.75" customHeight="1">
      <c r="A115" s="472" t="str">
        <f t="shared" si="22"/>
        <v>UNMETERED SCATTERED LOADS</v>
      </c>
      <c r="B115" s="540" t="s">
        <v>788</v>
      </c>
      <c r="C115" s="536"/>
      <c r="D115" s="318">
        <v>15035419.83</v>
      </c>
      <c r="E115" s="565">
        <v>4.0000000000000002E-4</v>
      </c>
      <c r="F115" s="303">
        <f t="shared" si="23"/>
        <v>6014.1679320000003</v>
      </c>
      <c r="G115" s="426"/>
      <c r="H115" s="318">
        <v>0</v>
      </c>
      <c r="I115" s="627">
        <f t="shared" si="24"/>
        <v>4.0000000000000002E-4</v>
      </c>
      <c r="J115" s="303">
        <f t="shared" si="25"/>
        <v>0</v>
      </c>
      <c r="K115" s="737"/>
      <c r="L115" s="426"/>
      <c r="M115" s="426"/>
      <c r="N115" s="426"/>
      <c r="O115" s="426"/>
      <c r="P115" s="426"/>
      <c r="Q115" s="426"/>
      <c r="R115" s="426"/>
      <c r="S115" s="426"/>
      <c r="T115" s="426"/>
      <c r="U115" s="426"/>
      <c r="V115" s="426"/>
      <c r="W115" s="426"/>
      <c r="X115" s="426"/>
      <c r="Y115" s="426"/>
      <c r="Z115" s="426"/>
    </row>
    <row r="116" spans="1:26" ht="15.75" customHeight="1">
      <c r="A116" s="472" t="str">
        <f t="shared" si="22"/>
        <v>DRYCORE</v>
      </c>
      <c r="B116" s="540" t="s">
        <v>788</v>
      </c>
      <c r="C116" s="536"/>
      <c r="D116" s="319"/>
      <c r="E116" s="565">
        <v>4.0000000000000002E-4</v>
      </c>
      <c r="F116" s="303">
        <f t="shared" si="23"/>
        <v>0</v>
      </c>
      <c r="G116" s="426"/>
      <c r="H116" s="318">
        <v>7264853.8499999996</v>
      </c>
      <c r="I116" s="627">
        <f t="shared" si="24"/>
        <v>4.0000000000000002E-4</v>
      </c>
      <c r="J116" s="303">
        <f t="shared" si="25"/>
        <v>2905.9415399999998</v>
      </c>
      <c r="K116" s="737"/>
      <c r="L116" s="426"/>
      <c r="M116" s="426"/>
      <c r="N116" s="426"/>
      <c r="O116" s="426"/>
      <c r="P116" s="426"/>
      <c r="Q116" s="426"/>
      <c r="R116" s="426"/>
      <c r="S116" s="426"/>
      <c r="T116" s="426"/>
      <c r="U116" s="426"/>
      <c r="V116" s="426"/>
      <c r="W116" s="426"/>
      <c r="X116" s="426"/>
      <c r="Y116" s="426"/>
      <c r="Z116" s="426"/>
    </row>
    <row r="117" spans="1:26" ht="15.75" customHeight="1">
      <c r="A117" s="472" t="str">
        <f t="shared" si="22"/>
        <v/>
      </c>
      <c r="B117" s="544"/>
      <c r="C117" s="536"/>
      <c r="D117" s="319"/>
      <c r="E117" s="319"/>
      <c r="F117" s="303">
        <f t="shared" si="23"/>
        <v>0</v>
      </c>
      <c r="G117" s="426"/>
      <c r="H117" s="319"/>
      <c r="I117" s="319"/>
      <c r="J117" s="303">
        <f t="shared" si="25"/>
        <v>0</v>
      </c>
      <c r="K117" s="737"/>
      <c r="L117" s="426"/>
      <c r="M117" s="426"/>
      <c r="N117" s="426"/>
      <c r="O117" s="426"/>
      <c r="P117" s="426"/>
      <c r="Q117" s="426"/>
      <c r="R117" s="426"/>
      <c r="S117" s="426"/>
      <c r="T117" s="426"/>
      <c r="U117" s="426"/>
      <c r="V117" s="426"/>
      <c r="W117" s="426"/>
      <c r="X117" s="426"/>
      <c r="Y117" s="426"/>
      <c r="Z117" s="426"/>
    </row>
    <row r="118" spans="1:26" ht="15.75" customHeight="1">
      <c r="A118" s="472" t="str">
        <f t="shared" si="22"/>
        <v>(volumes for the test year is loss adjusted)</v>
      </c>
      <c r="B118" s="544"/>
      <c r="C118" s="536"/>
      <c r="D118" s="319"/>
      <c r="E118" s="319"/>
      <c r="F118" s="303">
        <f t="shared" si="23"/>
        <v>0</v>
      </c>
      <c r="G118" s="426"/>
      <c r="H118" s="319"/>
      <c r="I118" s="319"/>
      <c r="J118" s="303">
        <f t="shared" si="25"/>
        <v>0</v>
      </c>
      <c r="K118" s="738"/>
      <c r="L118" s="426"/>
      <c r="M118" s="426"/>
      <c r="N118" s="426"/>
      <c r="O118" s="426"/>
      <c r="P118" s="426"/>
      <c r="Q118" s="426"/>
      <c r="R118" s="426"/>
      <c r="S118" s="426"/>
      <c r="T118" s="426"/>
      <c r="U118" s="426"/>
      <c r="V118" s="426"/>
      <c r="W118" s="426"/>
      <c r="X118" s="426"/>
      <c r="Y118" s="426"/>
      <c r="Z118" s="426"/>
    </row>
    <row r="119" spans="1:26" ht="15.75" customHeight="1">
      <c r="A119" s="535" t="s">
        <v>818</v>
      </c>
      <c r="B119" s="474"/>
      <c r="C119" s="536"/>
      <c r="D119" s="303"/>
      <c r="E119" s="472"/>
      <c r="F119" s="303">
        <f>SUM(F108:F118)</f>
        <v>1488287.66454</v>
      </c>
      <c r="G119" s="472"/>
      <c r="H119" s="472"/>
      <c r="I119" s="472"/>
      <c r="J119" s="303">
        <f>SUM(J108:J118)</f>
        <v>1007098.0075400001</v>
      </c>
      <c r="K119" s="303">
        <f>F119+J119</f>
        <v>2495385.6720799999</v>
      </c>
      <c r="L119" s="426"/>
      <c r="M119" s="426"/>
      <c r="N119" s="426"/>
      <c r="O119" s="426"/>
      <c r="P119" s="426"/>
      <c r="Q119" s="426"/>
      <c r="R119" s="426"/>
      <c r="S119" s="426"/>
      <c r="T119" s="426"/>
      <c r="U119" s="426"/>
      <c r="V119" s="426"/>
      <c r="W119" s="426"/>
      <c r="X119" s="426"/>
      <c r="Y119" s="426"/>
      <c r="Z119" s="426"/>
    </row>
    <row r="120" spans="1:26" ht="6.75" customHeight="1">
      <c r="A120" s="535"/>
      <c r="B120" s="551"/>
      <c r="C120" s="536"/>
      <c r="D120" s="594"/>
      <c r="E120" s="589"/>
      <c r="F120" s="303"/>
      <c r="G120" s="426"/>
      <c r="H120" s="538"/>
      <c r="I120" s="589"/>
      <c r="J120" s="303"/>
      <c r="K120" s="595"/>
      <c r="L120" s="426"/>
      <c r="M120" s="426"/>
      <c r="N120" s="426"/>
      <c r="O120" s="426"/>
      <c r="P120" s="426"/>
      <c r="Q120" s="426"/>
      <c r="R120" s="426"/>
      <c r="S120" s="426"/>
      <c r="T120" s="426"/>
      <c r="U120" s="426"/>
      <c r="V120" s="426"/>
      <c r="W120" s="426"/>
      <c r="X120" s="426"/>
      <c r="Y120" s="426"/>
      <c r="Z120" s="426"/>
    </row>
    <row r="121" spans="1:26" ht="15" customHeight="1">
      <c r="A121" s="531" t="s">
        <v>830</v>
      </c>
      <c r="B121" s="736"/>
      <c r="C121" s="532"/>
      <c r="D121" s="745"/>
      <c r="E121" s="743"/>
      <c r="F121" s="736"/>
      <c r="G121" s="433"/>
      <c r="H121" s="746"/>
      <c r="I121" s="743"/>
      <c r="J121" s="736" t="s">
        <v>815</v>
      </c>
      <c r="K121" s="736" t="s">
        <v>144</v>
      </c>
      <c r="L121" s="426"/>
      <c r="M121" s="426"/>
      <c r="N121" s="426"/>
      <c r="O121" s="426"/>
      <c r="P121" s="426"/>
      <c r="Q121" s="426"/>
      <c r="R121" s="426"/>
      <c r="S121" s="426"/>
      <c r="T121" s="426"/>
      <c r="U121" s="426"/>
      <c r="V121" s="426"/>
      <c r="W121" s="426"/>
      <c r="X121" s="426"/>
      <c r="Y121" s="426"/>
      <c r="Z121" s="426"/>
    </row>
    <row r="122" spans="1:26" ht="15.75" customHeight="1">
      <c r="A122" s="535" t="s">
        <v>820</v>
      </c>
      <c r="B122" s="738"/>
      <c r="C122" s="532"/>
      <c r="D122" s="654"/>
      <c r="E122" s="652"/>
      <c r="F122" s="738"/>
      <c r="G122" s="433"/>
      <c r="H122" s="738"/>
      <c r="I122" s="652"/>
      <c r="J122" s="738"/>
      <c r="K122" s="738"/>
      <c r="L122" s="426"/>
      <c r="M122" s="426"/>
      <c r="N122" s="426"/>
      <c r="O122" s="426"/>
      <c r="P122" s="426"/>
      <c r="Q122" s="426"/>
      <c r="R122" s="426"/>
      <c r="S122" s="426"/>
      <c r="T122" s="426"/>
      <c r="U122" s="426"/>
      <c r="V122" s="426"/>
      <c r="W122" s="426"/>
      <c r="X122" s="426"/>
      <c r="Y122" s="426"/>
      <c r="Z122" s="426"/>
    </row>
    <row r="123" spans="1:26" ht="15.75" customHeight="1">
      <c r="A123" s="472" t="str">
        <f t="shared" ref="A123:A133" si="26">IF(A108="","",A108)</f>
        <v>RESIDENTIAL</v>
      </c>
      <c r="B123" s="540" t="s">
        <v>788</v>
      </c>
      <c r="C123" s="536"/>
      <c r="D123" s="318">
        <v>2727071587.5999999</v>
      </c>
      <c r="E123" s="565">
        <v>1.5E-3</v>
      </c>
      <c r="F123" s="303">
        <f t="shared" ref="F123:F133" si="27">D123*E123</f>
        <v>4090607.3813999998</v>
      </c>
      <c r="G123" s="426"/>
      <c r="H123" s="318">
        <v>25002867.030000001</v>
      </c>
      <c r="I123" s="627">
        <f t="shared" ref="I123:I131" si="28">E123</f>
        <v>1.5E-3</v>
      </c>
      <c r="J123" s="303">
        <f t="shared" ref="J123:J133" si="29">H123*I123</f>
        <v>37504.300545000006</v>
      </c>
      <c r="K123" s="736"/>
      <c r="L123" s="426"/>
      <c r="M123" s="426"/>
      <c r="N123" s="426"/>
      <c r="O123" s="426"/>
      <c r="P123" s="426"/>
      <c r="Q123" s="426"/>
      <c r="R123" s="426"/>
      <c r="S123" s="426"/>
      <c r="T123" s="426"/>
      <c r="U123" s="426"/>
      <c r="V123" s="426"/>
      <c r="W123" s="426"/>
      <c r="X123" s="426"/>
      <c r="Y123" s="426"/>
      <c r="Z123" s="426"/>
    </row>
    <row r="124" spans="1:26" ht="15.75" customHeight="1">
      <c r="A124" s="472" t="str">
        <f t="shared" si="26"/>
        <v>GENERAL SERVICE &lt;50KW</v>
      </c>
      <c r="B124" s="540" t="s">
        <v>788</v>
      </c>
      <c r="C124" s="536"/>
      <c r="D124" s="318">
        <v>639857789.70000005</v>
      </c>
      <c r="E124" s="565">
        <v>1.5E-3</v>
      </c>
      <c r="F124" s="303">
        <f t="shared" si="27"/>
        <v>959786.68455000012</v>
      </c>
      <c r="G124" s="426"/>
      <c r="H124" s="318">
        <v>108909970.37</v>
      </c>
      <c r="I124" s="627">
        <f t="shared" si="28"/>
        <v>1.5E-3</v>
      </c>
      <c r="J124" s="303">
        <f t="shared" si="29"/>
        <v>163364.95555500002</v>
      </c>
      <c r="K124" s="737"/>
      <c r="L124" s="426"/>
      <c r="M124" s="426"/>
      <c r="N124" s="426"/>
      <c r="O124" s="426"/>
      <c r="P124" s="426"/>
      <c r="Q124" s="426"/>
      <c r="R124" s="426"/>
      <c r="S124" s="426"/>
      <c r="T124" s="426"/>
      <c r="U124" s="426"/>
      <c r="V124" s="426"/>
      <c r="W124" s="426"/>
      <c r="X124" s="426"/>
      <c r="Y124" s="426"/>
      <c r="Z124" s="426"/>
    </row>
    <row r="125" spans="1:26" ht="15.75" customHeight="1">
      <c r="A125" s="472" t="str">
        <f t="shared" si="26"/>
        <v>GENERAL SERVICE 1000-1500KW</v>
      </c>
      <c r="B125" s="540" t="s">
        <v>788</v>
      </c>
      <c r="C125" s="536"/>
      <c r="D125" s="318">
        <v>338713903.06999999</v>
      </c>
      <c r="E125" s="565">
        <v>1.5E-3</v>
      </c>
      <c r="F125" s="303">
        <f t="shared" si="27"/>
        <v>508070.854605</v>
      </c>
      <c r="G125" s="426"/>
      <c r="H125" s="318">
        <v>2560795641.6199999</v>
      </c>
      <c r="I125" s="627">
        <f t="shared" si="28"/>
        <v>1.5E-3</v>
      </c>
      <c r="J125" s="303">
        <f t="shared" si="29"/>
        <v>3841193.4624299998</v>
      </c>
      <c r="K125" s="737"/>
      <c r="L125" s="426"/>
      <c r="M125" s="426"/>
      <c r="N125" s="426"/>
      <c r="O125" s="426"/>
      <c r="P125" s="426"/>
      <c r="Q125" s="426"/>
      <c r="R125" s="426"/>
      <c r="S125" s="426"/>
      <c r="T125" s="426"/>
      <c r="U125" s="426"/>
      <c r="V125" s="426"/>
      <c r="W125" s="426"/>
      <c r="X125" s="426"/>
      <c r="Y125" s="426"/>
      <c r="Z125" s="426"/>
    </row>
    <row r="126" spans="1:26" ht="15.75" customHeight="1">
      <c r="A126" s="472" t="str">
        <f t="shared" si="26"/>
        <v>GENERAL SERVICE 1500-5000 KW</v>
      </c>
      <c r="B126" s="540" t="s">
        <v>788</v>
      </c>
      <c r="C126" s="536"/>
      <c r="D126" s="318">
        <v>0</v>
      </c>
      <c r="E126" s="565">
        <v>1.5E-3</v>
      </c>
      <c r="F126" s="303">
        <f t="shared" si="27"/>
        <v>0</v>
      </c>
      <c r="G126" s="426"/>
      <c r="H126" s="318">
        <v>735329535.19000006</v>
      </c>
      <c r="I126" s="627">
        <f t="shared" si="28"/>
        <v>1.5E-3</v>
      </c>
      <c r="J126" s="303">
        <f t="shared" si="29"/>
        <v>1102994.3027850001</v>
      </c>
      <c r="K126" s="737"/>
      <c r="L126" s="426"/>
      <c r="M126" s="426"/>
      <c r="N126" s="426"/>
      <c r="O126" s="426"/>
      <c r="P126" s="426"/>
      <c r="Q126" s="426"/>
      <c r="R126" s="426"/>
      <c r="S126" s="426"/>
      <c r="T126" s="426"/>
      <c r="U126" s="426"/>
      <c r="V126" s="426"/>
      <c r="W126" s="426"/>
      <c r="X126" s="426"/>
      <c r="Y126" s="426"/>
      <c r="Z126" s="426"/>
    </row>
    <row r="127" spans="1:26" ht="15.75" customHeight="1">
      <c r="A127" s="472" t="str">
        <f t="shared" si="26"/>
        <v>LARGE USER</v>
      </c>
      <c r="B127" s="540" t="s">
        <v>788</v>
      </c>
      <c r="C127" s="536"/>
      <c r="D127" s="318">
        <v>0</v>
      </c>
      <c r="E127" s="565">
        <v>1.5E-3</v>
      </c>
      <c r="F127" s="303">
        <f t="shared" si="27"/>
        <v>0</v>
      </c>
      <c r="G127" s="426"/>
      <c r="H127" s="318">
        <v>617092669.89999998</v>
      </c>
      <c r="I127" s="627">
        <f t="shared" si="28"/>
        <v>1.5E-3</v>
      </c>
      <c r="J127" s="303">
        <f t="shared" si="29"/>
        <v>925639.00485000003</v>
      </c>
      <c r="K127" s="737"/>
      <c r="L127" s="426"/>
      <c r="M127" s="426"/>
      <c r="N127" s="426"/>
      <c r="O127" s="426"/>
      <c r="P127" s="426"/>
      <c r="Q127" s="426"/>
      <c r="R127" s="426"/>
      <c r="S127" s="426"/>
      <c r="T127" s="426"/>
      <c r="U127" s="426"/>
      <c r="V127" s="426"/>
      <c r="W127" s="426"/>
      <c r="X127" s="426"/>
      <c r="Y127" s="426"/>
      <c r="Z127" s="426"/>
    </row>
    <row r="128" spans="1:26" ht="15.75" customHeight="1">
      <c r="A128" s="472" t="str">
        <f t="shared" si="26"/>
        <v>STREETLIGHTING</v>
      </c>
      <c r="B128" s="540" t="s">
        <v>788</v>
      </c>
      <c r="C128" s="536"/>
      <c r="D128" s="318">
        <v>0</v>
      </c>
      <c r="E128" s="565">
        <v>1.5E-3</v>
      </c>
      <c r="F128" s="303">
        <f t="shared" si="27"/>
        <v>0</v>
      </c>
      <c r="G128" s="426"/>
      <c r="H128" s="318">
        <v>22893971.059999999</v>
      </c>
      <c r="I128" s="627">
        <f t="shared" si="28"/>
        <v>1.5E-3</v>
      </c>
      <c r="J128" s="303">
        <f t="shared" si="29"/>
        <v>34340.956590000002</v>
      </c>
      <c r="K128" s="737"/>
      <c r="L128" s="426"/>
      <c r="M128" s="426"/>
      <c r="N128" s="426"/>
      <c r="O128" s="426"/>
      <c r="P128" s="426"/>
      <c r="Q128" s="426"/>
      <c r="R128" s="426"/>
      <c r="S128" s="426"/>
      <c r="T128" s="426"/>
      <c r="U128" s="426"/>
      <c r="V128" s="426"/>
      <c r="W128" s="426"/>
      <c r="X128" s="426"/>
      <c r="Y128" s="426"/>
      <c r="Z128" s="426"/>
    </row>
    <row r="129" spans="1:26" ht="15.75" customHeight="1">
      <c r="A129" s="472" t="str">
        <f t="shared" si="26"/>
        <v>SENTINEL LIGHTS</v>
      </c>
      <c r="B129" s="540" t="s">
        <v>788</v>
      </c>
      <c r="C129" s="536"/>
      <c r="D129" s="318">
        <v>40461.15</v>
      </c>
      <c r="E129" s="565">
        <v>1.5E-3</v>
      </c>
      <c r="F129" s="303">
        <f t="shared" si="27"/>
        <v>60.691725000000005</v>
      </c>
      <c r="G129" s="426"/>
      <c r="H129" s="318">
        <v>0</v>
      </c>
      <c r="I129" s="627">
        <f t="shared" si="28"/>
        <v>1.5E-3</v>
      </c>
      <c r="J129" s="303">
        <f t="shared" si="29"/>
        <v>0</v>
      </c>
      <c r="K129" s="737"/>
      <c r="L129" s="426"/>
      <c r="M129" s="426"/>
      <c r="N129" s="426"/>
      <c r="O129" s="426"/>
      <c r="P129" s="426"/>
      <c r="Q129" s="426"/>
      <c r="R129" s="426"/>
      <c r="S129" s="426"/>
      <c r="T129" s="426"/>
      <c r="U129" s="426"/>
      <c r="V129" s="426"/>
      <c r="W129" s="426"/>
      <c r="X129" s="426"/>
      <c r="Y129" s="426"/>
      <c r="Z129" s="426"/>
    </row>
    <row r="130" spans="1:26" ht="15.75" customHeight="1">
      <c r="A130" s="472" t="str">
        <f t="shared" si="26"/>
        <v>UNMETERED SCATTERED LOADS</v>
      </c>
      <c r="B130" s="540" t="s">
        <v>788</v>
      </c>
      <c r="C130" s="536"/>
      <c r="D130" s="318">
        <v>15035419.83</v>
      </c>
      <c r="E130" s="565">
        <v>1.5E-3</v>
      </c>
      <c r="F130" s="303">
        <f t="shared" si="27"/>
        <v>22553.129745000002</v>
      </c>
      <c r="G130" s="426"/>
      <c r="H130" s="318">
        <v>0</v>
      </c>
      <c r="I130" s="627">
        <f t="shared" si="28"/>
        <v>1.5E-3</v>
      </c>
      <c r="J130" s="303">
        <f t="shared" si="29"/>
        <v>0</v>
      </c>
      <c r="K130" s="737"/>
      <c r="L130" s="426"/>
      <c r="M130" s="426"/>
      <c r="N130" s="426"/>
      <c r="O130" s="426"/>
      <c r="P130" s="426"/>
      <c r="Q130" s="426"/>
      <c r="R130" s="426"/>
      <c r="S130" s="426"/>
      <c r="T130" s="426"/>
      <c r="U130" s="426"/>
      <c r="V130" s="426"/>
      <c r="W130" s="426"/>
      <c r="X130" s="426"/>
      <c r="Y130" s="426"/>
      <c r="Z130" s="426"/>
    </row>
    <row r="131" spans="1:26" ht="15.75" customHeight="1">
      <c r="A131" s="472" t="str">
        <f t="shared" si="26"/>
        <v>DRYCORE</v>
      </c>
      <c r="B131" s="540" t="s">
        <v>788</v>
      </c>
      <c r="C131" s="536"/>
      <c r="D131" s="319"/>
      <c r="E131" s="565">
        <v>1.5E-3</v>
      </c>
      <c r="F131" s="303">
        <f t="shared" si="27"/>
        <v>0</v>
      </c>
      <c r="G131" s="426"/>
      <c r="H131" s="318">
        <v>7264853.8499999996</v>
      </c>
      <c r="I131" s="627">
        <f t="shared" si="28"/>
        <v>1.5E-3</v>
      </c>
      <c r="J131" s="303">
        <f t="shared" si="29"/>
        <v>10897.280774999999</v>
      </c>
      <c r="K131" s="737"/>
      <c r="L131" s="426"/>
      <c r="M131" s="426"/>
      <c r="N131" s="426"/>
      <c r="O131" s="426"/>
      <c r="P131" s="426"/>
      <c r="Q131" s="426"/>
      <c r="R131" s="426"/>
      <c r="S131" s="426"/>
      <c r="T131" s="426"/>
      <c r="U131" s="426"/>
      <c r="V131" s="426"/>
      <c r="W131" s="426"/>
      <c r="X131" s="426"/>
      <c r="Y131" s="426"/>
      <c r="Z131" s="426"/>
    </row>
    <row r="132" spans="1:26" ht="15.75" customHeight="1">
      <c r="A132" s="472" t="str">
        <f t="shared" si="26"/>
        <v/>
      </c>
      <c r="B132" s="544"/>
      <c r="C132" s="536"/>
      <c r="D132" s="319"/>
      <c r="E132" s="319"/>
      <c r="F132" s="303">
        <f t="shared" si="27"/>
        <v>0</v>
      </c>
      <c r="G132" s="426"/>
      <c r="H132" s="319"/>
      <c r="I132" s="319"/>
      <c r="J132" s="303">
        <f t="shared" si="29"/>
        <v>0</v>
      </c>
      <c r="K132" s="737"/>
      <c r="L132" s="426"/>
      <c r="M132" s="426"/>
      <c r="N132" s="426"/>
      <c r="O132" s="426"/>
      <c r="P132" s="426"/>
      <c r="Q132" s="426"/>
      <c r="R132" s="426"/>
      <c r="S132" s="426"/>
      <c r="T132" s="426"/>
      <c r="U132" s="426"/>
      <c r="V132" s="426"/>
      <c r="W132" s="426"/>
      <c r="X132" s="426"/>
      <c r="Y132" s="426"/>
      <c r="Z132" s="426"/>
    </row>
    <row r="133" spans="1:26" ht="15.75" customHeight="1">
      <c r="A133" s="472" t="str">
        <f t="shared" si="26"/>
        <v>(volumes for the test year is loss adjusted)</v>
      </c>
      <c r="B133" s="544"/>
      <c r="C133" s="536"/>
      <c r="D133" s="319"/>
      <c r="E133" s="319"/>
      <c r="F133" s="303">
        <f t="shared" si="27"/>
        <v>0</v>
      </c>
      <c r="G133" s="426"/>
      <c r="H133" s="319"/>
      <c r="I133" s="319"/>
      <c r="J133" s="303">
        <f t="shared" si="29"/>
        <v>0</v>
      </c>
      <c r="K133" s="738"/>
      <c r="L133" s="426"/>
      <c r="M133" s="426"/>
      <c r="N133" s="426"/>
      <c r="O133" s="426"/>
      <c r="P133" s="426"/>
      <c r="Q133" s="426"/>
      <c r="R133" s="426"/>
      <c r="S133" s="426"/>
      <c r="T133" s="426"/>
      <c r="U133" s="426"/>
      <c r="V133" s="426"/>
      <c r="W133" s="426"/>
      <c r="X133" s="426"/>
      <c r="Y133" s="426"/>
      <c r="Z133" s="426"/>
    </row>
    <row r="134" spans="1:26" ht="15.75" customHeight="1">
      <c r="A134" s="535" t="s">
        <v>818</v>
      </c>
      <c r="B134" s="474"/>
      <c r="C134" s="545"/>
      <c r="D134" s="303"/>
      <c r="E134" s="472"/>
      <c r="F134" s="303">
        <f>SUM(F123:F133)</f>
        <v>5581078.7420249991</v>
      </c>
      <c r="G134" s="472"/>
      <c r="H134" s="472"/>
      <c r="I134" s="472"/>
      <c r="J134" s="303">
        <f>SUM(J123:J133)</f>
        <v>6115934.2635300001</v>
      </c>
      <c r="K134" s="303">
        <f>F134+J134</f>
        <v>11697013.005555</v>
      </c>
      <c r="L134" s="426"/>
      <c r="M134" s="426"/>
      <c r="N134" s="426"/>
      <c r="O134" s="426"/>
      <c r="P134" s="426"/>
      <c r="Q134" s="426"/>
      <c r="R134" s="426"/>
      <c r="S134" s="426"/>
      <c r="T134" s="426"/>
      <c r="U134" s="426"/>
      <c r="V134" s="426"/>
      <c r="W134" s="426"/>
      <c r="X134" s="426"/>
      <c r="Y134" s="426"/>
      <c r="Z134" s="426"/>
    </row>
    <row r="135" spans="1:26" ht="6.75" customHeight="1">
      <c r="A135" s="426"/>
      <c r="B135" s="426"/>
      <c r="C135" s="426"/>
      <c r="D135" s="426"/>
      <c r="E135" s="426"/>
      <c r="F135" s="426"/>
      <c r="G135" s="426"/>
      <c r="H135" s="426"/>
      <c r="I135" s="426"/>
      <c r="J135" s="426"/>
      <c r="K135" s="426"/>
      <c r="L135" s="426"/>
      <c r="M135" s="426"/>
      <c r="N135" s="426"/>
      <c r="O135" s="426"/>
      <c r="P135" s="426"/>
      <c r="Q135" s="426"/>
      <c r="R135" s="426"/>
      <c r="S135" s="426"/>
      <c r="T135" s="426"/>
      <c r="U135" s="426"/>
      <c r="V135" s="426"/>
      <c r="W135" s="426"/>
      <c r="X135" s="426"/>
      <c r="Y135" s="426"/>
      <c r="Z135" s="426"/>
    </row>
    <row r="136" spans="1:26" ht="15.75" customHeight="1">
      <c r="A136" s="531" t="s">
        <v>831</v>
      </c>
      <c r="B136" s="736"/>
      <c r="C136" s="532"/>
      <c r="D136" s="745"/>
      <c r="E136" s="743"/>
      <c r="F136" s="736"/>
      <c r="G136" s="433"/>
      <c r="H136" s="746"/>
      <c r="I136" s="743"/>
      <c r="J136" s="736" t="s">
        <v>815</v>
      </c>
      <c r="K136" s="736" t="s">
        <v>144</v>
      </c>
      <c r="L136" s="426"/>
      <c r="M136" s="426"/>
      <c r="N136" s="426"/>
      <c r="O136" s="426"/>
      <c r="P136" s="426"/>
      <c r="Q136" s="426"/>
      <c r="R136" s="426"/>
      <c r="S136" s="426"/>
      <c r="T136" s="426"/>
      <c r="U136" s="426"/>
      <c r="V136" s="426"/>
      <c r="W136" s="426"/>
      <c r="X136" s="426"/>
      <c r="Y136" s="426"/>
      <c r="Z136" s="426"/>
    </row>
    <row r="137" spans="1:26" ht="15.75" customHeight="1">
      <c r="A137" s="535" t="s">
        <v>820</v>
      </c>
      <c r="B137" s="738"/>
      <c r="C137" s="532"/>
      <c r="D137" s="654"/>
      <c r="E137" s="652"/>
      <c r="F137" s="738"/>
      <c r="G137" s="433"/>
      <c r="H137" s="738"/>
      <c r="I137" s="652"/>
      <c r="J137" s="738"/>
      <c r="K137" s="738"/>
      <c r="L137" s="426"/>
      <c r="M137" s="426"/>
      <c r="N137" s="426"/>
      <c r="O137" s="426"/>
      <c r="P137" s="426"/>
      <c r="Q137" s="426"/>
      <c r="R137" s="426"/>
      <c r="S137" s="426"/>
      <c r="T137" s="426"/>
      <c r="U137" s="426"/>
      <c r="V137" s="426"/>
      <c r="W137" s="426"/>
      <c r="X137" s="426"/>
      <c r="Y137" s="426"/>
      <c r="Z137" s="426"/>
    </row>
    <row r="138" spans="1:26" ht="15.75" customHeight="1">
      <c r="A138" s="472" t="str">
        <f t="shared" ref="A138:A148" si="30">IF(A123="","",A123)</f>
        <v>RESIDENTIAL</v>
      </c>
      <c r="B138" s="540" t="s">
        <v>788</v>
      </c>
      <c r="C138" s="536"/>
      <c r="D138" s="318">
        <v>2639442109.5599999</v>
      </c>
      <c r="E138" s="628">
        <v>6.4060000000000007E-5</v>
      </c>
      <c r="F138" s="303">
        <f t="shared" ref="F138:F148" si="31">D138*E138</f>
        <v>169082.66153841361</v>
      </c>
      <c r="G138" s="426"/>
      <c r="H138" s="318">
        <v>24199445.440000001</v>
      </c>
      <c r="I138" s="628">
        <v>6.4060000000000007E-5</v>
      </c>
      <c r="J138" s="303">
        <f t="shared" ref="J138:J148" si="32">H138*I138</f>
        <v>1550.2164748864002</v>
      </c>
      <c r="K138" s="736"/>
      <c r="L138" s="426"/>
      <c r="M138" s="426"/>
      <c r="N138" s="426"/>
      <c r="O138" s="426"/>
      <c r="P138" s="426"/>
      <c r="Q138" s="426"/>
      <c r="R138" s="426"/>
      <c r="S138" s="426"/>
      <c r="T138" s="426"/>
      <c r="U138" s="426"/>
      <c r="V138" s="426"/>
      <c r="W138" s="426"/>
      <c r="X138" s="426"/>
      <c r="Y138" s="426"/>
      <c r="Z138" s="426"/>
    </row>
    <row r="139" spans="1:26" ht="15.75" customHeight="1">
      <c r="A139" s="472" t="str">
        <f t="shared" si="30"/>
        <v>GENERAL SERVICE &lt;50KW</v>
      </c>
      <c r="B139" s="540" t="s">
        <v>788</v>
      </c>
      <c r="C139" s="536"/>
      <c r="D139" s="318">
        <v>619297125.13999999</v>
      </c>
      <c r="E139" s="628">
        <v>6.4060000000000007E-5</v>
      </c>
      <c r="F139" s="303">
        <f t="shared" si="31"/>
        <v>39672.173836468406</v>
      </c>
      <c r="G139" s="426"/>
      <c r="H139" s="318">
        <v>105410346.86</v>
      </c>
      <c r="I139" s="628">
        <v>6.4060000000000007E-5</v>
      </c>
      <c r="J139" s="303">
        <f t="shared" si="32"/>
        <v>6752.5868198516009</v>
      </c>
      <c r="K139" s="737"/>
      <c r="L139" s="426"/>
      <c r="M139" s="426"/>
      <c r="N139" s="426"/>
      <c r="O139" s="426"/>
      <c r="P139" s="426"/>
      <c r="Q139" s="426"/>
      <c r="R139" s="426"/>
      <c r="S139" s="426"/>
      <c r="T139" s="426"/>
      <c r="U139" s="426"/>
      <c r="V139" s="426"/>
      <c r="W139" s="426"/>
      <c r="X139" s="426"/>
      <c r="Y139" s="426"/>
      <c r="Z139" s="426"/>
    </row>
    <row r="140" spans="1:26" ht="15.75" customHeight="1">
      <c r="A140" s="472" t="str">
        <f t="shared" si="30"/>
        <v>GENERAL SERVICE 1000-1500KW</v>
      </c>
      <c r="B140" s="540" t="s">
        <v>788</v>
      </c>
      <c r="C140" s="536"/>
      <c r="D140" s="318">
        <v>327829948.76999998</v>
      </c>
      <c r="E140" s="628">
        <v>6.4060000000000007E-5</v>
      </c>
      <c r="F140" s="303">
        <f t="shared" si="31"/>
        <v>21000.786518206201</v>
      </c>
      <c r="G140" s="426"/>
      <c r="H140" s="318">
        <v>2478509138.23</v>
      </c>
      <c r="I140" s="628">
        <v>6.4060000000000007E-5</v>
      </c>
      <c r="J140" s="303">
        <f t="shared" si="32"/>
        <v>158773.29539501382</v>
      </c>
      <c r="K140" s="737"/>
      <c r="L140" s="426"/>
      <c r="M140" s="426"/>
      <c r="N140" s="426"/>
      <c r="O140" s="426"/>
      <c r="P140" s="426"/>
      <c r="Q140" s="426"/>
      <c r="R140" s="426"/>
      <c r="S140" s="426"/>
      <c r="T140" s="426"/>
      <c r="U140" s="426"/>
      <c r="V140" s="426"/>
      <c r="W140" s="426"/>
      <c r="X140" s="426"/>
      <c r="Y140" s="426"/>
      <c r="Z140" s="426"/>
    </row>
    <row r="141" spans="1:26" ht="15.75" customHeight="1">
      <c r="A141" s="472" t="str">
        <f t="shared" si="30"/>
        <v>GENERAL SERVICE 1500-5000 KW</v>
      </c>
      <c r="B141" s="540" t="s">
        <v>788</v>
      </c>
      <c r="C141" s="536"/>
      <c r="D141" s="318">
        <v>0</v>
      </c>
      <c r="E141" s="628">
        <v>6.4060000000000007E-5</v>
      </c>
      <c r="F141" s="303">
        <f t="shared" si="31"/>
        <v>0</v>
      </c>
      <c r="G141" s="426"/>
      <c r="H141" s="318">
        <v>711701060</v>
      </c>
      <c r="I141" s="628">
        <v>6.4060000000000007E-5</v>
      </c>
      <c r="J141" s="303">
        <f t="shared" si="32"/>
        <v>45591.569903600008</v>
      </c>
      <c r="K141" s="737"/>
      <c r="L141" s="426"/>
      <c r="M141" s="426"/>
      <c r="N141" s="426"/>
      <c r="O141" s="426"/>
      <c r="P141" s="426"/>
      <c r="Q141" s="426"/>
      <c r="R141" s="426"/>
      <c r="S141" s="426"/>
      <c r="T141" s="426"/>
      <c r="U141" s="426"/>
      <c r="V141" s="426"/>
      <c r="W141" s="426"/>
      <c r="X141" s="426"/>
      <c r="Y141" s="426"/>
      <c r="Z141" s="426"/>
    </row>
    <row r="142" spans="1:26" ht="15.75" customHeight="1">
      <c r="A142" s="472" t="str">
        <f t="shared" si="30"/>
        <v>LARGE USER</v>
      </c>
      <c r="B142" s="540" t="s">
        <v>788</v>
      </c>
      <c r="C142" s="536"/>
      <c r="D142" s="318">
        <v>0</v>
      </c>
      <c r="E142" s="628">
        <v>6.4060000000000007E-5</v>
      </c>
      <c r="F142" s="303">
        <f t="shared" si="31"/>
        <v>0</v>
      </c>
      <c r="G142" s="426"/>
      <c r="H142" s="318">
        <v>597263521</v>
      </c>
      <c r="I142" s="628">
        <v>6.4060000000000007E-5</v>
      </c>
      <c r="J142" s="303">
        <f t="shared" si="32"/>
        <v>38260.701155260002</v>
      </c>
      <c r="K142" s="737"/>
      <c r="L142" s="426"/>
      <c r="M142" s="426"/>
      <c r="N142" s="426"/>
      <c r="O142" s="426"/>
      <c r="P142" s="426"/>
      <c r="Q142" s="426"/>
      <c r="R142" s="426"/>
      <c r="S142" s="426"/>
      <c r="T142" s="426"/>
      <c r="U142" s="426"/>
      <c r="V142" s="426"/>
      <c r="W142" s="426"/>
      <c r="X142" s="426"/>
      <c r="Y142" s="426"/>
      <c r="Z142" s="426"/>
    </row>
    <row r="143" spans="1:26" ht="15.75" customHeight="1">
      <c r="A143" s="472" t="str">
        <f t="shared" si="30"/>
        <v>STREETLIGHTING</v>
      </c>
      <c r="B143" s="540" t="s">
        <v>788</v>
      </c>
      <c r="C143" s="536"/>
      <c r="D143" s="318">
        <v>0</v>
      </c>
      <c r="E143" s="628">
        <v>6.4060000000000007E-5</v>
      </c>
      <c r="F143" s="303">
        <f t="shared" si="31"/>
        <v>0</v>
      </c>
      <c r="G143" s="426"/>
      <c r="H143" s="318">
        <v>22158315</v>
      </c>
      <c r="I143" s="628">
        <v>6.4060000000000007E-5</v>
      </c>
      <c r="J143" s="303">
        <f t="shared" si="32"/>
        <v>1419.4616589000002</v>
      </c>
      <c r="K143" s="737"/>
      <c r="L143" s="426"/>
      <c r="M143" s="426"/>
      <c r="N143" s="426"/>
      <c r="O143" s="426"/>
      <c r="P143" s="426"/>
      <c r="Q143" s="426"/>
      <c r="R143" s="426"/>
      <c r="S143" s="426"/>
      <c r="T143" s="426"/>
      <c r="U143" s="426"/>
      <c r="V143" s="426"/>
      <c r="W143" s="426"/>
      <c r="X143" s="426"/>
      <c r="Y143" s="426"/>
      <c r="Z143" s="426"/>
    </row>
    <row r="144" spans="1:26" ht="15.75" customHeight="1">
      <c r="A144" s="472" t="str">
        <f t="shared" si="30"/>
        <v>SENTINEL LIGHTS</v>
      </c>
      <c r="B144" s="540" t="s">
        <v>788</v>
      </c>
      <c r="C144" s="598"/>
      <c r="D144" s="318">
        <v>39161</v>
      </c>
      <c r="E144" s="628">
        <v>6.4060000000000007E-5</v>
      </c>
      <c r="F144" s="303">
        <f t="shared" si="31"/>
        <v>2.5086536600000002</v>
      </c>
      <c r="G144" s="426"/>
      <c r="H144" s="318">
        <v>0</v>
      </c>
      <c r="I144" s="628">
        <v>6.4060000000000007E-5</v>
      </c>
      <c r="J144" s="303">
        <f t="shared" si="32"/>
        <v>0</v>
      </c>
      <c r="K144" s="737"/>
      <c r="L144" s="426"/>
      <c r="M144" s="426"/>
      <c r="N144" s="426"/>
      <c r="O144" s="426"/>
      <c r="P144" s="426"/>
      <c r="Q144" s="426"/>
      <c r="R144" s="426"/>
      <c r="S144" s="426"/>
      <c r="T144" s="426"/>
      <c r="U144" s="426"/>
      <c r="V144" s="426"/>
      <c r="W144" s="426"/>
      <c r="X144" s="426"/>
      <c r="Y144" s="426"/>
      <c r="Z144" s="426"/>
    </row>
    <row r="145" spans="1:26" ht="15.75" customHeight="1">
      <c r="A145" s="472" t="str">
        <f t="shared" si="30"/>
        <v>UNMETERED SCATTERED LOADS</v>
      </c>
      <c r="B145" s="540" t="s">
        <v>788</v>
      </c>
      <c r="C145" s="598"/>
      <c r="D145" s="318">
        <v>14552284</v>
      </c>
      <c r="E145" s="628">
        <v>6.4060000000000007E-5</v>
      </c>
      <c r="F145" s="303">
        <f t="shared" si="31"/>
        <v>932.21931304000009</v>
      </c>
      <c r="G145" s="426"/>
      <c r="H145" s="318">
        <v>0</v>
      </c>
      <c r="I145" s="628">
        <v>6.4060000000000007E-5</v>
      </c>
      <c r="J145" s="303">
        <f t="shared" si="32"/>
        <v>0</v>
      </c>
      <c r="K145" s="737"/>
      <c r="L145" s="426"/>
      <c r="M145" s="426"/>
      <c r="N145" s="426"/>
      <c r="O145" s="426"/>
      <c r="P145" s="426"/>
      <c r="Q145" s="426"/>
      <c r="R145" s="426"/>
      <c r="S145" s="426"/>
      <c r="T145" s="426"/>
      <c r="U145" s="426"/>
      <c r="V145" s="426"/>
      <c r="W145" s="426"/>
      <c r="X145" s="426"/>
      <c r="Y145" s="426"/>
      <c r="Z145" s="426"/>
    </row>
    <row r="146" spans="1:26" ht="15.75" customHeight="1">
      <c r="A146" s="472" t="str">
        <f t="shared" si="30"/>
        <v>DRYCORE</v>
      </c>
      <c r="B146" s="540" t="s">
        <v>788</v>
      </c>
      <c r="C146" s="598"/>
      <c r="D146" s="318">
        <v>0</v>
      </c>
      <c r="E146" s="628">
        <v>6.4060000000000007E-5</v>
      </c>
      <c r="F146" s="303">
        <f t="shared" si="31"/>
        <v>0</v>
      </c>
      <c r="G146" s="426"/>
      <c r="H146" s="318">
        <v>7031411</v>
      </c>
      <c r="I146" s="628">
        <v>6.4060000000000007E-5</v>
      </c>
      <c r="J146" s="303">
        <f t="shared" si="32"/>
        <v>450.43218866000007</v>
      </c>
      <c r="K146" s="737"/>
      <c r="L146" s="426"/>
      <c r="M146" s="426"/>
      <c r="N146" s="426"/>
      <c r="O146" s="426"/>
      <c r="P146" s="426"/>
      <c r="Q146" s="426"/>
      <c r="R146" s="426"/>
      <c r="S146" s="426"/>
      <c r="T146" s="426"/>
      <c r="U146" s="426"/>
      <c r="V146" s="426"/>
      <c r="W146" s="426"/>
      <c r="X146" s="426"/>
      <c r="Y146" s="426"/>
      <c r="Z146" s="426"/>
    </row>
    <row r="147" spans="1:26" ht="14.25" customHeight="1">
      <c r="A147" s="472" t="str">
        <f t="shared" si="30"/>
        <v/>
      </c>
      <c r="B147" s="544"/>
      <c r="C147" s="536"/>
      <c r="D147" s="318">
        <v>0</v>
      </c>
      <c r="E147" s="319"/>
      <c r="F147" s="303">
        <f t="shared" si="31"/>
        <v>0</v>
      </c>
      <c r="G147" s="426"/>
      <c r="H147" s="318"/>
      <c r="I147" s="319"/>
      <c r="J147" s="303">
        <f t="shared" si="32"/>
        <v>0</v>
      </c>
      <c r="K147" s="737"/>
      <c r="L147" s="426"/>
      <c r="M147" s="426"/>
      <c r="N147" s="426"/>
      <c r="O147" s="426"/>
      <c r="P147" s="426"/>
      <c r="Q147" s="426"/>
      <c r="R147" s="426"/>
      <c r="S147" s="426"/>
      <c r="T147" s="426"/>
      <c r="U147" s="426"/>
      <c r="V147" s="426"/>
      <c r="W147" s="426"/>
      <c r="X147" s="426"/>
      <c r="Y147" s="426"/>
      <c r="Z147" s="426"/>
    </row>
    <row r="148" spans="1:26" ht="15.75" customHeight="1">
      <c r="A148" s="472" t="str">
        <f t="shared" si="30"/>
        <v>(volumes for the test year is loss adjusted)</v>
      </c>
      <c r="B148" s="544"/>
      <c r="C148" s="536"/>
      <c r="D148" s="319"/>
      <c r="E148" s="319"/>
      <c r="F148" s="303">
        <f t="shared" si="31"/>
        <v>0</v>
      </c>
      <c r="G148" s="426"/>
      <c r="H148" s="319"/>
      <c r="I148" s="319"/>
      <c r="J148" s="303">
        <f t="shared" si="32"/>
        <v>0</v>
      </c>
      <c r="K148" s="738"/>
      <c r="L148" s="426"/>
      <c r="M148" s="426"/>
      <c r="N148" s="426"/>
      <c r="O148" s="426"/>
      <c r="P148" s="426"/>
      <c r="Q148" s="426"/>
      <c r="R148" s="426"/>
      <c r="S148" s="426"/>
      <c r="T148" s="426"/>
      <c r="U148" s="426"/>
      <c r="V148" s="426"/>
      <c r="W148" s="426"/>
      <c r="X148" s="426"/>
      <c r="Y148" s="426"/>
      <c r="Z148" s="426"/>
    </row>
    <row r="149" spans="1:26" ht="15.75" customHeight="1">
      <c r="A149" s="535" t="s">
        <v>818</v>
      </c>
      <c r="B149" s="474"/>
      <c r="C149" s="536"/>
      <c r="D149" s="552"/>
      <c r="E149" s="472"/>
      <c r="F149" s="303">
        <f>SUM(F138:F148)</f>
        <v>230690.34985978823</v>
      </c>
      <c r="G149" s="472"/>
      <c r="H149" s="472"/>
      <c r="I149" s="472"/>
      <c r="J149" s="303">
        <f>SUM(J138:J148)</f>
        <v>252798.2635961718</v>
      </c>
      <c r="K149" s="548">
        <f>F149+J149</f>
        <v>483488.61345596006</v>
      </c>
      <c r="L149" s="426"/>
      <c r="M149" s="426"/>
      <c r="N149" s="426"/>
      <c r="O149" s="426"/>
      <c r="P149" s="426"/>
      <c r="Q149" s="426"/>
      <c r="R149" s="426"/>
      <c r="S149" s="426"/>
      <c r="T149" s="426"/>
      <c r="U149" s="426"/>
      <c r="V149" s="426"/>
      <c r="W149" s="426"/>
      <c r="X149" s="426"/>
      <c r="Y149" s="426"/>
      <c r="Z149" s="426"/>
    </row>
    <row r="150" spans="1:26" ht="15.75" customHeight="1">
      <c r="A150" s="426"/>
      <c r="B150" s="426"/>
      <c r="C150" s="426"/>
      <c r="D150" s="426"/>
      <c r="E150" s="426"/>
      <c r="F150" s="426"/>
      <c r="G150" s="426"/>
      <c r="H150" s="426"/>
      <c r="I150" s="426"/>
      <c r="J150" s="426"/>
      <c r="K150" s="426"/>
      <c r="L150" s="426"/>
      <c r="M150" s="426"/>
      <c r="N150" s="426"/>
      <c r="O150" s="426"/>
      <c r="P150" s="426"/>
      <c r="Q150" s="426"/>
      <c r="R150" s="426"/>
      <c r="S150" s="426"/>
      <c r="T150" s="426"/>
      <c r="U150" s="426"/>
      <c r="V150" s="426"/>
      <c r="W150" s="426"/>
      <c r="X150" s="426"/>
      <c r="Y150" s="426"/>
      <c r="Z150" s="426"/>
    </row>
    <row r="151" spans="1:26" ht="15.75" customHeight="1">
      <c r="A151" s="531" t="s">
        <v>832</v>
      </c>
      <c r="B151" s="743"/>
      <c r="C151" s="532"/>
      <c r="D151" s="745"/>
      <c r="E151" s="743"/>
      <c r="F151" s="736"/>
      <c r="G151" s="433"/>
      <c r="H151" s="736"/>
      <c r="I151" s="743"/>
      <c r="J151" s="736" t="s">
        <v>815</v>
      </c>
      <c r="K151" s="745" t="s">
        <v>144</v>
      </c>
      <c r="L151" s="426"/>
      <c r="M151" s="426"/>
      <c r="N151" s="426"/>
      <c r="O151" s="426"/>
      <c r="P151" s="426"/>
      <c r="Q151" s="426"/>
      <c r="R151" s="426"/>
      <c r="S151" s="426"/>
      <c r="T151" s="426"/>
      <c r="U151" s="426"/>
      <c r="V151" s="426"/>
      <c r="W151" s="426"/>
      <c r="X151" s="426"/>
      <c r="Y151" s="426"/>
      <c r="Z151" s="426"/>
    </row>
    <row r="152" spans="1:26" ht="15.75" customHeight="1">
      <c r="A152" s="535" t="s">
        <v>820</v>
      </c>
      <c r="B152" s="652"/>
      <c r="C152" s="532"/>
      <c r="D152" s="654"/>
      <c r="E152" s="652"/>
      <c r="F152" s="738"/>
      <c r="G152" s="433"/>
      <c r="H152" s="738"/>
      <c r="I152" s="652"/>
      <c r="J152" s="738"/>
      <c r="K152" s="740"/>
      <c r="L152" s="545"/>
      <c r="M152" s="426"/>
      <c r="N152" s="426"/>
      <c r="O152" s="426"/>
      <c r="P152" s="426"/>
      <c r="Q152" s="426"/>
      <c r="R152" s="426"/>
      <c r="S152" s="426"/>
      <c r="T152" s="426"/>
      <c r="U152" s="426"/>
      <c r="V152" s="426"/>
      <c r="W152" s="426"/>
      <c r="X152" s="426"/>
      <c r="Y152" s="426"/>
      <c r="Z152" s="426"/>
    </row>
    <row r="153" spans="1:26" ht="15.75" customHeight="1">
      <c r="A153" s="544" t="s">
        <v>597</v>
      </c>
      <c r="B153" s="599" t="s">
        <v>833</v>
      </c>
      <c r="C153" s="536"/>
      <c r="D153" s="318">
        <v>355313</v>
      </c>
      <c r="E153" s="600">
        <v>0.43</v>
      </c>
      <c r="F153" s="303">
        <f t="shared" ref="F153:F160" si="33">D153*E153*12</f>
        <v>1833415.08</v>
      </c>
      <c r="G153" s="426"/>
      <c r="H153" s="319"/>
      <c r="I153" s="601">
        <f t="shared" ref="I153:I154" si="34">E153</f>
        <v>0.43</v>
      </c>
      <c r="J153" s="303">
        <f t="shared" ref="J153:J160" si="35">H153*I153*12</f>
        <v>0</v>
      </c>
      <c r="K153" s="739"/>
      <c r="L153" s="545"/>
      <c r="M153" s="426"/>
      <c r="N153" s="426"/>
      <c r="O153" s="426"/>
      <c r="P153" s="426"/>
      <c r="Q153" s="426"/>
      <c r="R153" s="426"/>
      <c r="S153" s="426"/>
      <c r="T153" s="426"/>
      <c r="U153" s="426"/>
      <c r="V153" s="426"/>
      <c r="W153" s="426"/>
      <c r="X153" s="426"/>
      <c r="Y153" s="426"/>
      <c r="Z153" s="426"/>
    </row>
    <row r="154" spans="1:26" ht="15.75" customHeight="1">
      <c r="A154" s="546" t="s">
        <v>834</v>
      </c>
      <c r="B154" s="599" t="s">
        <v>833</v>
      </c>
      <c r="C154" s="536"/>
      <c r="D154" s="318">
        <v>26278</v>
      </c>
      <c r="E154" s="600">
        <v>0.43</v>
      </c>
      <c r="F154" s="303">
        <f t="shared" si="33"/>
        <v>135594.47999999998</v>
      </c>
      <c r="G154" s="426"/>
      <c r="H154" s="319"/>
      <c r="I154" s="601">
        <f t="shared" si="34"/>
        <v>0.43</v>
      </c>
      <c r="J154" s="303">
        <f t="shared" si="35"/>
        <v>0</v>
      </c>
      <c r="K154" s="631"/>
      <c r="L154" s="545"/>
      <c r="M154" s="426"/>
      <c r="N154" s="426"/>
      <c r="O154" s="426"/>
      <c r="P154" s="426"/>
      <c r="Q154" s="426"/>
      <c r="R154" s="426"/>
      <c r="S154" s="426"/>
      <c r="T154" s="426"/>
      <c r="U154" s="426"/>
      <c r="V154" s="426"/>
      <c r="W154" s="426"/>
      <c r="X154" s="426"/>
      <c r="Y154" s="426"/>
      <c r="Z154" s="426"/>
    </row>
    <row r="155" spans="1:26" ht="15.75" customHeight="1">
      <c r="A155" s="546"/>
      <c r="B155" s="474"/>
      <c r="C155" s="536"/>
      <c r="D155" s="319"/>
      <c r="E155" s="319"/>
      <c r="F155" s="303">
        <f t="shared" si="33"/>
        <v>0</v>
      </c>
      <c r="G155" s="426"/>
      <c r="H155" s="319"/>
      <c r="I155" s="319"/>
      <c r="J155" s="303">
        <f t="shared" si="35"/>
        <v>0</v>
      </c>
      <c r="K155" s="631"/>
      <c r="L155" s="545"/>
      <c r="M155" s="426"/>
      <c r="N155" s="426"/>
      <c r="O155" s="426"/>
      <c r="P155" s="426"/>
      <c r="Q155" s="426"/>
      <c r="R155" s="426"/>
      <c r="S155" s="426"/>
      <c r="T155" s="426"/>
      <c r="U155" s="426"/>
      <c r="V155" s="426"/>
      <c r="W155" s="426"/>
      <c r="X155" s="426"/>
      <c r="Y155" s="426"/>
      <c r="Z155" s="426"/>
    </row>
    <row r="156" spans="1:26" ht="15.75" customHeight="1">
      <c r="A156" s="546"/>
      <c r="B156" s="474"/>
      <c r="C156" s="536"/>
      <c r="D156" s="319"/>
      <c r="E156" s="319"/>
      <c r="F156" s="303">
        <f t="shared" si="33"/>
        <v>0</v>
      </c>
      <c r="G156" s="426"/>
      <c r="H156" s="319"/>
      <c r="I156" s="319"/>
      <c r="J156" s="303">
        <f t="shared" si="35"/>
        <v>0</v>
      </c>
      <c r="K156" s="631"/>
      <c r="L156" s="545"/>
      <c r="M156" s="426"/>
      <c r="N156" s="426"/>
      <c r="O156" s="426"/>
      <c r="P156" s="426"/>
      <c r="Q156" s="426"/>
      <c r="R156" s="426"/>
      <c r="S156" s="426"/>
      <c r="T156" s="426"/>
      <c r="U156" s="426"/>
      <c r="V156" s="426"/>
      <c r="W156" s="426"/>
      <c r="X156" s="426"/>
      <c r="Y156" s="426"/>
      <c r="Z156" s="426"/>
    </row>
    <row r="157" spans="1:26" ht="15.75" customHeight="1">
      <c r="A157" s="546"/>
      <c r="B157" s="474"/>
      <c r="C157" s="536"/>
      <c r="D157" s="319"/>
      <c r="E157" s="319"/>
      <c r="F157" s="303">
        <f t="shared" si="33"/>
        <v>0</v>
      </c>
      <c r="G157" s="426"/>
      <c r="H157" s="319"/>
      <c r="I157" s="319"/>
      <c r="J157" s="303">
        <f t="shared" si="35"/>
        <v>0</v>
      </c>
      <c r="K157" s="631"/>
      <c r="L157" s="545"/>
      <c r="M157" s="426"/>
      <c r="N157" s="426"/>
      <c r="O157" s="426"/>
      <c r="P157" s="426"/>
      <c r="Q157" s="426"/>
      <c r="R157" s="426"/>
      <c r="S157" s="426"/>
      <c r="T157" s="426"/>
      <c r="U157" s="426"/>
      <c r="V157" s="426"/>
      <c r="W157" s="426"/>
      <c r="X157" s="426"/>
      <c r="Y157" s="426"/>
      <c r="Z157" s="426"/>
    </row>
    <row r="158" spans="1:26" ht="15.75" customHeight="1">
      <c r="A158" s="546"/>
      <c r="B158" s="474"/>
      <c r="C158" s="536"/>
      <c r="D158" s="319"/>
      <c r="E158" s="319"/>
      <c r="F158" s="303">
        <f t="shared" si="33"/>
        <v>0</v>
      </c>
      <c r="G158" s="426"/>
      <c r="H158" s="319"/>
      <c r="I158" s="319"/>
      <c r="J158" s="303">
        <f t="shared" si="35"/>
        <v>0</v>
      </c>
      <c r="K158" s="631"/>
      <c r="L158" s="545"/>
      <c r="M158" s="426"/>
      <c r="N158" s="426"/>
      <c r="O158" s="426"/>
      <c r="P158" s="426"/>
      <c r="Q158" s="426"/>
      <c r="R158" s="426"/>
      <c r="S158" s="426"/>
      <c r="T158" s="426"/>
      <c r="U158" s="426"/>
      <c r="V158" s="426"/>
      <c r="W158" s="426"/>
      <c r="X158" s="426"/>
      <c r="Y158" s="426"/>
      <c r="Z158" s="426"/>
    </row>
    <row r="159" spans="1:26" ht="15.75" customHeight="1">
      <c r="A159" s="546"/>
      <c r="B159" s="474"/>
      <c r="C159" s="536"/>
      <c r="D159" s="319"/>
      <c r="E159" s="319"/>
      <c r="F159" s="303">
        <f t="shared" si="33"/>
        <v>0</v>
      </c>
      <c r="G159" s="426"/>
      <c r="H159" s="319"/>
      <c r="I159" s="319"/>
      <c r="J159" s="303">
        <f t="shared" si="35"/>
        <v>0</v>
      </c>
      <c r="K159" s="631"/>
      <c r="L159" s="545"/>
      <c r="M159" s="426"/>
      <c r="N159" s="426"/>
      <c r="O159" s="426"/>
      <c r="P159" s="426"/>
      <c r="Q159" s="426"/>
      <c r="R159" s="426"/>
      <c r="S159" s="426"/>
      <c r="T159" s="426"/>
      <c r="U159" s="426"/>
      <c r="V159" s="426"/>
      <c r="W159" s="426"/>
      <c r="X159" s="426"/>
      <c r="Y159" s="426"/>
      <c r="Z159" s="426"/>
    </row>
    <row r="160" spans="1:26" ht="15.75" customHeight="1">
      <c r="A160" s="546"/>
      <c r="B160" s="474"/>
      <c r="C160" s="536"/>
      <c r="D160" s="319"/>
      <c r="E160" s="319"/>
      <c r="F160" s="303">
        <f t="shared" si="33"/>
        <v>0</v>
      </c>
      <c r="G160" s="426"/>
      <c r="H160" s="319"/>
      <c r="I160" s="319"/>
      <c r="J160" s="303">
        <f t="shared" si="35"/>
        <v>0</v>
      </c>
      <c r="K160" s="602"/>
      <c r="L160" s="545"/>
      <c r="M160" s="426"/>
      <c r="N160" s="426"/>
      <c r="O160" s="426"/>
      <c r="P160" s="426"/>
      <c r="Q160" s="426"/>
      <c r="R160" s="426"/>
      <c r="S160" s="426"/>
      <c r="T160" s="426"/>
      <c r="U160" s="426"/>
      <c r="V160" s="426"/>
      <c r="W160" s="426"/>
      <c r="X160" s="426"/>
      <c r="Y160" s="426"/>
      <c r="Z160" s="426"/>
    </row>
    <row r="161" spans="1:26" ht="15.75" customHeight="1">
      <c r="A161" s="535" t="s">
        <v>818</v>
      </c>
      <c r="B161" s="474"/>
      <c r="C161" s="536"/>
      <c r="D161" s="472"/>
      <c r="E161" s="472"/>
      <c r="F161" s="303">
        <f>SUM(F153:F160)</f>
        <v>1969009.56</v>
      </c>
      <c r="G161" s="472"/>
      <c r="H161" s="472"/>
      <c r="I161" s="472"/>
      <c r="J161" s="303">
        <f>SUM(J153:J160)</f>
        <v>0</v>
      </c>
      <c r="K161" s="303">
        <f>F161+J161</f>
        <v>1969009.56</v>
      </c>
      <c r="L161" s="426"/>
      <c r="M161" s="426"/>
      <c r="N161" s="426"/>
      <c r="O161" s="426"/>
      <c r="P161" s="426"/>
      <c r="Q161" s="426"/>
      <c r="R161" s="426"/>
      <c r="S161" s="426"/>
      <c r="T161" s="426"/>
      <c r="U161" s="426"/>
      <c r="V161" s="426"/>
      <c r="W161" s="426"/>
      <c r="X161" s="426"/>
      <c r="Y161" s="426"/>
      <c r="Z161" s="426"/>
    </row>
    <row r="162" spans="1:26" ht="15.75" customHeight="1">
      <c r="A162" s="472"/>
      <c r="B162" s="472"/>
      <c r="C162" s="536"/>
      <c r="D162" s="472"/>
      <c r="E162" s="472"/>
      <c r="F162" s="472"/>
      <c r="G162" s="472"/>
      <c r="H162" s="472"/>
      <c r="I162" s="472"/>
      <c r="J162" s="472"/>
      <c r="K162" s="426"/>
      <c r="L162" s="426"/>
      <c r="M162" s="426"/>
      <c r="N162" s="426"/>
      <c r="O162" s="426"/>
      <c r="P162" s="426"/>
      <c r="Q162" s="426"/>
      <c r="R162" s="426"/>
      <c r="S162" s="426"/>
      <c r="T162" s="426"/>
      <c r="U162" s="426"/>
      <c r="V162" s="426"/>
      <c r="W162" s="426"/>
      <c r="X162" s="426"/>
      <c r="Y162" s="426"/>
      <c r="Z162" s="426"/>
    </row>
    <row r="163" spans="1:26" ht="15.75" customHeight="1">
      <c r="A163" s="535" t="s">
        <v>835</v>
      </c>
      <c r="B163" s="472"/>
      <c r="C163" s="536"/>
      <c r="D163" s="472"/>
      <c r="E163" s="472"/>
      <c r="F163" s="303">
        <f>SUM(F24+F59+F74+F89+F134+F149+F161+F119)+Q59+Q74</f>
        <v>601546407.62595606</v>
      </c>
      <c r="G163" s="472"/>
      <c r="H163" s="472"/>
      <c r="I163" s="472"/>
      <c r="J163" s="303">
        <f>J24+J44+J59+J74+J89+J104+J119+J134+J149+J161+U59+U74</f>
        <v>584319083.09322762</v>
      </c>
      <c r="K163" s="548">
        <f t="shared" ref="K163:K164" si="36">+F163+J163</f>
        <v>1185865490.7191837</v>
      </c>
      <c r="L163" s="426"/>
      <c r="M163" s="426"/>
      <c r="N163" s="426"/>
      <c r="O163" s="426"/>
      <c r="P163" s="426"/>
      <c r="Q163" s="426"/>
      <c r="R163" s="426"/>
      <c r="S163" s="426"/>
      <c r="T163" s="426"/>
      <c r="U163" s="426"/>
      <c r="V163" s="426"/>
      <c r="W163" s="426"/>
      <c r="X163" s="426"/>
      <c r="Y163" s="426"/>
      <c r="Z163" s="426"/>
    </row>
    <row r="164" spans="1:26" ht="15.75" customHeight="1">
      <c r="A164" s="535" t="s">
        <v>836</v>
      </c>
      <c r="B164" s="603">
        <v>0.23499999999999999</v>
      </c>
      <c r="C164" s="536"/>
      <c r="D164" s="319"/>
      <c r="E164" s="319"/>
      <c r="F164" s="604">
        <f>-F163*B164</f>
        <v>-141363405.79209965</v>
      </c>
      <c r="G164" s="472"/>
      <c r="H164" s="319"/>
      <c r="I164" s="319"/>
      <c r="J164" s="472">
        <v>0</v>
      </c>
      <c r="K164" s="548">
        <f t="shared" si="36"/>
        <v>-141363405.79209965</v>
      </c>
      <c r="L164" s="426"/>
      <c r="M164" s="426"/>
      <c r="N164" s="426"/>
      <c r="O164" s="426"/>
      <c r="P164" s="426"/>
      <c r="Q164" s="426"/>
      <c r="R164" s="426"/>
      <c r="S164" s="426"/>
      <c r="T164" s="426"/>
      <c r="U164" s="426"/>
      <c r="V164" s="426"/>
      <c r="W164" s="426"/>
      <c r="X164" s="426"/>
      <c r="Y164" s="426"/>
      <c r="Z164" s="426"/>
    </row>
    <row r="165" spans="1:26" ht="15.75" customHeight="1">
      <c r="A165" s="535" t="s">
        <v>620</v>
      </c>
      <c r="B165" s="605"/>
      <c r="C165" s="606"/>
      <c r="D165" s="535"/>
      <c r="E165" s="535"/>
      <c r="F165" s="607">
        <f>+F163+F164</f>
        <v>460183001.8338564</v>
      </c>
      <c r="G165" s="535"/>
      <c r="H165" s="535"/>
      <c r="I165" s="535"/>
      <c r="J165" s="607">
        <f t="shared" ref="J165:K165" si="37">+J163+J164</f>
        <v>584319083.09322762</v>
      </c>
      <c r="K165" s="607">
        <f t="shared" si="37"/>
        <v>1044502084.927084</v>
      </c>
      <c r="L165" s="426"/>
      <c r="M165" s="426"/>
      <c r="N165" s="426"/>
      <c r="O165" s="426"/>
      <c r="P165" s="426"/>
      <c r="Q165" s="426"/>
      <c r="R165" s="426"/>
      <c r="S165" s="426"/>
      <c r="T165" s="426"/>
      <c r="U165" s="426"/>
      <c r="V165" s="426"/>
      <c r="W165" s="426"/>
      <c r="X165" s="426"/>
      <c r="Y165" s="426"/>
      <c r="Z165" s="426"/>
    </row>
    <row r="166" spans="1:26" ht="15.75" customHeight="1">
      <c r="A166" s="606"/>
      <c r="B166" s="608"/>
      <c r="C166" s="529"/>
      <c r="D166" s="529"/>
      <c r="E166" s="529"/>
      <c r="F166" s="609"/>
      <c r="G166" s="529"/>
      <c r="H166" s="529"/>
      <c r="I166" s="529"/>
      <c r="J166" s="609"/>
      <c r="K166" s="609"/>
      <c r="L166" s="426"/>
      <c r="M166" s="426"/>
      <c r="N166" s="426"/>
      <c r="O166" s="426"/>
      <c r="P166" s="426"/>
      <c r="Q166" s="426"/>
      <c r="R166" s="426"/>
      <c r="S166" s="426"/>
      <c r="T166" s="426"/>
      <c r="U166" s="426"/>
      <c r="V166" s="426"/>
      <c r="W166" s="426"/>
      <c r="X166" s="426"/>
      <c r="Y166" s="426"/>
      <c r="Z166" s="426"/>
    </row>
    <row r="167" spans="1:26" ht="15.75" customHeight="1">
      <c r="A167" s="536" t="s">
        <v>837</v>
      </c>
      <c r="B167" s="426"/>
      <c r="C167" s="426"/>
      <c r="D167" s="426"/>
      <c r="E167" s="426"/>
      <c r="F167" s="426"/>
      <c r="G167" s="426"/>
      <c r="H167" s="426"/>
      <c r="I167" s="426"/>
      <c r="J167" s="426"/>
      <c r="K167" s="426"/>
      <c r="L167" s="426"/>
      <c r="M167" s="426"/>
      <c r="N167" s="426"/>
      <c r="O167" s="426"/>
      <c r="P167" s="426"/>
      <c r="Q167" s="426"/>
      <c r="R167" s="426"/>
      <c r="S167" s="426"/>
      <c r="T167" s="426"/>
      <c r="U167" s="426"/>
      <c r="V167" s="426"/>
      <c r="W167" s="426"/>
      <c r="X167" s="426"/>
      <c r="Y167" s="426"/>
      <c r="Z167" s="426"/>
    </row>
    <row r="168" spans="1:26" ht="15.75" customHeight="1">
      <c r="A168" s="536" t="s">
        <v>838</v>
      </c>
      <c r="B168" s="426"/>
      <c r="C168" s="426"/>
      <c r="D168" s="426"/>
      <c r="E168" s="426"/>
      <c r="F168" s="426"/>
      <c r="G168" s="426"/>
      <c r="H168" s="426"/>
      <c r="I168" s="426"/>
      <c r="J168" s="426"/>
      <c r="K168" s="426"/>
      <c r="L168" s="426"/>
      <c r="M168" s="426"/>
      <c r="N168" s="426"/>
      <c r="O168" s="426"/>
      <c r="P168" s="426"/>
      <c r="Q168" s="426"/>
      <c r="R168" s="426"/>
      <c r="S168" s="426"/>
      <c r="T168" s="426"/>
      <c r="U168" s="426"/>
      <c r="V168" s="426"/>
      <c r="W168" s="426"/>
      <c r="X168" s="426"/>
      <c r="Y168" s="426"/>
      <c r="Z168" s="426"/>
    </row>
    <row r="169" spans="1:26" ht="15.75" customHeight="1">
      <c r="A169" s="529"/>
      <c r="B169" s="426"/>
      <c r="C169" s="426"/>
      <c r="D169" s="426"/>
      <c r="E169" s="426"/>
      <c r="F169" s="426"/>
      <c r="G169" s="426"/>
      <c r="H169" s="426"/>
      <c r="I169" s="426"/>
      <c r="J169" s="426"/>
      <c r="K169" s="426"/>
      <c r="L169" s="426"/>
      <c r="M169" s="426"/>
      <c r="N169" s="426"/>
      <c r="O169" s="426"/>
      <c r="P169" s="426"/>
      <c r="Q169" s="426"/>
      <c r="R169" s="426"/>
      <c r="S169" s="426"/>
      <c r="T169" s="426"/>
      <c r="U169" s="426"/>
      <c r="V169" s="426"/>
      <c r="W169" s="426"/>
      <c r="X169" s="426"/>
      <c r="Y169" s="426"/>
      <c r="Z169" s="426"/>
    </row>
    <row r="170" spans="1:26" ht="15.75" customHeight="1">
      <c r="A170" s="426"/>
      <c r="B170" s="426"/>
      <c r="C170" s="426"/>
      <c r="D170" s="748" t="str">
        <f>D10 &amp; " - Cop"</f>
        <v>2028 Test Year - Cop</v>
      </c>
      <c r="E170" s="657"/>
      <c r="F170" s="426"/>
      <c r="G170" s="426"/>
      <c r="H170" s="426"/>
      <c r="I170" s="426"/>
      <c r="J170" s="426"/>
      <c r="K170" s="426"/>
      <c r="L170" s="426"/>
      <c r="M170" s="426"/>
      <c r="N170" s="426"/>
      <c r="O170" s="426"/>
      <c r="P170" s="426"/>
      <c r="Q170" s="426"/>
      <c r="R170" s="426"/>
      <c r="S170" s="426"/>
      <c r="T170" s="426"/>
      <c r="U170" s="426"/>
      <c r="V170" s="426"/>
      <c r="W170" s="426"/>
      <c r="X170" s="426"/>
      <c r="Y170" s="426"/>
      <c r="Z170" s="426"/>
    </row>
    <row r="171" spans="1:26" ht="15.75" customHeight="1">
      <c r="A171" s="426"/>
      <c r="B171" s="426"/>
      <c r="C171" s="426"/>
      <c r="D171" s="472" t="s">
        <v>839</v>
      </c>
      <c r="E171" s="610">
        <f>K24</f>
        <v>738879875.50273013</v>
      </c>
      <c r="F171" s="426"/>
      <c r="G171" s="426"/>
      <c r="H171" s="426"/>
      <c r="I171" s="426"/>
      <c r="J171" s="426"/>
      <c r="K171" s="426"/>
      <c r="L171" s="426"/>
      <c r="M171" s="426"/>
      <c r="N171" s="426"/>
      <c r="O171" s="426"/>
      <c r="P171" s="426"/>
      <c r="Q171" s="426"/>
      <c r="R171" s="426"/>
      <c r="S171" s="426"/>
      <c r="T171" s="426"/>
      <c r="U171" s="426"/>
      <c r="V171" s="426"/>
      <c r="W171" s="426"/>
      <c r="X171" s="426"/>
      <c r="Y171" s="426"/>
      <c r="Z171" s="426"/>
    </row>
    <row r="172" spans="1:26" ht="15.75" customHeight="1">
      <c r="A172" s="426"/>
      <c r="B172" s="426"/>
      <c r="C172" s="426"/>
      <c r="D172" s="472" t="s">
        <v>840</v>
      </c>
      <c r="E172" s="549">
        <f>K44</f>
        <v>241976576.64010751</v>
      </c>
      <c r="F172" s="426"/>
      <c r="G172" s="426"/>
      <c r="H172" s="426"/>
      <c r="I172" s="426"/>
      <c r="J172" s="426"/>
      <c r="K172" s="426"/>
      <c r="L172" s="426"/>
      <c r="M172" s="426"/>
      <c r="N172" s="426"/>
      <c r="O172" s="426"/>
      <c r="P172" s="426"/>
      <c r="Q172" s="426"/>
      <c r="R172" s="426"/>
      <c r="S172" s="426"/>
      <c r="T172" s="426"/>
      <c r="U172" s="426"/>
      <c r="V172" s="426"/>
      <c r="W172" s="426"/>
      <c r="X172" s="426"/>
      <c r="Y172" s="426"/>
      <c r="Z172" s="426"/>
    </row>
    <row r="173" spans="1:26" ht="15.75" customHeight="1">
      <c r="A173" s="426"/>
      <c r="B173" s="426"/>
      <c r="C173" s="426"/>
      <c r="D173" s="472" t="s">
        <v>841</v>
      </c>
      <c r="E173" s="549">
        <f>(K89+K104+K119+K134)</f>
        <v>49127454.623335004</v>
      </c>
      <c r="F173" s="426"/>
      <c r="G173" s="426"/>
      <c r="H173" s="426"/>
      <c r="I173" s="426"/>
      <c r="J173" s="426"/>
      <c r="K173" s="426"/>
      <c r="L173" s="426"/>
      <c r="M173" s="426"/>
      <c r="N173" s="426"/>
      <c r="O173" s="426"/>
      <c r="P173" s="426"/>
      <c r="Q173" s="426"/>
      <c r="R173" s="426"/>
      <c r="S173" s="426"/>
      <c r="T173" s="426"/>
      <c r="U173" s="426"/>
      <c r="V173" s="426"/>
      <c r="W173" s="426"/>
      <c r="X173" s="426"/>
      <c r="Y173" s="426"/>
      <c r="Z173" s="426"/>
    </row>
    <row r="174" spans="1:26" ht="15.75" customHeight="1">
      <c r="A174" s="426"/>
      <c r="B174" s="426"/>
      <c r="C174" s="426"/>
      <c r="D174" s="472" t="s">
        <v>842</v>
      </c>
      <c r="E174" s="549">
        <f>K59+V59</f>
        <v>97861953.4956</v>
      </c>
      <c r="F174" s="426"/>
      <c r="G174" s="426"/>
      <c r="H174" s="426"/>
      <c r="I174" s="426"/>
      <c r="J174" s="426"/>
      <c r="K174" s="426"/>
      <c r="L174" s="426"/>
      <c r="M174" s="426"/>
      <c r="N174" s="426"/>
      <c r="O174" s="426"/>
      <c r="P174" s="426"/>
      <c r="Q174" s="426"/>
      <c r="R174" s="426"/>
      <c r="S174" s="426"/>
      <c r="T174" s="426"/>
      <c r="U174" s="426"/>
      <c r="V174" s="426"/>
      <c r="W174" s="426"/>
      <c r="X174" s="426"/>
      <c r="Y174" s="426"/>
      <c r="Z174" s="426"/>
    </row>
    <row r="175" spans="1:26" ht="15.75" customHeight="1">
      <c r="A175" s="426"/>
      <c r="B175" s="426"/>
      <c r="C175" s="426"/>
      <c r="D175" s="472" t="s">
        <v>843</v>
      </c>
      <c r="E175" s="549">
        <f>K74+V74</f>
        <v>55567132.283955</v>
      </c>
      <c r="F175" s="426"/>
      <c r="G175" s="426"/>
      <c r="H175" s="426"/>
      <c r="I175" s="426"/>
      <c r="J175" s="426"/>
      <c r="K175" s="426"/>
      <c r="L175" s="426"/>
      <c r="M175" s="426"/>
      <c r="N175" s="426"/>
      <c r="O175" s="426"/>
      <c r="P175" s="426"/>
      <c r="Q175" s="426"/>
      <c r="R175" s="426"/>
      <c r="S175" s="426"/>
      <c r="T175" s="426"/>
      <c r="U175" s="426"/>
      <c r="V175" s="426"/>
      <c r="W175" s="426"/>
      <c r="X175" s="426"/>
      <c r="Y175" s="426"/>
      <c r="Z175" s="426"/>
    </row>
    <row r="176" spans="1:26" ht="15.75" customHeight="1">
      <c r="A176" s="426"/>
      <c r="B176" s="426"/>
      <c r="C176" s="426"/>
      <c r="D176" s="472" t="s">
        <v>844</v>
      </c>
      <c r="E176" s="549">
        <f>K149</f>
        <v>483488.61345596006</v>
      </c>
      <c r="F176" s="426"/>
      <c r="G176" s="426"/>
      <c r="H176" s="426"/>
      <c r="I176" s="426"/>
      <c r="J176" s="426"/>
      <c r="K176" s="426"/>
      <c r="L176" s="426"/>
      <c r="M176" s="426"/>
      <c r="N176" s="426"/>
      <c r="O176" s="426"/>
      <c r="P176" s="426"/>
      <c r="Q176" s="426"/>
      <c r="R176" s="426"/>
      <c r="S176" s="426"/>
      <c r="T176" s="426"/>
      <c r="U176" s="426"/>
      <c r="V176" s="426"/>
      <c r="W176" s="426"/>
      <c r="X176" s="426"/>
      <c r="Y176" s="426"/>
      <c r="Z176" s="426"/>
    </row>
    <row r="177" spans="1:26" ht="15.75" customHeight="1">
      <c r="A177" s="426"/>
      <c r="B177" s="426"/>
      <c r="C177" s="426"/>
      <c r="D177" s="472" t="s">
        <v>845</v>
      </c>
      <c r="E177" s="549">
        <f>K161</f>
        <v>1969009.56</v>
      </c>
      <c r="F177" s="426"/>
      <c r="G177" s="426"/>
      <c r="H177" s="426"/>
      <c r="I177" s="426"/>
      <c r="J177" s="426"/>
      <c r="K177" s="426"/>
      <c r="L177" s="426"/>
      <c r="M177" s="426"/>
      <c r="N177" s="426"/>
      <c r="O177" s="426"/>
      <c r="P177" s="426"/>
      <c r="Q177" s="426"/>
      <c r="R177" s="426"/>
      <c r="S177" s="426"/>
      <c r="T177" s="426"/>
      <c r="U177" s="426"/>
      <c r="V177" s="426"/>
      <c r="W177" s="426"/>
      <c r="X177" s="426"/>
      <c r="Y177" s="426"/>
      <c r="Z177" s="426"/>
    </row>
    <row r="178" spans="1:26" ht="15.75" customHeight="1">
      <c r="A178" s="426"/>
      <c r="B178" s="426"/>
      <c r="C178" s="426"/>
      <c r="D178" s="472" t="s">
        <v>846</v>
      </c>
      <c r="E178" s="549">
        <f>+K164</f>
        <v>-141363405.79209965</v>
      </c>
      <c r="F178" s="426"/>
      <c r="G178" s="426"/>
      <c r="H178" s="426"/>
      <c r="I178" s="426"/>
      <c r="J178" s="426"/>
      <c r="K178" s="426"/>
      <c r="L178" s="426"/>
      <c r="M178" s="426"/>
      <c r="N178" s="426"/>
      <c r="O178" s="426"/>
      <c r="P178" s="426"/>
      <c r="Q178" s="426"/>
      <c r="R178" s="426"/>
      <c r="S178" s="426"/>
      <c r="T178" s="426"/>
      <c r="U178" s="426"/>
      <c r="V178" s="426"/>
      <c r="W178" s="426"/>
      <c r="X178" s="426"/>
      <c r="Y178" s="426"/>
      <c r="Z178" s="426"/>
    </row>
    <row r="179" spans="1:26" ht="15.75" customHeight="1">
      <c r="A179" s="426"/>
      <c r="B179" s="426"/>
      <c r="C179" s="426"/>
      <c r="D179" s="535" t="s">
        <v>620</v>
      </c>
      <c r="E179" s="612">
        <f>SUM(E171:E178)</f>
        <v>1044502084.927084</v>
      </c>
      <c r="F179" s="426"/>
      <c r="G179" s="426"/>
      <c r="H179" s="426"/>
      <c r="I179" s="426"/>
      <c r="J179" s="426"/>
      <c r="K179" s="426"/>
      <c r="L179" s="426"/>
      <c r="M179" s="426"/>
      <c r="N179" s="426"/>
      <c r="O179" s="426"/>
      <c r="P179" s="426"/>
      <c r="Q179" s="426"/>
      <c r="R179" s="426"/>
      <c r="S179" s="426"/>
      <c r="T179" s="426"/>
      <c r="U179" s="426"/>
      <c r="V179" s="426"/>
      <c r="W179" s="426"/>
      <c r="X179" s="426"/>
      <c r="Y179" s="426"/>
      <c r="Z179" s="426"/>
    </row>
    <row r="180" spans="1:26" ht="15.75" customHeight="1">
      <c r="A180" s="426"/>
      <c r="B180" s="426"/>
      <c r="C180" s="426"/>
      <c r="D180" s="426"/>
      <c r="E180" s="524">
        <f>+E179-K165</f>
        <v>0</v>
      </c>
      <c r="F180" s="555"/>
      <c r="G180" s="426"/>
      <c r="H180" s="426"/>
      <c r="I180" s="426"/>
      <c r="J180" s="426"/>
      <c r="K180" s="426"/>
      <c r="L180" s="426"/>
      <c r="M180" s="426"/>
      <c r="N180" s="426"/>
      <c r="O180" s="426"/>
      <c r="P180" s="426"/>
      <c r="Q180" s="426"/>
      <c r="R180" s="426"/>
      <c r="S180" s="426"/>
      <c r="T180" s="426"/>
      <c r="U180" s="426"/>
      <c r="V180" s="426"/>
      <c r="W180" s="426"/>
      <c r="X180" s="426"/>
      <c r="Y180" s="426"/>
      <c r="Z180" s="426"/>
    </row>
    <row r="181" spans="1:26" ht="15.75" customHeight="1">
      <c r="A181" s="426"/>
      <c r="B181" s="426"/>
      <c r="C181" s="426"/>
      <c r="D181" s="426"/>
      <c r="E181" s="426"/>
      <c r="F181" s="426"/>
      <c r="G181" s="426"/>
      <c r="H181" s="426"/>
      <c r="I181" s="426"/>
      <c r="J181" s="426"/>
      <c r="K181" s="426"/>
      <c r="L181" s="426"/>
      <c r="M181" s="426"/>
      <c r="N181" s="426"/>
      <c r="O181" s="426"/>
      <c r="P181" s="426"/>
      <c r="Q181" s="426"/>
      <c r="R181" s="426"/>
      <c r="S181" s="426"/>
      <c r="T181" s="426"/>
      <c r="U181" s="426"/>
      <c r="V181" s="426"/>
      <c r="W181" s="426"/>
      <c r="X181" s="426"/>
      <c r="Y181" s="426"/>
      <c r="Z181" s="426"/>
    </row>
    <row r="182" spans="1:26" ht="15.75" customHeight="1">
      <c r="A182" s="426"/>
      <c r="B182" s="426"/>
      <c r="C182" s="426"/>
      <c r="D182" s="426"/>
      <c r="E182" s="426"/>
      <c r="F182" s="426"/>
      <c r="G182" s="426"/>
      <c r="H182" s="426"/>
      <c r="I182" s="426"/>
      <c r="J182" s="426"/>
      <c r="K182" s="426"/>
      <c r="L182" s="426"/>
      <c r="M182" s="426"/>
      <c r="N182" s="426"/>
      <c r="O182" s="426"/>
      <c r="P182" s="426"/>
      <c r="Q182" s="426"/>
      <c r="R182" s="426"/>
      <c r="S182" s="426"/>
      <c r="T182" s="426"/>
      <c r="U182" s="426"/>
      <c r="V182" s="426"/>
      <c r="W182" s="426"/>
      <c r="X182" s="426"/>
      <c r="Y182" s="426"/>
      <c r="Z182" s="426"/>
    </row>
    <row r="183" spans="1:26" ht="15.75" customHeight="1">
      <c r="A183" s="426"/>
      <c r="B183" s="426"/>
      <c r="C183" s="426"/>
      <c r="D183" s="426"/>
      <c r="E183" s="426"/>
      <c r="F183" s="426"/>
      <c r="G183" s="426"/>
      <c r="H183" s="426"/>
      <c r="I183" s="426"/>
      <c r="J183" s="426"/>
      <c r="K183" s="426"/>
      <c r="L183" s="426"/>
      <c r="M183" s="426"/>
      <c r="N183" s="426"/>
      <c r="O183" s="426"/>
      <c r="P183" s="426"/>
      <c r="Q183" s="426"/>
      <c r="R183" s="426"/>
      <c r="S183" s="426"/>
      <c r="T183" s="426"/>
      <c r="U183" s="426"/>
      <c r="V183" s="426"/>
      <c r="W183" s="426"/>
      <c r="X183" s="426"/>
      <c r="Y183" s="426"/>
      <c r="Z183" s="426"/>
    </row>
    <row r="184" spans="1:26" ht="15.75" customHeight="1">
      <c r="A184" s="426"/>
      <c r="B184" s="426"/>
      <c r="C184" s="426"/>
      <c r="D184" s="426"/>
      <c r="E184" s="426"/>
      <c r="F184" s="426"/>
      <c r="G184" s="426"/>
      <c r="H184" s="426"/>
      <c r="I184" s="426"/>
      <c r="J184" s="426"/>
      <c r="K184" s="426"/>
      <c r="L184" s="426"/>
      <c r="M184" s="426"/>
      <c r="N184" s="426"/>
      <c r="O184" s="426"/>
      <c r="P184" s="426"/>
      <c r="Q184" s="426"/>
      <c r="R184" s="426"/>
      <c r="S184" s="426"/>
      <c r="T184" s="426"/>
      <c r="U184" s="426"/>
      <c r="V184" s="426"/>
      <c r="W184" s="426"/>
      <c r="X184" s="426"/>
      <c r="Y184" s="426"/>
      <c r="Z184" s="426"/>
    </row>
    <row r="185" spans="1:26" ht="15.75" customHeight="1">
      <c r="A185" s="426"/>
      <c r="B185" s="426"/>
      <c r="C185" s="426"/>
      <c r="D185" s="426"/>
      <c r="E185" s="426"/>
      <c r="F185" s="426"/>
      <c r="G185" s="426"/>
      <c r="H185" s="426"/>
      <c r="I185" s="426"/>
      <c r="J185" s="426"/>
      <c r="K185" s="426"/>
      <c r="L185" s="426"/>
      <c r="M185" s="426"/>
      <c r="N185" s="426"/>
      <c r="O185" s="426"/>
      <c r="P185" s="426"/>
      <c r="Q185" s="426"/>
      <c r="R185" s="426"/>
      <c r="S185" s="426"/>
      <c r="T185" s="426"/>
      <c r="U185" s="426"/>
      <c r="V185" s="426"/>
      <c r="W185" s="426"/>
      <c r="X185" s="426"/>
      <c r="Y185" s="426"/>
      <c r="Z185" s="426"/>
    </row>
    <row r="186" spans="1:26" ht="15.75" customHeight="1">
      <c r="A186" s="426"/>
      <c r="B186" s="426"/>
      <c r="C186" s="426"/>
      <c r="D186" s="426"/>
      <c r="E186" s="426"/>
      <c r="F186" s="426"/>
      <c r="G186" s="426"/>
      <c r="H186" s="426"/>
      <c r="I186" s="426"/>
      <c r="J186" s="426"/>
      <c r="K186" s="426"/>
      <c r="L186" s="426"/>
      <c r="M186" s="426"/>
      <c r="N186" s="426"/>
      <c r="O186" s="426"/>
      <c r="P186" s="426"/>
      <c r="Q186" s="426"/>
      <c r="R186" s="426"/>
      <c r="S186" s="426"/>
      <c r="T186" s="426"/>
      <c r="U186" s="426"/>
      <c r="V186" s="426"/>
      <c r="W186" s="426"/>
      <c r="X186" s="426"/>
      <c r="Y186" s="426"/>
      <c r="Z186" s="426"/>
    </row>
    <row r="187" spans="1:26" ht="15.75" customHeight="1">
      <c r="A187" s="426"/>
      <c r="B187" s="426"/>
      <c r="C187" s="426"/>
      <c r="D187" s="426"/>
      <c r="E187" s="426"/>
      <c r="F187" s="426"/>
      <c r="G187" s="426"/>
      <c r="H187" s="426"/>
      <c r="I187" s="426"/>
      <c r="J187" s="426"/>
      <c r="K187" s="426"/>
      <c r="L187" s="426"/>
      <c r="M187" s="426"/>
      <c r="N187" s="426"/>
      <c r="O187" s="426"/>
      <c r="P187" s="426"/>
      <c r="Q187" s="426"/>
      <c r="R187" s="426"/>
      <c r="S187" s="426"/>
      <c r="T187" s="426"/>
      <c r="U187" s="426"/>
      <c r="V187" s="426"/>
      <c r="W187" s="426"/>
      <c r="X187" s="426"/>
      <c r="Y187" s="426"/>
      <c r="Z187" s="426"/>
    </row>
    <row r="188" spans="1:26" ht="15.75" customHeight="1">
      <c r="A188" s="426"/>
      <c r="B188" s="426"/>
      <c r="C188" s="426"/>
      <c r="D188" s="426"/>
      <c r="E188" s="426"/>
      <c r="F188" s="426"/>
      <c r="G188" s="426"/>
      <c r="H188" s="426"/>
      <c r="I188" s="426"/>
      <c r="J188" s="426"/>
      <c r="K188" s="426"/>
      <c r="L188" s="426"/>
      <c r="M188" s="426"/>
      <c r="N188" s="426"/>
      <c r="O188" s="426"/>
      <c r="P188" s="426"/>
      <c r="Q188" s="426"/>
      <c r="R188" s="426"/>
      <c r="S188" s="426"/>
      <c r="T188" s="426"/>
      <c r="U188" s="426"/>
      <c r="V188" s="426"/>
      <c r="W188" s="426"/>
      <c r="X188" s="426"/>
      <c r="Y188" s="426"/>
      <c r="Z188" s="426"/>
    </row>
    <row r="189" spans="1:26" ht="15.75" customHeight="1">
      <c r="A189" s="426"/>
      <c r="B189" s="426"/>
      <c r="C189" s="426"/>
      <c r="D189" s="426"/>
      <c r="E189" s="426"/>
      <c r="F189" s="426"/>
      <c r="G189" s="426"/>
      <c r="H189" s="426"/>
      <c r="I189" s="426"/>
      <c r="J189" s="426"/>
      <c r="K189" s="426"/>
      <c r="L189" s="426"/>
      <c r="M189" s="426"/>
      <c r="N189" s="426"/>
      <c r="O189" s="426"/>
      <c r="P189" s="426"/>
      <c r="Q189" s="426"/>
      <c r="R189" s="426"/>
      <c r="S189" s="426"/>
      <c r="T189" s="426"/>
      <c r="U189" s="426"/>
      <c r="V189" s="426"/>
      <c r="W189" s="426"/>
      <c r="X189" s="426"/>
      <c r="Y189" s="426"/>
      <c r="Z189" s="426"/>
    </row>
    <row r="190" spans="1:26" ht="15.75" customHeight="1">
      <c r="A190" s="426"/>
      <c r="B190" s="426"/>
      <c r="C190" s="426"/>
      <c r="D190" s="426"/>
      <c r="E190" s="426"/>
      <c r="F190" s="426"/>
      <c r="G190" s="426"/>
      <c r="H190" s="426"/>
      <c r="I190" s="426"/>
      <c r="J190" s="426"/>
      <c r="K190" s="426"/>
      <c r="L190" s="426"/>
      <c r="M190" s="426"/>
      <c r="N190" s="426"/>
      <c r="O190" s="426"/>
      <c r="P190" s="426"/>
      <c r="Q190" s="426"/>
      <c r="R190" s="426"/>
      <c r="S190" s="426"/>
      <c r="T190" s="426"/>
      <c r="U190" s="426"/>
      <c r="V190" s="426"/>
      <c r="W190" s="426"/>
      <c r="X190" s="426"/>
      <c r="Y190" s="426"/>
      <c r="Z190" s="426"/>
    </row>
    <row r="191" spans="1:26" ht="15.75" customHeight="1">
      <c r="A191" s="426"/>
      <c r="B191" s="426"/>
      <c r="C191" s="426"/>
      <c r="D191" s="426"/>
      <c r="E191" s="426"/>
      <c r="F191" s="426"/>
      <c r="G191" s="426"/>
      <c r="H191" s="426"/>
      <c r="I191" s="426"/>
      <c r="J191" s="426"/>
      <c r="K191" s="426"/>
      <c r="L191" s="426"/>
      <c r="M191" s="426"/>
      <c r="N191" s="426"/>
      <c r="O191" s="426"/>
      <c r="P191" s="426"/>
      <c r="Q191" s="426"/>
      <c r="R191" s="426"/>
      <c r="S191" s="426"/>
      <c r="T191" s="426"/>
      <c r="U191" s="426"/>
      <c r="V191" s="426"/>
      <c r="W191" s="426"/>
      <c r="X191" s="426"/>
      <c r="Y191" s="426"/>
      <c r="Z191" s="426"/>
    </row>
    <row r="192" spans="1:26" ht="15.75" customHeight="1">
      <c r="A192" s="426"/>
      <c r="B192" s="426"/>
      <c r="C192" s="426"/>
      <c r="D192" s="426"/>
      <c r="E192" s="426"/>
      <c r="F192" s="426"/>
      <c r="G192" s="426"/>
      <c r="H192" s="426"/>
      <c r="I192" s="426"/>
      <c r="J192" s="426"/>
      <c r="K192" s="426"/>
      <c r="L192" s="426"/>
      <c r="M192" s="426"/>
      <c r="N192" s="426"/>
      <c r="O192" s="426"/>
      <c r="P192" s="426"/>
      <c r="Q192" s="426"/>
      <c r="R192" s="426"/>
      <c r="S192" s="426"/>
      <c r="T192" s="426"/>
      <c r="U192" s="426"/>
      <c r="V192" s="426"/>
      <c r="W192" s="426"/>
      <c r="X192" s="426"/>
      <c r="Y192" s="426"/>
      <c r="Z192" s="426"/>
    </row>
    <row r="193" spans="1:26" ht="15.75" customHeight="1">
      <c r="A193" s="426"/>
      <c r="B193" s="426"/>
      <c r="C193" s="426"/>
      <c r="D193" s="426"/>
      <c r="E193" s="426"/>
      <c r="F193" s="426"/>
      <c r="G193" s="426"/>
      <c r="H193" s="426"/>
      <c r="I193" s="426"/>
      <c r="J193" s="426"/>
      <c r="K193" s="426"/>
      <c r="L193" s="426"/>
      <c r="M193" s="426"/>
      <c r="N193" s="426"/>
      <c r="O193" s="426"/>
      <c r="P193" s="426"/>
      <c r="Q193" s="426"/>
      <c r="R193" s="426"/>
      <c r="S193" s="426"/>
      <c r="T193" s="426"/>
      <c r="U193" s="426"/>
      <c r="V193" s="426"/>
      <c r="W193" s="426"/>
      <c r="X193" s="426"/>
      <c r="Y193" s="426"/>
      <c r="Z193" s="426"/>
    </row>
    <row r="194" spans="1:26" ht="15.75" customHeight="1">
      <c r="A194" s="426"/>
      <c r="B194" s="426"/>
      <c r="C194" s="426"/>
      <c r="D194" s="426"/>
      <c r="E194" s="426"/>
      <c r="F194" s="426"/>
      <c r="G194" s="426"/>
      <c r="H194" s="426"/>
      <c r="I194" s="426"/>
      <c r="J194" s="426"/>
      <c r="K194" s="426"/>
      <c r="L194" s="426"/>
      <c r="M194" s="426"/>
      <c r="N194" s="426"/>
      <c r="O194" s="426"/>
      <c r="P194" s="426"/>
      <c r="Q194" s="426"/>
      <c r="R194" s="426"/>
      <c r="S194" s="426"/>
      <c r="T194" s="426"/>
      <c r="U194" s="426"/>
      <c r="V194" s="426"/>
      <c r="W194" s="426"/>
      <c r="X194" s="426"/>
      <c r="Y194" s="426"/>
      <c r="Z194" s="426"/>
    </row>
    <row r="195" spans="1:26" ht="15.75" customHeight="1">
      <c r="A195" s="426"/>
      <c r="B195" s="426"/>
      <c r="C195" s="426"/>
      <c r="D195" s="426"/>
      <c r="E195" s="426"/>
      <c r="F195" s="426"/>
      <c r="G195" s="426"/>
      <c r="H195" s="426"/>
      <c r="I195" s="426"/>
      <c r="J195" s="426"/>
      <c r="K195" s="426"/>
      <c r="L195" s="426"/>
      <c r="M195" s="426"/>
      <c r="N195" s="426"/>
      <c r="O195" s="426"/>
      <c r="P195" s="426"/>
      <c r="Q195" s="426"/>
      <c r="R195" s="426"/>
      <c r="S195" s="426"/>
      <c r="T195" s="426"/>
      <c r="U195" s="426"/>
      <c r="V195" s="426"/>
      <c r="W195" s="426"/>
      <c r="X195" s="426"/>
      <c r="Y195" s="426"/>
      <c r="Z195" s="426"/>
    </row>
    <row r="196" spans="1:26" ht="15.75" customHeight="1">
      <c r="A196" s="426"/>
      <c r="B196" s="426"/>
      <c r="C196" s="426"/>
      <c r="D196" s="426"/>
      <c r="E196" s="426"/>
      <c r="F196" s="426"/>
      <c r="G196" s="426"/>
      <c r="H196" s="426"/>
      <c r="I196" s="426"/>
      <c r="J196" s="426"/>
      <c r="K196" s="426"/>
      <c r="L196" s="426"/>
      <c r="M196" s="426"/>
      <c r="N196" s="426"/>
      <c r="O196" s="426"/>
      <c r="P196" s="426"/>
      <c r="Q196" s="426"/>
      <c r="R196" s="426"/>
      <c r="S196" s="426"/>
      <c r="T196" s="426"/>
      <c r="U196" s="426"/>
      <c r="V196" s="426"/>
      <c r="W196" s="426"/>
      <c r="X196" s="426"/>
      <c r="Y196" s="426"/>
      <c r="Z196" s="426"/>
    </row>
    <row r="197" spans="1:26" ht="15.75" customHeight="1">
      <c r="A197" s="426"/>
      <c r="B197" s="426"/>
      <c r="C197" s="426"/>
      <c r="D197" s="426"/>
      <c r="E197" s="426"/>
      <c r="F197" s="426"/>
      <c r="G197" s="426"/>
      <c r="H197" s="426"/>
      <c r="I197" s="426"/>
      <c r="J197" s="426"/>
      <c r="K197" s="426"/>
      <c r="L197" s="426"/>
      <c r="M197" s="426"/>
      <c r="N197" s="426"/>
      <c r="O197" s="426"/>
      <c r="P197" s="426"/>
      <c r="Q197" s="426"/>
      <c r="R197" s="426"/>
      <c r="S197" s="426"/>
      <c r="T197" s="426"/>
      <c r="U197" s="426"/>
      <c r="V197" s="426"/>
      <c r="W197" s="426"/>
      <c r="X197" s="426"/>
      <c r="Y197" s="426"/>
      <c r="Z197" s="426"/>
    </row>
    <row r="198" spans="1:26" ht="15.75" customHeight="1">
      <c r="A198" s="426"/>
      <c r="B198" s="426"/>
      <c r="C198" s="426"/>
      <c r="D198" s="426"/>
      <c r="E198" s="426"/>
      <c r="F198" s="426"/>
      <c r="G198" s="426"/>
      <c r="H198" s="426"/>
      <c r="I198" s="426"/>
      <c r="J198" s="426"/>
      <c r="K198" s="426"/>
      <c r="L198" s="426"/>
      <c r="M198" s="426"/>
      <c r="N198" s="426"/>
      <c r="O198" s="426"/>
      <c r="P198" s="426"/>
      <c r="Q198" s="426"/>
      <c r="R198" s="426"/>
      <c r="S198" s="426"/>
      <c r="T198" s="426"/>
      <c r="U198" s="426"/>
      <c r="V198" s="426"/>
      <c r="W198" s="426"/>
      <c r="X198" s="426"/>
      <c r="Y198" s="426"/>
      <c r="Z198" s="426"/>
    </row>
    <row r="199" spans="1:26" ht="15.75" customHeight="1">
      <c r="A199" s="426"/>
      <c r="B199" s="426"/>
      <c r="C199" s="426"/>
      <c r="D199" s="426"/>
      <c r="E199" s="426"/>
      <c r="F199" s="426"/>
      <c r="G199" s="426"/>
      <c r="H199" s="426"/>
      <c r="I199" s="426"/>
      <c r="J199" s="426"/>
      <c r="K199" s="426"/>
      <c r="L199" s="426"/>
      <c r="M199" s="426"/>
      <c r="N199" s="426"/>
      <c r="O199" s="426"/>
      <c r="P199" s="426"/>
      <c r="Q199" s="426"/>
      <c r="R199" s="426"/>
      <c r="S199" s="426"/>
      <c r="T199" s="426"/>
      <c r="U199" s="426"/>
      <c r="V199" s="426"/>
      <c r="W199" s="426"/>
      <c r="X199" s="426"/>
      <c r="Y199" s="426"/>
      <c r="Z199" s="426"/>
    </row>
    <row r="200" spans="1:26" ht="15.75" customHeight="1">
      <c r="A200" s="426"/>
      <c r="B200" s="426"/>
      <c r="C200" s="426"/>
      <c r="D200" s="426"/>
      <c r="E200" s="426"/>
      <c r="F200" s="426"/>
      <c r="G200" s="426"/>
      <c r="H200" s="426"/>
      <c r="I200" s="426"/>
      <c r="J200" s="426"/>
      <c r="K200" s="426"/>
      <c r="L200" s="426"/>
      <c r="M200" s="426"/>
      <c r="N200" s="426"/>
      <c r="O200" s="426"/>
      <c r="P200" s="426"/>
      <c r="Q200" s="426"/>
      <c r="R200" s="426"/>
      <c r="S200" s="426"/>
      <c r="T200" s="426"/>
      <c r="U200" s="426"/>
      <c r="V200" s="426"/>
      <c r="W200" s="426"/>
      <c r="X200" s="426"/>
      <c r="Y200" s="426"/>
      <c r="Z200" s="426"/>
    </row>
    <row r="201" spans="1:26" ht="15.75" customHeight="1">
      <c r="A201" s="426"/>
      <c r="B201" s="426"/>
      <c r="C201" s="426"/>
      <c r="D201" s="426"/>
      <c r="E201" s="426"/>
      <c r="F201" s="426"/>
      <c r="G201" s="426"/>
      <c r="H201" s="426"/>
      <c r="I201" s="426"/>
      <c r="J201" s="426"/>
      <c r="K201" s="426"/>
      <c r="L201" s="426"/>
      <c r="M201" s="426"/>
      <c r="N201" s="426"/>
      <c r="O201" s="426"/>
      <c r="P201" s="426"/>
      <c r="Q201" s="426"/>
      <c r="R201" s="426"/>
      <c r="S201" s="426"/>
      <c r="T201" s="426"/>
      <c r="U201" s="426"/>
      <c r="V201" s="426"/>
      <c r="W201" s="426"/>
      <c r="X201" s="426"/>
      <c r="Y201" s="426"/>
      <c r="Z201" s="426"/>
    </row>
    <row r="202" spans="1:26" ht="15.75" customHeight="1">
      <c r="A202" s="426"/>
      <c r="B202" s="426"/>
      <c r="C202" s="426"/>
      <c r="D202" s="426"/>
      <c r="E202" s="426"/>
      <c r="F202" s="426"/>
      <c r="G202" s="426"/>
      <c r="H202" s="426"/>
      <c r="I202" s="426"/>
      <c r="J202" s="426"/>
      <c r="K202" s="426"/>
      <c r="L202" s="426"/>
      <c r="M202" s="426"/>
      <c r="N202" s="426"/>
      <c r="O202" s="426"/>
      <c r="P202" s="426"/>
      <c r="Q202" s="426"/>
      <c r="R202" s="426"/>
      <c r="S202" s="426"/>
      <c r="T202" s="426"/>
      <c r="U202" s="426"/>
      <c r="V202" s="426"/>
      <c r="W202" s="426"/>
      <c r="X202" s="426"/>
      <c r="Y202" s="426"/>
      <c r="Z202" s="426"/>
    </row>
    <row r="203" spans="1:26" ht="15.75" customHeight="1">
      <c r="A203" s="426"/>
      <c r="B203" s="426"/>
      <c r="C203" s="426"/>
      <c r="D203" s="426"/>
      <c r="E203" s="426"/>
      <c r="F203" s="426"/>
      <c r="G203" s="426"/>
      <c r="H203" s="426"/>
      <c r="I203" s="426"/>
      <c r="J203" s="426"/>
      <c r="K203" s="426"/>
      <c r="L203" s="426"/>
      <c r="M203" s="426"/>
      <c r="N203" s="426"/>
      <c r="O203" s="426"/>
      <c r="P203" s="426"/>
      <c r="Q203" s="426"/>
      <c r="R203" s="426"/>
      <c r="S203" s="426"/>
      <c r="T203" s="426"/>
      <c r="U203" s="426"/>
      <c r="V203" s="426"/>
      <c r="W203" s="426"/>
      <c r="X203" s="426"/>
      <c r="Y203" s="426"/>
      <c r="Z203" s="426"/>
    </row>
    <row r="204" spans="1:26" ht="15.75" customHeight="1">
      <c r="A204" s="426"/>
      <c r="B204" s="426"/>
      <c r="C204" s="426"/>
      <c r="D204" s="426"/>
      <c r="E204" s="426"/>
      <c r="F204" s="426"/>
      <c r="G204" s="426"/>
      <c r="H204" s="426"/>
      <c r="I204" s="426"/>
      <c r="J204" s="426"/>
      <c r="K204" s="426"/>
      <c r="L204" s="426"/>
      <c r="M204" s="426"/>
      <c r="N204" s="426"/>
      <c r="O204" s="426"/>
      <c r="P204" s="426"/>
      <c r="Q204" s="426"/>
      <c r="R204" s="426"/>
      <c r="S204" s="426"/>
      <c r="T204" s="426"/>
      <c r="U204" s="426"/>
      <c r="V204" s="426"/>
      <c r="W204" s="426"/>
      <c r="X204" s="426"/>
      <c r="Y204" s="426"/>
      <c r="Z204" s="426"/>
    </row>
    <row r="205" spans="1:26" ht="15.75" customHeight="1">
      <c r="A205" s="426"/>
      <c r="B205" s="426"/>
      <c r="C205" s="426"/>
      <c r="D205" s="426"/>
      <c r="E205" s="426"/>
      <c r="F205" s="426"/>
      <c r="G205" s="426"/>
      <c r="H205" s="426"/>
      <c r="I205" s="426"/>
      <c r="J205" s="426"/>
      <c r="K205" s="426"/>
      <c r="L205" s="426"/>
      <c r="M205" s="426"/>
      <c r="N205" s="426"/>
      <c r="O205" s="426"/>
      <c r="P205" s="426"/>
      <c r="Q205" s="426"/>
      <c r="R205" s="426"/>
      <c r="S205" s="426"/>
      <c r="T205" s="426"/>
      <c r="U205" s="426"/>
      <c r="V205" s="426"/>
      <c r="W205" s="426"/>
      <c r="X205" s="426"/>
      <c r="Y205" s="426"/>
      <c r="Z205" s="426"/>
    </row>
    <row r="206" spans="1:26" ht="15.75" customHeight="1">
      <c r="A206" s="426"/>
      <c r="B206" s="426"/>
      <c r="C206" s="426"/>
      <c r="D206" s="426"/>
      <c r="E206" s="426"/>
      <c r="F206" s="426"/>
      <c r="G206" s="426"/>
      <c r="H206" s="426"/>
      <c r="I206" s="426"/>
      <c r="J206" s="426"/>
      <c r="K206" s="426"/>
      <c r="L206" s="426"/>
      <c r="M206" s="426"/>
      <c r="N206" s="426"/>
      <c r="O206" s="426"/>
      <c r="P206" s="426"/>
      <c r="Q206" s="426"/>
      <c r="R206" s="426"/>
      <c r="S206" s="426"/>
      <c r="T206" s="426"/>
      <c r="U206" s="426"/>
      <c r="V206" s="426"/>
      <c r="W206" s="426"/>
      <c r="X206" s="426"/>
      <c r="Y206" s="426"/>
      <c r="Z206" s="426"/>
    </row>
    <row r="207" spans="1:26" ht="15.75" customHeight="1">
      <c r="A207" s="426"/>
      <c r="B207" s="426"/>
      <c r="C207" s="426"/>
      <c r="D207" s="426"/>
      <c r="E207" s="426"/>
      <c r="F207" s="426"/>
      <c r="G207" s="426"/>
      <c r="H207" s="426"/>
      <c r="I207" s="426"/>
      <c r="J207" s="426"/>
      <c r="K207" s="426"/>
      <c r="L207" s="426"/>
      <c r="M207" s="426"/>
      <c r="N207" s="426"/>
      <c r="O207" s="426"/>
      <c r="P207" s="426"/>
      <c r="Q207" s="426"/>
      <c r="R207" s="426"/>
      <c r="S207" s="426"/>
      <c r="T207" s="426"/>
      <c r="U207" s="426"/>
      <c r="V207" s="426"/>
      <c r="W207" s="426"/>
      <c r="X207" s="426"/>
      <c r="Y207" s="426"/>
      <c r="Z207" s="426"/>
    </row>
    <row r="208" spans="1:26" ht="15.75" customHeight="1">
      <c r="A208" s="426"/>
      <c r="B208" s="426"/>
      <c r="C208" s="426"/>
      <c r="D208" s="426"/>
      <c r="E208" s="426"/>
      <c r="F208" s="426"/>
      <c r="G208" s="426"/>
      <c r="H208" s="426"/>
      <c r="I208" s="426"/>
      <c r="J208" s="426"/>
      <c r="K208" s="426"/>
      <c r="L208" s="426"/>
      <c r="M208" s="426"/>
      <c r="N208" s="426"/>
      <c r="O208" s="426"/>
      <c r="P208" s="426"/>
      <c r="Q208" s="426"/>
      <c r="R208" s="426"/>
      <c r="S208" s="426"/>
      <c r="T208" s="426"/>
      <c r="U208" s="426"/>
      <c r="V208" s="426"/>
      <c r="W208" s="426"/>
      <c r="X208" s="426"/>
      <c r="Y208" s="426"/>
      <c r="Z208" s="426"/>
    </row>
    <row r="209" spans="1:26" ht="15.75" customHeight="1">
      <c r="A209" s="426"/>
      <c r="B209" s="426"/>
      <c r="C209" s="426"/>
      <c r="D209" s="426"/>
      <c r="E209" s="426"/>
      <c r="F209" s="426"/>
      <c r="G209" s="426"/>
      <c r="H209" s="426"/>
      <c r="I209" s="426"/>
      <c r="J209" s="426"/>
      <c r="K209" s="426"/>
      <c r="L209" s="426"/>
      <c r="M209" s="426"/>
      <c r="N209" s="426"/>
      <c r="O209" s="426"/>
      <c r="P209" s="426"/>
      <c r="Q209" s="426"/>
      <c r="R209" s="426"/>
      <c r="S209" s="426"/>
      <c r="T209" s="426"/>
      <c r="U209" s="426"/>
      <c r="V209" s="426"/>
      <c r="W209" s="426"/>
      <c r="X209" s="426"/>
      <c r="Y209" s="426"/>
      <c r="Z209" s="426"/>
    </row>
    <row r="210" spans="1:26" ht="15.75" customHeight="1">
      <c r="A210" s="426"/>
      <c r="B210" s="426"/>
      <c r="C210" s="426"/>
      <c r="D210" s="426"/>
      <c r="E210" s="426"/>
      <c r="F210" s="426"/>
      <c r="G210" s="426"/>
      <c r="H210" s="426"/>
      <c r="I210" s="426"/>
      <c r="J210" s="426"/>
      <c r="K210" s="426"/>
      <c r="L210" s="426"/>
      <c r="M210" s="426"/>
      <c r="N210" s="426"/>
      <c r="O210" s="426"/>
      <c r="P210" s="426"/>
      <c r="Q210" s="426"/>
      <c r="R210" s="426"/>
      <c r="S210" s="426"/>
      <c r="T210" s="426"/>
      <c r="U210" s="426"/>
      <c r="V210" s="426"/>
      <c r="W210" s="426"/>
      <c r="X210" s="426"/>
      <c r="Y210" s="426"/>
      <c r="Z210" s="426"/>
    </row>
    <row r="211" spans="1:26" ht="15.75" customHeight="1">
      <c r="A211" s="426"/>
      <c r="B211" s="426"/>
      <c r="C211" s="426"/>
      <c r="D211" s="426"/>
      <c r="E211" s="426"/>
      <c r="F211" s="426"/>
      <c r="G211" s="426"/>
      <c r="H211" s="426"/>
      <c r="I211" s="426"/>
      <c r="J211" s="426"/>
      <c r="K211" s="426"/>
      <c r="L211" s="426"/>
      <c r="M211" s="426"/>
      <c r="N211" s="426"/>
      <c r="O211" s="426"/>
      <c r="P211" s="426"/>
      <c r="Q211" s="426"/>
      <c r="R211" s="426"/>
      <c r="S211" s="426"/>
      <c r="T211" s="426"/>
      <c r="U211" s="426"/>
      <c r="V211" s="426"/>
      <c r="W211" s="426"/>
      <c r="X211" s="426"/>
      <c r="Y211" s="426"/>
      <c r="Z211" s="426"/>
    </row>
    <row r="212" spans="1:26" ht="15.75" customHeight="1">
      <c r="A212" s="426"/>
      <c r="B212" s="426"/>
      <c r="C212" s="426"/>
      <c r="D212" s="426"/>
      <c r="E212" s="426"/>
      <c r="F212" s="426"/>
      <c r="G212" s="426"/>
      <c r="H212" s="426"/>
      <c r="I212" s="426"/>
      <c r="J212" s="426"/>
      <c r="K212" s="426"/>
      <c r="L212" s="426"/>
      <c r="M212" s="426"/>
      <c r="N212" s="426"/>
      <c r="O212" s="426"/>
      <c r="P212" s="426"/>
      <c r="Q212" s="426"/>
      <c r="R212" s="426"/>
      <c r="S212" s="426"/>
      <c r="T212" s="426"/>
      <c r="U212" s="426"/>
      <c r="V212" s="426"/>
      <c r="W212" s="426"/>
      <c r="X212" s="426"/>
      <c r="Y212" s="426"/>
      <c r="Z212" s="426"/>
    </row>
    <row r="213" spans="1:26" ht="15.75" customHeight="1">
      <c r="A213" s="426"/>
      <c r="B213" s="426"/>
      <c r="C213" s="426"/>
      <c r="D213" s="426"/>
      <c r="E213" s="426"/>
      <c r="F213" s="426"/>
      <c r="G213" s="426"/>
      <c r="H213" s="426"/>
      <c r="I213" s="426"/>
      <c r="J213" s="426"/>
      <c r="K213" s="426"/>
      <c r="L213" s="426"/>
      <c r="M213" s="426"/>
      <c r="N213" s="426"/>
      <c r="O213" s="426"/>
      <c r="P213" s="426"/>
      <c r="Q213" s="426"/>
      <c r="R213" s="426"/>
      <c r="S213" s="426"/>
      <c r="T213" s="426"/>
      <c r="U213" s="426"/>
      <c r="V213" s="426"/>
      <c r="W213" s="426"/>
      <c r="X213" s="426"/>
      <c r="Y213" s="426"/>
      <c r="Z213" s="426"/>
    </row>
    <row r="214" spans="1:26" ht="15.75" customHeight="1">
      <c r="A214" s="426"/>
      <c r="B214" s="426"/>
      <c r="C214" s="426"/>
      <c r="D214" s="426"/>
      <c r="E214" s="426"/>
      <c r="F214" s="426"/>
      <c r="G214" s="426"/>
      <c r="H214" s="426"/>
      <c r="I214" s="426"/>
      <c r="J214" s="426"/>
      <c r="K214" s="426"/>
      <c r="L214" s="426"/>
      <c r="M214" s="426"/>
      <c r="N214" s="426"/>
      <c r="O214" s="426"/>
      <c r="P214" s="426"/>
      <c r="Q214" s="426"/>
      <c r="R214" s="426"/>
      <c r="S214" s="426"/>
      <c r="T214" s="426"/>
      <c r="U214" s="426"/>
      <c r="V214" s="426"/>
      <c r="W214" s="426"/>
      <c r="X214" s="426"/>
      <c r="Y214" s="426"/>
      <c r="Z214" s="426"/>
    </row>
    <row r="215" spans="1:26" ht="15.75" customHeight="1">
      <c r="A215" s="426"/>
      <c r="B215" s="426"/>
      <c r="C215" s="426"/>
      <c r="D215" s="426"/>
      <c r="E215" s="426"/>
      <c r="F215" s="426"/>
      <c r="G215" s="426"/>
      <c r="H215" s="426"/>
      <c r="I215" s="426"/>
      <c r="J215" s="426"/>
      <c r="K215" s="426"/>
      <c r="L215" s="426"/>
      <c r="M215" s="426"/>
      <c r="N215" s="426"/>
      <c r="O215" s="426"/>
      <c r="P215" s="426"/>
      <c r="Q215" s="426"/>
      <c r="R215" s="426"/>
      <c r="S215" s="426"/>
      <c r="T215" s="426"/>
      <c r="U215" s="426"/>
      <c r="V215" s="426"/>
      <c r="W215" s="426"/>
      <c r="X215" s="426"/>
      <c r="Y215" s="426"/>
      <c r="Z215" s="426"/>
    </row>
    <row r="216" spans="1:26" ht="15.75" customHeight="1">
      <c r="A216" s="426"/>
      <c r="B216" s="426"/>
      <c r="C216" s="426"/>
      <c r="D216" s="426"/>
      <c r="E216" s="426"/>
      <c r="F216" s="426"/>
      <c r="G216" s="426"/>
      <c r="H216" s="426"/>
      <c r="I216" s="426"/>
      <c r="J216" s="426"/>
      <c r="K216" s="426"/>
      <c r="L216" s="426"/>
      <c r="M216" s="426"/>
      <c r="N216" s="426"/>
      <c r="O216" s="426"/>
      <c r="P216" s="426"/>
      <c r="Q216" s="426"/>
      <c r="R216" s="426"/>
      <c r="S216" s="426"/>
      <c r="T216" s="426"/>
      <c r="U216" s="426"/>
      <c r="V216" s="426"/>
      <c r="W216" s="426"/>
      <c r="X216" s="426"/>
      <c r="Y216" s="426"/>
      <c r="Z216" s="426"/>
    </row>
    <row r="217" spans="1:26" ht="15.75" customHeight="1">
      <c r="A217" s="426"/>
      <c r="B217" s="426"/>
      <c r="C217" s="426"/>
      <c r="D217" s="426"/>
      <c r="E217" s="426"/>
      <c r="F217" s="426"/>
      <c r="G217" s="426"/>
      <c r="H217" s="426"/>
      <c r="I217" s="426"/>
      <c r="J217" s="426"/>
      <c r="K217" s="426"/>
      <c r="L217" s="426"/>
      <c r="M217" s="426"/>
      <c r="N217" s="426"/>
      <c r="O217" s="426"/>
      <c r="P217" s="426"/>
      <c r="Q217" s="426"/>
      <c r="R217" s="426"/>
      <c r="S217" s="426"/>
      <c r="T217" s="426"/>
      <c r="U217" s="426"/>
      <c r="V217" s="426"/>
      <c r="W217" s="426"/>
      <c r="X217" s="426"/>
      <c r="Y217" s="426"/>
      <c r="Z217" s="426"/>
    </row>
    <row r="218" spans="1:26" ht="15.75" customHeight="1">
      <c r="A218" s="426"/>
      <c r="B218" s="426"/>
      <c r="C218" s="426"/>
      <c r="D218" s="426"/>
      <c r="E218" s="426"/>
      <c r="F218" s="426"/>
      <c r="G218" s="426"/>
      <c r="H218" s="426"/>
      <c r="I218" s="426"/>
      <c r="J218" s="426"/>
      <c r="K218" s="426"/>
      <c r="L218" s="426"/>
      <c r="M218" s="426"/>
      <c r="N218" s="426"/>
      <c r="O218" s="426"/>
      <c r="P218" s="426"/>
      <c r="Q218" s="426"/>
      <c r="R218" s="426"/>
      <c r="S218" s="426"/>
      <c r="T218" s="426"/>
      <c r="U218" s="426"/>
      <c r="V218" s="426"/>
      <c r="W218" s="426"/>
      <c r="X218" s="426"/>
      <c r="Y218" s="426"/>
      <c r="Z218" s="426"/>
    </row>
    <row r="219" spans="1:26" ht="15.75" customHeight="1">
      <c r="A219" s="426"/>
      <c r="B219" s="426"/>
      <c r="C219" s="426"/>
      <c r="D219" s="426"/>
      <c r="E219" s="426"/>
      <c r="F219" s="426"/>
      <c r="G219" s="426"/>
      <c r="H219" s="426"/>
      <c r="I219" s="426"/>
      <c r="J219" s="426"/>
      <c r="K219" s="426"/>
      <c r="L219" s="426"/>
      <c r="M219" s="426"/>
      <c r="N219" s="426"/>
      <c r="O219" s="426"/>
      <c r="P219" s="426"/>
      <c r="Q219" s="426"/>
      <c r="R219" s="426"/>
      <c r="S219" s="426"/>
      <c r="T219" s="426"/>
      <c r="U219" s="426"/>
      <c r="V219" s="426"/>
      <c r="W219" s="426"/>
      <c r="X219" s="426"/>
      <c r="Y219" s="426"/>
      <c r="Z219" s="426"/>
    </row>
    <row r="220" spans="1:26" ht="15.75" customHeight="1">
      <c r="A220" s="426"/>
      <c r="B220" s="426"/>
      <c r="C220" s="426"/>
      <c r="D220" s="426"/>
      <c r="E220" s="426"/>
      <c r="F220" s="426"/>
      <c r="G220" s="426"/>
      <c r="H220" s="426"/>
      <c r="I220" s="426"/>
      <c r="J220" s="426"/>
      <c r="K220" s="426"/>
      <c r="L220" s="426"/>
      <c r="M220" s="426"/>
      <c r="N220" s="426"/>
      <c r="O220" s="426"/>
      <c r="P220" s="426"/>
      <c r="Q220" s="426"/>
      <c r="R220" s="426"/>
      <c r="S220" s="426"/>
      <c r="T220" s="426"/>
      <c r="U220" s="426"/>
      <c r="V220" s="426"/>
      <c r="W220" s="426"/>
      <c r="X220" s="426"/>
      <c r="Y220" s="426"/>
      <c r="Z220" s="426"/>
    </row>
    <row r="221" spans="1:26" ht="15.75" customHeight="1">
      <c r="A221" s="426"/>
      <c r="B221" s="426"/>
      <c r="C221" s="426"/>
      <c r="D221" s="426"/>
      <c r="E221" s="426"/>
      <c r="F221" s="426"/>
      <c r="G221" s="426"/>
      <c r="H221" s="426"/>
      <c r="I221" s="426"/>
      <c r="J221" s="426"/>
      <c r="K221" s="426"/>
      <c r="L221" s="426"/>
      <c r="M221" s="426"/>
      <c r="N221" s="426"/>
      <c r="O221" s="426"/>
      <c r="P221" s="426"/>
      <c r="Q221" s="426"/>
      <c r="R221" s="426"/>
      <c r="S221" s="426"/>
      <c r="T221" s="426"/>
      <c r="U221" s="426"/>
      <c r="V221" s="426"/>
      <c r="W221" s="426"/>
      <c r="X221" s="426"/>
      <c r="Y221" s="426"/>
      <c r="Z221" s="426"/>
    </row>
    <row r="222" spans="1:26" ht="15.75" customHeight="1">
      <c r="A222" s="426"/>
      <c r="B222" s="426"/>
      <c r="C222" s="426"/>
      <c r="D222" s="426"/>
      <c r="E222" s="426"/>
      <c r="F222" s="426"/>
      <c r="G222" s="426"/>
      <c r="H222" s="426"/>
      <c r="I222" s="426"/>
      <c r="J222" s="426"/>
      <c r="K222" s="426"/>
      <c r="L222" s="426"/>
      <c r="M222" s="426"/>
      <c r="N222" s="426"/>
      <c r="O222" s="426"/>
      <c r="P222" s="426"/>
      <c r="Q222" s="426"/>
      <c r="R222" s="426"/>
      <c r="S222" s="426"/>
      <c r="T222" s="426"/>
      <c r="U222" s="426"/>
      <c r="V222" s="426"/>
      <c r="W222" s="426"/>
      <c r="X222" s="426"/>
      <c r="Y222" s="426"/>
      <c r="Z222" s="426"/>
    </row>
    <row r="223" spans="1:26" ht="15.75" customHeight="1">
      <c r="A223" s="426"/>
      <c r="B223" s="426"/>
      <c r="C223" s="426"/>
      <c r="D223" s="426"/>
      <c r="E223" s="426"/>
      <c r="F223" s="426"/>
      <c r="G223" s="426"/>
      <c r="H223" s="426"/>
      <c r="I223" s="426"/>
      <c r="J223" s="426"/>
      <c r="K223" s="426"/>
      <c r="L223" s="426"/>
      <c r="M223" s="426"/>
      <c r="N223" s="426"/>
      <c r="O223" s="426"/>
      <c r="P223" s="426"/>
      <c r="Q223" s="426"/>
      <c r="R223" s="426"/>
      <c r="S223" s="426"/>
      <c r="T223" s="426"/>
      <c r="U223" s="426"/>
      <c r="V223" s="426"/>
      <c r="W223" s="426"/>
      <c r="X223" s="426"/>
      <c r="Y223" s="426"/>
      <c r="Z223" s="426"/>
    </row>
    <row r="224" spans="1:26" ht="15.75" customHeight="1">
      <c r="A224" s="426"/>
      <c r="B224" s="426"/>
      <c r="C224" s="426"/>
      <c r="D224" s="426"/>
      <c r="E224" s="426"/>
      <c r="F224" s="426"/>
      <c r="G224" s="426"/>
      <c r="H224" s="426"/>
      <c r="I224" s="426"/>
      <c r="J224" s="426"/>
      <c r="K224" s="426"/>
      <c r="L224" s="426"/>
      <c r="M224" s="426"/>
      <c r="N224" s="426"/>
      <c r="O224" s="426"/>
      <c r="P224" s="426"/>
      <c r="Q224" s="426"/>
      <c r="R224" s="426"/>
      <c r="S224" s="426"/>
      <c r="T224" s="426"/>
      <c r="U224" s="426"/>
      <c r="V224" s="426"/>
      <c r="W224" s="426"/>
      <c r="X224" s="426"/>
      <c r="Y224" s="426"/>
      <c r="Z224" s="426"/>
    </row>
    <row r="225" spans="1:26" ht="15.75" customHeight="1">
      <c r="A225" s="426"/>
      <c r="B225" s="426"/>
      <c r="C225" s="426"/>
      <c r="D225" s="426"/>
      <c r="E225" s="426"/>
      <c r="F225" s="426"/>
      <c r="G225" s="426"/>
      <c r="H225" s="426"/>
      <c r="I225" s="426"/>
      <c r="J225" s="426"/>
      <c r="K225" s="426"/>
      <c r="L225" s="426"/>
      <c r="M225" s="426"/>
      <c r="N225" s="426"/>
      <c r="O225" s="426"/>
      <c r="P225" s="426"/>
      <c r="Q225" s="426"/>
      <c r="R225" s="426"/>
      <c r="S225" s="426"/>
      <c r="T225" s="426"/>
      <c r="U225" s="426"/>
      <c r="V225" s="426"/>
      <c r="W225" s="426"/>
      <c r="X225" s="426"/>
      <c r="Y225" s="426"/>
      <c r="Z225" s="426"/>
    </row>
    <row r="226" spans="1:26" ht="15.75" customHeight="1">
      <c r="A226" s="426"/>
      <c r="B226" s="426"/>
      <c r="C226" s="426"/>
      <c r="D226" s="426"/>
      <c r="E226" s="426"/>
      <c r="F226" s="426"/>
      <c r="G226" s="426"/>
      <c r="H226" s="426"/>
      <c r="I226" s="426"/>
      <c r="J226" s="426"/>
      <c r="K226" s="426"/>
      <c r="L226" s="426"/>
      <c r="M226" s="426"/>
      <c r="N226" s="426"/>
      <c r="O226" s="426"/>
      <c r="P226" s="426"/>
      <c r="Q226" s="426"/>
      <c r="R226" s="426"/>
      <c r="S226" s="426"/>
      <c r="T226" s="426"/>
      <c r="U226" s="426"/>
      <c r="V226" s="426"/>
      <c r="W226" s="426"/>
      <c r="X226" s="426"/>
      <c r="Y226" s="426"/>
      <c r="Z226" s="426"/>
    </row>
    <row r="227" spans="1:26" ht="15.75" customHeight="1">
      <c r="A227" s="426"/>
      <c r="B227" s="426"/>
      <c r="C227" s="426"/>
      <c r="D227" s="426"/>
      <c r="E227" s="426"/>
      <c r="F227" s="426"/>
      <c r="G227" s="426"/>
      <c r="H227" s="426"/>
      <c r="I227" s="426"/>
      <c r="J227" s="426"/>
      <c r="K227" s="426"/>
      <c r="L227" s="426"/>
      <c r="M227" s="426"/>
      <c r="N227" s="426"/>
      <c r="O227" s="426"/>
      <c r="P227" s="426"/>
      <c r="Q227" s="426"/>
      <c r="R227" s="426"/>
      <c r="S227" s="426"/>
      <c r="T227" s="426"/>
      <c r="U227" s="426"/>
      <c r="V227" s="426"/>
      <c r="W227" s="426"/>
      <c r="X227" s="426"/>
      <c r="Y227" s="426"/>
      <c r="Z227" s="426"/>
    </row>
    <row r="228" spans="1:26" ht="15.75" customHeight="1">
      <c r="A228" s="426"/>
      <c r="B228" s="426"/>
      <c r="C228" s="426"/>
      <c r="D228" s="426"/>
      <c r="E228" s="426"/>
      <c r="F228" s="426"/>
      <c r="G228" s="426"/>
      <c r="H228" s="426"/>
      <c r="I228" s="426"/>
      <c r="J228" s="426"/>
      <c r="K228" s="426"/>
      <c r="L228" s="426"/>
      <c r="M228" s="426"/>
      <c r="N228" s="426"/>
      <c r="O228" s="426"/>
      <c r="P228" s="426"/>
      <c r="Q228" s="426"/>
      <c r="R228" s="426"/>
      <c r="S228" s="426"/>
      <c r="T228" s="426"/>
      <c r="U228" s="426"/>
      <c r="V228" s="426"/>
      <c r="W228" s="426"/>
      <c r="X228" s="426"/>
      <c r="Y228" s="426"/>
      <c r="Z228" s="426"/>
    </row>
    <row r="229" spans="1:26" ht="15.75" customHeight="1">
      <c r="A229" s="426"/>
      <c r="B229" s="426"/>
      <c r="C229" s="426"/>
      <c r="D229" s="426"/>
      <c r="E229" s="426"/>
      <c r="F229" s="426"/>
      <c r="G229" s="426"/>
      <c r="H229" s="426"/>
      <c r="I229" s="426"/>
      <c r="J229" s="426"/>
      <c r="K229" s="426"/>
      <c r="L229" s="426"/>
      <c r="M229" s="426"/>
      <c r="N229" s="426"/>
      <c r="O229" s="426"/>
      <c r="P229" s="426"/>
      <c r="Q229" s="426"/>
      <c r="R229" s="426"/>
      <c r="S229" s="426"/>
      <c r="T229" s="426"/>
      <c r="U229" s="426"/>
      <c r="V229" s="426"/>
      <c r="W229" s="426"/>
      <c r="X229" s="426"/>
      <c r="Y229" s="426"/>
      <c r="Z229" s="426"/>
    </row>
    <row r="230" spans="1:26" ht="15.75" customHeight="1">
      <c r="A230" s="426"/>
      <c r="B230" s="426"/>
      <c r="C230" s="426"/>
      <c r="D230" s="426"/>
      <c r="E230" s="426"/>
      <c r="F230" s="426"/>
      <c r="G230" s="426"/>
      <c r="H230" s="426"/>
      <c r="I230" s="426"/>
      <c r="J230" s="426"/>
      <c r="K230" s="426"/>
      <c r="L230" s="426"/>
      <c r="M230" s="426"/>
      <c r="N230" s="426"/>
      <c r="O230" s="426"/>
      <c r="P230" s="426"/>
      <c r="Q230" s="426"/>
      <c r="R230" s="426"/>
      <c r="S230" s="426"/>
      <c r="T230" s="426"/>
      <c r="U230" s="426"/>
      <c r="V230" s="426"/>
      <c r="W230" s="426"/>
      <c r="X230" s="426"/>
      <c r="Y230" s="426"/>
      <c r="Z230" s="426"/>
    </row>
    <row r="231" spans="1:26" ht="15.75" customHeight="1">
      <c r="A231" s="426"/>
      <c r="B231" s="426"/>
      <c r="C231" s="426"/>
      <c r="D231" s="426"/>
      <c r="E231" s="426"/>
      <c r="F231" s="426"/>
      <c r="G231" s="426"/>
      <c r="H231" s="426"/>
      <c r="I231" s="426"/>
      <c r="J231" s="426"/>
      <c r="K231" s="426"/>
      <c r="L231" s="426"/>
      <c r="M231" s="426"/>
      <c r="N231" s="426"/>
      <c r="O231" s="426"/>
      <c r="P231" s="426"/>
      <c r="Q231" s="426"/>
      <c r="R231" s="426"/>
      <c r="S231" s="426"/>
      <c r="T231" s="426"/>
      <c r="U231" s="426"/>
      <c r="V231" s="426"/>
      <c r="W231" s="426"/>
      <c r="X231" s="426"/>
      <c r="Y231" s="426"/>
      <c r="Z231" s="426"/>
    </row>
    <row r="232" spans="1:26" ht="15.75" customHeight="1">
      <c r="A232" s="426"/>
      <c r="B232" s="426"/>
      <c r="C232" s="426"/>
      <c r="D232" s="426"/>
      <c r="E232" s="426"/>
      <c r="F232" s="426"/>
      <c r="G232" s="426"/>
      <c r="H232" s="426"/>
      <c r="I232" s="426"/>
      <c r="J232" s="426"/>
      <c r="K232" s="426"/>
      <c r="L232" s="426"/>
      <c r="M232" s="426"/>
      <c r="N232" s="426"/>
      <c r="O232" s="426"/>
      <c r="P232" s="426"/>
      <c r="Q232" s="426"/>
      <c r="R232" s="426"/>
      <c r="S232" s="426"/>
      <c r="T232" s="426"/>
      <c r="U232" s="426"/>
      <c r="V232" s="426"/>
      <c r="W232" s="426"/>
      <c r="X232" s="426"/>
      <c r="Y232" s="426"/>
      <c r="Z232" s="426"/>
    </row>
    <row r="233" spans="1:26" ht="15.75" customHeight="1">
      <c r="A233" s="426"/>
      <c r="B233" s="426"/>
      <c r="C233" s="426"/>
      <c r="D233" s="426"/>
      <c r="E233" s="426"/>
      <c r="F233" s="426"/>
      <c r="G233" s="426"/>
      <c r="H233" s="426"/>
      <c r="I233" s="426"/>
      <c r="J233" s="426"/>
      <c r="K233" s="426"/>
      <c r="L233" s="426"/>
      <c r="M233" s="426"/>
      <c r="N233" s="426"/>
      <c r="O233" s="426"/>
      <c r="P233" s="426"/>
      <c r="Q233" s="426"/>
      <c r="R233" s="426"/>
      <c r="S233" s="426"/>
      <c r="T233" s="426"/>
      <c r="U233" s="426"/>
      <c r="V233" s="426"/>
      <c r="W233" s="426"/>
      <c r="X233" s="426"/>
      <c r="Y233" s="426"/>
      <c r="Z233" s="426"/>
    </row>
    <row r="234" spans="1:26" ht="15.75" customHeight="1">
      <c r="A234" s="426"/>
      <c r="B234" s="426"/>
      <c r="C234" s="426"/>
      <c r="D234" s="426"/>
      <c r="E234" s="426"/>
      <c r="F234" s="426"/>
      <c r="G234" s="426"/>
      <c r="H234" s="426"/>
      <c r="I234" s="426"/>
      <c r="J234" s="426"/>
      <c r="K234" s="426"/>
      <c r="L234" s="426"/>
      <c r="M234" s="426"/>
      <c r="N234" s="426"/>
      <c r="O234" s="426"/>
      <c r="P234" s="426"/>
      <c r="Q234" s="426"/>
      <c r="R234" s="426"/>
      <c r="S234" s="426"/>
      <c r="T234" s="426"/>
      <c r="U234" s="426"/>
      <c r="V234" s="426"/>
      <c r="W234" s="426"/>
      <c r="X234" s="426"/>
      <c r="Y234" s="426"/>
      <c r="Z234" s="426"/>
    </row>
    <row r="235" spans="1:26" ht="15.75" customHeight="1">
      <c r="A235" s="426"/>
      <c r="B235" s="426"/>
      <c r="C235" s="426"/>
      <c r="D235" s="426"/>
      <c r="E235" s="426"/>
      <c r="F235" s="426"/>
      <c r="G235" s="426"/>
      <c r="H235" s="426"/>
      <c r="I235" s="426"/>
      <c r="J235" s="426"/>
      <c r="K235" s="426"/>
      <c r="L235" s="426"/>
      <c r="M235" s="426"/>
      <c r="N235" s="426"/>
      <c r="O235" s="426"/>
      <c r="P235" s="426"/>
      <c r="Q235" s="426"/>
      <c r="R235" s="426"/>
      <c r="S235" s="426"/>
      <c r="T235" s="426"/>
      <c r="U235" s="426"/>
      <c r="V235" s="426"/>
      <c r="W235" s="426"/>
      <c r="X235" s="426"/>
      <c r="Y235" s="426"/>
      <c r="Z235" s="426"/>
    </row>
    <row r="236" spans="1:26" ht="15.75" customHeight="1">
      <c r="A236" s="426"/>
      <c r="B236" s="426"/>
      <c r="C236" s="426"/>
      <c r="D236" s="426"/>
      <c r="E236" s="426"/>
      <c r="F236" s="426"/>
      <c r="G236" s="426"/>
      <c r="H236" s="426"/>
      <c r="I236" s="426"/>
      <c r="J236" s="426"/>
      <c r="K236" s="426"/>
      <c r="L236" s="426"/>
      <c r="M236" s="426"/>
      <c r="N236" s="426"/>
      <c r="O236" s="426"/>
      <c r="P236" s="426"/>
      <c r="Q236" s="426"/>
      <c r="R236" s="426"/>
      <c r="S236" s="426"/>
      <c r="T236" s="426"/>
      <c r="U236" s="426"/>
      <c r="V236" s="426"/>
      <c r="W236" s="426"/>
      <c r="X236" s="426"/>
      <c r="Y236" s="426"/>
      <c r="Z236" s="426"/>
    </row>
    <row r="237" spans="1:26" ht="15.75" customHeight="1">
      <c r="A237" s="426"/>
      <c r="B237" s="426"/>
      <c r="C237" s="426"/>
      <c r="D237" s="426"/>
      <c r="E237" s="426"/>
      <c r="F237" s="426"/>
      <c r="G237" s="426"/>
      <c r="H237" s="426"/>
      <c r="I237" s="426"/>
      <c r="J237" s="426"/>
      <c r="K237" s="426"/>
      <c r="L237" s="426"/>
      <c r="M237" s="426"/>
      <c r="N237" s="426"/>
      <c r="O237" s="426"/>
      <c r="P237" s="426"/>
      <c r="Q237" s="426"/>
      <c r="R237" s="426"/>
      <c r="S237" s="426"/>
      <c r="T237" s="426"/>
      <c r="U237" s="426"/>
      <c r="V237" s="426"/>
      <c r="W237" s="426"/>
      <c r="X237" s="426"/>
      <c r="Y237" s="426"/>
      <c r="Z237" s="426"/>
    </row>
    <row r="238" spans="1:26" ht="15.75" customHeight="1">
      <c r="A238" s="426"/>
      <c r="B238" s="426"/>
      <c r="C238" s="426"/>
      <c r="D238" s="426"/>
      <c r="E238" s="426"/>
      <c r="F238" s="426"/>
      <c r="G238" s="426"/>
      <c r="H238" s="426"/>
      <c r="I238" s="426"/>
      <c r="J238" s="426"/>
      <c r="K238" s="426"/>
      <c r="L238" s="426"/>
      <c r="M238" s="426"/>
      <c r="N238" s="426"/>
      <c r="O238" s="426"/>
      <c r="P238" s="426"/>
      <c r="Q238" s="426"/>
      <c r="R238" s="426"/>
      <c r="S238" s="426"/>
      <c r="T238" s="426"/>
      <c r="U238" s="426"/>
      <c r="V238" s="426"/>
      <c r="W238" s="426"/>
      <c r="X238" s="426"/>
      <c r="Y238" s="426"/>
      <c r="Z238" s="426"/>
    </row>
    <row r="239" spans="1:26" ht="15.75" customHeight="1">
      <c r="A239" s="426"/>
      <c r="B239" s="426"/>
      <c r="C239" s="426"/>
      <c r="D239" s="426"/>
      <c r="E239" s="426"/>
      <c r="F239" s="426"/>
      <c r="G239" s="426"/>
      <c r="H239" s="426"/>
      <c r="I239" s="426"/>
      <c r="J239" s="426"/>
      <c r="K239" s="426"/>
      <c r="L239" s="426"/>
      <c r="M239" s="426"/>
      <c r="N239" s="426"/>
      <c r="O239" s="426"/>
      <c r="P239" s="426"/>
      <c r="Q239" s="426"/>
      <c r="R239" s="426"/>
      <c r="S239" s="426"/>
      <c r="T239" s="426"/>
      <c r="U239" s="426"/>
      <c r="V239" s="426"/>
      <c r="W239" s="426"/>
      <c r="X239" s="426"/>
      <c r="Y239" s="426"/>
      <c r="Z239" s="426"/>
    </row>
    <row r="240" spans="1:26" ht="15.75" customHeight="1">
      <c r="A240" s="426"/>
      <c r="B240" s="426"/>
      <c r="C240" s="426"/>
      <c r="D240" s="426"/>
      <c r="E240" s="426"/>
      <c r="F240" s="426"/>
      <c r="G240" s="426"/>
      <c r="H240" s="426"/>
      <c r="I240" s="426"/>
      <c r="J240" s="426"/>
      <c r="K240" s="426"/>
      <c r="L240" s="426"/>
      <c r="M240" s="426"/>
      <c r="N240" s="426"/>
      <c r="O240" s="426"/>
      <c r="P240" s="426"/>
      <c r="Q240" s="426"/>
      <c r="R240" s="426"/>
      <c r="S240" s="426"/>
      <c r="T240" s="426"/>
      <c r="U240" s="426"/>
      <c r="V240" s="426"/>
      <c r="W240" s="426"/>
      <c r="X240" s="426"/>
      <c r="Y240" s="426"/>
      <c r="Z240" s="426"/>
    </row>
    <row r="241" spans="1:26" ht="15.75" customHeight="1">
      <c r="A241" s="426"/>
      <c r="B241" s="426"/>
      <c r="C241" s="426"/>
      <c r="D241" s="426"/>
      <c r="E241" s="426"/>
      <c r="F241" s="426"/>
      <c r="G241" s="426"/>
      <c r="H241" s="426"/>
      <c r="I241" s="426"/>
      <c r="J241" s="426"/>
      <c r="K241" s="426"/>
      <c r="L241" s="426"/>
      <c r="M241" s="426"/>
      <c r="N241" s="426"/>
      <c r="O241" s="426"/>
      <c r="P241" s="426"/>
      <c r="Q241" s="426"/>
      <c r="R241" s="426"/>
      <c r="S241" s="426"/>
      <c r="T241" s="426"/>
      <c r="U241" s="426"/>
      <c r="V241" s="426"/>
      <c r="W241" s="426"/>
      <c r="X241" s="426"/>
      <c r="Y241" s="426"/>
      <c r="Z241" s="426"/>
    </row>
    <row r="242" spans="1:26" ht="15.75" customHeight="1">
      <c r="A242" s="426"/>
      <c r="B242" s="426"/>
      <c r="C242" s="426"/>
      <c r="D242" s="426"/>
      <c r="E242" s="426"/>
      <c r="F242" s="426"/>
      <c r="G242" s="426"/>
      <c r="H242" s="426"/>
      <c r="I242" s="426"/>
      <c r="J242" s="426"/>
      <c r="K242" s="426"/>
      <c r="L242" s="426"/>
      <c r="M242" s="426"/>
      <c r="N242" s="426"/>
      <c r="O242" s="426"/>
      <c r="P242" s="426"/>
      <c r="Q242" s="426"/>
      <c r="R242" s="426"/>
      <c r="S242" s="426"/>
      <c r="T242" s="426"/>
      <c r="U242" s="426"/>
      <c r="V242" s="426"/>
      <c r="W242" s="426"/>
      <c r="X242" s="426"/>
      <c r="Y242" s="426"/>
      <c r="Z242" s="426"/>
    </row>
    <row r="243" spans="1:26" ht="15.75" customHeight="1">
      <c r="A243" s="426"/>
      <c r="B243" s="426"/>
      <c r="C243" s="426"/>
      <c r="D243" s="426"/>
      <c r="E243" s="426"/>
      <c r="F243" s="426"/>
      <c r="G243" s="426"/>
      <c r="H243" s="426"/>
      <c r="I243" s="426"/>
      <c r="J243" s="426"/>
      <c r="K243" s="426"/>
      <c r="L243" s="426"/>
      <c r="M243" s="426"/>
      <c r="N243" s="426"/>
      <c r="O243" s="426"/>
      <c r="P243" s="426"/>
      <c r="Q243" s="426"/>
      <c r="R243" s="426"/>
      <c r="S243" s="426"/>
      <c r="T243" s="426"/>
      <c r="U243" s="426"/>
      <c r="V243" s="426"/>
      <c r="W243" s="426"/>
      <c r="X243" s="426"/>
      <c r="Y243" s="426"/>
      <c r="Z243" s="426"/>
    </row>
    <row r="244" spans="1:26" ht="15.75" customHeight="1">
      <c r="A244" s="426"/>
      <c r="B244" s="426"/>
      <c r="C244" s="426"/>
      <c r="D244" s="426"/>
      <c r="E244" s="426"/>
      <c r="F244" s="426"/>
      <c r="G244" s="426"/>
      <c r="H244" s="426"/>
      <c r="I244" s="426"/>
      <c r="J244" s="426"/>
      <c r="K244" s="426"/>
      <c r="L244" s="426"/>
      <c r="M244" s="426"/>
      <c r="N244" s="426"/>
      <c r="O244" s="426"/>
      <c r="P244" s="426"/>
      <c r="Q244" s="426"/>
      <c r="R244" s="426"/>
      <c r="S244" s="426"/>
      <c r="T244" s="426"/>
      <c r="U244" s="426"/>
      <c r="V244" s="426"/>
      <c r="W244" s="426"/>
      <c r="X244" s="426"/>
      <c r="Y244" s="426"/>
      <c r="Z244" s="426"/>
    </row>
    <row r="245" spans="1:26" ht="15.75" customHeight="1">
      <c r="A245" s="426"/>
      <c r="B245" s="426"/>
      <c r="C245" s="426"/>
      <c r="D245" s="426"/>
      <c r="E245" s="426"/>
      <c r="F245" s="426"/>
      <c r="G245" s="426"/>
      <c r="H245" s="426"/>
      <c r="I245" s="426"/>
      <c r="J245" s="426"/>
      <c r="K245" s="426"/>
      <c r="L245" s="426"/>
      <c r="M245" s="426"/>
      <c r="N245" s="426"/>
      <c r="O245" s="426"/>
      <c r="P245" s="426"/>
      <c r="Q245" s="426"/>
      <c r="R245" s="426"/>
      <c r="S245" s="426"/>
      <c r="T245" s="426"/>
      <c r="U245" s="426"/>
      <c r="V245" s="426"/>
      <c r="W245" s="426"/>
      <c r="X245" s="426"/>
      <c r="Y245" s="426"/>
      <c r="Z245" s="426"/>
    </row>
    <row r="246" spans="1:26" ht="15.75" customHeight="1">
      <c r="A246" s="426"/>
      <c r="B246" s="426"/>
      <c r="C246" s="426"/>
      <c r="D246" s="426"/>
      <c r="E246" s="426"/>
      <c r="F246" s="426"/>
      <c r="G246" s="426"/>
      <c r="H246" s="426"/>
      <c r="I246" s="426"/>
      <c r="J246" s="426"/>
      <c r="K246" s="426"/>
      <c r="L246" s="426"/>
      <c r="M246" s="426"/>
      <c r="N246" s="426"/>
      <c r="O246" s="426"/>
      <c r="P246" s="426"/>
      <c r="Q246" s="426"/>
      <c r="R246" s="426"/>
      <c r="S246" s="426"/>
      <c r="T246" s="426"/>
      <c r="U246" s="426"/>
      <c r="V246" s="426"/>
      <c r="W246" s="426"/>
      <c r="X246" s="426"/>
      <c r="Y246" s="426"/>
      <c r="Z246" s="426"/>
    </row>
    <row r="247" spans="1:26" ht="15.75" customHeight="1">
      <c r="A247" s="426"/>
      <c r="B247" s="426"/>
      <c r="C247" s="426"/>
      <c r="D247" s="426"/>
      <c r="E247" s="426"/>
      <c r="F247" s="426"/>
      <c r="G247" s="426"/>
      <c r="H247" s="426"/>
      <c r="I247" s="426"/>
      <c r="J247" s="426"/>
      <c r="K247" s="426"/>
      <c r="L247" s="426"/>
      <c r="M247" s="426"/>
      <c r="N247" s="426"/>
      <c r="O247" s="426"/>
      <c r="P247" s="426"/>
      <c r="Q247" s="426"/>
      <c r="R247" s="426"/>
      <c r="S247" s="426"/>
      <c r="T247" s="426"/>
      <c r="U247" s="426"/>
      <c r="V247" s="426"/>
      <c r="W247" s="426"/>
      <c r="X247" s="426"/>
      <c r="Y247" s="426"/>
      <c r="Z247" s="426"/>
    </row>
    <row r="248" spans="1:26" ht="15.75" customHeight="1">
      <c r="A248" s="426"/>
      <c r="B248" s="426"/>
      <c r="C248" s="426"/>
      <c r="D248" s="426"/>
      <c r="E248" s="426"/>
      <c r="F248" s="426"/>
      <c r="G248" s="426"/>
      <c r="H248" s="426"/>
      <c r="I248" s="426"/>
      <c r="J248" s="426"/>
      <c r="K248" s="426"/>
      <c r="L248" s="426"/>
      <c r="M248" s="426"/>
      <c r="N248" s="426"/>
      <c r="O248" s="426"/>
      <c r="P248" s="426"/>
      <c r="Q248" s="426"/>
      <c r="R248" s="426"/>
      <c r="S248" s="426"/>
      <c r="T248" s="426"/>
      <c r="U248" s="426"/>
      <c r="V248" s="426"/>
      <c r="W248" s="426"/>
      <c r="X248" s="426"/>
      <c r="Y248" s="426"/>
      <c r="Z248" s="426"/>
    </row>
    <row r="249" spans="1:26" ht="15.75" customHeight="1">
      <c r="A249" s="426"/>
      <c r="B249" s="426"/>
      <c r="C249" s="426"/>
      <c r="D249" s="426"/>
      <c r="E249" s="426"/>
      <c r="F249" s="426"/>
      <c r="G249" s="426"/>
      <c r="H249" s="426"/>
      <c r="I249" s="426"/>
      <c r="J249" s="426"/>
      <c r="K249" s="426"/>
      <c r="L249" s="426"/>
      <c r="M249" s="426"/>
      <c r="N249" s="426"/>
      <c r="O249" s="426"/>
      <c r="P249" s="426"/>
      <c r="Q249" s="426"/>
      <c r="R249" s="426"/>
      <c r="S249" s="426"/>
      <c r="T249" s="426"/>
      <c r="U249" s="426"/>
      <c r="V249" s="426"/>
      <c r="W249" s="426"/>
      <c r="X249" s="426"/>
      <c r="Y249" s="426"/>
      <c r="Z249" s="426"/>
    </row>
    <row r="250" spans="1:26" ht="15.75" customHeight="1">
      <c r="A250" s="426"/>
      <c r="B250" s="426"/>
      <c r="C250" s="426"/>
      <c r="D250" s="426"/>
      <c r="E250" s="426"/>
      <c r="F250" s="426"/>
      <c r="G250" s="426"/>
      <c r="H250" s="426"/>
      <c r="I250" s="426"/>
      <c r="J250" s="426"/>
      <c r="K250" s="426"/>
      <c r="L250" s="426"/>
      <c r="M250" s="426"/>
      <c r="N250" s="426"/>
      <c r="O250" s="426"/>
      <c r="P250" s="426"/>
      <c r="Q250" s="426"/>
      <c r="R250" s="426"/>
      <c r="S250" s="426"/>
      <c r="T250" s="426"/>
      <c r="U250" s="426"/>
      <c r="V250" s="426"/>
      <c r="W250" s="426"/>
      <c r="X250" s="426"/>
      <c r="Y250" s="426"/>
      <c r="Z250" s="426"/>
    </row>
    <row r="251" spans="1:26" ht="15.75" customHeight="1">
      <c r="A251" s="426"/>
      <c r="B251" s="426"/>
      <c r="C251" s="426"/>
      <c r="D251" s="426"/>
      <c r="E251" s="426"/>
      <c r="F251" s="426"/>
      <c r="G251" s="426"/>
      <c r="H251" s="426"/>
      <c r="I251" s="426"/>
      <c r="J251" s="426"/>
      <c r="K251" s="426"/>
      <c r="L251" s="426"/>
      <c r="M251" s="426"/>
      <c r="N251" s="426"/>
      <c r="O251" s="426"/>
      <c r="P251" s="426"/>
      <c r="Q251" s="426"/>
      <c r="R251" s="426"/>
      <c r="S251" s="426"/>
      <c r="T251" s="426"/>
      <c r="U251" s="426"/>
      <c r="V251" s="426"/>
      <c r="W251" s="426"/>
      <c r="X251" s="426"/>
      <c r="Y251" s="426"/>
      <c r="Z251" s="426"/>
    </row>
    <row r="252" spans="1:26" ht="15.75" customHeight="1">
      <c r="A252" s="426"/>
      <c r="B252" s="426"/>
      <c r="C252" s="426"/>
      <c r="D252" s="426"/>
      <c r="E252" s="426"/>
      <c r="F252" s="426"/>
      <c r="G252" s="426"/>
      <c r="H252" s="426"/>
      <c r="I252" s="426"/>
      <c r="J252" s="426"/>
      <c r="K252" s="426"/>
      <c r="L252" s="426"/>
      <c r="M252" s="426"/>
      <c r="N252" s="426"/>
      <c r="O252" s="426"/>
      <c r="P252" s="426"/>
      <c r="Q252" s="426"/>
      <c r="R252" s="426"/>
      <c r="S252" s="426"/>
      <c r="T252" s="426"/>
      <c r="U252" s="426"/>
      <c r="V252" s="426"/>
      <c r="W252" s="426"/>
      <c r="X252" s="426"/>
      <c r="Y252" s="426"/>
      <c r="Z252" s="426"/>
    </row>
    <row r="253" spans="1:26" ht="15.75" customHeight="1">
      <c r="A253" s="426"/>
      <c r="B253" s="426"/>
      <c r="C253" s="426"/>
      <c r="D253" s="426"/>
      <c r="E253" s="426"/>
      <c r="F253" s="426"/>
      <c r="G253" s="426"/>
      <c r="H253" s="426"/>
      <c r="I253" s="426"/>
      <c r="J253" s="426"/>
      <c r="K253" s="426"/>
      <c r="L253" s="426"/>
      <c r="M253" s="426"/>
      <c r="N253" s="426"/>
      <c r="O253" s="426"/>
      <c r="P253" s="426"/>
      <c r="Q253" s="426"/>
      <c r="R253" s="426"/>
      <c r="S253" s="426"/>
      <c r="T253" s="426"/>
      <c r="U253" s="426"/>
      <c r="V253" s="426"/>
      <c r="W253" s="426"/>
      <c r="X253" s="426"/>
      <c r="Y253" s="426"/>
      <c r="Z253" s="426"/>
    </row>
    <row r="254" spans="1:26" ht="15.75" customHeight="1">
      <c r="A254" s="426"/>
      <c r="B254" s="426"/>
      <c r="C254" s="426"/>
      <c r="D254" s="426"/>
      <c r="E254" s="426"/>
      <c r="F254" s="426"/>
      <c r="G254" s="426"/>
      <c r="H254" s="426"/>
      <c r="I254" s="426"/>
      <c r="J254" s="426"/>
      <c r="K254" s="426"/>
      <c r="L254" s="426"/>
      <c r="M254" s="426"/>
      <c r="N254" s="426"/>
      <c r="O254" s="426"/>
      <c r="P254" s="426"/>
      <c r="Q254" s="426"/>
      <c r="R254" s="426"/>
      <c r="S254" s="426"/>
      <c r="T254" s="426"/>
      <c r="U254" s="426"/>
      <c r="V254" s="426"/>
      <c r="W254" s="426"/>
      <c r="X254" s="426"/>
      <c r="Y254" s="426"/>
      <c r="Z254" s="426"/>
    </row>
    <row r="255" spans="1:26" ht="15.75" customHeight="1">
      <c r="A255" s="426"/>
      <c r="B255" s="426"/>
      <c r="C255" s="426"/>
      <c r="D255" s="426"/>
      <c r="E255" s="426"/>
      <c r="F255" s="426"/>
      <c r="G255" s="426"/>
      <c r="H255" s="426"/>
      <c r="I255" s="426"/>
      <c r="J255" s="426"/>
      <c r="K255" s="426"/>
      <c r="L255" s="426"/>
      <c r="M255" s="426"/>
      <c r="N255" s="426"/>
      <c r="O255" s="426"/>
      <c r="P255" s="426"/>
      <c r="Q255" s="426"/>
      <c r="R255" s="426"/>
      <c r="S255" s="426"/>
      <c r="T255" s="426"/>
      <c r="U255" s="426"/>
      <c r="V255" s="426"/>
      <c r="W255" s="426"/>
      <c r="X255" s="426"/>
      <c r="Y255" s="426"/>
      <c r="Z255" s="426"/>
    </row>
    <row r="256" spans="1:26" ht="15.75" customHeight="1">
      <c r="A256" s="426"/>
      <c r="B256" s="426"/>
      <c r="C256" s="426"/>
      <c r="D256" s="426"/>
      <c r="E256" s="426"/>
      <c r="F256" s="426"/>
      <c r="G256" s="426"/>
      <c r="H256" s="426"/>
      <c r="I256" s="426"/>
      <c r="J256" s="426"/>
      <c r="K256" s="426"/>
      <c r="L256" s="426"/>
      <c r="M256" s="426"/>
      <c r="N256" s="426"/>
      <c r="O256" s="426"/>
      <c r="P256" s="426"/>
      <c r="Q256" s="426"/>
      <c r="R256" s="426"/>
      <c r="S256" s="426"/>
      <c r="T256" s="426"/>
      <c r="U256" s="426"/>
      <c r="V256" s="426"/>
      <c r="W256" s="426"/>
      <c r="X256" s="426"/>
      <c r="Y256" s="426"/>
      <c r="Z256" s="426"/>
    </row>
    <row r="257" spans="1:26" ht="15.75" customHeight="1">
      <c r="A257" s="426"/>
      <c r="B257" s="426"/>
      <c r="C257" s="426"/>
      <c r="D257" s="426"/>
      <c r="E257" s="426"/>
      <c r="F257" s="426"/>
      <c r="G257" s="426"/>
      <c r="H257" s="426"/>
      <c r="I257" s="426"/>
      <c r="J257" s="426"/>
      <c r="K257" s="426"/>
      <c r="L257" s="426"/>
      <c r="M257" s="426"/>
      <c r="N257" s="426"/>
      <c r="O257" s="426"/>
      <c r="P257" s="426"/>
      <c r="Q257" s="426"/>
      <c r="R257" s="426"/>
      <c r="S257" s="426"/>
      <c r="T257" s="426"/>
      <c r="U257" s="426"/>
      <c r="V257" s="426"/>
      <c r="W257" s="426"/>
      <c r="X257" s="426"/>
      <c r="Y257" s="426"/>
      <c r="Z257" s="426"/>
    </row>
    <row r="258" spans="1:26" ht="15.75" customHeight="1">
      <c r="A258" s="426"/>
      <c r="B258" s="426"/>
      <c r="C258" s="426"/>
      <c r="D258" s="426"/>
      <c r="E258" s="426"/>
      <c r="F258" s="426"/>
      <c r="G258" s="426"/>
      <c r="H258" s="426"/>
      <c r="I258" s="426"/>
      <c r="J258" s="426"/>
      <c r="K258" s="426"/>
      <c r="L258" s="426"/>
      <c r="M258" s="426"/>
      <c r="N258" s="426"/>
      <c r="O258" s="426"/>
      <c r="P258" s="426"/>
      <c r="Q258" s="426"/>
      <c r="R258" s="426"/>
      <c r="S258" s="426"/>
      <c r="T258" s="426"/>
      <c r="U258" s="426"/>
      <c r="V258" s="426"/>
      <c r="W258" s="426"/>
      <c r="X258" s="426"/>
      <c r="Y258" s="426"/>
      <c r="Z258" s="426"/>
    </row>
    <row r="259" spans="1:26" ht="15.75" customHeight="1">
      <c r="A259" s="426"/>
      <c r="B259" s="426"/>
      <c r="C259" s="426"/>
      <c r="D259" s="426"/>
      <c r="E259" s="426"/>
      <c r="F259" s="426"/>
      <c r="G259" s="426"/>
      <c r="H259" s="426"/>
      <c r="I259" s="426"/>
      <c r="J259" s="426"/>
      <c r="K259" s="426"/>
      <c r="L259" s="426"/>
      <c r="M259" s="426"/>
      <c r="N259" s="426"/>
      <c r="O259" s="426"/>
      <c r="P259" s="426"/>
      <c r="Q259" s="426"/>
      <c r="R259" s="426"/>
      <c r="S259" s="426"/>
      <c r="T259" s="426"/>
      <c r="U259" s="426"/>
      <c r="V259" s="426"/>
      <c r="W259" s="426"/>
      <c r="X259" s="426"/>
      <c r="Y259" s="426"/>
      <c r="Z259" s="426"/>
    </row>
    <row r="260" spans="1:26" ht="15.75" customHeight="1">
      <c r="A260" s="426"/>
      <c r="B260" s="426"/>
      <c r="C260" s="426"/>
      <c r="D260" s="426"/>
      <c r="E260" s="426"/>
      <c r="F260" s="426"/>
      <c r="G260" s="426"/>
      <c r="H260" s="426"/>
      <c r="I260" s="426"/>
      <c r="J260" s="426"/>
      <c r="K260" s="426"/>
      <c r="L260" s="426"/>
      <c r="M260" s="426"/>
      <c r="N260" s="426"/>
      <c r="O260" s="426"/>
      <c r="P260" s="426"/>
      <c r="Q260" s="426"/>
      <c r="R260" s="426"/>
      <c r="S260" s="426"/>
      <c r="T260" s="426"/>
      <c r="U260" s="426"/>
      <c r="V260" s="426"/>
      <c r="W260" s="426"/>
      <c r="X260" s="426"/>
      <c r="Y260" s="426"/>
      <c r="Z260" s="426"/>
    </row>
    <row r="261" spans="1:26" ht="15.75" customHeight="1">
      <c r="A261" s="426"/>
      <c r="B261" s="426"/>
      <c r="C261" s="426"/>
      <c r="D261" s="426"/>
      <c r="E261" s="426"/>
      <c r="F261" s="426"/>
      <c r="G261" s="426"/>
      <c r="H261" s="426"/>
      <c r="I261" s="426"/>
      <c r="J261" s="426"/>
      <c r="K261" s="426"/>
      <c r="L261" s="426"/>
      <c r="M261" s="426"/>
      <c r="N261" s="426"/>
      <c r="O261" s="426"/>
      <c r="P261" s="426"/>
      <c r="Q261" s="426"/>
      <c r="R261" s="426"/>
      <c r="S261" s="426"/>
      <c r="T261" s="426"/>
      <c r="U261" s="426"/>
      <c r="V261" s="426"/>
      <c r="W261" s="426"/>
      <c r="X261" s="426"/>
      <c r="Y261" s="426"/>
      <c r="Z261" s="426"/>
    </row>
    <row r="262" spans="1:26" ht="15.75" customHeight="1">
      <c r="A262" s="426"/>
      <c r="B262" s="426"/>
      <c r="C262" s="426"/>
      <c r="D262" s="426"/>
      <c r="E262" s="426"/>
      <c r="F262" s="426"/>
      <c r="G262" s="426"/>
      <c r="H262" s="426"/>
      <c r="I262" s="426"/>
      <c r="J262" s="426"/>
      <c r="K262" s="426"/>
      <c r="L262" s="426"/>
      <c r="M262" s="426"/>
      <c r="N262" s="426"/>
      <c r="O262" s="426"/>
      <c r="P262" s="426"/>
      <c r="Q262" s="426"/>
      <c r="R262" s="426"/>
      <c r="S262" s="426"/>
      <c r="T262" s="426"/>
      <c r="U262" s="426"/>
      <c r="V262" s="426"/>
      <c r="W262" s="426"/>
      <c r="X262" s="426"/>
      <c r="Y262" s="426"/>
      <c r="Z262" s="426"/>
    </row>
    <row r="263" spans="1:26" ht="15.75" customHeight="1">
      <c r="A263" s="426"/>
      <c r="B263" s="426"/>
      <c r="C263" s="426"/>
      <c r="D263" s="426"/>
      <c r="E263" s="426"/>
      <c r="F263" s="426"/>
      <c r="G263" s="426"/>
      <c r="H263" s="426"/>
      <c r="I263" s="426"/>
      <c r="J263" s="426"/>
      <c r="K263" s="426"/>
      <c r="L263" s="426"/>
      <c r="M263" s="426"/>
      <c r="N263" s="426"/>
      <c r="O263" s="426"/>
      <c r="P263" s="426"/>
      <c r="Q263" s="426"/>
      <c r="R263" s="426"/>
      <c r="S263" s="426"/>
      <c r="T263" s="426"/>
      <c r="U263" s="426"/>
      <c r="V263" s="426"/>
      <c r="W263" s="426"/>
      <c r="X263" s="426"/>
      <c r="Y263" s="426"/>
      <c r="Z263" s="426"/>
    </row>
    <row r="264" spans="1:26" ht="15.75" customHeight="1">
      <c r="A264" s="426"/>
      <c r="B264" s="426"/>
      <c r="C264" s="426"/>
      <c r="D264" s="426"/>
      <c r="E264" s="426"/>
      <c r="F264" s="426"/>
      <c r="G264" s="426"/>
      <c r="H264" s="426"/>
      <c r="I264" s="426"/>
      <c r="J264" s="426"/>
      <c r="K264" s="426"/>
      <c r="L264" s="426"/>
      <c r="M264" s="426"/>
      <c r="N264" s="426"/>
      <c r="O264" s="426"/>
      <c r="P264" s="426"/>
      <c r="Q264" s="426"/>
      <c r="R264" s="426"/>
      <c r="S264" s="426"/>
      <c r="T264" s="426"/>
      <c r="U264" s="426"/>
      <c r="V264" s="426"/>
      <c r="W264" s="426"/>
      <c r="X264" s="426"/>
      <c r="Y264" s="426"/>
      <c r="Z264" s="426"/>
    </row>
    <row r="265" spans="1:26" ht="15.75" customHeight="1">
      <c r="A265" s="426"/>
      <c r="B265" s="426"/>
      <c r="C265" s="426"/>
      <c r="D265" s="426"/>
      <c r="E265" s="426"/>
      <c r="F265" s="426"/>
      <c r="G265" s="426"/>
      <c r="H265" s="426"/>
      <c r="I265" s="426"/>
      <c r="J265" s="426"/>
      <c r="K265" s="426"/>
      <c r="L265" s="426"/>
      <c r="M265" s="426"/>
      <c r="N265" s="426"/>
      <c r="O265" s="426"/>
      <c r="P265" s="426"/>
      <c r="Q265" s="426"/>
      <c r="R265" s="426"/>
      <c r="S265" s="426"/>
      <c r="T265" s="426"/>
      <c r="U265" s="426"/>
      <c r="V265" s="426"/>
      <c r="W265" s="426"/>
      <c r="X265" s="426"/>
      <c r="Y265" s="426"/>
      <c r="Z265" s="426"/>
    </row>
    <row r="266" spans="1:26" ht="15.75" customHeight="1">
      <c r="A266" s="426"/>
      <c r="B266" s="426"/>
      <c r="C266" s="426"/>
      <c r="D266" s="426"/>
      <c r="E266" s="426"/>
      <c r="F266" s="426"/>
      <c r="G266" s="426"/>
      <c r="H266" s="426"/>
      <c r="I266" s="426"/>
      <c r="J266" s="426"/>
      <c r="K266" s="426"/>
      <c r="L266" s="426"/>
      <c r="M266" s="426"/>
      <c r="N266" s="426"/>
      <c r="O266" s="426"/>
      <c r="P266" s="426"/>
      <c r="Q266" s="426"/>
      <c r="R266" s="426"/>
      <c r="S266" s="426"/>
      <c r="T266" s="426"/>
      <c r="U266" s="426"/>
      <c r="V266" s="426"/>
      <c r="W266" s="426"/>
      <c r="X266" s="426"/>
      <c r="Y266" s="426"/>
      <c r="Z266" s="426"/>
    </row>
    <row r="267" spans="1:26" ht="15.75" customHeight="1">
      <c r="A267" s="426"/>
      <c r="B267" s="426"/>
      <c r="C267" s="426"/>
      <c r="D267" s="426"/>
      <c r="E267" s="426"/>
      <c r="F267" s="426"/>
      <c r="G267" s="426"/>
      <c r="H267" s="426"/>
      <c r="I267" s="426"/>
      <c r="J267" s="426"/>
      <c r="K267" s="426"/>
      <c r="L267" s="426"/>
      <c r="M267" s="426"/>
      <c r="N267" s="426"/>
      <c r="O267" s="426"/>
      <c r="P267" s="426"/>
      <c r="Q267" s="426"/>
      <c r="R267" s="426"/>
      <c r="S267" s="426"/>
      <c r="T267" s="426"/>
      <c r="U267" s="426"/>
      <c r="V267" s="426"/>
      <c r="W267" s="426"/>
      <c r="X267" s="426"/>
      <c r="Y267" s="426"/>
      <c r="Z267" s="426"/>
    </row>
    <row r="268" spans="1:26" ht="15.75" customHeight="1">
      <c r="A268" s="426"/>
      <c r="B268" s="426"/>
      <c r="C268" s="426"/>
      <c r="D268" s="426"/>
      <c r="E268" s="426"/>
      <c r="F268" s="426"/>
      <c r="G268" s="426"/>
      <c r="H268" s="426"/>
      <c r="I268" s="426"/>
      <c r="J268" s="426"/>
      <c r="K268" s="426"/>
      <c r="L268" s="426"/>
      <c r="M268" s="426"/>
      <c r="N268" s="426"/>
      <c r="O268" s="426"/>
      <c r="P268" s="426"/>
      <c r="Q268" s="426"/>
      <c r="R268" s="426"/>
      <c r="S268" s="426"/>
      <c r="T268" s="426"/>
      <c r="U268" s="426"/>
      <c r="V268" s="426"/>
      <c r="W268" s="426"/>
      <c r="X268" s="426"/>
      <c r="Y268" s="426"/>
      <c r="Z268" s="426"/>
    </row>
    <row r="269" spans="1:26" ht="15.75" customHeight="1">
      <c r="A269" s="426"/>
      <c r="B269" s="426"/>
      <c r="C269" s="426"/>
      <c r="D269" s="426"/>
      <c r="E269" s="426"/>
      <c r="F269" s="426"/>
      <c r="G269" s="426"/>
      <c r="H269" s="426"/>
      <c r="I269" s="426"/>
      <c r="J269" s="426"/>
      <c r="K269" s="426"/>
      <c r="L269" s="426"/>
      <c r="M269" s="426"/>
      <c r="N269" s="426"/>
      <c r="O269" s="426"/>
      <c r="P269" s="426"/>
      <c r="Q269" s="426"/>
      <c r="R269" s="426"/>
      <c r="S269" s="426"/>
      <c r="T269" s="426"/>
      <c r="U269" s="426"/>
      <c r="V269" s="426"/>
      <c r="W269" s="426"/>
      <c r="X269" s="426"/>
      <c r="Y269" s="426"/>
      <c r="Z269" s="426"/>
    </row>
    <row r="270" spans="1:26" ht="15.75" customHeight="1">
      <c r="A270" s="426"/>
      <c r="B270" s="426"/>
      <c r="C270" s="426"/>
      <c r="D270" s="426"/>
      <c r="E270" s="426"/>
      <c r="F270" s="426"/>
      <c r="G270" s="426"/>
      <c r="H270" s="426"/>
      <c r="I270" s="426"/>
      <c r="J270" s="426"/>
      <c r="K270" s="426"/>
      <c r="L270" s="426"/>
      <c r="M270" s="426"/>
      <c r="N270" s="426"/>
      <c r="O270" s="426"/>
      <c r="P270" s="426"/>
      <c r="Q270" s="426"/>
      <c r="R270" s="426"/>
      <c r="S270" s="426"/>
      <c r="T270" s="426"/>
      <c r="U270" s="426"/>
      <c r="V270" s="426"/>
      <c r="W270" s="426"/>
      <c r="X270" s="426"/>
      <c r="Y270" s="426"/>
      <c r="Z270" s="426"/>
    </row>
    <row r="271" spans="1:26" ht="15.75" customHeight="1">
      <c r="A271" s="426"/>
      <c r="B271" s="426"/>
      <c r="C271" s="426"/>
      <c r="D271" s="426"/>
      <c r="E271" s="426"/>
      <c r="F271" s="426"/>
      <c r="G271" s="426"/>
      <c r="H271" s="426"/>
      <c r="I271" s="426"/>
      <c r="J271" s="426"/>
      <c r="K271" s="426"/>
      <c r="L271" s="426"/>
      <c r="M271" s="426"/>
      <c r="N271" s="426"/>
      <c r="O271" s="426"/>
      <c r="P271" s="426"/>
      <c r="Q271" s="426"/>
      <c r="R271" s="426"/>
      <c r="S271" s="426"/>
      <c r="T271" s="426"/>
      <c r="U271" s="426"/>
      <c r="V271" s="426"/>
      <c r="W271" s="426"/>
      <c r="X271" s="426"/>
      <c r="Y271" s="426"/>
      <c r="Z271" s="426"/>
    </row>
    <row r="272" spans="1:26" ht="15.75" customHeight="1">
      <c r="A272" s="426"/>
      <c r="B272" s="426"/>
      <c r="C272" s="426"/>
      <c r="D272" s="426"/>
      <c r="E272" s="426"/>
      <c r="F272" s="426"/>
      <c r="G272" s="426"/>
      <c r="H272" s="426"/>
      <c r="I272" s="426"/>
      <c r="J272" s="426"/>
      <c r="K272" s="426"/>
      <c r="L272" s="426"/>
      <c r="M272" s="426"/>
      <c r="N272" s="426"/>
      <c r="O272" s="426"/>
      <c r="P272" s="426"/>
      <c r="Q272" s="426"/>
      <c r="R272" s="426"/>
      <c r="S272" s="426"/>
      <c r="T272" s="426"/>
      <c r="U272" s="426"/>
      <c r="V272" s="426"/>
      <c r="W272" s="426"/>
      <c r="X272" s="426"/>
      <c r="Y272" s="426"/>
      <c r="Z272" s="426"/>
    </row>
    <row r="273" spans="1:26" ht="15.75" customHeight="1">
      <c r="A273" s="426"/>
      <c r="B273" s="426"/>
      <c r="C273" s="426"/>
      <c r="D273" s="426"/>
      <c r="E273" s="426"/>
      <c r="F273" s="426"/>
      <c r="G273" s="426"/>
      <c r="H273" s="426"/>
      <c r="I273" s="426"/>
      <c r="J273" s="426"/>
      <c r="K273" s="426"/>
      <c r="L273" s="426"/>
      <c r="M273" s="426"/>
      <c r="N273" s="426"/>
      <c r="O273" s="426"/>
      <c r="P273" s="426"/>
      <c r="Q273" s="426"/>
      <c r="R273" s="426"/>
      <c r="S273" s="426"/>
      <c r="T273" s="426"/>
      <c r="U273" s="426"/>
      <c r="V273" s="426"/>
      <c r="W273" s="426"/>
      <c r="X273" s="426"/>
      <c r="Y273" s="426"/>
      <c r="Z273" s="426"/>
    </row>
    <row r="274" spans="1:26" ht="15.75" customHeight="1">
      <c r="A274" s="426"/>
      <c r="B274" s="426"/>
      <c r="C274" s="426"/>
      <c r="D274" s="426"/>
      <c r="E274" s="426"/>
      <c r="F274" s="426"/>
      <c r="G274" s="426"/>
      <c r="H274" s="426"/>
      <c r="I274" s="426"/>
      <c r="J274" s="426"/>
      <c r="K274" s="426"/>
      <c r="L274" s="426"/>
      <c r="M274" s="426"/>
      <c r="N274" s="426"/>
      <c r="O274" s="426"/>
      <c r="P274" s="426"/>
      <c r="Q274" s="426"/>
      <c r="R274" s="426"/>
      <c r="S274" s="426"/>
      <c r="T274" s="426"/>
      <c r="U274" s="426"/>
      <c r="V274" s="426"/>
      <c r="W274" s="426"/>
      <c r="X274" s="426"/>
      <c r="Y274" s="426"/>
      <c r="Z274" s="426"/>
    </row>
    <row r="275" spans="1:26" ht="15.75" customHeight="1">
      <c r="A275" s="426"/>
      <c r="B275" s="426"/>
      <c r="C275" s="426"/>
      <c r="D275" s="426"/>
      <c r="E275" s="426"/>
      <c r="F275" s="426"/>
      <c r="G275" s="426"/>
      <c r="H275" s="426"/>
      <c r="I275" s="426"/>
      <c r="J275" s="426"/>
      <c r="K275" s="426"/>
      <c r="L275" s="426"/>
      <c r="M275" s="426"/>
      <c r="N275" s="426"/>
      <c r="O275" s="426"/>
      <c r="P275" s="426"/>
      <c r="Q275" s="426"/>
      <c r="R275" s="426"/>
      <c r="S275" s="426"/>
      <c r="T275" s="426"/>
      <c r="U275" s="426"/>
      <c r="V275" s="426"/>
      <c r="W275" s="426"/>
      <c r="X275" s="426"/>
      <c r="Y275" s="426"/>
      <c r="Z275" s="426"/>
    </row>
    <row r="276" spans="1:26" ht="15.75" customHeight="1">
      <c r="A276" s="426"/>
      <c r="B276" s="426"/>
      <c r="C276" s="426"/>
      <c r="D276" s="426"/>
      <c r="E276" s="426"/>
      <c r="F276" s="426"/>
      <c r="G276" s="426"/>
      <c r="H276" s="426"/>
      <c r="I276" s="426"/>
      <c r="J276" s="426"/>
      <c r="K276" s="426"/>
      <c r="L276" s="426"/>
      <c r="M276" s="426"/>
      <c r="N276" s="426"/>
      <c r="O276" s="426"/>
      <c r="P276" s="426"/>
      <c r="Q276" s="426"/>
      <c r="R276" s="426"/>
      <c r="S276" s="426"/>
      <c r="T276" s="426"/>
      <c r="U276" s="426"/>
      <c r="V276" s="426"/>
      <c r="W276" s="426"/>
      <c r="X276" s="426"/>
      <c r="Y276" s="426"/>
      <c r="Z276" s="426"/>
    </row>
    <row r="277" spans="1:26" ht="15.75" customHeight="1">
      <c r="A277" s="426"/>
      <c r="B277" s="426"/>
      <c r="C277" s="426"/>
      <c r="D277" s="426"/>
      <c r="E277" s="426"/>
      <c r="F277" s="426"/>
      <c r="G277" s="426"/>
      <c r="H277" s="426"/>
      <c r="I277" s="426"/>
      <c r="J277" s="426"/>
      <c r="K277" s="426"/>
      <c r="L277" s="426"/>
      <c r="M277" s="426"/>
      <c r="N277" s="426"/>
      <c r="O277" s="426"/>
      <c r="P277" s="426"/>
      <c r="Q277" s="426"/>
      <c r="R277" s="426"/>
      <c r="S277" s="426"/>
      <c r="T277" s="426"/>
      <c r="U277" s="426"/>
      <c r="V277" s="426"/>
      <c r="W277" s="426"/>
      <c r="X277" s="426"/>
      <c r="Y277" s="426"/>
      <c r="Z277" s="426"/>
    </row>
    <row r="278" spans="1:26" ht="15.75" customHeight="1">
      <c r="A278" s="426"/>
      <c r="B278" s="426"/>
      <c r="C278" s="426"/>
      <c r="D278" s="426"/>
      <c r="E278" s="426"/>
      <c r="F278" s="426"/>
      <c r="G278" s="426"/>
      <c r="H278" s="426"/>
      <c r="I278" s="426"/>
      <c r="J278" s="426"/>
      <c r="K278" s="426"/>
      <c r="L278" s="426"/>
      <c r="M278" s="426"/>
      <c r="N278" s="426"/>
      <c r="O278" s="426"/>
      <c r="P278" s="426"/>
      <c r="Q278" s="426"/>
      <c r="R278" s="426"/>
      <c r="S278" s="426"/>
      <c r="T278" s="426"/>
      <c r="U278" s="426"/>
      <c r="V278" s="426"/>
      <c r="W278" s="426"/>
      <c r="X278" s="426"/>
      <c r="Y278" s="426"/>
      <c r="Z278" s="426"/>
    </row>
    <row r="279" spans="1:26" ht="15.75" customHeight="1">
      <c r="A279" s="426"/>
      <c r="B279" s="426"/>
      <c r="C279" s="426"/>
      <c r="D279" s="426"/>
      <c r="E279" s="426"/>
      <c r="F279" s="426"/>
      <c r="G279" s="426"/>
      <c r="H279" s="426"/>
      <c r="I279" s="426"/>
      <c r="J279" s="426"/>
      <c r="K279" s="426"/>
      <c r="L279" s="426"/>
      <c r="M279" s="426"/>
      <c r="N279" s="426"/>
      <c r="O279" s="426"/>
      <c r="P279" s="426"/>
      <c r="Q279" s="426"/>
      <c r="R279" s="426"/>
      <c r="S279" s="426"/>
      <c r="T279" s="426"/>
      <c r="U279" s="426"/>
      <c r="V279" s="426"/>
      <c r="W279" s="426"/>
      <c r="X279" s="426"/>
      <c r="Y279" s="426"/>
      <c r="Z279" s="426"/>
    </row>
    <row r="280" spans="1:26" ht="15.75" customHeight="1">
      <c r="A280" s="426"/>
      <c r="B280" s="426"/>
      <c r="C280" s="426"/>
      <c r="D280" s="426"/>
      <c r="E280" s="426"/>
      <c r="F280" s="426"/>
      <c r="G280" s="426"/>
      <c r="H280" s="426"/>
      <c r="I280" s="426"/>
      <c r="J280" s="426"/>
      <c r="K280" s="426"/>
      <c r="L280" s="426"/>
      <c r="M280" s="426"/>
      <c r="N280" s="426"/>
      <c r="O280" s="426"/>
      <c r="P280" s="426"/>
      <c r="Q280" s="426"/>
      <c r="R280" s="426"/>
      <c r="S280" s="426"/>
      <c r="T280" s="426"/>
      <c r="U280" s="426"/>
      <c r="V280" s="426"/>
      <c r="W280" s="426"/>
      <c r="X280" s="426"/>
      <c r="Y280" s="426"/>
      <c r="Z280" s="426"/>
    </row>
    <row r="281" spans="1:26" ht="15.75" customHeight="1">
      <c r="A281" s="426"/>
      <c r="B281" s="426"/>
      <c r="C281" s="426"/>
      <c r="D281" s="426"/>
      <c r="E281" s="426"/>
      <c r="F281" s="426"/>
      <c r="G281" s="426"/>
      <c r="H281" s="426"/>
      <c r="I281" s="426"/>
      <c r="J281" s="426"/>
      <c r="K281" s="426"/>
      <c r="L281" s="426"/>
      <c r="M281" s="426"/>
      <c r="N281" s="426"/>
      <c r="O281" s="426"/>
      <c r="P281" s="426"/>
      <c r="Q281" s="426"/>
      <c r="R281" s="426"/>
      <c r="S281" s="426"/>
      <c r="T281" s="426"/>
      <c r="U281" s="426"/>
      <c r="V281" s="426"/>
      <c r="W281" s="426"/>
      <c r="X281" s="426"/>
      <c r="Y281" s="426"/>
      <c r="Z281" s="426"/>
    </row>
    <row r="282" spans="1:26" ht="15.75" customHeight="1">
      <c r="A282" s="426"/>
      <c r="B282" s="426"/>
      <c r="C282" s="426"/>
      <c r="D282" s="426"/>
      <c r="E282" s="426"/>
      <c r="F282" s="426"/>
      <c r="G282" s="426"/>
      <c r="H282" s="426"/>
      <c r="I282" s="426"/>
      <c r="J282" s="426"/>
      <c r="K282" s="426"/>
      <c r="L282" s="426"/>
      <c r="M282" s="426"/>
      <c r="N282" s="426"/>
      <c r="O282" s="426"/>
      <c r="P282" s="426"/>
      <c r="Q282" s="426"/>
      <c r="R282" s="426"/>
      <c r="S282" s="426"/>
      <c r="T282" s="426"/>
      <c r="U282" s="426"/>
      <c r="V282" s="426"/>
      <c r="W282" s="426"/>
      <c r="X282" s="426"/>
      <c r="Y282" s="426"/>
      <c r="Z282" s="426"/>
    </row>
    <row r="283" spans="1:26" ht="15.75" customHeight="1">
      <c r="A283" s="426"/>
      <c r="B283" s="426"/>
      <c r="C283" s="426"/>
      <c r="D283" s="426"/>
      <c r="E283" s="426"/>
      <c r="F283" s="426"/>
      <c r="G283" s="426"/>
      <c r="H283" s="426"/>
      <c r="I283" s="426"/>
      <c r="J283" s="426"/>
      <c r="K283" s="426"/>
      <c r="L283" s="426"/>
      <c r="M283" s="426"/>
      <c r="N283" s="426"/>
      <c r="O283" s="426"/>
      <c r="P283" s="426"/>
      <c r="Q283" s="426"/>
      <c r="R283" s="426"/>
      <c r="S283" s="426"/>
      <c r="T283" s="426"/>
      <c r="U283" s="426"/>
      <c r="V283" s="426"/>
      <c r="W283" s="426"/>
      <c r="X283" s="426"/>
      <c r="Y283" s="426"/>
      <c r="Z283" s="426"/>
    </row>
    <row r="284" spans="1:26" ht="15.75" customHeight="1">
      <c r="A284" s="426"/>
      <c r="B284" s="426"/>
      <c r="C284" s="426"/>
      <c r="D284" s="426"/>
      <c r="E284" s="426"/>
      <c r="F284" s="426"/>
      <c r="G284" s="426"/>
      <c r="H284" s="426"/>
      <c r="I284" s="426"/>
      <c r="J284" s="426"/>
      <c r="K284" s="426"/>
      <c r="L284" s="426"/>
      <c r="M284" s="426"/>
      <c r="N284" s="426"/>
      <c r="O284" s="426"/>
      <c r="P284" s="426"/>
      <c r="Q284" s="426"/>
      <c r="R284" s="426"/>
      <c r="S284" s="426"/>
      <c r="T284" s="426"/>
      <c r="U284" s="426"/>
      <c r="V284" s="426"/>
      <c r="W284" s="426"/>
      <c r="X284" s="426"/>
      <c r="Y284" s="426"/>
      <c r="Z284" s="426"/>
    </row>
    <row r="285" spans="1:26" ht="15.75" customHeight="1">
      <c r="A285" s="426"/>
      <c r="B285" s="426"/>
      <c r="C285" s="426"/>
      <c r="D285" s="426"/>
      <c r="E285" s="426"/>
      <c r="F285" s="426"/>
      <c r="G285" s="426"/>
      <c r="H285" s="426"/>
      <c r="I285" s="426"/>
      <c r="J285" s="426"/>
      <c r="K285" s="426"/>
      <c r="L285" s="426"/>
      <c r="M285" s="426"/>
      <c r="N285" s="426"/>
      <c r="O285" s="426"/>
      <c r="P285" s="426"/>
      <c r="Q285" s="426"/>
      <c r="R285" s="426"/>
      <c r="S285" s="426"/>
      <c r="T285" s="426"/>
      <c r="U285" s="426"/>
      <c r="V285" s="426"/>
      <c r="W285" s="426"/>
      <c r="X285" s="426"/>
      <c r="Y285" s="426"/>
      <c r="Z285" s="426"/>
    </row>
    <row r="286" spans="1:26" ht="15.75" customHeight="1">
      <c r="A286" s="426"/>
      <c r="B286" s="426"/>
      <c r="C286" s="426"/>
      <c r="D286" s="426"/>
      <c r="E286" s="426"/>
      <c r="F286" s="426"/>
      <c r="G286" s="426"/>
      <c r="H286" s="426"/>
      <c r="I286" s="426"/>
      <c r="J286" s="426"/>
      <c r="K286" s="426"/>
      <c r="L286" s="426"/>
      <c r="M286" s="426"/>
      <c r="N286" s="426"/>
      <c r="O286" s="426"/>
      <c r="P286" s="426"/>
      <c r="Q286" s="426"/>
      <c r="R286" s="426"/>
      <c r="S286" s="426"/>
      <c r="T286" s="426"/>
      <c r="U286" s="426"/>
      <c r="V286" s="426"/>
      <c r="W286" s="426"/>
      <c r="X286" s="426"/>
      <c r="Y286" s="426"/>
      <c r="Z286" s="426"/>
    </row>
    <row r="287" spans="1:26" ht="15.75" customHeight="1">
      <c r="A287" s="426"/>
      <c r="B287" s="426"/>
      <c r="C287" s="426"/>
      <c r="D287" s="426"/>
      <c r="E287" s="426"/>
      <c r="F287" s="426"/>
      <c r="G287" s="426"/>
      <c r="H287" s="426"/>
      <c r="I287" s="426"/>
      <c r="J287" s="426"/>
      <c r="K287" s="426"/>
      <c r="L287" s="426"/>
      <c r="M287" s="426"/>
      <c r="N287" s="426"/>
      <c r="O287" s="426"/>
      <c r="P287" s="426"/>
      <c r="Q287" s="426"/>
      <c r="R287" s="426"/>
      <c r="S287" s="426"/>
      <c r="T287" s="426"/>
      <c r="U287" s="426"/>
      <c r="V287" s="426"/>
      <c r="W287" s="426"/>
      <c r="X287" s="426"/>
      <c r="Y287" s="426"/>
      <c r="Z287" s="426"/>
    </row>
    <row r="288" spans="1:26" ht="15.75" customHeight="1">
      <c r="A288" s="426"/>
      <c r="B288" s="426"/>
      <c r="C288" s="426"/>
      <c r="D288" s="426"/>
      <c r="E288" s="426"/>
      <c r="F288" s="426"/>
      <c r="G288" s="426"/>
      <c r="H288" s="426"/>
      <c r="I288" s="426"/>
      <c r="J288" s="426"/>
      <c r="K288" s="426"/>
      <c r="L288" s="426"/>
      <c r="M288" s="426"/>
      <c r="N288" s="426"/>
      <c r="O288" s="426"/>
      <c r="P288" s="426"/>
      <c r="Q288" s="426"/>
      <c r="R288" s="426"/>
      <c r="S288" s="426"/>
      <c r="T288" s="426"/>
      <c r="U288" s="426"/>
      <c r="V288" s="426"/>
      <c r="W288" s="426"/>
      <c r="X288" s="426"/>
      <c r="Y288" s="426"/>
      <c r="Z288" s="426"/>
    </row>
    <row r="289" spans="1:26" ht="15.75" customHeight="1">
      <c r="A289" s="426"/>
      <c r="B289" s="426"/>
      <c r="C289" s="426"/>
      <c r="D289" s="426"/>
      <c r="E289" s="426"/>
      <c r="F289" s="426"/>
      <c r="G289" s="426"/>
      <c r="H289" s="426"/>
      <c r="I289" s="426"/>
      <c r="J289" s="426"/>
      <c r="K289" s="426"/>
      <c r="L289" s="426"/>
      <c r="M289" s="426"/>
      <c r="N289" s="426"/>
      <c r="O289" s="426"/>
      <c r="P289" s="426"/>
      <c r="Q289" s="426"/>
      <c r="R289" s="426"/>
      <c r="S289" s="426"/>
      <c r="T289" s="426"/>
      <c r="U289" s="426"/>
      <c r="V289" s="426"/>
      <c r="W289" s="426"/>
      <c r="X289" s="426"/>
      <c r="Y289" s="426"/>
      <c r="Z289" s="426"/>
    </row>
    <row r="290" spans="1:26" ht="15.75" customHeight="1">
      <c r="A290" s="426"/>
      <c r="B290" s="426"/>
      <c r="C290" s="426"/>
      <c r="D290" s="426"/>
      <c r="E290" s="426"/>
      <c r="F290" s="426"/>
      <c r="G290" s="426"/>
      <c r="H290" s="426"/>
      <c r="I290" s="426"/>
      <c r="J290" s="426"/>
      <c r="K290" s="426"/>
      <c r="L290" s="426"/>
      <c r="M290" s="426"/>
      <c r="N290" s="426"/>
      <c r="O290" s="426"/>
      <c r="P290" s="426"/>
      <c r="Q290" s="426"/>
      <c r="R290" s="426"/>
      <c r="S290" s="426"/>
      <c r="T290" s="426"/>
      <c r="U290" s="426"/>
      <c r="V290" s="426"/>
      <c r="W290" s="426"/>
      <c r="X290" s="426"/>
      <c r="Y290" s="426"/>
      <c r="Z290" s="426"/>
    </row>
    <row r="291" spans="1:26" ht="15.75" customHeight="1">
      <c r="A291" s="426"/>
      <c r="B291" s="426"/>
      <c r="C291" s="426"/>
      <c r="D291" s="426"/>
      <c r="E291" s="426"/>
      <c r="F291" s="426"/>
      <c r="G291" s="426"/>
      <c r="H291" s="426"/>
      <c r="I291" s="426"/>
      <c r="J291" s="426"/>
      <c r="K291" s="426"/>
      <c r="L291" s="426"/>
      <c r="M291" s="426"/>
      <c r="N291" s="426"/>
      <c r="O291" s="426"/>
      <c r="P291" s="426"/>
      <c r="Q291" s="426"/>
      <c r="R291" s="426"/>
      <c r="S291" s="426"/>
      <c r="T291" s="426"/>
      <c r="U291" s="426"/>
      <c r="V291" s="426"/>
      <c r="W291" s="426"/>
      <c r="X291" s="426"/>
      <c r="Y291" s="426"/>
      <c r="Z291" s="426"/>
    </row>
    <row r="292" spans="1:26" ht="15.75" customHeight="1">
      <c r="A292" s="426"/>
      <c r="B292" s="426"/>
      <c r="C292" s="426"/>
      <c r="D292" s="426"/>
      <c r="E292" s="426"/>
      <c r="F292" s="426"/>
      <c r="G292" s="426"/>
      <c r="H292" s="426"/>
      <c r="I292" s="426"/>
      <c r="J292" s="426"/>
      <c r="K292" s="426"/>
      <c r="L292" s="426"/>
      <c r="M292" s="426"/>
      <c r="N292" s="426"/>
      <c r="O292" s="426"/>
      <c r="P292" s="426"/>
      <c r="Q292" s="426"/>
      <c r="R292" s="426"/>
      <c r="S292" s="426"/>
      <c r="T292" s="426"/>
      <c r="U292" s="426"/>
      <c r="V292" s="426"/>
      <c r="W292" s="426"/>
      <c r="X292" s="426"/>
      <c r="Y292" s="426"/>
      <c r="Z292" s="426"/>
    </row>
    <row r="293" spans="1:26" ht="15.75" customHeight="1">
      <c r="A293" s="426"/>
      <c r="B293" s="426"/>
      <c r="C293" s="426"/>
      <c r="D293" s="426"/>
      <c r="E293" s="426"/>
      <c r="F293" s="426"/>
      <c r="G293" s="426"/>
      <c r="H293" s="426"/>
      <c r="I293" s="426"/>
      <c r="J293" s="426"/>
      <c r="K293" s="426"/>
      <c r="L293" s="426"/>
      <c r="M293" s="426"/>
      <c r="N293" s="426"/>
      <c r="O293" s="426"/>
      <c r="P293" s="426"/>
      <c r="Q293" s="426"/>
      <c r="R293" s="426"/>
      <c r="S293" s="426"/>
      <c r="T293" s="426"/>
      <c r="U293" s="426"/>
      <c r="V293" s="426"/>
      <c r="W293" s="426"/>
      <c r="X293" s="426"/>
      <c r="Y293" s="426"/>
      <c r="Z293" s="426"/>
    </row>
    <row r="294" spans="1:26" ht="15.75" customHeight="1">
      <c r="A294" s="426"/>
      <c r="B294" s="426"/>
      <c r="C294" s="426"/>
      <c r="D294" s="426"/>
      <c r="E294" s="426"/>
      <c r="F294" s="426"/>
      <c r="G294" s="426"/>
      <c r="H294" s="426"/>
      <c r="I294" s="426"/>
      <c r="J294" s="426"/>
      <c r="K294" s="426"/>
      <c r="L294" s="426"/>
      <c r="M294" s="426"/>
      <c r="N294" s="426"/>
      <c r="O294" s="426"/>
      <c r="P294" s="426"/>
      <c r="Q294" s="426"/>
      <c r="R294" s="426"/>
      <c r="S294" s="426"/>
      <c r="T294" s="426"/>
      <c r="U294" s="426"/>
      <c r="V294" s="426"/>
      <c r="W294" s="426"/>
      <c r="X294" s="426"/>
      <c r="Y294" s="426"/>
      <c r="Z294" s="426"/>
    </row>
    <row r="295" spans="1:26" ht="15.75" customHeight="1">
      <c r="A295" s="426"/>
      <c r="B295" s="426"/>
      <c r="C295" s="426"/>
      <c r="D295" s="426"/>
      <c r="E295" s="426"/>
      <c r="F295" s="426"/>
      <c r="G295" s="426"/>
      <c r="H295" s="426"/>
      <c r="I295" s="426"/>
      <c r="J295" s="426"/>
      <c r="K295" s="426"/>
      <c r="L295" s="426"/>
      <c r="M295" s="426"/>
      <c r="N295" s="426"/>
      <c r="O295" s="426"/>
      <c r="P295" s="426"/>
      <c r="Q295" s="426"/>
      <c r="R295" s="426"/>
      <c r="S295" s="426"/>
      <c r="T295" s="426"/>
      <c r="U295" s="426"/>
      <c r="V295" s="426"/>
      <c r="W295" s="426"/>
      <c r="X295" s="426"/>
      <c r="Y295" s="426"/>
      <c r="Z295" s="426"/>
    </row>
    <row r="296" spans="1:26" ht="15.75" customHeight="1">
      <c r="A296" s="426"/>
      <c r="B296" s="426"/>
      <c r="C296" s="426"/>
      <c r="D296" s="426"/>
      <c r="E296" s="426"/>
      <c r="F296" s="426"/>
      <c r="G296" s="426"/>
      <c r="H296" s="426"/>
      <c r="I296" s="426"/>
      <c r="J296" s="426"/>
      <c r="K296" s="426"/>
      <c r="L296" s="426"/>
      <c r="M296" s="426"/>
      <c r="N296" s="426"/>
      <c r="O296" s="426"/>
      <c r="P296" s="426"/>
      <c r="Q296" s="426"/>
      <c r="R296" s="426"/>
      <c r="S296" s="426"/>
      <c r="T296" s="426"/>
      <c r="U296" s="426"/>
      <c r="V296" s="426"/>
      <c r="W296" s="426"/>
      <c r="X296" s="426"/>
      <c r="Y296" s="426"/>
      <c r="Z296" s="426"/>
    </row>
    <row r="297" spans="1:26" ht="15.75" customHeight="1">
      <c r="A297" s="426"/>
      <c r="B297" s="426"/>
      <c r="C297" s="426"/>
      <c r="D297" s="426"/>
      <c r="E297" s="426"/>
      <c r="F297" s="426"/>
      <c r="G297" s="426"/>
      <c r="H297" s="426"/>
      <c r="I297" s="426"/>
      <c r="J297" s="426"/>
      <c r="K297" s="426"/>
      <c r="L297" s="426"/>
      <c r="M297" s="426"/>
      <c r="N297" s="426"/>
      <c r="O297" s="426"/>
      <c r="P297" s="426"/>
      <c r="Q297" s="426"/>
      <c r="R297" s="426"/>
      <c r="S297" s="426"/>
      <c r="T297" s="426"/>
      <c r="U297" s="426"/>
      <c r="V297" s="426"/>
      <c r="W297" s="426"/>
      <c r="X297" s="426"/>
      <c r="Y297" s="426"/>
      <c r="Z297" s="426"/>
    </row>
    <row r="298" spans="1:26" ht="15.75" customHeight="1">
      <c r="A298" s="426"/>
      <c r="B298" s="426"/>
      <c r="C298" s="426"/>
      <c r="D298" s="426"/>
      <c r="E298" s="426"/>
      <c r="F298" s="426"/>
      <c r="G298" s="426"/>
      <c r="H298" s="426"/>
      <c r="I298" s="426"/>
      <c r="J298" s="426"/>
      <c r="K298" s="426"/>
      <c r="L298" s="426"/>
      <c r="M298" s="426"/>
      <c r="N298" s="426"/>
      <c r="O298" s="426"/>
      <c r="P298" s="426"/>
      <c r="Q298" s="426"/>
      <c r="R298" s="426"/>
      <c r="S298" s="426"/>
      <c r="T298" s="426"/>
      <c r="U298" s="426"/>
      <c r="V298" s="426"/>
      <c r="W298" s="426"/>
      <c r="X298" s="426"/>
      <c r="Y298" s="426"/>
      <c r="Z298" s="426"/>
    </row>
    <row r="299" spans="1:26" ht="15.75" customHeight="1">
      <c r="A299" s="426"/>
      <c r="B299" s="426"/>
      <c r="C299" s="426"/>
      <c r="D299" s="426"/>
      <c r="E299" s="426"/>
      <c r="F299" s="426"/>
      <c r="G299" s="426"/>
      <c r="H299" s="426"/>
      <c r="I299" s="426"/>
      <c r="J299" s="426"/>
      <c r="K299" s="426"/>
      <c r="L299" s="426"/>
      <c r="M299" s="426"/>
      <c r="N299" s="426"/>
      <c r="O299" s="426"/>
      <c r="P299" s="426"/>
      <c r="Q299" s="426"/>
      <c r="R299" s="426"/>
      <c r="S299" s="426"/>
      <c r="T299" s="426"/>
      <c r="U299" s="426"/>
      <c r="V299" s="426"/>
      <c r="W299" s="426"/>
      <c r="X299" s="426"/>
      <c r="Y299" s="426"/>
      <c r="Z299" s="426"/>
    </row>
    <row r="300" spans="1:26" ht="15.75" customHeight="1">
      <c r="A300" s="426"/>
      <c r="B300" s="426"/>
      <c r="C300" s="426"/>
      <c r="D300" s="426"/>
      <c r="E300" s="426"/>
      <c r="F300" s="426"/>
      <c r="G300" s="426"/>
      <c r="H300" s="426"/>
      <c r="I300" s="426"/>
      <c r="J300" s="426"/>
      <c r="K300" s="426"/>
      <c r="L300" s="426"/>
      <c r="M300" s="426"/>
      <c r="N300" s="426"/>
      <c r="O300" s="426"/>
      <c r="P300" s="426"/>
      <c r="Q300" s="426"/>
      <c r="R300" s="426"/>
      <c r="S300" s="426"/>
      <c r="T300" s="426"/>
      <c r="U300" s="426"/>
      <c r="V300" s="426"/>
      <c r="W300" s="426"/>
      <c r="X300" s="426"/>
      <c r="Y300" s="426"/>
      <c r="Z300" s="426"/>
    </row>
    <row r="301" spans="1:26" ht="15.75" customHeight="1">
      <c r="A301" s="426"/>
      <c r="B301" s="426"/>
      <c r="C301" s="426"/>
      <c r="D301" s="426"/>
      <c r="E301" s="426"/>
      <c r="F301" s="426"/>
      <c r="G301" s="426"/>
      <c r="H301" s="426"/>
      <c r="I301" s="426"/>
      <c r="J301" s="426"/>
      <c r="K301" s="426"/>
      <c r="L301" s="426"/>
      <c r="M301" s="426"/>
      <c r="N301" s="426"/>
      <c r="O301" s="426"/>
      <c r="P301" s="426"/>
      <c r="Q301" s="426"/>
      <c r="R301" s="426"/>
      <c r="S301" s="426"/>
      <c r="T301" s="426"/>
      <c r="U301" s="426"/>
      <c r="V301" s="426"/>
      <c r="W301" s="426"/>
      <c r="X301" s="426"/>
      <c r="Y301" s="426"/>
      <c r="Z301" s="426"/>
    </row>
    <row r="302" spans="1:26" ht="15.75" customHeight="1">
      <c r="A302" s="426"/>
      <c r="B302" s="426"/>
      <c r="C302" s="426"/>
      <c r="D302" s="426"/>
      <c r="E302" s="426"/>
      <c r="F302" s="426"/>
      <c r="G302" s="426"/>
      <c r="H302" s="426"/>
      <c r="I302" s="426"/>
      <c r="J302" s="426"/>
      <c r="K302" s="426"/>
      <c r="L302" s="426"/>
      <c r="M302" s="426"/>
      <c r="N302" s="426"/>
      <c r="O302" s="426"/>
      <c r="P302" s="426"/>
      <c r="Q302" s="426"/>
      <c r="R302" s="426"/>
      <c r="S302" s="426"/>
      <c r="T302" s="426"/>
      <c r="U302" s="426"/>
      <c r="V302" s="426"/>
      <c r="W302" s="426"/>
      <c r="X302" s="426"/>
      <c r="Y302" s="426"/>
      <c r="Z302" s="426"/>
    </row>
    <row r="303" spans="1:26" ht="15.75" customHeight="1">
      <c r="A303" s="426"/>
      <c r="B303" s="426"/>
      <c r="C303" s="426"/>
      <c r="D303" s="426"/>
      <c r="E303" s="426"/>
      <c r="F303" s="426"/>
      <c r="G303" s="426"/>
      <c r="H303" s="426"/>
      <c r="I303" s="426"/>
      <c r="J303" s="426"/>
      <c r="K303" s="426"/>
      <c r="L303" s="426"/>
      <c r="M303" s="426"/>
      <c r="N303" s="426"/>
      <c r="O303" s="426"/>
      <c r="P303" s="426"/>
      <c r="Q303" s="426"/>
      <c r="R303" s="426"/>
      <c r="S303" s="426"/>
      <c r="T303" s="426"/>
      <c r="U303" s="426"/>
      <c r="V303" s="426"/>
      <c r="W303" s="426"/>
      <c r="X303" s="426"/>
      <c r="Y303" s="426"/>
      <c r="Z303" s="426"/>
    </row>
    <row r="304" spans="1:26" ht="15.75" customHeight="1">
      <c r="A304" s="426"/>
      <c r="B304" s="426"/>
      <c r="C304" s="426"/>
      <c r="D304" s="426"/>
      <c r="E304" s="426"/>
      <c r="F304" s="426"/>
      <c r="G304" s="426"/>
      <c r="H304" s="426"/>
      <c r="I304" s="426"/>
      <c r="J304" s="426"/>
      <c r="K304" s="426"/>
      <c r="L304" s="426"/>
      <c r="M304" s="426"/>
      <c r="N304" s="426"/>
      <c r="O304" s="426"/>
      <c r="P304" s="426"/>
      <c r="Q304" s="426"/>
      <c r="R304" s="426"/>
      <c r="S304" s="426"/>
      <c r="T304" s="426"/>
      <c r="U304" s="426"/>
      <c r="V304" s="426"/>
      <c r="W304" s="426"/>
      <c r="X304" s="426"/>
      <c r="Y304" s="426"/>
      <c r="Z304" s="426"/>
    </row>
    <row r="305" spans="1:26" ht="15.75" customHeight="1">
      <c r="A305" s="426"/>
      <c r="B305" s="426"/>
      <c r="C305" s="426"/>
      <c r="D305" s="426"/>
      <c r="E305" s="426"/>
      <c r="F305" s="426"/>
      <c r="G305" s="426"/>
      <c r="H305" s="426"/>
      <c r="I305" s="426"/>
      <c r="J305" s="426"/>
      <c r="K305" s="426"/>
      <c r="L305" s="426"/>
      <c r="M305" s="426"/>
      <c r="N305" s="426"/>
      <c r="O305" s="426"/>
      <c r="P305" s="426"/>
      <c r="Q305" s="426"/>
      <c r="R305" s="426"/>
      <c r="S305" s="426"/>
      <c r="T305" s="426"/>
      <c r="U305" s="426"/>
      <c r="V305" s="426"/>
      <c r="W305" s="426"/>
      <c r="X305" s="426"/>
      <c r="Y305" s="426"/>
      <c r="Z305" s="426"/>
    </row>
    <row r="306" spans="1:26" ht="15.75" customHeight="1">
      <c r="A306" s="426"/>
      <c r="B306" s="426"/>
      <c r="C306" s="426"/>
      <c r="D306" s="426"/>
      <c r="E306" s="426"/>
      <c r="F306" s="426"/>
      <c r="G306" s="426"/>
      <c r="H306" s="426"/>
      <c r="I306" s="426"/>
      <c r="J306" s="426"/>
      <c r="K306" s="426"/>
      <c r="L306" s="426"/>
      <c r="M306" s="426"/>
      <c r="N306" s="426"/>
      <c r="O306" s="426"/>
      <c r="P306" s="426"/>
      <c r="Q306" s="426"/>
      <c r="R306" s="426"/>
      <c r="S306" s="426"/>
      <c r="T306" s="426"/>
      <c r="U306" s="426"/>
      <c r="V306" s="426"/>
      <c r="W306" s="426"/>
      <c r="X306" s="426"/>
      <c r="Y306" s="426"/>
      <c r="Z306" s="426"/>
    </row>
    <row r="307" spans="1:26" ht="15.75" customHeight="1">
      <c r="A307" s="426"/>
      <c r="B307" s="426"/>
      <c r="C307" s="426"/>
      <c r="D307" s="426"/>
      <c r="E307" s="426"/>
      <c r="F307" s="426"/>
      <c r="G307" s="426"/>
      <c r="H307" s="426"/>
      <c r="I307" s="426"/>
      <c r="J307" s="426"/>
      <c r="K307" s="426"/>
      <c r="L307" s="426"/>
      <c r="M307" s="426"/>
      <c r="N307" s="426"/>
      <c r="O307" s="426"/>
      <c r="P307" s="426"/>
      <c r="Q307" s="426"/>
      <c r="R307" s="426"/>
      <c r="S307" s="426"/>
      <c r="T307" s="426"/>
      <c r="U307" s="426"/>
      <c r="V307" s="426"/>
      <c r="W307" s="426"/>
      <c r="X307" s="426"/>
      <c r="Y307" s="426"/>
      <c r="Z307" s="426"/>
    </row>
    <row r="308" spans="1:26" ht="15.75" customHeight="1">
      <c r="A308" s="426"/>
      <c r="B308" s="426"/>
      <c r="C308" s="426"/>
      <c r="D308" s="426"/>
      <c r="E308" s="426"/>
      <c r="F308" s="426"/>
      <c r="G308" s="426"/>
      <c r="H308" s="426"/>
      <c r="I308" s="426"/>
      <c r="J308" s="426"/>
      <c r="K308" s="426"/>
      <c r="L308" s="426"/>
      <c r="M308" s="426"/>
      <c r="N308" s="426"/>
      <c r="O308" s="426"/>
      <c r="P308" s="426"/>
      <c r="Q308" s="426"/>
      <c r="R308" s="426"/>
      <c r="S308" s="426"/>
      <c r="T308" s="426"/>
      <c r="U308" s="426"/>
      <c r="V308" s="426"/>
      <c r="W308" s="426"/>
      <c r="X308" s="426"/>
      <c r="Y308" s="426"/>
      <c r="Z308" s="426"/>
    </row>
    <row r="309" spans="1:26" ht="15.75" customHeight="1">
      <c r="A309" s="426"/>
      <c r="B309" s="426"/>
      <c r="C309" s="426"/>
      <c r="D309" s="426"/>
      <c r="E309" s="426"/>
      <c r="F309" s="426"/>
      <c r="G309" s="426"/>
      <c r="H309" s="426"/>
      <c r="I309" s="426"/>
      <c r="J309" s="426"/>
      <c r="K309" s="426"/>
      <c r="L309" s="426"/>
      <c r="M309" s="426"/>
      <c r="N309" s="426"/>
      <c r="O309" s="426"/>
      <c r="P309" s="426"/>
      <c r="Q309" s="426"/>
      <c r="R309" s="426"/>
      <c r="S309" s="426"/>
      <c r="T309" s="426"/>
      <c r="U309" s="426"/>
      <c r="V309" s="426"/>
      <c r="W309" s="426"/>
      <c r="X309" s="426"/>
      <c r="Y309" s="426"/>
      <c r="Z309" s="426"/>
    </row>
    <row r="310" spans="1:26" ht="15.75" customHeight="1">
      <c r="A310" s="426"/>
      <c r="B310" s="426"/>
      <c r="C310" s="426"/>
      <c r="D310" s="426"/>
      <c r="E310" s="426"/>
      <c r="F310" s="426"/>
      <c r="G310" s="426"/>
      <c r="H310" s="426"/>
      <c r="I310" s="426"/>
      <c r="J310" s="426"/>
      <c r="K310" s="426"/>
      <c r="L310" s="426"/>
      <c r="M310" s="426"/>
      <c r="N310" s="426"/>
      <c r="O310" s="426"/>
      <c r="P310" s="426"/>
      <c r="Q310" s="426"/>
      <c r="R310" s="426"/>
      <c r="S310" s="426"/>
      <c r="T310" s="426"/>
      <c r="U310" s="426"/>
      <c r="V310" s="426"/>
      <c r="W310" s="426"/>
      <c r="X310" s="426"/>
      <c r="Y310" s="426"/>
      <c r="Z310" s="426"/>
    </row>
    <row r="311" spans="1:26" ht="15.75" customHeight="1">
      <c r="A311" s="426"/>
      <c r="B311" s="426"/>
      <c r="C311" s="426"/>
      <c r="D311" s="426"/>
      <c r="E311" s="426"/>
      <c r="F311" s="426"/>
      <c r="G311" s="426"/>
      <c r="H311" s="426"/>
      <c r="I311" s="426"/>
      <c r="J311" s="426"/>
      <c r="K311" s="426"/>
      <c r="L311" s="426"/>
      <c r="M311" s="426"/>
      <c r="N311" s="426"/>
      <c r="O311" s="426"/>
      <c r="P311" s="426"/>
      <c r="Q311" s="426"/>
      <c r="R311" s="426"/>
      <c r="S311" s="426"/>
      <c r="T311" s="426"/>
      <c r="U311" s="426"/>
      <c r="V311" s="426"/>
      <c r="W311" s="426"/>
      <c r="X311" s="426"/>
      <c r="Y311" s="426"/>
      <c r="Z311" s="426"/>
    </row>
    <row r="312" spans="1:26" ht="15.75" customHeight="1">
      <c r="A312" s="426"/>
      <c r="B312" s="426"/>
      <c r="C312" s="426"/>
      <c r="D312" s="426"/>
      <c r="E312" s="426"/>
      <c r="F312" s="426"/>
      <c r="G312" s="426"/>
      <c r="H312" s="426"/>
      <c r="I312" s="426"/>
      <c r="J312" s="426"/>
      <c r="K312" s="426"/>
      <c r="L312" s="426"/>
      <c r="M312" s="426"/>
      <c r="N312" s="426"/>
      <c r="O312" s="426"/>
      <c r="P312" s="426"/>
      <c r="Q312" s="426"/>
      <c r="R312" s="426"/>
      <c r="S312" s="426"/>
      <c r="T312" s="426"/>
      <c r="U312" s="426"/>
      <c r="V312" s="426"/>
      <c r="W312" s="426"/>
      <c r="X312" s="426"/>
      <c r="Y312" s="426"/>
      <c r="Z312" s="426"/>
    </row>
    <row r="313" spans="1:26" ht="15.75" customHeight="1">
      <c r="A313" s="426"/>
      <c r="B313" s="426"/>
      <c r="C313" s="426"/>
      <c r="D313" s="426"/>
      <c r="E313" s="426"/>
      <c r="F313" s="426"/>
      <c r="G313" s="426"/>
      <c r="H313" s="426"/>
      <c r="I313" s="426"/>
      <c r="J313" s="426"/>
      <c r="K313" s="426"/>
      <c r="L313" s="426"/>
      <c r="M313" s="426"/>
      <c r="N313" s="426"/>
      <c r="O313" s="426"/>
      <c r="P313" s="426"/>
      <c r="Q313" s="426"/>
      <c r="R313" s="426"/>
      <c r="S313" s="426"/>
      <c r="T313" s="426"/>
      <c r="U313" s="426"/>
      <c r="V313" s="426"/>
      <c r="W313" s="426"/>
      <c r="X313" s="426"/>
      <c r="Y313" s="426"/>
      <c r="Z313" s="426"/>
    </row>
    <row r="314" spans="1:26" ht="15.75" customHeight="1">
      <c r="A314" s="426"/>
      <c r="B314" s="426"/>
      <c r="C314" s="426"/>
      <c r="D314" s="426"/>
      <c r="E314" s="426"/>
      <c r="F314" s="426"/>
      <c r="G314" s="426"/>
      <c r="H314" s="426"/>
      <c r="I314" s="426"/>
      <c r="J314" s="426"/>
      <c r="K314" s="426"/>
      <c r="L314" s="426"/>
      <c r="M314" s="426"/>
      <c r="N314" s="426"/>
      <c r="O314" s="426"/>
      <c r="P314" s="426"/>
      <c r="Q314" s="426"/>
      <c r="R314" s="426"/>
      <c r="S314" s="426"/>
      <c r="T314" s="426"/>
      <c r="U314" s="426"/>
      <c r="V314" s="426"/>
      <c r="W314" s="426"/>
      <c r="X314" s="426"/>
      <c r="Y314" s="426"/>
      <c r="Z314" s="426"/>
    </row>
    <row r="315" spans="1:26" ht="15.75" customHeight="1">
      <c r="A315" s="426"/>
      <c r="B315" s="426"/>
      <c r="C315" s="426"/>
      <c r="D315" s="426"/>
      <c r="E315" s="426"/>
      <c r="F315" s="426"/>
      <c r="G315" s="426"/>
      <c r="H315" s="426"/>
      <c r="I315" s="426"/>
      <c r="J315" s="426"/>
      <c r="K315" s="426"/>
      <c r="L315" s="426"/>
      <c r="M315" s="426"/>
      <c r="N315" s="426"/>
      <c r="O315" s="426"/>
      <c r="P315" s="426"/>
      <c r="Q315" s="426"/>
      <c r="R315" s="426"/>
      <c r="S315" s="426"/>
      <c r="T315" s="426"/>
      <c r="U315" s="426"/>
      <c r="V315" s="426"/>
      <c r="W315" s="426"/>
      <c r="X315" s="426"/>
      <c r="Y315" s="426"/>
      <c r="Z315" s="426"/>
    </row>
    <row r="316" spans="1:26" ht="15.75" customHeight="1">
      <c r="A316" s="426"/>
      <c r="B316" s="426"/>
      <c r="C316" s="426"/>
      <c r="D316" s="426"/>
      <c r="E316" s="426"/>
      <c r="F316" s="426"/>
      <c r="G316" s="426"/>
      <c r="H316" s="426"/>
      <c r="I316" s="426"/>
      <c r="J316" s="426"/>
      <c r="K316" s="426"/>
      <c r="L316" s="426"/>
      <c r="M316" s="426"/>
      <c r="N316" s="426"/>
      <c r="O316" s="426"/>
      <c r="P316" s="426"/>
      <c r="Q316" s="426"/>
      <c r="R316" s="426"/>
      <c r="S316" s="426"/>
      <c r="T316" s="426"/>
      <c r="U316" s="426"/>
      <c r="V316" s="426"/>
      <c r="W316" s="426"/>
      <c r="X316" s="426"/>
      <c r="Y316" s="426"/>
      <c r="Z316" s="426"/>
    </row>
    <row r="317" spans="1:26" ht="15.75" customHeight="1">
      <c r="A317" s="426"/>
      <c r="B317" s="426"/>
      <c r="C317" s="426"/>
      <c r="D317" s="426"/>
      <c r="E317" s="426"/>
      <c r="F317" s="426"/>
      <c r="G317" s="426"/>
      <c r="H317" s="426"/>
      <c r="I317" s="426"/>
      <c r="J317" s="426"/>
      <c r="K317" s="426"/>
      <c r="L317" s="426"/>
      <c r="M317" s="426"/>
      <c r="N317" s="426"/>
      <c r="O317" s="426"/>
      <c r="P317" s="426"/>
      <c r="Q317" s="426"/>
      <c r="R317" s="426"/>
      <c r="S317" s="426"/>
      <c r="T317" s="426"/>
      <c r="U317" s="426"/>
      <c r="V317" s="426"/>
      <c r="W317" s="426"/>
      <c r="X317" s="426"/>
      <c r="Y317" s="426"/>
      <c r="Z317" s="426"/>
    </row>
    <row r="318" spans="1:26" ht="15.75" customHeight="1">
      <c r="A318" s="426"/>
      <c r="B318" s="426"/>
      <c r="C318" s="426"/>
      <c r="D318" s="426"/>
      <c r="E318" s="426"/>
      <c r="F318" s="426"/>
      <c r="G318" s="426"/>
      <c r="H318" s="426"/>
      <c r="I318" s="426"/>
      <c r="J318" s="426"/>
      <c r="K318" s="426"/>
      <c r="L318" s="426"/>
      <c r="M318" s="426"/>
      <c r="N318" s="426"/>
      <c r="O318" s="426"/>
      <c r="P318" s="426"/>
      <c r="Q318" s="426"/>
      <c r="R318" s="426"/>
      <c r="S318" s="426"/>
      <c r="T318" s="426"/>
      <c r="U318" s="426"/>
      <c r="V318" s="426"/>
      <c r="W318" s="426"/>
      <c r="X318" s="426"/>
      <c r="Y318" s="426"/>
      <c r="Z318" s="426"/>
    </row>
    <row r="319" spans="1:26" ht="15.75" customHeight="1">
      <c r="A319" s="426"/>
      <c r="B319" s="426"/>
      <c r="C319" s="426"/>
      <c r="D319" s="426"/>
      <c r="E319" s="426"/>
      <c r="F319" s="426"/>
      <c r="G319" s="426"/>
      <c r="H319" s="426"/>
      <c r="I319" s="426"/>
      <c r="J319" s="426"/>
      <c r="K319" s="426"/>
      <c r="L319" s="426"/>
      <c r="M319" s="426"/>
      <c r="N319" s="426"/>
      <c r="O319" s="426"/>
      <c r="P319" s="426"/>
      <c r="Q319" s="426"/>
      <c r="R319" s="426"/>
      <c r="S319" s="426"/>
      <c r="T319" s="426"/>
      <c r="U319" s="426"/>
      <c r="V319" s="426"/>
      <c r="W319" s="426"/>
      <c r="X319" s="426"/>
      <c r="Y319" s="426"/>
      <c r="Z319" s="426"/>
    </row>
    <row r="320" spans="1:26" ht="15.75" customHeight="1">
      <c r="A320" s="426"/>
      <c r="B320" s="426"/>
      <c r="C320" s="426"/>
      <c r="D320" s="426"/>
      <c r="E320" s="426"/>
      <c r="F320" s="426"/>
      <c r="G320" s="426"/>
      <c r="H320" s="426"/>
      <c r="I320" s="426"/>
      <c r="J320" s="426"/>
      <c r="K320" s="426"/>
      <c r="L320" s="426"/>
      <c r="M320" s="426"/>
      <c r="N320" s="426"/>
      <c r="O320" s="426"/>
      <c r="P320" s="426"/>
      <c r="Q320" s="426"/>
      <c r="R320" s="426"/>
      <c r="S320" s="426"/>
      <c r="T320" s="426"/>
      <c r="U320" s="426"/>
      <c r="V320" s="426"/>
      <c r="W320" s="426"/>
      <c r="X320" s="426"/>
      <c r="Y320" s="426"/>
      <c r="Z320" s="426"/>
    </row>
    <row r="321" spans="1:26" ht="15.75" customHeight="1">
      <c r="A321" s="426"/>
      <c r="B321" s="426"/>
      <c r="C321" s="426"/>
      <c r="D321" s="426"/>
      <c r="E321" s="426"/>
      <c r="F321" s="426"/>
      <c r="G321" s="426"/>
      <c r="H321" s="426"/>
      <c r="I321" s="426"/>
      <c r="J321" s="426"/>
      <c r="K321" s="426"/>
      <c r="L321" s="426"/>
      <c r="M321" s="426"/>
      <c r="N321" s="426"/>
      <c r="O321" s="426"/>
      <c r="P321" s="426"/>
      <c r="Q321" s="426"/>
      <c r="R321" s="426"/>
      <c r="S321" s="426"/>
      <c r="T321" s="426"/>
      <c r="U321" s="426"/>
      <c r="V321" s="426"/>
      <c r="W321" s="426"/>
      <c r="X321" s="426"/>
      <c r="Y321" s="426"/>
      <c r="Z321" s="426"/>
    </row>
    <row r="322" spans="1:26" ht="15.75" customHeight="1">
      <c r="A322" s="426"/>
      <c r="B322" s="426"/>
      <c r="C322" s="426"/>
      <c r="D322" s="426"/>
      <c r="E322" s="426"/>
      <c r="F322" s="426"/>
      <c r="G322" s="426"/>
      <c r="H322" s="426"/>
      <c r="I322" s="426"/>
      <c r="J322" s="426"/>
      <c r="K322" s="426"/>
      <c r="L322" s="426"/>
      <c r="M322" s="426"/>
      <c r="N322" s="426"/>
      <c r="O322" s="426"/>
      <c r="P322" s="426"/>
      <c r="Q322" s="426"/>
      <c r="R322" s="426"/>
      <c r="S322" s="426"/>
      <c r="T322" s="426"/>
      <c r="U322" s="426"/>
      <c r="V322" s="426"/>
      <c r="W322" s="426"/>
      <c r="X322" s="426"/>
      <c r="Y322" s="426"/>
      <c r="Z322" s="426"/>
    </row>
    <row r="323" spans="1:26" ht="15.75" customHeight="1">
      <c r="A323" s="426"/>
      <c r="B323" s="426"/>
      <c r="C323" s="426"/>
      <c r="D323" s="426"/>
      <c r="E323" s="426"/>
      <c r="F323" s="426"/>
      <c r="G323" s="426"/>
      <c r="H323" s="426"/>
      <c r="I323" s="426"/>
      <c r="J323" s="426"/>
      <c r="K323" s="426"/>
      <c r="L323" s="426"/>
      <c r="M323" s="426"/>
      <c r="N323" s="426"/>
      <c r="O323" s="426"/>
      <c r="P323" s="426"/>
      <c r="Q323" s="426"/>
      <c r="R323" s="426"/>
      <c r="S323" s="426"/>
      <c r="T323" s="426"/>
      <c r="U323" s="426"/>
      <c r="V323" s="426"/>
      <c r="W323" s="426"/>
      <c r="X323" s="426"/>
      <c r="Y323" s="426"/>
      <c r="Z323" s="426"/>
    </row>
    <row r="324" spans="1:26" ht="15.75" customHeight="1">
      <c r="A324" s="426"/>
      <c r="B324" s="426"/>
      <c r="C324" s="426"/>
      <c r="D324" s="426"/>
      <c r="E324" s="426"/>
      <c r="F324" s="426"/>
      <c r="G324" s="426"/>
      <c r="H324" s="426"/>
      <c r="I324" s="426"/>
      <c r="J324" s="426"/>
      <c r="K324" s="426"/>
      <c r="L324" s="426"/>
      <c r="M324" s="426"/>
      <c r="N324" s="426"/>
      <c r="O324" s="426"/>
      <c r="P324" s="426"/>
      <c r="Q324" s="426"/>
      <c r="R324" s="426"/>
      <c r="S324" s="426"/>
      <c r="T324" s="426"/>
      <c r="U324" s="426"/>
      <c r="V324" s="426"/>
      <c r="W324" s="426"/>
      <c r="X324" s="426"/>
      <c r="Y324" s="426"/>
      <c r="Z324" s="426"/>
    </row>
    <row r="325" spans="1:26" ht="15.75" customHeight="1">
      <c r="A325" s="426"/>
      <c r="B325" s="426"/>
      <c r="C325" s="426"/>
      <c r="D325" s="426"/>
      <c r="E325" s="426"/>
      <c r="F325" s="426"/>
      <c r="G325" s="426"/>
      <c r="H325" s="426"/>
      <c r="I325" s="426"/>
      <c r="J325" s="426"/>
      <c r="K325" s="426"/>
      <c r="L325" s="426"/>
      <c r="M325" s="426"/>
      <c r="N325" s="426"/>
      <c r="O325" s="426"/>
      <c r="P325" s="426"/>
      <c r="Q325" s="426"/>
      <c r="R325" s="426"/>
      <c r="S325" s="426"/>
      <c r="T325" s="426"/>
      <c r="U325" s="426"/>
      <c r="V325" s="426"/>
      <c r="W325" s="426"/>
      <c r="X325" s="426"/>
      <c r="Y325" s="426"/>
      <c r="Z325" s="426"/>
    </row>
    <row r="326" spans="1:26" ht="15.75" customHeight="1">
      <c r="A326" s="426"/>
      <c r="B326" s="426"/>
      <c r="C326" s="426"/>
      <c r="D326" s="426"/>
      <c r="E326" s="426"/>
      <c r="F326" s="426"/>
      <c r="G326" s="426"/>
      <c r="H326" s="426"/>
      <c r="I326" s="426"/>
      <c r="J326" s="426"/>
      <c r="K326" s="426"/>
      <c r="L326" s="426"/>
      <c r="M326" s="426"/>
      <c r="N326" s="426"/>
      <c r="O326" s="426"/>
      <c r="P326" s="426"/>
      <c r="Q326" s="426"/>
      <c r="R326" s="426"/>
      <c r="S326" s="426"/>
      <c r="T326" s="426"/>
      <c r="U326" s="426"/>
      <c r="V326" s="426"/>
      <c r="W326" s="426"/>
      <c r="X326" s="426"/>
      <c r="Y326" s="426"/>
      <c r="Z326" s="426"/>
    </row>
    <row r="327" spans="1:26" ht="15.75" customHeight="1">
      <c r="A327" s="426"/>
      <c r="B327" s="426"/>
      <c r="C327" s="426"/>
      <c r="D327" s="426"/>
      <c r="E327" s="426"/>
      <c r="F327" s="426"/>
      <c r="G327" s="426"/>
      <c r="H327" s="426"/>
      <c r="I327" s="426"/>
      <c r="J327" s="426"/>
      <c r="K327" s="426"/>
      <c r="L327" s="426"/>
      <c r="M327" s="426"/>
      <c r="N327" s="426"/>
      <c r="O327" s="426"/>
      <c r="P327" s="426"/>
      <c r="Q327" s="426"/>
      <c r="R327" s="426"/>
      <c r="S327" s="426"/>
      <c r="T327" s="426"/>
      <c r="U327" s="426"/>
      <c r="V327" s="426"/>
      <c r="W327" s="426"/>
      <c r="X327" s="426"/>
      <c r="Y327" s="426"/>
      <c r="Z327" s="426"/>
    </row>
    <row r="328" spans="1:26" ht="15.75" customHeight="1">
      <c r="A328" s="426"/>
      <c r="B328" s="426"/>
      <c r="C328" s="426"/>
      <c r="D328" s="426"/>
      <c r="E328" s="426"/>
      <c r="F328" s="426"/>
      <c r="G328" s="426"/>
      <c r="H328" s="426"/>
      <c r="I328" s="426"/>
      <c r="J328" s="426"/>
      <c r="K328" s="426"/>
      <c r="L328" s="426"/>
      <c r="M328" s="426"/>
      <c r="N328" s="426"/>
      <c r="O328" s="426"/>
      <c r="P328" s="426"/>
      <c r="Q328" s="426"/>
      <c r="R328" s="426"/>
      <c r="S328" s="426"/>
      <c r="T328" s="426"/>
      <c r="U328" s="426"/>
      <c r="V328" s="426"/>
      <c r="W328" s="426"/>
      <c r="X328" s="426"/>
      <c r="Y328" s="426"/>
      <c r="Z328" s="426"/>
    </row>
    <row r="329" spans="1:26" ht="15.75" customHeight="1">
      <c r="A329" s="426"/>
      <c r="B329" s="426"/>
      <c r="C329" s="426"/>
      <c r="D329" s="426"/>
      <c r="E329" s="426"/>
      <c r="F329" s="426"/>
      <c r="G329" s="426"/>
      <c r="H329" s="426"/>
      <c r="I329" s="426"/>
      <c r="J329" s="426"/>
      <c r="K329" s="426"/>
      <c r="L329" s="426"/>
      <c r="M329" s="426"/>
      <c r="N329" s="426"/>
      <c r="O329" s="426"/>
      <c r="P329" s="426"/>
      <c r="Q329" s="426"/>
      <c r="R329" s="426"/>
      <c r="S329" s="426"/>
      <c r="T329" s="426"/>
      <c r="U329" s="426"/>
      <c r="V329" s="426"/>
      <c r="W329" s="426"/>
      <c r="X329" s="426"/>
      <c r="Y329" s="426"/>
      <c r="Z329" s="426"/>
    </row>
    <row r="330" spans="1:26" ht="15.75" customHeight="1">
      <c r="A330" s="426"/>
      <c r="B330" s="426"/>
      <c r="C330" s="426"/>
      <c r="D330" s="426"/>
      <c r="E330" s="426"/>
      <c r="F330" s="426"/>
      <c r="G330" s="426"/>
      <c r="H330" s="426"/>
      <c r="I330" s="426"/>
      <c r="J330" s="426"/>
      <c r="K330" s="426"/>
      <c r="L330" s="426"/>
      <c r="M330" s="426"/>
      <c r="N330" s="426"/>
      <c r="O330" s="426"/>
      <c r="P330" s="426"/>
      <c r="Q330" s="426"/>
      <c r="R330" s="426"/>
      <c r="S330" s="426"/>
      <c r="T330" s="426"/>
      <c r="U330" s="426"/>
      <c r="V330" s="426"/>
      <c r="W330" s="426"/>
      <c r="X330" s="426"/>
      <c r="Y330" s="426"/>
      <c r="Z330" s="426"/>
    </row>
    <row r="331" spans="1:26" ht="15.75" customHeight="1">
      <c r="A331" s="426"/>
      <c r="B331" s="426"/>
      <c r="C331" s="426"/>
      <c r="D331" s="426"/>
      <c r="E331" s="426"/>
      <c r="F331" s="426"/>
      <c r="G331" s="426"/>
      <c r="H331" s="426"/>
      <c r="I331" s="426"/>
      <c r="J331" s="426"/>
      <c r="K331" s="426"/>
      <c r="L331" s="426"/>
      <c r="M331" s="426"/>
      <c r="N331" s="426"/>
      <c r="O331" s="426"/>
      <c r="P331" s="426"/>
      <c r="Q331" s="426"/>
      <c r="R331" s="426"/>
      <c r="S331" s="426"/>
      <c r="T331" s="426"/>
      <c r="U331" s="426"/>
      <c r="V331" s="426"/>
      <c r="W331" s="426"/>
      <c r="X331" s="426"/>
      <c r="Y331" s="426"/>
      <c r="Z331" s="426"/>
    </row>
    <row r="332" spans="1:26" ht="15.75" customHeight="1">
      <c r="A332" s="426"/>
      <c r="B332" s="426"/>
      <c r="C332" s="426"/>
      <c r="D332" s="426"/>
      <c r="E332" s="426"/>
      <c r="F332" s="426"/>
      <c r="G332" s="426"/>
      <c r="H332" s="426"/>
      <c r="I332" s="426"/>
      <c r="J332" s="426"/>
      <c r="K332" s="426"/>
      <c r="L332" s="426"/>
      <c r="M332" s="426"/>
      <c r="N332" s="426"/>
      <c r="O332" s="426"/>
      <c r="P332" s="426"/>
      <c r="Q332" s="426"/>
      <c r="R332" s="426"/>
      <c r="S332" s="426"/>
      <c r="T332" s="426"/>
      <c r="U332" s="426"/>
      <c r="V332" s="426"/>
      <c r="W332" s="426"/>
      <c r="X332" s="426"/>
      <c r="Y332" s="426"/>
      <c r="Z332" s="426"/>
    </row>
    <row r="333" spans="1:26" ht="15.75" customHeight="1">
      <c r="A333" s="426"/>
      <c r="B333" s="426"/>
      <c r="C333" s="426"/>
      <c r="D333" s="426"/>
      <c r="E333" s="426"/>
      <c r="F333" s="426"/>
      <c r="G333" s="426"/>
      <c r="H333" s="426"/>
      <c r="I333" s="426"/>
      <c r="J333" s="426"/>
      <c r="K333" s="426"/>
      <c r="L333" s="426"/>
      <c r="M333" s="426"/>
      <c r="N333" s="426"/>
      <c r="O333" s="426"/>
      <c r="P333" s="426"/>
      <c r="Q333" s="426"/>
      <c r="R333" s="426"/>
      <c r="S333" s="426"/>
      <c r="T333" s="426"/>
      <c r="U333" s="426"/>
      <c r="V333" s="426"/>
      <c r="W333" s="426"/>
      <c r="X333" s="426"/>
      <c r="Y333" s="426"/>
      <c r="Z333" s="426"/>
    </row>
    <row r="334" spans="1:26" ht="15.75" customHeight="1">
      <c r="A334" s="426"/>
      <c r="B334" s="426"/>
      <c r="C334" s="426"/>
      <c r="D334" s="426"/>
      <c r="E334" s="426"/>
      <c r="F334" s="426"/>
      <c r="G334" s="426"/>
      <c r="H334" s="426"/>
      <c r="I334" s="426"/>
      <c r="J334" s="426"/>
      <c r="K334" s="426"/>
      <c r="L334" s="426"/>
      <c r="M334" s="426"/>
      <c r="N334" s="426"/>
      <c r="O334" s="426"/>
      <c r="P334" s="426"/>
      <c r="Q334" s="426"/>
      <c r="R334" s="426"/>
      <c r="S334" s="426"/>
      <c r="T334" s="426"/>
      <c r="U334" s="426"/>
      <c r="V334" s="426"/>
      <c r="W334" s="426"/>
      <c r="X334" s="426"/>
      <c r="Y334" s="426"/>
      <c r="Z334" s="426"/>
    </row>
    <row r="335" spans="1:26" ht="15.75" customHeight="1">
      <c r="A335" s="426"/>
      <c r="B335" s="426"/>
      <c r="C335" s="426"/>
      <c r="D335" s="426"/>
      <c r="E335" s="426"/>
      <c r="F335" s="426"/>
      <c r="G335" s="426"/>
      <c r="H335" s="426"/>
      <c r="I335" s="426"/>
      <c r="J335" s="426"/>
      <c r="K335" s="426"/>
      <c r="L335" s="426"/>
      <c r="M335" s="426"/>
      <c r="N335" s="426"/>
      <c r="O335" s="426"/>
      <c r="P335" s="426"/>
      <c r="Q335" s="426"/>
      <c r="R335" s="426"/>
      <c r="S335" s="426"/>
      <c r="T335" s="426"/>
      <c r="U335" s="426"/>
      <c r="V335" s="426"/>
      <c r="W335" s="426"/>
      <c r="X335" s="426"/>
      <c r="Y335" s="426"/>
      <c r="Z335" s="426"/>
    </row>
    <row r="336" spans="1:26" ht="15.75" customHeight="1">
      <c r="A336" s="426"/>
      <c r="B336" s="426"/>
      <c r="C336" s="426"/>
      <c r="D336" s="426"/>
      <c r="E336" s="426"/>
      <c r="F336" s="426"/>
      <c r="G336" s="426"/>
      <c r="H336" s="426"/>
      <c r="I336" s="426"/>
      <c r="J336" s="426"/>
      <c r="K336" s="426"/>
      <c r="L336" s="426"/>
      <c r="M336" s="426"/>
      <c r="N336" s="426"/>
      <c r="O336" s="426"/>
      <c r="P336" s="426"/>
      <c r="Q336" s="426"/>
      <c r="R336" s="426"/>
      <c r="S336" s="426"/>
      <c r="T336" s="426"/>
      <c r="U336" s="426"/>
      <c r="V336" s="426"/>
      <c r="W336" s="426"/>
      <c r="X336" s="426"/>
      <c r="Y336" s="426"/>
      <c r="Z336" s="426"/>
    </row>
    <row r="337" spans="1:26" ht="15.75" customHeight="1">
      <c r="A337" s="426"/>
      <c r="B337" s="426"/>
      <c r="C337" s="426"/>
      <c r="D337" s="426"/>
      <c r="E337" s="426"/>
      <c r="F337" s="426"/>
      <c r="G337" s="426"/>
      <c r="H337" s="426"/>
      <c r="I337" s="426"/>
      <c r="J337" s="426"/>
      <c r="K337" s="426"/>
      <c r="L337" s="426"/>
      <c r="M337" s="426"/>
      <c r="N337" s="426"/>
      <c r="O337" s="426"/>
      <c r="P337" s="426"/>
      <c r="Q337" s="426"/>
      <c r="R337" s="426"/>
      <c r="S337" s="426"/>
      <c r="T337" s="426"/>
      <c r="U337" s="426"/>
      <c r="V337" s="426"/>
      <c r="W337" s="426"/>
      <c r="X337" s="426"/>
      <c r="Y337" s="426"/>
      <c r="Z337" s="426"/>
    </row>
    <row r="338" spans="1:26" ht="15.75" customHeight="1">
      <c r="A338" s="426"/>
      <c r="B338" s="426"/>
      <c r="C338" s="426"/>
      <c r="D338" s="426"/>
      <c r="E338" s="426"/>
      <c r="F338" s="426"/>
      <c r="G338" s="426"/>
      <c r="H338" s="426"/>
      <c r="I338" s="426"/>
      <c r="J338" s="426"/>
      <c r="K338" s="426"/>
      <c r="L338" s="426"/>
      <c r="M338" s="426"/>
      <c r="N338" s="426"/>
      <c r="O338" s="426"/>
      <c r="P338" s="426"/>
      <c r="Q338" s="426"/>
      <c r="R338" s="426"/>
      <c r="S338" s="426"/>
      <c r="T338" s="426"/>
      <c r="U338" s="426"/>
      <c r="V338" s="426"/>
      <c r="W338" s="426"/>
      <c r="X338" s="426"/>
      <c r="Y338" s="426"/>
      <c r="Z338" s="426"/>
    </row>
    <row r="339" spans="1:26" ht="15.75" customHeight="1">
      <c r="A339" s="426"/>
      <c r="B339" s="426"/>
      <c r="C339" s="426"/>
      <c r="D339" s="426"/>
      <c r="E339" s="426"/>
      <c r="F339" s="426"/>
      <c r="G339" s="426"/>
      <c r="H339" s="426"/>
      <c r="I339" s="426"/>
      <c r="J339" s="426"/>
      <c r="K339" s="426"/>
      <c r="L339" s="426"/>
      <c r="M339" s="426"/>
      <c r="N339" s="426"/>
      <c r="O339" s="426"/>
      <c r="P339" s="426"/>
      <c r="Q339" s="426"/>
      <c r="R339" s="426"/>
      <c r="S339" s="426"/>
      <c r="T339" s="426"/>
      <c r="U339" s="426"/>
      <c r="V339" s="426"/>
      <c r="W339" s="426"/>
      <c r="X339" s="426"/>
      <c r="Y339" s="426"/>
      <c r="Z339" s="426"/>
    </row>
    <row r="340" spans="1:26" ht="15.75" customHeight="1">
      <c r="A340" s="426"/>
      <c r="B340" s="426"/>
      <c r="C340" s="426"/>
      <c r="D340" s="426"/>
      <c r="E340" s="426"/>
      <c r="F340" s="426"/>
      <c r="G340" s="426"/>
      <c r="H340" s="426"/>
      <c r="I340" s="426"/>
      <c r="J340" s="426"/>
      <c r="K340" s="426"/>
      <c r="L340" s="426"/>
      <c r="M340" s="426"/>
      <c r="N340" s="426"/>
      <c r="O340" s="426"/>
      <c r="P340" s="426"/>
      <c r="Q340" s="426"/>
      <c r="R340" s="426"/>
      <c r="S340" s="426"/>
      <c r="T340" s="426"/>
      <c r="U340" s="426"/>
      <c r="V340" s="426"/>
      <c r="W340" s="426"/>
      <c r="X340" s="426"/>
      <c r="Y340" s="426"/>
      <c r="Z340" s="426"/>
    </row>
    <row r="341" spans="1:26" ht="15.75" customHeight="1">
      <c r="A341" s="426"/>
      <c r="B341" s="426"/>
      <c r="C341" s="426"/>
      <c r="D341" s="426"/>
      <c r="E341" s="426"/>
      <c r="F341" s="426"/>
      <c r="G341" s="426"/>
      <c r="H341" s="426"/>
      <c r="I341" s="426"/>
      <c r="J341" s="426"/>
      <c r="K341" s="426"/>
      <c r="L341" s="426"/>
      <c r="M341" s="426"/>
      <c r="N341" s="426"/>
      <c r="O341" s="426"/>
      <c r="P341" s="426"/>
      <c r="Q341" s="426"/>
      <c r="R341" s="426"/>
      <c r="S341" s="426"/>
      <c r="T341" s="426"/>
      <c r="U341" s="426"/>
      <c r="V341" s="426"/>
      <c r="W341" s="426"/>
      <c r="X341" s="426"/>
      <c r="Y341" s="426"/>
      <c r="Z341" s="426"/>
    </row>
    <row r="342" spans="1:26" ht="15.75" customHeight="1">
      <c r="A342" s="426"/>
      <c r="B342" s="426"/>
      <c r="C342" s="426"/>
      <c r="D342" s="426"/>
      <c r="E342" s="426"/>
      <c r="F342" s="426"/>
      <c r="G342" s="426"/>
      <c r="H342" s="426"/>
      <c r="I342" s="426"/>
      <c r="J342" s="426"/>
      <c r="K342" s="426"/>
      <c r="L342" s="426"/>
      <c r="M342" s="426"/>
      <c r="N342" s="426"/>
      <c r="O342" s="426"/>
      <c r="P342" s="426"/>
      <c r="Q342" s="426"/>
      <c r="R342" s="426"/>
      <c r="S342" s="426"/>
      <c r="T342" s="426"/>
      <c r="U342" s="426"/>
      <c r="V342" s="426"/>
      <c r="W342" s="426"/>
      <c r="X342" s="426"/>
      <c r="Y342" s="426"/>
      <c r="Z342" s="426"/>
    </row>
    <row r="343" spans="1:26" ht="15.75" customHeight="1">
      <c r="A343" s="426"/>
      <c r="B343" s="426"/>
      <c r="C343" s="426"/>
      <c r="D343" s="426"/>
      <c r="E343" s="426"/>
      <c r="F343" s="426"/>
      <c r="G343" s="426"/>
      <c r="H343" s="426"/>
      <c r="I343" s="426"/>
      <c r="J343" s="426"/>
      <c r="K343" s="426"/>
      <c r="L343" s="426"/>
      <c r="M343" s="426"/>
      <c r="N343" s="426"/>
      <c r="O343" s="426"/>
      <c r="P343" s="426"/>
      <c r="Q343" s="426"/>
      <c r="R343" s="426"/>
      <c r="S343" s="426"/>
      <c r="T343" s="426"/>
      <c r="U343" s="426"/>
      <c r="V343" s="426"/>
      <c r="W343" s="426"/>
      <c r="X343" s="426"/>
      <c r="Y343" s="426"/>
      <c r="Z343" s="426"/>
    </row>
    <row r="344" spans="1:26" ht="15.75" customHeight="1">
      <c r="A344" s="426"/>
      <c r="B344" s="426"/>
      <c r="C344" s="426"/>
      <c r="D344" s="426"/>
      <c r="E344" s="426"/>
      <c r="F344" s="426"/>
      <c r="G344" s="426"/>
      <c r="H344" s="426"/>
      <c r="I344" s="426"/>
      <c r="J344" s="426"/>
      <c r="K344" s="426"/>
      <c r="L344" s="426"/>
      <c r="M344" s="426"/>
      <c r="N344" s="426"/>
      <c r="O344" s="426"/>
      <c r="P344" s="426"/>
      <c r="Q344" s="426"/>
      <c r="R344" s="426"/>
      <c r="S344" s="426"/>
      <c r="T344" s="426"/>
      <c r="U344" s="426"/>
      <c r="V344" s="426"/>
      <c r="W344" s="426"/>
      <c r="X344" s="426"/>
      <c r="Y344" s="426"/>
      <c r="Z344" s="426"/>
    </row>
    <row r="345" spans="1:26" ht="15.75" customHeight="1">
      <c r="A345" s="426"/>
      <c r="B345" s="426"/>
      <c r="C345" s="426"/>
      <c r="D345" s="426"/>
      <c r="E345" s="426"/>
      <c r="F345" s="426"/>
      <c r="G345" s="426"/>
      <c r="H345" s="426"/>
      <c r="I345" s="426"/>
      <c r="J345" s="426"/>
      <c r="K345" s="426"/>
      <c r="L345" s="426"/>
      <c r="M345" s="426"/>
      <c r="N345" s="426"/>
      <c r="O345" s="426"/>
      <c r="P345" s="426"/>
      <c r="Q345" s="426"/>
      <c r="R345" s="426"/>
      <c r="S345" s="426"/>
      <c r="T345" s="426"/>
      <c r="U345" s="426"/>
      <c r="V345" s="426"/>
      <c r="W345" s="426"/>
      <c r="X345" s="426"/>
      <c r="Y345" s="426"/>
      <c r="Z345" s="426"/>
    </row>
    <row r="346" spans="1:26" ht="15.75" customHeight="1">
      <c r="A346" s="426"/>
      <c r="B346" s="426"/>
      <c r="C346" s="426"/>
      <c r="D346" s="426"/>
      <c r="E346" s="426"/>
      <c r="F346" s="426"/>
      <c r="G346" s="426"/>
      <c r="H346" s="426"/>
      <c r="I346" s="426"/>
      <c r="J346" s="426"/>
      <c r="K346" s="426"/>
      <c r="L346" s="426"/>
      <c r="M346" s="426"/>
      <c r="N346" s="426"/>
      <c r="O346" s="426"/>
      <c r="P346" s="426"/>
      <c r="Q346" s="426"/>
      <c r="R346" s="426"/>
      <c r="S346" s="426"/>
      <c r="T346" s="426"/>
      <c r="U346" s="426"/>
      <c r="V346" s="426"/>
      <c r="W346" s="426"/>
      <c r="X346" s="426"/>
      <c r="Y346" s="426"/>
      <c r="Z346" s="426"/>
    </row>
    <row r="347" spans="1:26" ht="15.75" customHeight="1">
      <c r="A347" s="426"/>
      <c r="B347" s="426"/>
      <c r="C347" s="426"/>
      <c r="D347" s="426"/>
      <c r="E347" s="426"/>
      <c r="F347" s="426"/>
      <c r="G347" s="426"/>
      <c r="H347" s="426"/>
      <c r="I347" s="426"/>
      <c r="J347" s="426"/>
      <c r="K347" s="426"/>
      <c r="L347" s="426"/>
      <c r="M347" s="426"/>
      <c r="N347" s="426"/>
      <c r="O347" s="426"/>
      <c r="P347" s="426"/>
      <c r="Q347" s="426"/>
      <c r="R347" s="426"/>
      <c r="S347" s="426"/>
      <c r="T347" s="426"/>
      <c r="U347" s="426"/>
      <c r="V347" s="426"/>
      <c r="W347" s="426"/>
      <c r="X347" s="426"/>
      <c r="Y347" s="426"/>
      <c r="Z347" s="426"/>
    </row>
    <row r="348" spans="1:26" ht="15.75" customHeight="1">
      <c r="A348" s="426"/>
      <c r="B348" s="426"/>
      <c r="C348" s="426"/>
      <c r="D348" s="426"/>
      <c r="E348" s="426"/>
      <c r="F348" s="426"/>
      <c r="G348" s="426"/>
      <c r="H348" s="426"/>
      <c r="I348" s="426"/>
      <c r="J348" s="426"/>
      <c r="K348" s="426"/>
      <c r="L348" s="426"/>
      <c r="M348" s="426"/>
      <c r="N348" s="426"/>
      <c r="O348" s="426"/>
      <c r="P348" s="426"/>
      <c r="Q348" s="426"/>
      <c r="R348" s="426"/>
      <c r="S348" s="426"/>
      <c r="T348" s="426"/>
      <c r="U348" s="426"/>
      <c r="V348" s="426"/>
      <c r="W348" s="426"/>
      <c r="X348" s="426"/>
      <c r="Y348" s="426"/>
      <c r="Z348" s="426"/>
    </row>
    <row r="349" spans="1:26" ht="15.75" customHeight="1">
      <c r="A349" s="426"/>
      <c r="B349" s="426"/>
      <c r="C349" s="426"/>
      <c r="D349" s="426"/>
      <c r="E349" s="426"/>
      <c r="F349" s="426"/>
      <c r="G349" s="426"/>
      <c r="H349" s="426"/>
      <c r="I349" s="426"/>
      <c r="J349" s="426"/>
      <c r="K349" s="426"/>
      <c r="L349" s="426"/>
      <c r="M349" s="426"/>
      <c r="N349" s="426"/>
      <c r="O349" s="426"/>
      <c r="P349" s="426"/>
      <c r="Q349" s="426"/>
      <c r="R349" s="426"/>
      <c r="S349" s="426"/>
      <c r="T349" s="426"/>
      <c r="U349" s="426"/>
      <c r="V349" s="426"/>
      <c r="W349" s="426"/>
      <c r="X349" s="426"/>
      <c r="Y349" s="426"/>
      <c r="Z349" s="426"/>
    </row>
    <row r="350" spans="1:26" ht="15.75" customHeight="1">
      <c r="A350" s="426"/>
      <c r="B350" s="426"/>
      <c r="C350" s="426"/>
      <c r="D350" s="426"/>
      <c r="E350" s="426"/>
      <c r="F350" s="426"/>
      <c r="G350" s="426"/>
      <c r="H350" s="426"/>
      <c r="I350" s="426"/>
      <c r="J350" s="426"/>
      <c r="K350" s="426"/>
      <c r="L350" s="426"/>
      <c r="M350" s="426"/>
      <c r="N350" s="426"/>
      <c r="O350" s="426"/>
      <c r="P350" s="426"/>
      <c r="Q350" s="426"/>
      <c r="R350" s="426"/>
      <c r="S350" s="426"/>
      <c r="T350" s="426"/>
      <c r="U350" s="426"/>
      <c r="V350" s="426"/>
      <c r="W350" s="426"/>
      <c r="X350" s="426"/>
      <c r="Y350" s="426"/>
      <c r="Z350" s="426"/>
    </row>
    <row r="351" spans="1:26" ht="15.75" customHeight="1">
      <c r="A351" s="426"/>
      <c r="B351" s="426"/>
      <c r="C351" s="426"/>
      <c r="D351" s="426"/>
      <c r="E351" s="426"/>
      <c r="F351" s="426"/>
      <c r="G351" s="426"/>
      <c r="H351" s="426"/>
      <c r="I351" s="426"/>
      <c r="J351" s="426"/>
      <c r="K351" s="426"/>
      <c r="L351" s="426"/>
      <c r="M351" s="426"/>
      <c r="N351" s="426"/>
      <c r="O351" s="426"/>
      <c r="P351" s="426"/>
      <c r="Q351" s="426"/>
      <c r="R351" s="426"/>
      <c r="S351" s="426"/>
      <c r="T351" s="426"/>
      <c r="U351" s="426"/>
      <c r="V351" s="426"/>
      <c r="W351" s="426"/>
      <c r="X351" s="426"/>
      <c r="Y351" s="426"/>
      <c r="Z351" s="426"/>
    </row>
    <row r="352" spans="1:26" ht="15.75" customHeight="1">
      <c r="A352" s="426"/>
      <c r="B352" s="426"/>
      <c r="C352" s="426"/>
      <c r="D352" s="426"/>
      <c r="E352" s="426"/>
      <c r="F352" s="426"/>
      <c r="G352" s="426"/>
      <c r="H352" s="426"/>
      <c r="I352" s="426"/>
      <c r="J352" s="426"/>
      <c r="K352" s="426"/>
      <c r="L352" s="426"/>
      <c r="M352" s="426"/>
      <c r="N352" s="426"/>
      <c r="O352" s="426"/>
      <c r="P352" s="426"/>
      <c r="Q352" s="426"/>
      <c r="R352" s="426"/>
      <c r="S352" s="426"/>
      <c r="T352" s="426"/>
      <c r="U352" s="426"/>
      <c r="V352" s="426"/>
      <c r="W352" s="426"/>
      <c r="X352" s="426"/>
      <c r="Y352" s="426"/>
      <c r="Z352" s="426"/>
    </row>
    <row r="353" spans="1:26" ht="15.75" customHeight="1">
      <c r="A353" s="426"/>
      <c r="B353" s="426"/>
      <c r="C353" s="426"/>
      <c r="D353" s="426"/>
      <c r="E353" s="426"/>
      <c r="F353" s="426"/>
      <c r="G353" s="426"/>
      <c r="H353" s="426"/>
      <c r="I353" s="426"/>
      <c r="J353" s="426"/>
      <c r="K353" s="426"/>
      <c r="L353" s="426"/>
      <c r="M353" s="426"/>
      <c r="N353" s="426"/>
      <c r="O353" s="426"/>
      <c r="P353" s="426"/>
      <c r="Q353" s="426"/>
      <c r="R353" s="426"/>
      <c r="S353" s="426"/>
      <c r="T353" s="426"/>
      <c r="U353" s="426"/>
      <c r="V353" s="426"/>
      <c r="W353" s="426"/>
      <c r="X353" s="426"/>
      <c r="Y353" s="426"/>
      <c r="Z353" s="426"/>
    </row>
    <row r="354" spans="1:26" ht="15.75" customHeight="1">
      <c r="A354" s="426"/>
      <c r="B354" s="426"/>
      <c r="C354" s="426"/>
      <c r="D354" s="426"/>
      <c r="E354" s="426"/>
      <c r="F354" s="426"/>
      <c r="G354" s="426"/>
      <c r="H354" s="426"/>
      <c r="I354" s="426"/>
      <c r="J354" s="426"/>
      <c r="K354" s="426"/>
      <c r="L354" s="426"/>
      <c r="M354" s="426"/>
      <c r="N354" s="426"/>
      <c r="O354" s="426"/>
      <c r="P354" s="426"/>
      <c r="Q354" s="426"/>
      <c r="R354" s="426"/>
      <c r="S354" s="426"/>
      <c r="T354" s="426"/>
      <c r="U354" s="426"/>
      <c r="V354" s="426"/>
      <c r="W354" s="426"/>
      <c r="X354" s="426"/>
      <c r="Y354" s="426"/>
      <c r="Z354" s="426"/>
    </row>
    <row r="355" spans="1:26" ht="15.75" customHeight="1">
      <c r="A355" s="426"/>
      <c r="B355" s="426"/>
      <c r="C355" s="426"/>
      <c r="D355" s="426"/>
      <c r="E355" s="426"/>
      <c r="F355" s="426"/>
      <c r="G355" s="426"/>
      <c r="H355" s="426"/>
      <c r="I355" s="426"/>
      <c r="J355" s="426"/>
      <c r="K355" s="426"/>
      <c r="L355" s="426"/>
      <c r="M355" s="426"/>
      <c r="N355" s="426"/>
      <c r="O355" s="426"/>
      <c r="P355" s="426"/>
      <c r="Q355" s="426"/>
      <c r="R355" s="426"/>
      <c r="S355" s="426"/>
      <c r="T355" s="426"/>
      <c r="U355" s="426"/>
      <c r="V355" s="426"/>
      <c r="W355" s="426"/>
      <c r="X355" s="426"/>
      <c r="Y355" s="426"/>
      <c r="Z355" s="426"/>
    </row>
    <row r="356" spans="1:26" ht="15.75" customHeight="1">
      <c r="A356" s="426"/>
      <c r="B356" s="426"/>
      <c r="C356" s="426"/>
      <c r="D356" s="426"/>
      <c r="E356" s="426"/>
      <c r="F356" s="426"/>
      <c r="G356" s="426"/>
      <c r="H356" s="426"/>
      <c r="I356" s="426"/>
      <c r="J356" s="426"/>
      <c r="K356" s="426"/>
      <c r="L356" s="426"/>
      <c r="M356" s="426"/>
      <c r="N356" s="426"/>
      <c r="O356" s="426"/>
      <c r="P356" s="426"/>
      <c r="Q356" s="426"/>
      <c r="R356" s="426"/>
      <c r="S356" s="426"/>
      <c r="T356" s="426"/>
      <c r="U356" s="426"/>
      <c r="V356" s="426"/>
      <c r="W356" s="426"/>
      <c r="X356" s="426"/>
      <c r="Y356" s="426"/>
      <c r="Z356" s="426"/>
    </row>
    <row r="357" spans="1:26" ht="15.75" customHeight="1">
      <c r="A357" s="426"/>
      <c r="B357" s="426"/>
      <c r="C357" s="426"/>
      <c r="D357" s="426"/>
      <c r="E357" s="426"/>
      <c r="F357" s="426"/>
      <c r="G357" s="426"/>
      <c r="H357" s="426"/>
      <c r="I357" s="426"/>
      <c r="J357" s="426"/>
      <c r="K357" s="426"/>
      <c r="L357" s="426"/>
      <c r="M357" s="426"/>
      <c r="N357" s="426"/>
      <c r="O357" s="426"/>
      <c r="P357" s="426"/>
      <c r="Q357" s="426"/>
      <c r="R357" s="426"/>
      <c r="S357" s="426"/>
      <c r="T357" s="426"/>
      <c r="U357" s="426"/>
      <c r="V357" s="426"/>
      <c r="W357" s="426"/>
      <c r="X357" s="426"/>
      <c r="Y357" s="426"/>
      <c r="Z357" s="426"/>
    </row>
    <row r="358" spans="1:26" ht="15.75" customHeight="1">
      <c r="A358" s="426"/>
      <c r="B358" s="426"/>
      <c r="C358" s="426"/>
      <c r="D358" s="426"/>
      <c r="E358" s="426"/>
      <c r="F358" s="426"/>
      <c r="G358" s="426"/>
      <c r="H358" s="426"/>
      <c r="I358" s="426"/>
      <c r="J358" s="426"/>
      <c r="K358" s="426"/>
      <c r="L358" s="426"/>
      <c r="M358" s="426"/>
      <c r="N358" s="426"/>
      <c r="O358" s="426"/>
      <c r="P358" s="426"/>
      <c r="Q358" s="426"/>
      <c r="R358" s="426"/>
      <c r="S358" s="426"/>
      <c r="T358" s="426"/>
      <c r="U358" s="426"/>
      <c r="V358" s="426"/>
      <c r="W358" s="426"/>
      <c r="X358" s="426"/>
      <c r="Y358" s="426"/>
      <c r="Z358" s="426"/>
    </row>
    <row r="359" spans="1:26" ht="15.75" customHeight="1">
      <c r="A359" s="426"/>
      <c r="B359" s="426"/>
      <c r="C359" s="426"/>
      <c r="D359" s="426"/>
      <c r="E359" s="426"/>
      <c r="F359" s="426"/>
      <c r="G359" s="426"/>
      <c r="H359" s="426"/>
      <c r="I359" s="426"/>
      <c r="J359" s="426"/>
      <c r="K359" s="426"/>
      <c r="L359" s="426"/>
      <c r="M359" s="426"/>
      <c r="N359" s="426"/>
      <c r="O359" s="426"/>
      <c r="P359" s="426"/>
      <c r="Q359" s="426"/>
      <c r="R359" s="426"/>
      <c r="S359" s="426"/>
      <c r="T359" s="426"/>
      <c r="U359" s="426"/>
      <c r="V359" s="426"/>
      <c r="W359" s="426"/>
      <c r="X359" s="426"/>
      <c r="Y359" s="426"/>
      <c r="Z359" s="426"/>
    </row>
    <row r="360" spans="1:26" ht="15.75" customHeight="1">
      <c r="A360" s="426"/>
      <c r="B360" s="426"/>
      <c r="C360" s="426"/>
      <c r="D360" s="426"/>
      <c r="E360" s="426"/>
      <c r="F360" s="426"/>
      <c r="G360" s="426"/>
      <c r="H360" s="426"/>
      <c r="I360" s="426"/>
      <c r="J360" s="426"/>
      <c r="K360" s="426"/>
      <c r="L360" s="426"/>
      <c r="M360" s="426"/>
      <c r="N360" s="426"/>
      <c r="O360" s="426"/>
      <c r="P360" s="426"/>
      <c r="Q360" s="426"/>
      <c r="R360" s="426"/>
      <c r="S360" s="426"/>
      <c r="T360" s="426"/>
      <c r="U360" s="426"/>
      <c r="V360" s="426"/>
      <c r="W360" s="426"/>
      <c r="X360" s="426"/>
      <c r="Y360" s="426"/>
      <c r="Z360" s="426"/>
    </row>
    <row r="361" spans="1:26" ht="15.75" customHeight="1">
      <c r="A361" s="426"/>
      <c r="B361" s="426"/>
      <c r="C361" s="426"/>
      <c r="D361" s="426"/>
      <c r="E361" s="426"/>
      <c r="F361" s="426"/>
      <c r="G361" s="426"/>
      <c r="H361" s="426"/>
      <c r="I361" s="426"/>
      <c r="J361" s="426"/>
      <c r="K361" s="426"/>
      <c r="L361" s="426"/>
      <c r="M361" s="426"/>
      <c r="N361" s="426"/>
      <c r="O361" s="426"/>
      <c r="P361" s="426"/>
      <c r="Q361" s="426"/>
      <c r="R361" s="426"/>
      <c r="S361" s="426"/>
      <c r="T361" s="426"/>
      <c r="U361" s="426"/>
      <c r="V361" s="426"/>
      <c r="W361" s="426"/>
      <c r="X361" s="426"/>
      <c r="Y361" s="426"/>
      <c r="Z361" s="426"/>
    </row>
    <row r="362" spans="1:26" ht="15.75" customHeight="1">
      <c r="A362" s="426"/>
      <c r="B362" s="426"/>
      <c r="C362" s="426"/>
      <c r="D362" s="426"/>
      <c r="E362" s="426"/>
      <c r="F362" s="426"/>
      <c r="G362" s="426"/>
      <c r="H362" s="426"/>
      <c r="I362" s="426"/>
      <c r="J362" s="426"/>
      <c r="K362" s="426"/>
      <c r="L362" s="426"/>
      <c r="M362" s="426"/>
      <c r="N362" s="426"/>
      <c r="O362" s="426"/>
      <c r="P362" s="426"/>
      <c r="Q362" s="426"/>
      <c r="R362" s="426"/>
      <c r="S362" s="426"/>
      <c r="T362" s="426"/>
      <c r="U362" s="426"/>
      <c r="V362" s="426"/>
      <c r="W362" s="426"/>
      <c r="X362" s="426"/>
      <c r="Y362" s="426"/>
      <c r="Z362" s="426"/>
    </row>
    <row r="363" spans="1:26" ht="15.75" customHeight="1">
      <c r="A363" s="426"/>
      <c r="B363" s="426"/>
      <c r="C363" s="426"/>
      <c r="D363" s="426"/>
      <c r="E363" s="426"/>
      <c r="F363" s="426"/>
      <c r="G363" s="426"/>
      <c r="H363" s="426"/>
      <c r="I363" s="426"/>
      <c r="J363" s="426"/>
      <c r="K363" s="426"/>
      <c r="L363" s="426"/>
      <c r="M363" s="426"/>
      <c r="N363" s="426"/>
      <c r="O363" s="426"/>
      <c r="P363" s="426"/>
      <c r="Q363" s="426"/>
      <c r="R363" s="426"/>
      <c r="S363" s="426"/>
      <c r="T363" s="426"/>
      <c r="U363" s="426"/>
      <c r="V363" s="426"/>
      <c r="W363" s="426"/>
      <c r="X363" s="426"/>
      <c r="Y363" s="426"/>
      <c r="Z363" s="426"/>
    </row>
    <row r="364" spans="1:26" ht="15.75" customHeight="1">
      <c r="A364" s="426"/>
      <c r="B364" s="426"/>
      <c r="C364" s="426"/>
      <c r="D364" s="426"/>
      <c r="E364" s="426"/>
      <c r="F364" s="426"/>
      <c r="G364" s="426"/>
      <c r="H364" s="426"/>
      <c r="I364" s="426"/>
      <c r="J364" s="426"/>
      <c r="K364" s="426"/>
      <c r="L364" s="426"/>
      <c r="M364" s="426"/>
      <c r="N364" s="426"/>
      <c r="O364" s="426"/>
      <c r="P364" s="426"/>
      <c r="Q364" s="426"/>
      <c r="R364" s="426"/>
      <c r="S364" s="426"/>
      <c r="T364" s="426"/>
      <c r="U364" s="426"/>
      <c r="V364" s="426"/>
      <c r="W364" s="426"/>
      <c r="X364" s="426"/>
      <c r="Y364" s="426"/>
      <c r="Z364" s="426"/>
    </row>
    <row r="365" spans="1:26" ht="15.75" customHeight="1">
      <c r="A365" s="426"/>
      <c r="B365" s="426"/>
      <c r="C365" s="426"/>
      <c r="D365" s="426"/>
      <c r="E365" s="426"/>
      <c r="F365" s="426"/>
      <c r="G365" s="426"/>
      <c r="H365" s="426"/>
      <c r="I365" s="426"/>
      <c r="J365" s="426"/>
      <c r="K365" s="426"/>
      <c r="L365" s="426"/>
      <c r="M365" s="426"/>
      <c r="N365" s="426"/>
      <c r="O365" s="426"/>
      <c r="P365" s="426"/>
      <c r="Q365" s="426"/>
      <c r="R365" s="426"/>
      <c r="S365" s="426"/>
      <c r="T365" s="426"/>
      <c r="U365" s="426"/>
      <c r="V365" s="426"/>
      <c r="W365" s="426"/>
      <c r="X365" s="426"/>
      <c r="Y365" s="426"/>
      <c r="Z365" s="426"/>
    </row>
    <row r="366" spans="1:26" ht="15.75" customHeight="1">
      <c r="A366" s="426"/>
      <c r="B366" s="426"/>
      <c r="C366" s="426"/>
      <c r="D366" s="426"/>
      <c r="E366" s="426"/>
      <c r="F366" s="426"/>
      <c r="G366" s="426"/>
      <c r="H366" s="426"/>
      <c r="I366" s="426"/>
      <c r="J366" s="426"/>
      <c r="K366" s="426"/>
      <c r="L366" s="426"/>
      <c r="M366" s="426"/>
      <c r="N366" s="426"/>
      <c r="O366" s="426"/>
      <c r="P366" s="426"/>
      <c r="Q366" s="426"/>
      <c r="R366" s="426"/>
      <c r="S366" s="426"/>
      <c r="T366" s="426"/>
      <c r="U366" s="426"/>
      <c r="V366" s="426"/>
      <c r="W366" s="426"/>
      <c r="X366" s="426"/>
      <c r="Y366" s="426"/>
      <c r="Z366" s="426"/>
    </row>
    <row r="367" spans="1:26" ht="15.75" customHeight="1">
      <c r="A367" s="426"/>
      <c r="B367" s="426"/>
      <c r="C367" s="426"/>
      <c r="D367" s="426"/>
      <c r="E367" s="426"/>
      <c r="F367" s="426"/>
      <c r="G367" s="426"/>
      <c r="H367" s="426"/>
      <c r="I367" s="426"/>
      <c r="J367" s="426"/>
      <c r="K367" s="426"/>
      <c r="L367" s="426"/>
      <c r="M367" s="426"/>
      <c r="N367" s="426"/>
      <c r="O367" s="426"/>
      <c r="P367" s="426"/>
      <c r="Q367" s="426"/>
      <c r="R367" s="426"/>
      <c r="S367" s="426"/>
      <c r="T367" s="426"/>
      <c r="U367" s="426"/>
      <c r="V367" s="426"/>
      <c r="W367" s="426"/>
      <c r="X367" s="426"/>
      <c r="Y367" s="426"/>
      <c r="Z367" s="426"/>
    </row>
    <row r="368" spans="1:26" ht="15.75" customHeight="1">
      <c r="A368" s="426"/>
      <c r="B368" s="426"/>
      <c r="C368" s="426"/>
      <c r="D368" s="426"/>
      <c r="E368" s="426"/>
      <c r="F368" s="426"/>
      <c r="G368" s="426"/>
      <c r="H368" s="426"/>
      <c r="I368" s="426"/>
      <c r="J368" s="426"/>
      <c r="K368" s="426"/>
      <c r="L368" s="426"/>
      <c r="M368" s="426"/>
      <c r="N368" s="426"/>
      <c r="O368" s="426"/>
      <c r="P368" s="426"/>
      <c r="Q368" s="426"/>
      <c r="R368" s="426"/>
      <c r="S368" s="426"/>
      <c r="T368" s="426"/>
      <c r="U368" s="426"/>
      <c r="V368" s="426"/>
      <c r="W368" s="426"/>
      <c r="X368" s="426"/>
      <c r="Y368" s="426"/>
      <c r="Z368" s="426"/>
    </row>
    <row r="369" spans="1:26" ht="15.75" customHeight="1">
      <c r="A369" s="426"/>
      <c r="B369" s="426"/>
      <c r="C369" s="426"/>
      <c r="D369" s="426"/>
      <c r="E369" s="426"/>
      <c r="F369" s="426"/>
      <c r="G369" s="426"/>
      <c r="H369" s="426"/>
      <c r="I369" s="426"/>
      <c r="J369" s="426"/>
      <c r="K369" s="426"/>
      <c r="L369" s="426"/>
      <c r="M369" s="426"/>
      <c r="N369" s="426"/>
      <c r="O369" s="426"/>
      <c r="P369" s="426"/>
      <c r="Q369" s="426"/>
      <c r="R369" s="426"/>
      <c r="S369" s="426"/>
      <c r="T369" s="426"/>
      <c r="U369" s="426"/>
      <c r="V369" s="426"/>
      <c r="W369" s="426"/>
      <c r="X369" s="426"/>
      <c r="Y369" s="426"/>
      <c r="Z369" s="426"/>
    </row>
    <row r="370" spans="1:26" ht="15.75" customHeight="1">
      <c r="A370" s="426"/>
      <c r="B370" s="426"/>
      <c r="C370" s="426"/>
      <c r="D370" s="426"/>
      <c r="E370" s="426"/>
      <c r="F370" s="426"/>
      <c r="G370" s="426"/>
      <c r="H370" s="426"/>
      <c r="I370" s="426"/>
      <c r="J370" s="426"/>
      <c r="K370" s="426"/>
      <c r="L370" s="426"/>
      <c r="M370" s="426"/>
      <c r="N370" s="426"/>
      <c r="O370" s="426"/>
      <c r="P370" s="426"/>
      <c r="Q370" s="426"/>
      <c r="R370" s="426"/>
      <c r="S370" s="426"/>
      <c r="T370" s="426"/>
      <c r="U370" s="426"/>
      <c r="V370" s="426"/>
      <c r="W370" s="426"/>
      <c r="X370" s="426"/>
      <c r="Y370" s="426"/>
      <c r="Z370" s="426"/>
    </row>
    <row r="371" spans="1:26" ht="15.75" customHeight="1">
      <c r="A371" s="426"/>
      <c r="B371" s="426"/>
      <c r="C371" s="426"/>
      <c r="D371" s="426"/>
      <c r="E371" s="426"/>
      <c r="F371" s="426"/>
      <c r="G371" s="426"/>
      <c r="H371" s="426"/>
      <c r="I371" s="426"/>
      <c r="J371" s="426"/>
      <c r="K371" s="426"/>
      <c r="L371" s="426"/>
      <c r="M371" s="426"/>
      <c r="N371" s="426"/>
      <c r="O371" s="426"/>
      <c r="P371" s="426"/>
      <c r="Q371" s="426"/>
      <c r="R371" s="426"/>
      <c r="S371" s="426"/>
      <c r="T371" s="426"/>
      <c r="U371" s="426"/>
      <c r="V371" s="426"/>
      <c r="W371" s="426"/>
      <c r="X371" s="426"/>
      <c r="Y371" s="426"/>
      <c r="Z371" s="426"/>
    </row>
    <row r="372" spans="1:26" ht="15.75" customHeight="1">
      <c r="A372" s="426"/>
      <c r="B372" s="426"/>
      <c r="C372" s="426"/>
      <c r="D372" s="426"/>
      <c r="E372" s="426"/>
      <c r="F372" s="426"/>
      <c r="G372" s="426"/>
      <c r="H372" s="426"/>
      <c r="I372" s="426"/>
      <c r="J372" s="426"/>
      <c r="K372" s="426"/>
      <c r="L372" s="426"/>
      <c r="M372" s="426"/>
      <c r="N372" s="426"/>
      <c r="O372" s="426"/>
      <c r="P372" s="426"/>
      <c r="Q372" s="426"/>
      <c r="R372" s="426"/>
      <c r="S372" s="426"/>
      <c r="T372" s="426"/>
      <c r="U372" s="426"/>
      <c r="V372" s="426"/>
      <c r="W372" s="426"/>
      <c r="X372" s="426"/>
      <c r="Y372" s="426"/>
      <c r="Z372" s="426"/>
    </row>
    <row r="373" spans="1:26" ht="15.75" customHeight="1">
      <c r="A373" s="426"/>
      <c r="B373" s="426"/>
      <c r="C373" s="426"/>
      <c r="D373" s="426"/>
      <c r="E373" s="426"/>
      <c r="F373" s="426"/>
      <c r="G373" s="426"/>
      <c r="H373" s="426"/>
      <c r="I373" s="426"/>
      <c r="J373" s="426"/>
      <c r="K373" s="426"/>
      <c r="L373" s="426"/>
      <c r="M373" s="426"/>
      <c r="N373" s="426"/>
      <c r="O373" s="426"/>
      <c r="P373" s="426"/>
      <c r="Q373" s="426"/>
      <c r="R373" s="426"/>
      <c r="S373" s="426"/>
      <c r="T373" s="426"/>
      <c r="U373" s="426"/>
      <c r="V373" s="426"/>
      <c r="W373" s="426"/>
      <c r="X373" s="426"/>
      <c r="Y373" s="426"/>
      <c r="Z373" s="426"/>
    </row>
    <row r="374" spans="1:26" ht="15.75" customHeight="1">
      <c r="A374" s="426"/>
      <c r="B374" s="426"/>
      <c r="C374" s="426"/>
      <c r="D374" s="426"/>
      <c r="E374" s="426"/>
      <c r="F374" s="426"/>
      <c r="G374" s="426"/>
      <c r="H374" s="426"/>
      <c r="I374" s="426"/>
      <c r="J374" s="426"/>
      <c r="K374" s="426"/>
      <c r="L374" s="426"/>
      <c r="M374" s="426"/>
      <c r="N374" s="426"/>
      <c r="O374" s="426"/>
      <c r="P374" s="426"/>
      <c r="Q374" s="426"/>
      <c r="R374" s="426"/>
      <c r="S374" s="426"/>
      <c r="T374" s="426"/>
      <c r="U374" s="426"/>
      <c r="V374" s="426"/>
      <c r="W374" s="426"/>
      <c r="X374" s="426"/>
      <c r="Y374" s="426"/>
      <c r="Z374" s="426"/>
    </row>
    <row r="375" spans="1:26" ht="15.75" customHeight="1">
      <c r="A375" s="426"/>
      <c r="B375" s="426"/>
      <c r="C375" s="426"/>
      <c r="D375" s="426"/>
      <c r="E375" s="426"/>
      <c r="F375" s="426"/>
      <c r="G375" s="426"/>
      <c r="H375" s="426"/>
      <c r="I375" s="426"/>
      <c r="J375" s="426"/>
      <c r="K375" s="426"/>
      <c r="L375" s="426"/>
      <c r="M375" s="426"/>
      <c r="N375" s="426"/>
      <c r="O375" s="426"/>
      <c r="P375" s="426"/>
      <c r="Q375" s="426"/>
      <c r="R375" s="426"/>
      <c r="S375" s="426"/>
      <c r="T375" s="426"/>
      <c r="U375" s="426"/>
      <c r="V375" s="426"/>
      <c r="W375" s="426"/>
      <c r="X375" s="426"/>
      <c r="Y375" s="426"/>
      <c r="Z375" s="426"/>
    </row>
    <row r="376" spans="1:26" ht="15.75" customHeight="1">
      <c r="A376" s="426"/>
      <c r="B376" s="426"/>
      <c r="C376" s="426"/>
      <c r="D376" s="426"/>
      <c r="E376" s="426"/>
      <c r="F376" s="426"/>
      <c r="G376" s="426"/>
      <c r="H376" s="426"/>
      <c r="I376" s="426"/>
      <c r="J376" s="426"/>
      <c r="K376" s="426"/>
      <c r="L376" s="426"/>
      <c r="M376" s="426"/>
      <c r="N376" s="426"/>
      <c r="O376" s="426"/>
      <c r="P376" s="426"/>
      <c r="Q376" s="426"/>
      <c r="R376" s="426"/>
      <c r="S376" s="426"/>
      <c r="T376" s="426"/>
      <c r="U376" s="426"/>
      <c r="V376" s="426"/>
      <c r="W376" s="426"/>
      <c r="X376" s="426"/>
      <c r="Y376" s="426"/>
      <c r="Z376" s="426"/>
    </row>
    <row r="377" spans="1:26" ht="15.75" customHeight="1">
      <c r="A377" s="426"/>
      <c r="B377" s="426"/>
      <c r="C377" s="426"/>
      <c r="D377" s="426"/>
      <c r="E377" s="426"/>
      <c r="F377" s="426"/>
      <c r="G377" s="426"/>
      <c r="H377" s="426"/>
      <c r="I377" s="426"/>
      <c r="J377" s="426"/>
      <c r="K377" s="426"/>
      <c r="L377" s="426"/>
      <c r="M377" s="426"/>
      <c r="N377" s="426"/>
      <c r="O377" s="426"/>
      <c r="P377" s="426"/>
      <c r="Q377" s="426"/>
      <c r="R377" s="426"/>
      <c r="S377" s="426"/>
      <c r="T377" s="426"/>
      <c r="U377" s="426"/>
      <c r="V377" s="426"/>
      <c r="W377" s="426"/>
      <c r="X377" s="426"/>
      <c r="Y377" s="426"/>
      <c r="Z377" s="426"/>
    </row>
    <row r="378" spans="1:26" ht="15.75" customHeight="1">
      <c r="A378" s="426"/>
      <c r="B378" s="426"/>
      <c r="C378" s="426"/>
      <c r="D378" s="426"/>
      <c r="E378" s="426"/>
      <c r="F378" s="426"/>
      <c r="G378" s="426"/>
      <c r="H378" s="426"/>
      <c r="I378" s="426"/>
      <c r="J378" s="426"/>
      <c r="K378" s="426"/>
      <c r="L378" s="426"/>
      <c r="M378" s="426"/>
      <c r="N378" s="426"/>
      <c r="O378" s="426"/>
      <c r="P378" s="426"/>
      <c r="Q378" s="426"/>
      <c r="R378" s="426"/>
      <c r="S378" s="426"/>
      <c r="T378" s="426"/>
      <c r="U378" s="426"/>
      <c r="V378" s="426"/>
      <c r="W378" s="426"/>
      <c r="X378" s="426"/>
      <c r="Y378" s="426"/>
      <c r="Z378" s="426"/>
    </row>
    <row r="379" spans="1:26" ht="15.75" customHeight="1">
      <c r="A379" s="426"/>
      <c r="B379" s="426"/>
      <c r="C379" s="426"/>
      <c r="D379" s="426"/>
      <c r="E379" s="426"/>
      <c r="F379" s="426"/>
      <c r="G379" s="426"/>
      <c r="H379" s="426"/>
      <c r="I379" s="426"/>
      <c r="J379" s="426"/>
      <c r="K379" s="426"/>
      <c r="L379" s="426"/>
      <c r="M379" s="426"/>
      <c r="N379" s="426"/>
      <c r="O379" s="426"/>
      <c r="P379" s="426"/>
      <c r="Q379" s="426"/>
      <c r="R379" s="426"/>
      <c r="S379" s="426"/>
      <c r="T379" s="426"/>
      <c r="U379" s="426"/>
      <c r="V379" s="426"/>
      <c r="W379" s="426"/>
      <c r="X379" s="426"/>
      <c r="Y379" s="426"/>
      <c r="Z379" s="426"/>
    </row>
    <row r="380" spans="1:26" ht="15.75" customHeight="1">
      <c r="A380" s="426"/>
      <c r="B380" s="426"/>
      <c r="C380" s="426"/>
      <c r="D380" s="426"/>
      <c r="E380" s="426"/>
      <c r="F380" s="426"/>
      <c r="G380" s="426"/>
      <c r="H380" s="426"/>
      <c r="I380" s="426"/>
      <c r="J380" s="426"/>
      <c r="K380" s="426"/>
      <c r="L380" s="426"/>
      <c r="M380" s="426"/>
      <c r="N380" s="426"/>
      <c r="O380" s="426"/>
      <c r="P380" s="426"/>
      <c r="Q380" s="426"/>
      <c r="R380" s="426"/>
      <c r="S380" s="426"/>
      <c r="T380" s="426"/>
      <c r="U380" s="426"/>
      <c r="V380" s="426"/>
      <c r="W380" s="426"/>
      <c r="X380" s="426"/>
      <c r="Y380" s="426"/>
      <c r="Z380" s="426"/>
    </row>
    <row r="381" spans="1:26" ht="15.75" customHeight="1">
      <c r="A381" s="426"/>
      <c r="B381" s="426"/>
      <c r="C381" s="426"/>
      <c r="D381" s="426"/>
      <c r="E381" s="426"/>
      <c r="F381" s="426"/>
      <c r="G381" s="426"/>
      <c r="H381" s="426"/>
      <c r="I381" s="426"/>
      <c r="J381" s="426"/>
      <c r="K381" s="426"/>
      <c r="L381" s="426"/>
      <c r="M381" s="426"/>
      <c r="N381" s="426"/>
      <c r="O381" s="426"/>
      <c r="P381" s="426"/>
      <c r="Q381" s="426"/>
      <c r="R381" s="426"/>
      <c r="S381" s="426"/>
      <c r="T381" s="426"/>
      <c r="U381" s="426"/>
      <c r="V381" s="426"/>
      <c r="W381" s="426"/>
      <c r="X381" s="426"/>
      <c r="Y381" s="426"/>
      <c r="Z381" s="426"/>
    </row>
    <row r="382" spans="1:26" ht="15.75" customHeight="1">
      <c r="A382" s="426"/>
      <c r="B382" s="426"/>
      <c r="C382" s="426"/>
      <c r="D382" s="426"/>
      <c r="E382" s="426"/>
      <c r="F382" s="426"/>
      <c r="G382" s="426"/>
      <c r="H382" s="426"/>
      <c r="I382" s="426"/>
      <c r="J382" s="426"/>
      <c r="K382" s="426"/>
      <c r="L382" s="426"/>
      <c r="M382" s="426"/>
      <c r="N382" s="426"/>
      <c r="O382" s="426"/>
      <c r="P382" s="426"/>
      <c r="Q382" s="426"/>
      <c r="R382" s="426"/>
      <c r="S382" s="426"/>
      <c r="T382" s="426"/>
      <c r="U382" s="426"/>
      <c r="V382" s="426"/>
      <c r="W382" s="426"/>
      <c r="X382" s="426"/>
      <c r="Y382" s="426"/>
      <c r="Z382" s="426"/>
    </row>
    <row r="383" spans="1:26" ht="15.75" customHeight="1">
      <c r="A383" s="426"/>
      <c r="B383" s="426"/>
      <c r="C383" s="426"/>
      <c r="D383" s="426"/>
      <c r="E383" s="426"/>
      <c r="F383" s="426"/>
      <c r="G383" s="426"/>
      <c r="H383" s="426"/>
      <c r="I383" s="426"/>
      <c r="J383" s="426"/>
      <c r="K383" s="426"/>
      <c r="L383" s="426"/>
      <c r="M383" s="426"/>
      <c r="N383" s="426"/>
      <c r="O383" s="426"/>
      <c r="P383" s="426"/>
      <c r="Q383" s="426"/>
      <c r="R383" s="426"/>
      <c r="S383" s="426"/>
      <c r="T383" s="426"/>
      <c r="U383" s="426"/>
      <c r="V383" s="426"/>
      <c r="W383" s="426"/>
      <c r="X383" s="426"/>
      <c r="Y383" s="426"/>
      <c r="Z383" s="426"/>
    </row>
    <row r="384" spans="1:26" ht="15.75" customHeight="1">
      <c r="A384" s="426"/>
      <c r="B384" s="426"/>
      <c r="C384" s="426"/>
      <c r="D384" s="426"/>
      <c r="E384" s="426"/>
      <c r="F384" s="426"/>
      <c r="G384" s="426"/>
      <c r="H384" s="426"/>
      <c r="I384" s="426"/>
      <c r="J384" s="426"/>
      <c r="K384" s="426"/>
      <c r="L384" s="426"/>
      <c r="M384" s="426"/>
      <c r="N384" s="426"/>
      <c r="O384" s="426"/>
      <c r="P384" s="426"/>
      <c r="Q384" s="426"/>
      <c r="R384" s="426"/>
      <c r="S384" s="426"/>
      <c r="T384" s="426"/>
      <c r="U384" s="426"/>
      <c r="V384" s="426"/>
      <c r="W384" s="426"/>
      <c r="X384" s="426"/>
      <c r="Y384" s="426"/>
      <c r="Z384" s="426"/>
    </row>
    <row r="385" spans="1:26" ht="15.75" customHeight="1">
      <c r="A385" s="426"/>
      <c r="B385" s="426"/>
      <c r="C385" s="426"/>
      <c r="D385" s="426"/>
      <c r="E385" s="426"/>
      <c r="F385" s="426"/>
      <c r="G385" s="426"/>
      <c r="H385" s="426"/>
      <c r="I385" s="426"/>
      <c r="J385" s="426"/>
      <c r="K385" s="426"/>
      <c r="L385" s="426"/>
      <c r="M385" s="426"/>
      <c r="N385" s="426"/>
      <c r="O385" s="426"/>
      <c r="P385" s="426"/>
      <c r="Q385" s="426"/>
      <c r="R385" s="426"/>
      <c r="S385" s="426"/>
      <c r="T385" s="426"/>
      <c r="U385" s="426"/>
      <c r="V385" s="426"/>
      <c r="W385" s="426"/>
      <c r="X385" s="426"/>
      <c r="Y385" s="426"/>
      <c r="Z385" s="426"/>
    </row>
    <row r="386" spans="1:26" ht="15.75" customHeight="1">
      <c r="A386" s="426"/>
      <c r="B386" s="426"/>
      <c r="C386" s="426"/>
      <c r="D386" s="426"/>
      <c r="E386" s="426"/>
      <c r="F386" s="426"/>
      <c r="G386" s="426"/>
      <c r="H386" s="426"/>
      <c r="I386" s="426"/>
      <c r="J386" s="426"/>
      <c r="K386" s="426"/>
      <c r="L386" s="426"/>
      <c r="M386" s="426"/>
      <c r="N386" s="426"/>
      <c r="O386" s="426"/>
      <c r="P386" s="426"/>
      <c r="Q386" s="426"/>
      <c r="R386" s="426"/>
      <c r="S386" s="426"/>
      <c r="T386" s="426"/>
      <c r="U386" s="426"/>
      <c r="V386" s="426"/>
      <c r="W386" s="426"/>
      <c r="X386" s="426"/>
      <c r="Y386" s="426"/>
      <c r="Z386" s="426"/>
    </row>
    <row r="387" spans="1:26" ht="15.75" customHeight="1">
      <c r="A387" s="426"/>
      <c r="B387" s="426"/>
      <c r="C387" s="426"/>
      <c r="D387" s="426"/>
      <c r="E387" s="426"/>
      <c r="F387" s="426"/>
      <c r="G387" s="426"/>
      <c r="H387" s="426"/>
      <c r="I387" s="426"/>
      <c r="J387" s="426"/>
      <c r="K387" s="426"/>
      <c r="L387" s="426"/>
      <c r="M387" s="426"/>
      <c r="N387" s="426"/>
      <c r="O387" s="426"/>
      <c r="P387" s="426"/>
      <c r="Q387" s="426"/>
      <c r="R387" s="426"/>
      <c r="S387" s="426"/>
      <c r="T387" s="426"/>
      <c r="U387" s="426"/>
      <c r="V387" s="426"/>
      <c r="W387" s="426"/>
      <c r="X387" s="426"/>
      <c r="Y387" s="426"/>
      <c r="Z387" s="426"/>
    </row>
    <row r="388" spans="1:26" ht="15.75" customHeight="1">
      <c r="A388" s="426"/>
      <c r="B388" s="426"/>
      <c r="C388" s="426"/>
      <c r="D388" s="426"/>
      <c r="E388" s="426"/>
      <c r="F388" s="426"/>
      <c r="G388" s="426"/>
      <c r="H388" s="426"/>
      <c r="I388" s="426"/>
      <c r="J388" s="426"/>
      <c r="K388" s="426"/>
      <c r="L388" s="426"/>
      <c r="M388" s="426"/>
      <c r="N388" s="426"/>
      <c r="O388" s="426"/>
      <c r="P388" s="426"/>
      <c r="Q388" s="426"/>
      <c r="R388" s="426"/>
      <c r="S388" s="426"/>
      <c r="T388" s="426"/>
      <c r="U388" s="426"/>
      <c r="V388" s="426"/>
      <c r="W388" s="426"/>
      <c r="X388" s="426"/>
      <c r="Y388" s="426"/>
      <c r="Z388" s="426"/>
    </row>
    <row r="389" spans="1:26" ht="15.75" customHeight="1">
      <c r="A389" s="426"/>
      <c r="B389" s="426"/>
      <c r="C389" s="426"/>
      <c r="D389" s="426"/>
      <c r="E389" s="426"/>
      <c r="F389" s="426"/>
      <c r="G389" s="426"/>
      <c r="H389" s="426"/>
      <c r="I389" s="426"/>
      <c r="J389" s="426"/>
      <c r="K389" s="426"/>
      <c r="L389" s="426"/>
      <c r="M389" s="426"/>
      <c r="N389" s="426"/>
      <c r="O389" s="426"/>
      <c r="P389" s="426"/>
      <c r="Q389" s="426"/>
      <c r="R389" s="426"/>
      <c r="S389" s="426"/>
      <c r="T389" s="426"/>
      <c r="U389" s="426"/>
      <c r="V389" s="426"/>
      <c r="W389" s="426"/>
      <c r="X389" s="426"/>
      <c r="Y389" s="426"/>
      <c r="Z389" s="426"/>
    </row>
    <row r="390" spans="1:26" ht="15.75" customHeight="1">
      <c r="A390" s="426"/>
      <c r="B390" s="426"/>
      <c r="C390" s="426"/>
      <c r="D390" s="426"/>
      <c r="E390" s="426"/>
      <c r="F390" s="426"/>
      <c r="G390" s="426"/>
      <c r="H390" s="426"/>
      <c r="I390" s="426"/>
      <c r="J390" s="426"/>
      <c r="K390" s="426"/>
      <c r="L390" s="426"/>
      <c r="M390" s="426"/>
      <c r="N390" s="426"/>
      <c r="O390" s="426"/>
      <c r="P390" s="426"/>
      <c r="Q390" s="426"/>
      <c r="R390" s="426"/>
      <c r="S390" s="426"/>
      <c r="T390" s="426"/>
      <c r="U390" s="426"/>
      <c r="V390" s="426"/>
      <c r="W390" s="426"/>
      <c r="X390" s="426"/>
      <c r="Y390" s="426"/>
      <c r="Z390" s="426"/>
    </row>
    <row r="391" spans="1:26" ht="15.75" customHeight="1">
      <c r="A391" s="426"/>
      <c r="B391" s="426"/>
      <c r="C391" s="426"/>
      <c r="D391" s="426"/>
      <c r="E391" s="426"/>
      <c r="F391" s="426"/>
      <c r="G391" s="426"/>
      <c r="H391" s="426"/>
      <c r="I391" s="426"/>
      <c r="J391" s="426"/>
      <c r="K391" s="426"/>
      <c r="L391" s="426"/>
      <c r="M391" s="426"/>
      <c r="N391" s="426"/>
      <c r="O391" s="426"/>
      <c r="P391" s="426"/>
      <c r="Q391" s="426"/>
      <c r="R391" s="426"/>
      <c r="S391" s="426"/>
      <c r="T391" s="426"/>
      <c r="U391" s="426"/>
      <c r="V391" s="426"/>
      <c r="W391" s="426"/>
      <c r="X391" s="426"/>
      <c r="Y391" s="426"/>
      <c r="Z391" s="426"/>
    </row>
    <row r="392" spans="1:26" ht="15.75" customHeight="1">
      <c r="A392" s="426"/>
      <c r="B392" s="426"/>
      <c r="C392" s="426"/>
      <c r="D392" s="426"/>
      <c r="E392" s="426"/>
      <c r="F392" s="426"/>
      <c r="G392" s="426"/>
      <c r="H392" s="426"/>
      <c r="I392" s="426"/>
      <c r="J392" s="426"/>
      <c r="K392" s="426"/>
      <c r="L392" s="426"/>
      <c r="M392" s="426"/>
      <c r="N392" s="426"/>
      <c r="O392" s="426"/>
      <c r="P392" s="426"/>
      <c r="Q392" s="426"/>
      <c r="R392" s="426"/>
      <c r="S392" s="426"/>
      <c r="T392" s="426"/>
      <c r="U392" s="426"/>
      <c r="V392" s="426"/>
      <c r="W392" s="426"/>
      <c r="X392" s="426"/>
      <c r="Y392" s="426"/>
      <c r="Z392" s="426"/>
    </row>
    <row r="393" spans="1:26" ht="15.75" customHeight="1">
      <c r="A393" s="426"/>
      <c r="B393" s="426"/>
      <c r="C393" s="426"/>
      <c r="D393" s="426"/>
      <c r="E393" s="426"/>
      <c r="F393" s="426"/>
      <c r="G393" s="426"/>
      <c r="H393" s="426"/>
      <c r="I393" s="426"/>
      <c r="J393" s="426"/>
      <c r="K393" s="426"/>
      <c r="L393" s="426"/>
      <c r="M393" s="426"/>
      <c r="N393" s="426"/>
      <c r="O393" s="426"/>
      <c r="P393" s="426"/>
      <c r="Q393" s="426"/>
      <c r="R393" s="426"/>
      <c r="S393" s="426"/>
      <c r="T393" s="426"/>
      <c r="U393" s="426"/>
      <c r="V393" s="426"/>
      <c r="W393" s="426"/>
      <c r="X393" s="426"/>
      <c r="Y393" s="426"/>
      <c r="Z393" s="426"/>
    </row>
    <row r="394" spans="1:26" ht="15.75" customHeight="1">
      <c r="A394" s="426"/>
      <c r="B394" s="426"/>
      <c r="C394" s="426"/>
      <c r="D394" s="426"/>
      <c r="E394" s="426"/>
      <c r="F394" s="426"/>
      <c r="G394" s="426"/>
      <c r="H394" s="426"/>
      <c r="I394" s="426"/>
      <c r="J394" s="426"/>
      <c r="K394" s="426"/>
      <c r="L394" s="426"/>
      <c r="M394" s="426"/>
      <c r="N394" s="426"/>
      <c r="O394" s="426"/>
      <c r="P394" s="426"/>
      <c r="Q394" s="426"/>
      <c r="R394" s="426"/>
      <c r="S394" s="426"/>
      <c r="T394" s="426"/>
      <c r="U394" s="426"/>
      <c r="V394" s="426"/>
      <c r="W394" s="426"/>
      <c r="X394" s="426"/>
      <c r="Y394" s="426"/>
      <c r="Z394" s="426"/>
    </row>
    <row r="395" spans="1:26" ht="15.75" customHeight="1">
      <c r="A395" s="426"/>
      <c r="B395" s="426"/>
      <c r="C395" s="426"/>
      <c r="D395" s="426"/>
      <c r="E395" s="426"/>
      <c r="F395" s="426"/>
      <c r="G395" s="426"/>
      <c r="H395" s="426"/>
      <c r="I395" s="426"/>
      <c r="J395" s="426"/>
      <c r="K395" s="426"/>
      <c r="L395" s="426"/>
      <c r="M395" s="426"/>
      <c r="N395" s="426"/>
      <c r="O395" s="426"/>
      <c r="P395" s="426"/>
      <c r="Q395" s="426"/>
      <c r="R395" s="426"/>
      <c r="S395" s="426"/>
      <c r="T395" s="426"/>
      <c r="U395" s="426"/>
      <c r="V395" s="426"/>
      <c r="W395" s="426"/>
      <c r="X395" s="426"/>
      <c r="Y395" s="426"/>
      <c r="Z395" s="426"/>
    </row>
    <row r="396" spans="1:26" ht="15.75" customHeight="1">
      <c r="A396" s="426"/>
      <c r="B396" s="426"/>
      <c r="C396" s="426"/>
      <c r="D396" s="426"/>
      <c r="E396" s="426"/>
      <c r="F396" s="426"/>
      <c r="G396" s="426"/>
      <c r="H396" s="426"/>
      <c r="I396" s="426"/>
      <c r="J396" s="426"/>
      <c r="K396" s="426"/>
      <c r="L396" s="426"/>
      <c r="M396" s="426"/>
      <c r="N396" s="426"/>
      <c r="O396" s="426"/>
      <c r="P396" s="426"/>
      <c r="Q396" s="426"/>
      <c r="R396" s="426"/>
      <c r="S396" s="426"/>
      <c r="T396" s="426"/>
      <c r="U396" s="426"/>
      <c r="V396" s="426"/>
      <c r="W396" s="426"/>
      <c r="X396" s="426"/>
      <c r="Y396" s="426"/>
      <c r="Z396" s="426"/>
    </row>
    <row r="397" spans="1:26" ht="15.75" customHeight="1">
      <c r="A397" s="426"/>
      <c r="B397" s="426"/>
      <c r="C397" s="426"/>
      <c r="D397" s="426"/>
      <c r="E397" s="426"/>
      <c r="F397" s="426"/>
      <c r="G397" s="426"/>
      <c r="H397" s="426"/>
      <c r="I397" s="426"/>
      <c r="J397" s="426"/>
      <c r="K397" s="426"/>
      <c r="L397" s="426"/>
      <c r="M397" s="426"/>
      <c r="N397" s="426"/>
      <c r="O397" s="426"/>
      <c r="P397" s="426"/>
      <c r="Q397" s="426"/>
      <c r="R397" s="426"/>
      <c r="S397" s="426"/>
      <c r="T397" s="426"/>
      <c r="U397" s="426"/>
      <c r="V397" s="426"/>
      <c r="W397" s="426"/>
      <c r="X397" s="426"/>
      <c r="Y397" s="426"/>
      <c r="Z397" s="426"/>
    </row>
    <row r="398" spans="1:26" ht="15.75" customHeight="1">
      <c r="A398" s="426"/>
      <c r="B398" s="426"/>
      <c r="C398" s="426"/>
      <c r="D398" s="426"/>
      <c r="E398" s="426"/>
      <c r="F398" s="426"/>
      <c r="G398" s="426"/>
      <c r="H398" s="426"/>
      <c r="I398" s="426"/>
      <c r="J398" s="426"/>
      <c r="K398" s="426"/>
      <c r="L398" s="426"/>
      <c r="M398" s="426"/>
      <c r="N398" s="426"/>
      <c r="O398" s="426"/>
      <c r="P398" s="426"/>
      <c r="Q398" s="426"/>
      <c r="R398" s="426"/>
      <c r="S398" s="426"/>
      <c r="T398" s="426"/>
      <c r="U398" s="426"/>
      <c r="V398" s="426"/>
      <c r="W398" s="426"/>
      <c r="X398" s="426"/>
      <c r="Y398" s="426"/>
      <c r="Z398" s="426"/>
    </row>
    <row r="399" spans="1:26" ht="15.75" customHeight="1">
      <c r="A399" s="426"/>
      <c r="B399" s="426"/>
      <c r="C399" s="426"/>
      <c r="D399" s="426"/>
      <c r="E399" s="426"/>
      <c r="F399" s="426"/>
      <c r="G399" s="426"/>
      <c r="H399" s="426"/>
      <c r="I399" s="426"/>
      <c r="J399" s="426"/>
      <c r="K399" s="426"/>
      <c r="L399" s="426"/>
      <c r="M399" s="426"/>
      <c r="N399" s="426"/>
      <c r="O399" s="426"/>
      <c r="P399" s="426"/>
      <c r="Q399" s="426"/>
      <c r="R399" s="426"/>
      <c r="S399" s="426"/>
      <c r="T399" s="426"/>
      <c r="U399" s="426"/>
      <c r="V399" s="426"/>
      <c r="W399" s="426"/>
      <c r="X399" s="426"/>
      <c r="Y399" s="426"/>
      <c r="Z399" s="426"/>
    </row>
    <row r="400" spans="1:26" ht="15.75" customHeight="1">
      <c r="A400" s="426"/>
      <c r="B400" s="426"/>
      <c r="C400" s="426"/>
      <c r="D400" s="426"/>
      <c r="E400" s="426"/>
      <c r="F400" s="426"/>
      <c r="G400" s="426"/>
      <c r="H400" s="426"/>
      <c r="I400" s="426"/>
      <c r="J400" s="426"/>
      <c r="K400" s="426"/>
      <c r="L400" s="426"/>
      <c r="M400" s="426"/>
      <c r="N400" s="426"/>
      <c r="O400" s="426"/>
      <c r="P400" s="426"/>
      <c r="Q400" s="426"/>
      <c r="R400" s="426"/>
      <c r="S400" s="426"/>
      <c r="T400" s="426"/>
      <c r="U400" s="426"/>
      <c r="V400" s="426"/>
      <c r="W400" s="426"/>
      <c r="X400" s="426"/>
      <c r="Y400" s="426"/>
      <c r="Z400" s="426"/>
    </row>
    <row r="401" spans="1:26" ht="15.75" customHeight="1">
      <c r="A401" s="426"/>
      <c r="B401" s="426"/>
      <c r="C401" s="426"/>
      <c r="D401" s="426"/>
      <c r="E401" s="426"/>
      <c r="F401" s="426"/>
      <c r="G401" s="426"/>
      <c r="H401" s="426"/>
      <c r="I401" s="426"/>
      <c r="J401" s="426"/>
      <c r="K401" s="426"/>
      <c r="L401" s="426"/>
      <c r="M401" s="426"/>
      <c r="N401" s="426"/>
      <c r="O401" s="426"/>
      <c r="P401" s="426"/>
      <c r="Q401" s="426"/>
      <c r="R401" s="426"/>
      <c r="S401" s="426"/>
      <c r="T401" s="426"/>
      <c r="U401" s="426"/>
      <c r="V401" s="426"/>
      <c r="W401" s="426"/>
      <c r="X401" s="426"/>
      <c r="Y401" s="426"/>
      <c r="Z401" s="426"/>
    </row>
    <row r="402" spans="1:26" ht="15.75" customHeight="1">
      <c r="A402" s="426"/>
      <c r="B402" s="426"/>
      <c r="C402" s="426"/>
      <c r="D402" s="426"/>
      <c r="E402" s="426"/>
      <c r="F402" s="426"/>
      <c r="G402" s="426"/>
      <c r="H402" s="426"/>
      <c r="I402" s="426"/>
      <c r="J402" s="426"/>
      <c r="K402" s="426"/>
      <c r="L402" s="426"/>
      <c r="M402" s="426"/>
      <c r="N402" s="426"/>
      <c r="O402" s="426"/>
      <c r="P402" s="426"/>
      <c r="Q402" s="426"/>
      <c r="R402" s="426"/>
      <c r="S402" s="426"/>
      <c r="T402" s="426"/>
      <c r="U402" s="426"/>
      <c r="V402" s="426"/>
      <c r="W402" s="426"/>
      <c r="X402" s="426"/>
      <c r="Y402" s="426"/>
      <c r="Z402" s="426"/>
    </row>
    <row r="403" spans="1:26" ht="15.75" customHeight="1">
      <c r="A403" s="426"/>
      <c r="B403" s="426"/>
      <c r="C403" s="426"/>
      <c r="D403" s="426"/>
      <c r="E403" s="426"/>
      <c r="F403" s="426"/>
      <c r="G403" s="426"/>
      <c r="H403" s="426"/>
      <c r="I403" s="426"/>
      <c r="J403" s="426"/>
      <c r="K403" s="426"/>
      <c r="L403" s="426"/>
      <c r="M403" s="426"/>
      <c r="N403" s="426"/>
      <c r="O403" s="426"/>
      <c r="P403" s="426"/>
      <c r="Q403" s="426"/>
      <c r="R403" s="426"/>
      <c r="S403" s="426"/>
      <c r="T403" s="426"/>
      <c r="U403" s="426"/>
      <c r="V403" s="426"/>
      <c r="W403" s="426"/>
      <c r="X403" s="426"/>
      <c r="Y403" s="426"/>
      <c r="Z403" s="426"/>
    </row>
    <row r="404" spans="1:26" ht="15.75" customHeight="1">
      <c r="A404" s="426"/>
      <c r="B404" s="426"/>
      <c r="C404" s="426"/>
      <c r="D404" s="426"/>
      <c r="E404" s="426"/>
      <c r="F404" s="426"/>
      <c r="G404" s="426"/>
      <c r="H404" s="426"/>
      <c r="I404" s="426"/>
      <c r="J404" s="426"/>
      <c r="K404" s="426"/>
      <c r="L404" s="426"/>
      <c r="M404" s="426"/>
      <c r="N404" s="426"/>
      <c r="O404" s="426"/>
      <c r="P404" s="426"/>
      <c r="Q404" s="426"/>
      <c r="R404" s="426"/>
      <c r="S404" s="426"/>
      <c r="T404" s="426"/>
      <c r="U404" s="426"/>
      <c r="V404" s="426"/>
      <c r="W404" s="426"/>
      <c r="X404" s="426"/>
      <c r="Y404" s="426"/>
      <c r="Z404" s="426"/>
    </row>
    <row r="405" spans="1:26" ht="15.75" customHeight="1">
      <c r="A405" s="426"/>
      <c r="B405" s="426"/>
      <c r="C405" s="426"/>
      <c r="D405" s="426"/>
      <c r="E405" s="426"/>
      <c r="F405" s="426"/>
      <c r="G405" s="426"/>
      <c r="H405" s="426"/>
      <c r="I405" s="426"/>
      <c r="J405" s="426"/>
      <c r="K405" s="426"/>
      <c r="L405" s="426"/>
      <c r="M405" s="426"/>
      <c r="N405" s="426"/>
      <c r="O405" s="426"/>
      <c r="P405" s="426"/>
      <c r="Q405" s="426"/>
      <c r="R405" s="426"/>
      <c r="S405" s="426"/>
      <c r="T405" s="426"/>
      <c r="U405" s="426"/>
      <c r="V405" s="426"/>
      <c r="W405" s="426"/>
      <c r="X405" s="426"/>
      <c r="Y405" s="426"/>
      <c r="Z405" s="426"/>
    </row>
    <row r="406" spans="1:26" ht="15.75" customHeight="1">
      <c r="A406" s="426"/>
      <c r="B406" s="426"/>
      <c r="C406" s="426"/>
      <c r="D406" s="426"/>
      <c r="E406" s="426"/>
      <c r="F406" s="426"/>
      <c r="G406" s="426"/>
      <c r="H406" s="426"/>
      <c r="I406" s="426"/>
      <c r="J406" s="426"/>
      <c r="K406" s="426"/>
      <c r="L406" s="426"/>
      <c r="M406" s="426"/>
      <c r="N406" s="426"/>
      <c r="O406" s="426"/>
      <c r="P406" s="426"/>
      <c r="Q406" s="426"/>
      <c r="R406" s="426"/>
      <c r="S406" s="426"/>
      <c r="T406" s="426"/>
      <c r="U406" s="426"/>
      <c r="V406" s="426"/>
      <c r="W406" s="426"/>
      <c r="X406" s="426"/>
      <c r="Y406" s="426"/>
      <c r="Z406" s="426"/>
    </row>
    <row r="407" spans="1:26" ht="15.75" customHeight="1">
      <c r="A407" s="426"/>
      <c r="B407" s="426"/>
      <c r="C407" s="426"/>
      <c r="D407" s="426"/>
      <c r="E407" s="426"/>
      <c r="F407" s="426"/>
      <c r="G407" s="426"/>
      <c r="H407" s="426"/>
      <c r="I407" s="426"/>
      <c r="J407" s="426"/>
      <c r="K407" s="426"/>
      <c r="L407" s="426"/>
      <c r="M407" s="426"/>
      <c r="N407" s="426"/>
      <c r="O407" s="426"/>
      <c r="P407" s="426"/>
      <c r="Q407" s="426"/>
      <c r="R407" s="426"/>
      <c r="S407" s="426"/>
      <c r="T407" s="426"/>
      <c r="U407" s="426"/>
      <c r="V407" s="426"/>
      <c r="W407" s="426"/>
      <c r="X407" s="426"/>
      <c r="Y407" s="426"/>
      <c r="Z407" s="426"/>
    </row>
    <row r="408" spans="1:26" ht="15.75" customHeight="1">
      <c r="A408" s="426"/>
      <c r="B408" s="426"/>
      <c r="C408" s="426"/>
      <c r="D408" s="426"/>
      <c r="E408" s="426"/>
      <c r="F408" s="426"/>
      <c r="G408" s="426"/>
      <c r="H408" s="426"/>
      <c r="I408" s="426"/>
      <c r="J408" s="426"/>
      <c r="K408" s="426"/>
      <c r="L408" s="426"/>
      <c r="M408" s="426"/>
      <c r="N408" s="426"/>
      <c r="O408" s="426"/>
      <c r="P408" s="426"/>
      <c r="Q408" s="426"/>
      <c r="R408" s="426"/>
      <c r="S408" s="426"/>
      <c r="T408" s="426"/>
      <c r="U408" s="426"/>
      <c r="V408" s="426"/>
      <c r="W408" s="426"/>
      <c r="X408" s="426"/>
      <c r="Y408" s="426"/>
      <c r="Z408" s="426"/>
    </row>
    <row r="409" spans="1:26" ht="15.75" customHeight="1">
      <c r="A409" s="426"/>
      <c r="B409" s="426"/>
      <c r="C409" s="426"/>
      <c r="D409" s="426"/>
      <c r="E409" s="426"/>
      <c r="F409" s="426"/>
      <c r="G409" s="426"/>
      <c r="H409" s="426"/>
      <c r="I409" s="426"/>
      <c r="J409" s="426"/>
      <c r="K409" s="426"/>
      <c r="L409" s="426"/>
      <c r="M409" s="426"/>
      <c r="N409" s="426"/>
      <c r="O409" s="426"/>
      <c r="P409" s="426"/>
      <c r="Q409" s="426"/>
      <c r="R409" s="426"/>
      <c r="S409" s="426"/>
      <c r="T409" s="426"/>
      <c r="U409" s="426"/>
      <c r="V409" s="426"/>
      <c r="W409" s="426"/>
      <c r="X409" s="426"/>
      <c r="Y409" s="426"/>
      <c r="Z409" s="426"/>
    </row>
    <row r="410" spans="1:26" ht="15.75" customHeight="1">
      <c r="A410" s="426"/>
      <c r="B410" s="426"/>
      <c r="C410" s="426"/>
      <c r="D410" s="426"/>
      <c r="E410" s="426"/>
      <c r="F410" s="426"/>
      <c r="G410" s="426"/>
      <c r="H410" s="426"/>
      <c r="I410" s="426"/>
      <c r="J410" s="426"/>
      <c r="K410" s="426"/>
      <c r="L410" s="426"/>
      <c r="M410" s="426"/>
      <c r="N410" s="426"/>
      <c r="O410" s="426"/>
      <c r="P410" s="426"/>
      <c r="Q410" s="426"/>
      <c r="R410" s="426"/>
      <c r="S410" s="426"/>
      <c r="T410" s="426"/>
      <c r="U410" s="426"/>
      <c r="V410" s="426"/>
      <c r="W410" s="426"/>
      <c r="X410" s="426"/>
      <c r="Y410" s="426"/>
      <c r="Z410" s="426"/>
    </row>
    <row r="411" spans="1:26" ht="15.75" customHeight="1">
      <c r="A411" s="426"/>
      <c r="B411" s="426"/>
      <c r="C411" s="426"/>
      <c r="D411" s="426"/>
      <c r="E411" s="426"/>
      <c r="F411" s="426"/>
      <c r="G411" s="426"/>
      <c r="H411" s="426"/>
      <c r="I411" s="426"/>
      <c r="J411" s="426"/>
      <c r="K411" s="426"/>
      <c r="L411" s="426"/>
      <c r="M411" s="426"/>
      <c r="N411" s="426"/>
      <c r="O411" s="426"/>
      <c r="P411" s="426"/>
      <c r="Q411" s="426"/>
      <c r="R411" s="426"/>
      <c r="S411" s="426"/>
      <c r="T411" s="426"/>
      <c r="U411" s="426"/>
      <c r="V411" s="426"/>
      <c r="W411" s="426"/>
      <c r="X411" s="426"/>
      <c r="Y411" s="426"/>
      <c r="Z411" s="426"/>
    </row>
    <row r="412" spans="1:26" ht="15.75" customHeight="1">
      <c r="A412" s="426"/>
      <c r="B412" s="426"/>
      <c r="C412" s="426"/>
      <c r="D412" s="426"/>
      <c r="E412" s="426"/>
      <c r="F412" s="426"/>
      <c r="G412" s="426"/>
      <c r="H412" s="426"/>
      <c r="I412" s="426"/>
      <c r="J412" s="426"/>
      <c r="K412" s="426"/>
      <c r="L412" s="426"/>
      <c r="M412" s="426"/>
      <c r="N412" s="426"/>
      <c r="O412" s="426"/>
      <c r="P412" s="426"/>
      <c r="Q412" s="426"/>
      <c r="R412" s="426"/>
      <c r="S412" s="426"/>
      <c r="T412" s="426"/>
      <c r="U412" s="426"/>
      <c r="V412" s="426"/>
      <c r="W412" s="426"/>
      <c r="X412" s="426"/>
      <c r="Y412" s="426"/>
      <c r="Z412" s="426"/>
    </row>
    <row r="413" spans="1:26" ht="15.75" customHeight="1">
      <c r="A413" s="426"/>
      <c r="B413" s="426"/>
      <c r="C413" s="426"/>
      <c r="D413" s="426"/>
      <c r="E413" s="426"/>
      <c r="F413" s="426"/>
      <c r="G413" s="426"/>
      <c r="H413" s="426"/>
      <c r="I413" s="426"/>
      <c r="J413" s="426"/>
      <c r="K413" s="426"/>
      <c r="L413" s="426"/>
      <c r="M413" s="426"/>
      <c r="N413" s="426"/>
      <c r="O413" s="426"/>
      <c r="P413" s="426"/>
      <c r="Q413" s="426"/>
      <c r="R413" s="426"/>
      <c r="S413" s="426"/>
      <c r="T413" s="426"/>
      <c r="U413" s="426"/>
      <c r="V413" s="426"/>
      <c r="W413" s="426"/>
      <c r="X413" s="426"/>
      <c r="Y413" s="426"/>
      <c r="Z413" s="426"/>
    </row>
    <row r="414" spans="1:26" ht="15.75" customHeight="1">
      <c r="A414" s="426"/>
      <c r="B414" s="426"/>
      <c r="C414" s="426"/>
      <c r="D414" s="426"/>
      <c r="E414" s="426"/>
      <c r="F414" s="426"/>
      <c r="G414" s="426"/>
      <c r="H414" s="426"/>
      <c r="I414" s="426"/>
      <c r="J414" s="426"/>
      <c r="K414" s="426"/>
      <c r="L414" s="426"/>
      <c r="M414" s="426"/>
      <c r="N414" s="426"/>
      <c r="O414" s="426"/>
      <c r="P414" s="426"/>
      <c r="Q414" s="426"/>
      <c r="R414" s="426"/>
      <c r="S414" s="426"/>
      <c r="T414" s="426"/>
      <c r="U414" s="426"/>
      <c r="V414" s="426"/>
      <c r="W414" s="426"/>
      <c r="X414" s="426"/>
      <c r="Y414" s="426"/>
      <c r="Z414" s="426"/>
    </row>
    <row r="415" spans="1:26" ht="15.75" customHeight="1">
      <c r="A415" s="426"/>
      <c r="B415" s="426"/>
      <c r="C415" s="426"/>
      <c r="D415" s="426"/>
      <c r="E415" s="426"/>
      <c r="F415" s="426"/>
      <c r="G415" s="426"/>
      <c r="H415" s="426"/>
      <c r="I415" s="426"/>
      <c r="J415" s="426"/>
      <c r="K415" s="426"/>
      <c r="L415" s="426"/>
      <c r="M415" s="426"/>
      <c r="N415" s="426"/>
      <c r="O415" s="426"/>
      <c r="P415" s="426"/>
      <c r="Q415" s="426"/>
      <c r="R415" s="426"/>
      <c r="S415" s="426"/>
      <c r="T415" s="426"/>
      <c r="U415" s="426"/>
      <c r="V415" s="426"/>
      <c r="W415" s="426"/>
      <c r="X415" s="426"/>
      <c r="Y415" s="426"/>
      <c r="Z415" s="426"/>
    </row>
    <row r="416" spans="1:26" ht="15.75" customHeight="1">
      <c r="A416" s="426"/>
      <c r="B416" s="426"/>
      <c r="C416" s="426"/>
      <c r="D416" s="426"/>
      <c r="E416" s="426"/>
      <c r="F416" s="426"/>
      <c r="G416" s="426"/>
      <c r="H416" s="426"/>
      <c r="I416" s="426"/>
      <c r="J416" s="426"/>
      <c r="K416" s="426"/>
      <c r="L416" s="426"/>
      <c r="M416" s="426"/>
      <c r="N416" s="426"/>
      <c r="O416" s="426"/>
      <c r="P416" s="426"/>
      <c r="Q416" s="426"/>
      <c r="R416" s="426"/>
      <c r="S416" s="426"/>
      <c r="T416" s="426"/>
      <c r="U416" s="426"/>
      <c r="V416" s="426"/>
      <c r="W416" s="426"/>
      <c r="X416" s="426"/>
      <c r="Y416" s="426"/>
      <c r="Z416" s="426"/>
    </row>
    <row r="417" spans="1:26" ht="15.75" customHeight="1">
      <c r="A417" s="426"/>
      <c r="B417" s="426"/>
      <c r="C417" s="426"/>
      <c r="D417" s="426"/>
      <c r="E417" s="426"/>
      <c r="F417" s="426"/>
      <c r="G417" s="426"/>
      <c r="H417" s="426"/>
      <c r="I417" s="426"/>
      <c r="J417" s="426"/>
      <c r="K417" s="426"/>
      <c r="L417" s="426"/>
      <c r="M417" s="426"/>
      <c r="N417" s="426"/>
      <c r="O417" s="426"/>
      <c r="P417" s="426"/>
      <c r="Q417" s="426"/>
      <c r="R417" s="426"/>
      <c r="S417" s="426"/>
      <c r="T417" s="426"/>
      <c r="U417" s="426"/>
      <c r="V417" s="426"/>
      <c r="W417" s="426"/>
      <c r="X417" s="426"/>
      <c r="Y417" s="426"/>
      <c r="Z417" s="426"/>
    </row>
    <row r="418" spans="1:26" ht="15.75" customHeight="1">
      <c r="A418" s="426"/>
      <c r="B418" s="426"/>
      <c r="C418" s="426"/>
      <c r="D418" s="426"/>
      <c r="E418" s="426"/>
      <c r="F418" s="426"/>
      <c r="G418" s="426"/>
      <c r="H418" s="426"/>
      <c r="I418" s="426"/>
      <c r="J418" s="426"/>
      <c r="K418" s="426"/>
      <c r="L418" s="426"/>
      <c r="M418" s="426"/>
      <c r="N418" s="426"/>
      <c r="O418" s="426"/>
      <c r="P418" s="426"/>
      <c r="Q418" s="426"/>
      <c r="R418" s="426"/>
      <c r="S418" s="426"/>
      <c r="T418" s="426"/>
      <c r="U418" s="426"/>
      <c r="V418" s="426"/>
      <c r="W418" s="426"/>
      <c r="X418" s="426"/>
      <c r="Y418" s="426"/>
      <c r="Z418" s="426"/>
    </row>
    <row r="419" spans="1:26" ht="15.75" customHeight="1">
      <c r="A419" s="426"/>
      <c r="B419" s="426"/>
      <c r="C419" s="426"/>
      <c r="D419" s="426"/>
      <c r="E419" s="426"/>
      <c r="F419" s="426"/>
      <c r="G419" s="426"/>
      <c r="H419" s="426"/>
      <c r="I419" s="426"/>
      <c r="J419" s="426"/>
      <c r="K419" s="426"/>
      <c r="L419" s="426"/>
      <c r="M419" s="426"/>
      <c r="N419" s="426"/>
      <c r="O419" s="426"/>
      <c r="P419" s="426"/>
      <c r="Q419" s="426"/>
      <c r="R419" s="426"/>
      <c r="S419" s="426"/>
      <c r="T419" s="426"/>
      <c r="U419" s="426"/>
      <c r="V419" s="426"/>
      <c r="W419" s="426"/>
      <c r="X419" s="426"/>
      <c r="Y419" s="426"/>
      <c r="Z419" s="426"/>
    </row>
    <row r="420" spans="1:26" ht="15.75" customHeight="1">
      <c r="A420" s="426"/>
      <c r="B420" s="426"/>
      <c r="C420" s="426"/>
      <c r="D420" s="426"/>
      <c r="E420" s="426"/>
      <c r="F420" s="426"/>
      <c r="G420" s="426"/>
      <c r="H420" s="426"/>
      <c r="I420" s="426"/>
      <c r="J420" s="426"/>
      <c r="K420" s="426"/>
      <c r="L420" s="426"/>
      <c r="M420" s="426"/>
      <c r="N420" s="426"/>
      <c r="O420" s="426"/>
      <c r="P420" s="426"/>
      <c r="Q420" s="426"/>
      <c r="R420" s="426"/>
      <c r="S420" s="426"/>
      <c r="T420" s="426"/>
      <c r="U420" s="426"/>
      <c r="V420" s="426"/>
      <c r="W420" s="426"/>
      <c r="X420" s="426"/>
      <c r="Y420" s="426"/>
      <c r="Z420" s="426"/>
    </row>
    <row r="421" spans="1:26" ht="15.75" customHeight="1">
      <c r="A421" s="426"/>
      <c r="B421" s="426"/>
      <c r="C421" s="426"/>
      <c r="D421" s="426"/>
      <c r="E421" s="426"/>
      <c r="F421" s="426"/>
      <c r="G421" s="426"/>
      <c r="H421" s="426"/>
      <c r="I421" s="426"/>
      <c r="J421" s="426"/>
      <c r="K421" s="426"/>
      <c r="L421" s="426"/>
      <c r="M421" s="426"/>
      <c r="N421" s="426"/>
      <c r="O421" s="426"/>
      <c r="P421" s="426"/>
      <c r="Q421" s="426"/>
      <c r="R421" s="426"/>
      <c r="S421" s="426"/>
      <c r="T421" s="426"/>
      <c r="U421" s="426"/>
      <c r="V421" s="426"/>
      <c r="W421" s="426"/>
      <c r="X421" s="426"/>
      <c r="Y421" s="426"/>
      <c r="Z421" s="426"/>
    </row>
    <row r="422" spans="1:26" ht="15.75" customHeight="1">
      <c r="A422" s="426"/>
      <c r="B422" s="426"/>
      <c r="C422" s="426"/>
      <c r="D422" s="426"/>
      <c r="E422" s="426"/>
      <c r="F422" s="426"/>
      <c r="G422" s="426"/>
      <c r="H422" s="426"/>
      <c r="I422" s="426"/>
      <c r="J422" s="426"/>
      <c r="K422" s="426"/>
      <c r="L422" s="426"/>
      <c r="M422" s="426"/>
      <c r="N422" s="426"/>
      <c r="O422" s="426"/>
      <c r="P422" s="426"/>
      <c r="Q422" s="426"/>
      <c r="R422" s="426"/>
      <c r="S422" s="426"/>
      <c r="T422" s="426"/>
      <c r="U422" s="426"/>
      <c r="V422" s="426"/>
      <c r="W422" s="426"/>
      <c r="X422" s="426"/>
      <c r="Y422" s="426"/>
      <c r="Z422" s="426"/>
    </row>
    <row r="423" spans="1:26" ht="15.75" customHeight="1">
      <c r="A423" s="426"/>
      <c r="B423" s="426"/>
      <c r="C423" s="426"/>
      <c r="D423" s="426"/>
      <c r="E423" s="426"/>
      <c r="F423" s="426"/>
      <c r="G423" s="426"/>
      <c r="H423" s="426"/>
      <c r="I423" s="426"/>
      <c r="J423" s="426"/>
      <c r="K423" s="426"/>
      <c r="L423" s="426"/>
      <c r="M423" s="426"/>
      <c r="N423" s="426"/>
      <c r="O423" s="426"/>
      <c r="P423" s="426"/>
      <c r="Q423" s="426"/>
      <c r="R423" s="426"/>
      <c r="S423" s="426"/>
      <c r="T423" s="426"/>
      <c r="U423" s="426"/>
      <c r="V423" s="426"/>
      <c r="W423" s="426"/>
      <c r="X423" s="426"/>
      <c r="Y423" s="426"/>
      <c r="Z423" s="426"/>
    </row>
    <row r="424" spans="1:26" ht="15.75" customHeight="1">
      <c r="A424" s="426"/>
      <c r="B424" s="426"/>
      <c r="C424" s="426"/>
      <c r="D424" s="426"/>
      <c r="E424" s="426"/>
      <c r="F424" s="426"/>
      <c r="G424" s="426"/>
      <c r="H424" s="426"/>
      <c r="I424" s="426"/>
      <c r="J424" s="426"/>
      <c r="K424" s="426"/>
      <c r="L424" s="426"/>
      <c r="M424" s="426"/>
      <c r="N424" s="426"/>
      <c r="O424" s="426"/>
      <c r="P424" s="426"/>
      <c r="Q424" s="426"/>
      <c r="R424" s="426"/>
      <c r="S424" s="426"/>
      <c r="T424" s="426"/>
      <c r="U424" s="426"/>
      <c r="V424" s="426"/>
      <c r="W424" s="426"/>
      <c r="X424" s="426"/>
      <c r="Y424" s="426"/>
      <c r="Z424" s="426"/>
    </row>
    <row r="425" spans="1:26" ht="15.75" customHeight="1">
      <c r="A425" s="426"/>
      <c r="B425" s="426"/>
      <c r="C425" s="426"/>
      <c r="D425" s="426"/>
      <c r="E425" s="426"/>
      <c r="F425" s="426"/>
      <c r="G425" s="426"/>
      <c r="H425" s="426"/>
      <c r="I425" s="426"/>
      <c r="J425" s="426"/>
      <c r="K425" s="426"/>
      <c r="L425" s="426"/>
      <c r="M425" s="426"/>
      <c r="N425" s="426"/>
      <c r="O425" s="426"/>
      <c r="P425" s="426"/>
      <c r="Q425" s="426"/>
      <c r="R425" s="426"/>
      <c r="S425" s="426"/>
      <c r="T425" s="426"/>
      <c r="U425" s="426"/>
      <c r="V425" s="426"/>
      <c r="W425" s="426"/>
      <c r="X425" s="426"/>
      <c r="Y425" s="426"/>
      <c r="Z425" s="426"/>
    </row>
    <row r="426" spans="1:26" ht="15.75" customHeight="1">
      <c r="A426" s="426"/>
      <c r="B426" s="426"/>
      <c r="C426" s="426"/>
      <c r="D426" s="426"/>
      <c r="E426" s="426"/>
      <c r="F426" s="426"/>
      <c r="G426" s="426"/>
      <c r="H426" s="426"/>
      <c r="I426" s="426"/>
      <c r="J426" s="426"/>
      <c r="K426" s="426"/>
      <c r="L426" s="426"/>
      <c r="M426" s="426"/>
      <c r="N426" s="426"/>
      <c r="O426" s="426"/>
      <c r="P426" s="426"/>
      <c r="Q426" s="426"/>
      <c r="R426" s="426"/>
      <c r="S426" s="426"/>
      <c r="T426" s="426"/>
      <c r="U426" s="426"/>
      <c r="V426" s="426"/>
      <c r="W426" s="426"/>
      <c r="X426" s="426"/>
      <c r="Y426" s="426"/>
      <c r="Z426" s="426"/>
    </row>
    <row r="427" spans="1:26" ht="15.75" customHeight="1">
      <c r="A427" s="426"/>
      <c r="B427" s="426"/>
      <c r="C427" s="426"/>
      <c r="D427" s="426"/>
      <c r="E427" s="426"/>
      <c r="F427" s="426"/>
      <c r="G427" s="426"/>
      <c r="H427" s="426"/>
      <c r="I427" s="426"/>
      <c r="J427" s="426"/>
      <c r="K427" s="426"/>
      <c r="L427" s="426"/>
      <c r="M427" s="426"/>
      <c r="N427" s="426"/>
      <c r="O427" s="426"/>
      <c r="P427" s="426"/>
      <c r="Q427" s="426"/>
      <c r="R427" s="426"/>
      <c r="S427" s="426"/>
      <c r="T427" s="426"/>
      <c r="U427" s="426"/>
      <c r="V427" s="426"/>
      <c r="W427" s="426"/>
      <c r="X427" s="426"/>
      <c r="Y427" s="426"/>
      <c r="Z427" s="426"/>
    </row>
    <row r="428" spans="1:26" ht="15.75" customHeight="1">
      <c r="A428" s="426"/>
      <c r="B428" s="426"/>
      <c r="C428" s="426"/>
      <c r="D428" s="426"/>
      <c r="E428" s="426"/>
      <c r="F428" s="426"/>
      <c r="G428" s="426"/>
      <c r="H428" s="426"/>
      <c r="I428" s="426"/>
      <c r="J428" s="426"/>
      <c r="K428" s="426"/>
      <c r="L428" s="426"/>
      <c r="M428" s="426"/>
      <c r="N428" s="426"/>
      <c r="O428" s="426"/>
      <c r="P428" s="426"/>
      <c r="Q428" s="426"/>
      <c r="R428" s="426"/>
      <c r="S428" s="426"/>
      <c r="T428" s="426"/>
      <c r="U428" s="426"/>
      <c r="V428" s="426"/>
      <c r="W428" s="426"/>
      <c r="X428" s="426"/>
      <c r="Y428" s="426"/>
      <c r="Z428" s="426"/>
    </row>
    <row r="429" spans="1:26" ht="15.75" customHeight="1">
      <c r="A429" s="426"/>
      <c r="B429" s="426"/>
      <c r="C429" s="426"/>
      <c r="D429" s="426"/>
      <c r="E429" s="426"/>
      <c r="F429" s="426"/>
      <c r="G429" s="426"/>
      <c r="H429" s="426"/>
      <c r="I429" s="426"/>
      <c r="J429" s="426"/>
      <c r="K429" s="426"/>
      <c r="L429" s="426"/>
      <c r="M429" s="426"/>
      <c r="N429" s="426"/>
      <c r="O429" s="426"/>
      <c r="P429" s="426"/>
      <c r="Q429" s="426"/>
      <c r="R429" s="426"/>
      <c r="S429" s="426"/>
      <c r="T429" s="426"/>
      <c r="U429" s="426"/>
      <c r="V429" s="426"/>
      <c r="W429" s="426"/>
      <c r="X429" s="426"/>
      <c r="Y429" s="426"/>
      <c r="Z429" s="426"/>
    </row>
    <row r="430" spans="1:26" ht="15.75" customHeight="1">
      <c r="A430" s="426"/>
      <c r="B430" s="426"/>
      <c r="C430" s="426"/>
      <c r="D430" s="426"/>
      <c r="E430" s="426"/>
      <c r="F430" s="426"/>
      <c r="G430" s="426"/>
      <c r="H430" s="426"/>
      <c r="I430" s="426"/>
      <c r="J430" s="426"/>
      <c r="K430" s="426"/>
      <c r="L430" s="426"/>
      <c r="M430" s="426"/>
      <c r="N430" s="426"/>
      <c r="O430" s="426"/>
      <c r="P430" s="426"/>
      <c r="Q430" s="426"/>
      <c r="R430" s="426"/>
      <c r="S430" s="426"/>
      <c r="T430" s="426"/>
      <c r="U430" s="426"/>
      <c r="V430" s="426"/>
      <c r="W430" s="426"/>
      <c r="X430" s="426"/>
      <c r="Y430" s="426"/>
      <c r="Z430" s="426"/>
    </row>
    <row r="431" spans="1:26" ht="15.75" customHeight="1">
      <c r="A431" s="426"/>
      <c r="B431" s="426"/>
      <c r="C431" s="426"/>
      <c r="D431" s="426"/>
      <c r="E431" s="426"/>
      <c r="F431" s="426"/>
      <c r="G431" s="426"/>
      <c r="H431" s="426"/>
      <c r="I431" s="426"/>
      <c r="J431" s="426"/>
      <c r="K431" s="426"/>
      <c r="L431" s="426"/>
      <c r="M431" s="426"/>
      <c r="N431" s="426"/>
      <c r="O431" s="426"/>
      <c r="P431" s="426"/>
      <c r="Q431" s="426"/>
      <c r="R431" s="426"/>
      <c r="S431" s="426"/>
      <c r="T431" s="426"/>
      <c r="U431" s="426"/>
      <c r="V431" s="426"/>
      <c r="W431" s="426"/>
      <c r="X431" s="426"/>
      <c r="Y431" s="426"/>
      <c r="Z431" s="426"/>
    </row>
    <row r="432" spans="1:26" ht="15.75" customHeight="1">
      <c r="A432" s="426"/>
      <c r="B432" s="426"/>
      <c r="C432" s="426"/>
      <c r="D432" s="426"/>
      <c r="E432" s="426"/>
      <c r="F432" s="426"/>
      <c r="G432" s="426"/>
      <c r="H432" s="426"/>
      <c r="I432" s="426"/>
      <c r="J432" s="426"/>
      <c r="K432" s="426"/>
      <c r="L432" s="426"/>
      <c r="M432" s="426"/>
      <c r="N432" s="426"/>
      <c r="O432" s="426"/>
      <c r="P432" s="426"/>
      <c r="Q432" s="426"/>
      <c r="R432" s="426"/>
      <c r="S432" s="426"/>
      <c r="T432" s="426"/>
      <c r="U432" s="426"/>
      <c r="V432" s="426"/>
      <c r="W432" s="426"/>
      <c r="X432" s="426"/>
      <c r="Y432" s="426"/>
      <c r="Z432" s="426"/>
    </row>
    <row r="433" spans="1:26" ht="15.75" customHeight="1">
      <c r="A433" s="426"/>
      <c r="B433" s="426"/>
      <c r="C433" s="426"/>
      <c r="D433" s="426"/>
      <c r="E433" s="426"/>
      <c r="F433" s="426"/>
      <c r="G433" s="426"/>
      <c r="H433" s="426"/>
      <c r="I433" s="426"/>
      <c r="J433" s="426"/>
      <c r="K433" s="426"/>
      <c r="L433" s="426"/>
      <c r="M433" s="426"/>
      <c r="N433" s="426"/>
      <c r="O433" s="426"/>
      <c r="P433" s="426"/>
      <c r="Q433" s="426"/>
      <c r="R433" s="426"/>
      <c r="S433" s="426"/>
      <c r="T433" s="426"/>
      <c r="U433" s="426"/>
      <c r="V433" s="426"/>
      <c r="W433" s="426"/>
      <c r="X433" s="426"/>
      <c r="Y433" s="426"/>
      <c r="Z433" s="426"/>
    </row>
    <row r="434" spans="1:26" ht="15.75" customHeight="1">
      <c r="A434" s="426"/>
      <c r="B434" s="426"/>
      <c r="C434" s="426"/>
      <c r="D434" s="426"/>
      <c r="E434" s="426"/>
      <c r="F434" s="426"/>
      <c r="G434" s="426"/>
      <c r="H434" s="426"/>
      <c r="I434" s="426"/>
      <c r="J434" s="426"/>
      <c r="K434" s="426"/>
      <c r="L434" s="426"/>
      <c r="M434" s="426"/>
      <c r="N434" s="426"/>
      <c r="O434" s="426"/>
      <c r="P434" s="426"/>
      <c r="Q434" s="426"/>
      <c r="R434" s="426"/>
      <c r="S434" s="426"/>
      <c r="T434" s="426"/>
      <c r="U434" s="426"/>
      <c r="V434" s="426"/>
      <c r="W434" s="426"/>
      <c r="X434" s="426"/>
      <c r="Y434" s="426"/>
      <c r="Z434" s="426"/>
    </row>
    <row r="435" spans="1:26" ht="15.75" customHeight="1">
      <c r="A435" s="426"/>
      <c r="B435" s="426"/>
      <c r="C435" s="426"/>
      <c r="D435" s="426"/>
      <c r="E435" s="426"/>
      <c r="F435" s="426"/>
      <c r="G435" s="426"/>
      <c r="H435" s="426"/>
      <c r="I435" s="426"/>
      <c r="J435" s="426"/>
      <c r="K435" s="426"/>
      <c r="L435" s="426"/>
      <c r="M435" s="426"/>
      <c r="N435" s="426"/>
      <c r="O435" s="426"/>
      <c r="P435" s="426"/>
      <c r="Q435" s="426"/>
      <c r="R435" s="426"/>
      <c r="S435" s="426"/>
      <c r="T435" s="426"/>
      <c r="U435" s="426"/>
      <c r="V435" s="426"/>
      <c r="W435" s="426"/>
      <c r="X435" s="426"/>
      <c r="Y435" s="426"/>
      <c r="Z435" s="426"/>
    </row>
    <row r="436" spans="1:26" ht="15.75" customHeight="1">
      <c r="A436" s="426"/>
      <c r="B436" s="426"/>
      <c r="C436" s="426"/>
      <c r="D436" s="426"/>
      <c r="E436" s="426"/>
      <c r="F436" s="426"/>
      <c r="G436" s="426"/>
      <c r="H436" s="426"/>
      <c r="I436" s="426"/>
      <c r="J436" s="426"/>
      <c r="K436" s="426"/>
      <c r="L436" s="426"/>
      <c r="M436" s="426"/>
      <c r="N436" s="426"/>
      <c r="O436" s="426"/>
      <c r="P436" s="426"/>
      <c r="Q436" s="426"/>
      <c r="R436" s="426"/>
      <c r="S436" s="426"/>
      <c r="T436" s="426"/>
      <c r="U436" s="426"/>
      <c r="V436" s="426"/>
      <c r="W436" s="426"/>
      <c r="X436" s="426"/>
      <c r="Y436" s="426"/>
      <c r="Z436" s="426"/>
    </row>
    <row r="437" spans="1:26" ht="15.75" customHeight="1">
      <c r="A437" s="426"/>
      <c r="B437" s="426"/>
      <c r="C437" s="426"/>
      <c r="D437" s="426"/>
      <c r="E437" s="426"/>
      <c r="F437" s="426"/>
      <c r="G437" s="426"/>
      <c r="H437" s="426"/>
      <c r="I437" s="426"/>
      <c r="J437" s="426"/>
      <c r="K437" s="426"/>
      <c r="L437" s="426"/>
      <c r="M437" s="426"/>
      <c r="N437" s="426"/>
      <c r="O437" s="426"/>
      <c r="P437" s="426"/>
      <c r="Q437" s="426"/>
      <c r="R437" s="426"/>
      <c r="S437" s="426"/>
      <c r="T437" s="426"/>
      <c r="U437" s="426"/>
      <c r="V437" s="426"/>
      <c r="W437" s="426"/>
      <c r="X437" s="426"/>
      <c r="Y437" s="426"/>
      <c r="Z437" s="426"/>
    </row>
    <row r="438" spans="1:26" ht="15.75" customHeight="1">
      <c r="A438" s="426"/>
      <c r="B438" s="426"/>
      <c r="C438" s="426"/>
      <c r="D438" s="426"/>
      <c r="E438" s="426"/>
      <c r="F438" s="426"/>
      <c r="G438" s="426"/>
      <c r="H438" s="426"/>
      <c r="I438" s="426"/>
      <c r="J438" s="426"/>
      <c r="K438" s="426"/>
      <c r="L438" s="426"/>
      <c r="M438" s="426"/>
      <c r="N438" s="426"/>
      <c r="O438" s="426"/>
      <c r="P438" s="426"/>
      <c r="Q438" s="426"/>
      <c r="R438" s="426"/>
      <c r="S438" s="426"/>
      <c r="T438" s="426"/>
      <c r="U438" s="426"/>
      <c r="V438" s="426"/>
      <c r="W438" s="426"/>
      <c r="X438" s="426"/>
      <c r="Y438" s="426"/>
      <c r="Z438" s="426"/>
    </row>
    <row r="439" spans="1:26" ht="15.75" customHeight="1">
      <c r="A439" s="426"/>
      <c r="B439" s="426"/>
      <c r="C439" s="426"/>
      <c r="D439" s="426"/>
      <c r="E439" s="426"/>
      <c r="F439" s="426"/>
      <c r="G439" s="426"/>
      <c r="H439" s="426"/>
      <c r="I439" s="426"/>
      <c r="J439" s="426"/>
      <c r="K439" s="426"/>
      <c r="L439" s="426"/>
      <c r="M439" s="426"/>
      <c r="N439" s="426"/>
      <c r="O439" s="426"/>
      <c r="P439" s="426"/>
      <c r="Q439" s="426"/>
      <c r="R439" s="426"/>
      <c r="S439" s="426"/>
      <c r="T439" s="426"/>
      <c r="U439" s="426"/>
      <c r="V439" s="426"/>
      <c r="W439" s="426"/>
      <c r="X439" s="426"/>
      <c r="Y439" s="426"/>
      <c r="Z439" s="426"/>
    </row>
    <row r="440" spans="1:26" ht="15.75" customHeight="1">
      <c r="A440" s="426"/>
      <c r="B440" s="426"/>
      <c r="C440" s="426"/>
      <c r="D440" s="426"/>
      <c r="E440" s="426"/>
      <c r="F440" s="426"/>
      <c r="G440" s="426"/>
      <c r="H440" s="426"/>
      <c r="I440" s="426"/>
      <c r="J440" s="426"/>
      <c r="K440" s="426"/>
      <c r="L440" s="426"/>
      <c r="M440" s="426"/>
      <c r="N440" s="426"/>
      <c r="O440" s="426"/>
      <c r="P440" s="426"/>
      <c r="Q440" s="426"/>
      <c r="R440" s="426"/>
      <c r="S440" s="426"/>
      <c r="T440" s="426"/>
      <c r="U440" s="426"/>
      <c r="V440" s="426"/>
      <c r="W440" s="426"/>
      <c r="X440" s="426"/>
      <c r="Y440" s="426"/>
      <c r="Z440" s="426"/>
    </row>
    <row r="441" spans="1:26" ht="15.75" customHeight="1">
      <c r="A441" s="426"/>
      <c r="B441" s="426"/>
      <c r="C441" s="426"/>
      <c r="D441" s="426"/>
      <c r="E441" s="426"/>
      <c r="F441" s="426"/>
      <c r="G441" s="426"/>
      <c r="H441" s="426"/>
      <c r="I441" s="426"/>
      <c r="J441" s="426"/>
      <c r="K441" s="426"/>
      <c r="L441" s="426"/>
      <c r="M441" s="426"/>
      <c r="N441" s="426"/>
      <c r="O441" s="426"/>
      <c r="P441" s="426"/>
      <c r="Q441" s="426"/>
      <c r="R441" s="426"/>
      <c r="S441" s="426"/>
      <c r="T441" s="426"/>
      <c r="U441" s="426"/>
      <c r="V441" s="426"/>
      <c r="W441" s="426"/>
      <c r="X441" s="426"/>
      <c r="Y441" s="426"/>
      <c r="Z441" s="426"/>
    </row>
    <row r="442" spans="1:26" ht="15.75" customHeight="1">
      <c r="A442" s="426"/>
      <c r="B442" s="426"/>
      <c r="C442" s="426"/>
      <c r="D442" s="426"/>
      <c r="E442" s="426"/>
      <c r="F442" s="426"/>
      <c r="G442" s="426"/>
      <c r="H442" s="426"/>
      <c r="I442" s="426"/>
      <c r="J442" s="426"/>
      <c r="K442" s="426"/>
      <c r="L442" s="426"/>
      <c r="M442" s="426"/>
      <c r="N442" s="426"/>
      <c r="O442" s="426"/>
      <c r="P442" s="426"/>
      <c r="Q442" s="426"/>
      <c r="R442" s="426"/>
      <c r="S442" s="426"/>
      <c r="T442" s="426"/>
      <c r="U442" s="426"/>
      <c r="V442" s="426"/>
      <c r="W442" s="426"/>
      <c r="X442" s="426"/>
      <c r="Y442" s="426"/>
      <c r="Z442" s="426"/>
    </row>
    <row r="443" spans="1:26" ht="15.75" customHeight="1">
      <c r="A443" s="426"/>
      <c r="B443" s="426"/>
      <c r="C443" s="426"/>
      <c r="D443" s="426"/>
      <c r="E443" s="426"/>
      <c r="F443" s="426"/>
      <c r="G443" s="426"/>
      <c r="H443" s="426"/>
      <c r="I443" s="426"/>
      <c r="J443" s="426"/>
      <c r="K443" s="426"/>
      <c r="L443" s="426"/>
      <c r="M443" s="426"/>
      <c r="N443" s="426"/>
      <c r="O443" s="426"/>
      <c r="P443" s="426"/>
      <c r="Q443" s="426"/>
      <c r="R443" s="426"/>
      <c r="S443" s="426"/>
      <c r="T443" s="426"/>
      <c r="U443" s="426"/>
      <c r="V443" s="426"/>
      <c r="W443" s="426"/>
      <c r="X443" s="426"/>
      <c r="Y443" s="426"/>
      <c r="Z443" s="426"/>
    </row>
    <row r="444" spans="1:26" ht="15.75" customHeight="1">
      <c r="A444" s="426"/>
      <c r="B444" s="426"/>
      <c r="C444" s="426"/>
      <c r="D444" s="426"/>
      <c r="E444" s="426"/>
      <c r="F444" s="426"/>
      <c r="G444" s="426"/>
      <c r="H444" s="426"/>
      <c r="I444" s="426"/>
      <c r="J444" s="426"/>
      <c r="K444" s="426"/>
      <c r="L444" s="426"/>
      <c r="M444" s="426"/>
      <c r="N444" s="426"/>
      <c r="O444" s="426"/>
      <c r="P444" s="426"/>
      <c r="Q444" s="426"/>
      <c r="R444" s="426"/>
      <c r="S444" s="426"/>
      <c r="T444" s="426"/>
      <c r="U444" s="426"/>
      <c r="V444" s="426"/>
      <c r="W444" s="426"/>
      <c r="X444" s="426"/>
      <c r="Y444" s="426"/>
      <c r="Z444" s="426"/>
    </row>
    <row r="445" spans="1:26" ht="15.75" customHeight="1">
      <c r="A445" s="426"/>
      <c r="B445" s="426"/>
      <c r="C445" s="426"/>
      <c r="D445" s="426"/>
      <c r="E445" s="426"/>
      <c r="F445" s="426"/>
      <c r="G445" s="426"/>
      <c r="H445" s="426"/>
      <c r="I445" s="426"/>
      <c r="J445" s="426"/>
      <c r="K445" s="426"/>
      <c r="L445" s="426"/>
      <c r="M445" s="426"/>
      <c r="N445" s="426"/>
      <c r="O445" s="426"/>
      <c r="P445" s="426"/>
      <c r="Q445" s="426"/>
      <c r="R445" s="426"/>
      <c r="S445" s="426"/>
      <c r="T445" s="426"/>
      <c r="U445" s="426"/>
      <c r="V445" s="426"/>
      <c r="W445" s="426"/>
      <c r="X445" s="426"/>
      <c r="Y445" s="426"/>
      <c r="Z445" s="426"/>
    </row>
    <row r="446" spans="1:26" ht="15.75" customHeight="1">
      <c r="A446" s="426"/>
      <c r="B446" s="426"/>
      <c r="C446" s="426"/>
      <c r="D446" s="426"/>
      <c r="E446" s="426"/>
      <c r="F446" s="426"/>
      <c r="G446" s="426"/>
      <c r="H446" s="426"/>
      <c r="I446" s="426"/>
      <c r="J446" s="426"/>
      <c r="K446" s="426"/>
      <c r="L446" s="426"/>
      <c r="M446" s="426"/>
      <c r="N446" s="426"/>
      <c r="O446" s="426"/>
      <c r="P446" s="426"/>
      <c r="Q446" s="426"/>
      <c r="R446" s="426"/>
      <c r="S446" s="426"/>
      <c r="T446" s="426"/>
      <c r="U446" s="426"/>
      <c r="V446" s="426"/>
      <c r="W446" s="426"/>
      <c r="X446" s="426"/>
      <c r="Y446" s="426"/>
      <c r="Z446" s="426"/>
    </row>
    <row r="447" spans="1:26" ht="15.75" customHeight="1">
      <c r="A447" s="426"/>
      <c r="B447" s="426"/>
      <c r="C447" s="426"/>
      <c r="D447" s="426"/>
      <c r="E447" s="426"/>
      <c r="F447" s="426"/>
      <c r="G447" s="426"/>
      <c r="H447" s="426"/>
      <c r="I447" s="426"/>
      <c r="J447" s="426"/>
      <c r="K447" s="426"/>
      <c r="L447" s="426"/>
      <c r="M447" s="426"/>
      <c r="N447" s="426"/>
      <c r="O447" s="426"/>
      <c r="P447" s="426"/>
      <c r="Q447" s="426"/>
      <c r="R447" s="426"/>
      <c r="S447" s="426"/>
      <c r="T447" s="426"/>
      <c r="U447" s="426"/>
      <c r="V447" s="426"/>
      <c r="W447" s="426"/>
      <c r="X447" s="426"/>
      <c r="Y447" s="426"/>
      <c r="Z447" s="426"/>
    </row>
    <row r="448" spans="1:26" ht="15.75" customHeight="1">
      <c r="A448" s="426"/>
      <c r="B448" s="426"/>
      <c r="C448" s="426"/>
      <c r="D448" s="426"/>
      <c r="E448" s="426"/>
      <c r="F448" s="426"/>
      <c r="G448" s="426"/>
      <c r="H448" s="426"/>
      <c r="I448" s="426"/>
      <c r="J448" s="426"/>
      <c r="K448" s="426"/>
      <c r="L448" s="426"/>
      <c r="M448" s="426"/>
      <c r="N448" s="426"/>
      <c r="O448" s="426"/>
      <c r="P448" s="426"/>
      <c r="Q448" s="426"/>
      <c r="R448" s="426"/>
      <c r="S448" s="426"/>
      <c r="T448" s="426"/>
      <c r="U448" s="426"/>
      <c r="V448" s="426"/>
      <c r="W448" s="426"/>
      <c r="X448" s="426"/>
      <c r="Y448" s="426"/>
      <c r="Z448" s="426"/>
    </row>
    <row r="449" spans="1:26" ht="15.75" customHeight="1">
      <c r="A449" s="426"/>
      <c r="B449" s="426"/>
      <c r="C449" s="426"/>
      <c r="D449" s="426"/>
      <c r="E449" s="426"/>
      <c r="F449" s="426"/>
      <c r="G449" s="426"/>
      <c r="H449" s="426"/>
      <c r="I449" s="426"/>
      <c r="J449" s="426"/>
      <c r="K449" s="426"/>
      <c r="L449" s="426"/>
      <c r="M449" s="426"/>
      <c r="N449" s="426"/>
      <c r="O449" s="426"/>
      <c r="P449" s="426"/>
      <c r="Q449" s="426"/>
      <c r="R449" s="426"/>
      <c r="S449" s="426"/>
      <c r="T449" s="426"/>
      <c r="U449" s="426"/>
      <c r="V449" s="426"/>
      <c r="W449" s="426"/>
      <c r="X449" s="426"/>
      <c r="Y449" s="426"/>
      <c r="Z449" s="426"/>
    </row>
    <row r="450" spans="1:26" ht="15.75" customHeight="1">
      <c r="A450" s="426"/>
      <c r="B450" s="426"/>
      <c r="C450" s="426"/>
      <c r="D450" s="426"/>
      <c r="E450" s="426"/>
      <c r="F450" s="426"/>
      <c r="G450" s="426"/>
      <c r="H450" s="426"/>
      <c r="I450" s="426"/>
      <c r="J450" s="426"/>
      <c r="K450" s="426"/>
      <c r="L450" s="426"/>
      <c r="M450" s="426"/>
      <c r="N450" s="426"/>
      <c r="O450" s="426"/>
      <c r="P450" s="426"/>
      <c r="Q450" s="426"/>
      <c r="R450" s="426"/>
      <c r="S450" s="426"/>
      <c r="T450" s="426"/>
      <c r="U450" s="426"/>
      <c r="V450" s="426"/>
      <c r="W450" s="426"/>
      <c r="X450" s="426"/>
      <c r="Y450" s="426"/>
      <c r="Z450" s="426"/>
    </row>
    <row r="451" spans="1:26" ht="15.75" customHeight="1">
      <c r="A451" s="426"/>
      <c r="B451" s="426"/>
      <c r="C451" s="426"/>
      <c r="D451" s="426"/>
      <c r="E451" s="426"/>
      <c r="F451" s="426"/>
      <c r="G451" s="426"/>
      <c r="H451" s="426"/>
      <c r="I451" s="426"/>
      <c r="J451" s="426"/>
      <c r="K451" s="426"/>
      <c r="L451" s="426"/>
      <c r="M451" s="426"/>
      <c r="N451" s="426"/>
      <c r="O451" s="426"/>
      <c r="P451" s="426"/>
      <c r="Q451" s="426"/>
      <c r="R451" s="426"/>
      <c r="S451" s="426"/>
      <c r="T451" s="426"/>
      <c r="U451" s="426"/>
      <c r="V451" s="426"/>
      <c r="W451" s="426"/>
      <c r="X451" s="426"/>
      <c r="Y451" s="426"/>
      <c r="Z451" s="426"/>
    </row>
    <row r="452" spans="1:26" ht="15.75" customHeight="1">
      <c r="A452" s="426"/>
      <c r="B452" s="426"/>
      <c r="C452" s="426"/>
      <c r="D452" s="426"/>
      <c r="E452" s="426"/>
      <c r="F452" s="426"/>
      <c r="G452" s="426"/>
      <c r="H452" s="426"/>
      <c r="I452" s="426"/>
      <c r="J452" s="426"/>
      <c r="K452" s="426"/>
      <c r="L452" s="426"/>
      <c r="M452" s="426"/>
      <c r="N452" s="426"/>
      <c r="O452" s="426"/>
      <c r="P452" s="426"/>
      <c r="Q452" s="426"/>
      <c r="R452" s="426"/>
      <c r="S452" s="426"/>
      <c r="T452" s="426"/>
      <c r="U452" s="426"/>
      <c r="V452" s="426"/>
      <c r="W452" s="426"/>
      <c r="X452" s="426"/>
      <c r="Y452" s="426"/>
      <c r="Z452" s="426"/>
    </row>
    <row r="453" spans="1:26" ht="15.75" customHeight="1">
      <c r="A453" s="426"/>
      <c r="B453" s="426"/>
      <c r="C453" s="426"/>
      <c r="D453" s="426"/>
      <c r="E453" s="426"/>
      <c r="F453" s="426"/>
      <c r="G453" s="426"/>
      <c r="H453" s="426"/>
      <c r="I453" s="426"/>
      <c r="J453" s="426"/>
      <c r="K453" s="426"/>
      <c r="L453" s="426"/>
      <c r="M453" s="426"/>
      <c r="N453" s="426"/>
      <c r="O453" s="426"/>
      <c r="P453" s="426"/>
      <c r="Q453" s="426"/>
      <c r="R453" s="426"/>
      <c r="S453" s="426"/>
      <c r="T453" s="426"/>
      <c r="U453" s="426"/>
      <c r="V453" s="426"/>
      <c r="W453" s="426"/>
      <c r="X453" s="426"/>
      <c r="Y453" s="426"/>
      <c r="Z453" s="426"/>
    </row>
    <row r="454" spans="1:26" ht="15.75" customHeight="1">
      <c r="A454" s="426"/>
      <c r="B454" s="426"/>
      <c r="C454" s="426"/>
      <c r="D454" s="426"/>
      <c r="E454" s="426"/>
      <c r="F454" s="426"/>
      <c r="G454" s="426"/>
      <c r="H454" s="426"/>
      <c r="I454" s="426"/>
      <c r="J454" s="426"/>
      <c r="K454" s="426"/>
      <c r="L454" s="426"/>
      <c r="M454" s="426"/>
      <c r="N454" s="426"/>
      <c r="O454" s="426"/>
      <c r="P454" s="426"/>
      <c r="Q454" s="426"/>
      <c r="R454" s="426"/>
      <c r="S454" s="426"/>
      <c r="T454" s="426"/>
      <c r="U454" s="426"/>
      <c r="V454" s="426"/>
      <c r="W454" s="426"/>
      <c r="X454" s="426"/>
      <c r="Y454" s="426"/>
      <c r="Z454" s="426"/>
    </row>
    <row r="455" spans="1:26" ht="15.75" customHeight="1">
      <c r="A455" s="426"/>
      <c r="B455" s="426"/>
      <c r="C455" s="426"/>
      <c r="D455" s="426"/>
      <c r="E455" s="426"/>
      <c r="F455" s="426"/>
      <c r="G455" s="426"/>
      <c r="H455" s="426"/>
      <c r="I455" s="426"/>
      <c r="J455" s="426"/>
      <c r="K455" s="426"/>
      <c r="L455" s="426"/>
      <c r="M455" s="426"/>
      <c r="N455" s="426"/>
      <c r="O455" s="426"/>
      <c r="P455" s="426"/>
      <c r="Q455" s="426"/>
      <c r="R455" s="426"/>
      <c r="S455" s="426"/>
      <c r="T455" s="426"/>
      <c r="U455" s="426"/>
      <c r="V455" s="426"/>
      <c r="W455" s="426"/>
      <c r="X455" s="426"/>
      <c r="Y455" s="426"/>
      <c r="Z455" s="426"/>
    </row>
    <row r="456" spans="1:26" ht="15.75" customHeight="1">
      <c r="A456" s="426"/>
      <c r="B456" s="426"/>
      <c r="C456" s="426"/>
      <c r="D456" s="426"/>
      <c r="E456" s="426"/>
      <c r="F456" s="426"/>
      <c r="G456" s="426"/>
      <c r="H456" s="426"/>
      <c r="I456" s="426"/>
      <c r="J456" s="426"/>
      <c r="K456" s="426"/>
      <c r="L456" s="426"/>
      <c r="M456" s="426"/>
      <c r="N456" s="426"/>
      <c r="O456" s="426"/>
      <c r="P456" s="426"/>
      <c r="Q456" s="426"/>
      <c r="R456" s="426"/>
      <c r="S456" s="426"/>
      <c r="T456" s="426"/>
      <c r="U456" s="426"/>
      <c r="V456" s="426"/>
      <c r="W456" s="426"/>
      <c r="X456" s="426"/>
      <c r="Y456" s="426"/>
      <c r="Z456" s="426"/>
    </row>
    <row r="457" spans="1:26" ht="15.75" customHeight="1">
      <c r="A457" s="426"/>
      <c r="B457" s="426"/>
      <c r="C457" s="426"/>
      <c r="D457" s="426"/>
      <c r="E457" s="426"/>
      <c r="F457" s="426"/>
      <c r="G457" s="426"/>
      <c r="H457" s="426"/>
      <c r="I457" s="426"/>
      <c r="J457" s="426"/>
      <c r="K457" s="426"/>
      <c r="L457" s="426"/>
      <c r="M457" s="426"/>
      <c r="N457" s="426"/>
      <c r="O457" s="426"/>
      <c r="P457" s="426"/>
      <c r="Q457" s="426"/>
      <c r="R457" s="426"/>
      <c r="S457" s="426"/>
      <c r="T457" s="426"/>
      <c r="U457" s="426"/>
      <c r="V457" s="426"/>
      <c r="W457" s="426"/>
      <c r="X457" s="426"/>
      <c r="Y457" s="426"/>
      <c r="Z457" s="426"/>
    </row>
    <row r="458" spans="1:26" ht="15.75" customHeight="1">
      <c r="A458" s="426"/>
      <c r="B458" s="426"/>
      <c r="C458" s="426"/>
      <c r="D458" s="426"/>
      <c r="E458" s="426"/>
      <c r="F458" s="426"/>
      <c r="G458" s="426"/>
      <c r="H458" s="426"/>
      <c r="I458" s="426"/>
      <c r="J458" s="426"/>
      <c r="K458" s="426"/>
      <c r="L458" s="426"/>
      <c r="M458" s="426"/>
      <c r="N458" s="426"/>
      <c r="O458" s="426"/>
      <c r="P458" s="426"/>
      <c r="Q458" s="426"/>
      <c r="R458" s="426"/>
      <c r="S458" s="426"/>
      <c r="T458" s="426"/>
      <c r="U458" s="426"/>
      <c r="V458" s="426"/>
      <c r="W458" s="426"/>
      <c r="X458" s="426"/>
      <c r="Y458" s="426"/>
      <c r="Z458" s="426"/>
    </row>
    <row r="459" spans="1:26" ht="15.75" customHeight="1">
      <c r="A459" s="426"/>
      <c r="B459" s="426"/>
      <c r="C459" s="426"/>
      <c r="D459" s="426"/>
      <c r="E459" s="426"/>
      <c r="F459" s="426"/>
      <c r="G459" s="426"/>
      <c r="H459" s="426"/>
      <c r="I459" s="426"/>
      <c r="J459" s="426"/>
      <c r="K459" s="426"/>
      <c r="L459" s="426"/>
      <c r="M459" s="426"/>
      <c r="N459" s="426"/>
      <c r="O459" s="426"/>
      <c r="P459" s="426"/>
      <c r="Q459" s="426"/>
      <c r="R459" s="426"/>
      <c r="S459" s="426"/>
      <c r="T459" s="426"/>
      <c r="U459" s="426"/>
      <c r="V459" s="426"/>
      <c r="W459" s="426"/>
      <c r="X459" s="426"/>
      <c r="Y459" s="426"/>
      <c r="Z459" s="426"/>
    </row>
    <row r="460" spans="1:26" ht="15.75" customHeight="1">
      <c r="A460" s="426"/>
      <c r="B460" s="426"/>
      <c r="C460" s="426"/>
      <c r="D460" s="426"/>
      <c r="E460" s="426"/>
      <c r="F460" s="426"/>
      <c r="G460" s="426"/>
      <c r="H460" s="426"/>
      <c r="I460" s="426"/>
      <c r="J460" s="426"/>
      <c r="K460" s="426"/>
      <c r="L460" s="426"/>
      <c r="M460" s="426"/>
      <c r="N460" s="426"/>
      <c r="O460" s="426"/>
      <c r="P460" s="426"/>
      <c r="Q460" s="426"/>
      <c r="R460" s="426"/>
      <c r="S460" s="426"/>
      <c r="T460" s="426"/>
      <c r="U460" s="426"/>
      <c r="V460" s="426"/>
      <c r="W460" s="426"/>
      <c r="X460" s="426"/>
      <c r="Y460" s="426"/>
      <c r="Z460" s="426"/>
    </row>
    <row r="461" spans="1:26" ht="15.75" customHeight="1">
      <c r="A461" s="426"/>
      <c r="B461" s="426"/>
      <c r="C461" s="426"/>
      <c r="D461" s="426"/>
      <c r="E461" s="426"/>
      <c r="F461" s="426"/>
      <c r="G461" s="426"/>
      <c r="H461" s="426"/>
      <c r="I461" s="426"/>
      <c r="J461" s="426"/>
      <c r="K461" s="426"/>
      <c r="L461" s="426"/>
      <c r="M461" s="426"/>
      <c r="N461" s="426"/>
      <c r="O461" s="426"/>
      <c r="P461" s="426"/>
      <c r="Q461" s="426"/>
      <c r="R461" s="426"/>
      <c r="S461" s="426"/>
      <c r="T461" s="426"/>
      <c r="U461" s="426"/>
      <c r="V461" s="426"/>
      <c r="W461" s="426"/>
      <c r="X461" s="426"/>
      <c r="Y461" s="426"/>
      <c r="Z461" s="426"/>
    </row>
    <row r="462" spans="1:26" ht="15.75" customHeight="1">
      <c r="A462" s="426"/>
      <c r="B462" s="426"/>
      <c r="C462" s="426"/>
      <c r="D462" s="426"/>
      <c r="E462" s="426"/>
      <c r="F462" s="426"/>
      <c r="G462" s="426"/>
      <c r="H462" s="426"/>
      <c r="I462" s="426"/>
      <c r="J462" s="426"/>
      <c r="K462" s="426"/>
      <c r="L462" s="426"/>
      <c r="M462" s="426"/>
      <c r="N462" s="426"/>
      <c r="O462" s="426"/>
      <c r="P462" s="426"/>
      <c r="Q462" s="426"/>
      <c r="R462" s="426"/>
      <c r="S462" s="426"/>
      <c r="T462" s="426"/>
      <c r="U462" s="426"/>
      <c r="V462" s="426"/>
      <c r="W462" s="426"/>
      <c r="X462" s="426"/>
      <c r="Y462" s="426"/>
      <c r="Z462" s="426"/>
    </row>
    <row r="463" spans="1:26" ht="15.75" customHeight="1">
      <c r="A463" s="426"/>
      <c r="B463" s="426"/>
      <c r="C463" s="426"/>
      <c r="D463" s="426"/>
      <c r="E463" s="426"/>
      <c r="F463" s="426"/>
      <c r="G463" s="426"/>
      <c r="H463" s="426"/>
      <c r="I463" s="426"/>
      <c r="J463" s="426"/>
      <c r="K463" s="426"/>
      <c r="L463" s="426"/>
      <c r="M463" s="426"/>
      <c r="N463" s="426"/>
      <c r="O463" s="426"/>
      <c r="P463" s="426"/>
      <c r="Q463" s="426"/>
      <c r="R463" s="426"/>
      <c r="S463" s="426"/>
      <c r="T463" s="426"/>
      <c r="U463" s="426"/>
      <c r="V463" s="426"/>
      <c r="W463" s="426"/>
      <c r="X463" s="426"/>
      <c r="Y463" s="426"/>
      <c r="Z463" s="426"/>
    </row>
    <row r="464" spans="1:26" ht="15.75" customHeight="1">
      <c r="A464" s="426"/>
      <c r="B464" s="426"/>
      <c r="C464" s="426"/>
      <c r="D464" s="426"/>
      <c r="E464" s="426"/>
      <c r="F464" s="426"/>
      <c r="G464" s="426"/>
      <c r="H464" s="426"/>
      <c r="I464" s="426"/>
      <c r="J464" s="426"/>
      <c r="K464" s="426"/>
      <c r="L464" s="426"/>
      <c r="M464" s="426"/>
      <c r="N464" s="426"/>
      <c r="O464" s="426"/>
      <c r="P464" s="426"/>
      <c r="Q464" s="426"/>
      <c r="R464" s="426"/>
      <c r="S464" s="426"/>
      <c r="T464" s="426"/>
      <c r="U464" s="426"/>
      <c r="V464" s="426"/>
      <c r="W464" s="426"/>
      <c r="X464" s="426"/>
      <c r="Y464" s="426"/>
      <c r="Z464" s="426"/>
    </row>
    <row r="465" spans="1:26" ht="15.75" customHeight="1">
      <c r="A465" s="426"/>
      <c r="B465" s="426"/>
      <c r="C465" s="426"/>
      <c r="D465" s="426"/>
      <c r="E465" s="426"/>
      <c r="F465" s="426"/>
      <c r="G465" s="426"/>
      <c r="H465" s="426"/>
      <c r="I465" s="426"/>
      <c r="J465" s="426"/>
      <c r="K465" s="426"/>
      <c r="L465" s="426"/>
      <c r="M465" s="426"/>
      <c r="N465" s="426"/>
      <c r="O465" s="426"/>
      <c r="P465" s="426"/>
      <c r="Q465" s="426"/>
      <c r="R465" s="426"/>
      <c r="S465" s="426"/>
      <c r="T465" s="426"/>
      <c r="U465" s="426"/>
      <c r="V465" s="426"/>
      <c r="W465" s="426"/>
      <c r="X465" s="426"/>
      <c r="Y465" s="426"/>
      <c r="Z465" s="426"/>
    </row>
    <row r="466" spans="1:26" ht="15.75" customHeight="1">
      <c r="A466" s="426"/>
      <c r="B466" s="426"/>
      <c r="C466" s="426"/>
      <c r="D466" s="426"/>
      <c r="E466" s="426"/>
      <c r="F466" s="426"/>
      <c r="G466" s="426"/>
      <c r="H466" s="426"/>
      <c r="I466" s="426"/>
      <c r="J466" s="426"/>
      <c r="K466" s="426"/>
      <c r="L466" s="426"/>
      <c r="M466" s="426"/>
      <c r="N466" s="426"/>
      <c r="O466" s="426"/>
      <c r="P466" s="426"/>
      <c r="Q466" s="426"/>
      <c r="R466" s="426"/>
      <c r="S466" s="426"/>
      <c r="T466" s="426"/>
      <c r="U466" s="426"/>
      <c r="V466" s="426"/>
      <c r="W466" s="426"/>
      <c r="X466" s="426"/>
      <c r="Y466" s="426"/>
      <c r="Z466" s="426"/>
    </row>
    <row r="467" spans="1:26" ht="15.75" customHeight="1">
      <c r="A467" s="426"/>
      <c r="B467" s="426"/>
      <c r="C467" s="426"/>
      <c r="D467" s="426"/>
      <c r="E467" s="426"/>
      <c r="F467" s="426"/>
      <c r="G467" s="426"/>
      <c r="H467" s="426"/>
      <c r="I467" s="426"/>
      <c r="J467" s="426"/>
      <c r="K467" s="426"/>
      <c r="L467" s="426"/>
      <c r="M467" s="426"/>
      <c r="N467" s="426"/>
      <c r="O467" s="426"/>
      <c r="P467" s="426"/>
      <c r="Q467" s="426"/>
      <c r="R467" s="426"/>
      <c r="S467" s="426"/>
      <c r="T467" s="426"/>
      <c r="U467" s="426"/>
      <c r="V467" s="426"/>
      <c r="W467" s="426"/>
      <c r="X467" s="426"/>
      <c r="Y467" s="426"/>
      <c r="Z467" s="426"/>
    </row>
    <row r="468" spans="1:26" ht="15.75" customHeight="1">
      <c r="A468" s="426"/>
      <c r="B468" s="426"/>
      <c r="C468" s="426"/>
      <c r="D468" s="426"/>
      <c r="E468" s="426"/>
      <c r="F468" s="426"/>
      <c r="G468" s="426"/>
      <c r="H468" s="426"/>
      <c r="I468" s="426"/>
      <c r="J468" s="426"/>
      <c r="K468" s="426"/>
      <c r="L468" s="426"/>
      <c r="M468" s="426"/>
      <c r="N468" s="426"/>
      <c r="O468" s="426"/>
      <c r="P468" s="426"/>
      <c r="Q468" s="426"/>
      <c r="R468" s="426"/>
      <c r="S468" s="426"/>
      <c r="T468" s="426"/>
      <c r="U468" s="426"/>
      <c r="V468" s="426"/>
      <c r="W468" s="426"/>
      <c r="X468" s="426"/>
      <c r="Y468" s="426"/>
      <c r="Z468" s="426"/>
    </row>
    <row r="469" spans="1:26" ht="15.75" customHeight="1">
      <c r="A469" s="426"/>
      <c r="B469" s="426"/>
      <c r="C469" s="426"/>
      <c r="D469" s="426"/>
      <c r="E469" s="426"/>
      <c r="F469" s="426"/>
      <c r="G469" s="426"/>
      <c r="H469" s="426"/>
      <c r="I469" s="426"/>
      <c r="J469" s="426"/>
      <c r="K469" s="426"/>
      <c r="L469" s="426"/>
      <c r="M469" s="426"/>
      <c r="N469" s="426"/>
      <c r="O469" s="426"/>
      <c r="P469" s="426"/>
      <c r="Q469" s="426"/>
      <c r="R469" s="426"/>
      <c r="S469" s="426"/>
      <c r="T469" s="426"/>
      <c r="U469" s="426"/>
      <c r="V469" s="426"/>
      <c r="W469" s="426"/>
      <c r="X469" s="426"/>
      <c r="Y469" s="426"/>
      <c r="Z469" s="426"/>
    </row>
    <row r="470" spans="1:26" ht="15.75" customHeight="1">
      <c r="A470" s="426"/>
      <c r="B470" s="426"/>
      <c r="C470" s="426"/>
      <c r="D470" s="426"/>
      <c r="E470" s="426"/>
      <c r="F470" s="426"/>
      <c r="G470" s="426"/>
      <c r="H470" s="426"/>
      <c r="I470" s="426"/>
      <c r="J470" s="426"/>
      <c r="K470" s="426"/>
      <c r="L470" s="426"/>
      <c r="M470" s="426"/>
      <c r="N470" s="426"/>
      <c r="O470" s="426"/>
      <c r="P470" s="426"/>
      <c r="Q470" s="426"/>
      <c r="R470" s="426"/>
      <c r="S470" s="426"/>
      <c r="T470" s="426"/>
      <c r="U470" s="426"/>
      <c r="V470" s="426"/>
      <c r="W470" s="426"/>
      <c r="X470" s="426"/>
      <c r="Y470" s="426"/>
      <c r="Z470" s="426"/>
    </row>
    <row r="471" spans="1:26" ht="15.75" customHeight="1">
      <c r="A471" s="426"/>
      <c r="B471" s="426"/>
      <c r="C471" s="426"/>
      <c r="D471" s="426"/>
      <c r="E471" s="426"/>
      <c r="F471" s="426"/>
      <c r="G471" s="426"/>
      <c r="H471" s="426"/>
      <c r="I471" s="426"/>
      <c r="J471" s="426"/>
      <c r="K471" s="426"/>
      <c r="L471" s="426"/>
      <c r="M471" s="426"/>
      <c r="N471" s="426"/>
      <c r="O471" s="426"/>
      <c r="P471" s="426"/>
      <c r="Q471" s="426"/>
      <c r="R471" s="426"/>
      <c r="S471" s="426"/>
      <c r="T471" s="426"/>
      <c r="U471" s="426"/>
      <c r="V471" s="426"/>
      <c r="W471" s="426"/>
      <c r="X471" s="426"/>
      <c r="Y471" s="426"/>
      <c r="Z471" s="426"/>
    </row>
    <row r="472" spans="1:26" ht="15.75" customHeight="1">
      <c r="A472" s="426"/>
      <c r="B472" s="426"/>
      <c r="C472" s="426"/>
      <c r="D472" s="426"/>
      <c r="E472" s="426"/>
      <c r="F472" s="426"/>
      <c r="G472" s="426"/>
      <c r="H472" s="426"/>
      <c r="I472" s="426"/>
      <c r="J472" s="426"/>
      <c r="K472" s="426"/>
      <c r="L472" s="426"/>
      <c r="M472" s="426"/>
      <c r="N472" s="426"/>
      <c r="O472" s="426"/>
      <c r="P472" s="426"/>
      <c r="Q472" s="426"/>
      <c r="R472" s="426"/>
      <c r="S472" s="426"/>
      <c r="T472" s="426"/>
      <c r="U472" s="426"/>
      <c r="V472" s="426"/>
      <c r="W472" s="426"/>
      <c r="X472" s="426"/>
      <c r="Y472" s="426"/>
      <c r="Z472" s="426"/>
    </row>
    <row r="473" spans="1:26" ht="15.75" customHeight="1">
      <c r="A473" s="426"/>
      <c r="B473" s="426"/>
      <c r="C473" s="426"/>
      <c r="D473" s="426"/>
      <c r="E473" s="426"/>
      <c r="F473" s="426"/>
      <c r="G473" s="426"/>
      <c r="H473" s="426"/>
      <c r="I473" s="426"/>
      <c r="J473" s="426"/>
      <c r="K473" s="426"/>
      <c r="L473" s="426"/>
      <c r="M473" s="426"/>
      <c r="N473" s="426"/>
      <c r="O473" s="426"/>
      <c r="P473" s="426"/>
      <c r="Q473" s="426"/>
      <c r="R473" s="426"/>
      <c r="S473" s="426"/>
      <c r="T473" s="426"/>
      <c r="U473" s="426"/>
      <c r="V473" s="426"/>
      <c r="W473" s="426"/>
      <c r="X473" s="426"/>
      <c r="Y473" s="426"/>
      <c r="Z473" s="426"/>
    </row>
    <row r="474" spans="1:26" ht="15.75" customHeight="1">
      <c r="A474" s="426"/>
      <c r="B474" s="426"/>
      <c r="C474" s="426"/>
      <c r="D474" s="426"/>
      <c r="E474" s="426"/>
      <c r="F474" s="426"/>
      <c r="G474" s="426"/>
      <c r="H474" s="426"/>
      <c r="I474" s="426"/>
      <c r="J474" s="426"/>
      <c r="K474" s="426"/>
      <c r="L474" s="426"/>
      <c r="M474" s="426"/>
      <c r="N474" s="426"/>
      <c r="O474" s="426"/>
      <c r="P474" s="426"/>
      <c r="Q474" s="426"/>
      <c r="R474" s="426"/>
      <c r="S474" s="426"/>
      <c r="T474" s="426"/>
      <c r="U474" s="426"/>
      <c r="V474" s="426"/>
      <c r="W474" s="426"/>
      <c r="X474" s="426"/>
      <c r="Y474" s="426"/>
      <c r="Z474" s="426"/>
    </row>
    <row r="475" spans="1:26" ht="15.75" customHeight="1">
      <c r="A475" s="426"/>
      <c r="B475" s="426"/>
      <c r="C475" s="426"/>
      <c r="D475" s="426"/>
      <c r="E475" s="426"/>
      <c r="F475" s="426"/>
      <c r="G475" s="426"/>
      <c r="H475" s="426"/>
      <c r="I475" s="426"/>
      <c r="J475" s="426"/>
      <c r="K475" s="426"/>
      <c r="L475" s="426"/>
      <c r="M475" s="426"/>
      <c r="N475" s="426"/>
      <c r="O475" s="426"/>
      <c r="P475" s="426"/>
      <c r="Q475" s="426"/>
      <c r="R475" s="426"/>
      <c r="S475" s="426"/>
      <c r="T475" s="426"/>
      <c r="U475" s="426"/>
      <c r="V475" s="426"/>
      <c r="W475" s="426"/>
      <c r="X475" s="426"/>
      <c r="Y475" s="426"/>
      <c r="Z475" s="426"/>
    </row>
    <row r="476" spans="1:26" ht="15.75" customHeight="1">
      <c r="A476" s="426"/>
      <c r="B476" s="426"/>
      <c r="C476" s="426"/>
      <c r="D476" s="426"/>
      <c r="E476" s="426"/>
      <c r="F476" s="426"/>
      <c r="G476" s="426"/>
      <c r="H476" s="426"/>
      <c r="I476" s="426"/>
      <c r="J476" s="426"/>
      <c r="K476" s="426"/>
      <c r="L476" s="426"/>
      <c r="M476" s="426"/>
      <c r="N476" s="426"/>
      <c r="O476" s="426"/>
      <c r="P476" s="426"/>
      <c r="Q476" s="426"/>
      <c r="R476" s="426"/>
      <c r="S476" s="426"/>
      <c r="T476" s="426"/>
      <c r="U476" s="426"/>
      <c r="V476" s="426"/>
      <c r="W476" s="426"/>
      <c r="X476" s="426"/>
      <c r="Y476" s="426"/>
      <c r="Z476" s="426"/>
    </row>
    <row r="477" spans="1:26" ht="15.75" customHeight="1">
      <c r="A477" s="426"/>
      <c r="B477" s="426"/>
      <c r="C477" s="426"/>
      <c r="D477" s="426"/>
      <c r="E477" s="426"/>
      <c r="F477" s="426"/>
      <c r="G477" s="426"/>
      <c r="H477" s="426"/>
      <c r="I477" s="426"/>
      <c r="J477" s="426"/>
      <c r="K477" s="426"/>
      <c r="L477" s="426"/>
      <c r="M477" s="426"/>
      <c r="N477" s="426"/>
      <c r="O477" s="426"/>
      <c r="P477" s="426"/>
      <c r="Q477" s="426"/>
      <c r="R477" s="426"/>
      <c r="S477" s="426"/>
      <c r="T477" s="426"/>
      <c r="U477" s="426"/>
      <c r="V477" s="426"/>
      <c r="W477" s="426"/>
      <c r="X477" s="426"/>
      <c r="Y477" s="426"/>
      <c r="Z477" s="426"/>
    </row>
    <row r="478" spans="1:26" ht="15.75" customHeight="1">
      <c r="A478" s="426"/>
      <c r="B478" s="426"/>
      <c r="C478" s="426"/>
      <c r="D478" s="426"/>
      <c r="E478" s="426"/>
      <c r="F478" s="426"/>
      <c r="G478" s="426"/>
      <c r="H478" s="426"/>
      <c r="I478" s="426"/>
      <c r="J478" s="426"/>
      <c r="K478" s="426"/>
      <c r="L478" s="426"/>
      <c r="M478" s="426"/>
      <c r="N478" s="426"/>
      <c r="O478" s="426"/>
      <c r="P478" s="426"/>
      <c r="Q478" s="426"/>
      <c r="R478" s="426"/>
      <c r="S478" s="426"/>
      <c r="T478" s="426"/>
      <c r="U478" s="426"/>
      <c r="V478" s="426"/>
      <c r="W478" s="426"/>
      <c r="X478" s="426"/>
      <c r="Y478" s="426"/>
      <c r="Z478" s="426"/>
    </row>
    <row r="479" spans="1:26" ht="15.75" customHeight="1">
      <c r="A479" s="426"/>
      <c r="B479" s="426"/>
      <c r="C479" s="426"/>
      <c r="D479" s="426"/>
      <c r="E479" s="426"/>
      <c r="F479" s="426"/>
      <c r="G479" s="426"/>
      <c r="H479" s="426"/>
      <c r="I479" s="426"/>
      <c r="J479" s="426"/>
      <c r="K479" s="426"/>
      <c r="L479" s="426"/>
      <c r="M479" s="426"/>
      <c r="N479" s="426"/>
      <c r="O479" s="426"/>
      <c r="P479" s="426"/>
      <c r="Q479" s="426"/>
      <c r="R479" s="426"/>
      <c r="S479" s="426"/>
      <c r="T479" s="426"/>
      <c r="U479" s="426"/>
      <c r="V479" s="426"/>
      <c r="W479" s="426"/>
      <c r="X479" s="426"/>
      <c r="Y479" s="426"/>
      <c r="Z479" s="426"/>
    </row>
    <row r="480" spans="1:26" ht="15.75" customHeight="1">
      <c r="A480" s="426"/>
      <c r="B480" s="426"/>
      <c r="C480" s="426"/>
      <c r="D480" s="426"/>
      <c r="E480" s="426"/>
      <c r="F480" s="426"/>
      <c r="G480" s="426"/>
      <c r="H480" s="426"/>
      <c r="I480" s="426"/>
      <c r="J480" s="426"/>
      <c r="K480" s="426"/>
      <c r="L480" s="426"/>
      <c r="M480" s="426"/>
      <c r="N480" s="426"/>
      <c r="O480" s="426"/>
      <c r="P480" s="426"/>
      <c r="Q480" s="426"/>
      <c r="R480" s="426"/>
      <c r="S480" s="426"/>
      <c r="T480" s="426"/>
      <c r="U480" s="426"/>
      <c r="V480" s="426"/>
      <c r="W480" s="426"/>
      <c r="X480" s="426"/>
      <c r="Y480" s="426"/>
      <c r="Z480" s="426"/>
    </row>
    <row r="481" spans="1:26" ht="15.75" customHeight="1">
      <c r="A481" s="426"/>
      <c r="B481" s="426"/>
      <c r="C481" s="426"/>
      <c r="D481" s="426"/>
      <c r="E481" s="426"/>
      <c r="F481" s="426"/>
      <c r="G481" s="426"/>
      <c r="H481" s="426"/>
      <c r="I481" s="426"/>
      <c r="J481" s="426"/>
      <c r="K481" s="426"/>
      <c r="L481" s="426"/>
      <c r="M481" s="426"/>
      <c r="N481" s="426"/>
      <c r="O481" s="426"/>
      <c r="P481" s="426"/>
      <c r="Q481" s="426"/>
      <c r="R481" s="426"/>
      <c r="S481" s="426"/>
      <c r="T481" s="426"/>
      <c r="U481" s="426"/>
      <c r="V481" s="426"/>
      <c r="W481" s="426"/>
      <c r="X481" s="426"/>
      <c r="Y481" s="426"/>
      <c r="Z481" s="426"/>
    </row>
    <row r="482" spans="1:26" ht="15.75" customHeight="1">
      <c r="A482" s="426"/>
      <c r="B482" s="426"/>
      <c r="C482" s="426"/>
      <c r="D482" s="426"/>
      <c r="E482" s="426"/>
      <c r="F482" s="426"/>
      <c r="G482" s="426"/>
      <c r="H482" s="426"/>
      <c r="I482" s="426"/>
      <c r="J482" s="426"/>
      <c r="K482" s="426"/>
      <c r="L482" s="426"/>
      <c r="M482" s="426"/>
      <c r="N482" s="426"/>
      <c r="O482" s="426"/>
      <c r="P482" s="426"/>
      <c r="Q482" s="426"/>
      <c r="R482" s="426"/>
      <c r="S482" s="426"/>
      <c r="T482" s="426"/>
      <c r="U482" s="426"/>
      <c r="V482" s="426"/>
      <c r="W482" s="426"/>
      <c r="X482" s="426"/>
      <c r="Y482" s="426"/>
      <c r="Z482" s="426"/>
    </row>
    <row r="483" spans="1:26" ht="15.75" customHeight="1">
      <c r="A483" s="426"/>
      <c r="B483" s="426"/>
      <c r="C483" s="426"/>
      <c r="D483" s="426"/>
      <c r="E483" s="426"/>
      <c r="F483" s="426"/>
      <c r="G483" s="426"/>
      <c r="H483" s="426"/>
      <c r="I483" s="426"/>
      <c r="J483" s="426"/>
      <c r="K483" s="426"/>
      <c r="L483" s="426"/>
      <c r="M483" s="426"/>
      <c r="N483" s="426"/>
      <c r="O483" s="426"/>
      <c r="P483" s="426"/>
      <c r="Q483" s="426"/>
      <c r="R483" s="426"/>
      <c r="S483" s="426"/>
      <c r="T483" s="426"/>
      <c r="U483" s="426"/>
      <c r="V483" s="426"/>
      <c r="W483" s="426"/>
      <c r="X483" s="426"/>
      <c r="Y483" s="426"/>
      <c r="Z483" s="426"/>
    </row>
    <row r="484" spans="1:26" ht="15.75" customHeight="1">
      <c r="A484" s="426"/>
      <c r="B484" s="426"/>
      <c r="C484" s="426"/>
      <c r="D484" s="426"/>
      <c r="E484" s="426"/>
      <c r="F484" s="426"/>
      <c r="G484" s="426"/>
      <c r="H484" s="426"/>
      <c r="I484" s="426"/>
      <c r="J484" s="426"/>
      <c r="K484" s="426"/>
      <c r="L484" s="426"/>
      <c r="M484" s="426"/>
      <c r="N484" s="426"/>
      <c r="O484" s="426"/>
      <c r="P484" s="426"/>
      <c r="Q484" s="426"/>
      <c r="R484" s="426"/>
      <c r="S484" s="426"/>
      <c r="T484" s="426"/>
      <c r="U484" s="426"/>
      <c r="V484" s="426"/>
      <c r="W484" s="426"/>
      <c r="X484" s="426"/>
      <c r="Y484" s="426"/>
      <c r="Z484" s="426"/>
    </row>
    <row r="485" spans="1:26" ht="15.75" customHeight="1">
      <c r="A485" s="426"/>
      <c r="B485" s="426"/>
      <c r="C485" s="426"/>
      <c r="D485" s="426"/>
      <c r="E485" s="426"/>
      <c r="F485" s="426"/>
      <c r="G485" s="426"/>
      <c r="H485" s="426"/>
      <c r="I485" s="426"/>
      <c r="J485" s="426"/>
      <c r="K485" s="426"/>
      <c r="L485" s="426"/>
      <c r="M485" s="426"/>
      <c r="N485" s="426"/>
      <c r="O485" s="426"/>
      <c r="P485" s="426"/>
      <c r="Q485" s="426"/>
      <c r="R485" s="426"/>
      <c r="S485" s="426"/>
      <c r="T485" s="426"/>
      <c r="U485" s="426"/>
      <c r="V485" s="426"/>
      <c r="W485" s="426"/>
      <c r="X485" s="426"/>
      <c r="Y485" s="426"/>
      <c r="Z485" s="426"/>
    </row>
    <row r="486" spans="1:26" ht="15.75" customHeight="1">
      <c r="A486" s="426"/>
      <c r="B486" s="426"/>
      <c r="C486" s="426"/>
      <c r="D486" s="426"/>
      <c r="E486" s="426"/>
      <c r="F486" s="426"/>
      <c r="G486" s="426"/>
      <c r="H486" s="426"/>
      <c r="I486" s="426"/>
      <c r="J486" s="426"/>
      <c r="K486" s="426"/>
      <c r="L486" s="426"/>
      <c r="M486" s="426"/>
      <c r="N486" s="426"/>
      <c r="O486" s="426"/>
      <c r="P486" s="426"/>
      <c r="Q486" s="426"/>
      <c r="R486" s="426"/>
      <c r="S486" s="426"/>
      <c r="T486" s="426"/>
      <c r="U486" s="426"/>
      <c r="V486" s="426"/>
      <c r="W486" s="426"/>
      <c r="X486" s="426"/>
      <c r="Y486" s="426"/>
      <c r="Z486" s="426"/>
    </row>
    <row r="487" spans="1:26" ht="15.75" customHeight="1">
      <c r="A487" s="426"/>
      <c r="B487" s="426"/>
      <c r="C487" s="426"/>
      <c r="D487" s="426"/>
      <c r="E487" s="426"/>
      <c r="F487" s="426"/>
      <c r="G487" s="426"/>
      <c r="H487" s="426"/>
      <c r="I487" s="426"/>
      <c r="J487" s="426"/>
      <c r="K487" s="426"/>
      <c r="L487" s="426"/>
      <c r="M487" s="426"/>
      <c r="N487" s="426"/>
      <c r="O487" s="426"/>
      <c r="P487" s="426"/>
      <c r="Q487" s="426"/>
      <c r="R487" s="426"/>
      <c r="S487" s="426"/>
      <c r="T487" s="426"/>
      <c r="U487" s="426"/>
      <c r="V487" s="426"/>
      <c r="W487" s="426"/>
      <c r="X487" s="426"/>
      <c r="Y487" s="426"/>
      <c r="Z487" s="426"/>
    </row>
    <row r="488" spans="1:26" ht="15.75" customHeight="1">
      <c r="A488" s="426"/>
      <c r="B488" s="426"/>
      <c r="C488" s="426"/>
      <c r="D488" s="426"/>
      <c r="E488" s="426"/>
      <c r="F488" s="426"/>
      <c r="G488" s="426"/>
      <c r="H488" s="426"/>
      <c r="I488" s="426"/>
      <c r="J488" s="426"/>
      <c r="K488" s="426"/>
      <c r="L488" s="426"/>
      <c r="M488" s="426"/>
      <c r="N488" s="426"/>
      <c r="O488" s="426"/>
      <c r="P488" s="426"/>
      <c r="Q488" s="426"/>
      <c r="R488" s="426"/>
      <c r="S488" s="426"/>
      <c r="T488" s="426"/>
      <c r="U488" s="426"/>
      <c r="V488" s="426"/>
      <c r="W488" s="426"/>
      <c r="X488" s="426"/>
      <c r="Y488" s="426"/>
      <c r="Z488" s="426"/>
    </row>
    <row r="489" spans="1:26" ht="15.75" customHeight="1">
      <c r="A489" s="426"/>
      <c r="B489" s="426"/>
      <c r="C489" s="426"/>
      <c r="D489" s="426"/>
      <c r="E489" s="426"/>
      <c r="F489" s="426"/>
      <c r="G489" s="426"/>
      <c r="H489" s="426"/>
      <c r="I489" s="426"/>
      <c r="J489" s="426"/>
      <c r="K489" s="426"/>
      <c r="L489" s="426"/>
      <c r="M489" s="426"/>
      <c r="N489" s="426"/>
      <c r="O489" s="426"/>
      <c r="P489" s="426"/>
      <c r="Q489" s="426"/>
      <c r="R489" s="426"/>
      <c r="S489" s="426"/>
      <c r="T489" s="426"/>
      <c r="U489" s="426"/>
      <c r="V489" s="426"/>
      <c r="W489" s="426"/>
      <c r="X489" s="426"/>
      <c r="Y489" s="426"/>
      <c r="Z489" s="426"/>
    </row>
    <row r="490" spans="1:26" ht="15.75" customHeight="1">
      <c r="A490" s="426"/>
      <c r="B490" s="426"/>
      <c r="C490" s="426"/>
      <c r="D490" s="426"/>
      <c r="E490" s="426"/>
      <c r="F490" s="426"/>
      <c r="G490" s="426"/>
      <c r="H490" s="426"/>
      <c r="I490" s="426"/>
      <c r="J490" s="426"/>
      <c r="K490" s="426"/>
      <c r="L490" s="426"/>
      <c r="M490" s="426"/>
      <c r="N490" s="426"/>
      <c r="O490" s="426"/>
      <c r="P490" s="426"/>
      <c r="Q490" s="426"/>
      <c r="R490" s="426"/>
      <c r="S490" s="426"/>
      <c r="T490" s="426"/>
      <c r="U490" s="426"/>
      <c r="V490" s="426"/>
      <c r="W490" s="426"/>
      <c r="X490" s="426"/>
      <c r="Y490" s="426"/>
      <c r="Z490" s="426"/>
    </row>
    <row r="491" spans="1:26" ht="15.75" customHeight="1">
      <c r="A491" s="426"/>
      <c r="B491" s="426"/>
      <c r="C491" s="426"/>
      <c r="D491" s="426"/>
      <c r="E491" s="426"/>
      <c r="F491" s="426"/>
      <c r="G491" s="426"/>
      <c r="H491" s="426"/>
      <c r="I491" s="426"/>
      <c r="J491" s="426"/>
      <c r="K491" s="426"/>
      <c r="L491" s="426"/>
      <c r="M491" s="426"/>
      <c r="N491" s="426"/>
      <c r="O491" s="426"/>
      <c r="P491" s="426"/>
      <c r="Q491" s="426"/>
      <c r="R491" s="426"/>
      <c r="S491" s="426"/>
      <c r="T491" s="426"/>
      <c r="U491" s="426"/>
      <c r="V491" s="426"/>
      <c r="W491" s="426"/>
      <c r="X491" s="426"/>
      <c r="Y491" s="426"/>
      <c r="Z491" s="426"/>
    </row>
    <row r="492" spans="1:26" ht="15.75" customHeight="1">
      <c r="A492" s="426"/>
      <c r="B492" s="426"/>
      <c r="C492" s="426"/>
      <c r="D492" s="426"/>
      <c r="E492" s="426"/>
      <c r="F492" s="426"/>
      <c r="G492" s="426"/>
      <c r="H492" s="426"/>
      <c r="I492" s="426"/>
      <c r="J492" s="426"/>
      <c r="K492" s="426"/>
      <c r="L492" s="426"/>
      <c r="M492" s="426"/>
      <c r="N492" s="426"/>
      <c r="O492" s="426"/>
      <c r="P492" s="426"/>
      <c r="Q492" s="426"/>
      <c r="R492" s="426"/>
      <c r="S492" s="426"/>
      <c r="T492" s="426"/>
      <c r="U492" s="426"/>
      <c r="V492" s="426"/>
      <c r="W492" s="426"/>
      <c r="X492" s="426"/>
      <c r="Y492" s="426"/>
      <c r="Z492" s="426"/>
    </row>
    <row r="493" spans="1:26" ht="15.75" customHeight="1">
      <c r="A493" s="426"/>
      <c r="B493" s="426"/>
      <c r="C493" s="426"/>
      <c r="D493" s="426"/>
      <c r="E493" s="426"/>
      <c r="F493" s="426"/>
      <c r="G493" s="426"/>
      <c r="H493" s="426"/>
      <c r="I493" s="426"/>
      <c r="J493" s="426"/>
      <c r="K493" s="426"/>
      <c r="L493" s="426"/>
      <c r="M493" s="426"/>
      <c r="N493" s="426"/>
      <c r="O493" s="426"/>
      <c r="P493" s="426"/>
      <c r="Q493" s="426"/>
      <c r="R493" s="426"/>
      <c r="S493" s="426"/>
      <c r="T493" s="426"/>
      <c r="U493" s="426"/>
      <c r="V493" s="426"/>
      <c r="W493" s="426"/>
      <c r="X493" s="426"/>
      <c r="Y493" s="426"/>
      <c r="Z493" s="426"/>
    </row>
    <row r="494" spans="1:26" ht="15.75" customHeight="1">
      <c r="A494" s="426"/>
      <c r="B494" s="426"/>
      <c r="C494" s="426"/>
      <c r="D494" s="426"/>
      <c r="E494" s="426"/>
      <c r="F494" s="426"/>
      <c r="G494" s="426"/>
      <c r="H494" s="426"/>
      <c r="I494" s="426"/>
      <c r="J494" s="426"/>
      <c r="K494" s="426"/>
      <c r="L494" s="426"/>
      <c r="M494" s="426"/>
      <c r="N494" s="426"/>
      <c r="O494" s="426"/>
      <c r="P494" s="426"/>
      <c r="Q494" s="426"/>
      <c r="R494" s="426"/>
      <c r="S494" s="426"/>
      <c r="T494" s="426"/>
      <c r="U494" s="426"/>
      <c r="V494" s="426"/>
      <c r="W494" s="426"/>
      <c r="X494" s="426"/>
      <c r="Y494" s="426"/>
      <c r="Z494" s="426"/>
    </row>
    <row r="495" spans="1:26" ht="15.75" customHeight="1">
      <c r="A495" s="426"/>
      <c r="B495" s="426"/>
      <c r="C495" s="426"/>
      <c r="D495" s="426"/>
      <c r="E495" s="426"/>
      <c r="F495" s="426"/>
      <c r="G495" s="426"/>
      <c r="H495" s="426"/>
      <c r="I495" s="426"/>
      <c r="J495" s="426"/>
      <c r="K495" s="426"/>
      <c r="L495" s="426"/>
      <c r="M495" s="426"/>
      <c r="N495" s="426"/>
      <c r="O495" s="426"/>
      <c r="P495" s="426"/>
      <c r="Q495" s="426"/>
      <c r="R495" s="426"/>
      <c r="S495" s="426"/>
      <c r="T495" s="426"/>
      <c r="U495" s="426"/>
      <c r="V495" s="426"/>
      <c r="W495" s="426"/>
      <c r="X495" s="426"/>
      <c r="Y495" s="426"/>
      <c r="Z495" s="426"/>
    </row>
    <row r="496" spans="1:26" ht="15.75" customHeight="1">
      <c r="A496" s="426"/>
      <c r="B496" s="426"/>
      <c r="C496" s="426"/>
      <c r="D496" s="426"/>
      <c r="E496" s="426"/>
      <c r="F496" s="426"/>
      <c r="G496" s="426"/>
      <c r="H496" s="426"/>
      <c r="I496" s="426"/>
      <c r="J496" s="426"/>
      <c r="K496" s="426"/>
      <c r="L496" s="426"/>
      <c r="M496" s="426"/>
      <c r="N496" s="426"/>
      <c r="O496" s="426"/>
      <c r="P496" s="426"/>
      <c r="Q496" s="426"/>
      <c r="R496" s="426"/>
      <c r="S496" s="426"/>
      <c r="T496" s="426"/>
      <c r="U496" s="426"/>
      <c r="V496" s="426"/>
      <c r="W496" s="426"/>
      <c r="X496" s="426"/>
      <c r="Y496" s="426"/>
      <c r="Z496" s="426"/>
    </row>
    <row r="497" spans="1:26" ht="15.75" customHeight="1">
      <c r="A497" s="426"/>
      <c r="B497" s="426"/>
      <c r="C497" s="426"/>
      <c r="D497" s="426"/>
      <c r="E497" s="426"/>
      <c r="F497" s="426"/>
      <c r="G497" s="426"/>
      <c r="H497" s="426"/>
      <c r="I497" s="426"/>
      <c r="J497" s="426"/>
      <c r="K497" s="426"/>
      <c r="L497" s="426"/>
      <c r="M497" s="426"/>
      <c r="N497" s="426"/>
      <c r="O497" s="426"/>
      <c r="P497" s="426"/>
      <c r="Q497" s="426"/>
      <c r="R497" s="426"/>
      <c r="S497" s="426"/>
      <c r="T497" s="426"/>
      <c r="U497" s="426"/>
      <c r="V497" s="426"/>
      <c r="W497" s="426"/>
      <c r="X497" s="426"/>
      <c r="Y497" s="426"/>
      <c r="Z497" s="426"/>
    </row>
    <row r="498" spans="1:26" ht="15.75" customHeight="1">
      <c r="A498" s="426"/>
      <c r="B498" s="426"/>
      <c r="C498" s="426"/>
      <c r="D498" s="426"/>
      <c r="E498" s="426"/>
      <c r="F498" s="426"/>
      <c r="G498" s="426"/>
      <c r="H498" s="426"/>
      <c r="I498" s="426"/>
      <c r="J498" s="426"/>
      <c r="K498" s="426"/>
      <c r="L498" s="426"/>
      <c r="M498" s="426"/>
      <c r="N498" s="426"/>
      <c r="O498" s="426"/>
      <c r="P498" s="426"/>
      <c r="Q498" s="426"/>
      <c r="R498" s="426"/>
      <c r="S498" s="426"/>
      <c r="T498" s="426"/>
      <c r="U498" s="426"/>
      <c r="V498" s="426"/>
      <c r="W498" s="426"/>
      <c r="X498" s="426"/>
      <c r="Y498" s="426"/>
      <c r="Z498" s="426"/>
    </row>
    <row r="499" spans="1:26" ht="15.75" customHeight="1">
      <c r="A499" s="426"/>
      <c r="B499" s="426"/>
      <c r="C499" s="426"/>
      <c r="D499" s="426"/>
      <c r="E499" s="426"/>
      <c r="F499" s="426"/>
      <c r="G499" s="426"/>
      <c r="H499" s="426"/>
      <c r="I499" s="426"/>
      <c r="J499" s="426"/>
      <c r="K499" s="426"/>
      <c r="L499" s="426"/>
      <c r="M499" s="426"/>
      <c r="N499" s="426"/>
      <c r="O499" s="426"/>
      <c r="P499" s="426"/>
      <c r="Q499" s="426"/>
      <c r="R499" s="426"/>
      <c r="S499" s="426"/>
      <c r="T499" s="426"/>
      <c r="U499" s="426"/>
      <c r="V499" s="426"/>
      <c r="W499" s="426"/>
      <c r="X499" s="426"/>
      <c r="Y499" s="426"/>
      <c r="Z499" s="426"/>
    </row>
    <row r="500" spans="1:26" ht="15.75" customHeight="1">
      <c r="A500" s="426"/>
      <c r="B500" s="426"/>
      <c r="C500" s="426"/>
      <c r="D500" s="426"/>
      <c r="E500" s="426"/>
      <c r="F500" s="426"/>
      <c r="G500" s="426"/>
      <c r="H500" s="426"/>
      <c r="I500" s="426"/>
      <c r="J500" s="426"/>
      <c r="K500" s="426"/>
      <c r="L500" s="426"/>
      <c r="M500" s="426"/>
      <c r="N500" s="426"/>
      <c r="O500" s="426"/>
      <c r="P500" s="426"/>
      <c r="Q500" s="426"/>
      <c r="R500" s="426"/>
      <c r="S500" s="426"/>
      <c r="T500" s="426"/>
      <c r="U500" s="426"/>
      <c r="V500" s="426"/>
      <c r="W500" s="426"/>
      <c r="X500" s="426"/>
      <c r="Y500" s="426"/>
      <c r="Z500" s="426"/>
    </row>
    <row r="501" spans="1:26" ht="15.75" customHeight="1">
      <c r="A501" s="426"/>
      <c r="B501" s="426"/>
      <c r="C501" s="426"/>
      <c r="D501" s="426"/>
      <c r="E501" s="426"/>
      <c r="F501" s="426"/>
      <c r="G501" s="426"/>
      <c r="H501" s="426"/>
      <c r="I501" s="426"/>
      <c r="J501" s="426"/>
      <c r="K501" s="426"/>
      <c r="L501" s="426"/>
      <c r="M501" s="426"/>
      <c r="N501" s="426"/>
      <c r="O501" s="426"/>
      <c r="P501" s="426"/>
      <c r="Q501" s="426"/>
      <c r="R501" s="426"/>
      <c r="S501" s="426"/>
      <c r="T501" s="426"/>
      <c r="U501" s="426"/>
      <c r="V501" s="426"/>
      <c r="W501" s="426"/>
      <c r="X501" s="426"/>
      <c r="Y501" s="426"/>
      <c r="Z501" s="426"/>
    </row>
    <row r="502" spans="1:26" ht="15.75" customHeight="1">
      <c r="A502" s="426"/>
      <c r="B502" s="426"/>
      <c r="C502" s="426"/>
      <c r="D502" s="426"/>
      <c r="E502" s="426"/>
      <c r="F502" s="426"/>
      <c r="G502" s="426"/>
      <c r="H502" s="426"/>
      <c r="I502" s="426"/>
      <c r="J502" s="426"/>
      <c r="K502" s="426"/>
      <c r="L502" s="426"/>
      <c r="M502" s="426"/>
      <c r="N502" s="426"/>
      <c r="O502" s="426"/>
      <c r="P502" s="426"/>
      <c r="Q502" s="426"/>
      <c r="R502" s="426"/>
      <c r="S502" s="426"/>
      <c r="T502" s="426"/>
      <c r="U502" s="426"/>
      <c r="V502" s="426"/>
      <c r="W502" s="426"/>
      <c r="X502" s="426"/>
      <c r="Y502" s="426"/>
      <c r="Z502" s="426"/>
    </row>
    <row r="503" spans="1:26" ht="15.75" customHeight="1">
      <c r="A503" s="426"/>
      <c r="B503" s="426"/>
      <c r="C503" s="426"/>
      <c r="D503" s="426"/>
      <c r="E503" s="426"/>
      <c r="F503" s="426"/>
      <c r="G503" s="426"/>
      <c r="H503" s="426"/>
      <c r="I503" s="426"/>
      <c r="J503" s="426"/>
      <c r="K503" s="426"/>
      <c r="L503" s="426"/>
      <c r="M503" s="426"/>
      <c r="N503" s="426"/>
      <c r="O503" s="426"/>
      <c r="P503" s="426"/>
      <c r="Q503" s="426"/>
      <c r="R503" s="426"/>
      <c r="S503" s="426"/>
      <c r="T503" s="426"/>
      <c r="U503" s="426"/>
      <c r="V503" s="426"/>
      <c r="W503" s="426"/>
      <c r="X503" s="426"/>
      <c r="Y503" s="426"/>
      <c r="Z503" s="426"/>
    </row>
    <row r="504" spans="1:26" ht="15.75" customHeight="1">
      <c r="A504" s="426"/>
      <c r="B504" s="426"/>
      <c r="C504" s="426"/>
      <c r="D504" s="426"/>
      <c r="E504" s="426"/>
      <c r="F504" s="426"/>
      <c r="G504" s="426"/>
      <c r="H504" s="426"/>
      <c r="I504" s="426"/>
      <c r="J504" s="426"/>
      <c r="K504" s="426"/>
      <c r="L504" s="426"/>
      <c r="M504" s="426"/>
      <c r="N504" s="426"/>
      <c r="O504" s="426"/>
      <c r="P504" s="426"/>
      <c r="Q504" s="426"/>
      <c r="R504" s="426"/>
      <c r="S504" s="426"/>
      <c r="T504" s="426"/>
      <c r="U504" s="426"/>
      <c r="V504" s="426"/>
      <c r="W504" s="426"/>
      <c r="X504" s="426"/>
      <c r="Y504" s="426"/>
      <c r="Z504" s="426"/>
    </row>
    <row r="505" spans="1:26" ht="15.75" customHeight="1">
      <c r="A505" s="426"/>
      <c r="B505" s="426"/>
      <c r="C505" s="426"/>
      <c r="D505" s="426"/>
      <c r="E505" s="426"/>
      <c r="F505" s="426"/>
      <c r="G505" s="426"/>
      <c r="H505" s="426"/>
      <c r="I505" s="426"/>
      <c r="J505" s="426"/>
      <c r="K505" s="426"/>
      <c r="L505" s="426"/>
      <c r="M505" s="426"/>
      <c r="N505" s="426"/>
      <c r="O505" s="426"/>
      <c r="P505" s="426"/>
      <c r="Q505" s="426"/>
      <c r="R505" s="426"/>
      <c r="S505" s="426"/>
      <c r="T505" s="426"/>
      <c r="U505" s="426"/>
      <c r="V505" s="426"/>
      <c r="W505" s="426"/>
      <c r="X505" s="426"/>
      <c r="Y505" s="426"/>
      <c r="Z505" s="426"/>
    </row>
    <row r="506" spans="1:26" ht="15.75" customHeight="1">
      <c r="A506" s="426"/>
      <c r="B506" s="426"/>
      <c r="C506" s="426"/>
      <c r="D506" s="426"/>
      <c r="E506" s="426"/>
      <c r="F506" s="426"/>
      <c r="G506" s="426"/>
      <c r="H506" s="426"/>
      <c r="I506" s="426"/>
      <c r="J506" s="426"/>
      <c r="K506" s="426"/>
      <c r="L506" s="426"/>
      <c r="M506" s="426"/>
      <c r="N506" s="426"/>
      <c r="O506" s="426"/>
      <c r="P506" s="426"/>
      <c r="Q506" s="426"/>
      <c r="R506" s="426"/>
      <c r="S506" s="426"/>
      <c r="T506" s="426"/>
      <c r="U506" s="426"/>
      <c r="V506" s="426"/>
      <c r="W506" s="426"/>
      <c r="X506" s="426"/>
      <c r="Y506" s="426"/>
      <c r="Z506" s="426"/>
    </row>
    <row r="507" spans="1:26" ht="15.75" customHeight="1">
      <c r="A507" s="426"/>
      <c r="B507" s="426"/>
      <c r="C507" s="426"/>
      <c r="D507" s="426"/>
      <c r="E507" s="426"/>
      <c r="F507" s="426"/>
      <c r="G507" s="426"/>
      <c r="H507" s="426"/>
      <c r="I507" s="426"/>
      <c r="J507" s="426"/>
      <c r="K507" s="426"/>
      <c r="L507" s="426"/>
      <c r="M507" s="426"/>
      <c r="N507" s="426"/>
      <c r="O507" s="426"/>
      <c r="P507" s="426"/>
      <c r="Q507" s="426"/>
      <c r="R507" s="426"/>
      <c r="S507" s="426"/>
      <c r="T507" s="426"/>
      <c r="U507" s="426"/>
      <c r="V507" s="426"/>
      <c r="W507" s="426"/>
      <c r="X507" s="426"/>
      <c r="Y507" s="426"/>
      <c r="Z507" s="426"/>
    </row>
    <row r="508" spans="1:26" ht="15.75" customHeight="1">
      <c r="A508" s="426"/>
      <c r="B508" s="426"/>
      <c r="C508" s="426"/>
      <c r="D508" s="426"/>
      <c r="E508" s="426"/>
      <c r="F508" s="426"/>
      <c r="G508" s="426"/>
      <c r="H508" s="426"/>
      <c r="I508" s="426"/>
      <c r="J508" s="426"/>
      <c r="K508" s="426"/>
      <c r="L508" s="426"/>
      <c r="M508" s="426"/>
      <c r="N508" s="426"/>
      <c r="O508" s="426"/>
      <c r="P508" s="426"/>
      <c r="Q508" s="426"/>
      <c r="R508" s="426"/>
      <c r="S508" s="426"/>
      <c r="T508" s="426"/>
      <c r="U508" s="426"/>
      <c r="V508" s="426"/>
      <c r="W508" s="426"/>
      <c r="X508" s="426"/>
      <c r="Y508" s="426"/>
      <c r="Z508" s="426"/>
    </row>
    <row r="509" spans="1:26" ht="15.75" customHeight="1">
      <c r="A509" s="426"/>
      <c r="B509" s="426"/>
      <c r="C509" s="426"/>
      <c r="D509" s="426"/>
      <c r="E509" s="426"/>
      <c r="F509" s="426"/>
      <c r="G509" s="426"/>
      <c r="H509" s="426"/>
      <c r="I509" s="426"/>
      <c r="J509" s="426"/>
      <c r="K509" s="426"/>
      <c r="L509" s="426"/>
      <c r="M509" s="426"/>
      <c r="N509" s="426"/>
      <c r="O509" s="426"/>
      <c r="P509" s="426"/>
      <c r="Q509" s="426"/>
      <c r="R509" s="426"/>
      <c r="S509" s="426"/>
      <c r="T509" s="426"/>
      <c r="U509" s="426"/>
      <c r="V509" s="426"/>
      <c r="W509" s="426"/>
      <c r="X509" s="426"/>
      <c r="Y509" s="426"/>
      <c r="Z509" s="426"/>
    </row>
    <row r="510" spans="1:26" ht="15.75" customHeight="1">
      <c r="A510" s="426"/>
      <c r="B510" s="426"/>
      <c r="C510" s="426"/>
      <c r="D510" s="426"/>
      <c r="E510" s="426"/>
      <c r="F510" s="426"/>
      <c r="G510" s="426"/>
      <c r="H510" s="426"/>
      <c r="I510" s="426"/>
      <c r="J510" s="426"/>
      <c r="K510" s="426"/>
      <c r="L510" s="426"/>
      <c r="M510" s="426"/>
      <c r="N510" s="426"/>
      <c r="O510" s="426"/>
      <c r="P510" s="426"/>
      <c r="Q510" s="426"/>
      <c r="R510" s="426"/>
      <c r="S510" s="426"/>
      <c r="T510" s="426"/>
      <c r="U510" s="426"/>
      <c r="V510" s="426"/>
      <c r="W510" s="426"/>
      <c r="X510" s="426"/>
      <c r="Y510" s="426"/>
      <c r="Z510" s="426"/>
    </row>
    <row r="511" spans="1:26" ht="15.75" customHeight="1">
      <c r="A511" s="426"/>
      <c r="B511" s="426"/>
      <c r="C511" s="426"/>
      <c r="D511" s="426"/>
      <c r="E511" s="426"/>
      <c r="F511" s="426"/>
      <c r="G511" s="426"/>
      <c r="H511" s="426"/>
      <c r="I511" s="426"/>
      <c r="J511" s="426"/>
      <c r="K511" s="426"/>
      <c r="L511" s="426"/>
      <c r="M511" s="426"/>
      <c r="N511" s="426"/>
      <c r="O511" s="426"/>
      <c r="P511" s="426"/>
      <c r="Q511" s="426"/>
      <c r="R511" s="426"/>
      <c r="S511" s="426"/>
      <c r="T511" s="426"/>
      <c r="U511" s="426"/>
      <c r="V511" s="426"/>
      <c r="W511" s="426"/>
      <c r="X511" s="426"/>
      <c r="Y511" s="426"/>
      <c r="Z511" s="426"/>
    </row>
    <row r="512" spans="1:26" ht="15.75" customHeight="1">
      <c r="A512" s="426"/>
      <c r="B512" s="426"/>
      <c r="C512" s="426"/>
      <c r="D512" s="426"/>
      <c r="E512" s="426"/>
      <c r="F512" s="426"/>
      <c r="G512" s="426"/>
      <c r="H512" s="426"/>
      <c r="I512" s="426"/>
      <c r="J512" s="426"/>
      <c r="K512" s="426"/>
      <c r="L512" s="426"/>
      <c r="M512" s="426"/>
      <c r="N512" s="426"/>
      <c r="O512" s="426"/>
      <c r="P512" s="426"/>
      <c r="Q512" s="426"/>
      <c r="R512" s="426"/>
      <c r="S512" s="426"/>
      <c r="T512" s="426"/>
      <c r="U512" s="426"/>
      <c r="V512" s="426"/>
      <c r="W512" s="426"/>
      <c r="X512" s="426"/>
      <c r="Y512" s="426"/>
      <c r="Z512" s="426"/>
    </row>
    <row r="513" spans="1:26" ht="15.75" customHeight="1">
      <c r="A513" s="426"/>
      <c r="B513" s="426"/>
      <c r="C513" s="426"/>
      <c r="D513" s="426"/>
      <c r="E513" s="426"/>
      <c r="F513" s="426"/>
      <c r="G513" s="426"/>
      <c r="H513" s="426"/>
      <c r="I513" s="426"/>
      <c r="J513" s="426"/>
      <c r="K513" s="426"/>
      <c r="L513" s="426"/>
      <c r="M513" s="426"/>
      <c r="N513" s="426"/>
      <c r="O513" s="426"/>
      <c r="P513" s="426"/>
      <c r="Q513" s="426"/>
      <c r="R513" s="426"/>
      <c r="S513" s="426"/>
      <c r="T513" s="426"/>
      <c r="U513" s="426"/>
      <c r="V513" s="426"/>
      <c r="W513" s="426"/>
      <c r="X513" s="426"/>
      <c r="Y513" s="426"/>
      <c r="Z513" s="426"/>
    </row>
    <row r="514" spans="1:26" ht="15.75" customHeight="1">
      <c r="A514" s="426"/>
      <c r="B514" s="426"/>
      <c r="C514" s="426"/>
      <c r="D514" s="426"/>
      <c r="E514" s="426"/>
      <c r="F514" s="426"/>
      <c r="G514" s="426"/>
      <c r="H514" s="426"/>
      <c r="I514" s="426"/>
      <c r="J514" s="426"/>
      <c r="K514" s="426"/>
      <c r="L514" s="426"/>
      <c r="M514" s="426"/>
      <c r="N514" s="426"/>
      <c r="O514" s="426"/>
      <c r="P514" s="426"/>
      <c r="Q514" s="426"/>
      <c r="R514" s="426"/>
      <c r="S514" s="426"/>
      <c r="T514" s="426"/>
      <c r="U514" s="426"/>
      <c r="V514" s="426"/>
      <c r="W514" s="426"/>
      <c r="X514" s="426"/>
      <c r="Y514" s="426"/>
      <c r="Z514" s="426"/>
    </row>
    <row r="515" spans="1:26" ht="15.75" customHeight="1">
      <c r="A515" s="426"/>
      <c r="B515" s="426"/>
      <c r="C515" s="426"/>
      <c r="D515" s="426"/>
      <c r="E515" s="426"/>
      <c r="F515" s="426"/>
      <c r="G515" s="426"/>
      <c r="H515" s="426"/>
      <c r="I515" s="426"/>
      <c r="J515" s="426"/>
      <c r="K515" s="426"/>
      <c r="L515" s="426"/>
      <c r="M515" s="426"/>
      <c r="N515" s="426"/>
      <c r="O515" s="426"/>
      <c r="P515" s="426"/>
      <c r="Q515" s="426"/>
      <c r="R515" s="426"/>
      <c r="S515" s="426"/>
      <c r="T515" s="426"/>
      <c r="U515" s="426"/>
      <c r="V515" s="426"/>
      <c r="W515" s="426"/>
      <c r="X515" s="426"/>
      <c r="Y515" s="426"/>
      <c r="Z515" s="426"/>
    </row>
    <row r="516" spans="1:26" ht="15.75" customHeight="1">
      <c r="A516" s="426"/>
      <c r="B516" s="426"/>
      <c r="C516" s="426"/>
      <c r="D516" s="426"/>
      <c r="E516" s="426"/>
      <c r="F516" s="426"/>
      <c r="G516" s="426"/>
      <c r="H516" s="426"/>
      <c r="I516" s="426"/>
      <c r="J516" s="426"/>
      <c r="K516" s="426"/>
      <c r="L516" s="426"/>
      <c r="M516" s="426"/>
      <c r="N516" s="426"/>
      <c r="O516" s="426"/>
      <c r="P516" s="426"/>
      <c r="Q516" s="426"/>
      <c r="R516" s="426"/>
      <c r="S516" s="426"/>
      <c r="T516" s="426"/>
      <c r="U516" s="426"/>
      <c r="V516" s="426"/>
      <c r="W516" s="426"/>
      <c r="X516" s="426"/>
      <c r="Y516" s="426"/>
      <c r="Z516" s="426"/>
    </row>
    <row r="517" spans="1:26" ht="15.75" customHeight="1">
      <c r="A517" s="426"/>
      <c r="B517" s="426"/>
      <c r="C517" s="426"/>
      <c r="D517" s="426"/>
      <c r="E517" s="426"/>
      <c r="F517" s="426"/>
      <c r="G517" s="426"/>
      <c r="H517" s="426"/>
      <c r="I517" s="426"/>
      <c r="J517" s="426"/>
      <c r="K517" s="426"/>
      <c r="L517" s="426"/>
      <c r="M517" s="426"/>
      <c r="N517" s="426"/>
      <c r="O517" s="426"/>
      <c r="P517" s="426"/>
      <c r="Q517" s="426"/>
      <c r="R517" s="426"/>
      <c r="S517" s="426"/>
      <c r="T517" s="426"/>
      <c r="U517" s="426"/>
      <c r="V517" s="426"/>
      <c r="W517" s="426"/>
      <c r="X517" s="426"/>
      <c r="Y517" s="426"/>
      <c r="Z517" s="426"/>
    </row>
    <row r="518" spans="1:26" ht="15.75" customHeight="1">
      <c r="A518" s="426"/>
      <c r="B518" s="426"/>
      <c r="C518" s="426"/>
      <c r="D518" s="426"/>
      <c r="E518" s="426"/>
      <c r="F518" s="426"/>
      <c r="G518" s="426"/>
      <c r="H518" s="426"/>
      <c r="I518" s="426"/>
      <c r="J518" s="426"/>
      <c r="K518" s="426"/>
      <c r="L518" s="426"/>
      <c r="M518" s="426"/>
      <c r="N518" s="426"/>
      <c r="O518" s="426"/>
      <c r="P518" s="426"/>
      <c r="Q518" s="426"/>
      <c r="R518" s="426"/>
      <c r="S518" s="426"/>
      <c r="T518" s="426"/>
      <c r="U518" s="426"/>
      <c r="V518" s="426"/>
      <c r="W518" s="426"/>
      <c r="X518" s="426"/>
      <c r="Y518" s="426"/>
      <c r="Z518" s="426"/>
    </row>
    <row r="519" spans="1:26" ht="15.75" customHeight="1">
      <c r="A519" s="426"/>
      <c r="B519" s="426"/>
      <c r="C519" s="426"/>
      <c r="D519" s="426"/>
      <c r="E519" s="426"/>
      <c r="F519" s="426"/>
      <c r="G519" s="426"/>
      <c r="H519" s="426"/>
      <c r="I519" s="426"/>
      <c r="J519" s="426"/>
      <c r="K519" s="426"/>
      <c r="L519" s="426"/>
      <c r="M519" s="426"/>
      <c r="N519" s="426"/>
      <c r="O519" s="426"/>
      <c r="P519" s="426"/>
      <c r="Q519" s="426"/>
      <c r="R519" s="426"/>
      <c r="S519" s="426"/>
      <c r="T519" s="426"/>
      <c r="U519" s="426"/>
      <c r="V519" s="426"/>
      <c r="W519" s="426"/>
      <c r="X519" s="426"/>
      <c r="Y519" s="426"/>
      <c r="Z519" s="426"/>
    </row>
    <row r="520" spans="1:26" ht="15.75" customHeight="1">
      <c r="A520" s="426"/>
      <c r="B520" s="426"/>
      <c r="C520" s="426"/>
      <c r="D520" s="426"/>
      <c r="E520" s="426"/>
      <c r="F520" s="426"/>
      <c r="G520" s="426"/>
      <c r="H520" s="426"/>
      <c r="I520" s="426"/>
      <c r="J520" s="426"/>
      <c r="K520" s="426"/>
      <c r="L520" s="426"/>
      <c r="M520" s="426"/>
      <c r="N520" s="426"/>
      <c r="O520" s="426"/>
      <c r="P520" s="426"/>
      <c r="Q520" s="426"/>
      <c r="R520" s="426"/>
      <c r="S520" s="426"/>
      <c r="T520" s="426"/>
      <c r="U520" s="426"/>
      <c r="V520" s="426"/>
      <c r="W520" s="426"/>
      <c r="X520" s="426"/>
      <c r="Y520" s="426"/>
      <c r="Z520" s="426"/>
    </row>
    <row r="521" spans="1:26" ht="15.75" customHeight="1">
      <c r="A521" s="426"/>
      <c r="B521" s="426"/>
      <c r="C521" s="426"/>
      <c r="D521" s="426"/>
      <c r="E521" s="426"/>
      <c r="F521" s="426"/>
      <c r="G521" s="426"/>
      <c r="H521" s="426"/>
      <c r="I521" s="426"/>
      <c r="J521" s="426"/>
      <c r="K521" s="426"/>
      <c r="L521" s="426"/>
      <c r="M521" s="426"/>
      <c r="N521" s="426"/>
      <c r="O521" s="426"/>
      <c r="P521" s="426"/>
      <c r="Q521" s="426"/>
      <c r="R521" s="426"/>
      <c r="S521" s="426"/>
      <c r="T521" s="426"/>
      <c r="U521" s="426"/>
      <c r="V521" s="426"/>
      <c r="W521" s="426"/>
      <c r="X521" s="426"/>
      <c r="Y521" s="426"/>
      <c r="Z521" s="426"/>
    </row>
    <row r="522" spans="1:26" ht="15.75" customHeight="1">
      <c r="A522" s="426"/>
      <c r="B522" s="426"/>
      <c r="C522" s="426"/>
      <c r="D522" s="426"/>
      <c r="E522" s="426"/>
      <c r="F522" s="426"/>
      <c r="G522" s="426"/>
      <c r="H522" s="426"/>
      <c r="I522" s="426"/>
      <c r="J522" s="426"/>
      <c r="K522" s="426"/>
      <c r="L522" s="426"/>
      <c r="M522" s="426"/>
      <c r="N522" s="426"/>
      <c r="O522" s="426"/>
      <c r="P522" s="426"/>
      <c r="Q522" s="426"/>
      <c r="R522" s="426"/>
      <c r="S522" s="426"/>
      <c r="T522" s="426"/>
      <c r="U522" s="426"/>
      <c r="V522" s="426"/>
      <c r="W522" s="426"/>
      <c r="X522" s="426"/>
      <c r="Y522" s="426"/>
      <c r="Z522" s="426"/>
    </row>
    <row r="523" spans="1:26" ht="15.75" customHeight="1">
      <c r="A523" s="426"/>
      <c r="B523" s="426"/>
      <c r="C523" s="426"/>
      <c r="D523" s="426"/>
      <c r="E523" s="426"/>
      <c r="F523" s="426"/>
      <c r="G523" s="426"/>
      <c r="H523" s="426"/>
      <c r="I523" s="426"/>
      <c r="J523" s="426"/>
      <c r="K523" s="426"/>
      <c r="L523" s="426"/>
      <c r="M523" s="426"/>
      <c r="N523" s="426"/>
      <c r="O523" s="426"/>
      <c r="P523" s="426"/>
      <c r="Q523" s="426"/>
      <c r="R523" s="426"/>
      <c r="S523" s="426"/>
      <c r="T523" s="426"/>
      <c r="U523" s="426"/>
      <c r="V523" s="426"/>
      <c r="W523" s="426"/>
      <c r="X523" s="426"/>
      <c r="Y523" s="426"/>
      <c r="Z523" s="426"/>
    </row>
    <row r="524" spans="1:26" ht="15.75" customHeight="1">
      <c r="A524" s="426"/>
      <c r="B524" s="426"/>
      <c r="C524" s="426"/>
      <c r="D524" s="426"/>
      <c r="E524" s="426"/>
      <c r="F524" s="426"/>
      <c r="G524" s="426"/>
      <c r="H524" s="426"/>
      <c r="I524" s="426"/>
      <c r="J524" s="426"/>
      <c r="K524" s="426"/>
      <c r="L524" s="426"/>
      <c r="M524" s="426"/>
      <c r="N524" s="426"/>
      <c r="O524" s="426"/>
      <c r="P524" s="426"/>
      <c r="Q524" s="426"/>
      <c r="R524" s="426"/>
      <c r="S524" s="426"/>
      <c r="T524" s="426"/>
      <c r="U524" s="426"/>
      <c r="V524" s="426"/>
      <c r="W524" s="426"/>
      <c r="X524" s="426"/>
      <c r="Y524" s="426"/>
      <c r="Z524" s="426"/>
    </row>
    <row r="525" spans="1:26" ht="15.75" customHeight="1">
      <c r="A525" s="426"/>
      <c r="B525" s="426"/>
      <c r="C525" s="426"/>
      <c r="D525" s="426"/>
      <c r="E525" s="426"/>
      <c r="F525" s="426"/>
      <c r="G525" s="426"/>
      <c r="H525" s="426"/>
      <c r="I525" s="426"/>
      <c r="J525" s="426"/>
      <c r="K525" s="426"/>
      <c r="L525" s="426"/>
      <c r="M525" s="426"/>
      <c r="N525" s="426"/>
      <c r="O525" s="426"/>
      <c r="P525" s="426"/>
      <c r="Q525" s="426"/>
      <c r="R525" s="426"/>
      <c r="S525" s="426"/>
      <c r="T525" s="426"/>
      <c r="U525" s="426"/>
      <c r="V525" s="426"/>
      <c r="W525" s="426"/>
      <c r="X525" s="426"/>
      <c r="Y525" s="426"/>
      <c r="Z525" s="426"/>
    </row>
    <row r="526" spans="1:26" ht="15.75" customHeight="1">
      <c r="A526" s="426"/>
      <c r="B526" s="426"/>
      <c r="C526" s="426"/>
      <c r="D526" s="426"/>
      <c r="E526" s="426"/>
      <c r="F526" s="426"/>
      <c r="G526" s="426"/>
      <c r="H526" s="426"/>
      <c r="I526" s="426"/>
      <c r="J526" s="426"/>
      <c r="K526" s="426"/>
      <c r="L526" s="426"/>
      <c r="M526" s="426"/>
      <c r="N526" s="426"/>
      <c r="O526" s="426"/>
      <c r="P526" s="426"/>
      <c r="Q526" s="426"/>
      <c r="R526" s="426"/>
      <c r="S526" s="426"/>
      <c r="T526" s="426"/>
      <c r="U526" s="426"/>
      <c r="V526" s="426"/>
      <c r="W526" s="426"/>
      <c r="X526" s="426"/>
      <c r="Y526" s="426"/>
      <c r="Z526" s="426"/>
    </row>
    <row r="527" spans="1:26" ht="15.75" customHeight="1">
      <c r="A527" s="426"/>
      <c r="B527" s="426"/>
      <c r="C527" s="426"/>
      <c r="D527" s="426"/>
      <c r="E527" s="426"/>
      <c r="F527" s="426"/>
      <c r="G527" s="426"/>
      <c r="H527" s="426"/>
      <c r="I527" s="426"/>
      <c r="J527" s="426"/>
      <c r="K527" s="426"/>
      <c r="L527" s="426"/>
      <c r="M527" s="426"/>
      <c r="N527" s="426"/>
      <c r="O527" s="426"/>
      <c r="P527" s="426"/>
      <c r="Q527" s="426"/>
      <c r="R527" s="426"/>
      <c r="S527" s="426"/>
      <c r="T527" s="426"/>
      <c r="U527" s="426"/>
      <c r="V527" s="426"/>
      <c r="W527" s="426"/>
      <c r="X527" s="426"/>
      <c r="Y527" s="426"/>
      <c r="Z527" s="426"/>
    </row>
    <row r="528" spans="1:26" ht="15.75" customHeight="1">
      <c r="A528" s="426"/>
      <c r="B528" s="426"/>
      <c r="C528" s="426"/>
      <c r="D528" s="426"/>
      <c r="E528" s="426"/>
      <c r="F528" s="426"/>
      <c r="G528" s="426"/>
      <c r="H528" s="426"/>
      <c r="I528" s="426"/>
      <c r="J528" s="426"/>
      <c r="K528" s="426"/>
      <c r="L528" s="426"/>
      <c r="M528" s="426"/>
      <c r="N528" s="426"/>
      <c r="O528" s="426"/>
      <c r="P528" s="426"/>
      <c r="Q528" s="426"/>
      <c r="R528" s="426"/>
      <c r="S528" s="426"/>
      <c r="T528" s="426"/>
      <c r="U528" s="426"/>
      <c r="V528" s="426"/>
      <c r="W528" s="426"/>
      <c r="X528" s="426"/>
      <c r="Y528" s="426"/>
      <c r="Z528" s="426"/>
    </row>
    <row r="529" spans="1:26" ht="15.75" customHeight="1">
      <c r="A529" s="426"/>
      <c r="B529" s="426"/>
      <c r="C529" s="426"/>
      <c r="D529" s="426"/>
      <c r="E529" s="426"/>
      <c r="F529" s="426"/>
      <c r="G529" s="426"/>
      <c r="H529" s="426"/>
      <c r="I529" s="426"/>
      <c r="J529" s="426"/>
      <c r="K529" s="426"/>
      <c r="L529" s="426"/>
      <c r="M529" s="426"/>
      <c r="N529" s="426"/>
      <c r="O529" s="426"/>
      <c r="P529" s="426"/>
      <c r="Q529" s="426"/>
      <c r="R529" s="426"/>
      <c r="S529" s="426"/>
      <c r="T529" s="426"/>
      <c r="U529" s="426"/>
      <c r="V529" s="426"/>
      <c r="W529" s="426"/>
      <c r="X529" s="426"/>
      <c r="Y529" s="426"/>
      <c r="Z529" s="426"/>
    </row>
    <row r="530" spans="1:26" ht="15.75" customHeight="1">
      <c r="A530" s="426"/>
      <c r="B530" s="426"/>
      <c r="C530" s="426"/>
      <c r="D530" s="426"/>
      <c r="E530" s="426"/>
      <c r="F530" s="426"/>
      <c r="G530" s="426"/>
      <c r="H530" s="426"/>
      <c r="I530" s="426"/>
      <c r="J530" s="426"/>
      <c r="K530" s="426"/>
      <c r="L530" s="426"/>
      <c r="M530" s="426"/>
      <c r="N530" s="426"/>
      <c r="O530" s="426"/>
      <c r="P530" s="426"/>
      <c r="Q530" s="426"/>
      <c r="R530" s="426"/>
      <c r="S530" s="426"/>
      <c r="T530" s="426"/>
      <c r="U530" s="426"/>
      <c r="V530" s="426"/>
      <c r="W530" s="426"/>
      <c r="X530" s="426"/>
      <c r="Y530" s="426"/>
      <c r="Z530" s="426"/>
    </row>
    <row r="531" spans="1:26" ht="15.75" customHeight="1">
      <c r="A531" s="426"/>
      <c r="B531" s="426"/>
      <c r="C531" s="426"/>
      <c r="D531" s="426"/>
      <c r="E531" s="426"/>
      <c r="F531" s="426"/>
      <c r="G531" s="426"/>
      <c r="H531" s="426"/>
      <c r="I531" s="426"/>
      <c r="J531" s="426"/>
      <c r="K531" s="426"/>
      <c r="L531" s="426"/>
      <c r="M531" s="426"/>
      <c r="N531" s="426"/>
      <c r="O531" s="426"/>
      <c r="P531" s="426"/>
      <c r="Q531" s="426"/>
      <c r="R531" s="426"/>
      <c r="S531" s="426"/>
      <c r="T531" s="426"/>
      <c r="U531" s="426"/>
      <c r="V531" s="426"/>
      <c r="W531" s="426"/>
      <c r="X531" s="426"/>
      <c r="Y531" s="426"/>
      <c r="Z531" s="426"/>
    </row>
    <row r="532" spans="1:26" ht="15.75" customHeight="1">
      <c r="A532" s="426"/>
      <c r="B532" s="426"/>
      <c r="C532" s="426"/>
      <c r="D532" s="426"/>
      <c r="E532" s="426"/>
      <c r="F532" s="426"/>
      <c r="G532" s="426"/>
      <c r="H532" s="426"/>
      <c r="I532" s="426"/>
      <c r="J532" s="426"/>
      <c r="K532" s="426"/>
      <c r="L532" s="426"/>
      <c r="M532" s="426"/>
      <c r="N532" s="426"/>
      <c r="O532" s="426"/>
      <c r="P532" s="426"/>
      <c r="Q532" s="426"/>
      <c r="R532" s="426"/>
      <c r="S532" s="426"/>
      <c r="T532" s="426"/>
      <c r="U532" s="426"/>
      <c r="V532" s="426"/>
      <c r="W532" s="426"/>
      <c r="X532" s="426"/>
      <c r="Y532" s="426"/>
      <c r="Z532" s="426"/>
    </row>
    <row r="533" spans="1:26" ht="15.75" customHeight="1">
      <c r="A533" s="426"/>
      <c r="B533" s="426"/>
      <c r="C533" s="426"/>
      <c r="D533" s="426"/>
      <c r="E533" s="426"/>
      <c r="F533" s="426"/>
      <c r="G533" s="426"/>
      <c r="H533" s="426"/>
      <c r="I533" s="426"/>
      <c r="J533" s="426"/>
      <c r="K533" s="426"/>
      <c r="L533" s="426"/>
      <c r="M533" s="426"/>
      <c r="N533" s="426"/>
      <c r="O533" s="426"/>
      <c r="P533" s="426"/>
      <c r="Q533" s="426"/>
      <c r="R533" s="426"/>
      <c r="S533" s="426"/>
      <c r="T533" s="426"/>
      <c r="U533" s="426"/>
      <c r="V533" s="426"/>
      <c r="W533" s="426"/>
      <c r="X533" s="426"/>
      <c r="Y533" s="426"/>
      <c r="Z533" s="426"/>
    </row>
    <row r="534" spans="1:26" ht="15.75" customHeight="1">
      <c r="A534" s="426"/>
      <c r="B534" s="426"/>
      <c r="C534" s="426"/>
      <c r="D534" s="426"/>
      <c r="E534" s="426"/>
      <c r="F534" s="426"/>
      <c r="G534" s="426"/>
      <c r="H534" s="426"/>
      <c r="I534" s="426"/>
      <c r="J534" s="426"/>
      <c r="K534" s="426"/>
      <c r="L534" s="426"/>
      <c r="M534" s="426"/>
      <c r="N534" s="426"/>
      <c r="O534" s="426"/>
      <c r="P534" s="426"/>
      <c r="Q534" s="426"/>
      <c r="R534" s="426"/>
      <c r="S534" s="426"/>
      <c r="T534" s="426"/>
      <c r="U534" s="426"/>
      <c r="V534" s="426"/>
      <c r="W534" s="426"/>
      <c r="X534" s="426"/>
      <c r="Y534" s="426"/>
      <c r="Z534" s="426"/>
    </row>
    <row r="535" spans="1:26" ht="15.75" customHeight="1">
      <c r="A535" s="426"/>
      <c r="B535" s="426"/>
      <c r="C535" s="426"/>
      <c r="D535" s="426"/>
      <c r="E535" s="426"/>
      <c r="F535" s="426"/>
      <c r="G535" s="426"/>
      <c r="H535" s="426"/>
      <c r="I535" s="426"/>
      <c r="J535" s="426"/>
      <c r="K535" s="426"/>
      <c r="L535" s="426"/>
      <c r="M535" s="426"/>
      <c r="N535" s="426"/>
      <c r="O535" s="426"/>
      <c r="P535" s="426"/>
      <c r="Q535" s="426"/>
      <c r="R535" s="426"/>
      <c r="S535" s="426"/>
      <c r="T535" s="426"/>
      <c r="U535" s="426"/>
      <c r="V535" s="426"/>
      <c r="W535" s="426"/>
      <c r="X535" s="426"/>
      <c r="Y535" s="426"/>
      <c r="Z535" s="426"/>
    </row>
    <row r="536" spans="1:26" ht="15.75" customHeight="1">
      <c r="A536" s="426"/>
      <c r="B536" s="426"/>
      <c r="C536" s="426"/>
      <c r="D536" s="426"/>
      <c r="E536" s="426"/>
      <c r="F536" s="426"/>
      <c r="G536" s="426"/>
      <c r="H536" s="426"/>
      <c r="I536" s="426"/>
      <c r="J536" s="426"/>
      <c r="K536" s="426"/>
      <c r="L536" s="426"/>
      <c r="M536" s="426"/>
      <c r="N536" s="426"/>
      <c r="O536" s="426"/>
      <c r="P536" s="426"/>
      <c r="Q536" s="426"/>
      <c r="R536" s="426"/>
      <c r="S536" s="426"/>
      <c r="T536" s="426"/>
      <c r="U536" s="426"/>
      <c r="V536" s="426"/>
      <c r="W536" s="426"/>
      <c r="X536" s="426"/>
      <c r="Y536" s="426"/>
      <c r="Z536" s="426"/>
    </row>
    <row r="537" spans="1:26" ht="15.75" customHeight="1">
      <c r="A537" s="426"/>
      <c r="B537" s="426"/>
      <c r="C537" s="426"/>
      <c r="D537" s="426"/>
      <c r="E537" s="426"/>
      <c r="F537" s="426"/>
      <c r="G537" s="426"/>
      <c r="H537" s="426"/>
      <c r="I537" s="426"/>
      <c r="J537" s="426"/>
      <c r="K537" s="426"/>
      <c r="L537" s="426"/>
      <c r="M537" s="426"/>
      <c r="N537" s="426"/>
      <c r="O537" s="426"/>
      <c r="P537" s="426"/>
      <c r="Q537" s="426"/>
      <c r="R537" s="426"/>
      <c r="S537" s="426"/>
      <c r="T537" s="426"/>
      <c r="U537" s="426"/>
      <c r="V537" s="426"/>
      <c r="W537" s="426"/>
      <c r="X537" s="426"/>
      <c r="Y537" s="426"/>
      <c r="Z537" s="426"/>
    </row>
    <row r="538" spans="1:26" ht="15.75" customHeight="1">
      <c r="A538" s="426"/>
      <c r="B538" s="426"/>
      <c r="C538" s="426"/>
      <c r="D538" s="426"/>
      <c r="E538" s="426"/>
      <c r="F538" s="426"/>
      <c r="G538" s="426"/>
      <c r="H538" s="426"/>
      <c r="I538" s="426"/>
      <c r="J538" s="426"/>
      <c r="K538" s="426"/>
      <c r="L538" s="426"/>
      <c r="M538" s="426"/>
      <c r="N538" s="426"/>
      <c r="O538" s="426"/>
      <c r="P538" s="426"/>
      <c r="Q538" s="426"/>
      <c r="R538" s="426"/>
      <c r="S538" s="426"/>
      <c r="T538" s="426"/>
      <c r="U538" s="426"/>
      <c r="V538" s="426"/>
      <c r="W538" s="426"/>
      <c r="X538" s="426"/>
      <c r="Y538" s="426"/>
      <c r="Z538" s="426"/>
    </row>
    <row r="539" spans="1:26" ht="15.75" customHeight="1">
      <c r="A539" s="426"/>
      <c r="B539" s="426"/>
      <c r="C539" s="426"/>
      <c r="D539" s="426"/>
      <c r="E539" s="426"/>
      <c r="F539" s="426"/>
      <c r="G539" s="426"/>
      <c r="H539" s="426"/>
      <c r="I539" s="426"/>
      <c r="J539" s="426"/>
      <c r="K539" s="426"/>
      <c r="L539" s="426"/>
      <c r="M539" s="426"/>
      <c r="N539" s="426"/>
      <c r="O539" s="426"/>
      <c r="P539" s="426"/>
      <c r="Q539" s="426"/>
      <c r="R539" s="426"/>
      <c r="S539" s="426"/>
      <c r="T539" s="426"/>
      <c r="U539" s="426"/>
      <c r="V539" s="426"/>
      <c r="W539" s="426"/>
      <c r="X539" s="426"/>
      <c r="Y539" s="426"/>
      <c r="Z539" s="426"/>
    </row>
    <row r="540" spans="1:26" ht="15.75" customHeight="1">
      <c r="A540" s="426"/>
      <c r="B540" s="426"/>
      <c r="C540" s="426"/>
      <c r="D540" s="426"/>
      <c r="E540" s="426"/>
      <c r="F540" s="426"/>
      <c r="G540" s="426"/>
      <c r="H540" s="426"/>
      <c r="I540" s="426"/>
      <c r="J540" s="426"/>
      <c r="K540" s="426"/>
      <c r="L540" s="426"/>
      <c r="M540" s="426"/>
      <c r="N540" s="426"/>
      <c r="O540" s="426"/>
      <c r="P540" s="426"/>
      <c r="Q540" s="426"/>
      <c r="R540" s="426"/>
      <c r="S540" s="426"/>
      <c r="T540" s="426"/>
      <c r="U540" s="426"/>
      <c r="V540" s="426"/>
      <c r="W540" s="426"/>
      <c r="X540" s="426"/>
      <c r="Y540" s="426"/>
      <c r="Z540" s="426"/>
    </row>
    <row r="541" spans="1:26" ht="15.75" customHeight="1">
      <c r="A541" s="426"/>
      <c r="B541" s="426"/>
      <c r="C541" s="426"/>
      <c r="D541" s="426"/>
      <c r="E541" s="426"/>
      <c r="F541" s="426"/>
      <c r="G541" s="426"/>
      <c r="H541" s="426"/>
      <c r="I541" s="426"/>
      <c r="J541" s="426"/>
      <c r="K541" s="426"/>
      <c r="L541" s="426"/>
      <c r="M541" s="426"/>
      <c r="N541" s="426"/>
      <c r="O541" s="426"/>
      <c r="P541" s="426"/>
      <c r="Q541" s="426"/>
      <c r="R541" s="426"/>
      <c r="S541" s="426"/>
      <c r="T541" s="426"/>
      <c r="U541" s="426"/>
      <c r="V541" s="426"/>
      <c r="W541" s="426"/>
      <c r="X541" s="426"/>
      <c r="Y541" s="426"/>
      <c r="Z541" s="426"/>
    </row>
    <row r="542" spans="1:26" ht="15.75" customHeight="1">
      <c r="A542" s="426"/>
      <c r="B542" s="426"/>
      <c r="C542" s="426"/>
      <c r="D542" s="426"/>
      <c r="E542" s="426"/>
      <c r="F542" s="426"/>
      <c r="G542" s="426"/>
      <c r="H542" s="426"/>
      <c r="I542" s="426"/>
      <c r="J542" s="426"/>
      <c r="K542" s="426"/>
      <c r="L542" s="426"/>
      <c r="M542" s="426"/>
      <c r="N542" s="426"/>
      <c r="O542" s="426"/>
      <c r="P542" s="426"/>
      <c r="Q542" s="426"/>
      <c r="R542" s="426"/>
      <c r="S542" s="426"/>
      <c r="T542" s="426"/>
      <c r="U542" s="426"/>
      <c r="V542" s="426"/>
      <c r="W542" s="426"/>
      <c r="X542" s="426"/>
      <c r="Y542" s="426"/>
      <c r="Z542" s="426"/>
    </row>
    <row r="543" spans="1:26" ht="15.75" customHeight="1">
      <c r="A543" s="426"/>
      <c r="B543" s="426"/>
      <c r="C543" s="426"/>
      <c r="D543" s="426"/>
      <c r="E543" s="426"/>
      <c r="F543" s="426"/>
      <c r="G543" s="426"/>
      <c r="H543" s="426"/>
      <c r="I543" s="426"/>
      <c r="J543" s="426"/>
      <c r="K543" s="426"/>
      <c r="L543" s="426"/>
      <c r="M543" s="426"/>
      <c r="N543" s="426"/>
      <c r="O543" s="426"/>
      <c r="P543" s="426"/>
      <c r="Q543" s="426"/>
      <c r="R543" s="426"/>
      <c r="S543" s="426"/>
      <c r="T543" s="426"/>
      <c r="U543" s="426"/>
      <c r="V543" s="426"/>
      <c r="W543" s="426"/>
      <c r="X543" s="426"/>
      <c r="Y543" s="426"/>
      <c r="Z543" s="426"/>
    </row>
    <row r="544" spans="1:26" ht="15.75" customHeight="1">
      <c r="A544" s="426"/>
      <c r="B544" s="426"/>
      <c r="C544" s="426"/>
      <c r="D544" s="426"/>
      <c r="E544" s="426"/>
      <c r="F544" s="426"/>
      <c r="G544" s="426"/>
      <c r="H544" s="426"/>
      <c r="I544" s="426"/>
      <c r="J544" s="426"/>
      <c r="K544" s="426"/>
      <c r="L544" s="426"/>
      <c r="M544" s="426"/>
      <c r="N544" s="426"/>
      <c r="O544" s="426"/>
      <c r="P544" s="426"/>
      <c r="Q544" s="426"/>
      <c r="R544" s="426"/>
      <c r="S544" s="426"/>
      <c r="T544" s="426"/>
      <c r="U544" s="426"/>
      <c r="V544" s="426"/>
      <c r="W544" s="426"/>
      <c r="X544" s="426"/>
      <c r="Y544" s="426"/>
      <c r="Z544" s="426"/>
    </row>
    <row r="545" spans="1:26" ht="15.75" customHeight="1">
      <c r="A545" s="426"/>
      <c r="B545" s="426"/>
      <c r="C545" s="426"/>
      <c r="D545" s="426"/>
      <c r="E545" s="426"/>
      <c r="F545" s="426"/>
      <c r="G545" s="426"/>
      <c r="H545" s="426"/>
      <c r="I545" s="426"/>
      <c r="J545" s="426"/>
      <c r="K545" s="426"/>
      <c r="L545" s="426"/>
      <c r="M545" s="426"/>
      <c r="N545" s="426"/>
      <c r="O545" s="426"/>
      <c r="P545" s="426"/>
      <c r="Q545" s="426"/>
      <c r="R545" s="426"/>
      <c r="S545" s="426"/>
      <c r="T545" s="426"/>
      <c r="U545" s="426"/>
      <c r="V545" s="426"/>
      <c r="W545" s="426"/>
      <c r="X545" s="426"/>
      <c r="Y545" s="426"/>
      <c r="Z545" s="426"/>
    </row>
    <row r="546" spans="1:26" ht="15.75" customHeight="1">
      <c r="A546" s="426"/>
      <c r="B546" s="426"/>
      <c r="C546" s="426"/>
      <c r="D546" s="426"/>
      <c r="E546" s="426"/>
      <c r="F546" s="426"/>
      <c r="G546" s="426"/>
      <c r="H546" s="426"/>
      <c r="I546" s="426"/>
      <c r="J546" s="426"/>
      <c r="K546" s="426"/>
      <c r="L546" s="426"/>
      <c r="M546" s="426"/>
      <c r="N546" s="426"/>
      <c r="O546" s="426"/>
      <c r="P546" s="426"/>
      <c r="Q546" s="426"/>
      <c r="R546" s="426"/>
      <c r="S546" s="426"/>
      <c r="T546" s="426"/>
      <c r="U546" s="426"/>
      <c r="V546" s="426"/>
      <c r="W546" s="426"/>
      <c r="X546" s="426"/>
      <c r="Y546" s="426"/>
      <c r="Z546" s="426"/>
    </row>
    <row r="547" spans="1:26" ht="15.75" customHeight="1">
      <c r="A547" s="426"/>
      <c r="B547" s="426"/>
      <c r="C547" s="426"/>
      <c r="D547" s="426"/>
      <c r="E547" s="426"/>
      <c r="F547" s="426"/>
      <c r="G547" s="426"/>
      <c r="H547" s="426"/>
      <c r="I547" s="426"/>
      <c r="J547" s="426"/>
      <c r="K547" s="426"/>
      <c r="L547" s="426"/>
      <c r="M547" s="426"/>
      <c r="N547" s="426"/>
      <c r="O547" s="426"/>
      <c r="P547" s="426"/>
      <c r="Q547" s="426"/>
      <c r="R547" s="426"/>
      <c r="S547" s="426"/>
      <c r="T547" s="426"/>
      <c r="U547" s="426"/>
      <c r="V547" s="426"/>
      <c r="W547" s="426"/>
      <c r="X547" s="426"/>
      <c r="Y547" s="426"/>
      <c r="Z547" s="426"/>
    </row>
    <row r="548" spans="1:26" ht="15.75" customHeight="1">
      <c r="A548" s="426"/>
      <c r="B548" s="426"/>
      <c r="C548" s="426"/>
      <c r="D548" s="426"/>
      <c r="E548" s="426"/>
      <c r="F548" s="426"/>
      <c r="G548" s="426"/>
      <c r="H548" s="426"/>
      <c r="I548" s="426"/>
      <c r="J548" s="426"/>
      <c r="K548" s="426"/>
      <c r="L548" s="426"/>
      <c r="M548" s="426"/>
      <c r="N548" s="426"/>
      <c r="O548" s="426"/>
      <c r="P548" s="426"/>
      <c r="Q548" s="426"/>
      <c r="R548" s="426"/>
      <c r="S548" s="426"/>
      <c r="T548" s="426"/>
      <c r="U548" s="426"/>
      <c r="V548" s="426"/>
      <c r="W548" s="426"/>
      <c r="X548" s="426"/>
      <c r="Y548" s="426"/>
      <c r="Z548" s="426"/>
    </row>
    <row r="549" spans="1:26" ht="15.75" customHeight="1">
      <c r="A549" s="426"/>
      <c r="B549" s="426"/>
      <c r="C549" s="426"/>
      <c r="D549" s="426"/>
      <c r="E549" s="426"/>
      <c r="F549" s="426"/>
      <c r="G549" s="426"/>
      <c r="H549" s="426"/>
      <c r="I549" s="426"/>
      <c r="J549" s="426"/>
      <c r="K549" s="426"/>
      <c r="L549" s="426"/>
      <c r="M549" s="426"/>
      <c r="N549" s="426"/>
      <c r="O549" s="426"/>
      <c r="P549" s="426"/>
      <c r="Q549" s="426"/>
      <c r="R549" s="426"/>
      <c r="S549" s="426"/>
      <c r="T549" s="426"/>
      <c r="U549" s="426"/>
      <c r="V549" s="426"/>
      <c r="W549" s="426"/>
      <c r="X549" s="426"/>
      <c r="Y549" s="426"/>
      <c r="Z549" s="426"/>
    </row>
    <row r="550" spans="1:26" ht="15.75" customHeight="1">
      <c r="A550" s="426"/>
      <c r="B550" s="426"/>
      <c r="C550" s="426"/>
      <c r="D550" s="426"/>
      <c r="E550" s="426"/>
      <c r="F550" s="426"/>
      <c r="G550" s="426"/>
      <c r="H550" s="426"/>
      <c r="I550" s="426"/>
      <c r="J550" s="426"/>
      <c r="K550" s="426"/>
      <c r="L550" s="426"/>
      <c r="M550" s="426"/>
      <c r="N550" s="426"/>
      <c r="O550" s="426"/>
      <c r="P550" s="426"/>
      <c r="Q550" s="426"/>
      <c r="R550" s="426"/>
      <c r="S550" s="426"/>
      <c r="T550" s="426"/>
      <c r="U550" s="426"/>
      <c r="V550" s="426"/>
      <c r="W550" s="426"/>
      <c r="X550" s="426"/>
      <c r="Y550" s="426"/>
      <c r="Z550" s="426"/>
    </row>
    <row r="551" spans="1:26" ht="15.75" customHeight="1">
      <c r="A551" s="426"/>
      <c r="B551" s="426"/>
      <c r="C551" s="426"/>
      <c r="D551" s="426"/>
      <c r="E551" s="426"/>
      <c r="F551" s="426"/>
      <c r="G551" s="426"/>
      <c r="H551" s="426"/>
      <c r="I551" s="426"/>
      <c r="J551" s="426"/>
      <c r="K551" s="426"/>
      <c r="L551" s="426"/>
      <c r="M551" s="426"/>
      <c r="N551" s="426"/>
      <c r="O551" s="426"/>
      <c r="P551" s="426"/>
      <c r="Q551" s="426"/>
      <c r="R551" s="426"/>
      <c r="S551" s="426"/>
      <c r="T551" s="426"/>
      <c r="U551" s="426"/>
      <c r="V551" s="426"/>
      <c r="W551" s="426"/>
      <c r="X551" s="426"/>
      <c r="Y551" s="426"/>
      <c r="Z551" s="426"/>
    </row>
    <row r="552" spans="1:26" ht="15.75" customHeight="1">
      <c r="A552" s="426"/>
      <c r="B552" s="426"/>
      <c r="C552" s="426"/>
      <c r="D552" s="426"/>
      <c r="E552" s="426"/>
      <c r="F552" s="426"/>
      <c r="G552" s="426"/>
      <c r="H552" s="426"/>
      <c r="I552" s="426"/>
      <c r="J552" s="426"/>
      <c r="K552" s="426"/>
      <c r="L552" s="426"/>
      <c r="M552" s="426"/>
      <c r="N552" s="426"/>
      <c r="O552" s="426"/>
      <c r="P552" s="426"/>
      <c r="Q552" s="426"/>
      <c r="R552" s="426"/>
      <c r="S552" s="426"/>
      <c r="T552" s="426"/>
      <c r="U552" s="426"/>
      <c r="V552" s="426"/>
      <c r="W552" s="426"/>
      <c r="X552" s="426"/>
      <c r="Y552" s="426"/>
      <c r="Z552" s="426"/>
    </row>
    <row r="553" spans="1:26" ht="15.75" customHeight="1">
      <c r="A553" s="426"/>
      <c r="B553" s="426"/>
      <c r="C553" s="426"/>
      <c r="D553" s="426"/>
      <c r="E553" s="426"/>
      <c r="F553" s="426"/>
      <c r="G553" s="426"/>
      <c r="H553" s="426"/>
      <c r="I553" s="426"/>
      <c r="J553" s="426"/>
      <c r="K553" s="426"/>
      <c r="L553" s="426"/>
      <c r="M553" s="426"/>
      <c r="N553" s="426"/>
      <c r="O553" s="426"/>
      <c r="P553" s="426"/>
      <c r="Q553" s="426"/>
      <c r="R553" s="426"/>
      <c r="S553" s="426"/>
      <c r="T553" s="426"/>
      <c r="U553" s="426"/>
      <c r="V553" s="426"/>
      <c r="W553" s="426"/>
      <c r="X553" s="426"/>
      <c r="Y553" s="426"/>
      <c r="Z553" s="426"/>
    </row>
    <row r="554" spans="1:26" ht="15.75" customHeight="1">
      <c r="A554" s="426"/>
      <c r="B554" s="426"/>
      <c r="C554" s="426"/>
      <c r="D554" s="426"/>
      <c r="E554" s="426"/>
      <c r="F554" s="426"/>
      <c r="G554" s="426"/>
      <c r="H554" s="426"/>
      <c r="I554" s="426"/>
      <c r="J554" s="426"/>
      <c r="K554" s="426"/>
      <c r="L554" s="426"/>
      <c r="M554" s="426"/>
      <c r="N554" s="426"/>
      <c r="O554" s="426"/>
      <c r="P554" s="426"/>
      <c r="Q554" s="426"/>
      <c r="R554" s="426"/>
      <c r="S554" s="426"/>
      <c r="T554" s="426"/>
      <c r="U554" s="426"/>
      <c r="V554" s="426"/>
      <c r="W554" s="426"/>
      <c r="X554" s="426"/>
      <c r="Y554" s="426"/>
      <c r="Z554" s="426"/>
    </row>
    <row r="555" spans="1:26" ht="15.75" customHeight="1">
      <c r="A555" s="426"/>
      <c r="B555" s="426"/>
      <c r="C555" s="426"/>
      <c r="D555" s="426"/>
      <c r="E555" s="426"/>
      <c r="F555" s="426"/>
      <c r="G555" s="426"/>
      <c r="H555" s="426"/>
      <c r="I555" s="426"/>
      <c r="J555" s="426"/>
      <c r="K555" s="426"/>
      <c r="L555" s="426"/>
      <c r="M555" s="426"/>
      <c r="N555" s="426"/>
      <c r="O555" s="426"/>
      <c r="P555" s="426"/>
      <c r="Q555" s="426"/>
      <c r="R555" s="426"/>
      <c r="S555" s="426"/>
      <c r="T555" s="426"/>
      <c r="U555" s="426"/>
      <c r="V555" s="426"/>
      <c r="W555" s="426"/>
      <c r="X555" s="426"/>
      <c r="Y555" s="426"/>
      <c r="Z555" s="426"/>
    </row>
    <row r="556" spans="1:26" ht="15.75" customHeight="1">
      <c r="A556" s="426"/>
      <c r="B556" s="426"/>
      <c r="C556" s="426"/>
      <c r="D556" s="426"/>
      <c r="E556" s="426"/>
      <c r="F556" s="426"/>
      <c r="G556" s="426"/>
      <c r="H556" s="426"/>
      <c r="I556" s="426"/>
      <c r="J556" s="426"/>
      <c r="K556" s="426"/>
      <c r="L556" s="426"/>
      <c r="M556" s="426"/>
      <c r="N556" s="426"/>
      <c r="O556" s="426"/>
      <c r="P556" s="426"/>
      <c r="Q556" s="426"/>
      <c r="R556" s="426"/>
      <c r="S556" s="426"/>
      <c r="T556" s="426"/>
      <c r="U556" s="426"/>
      <c r="V556" s="426"/>
      <c r="W556" s="426"/>
      <c r="X556" s="426"/>
      <c r="Y556" s="426"/>
      <c r="Z556" s="426"/>
    </row>
    <row r="557" spans="1:26" ht="15.75" customHeight="1">
      <c r="A557" s="426"/>
      <c r="B557" s="426"/>
      <c r="C557" s="426"/>
      <c r="D557" s="426"/>
      <c r="E557" s="426"/>
      <c r="F557" s="426"/>
      <c r="G557" s="426"/>
      <c r="H557" s="426"/>
      <c r="I557" s="426"/>
      <c r="J557" s="426"/>
      <c r="K557" s="426"/>
      <c r="L557" s="426"/>
      <c r="M557" s="426"/>
      <c r="N557" s="426"/>
      <c r="O557" s="426"/>
      <c r="P557" s="426"/>
      <c r="Q557" s="426"/>
      <c r="R557" s="426"/>
      <c r="S557" s="426"/>
      <c r="T557" s="426"/>
      <c r="U557" s="426"/>
      <c r="V557" s="426"/>
      <c r="W557" s="426"/>
      <c r="X557" s="426"/>
      <c r="Y557" s="426"/>
      <c r="Z557" s="426"/>
    </row>
    <row r="558" spans="1:26" ht="15.75" customHeight="1">
      <c r="A558" s="426"/>
      <c r="B558" s="426"/>
      <c r="C558" s="426"/>
      <c r="D558" s="426"/>
      <c r="E558" s="426"/>
      <c r="F558" s="426"/>
      <c r="G558" s="426"/>
      <c r="H558" s="426"/>
      <c r="I558" s="426"/>
      <c r="J558" s="426"/>
      <c r="K558" s="426"/>
      <c r="L558" s="426"/>
      <c r="M558" s="426"/>
      <c r="N558" s="426"/>
      <c r="O558" s="426"/>
      <c r="P558" s="426"/>
      <c r="Q558" s="426"/>
      <c r="R558" s="426"/>
      <c r="S558" s="426"/>
      <c r="T558" s="426"/>
      <c r="U558" s="426"/>
      <c r="V558" s="426"/>
      <c r="W558" s="426"/>
      <c r="X558" s="426"/>
      <c r="Y558" s="426"/>
      <c r="Z558" s="426"/>
    </row>
    <row r="559" spans="1:26" ht="15.75" customHeight="1">
      <c r="A559" s="426"/>
      <c r="B559" s="426"/>
      <c r="C559" s="426"/>
      <c r="D559" s="426"/>
      <c r="E559" s="426"/>
      <c r="F559" s="426"/>
      <c r="G559" s="426"/>
      <c r="H559" s="426"/>
      <c r="I559" s="426"/>
      <c r="J559" s="426"/>
      <c r="K559" s="426"/>
      <c r="L559" s="426"/>
      <c r="M559" s="426"/>
      <c r="N559" s="426"/>
      <c r="O559" s="426"/>
      <c r="P559" s="426"/>
      <c r="Q559" s="426"/>
      <c r="R559" s="426"/>
      <c r="S559" s="426"/>
      <c r="T559" s="426"/>
      <c r="U559" s="426"/>
      <c r="V559" s="426"/>
      <c r="W559" s="426"/>
      <c r="X559" s="426"/>
      <c r="Y559" s="426"/>
      <c r="Z559" s="426"/>
    </row>
    <row r="560" spans="1:26" ht="15.75" customHeight="1">
      <c r="A560" s="426"/>
      <c r="B560" s="426"/>
      <c r="C560" s="426"/>
      <c r="D560" s="426"/>
      <c r="E560" s="426"/>
      <c r="F560" s="426"/>
      <c r="G560" s="426"/>
      <c r="H560" s="426"/>
      <c r="I560" s="426"/>
      <c r="J560" s="426"/>
      <c r="K560" s="426"/>
      <c r="L560" s="426"/>
      <c r="M560" s="426"/>
      <c r="N560" s="426"/>
      <c r="O560" s="426"/>
      <c r="P560" s="426"/>
      <c r="Q560" s="426"/>
      <c r="R560" s="426"/>
      <c r="S560" s="426"/>
      <c r="T560" s="426"/>
      <c r="U560" s="426"/>
      <c r="V560" s="426"/>
      <c r="W560" s="426"/>
      <c r="X560" s="426"/>
      <c r="Y560" s="426"/>
      <c r="Z560" s="426"/>
    </row>
    <row r="561" spans="1:26" ht="15.75" customHeight="1">
      <c r="A561" s="426"/>
      <c r="B561" s="426"/>
      <c r="C561" s="426"/>
      <c r="D561" s="426"/>
      <c r="E561" s="426"/>
      <c r="F561" s="426"/>
      <c r="G561" s="426"/>
      <c r="H561" s="426"/>
      <c r="I561" s="426"/>
      <c r="J561" s="426"/>
      <c r="K561" s="426"/>
      <c r="L561" s="426"/>
      <c r="M561" s="426"/>
      <c r="N561" s="426"/>
      <c r="O561" s="426"/>
      <c r="P561" s="426"/>
      <c r="Q561" s="426"/>
      <c r="R561" s="426"/>
      <c r="S561" s="426"/>
      <c r="T561" s="426"/>
      <c r="U561" s="426"/>
      <c r="V561" s="426"/>
      <c r="W561" s="426"/>
      <c r="X561" s="426"/>
      <c r="Y561" s="426"/>
      <c r="Z561" s="426"/>
    </row>
    <row r="562" spans="1:26" ht="15.75" customHeight="1">
      <c r="A562" s="426"/>
      <c r="B562" s="426"/>
      <c r="C562" s="426"/>
      <c r="D562" s="426"/>
      <c r="E562" s="426"/>
      <c r="F562" s="426"/>
      <c r="G562" s="426"/>
      <c r="H562" s="426"/>
      <c r="I562" s="426"/>
      <c r="J562" s="426"/>
      <c r="K562" s="426"/>
      <c r="L562" s="426"/>
      <c r="M562" s="426"/>
      <c r="N562" s="426"/>
      <c r="O562" s="426"/>
      <c r="P562" s="426"/>
      <c r="Q562" s="426"/>
      <c r="R562" s="426"/>
      <c r="S562" s="426"/>
      <c r="T562" s="426"/>
      <c r="U562" s="426"/>
      <c r="V562" s="426"/>
      <c r="W562" s="426"/>
      <c r="X562" s="426"/>
      <c r="Y562" s="426"/>
      <c r="Z562" s="426"/>
    </row>
    <row r="563" spans="1:26" ht="15.75" customHeight="1">
      <c r="A563" s="426"/>
      <c r="B563" s="426"/>
      <c r="C563" s="426"/>
      <c r="D563" s="426"/>
      <c r="E563" s="426"/>
      <c r="F563" s="426"/>
      <c r="G563" s="426"/>
      <c r="H563" s="426"/>
      <c r="I563" s="426"/>
      <c r="J563" s="426"/>
      <c r="K563" s="426"/>
      <c r="L563" s="426"/>
      <c r="M563" s="426"/>
      <c r="N563" s="426"/>
      <c r="O563" s="426"/>
      <c r="P563" s="426"/>
      <c r="Q563" s="426"/>
      <c r="R563" s="426"/>
      <c r="S563" s="426"/>
      <c r="T563" s="426"/>
      <c r="U563" s="426"/>
      <c r="V563" s="426"/>
      <c r="W563" s="426"/>
      <c r="X563" s="426"/>
      <c r="Y563" s="426"/>
      <c r="Z563" s="426"/>
    </row>
    <row r="564" spans="1:26" ht="15.75" customHeight="1">
      <c r="A564" s="426"/>
      <c r="B564" s="426"/>
      <c r="C564" s="426"/>
      <c r="D564" s="426"/>
      <c r="E564" s="426"/>
      <c r="F564" s="426"/>
      <c r="G564" s="426"/>
      <c r="H564" s="426"/>
      <c r="I564" s="426"/>
      <c r="J564" s="426"/>
      <c r="K564" s="426"/>
      <c r="L564" s="426"/>
      <c r="M564" s="426"/>
      <c r="N564" s="426"/>
      <c r="O564" s="426"/>
      <c r="P564" s="426"/>
      <c r="Q564" s="426"/>
      <c r="R564" s="426"/>
      <c r="S564" s="426"/>
      <c r="T564" s="426"/>
      <c r="U564" s="426"/>
      <c r="V564" s="426"/>
      <c r="W564" s="426"/>
      <c r="X564" s="426"/>
      <c r="Y564" s="426"/>
      <c r="Z564" s="426"/>
    </row>
    <row r="565" spans="1:26" ht="15.75" customHeight="1">
      <c r="A565" s="426"/>
      <c r="B565" s="426"/>
      <c r="C565" s="426"/>
      <c r="D565" s="426"/>
      <c r="E565" s="426"/>
      <c r="F565" s="426"/>
      <c r="G565" s="426"/>
      <c r="H565" s="426"/>
      <c r="I565" s="426"/>
      <c r="J565" s="426"/>
      <c r="K565" s="426"/>
      <c r="L565" s="426"/>
      <c r="M565" s="426"/>
      <c r="N565" s="426"/>
      <c r="O565" s="426"/>
      <c r="P565" s="426"/>
      <c r="Q565" s="426"/>
      <c r="R565" s="426"/>
      <c r="S565" s="426"/>
      <c r="T565" s="426"/>
      <c r="U565" s="426"/>
      <c r="V565" s="426"/>
      <c r="W565" s="426"/>
      <c r="X565" s="426"/>
      <c r="Y565" s="426"/>
      <c r="Z565" s="426"/>
    </row>
    <row r="566" spans="1:26" ht="15.75" customHeight="1">
      <c r="A566" s="426"/>
      <c r="B566" s="426"/>
      <c r="C566" s="426"/>
      <c r="D566" s="426"/>
      <c r="E566" s="426"/>
      <c r="F566" s="426"/>
      <c r="G566" s="426"/>
      <c r="H566" s="426"/>
      <c r="I566" s="426"/>
      <c r="J566" s="426"/>
      <c r="K566" s="426"/>
      <c r="L566" s="426"/>
      <c r="M566" s="426"/>
      <c r="N566" s="426"/>
      <c r="O566" s="426"/>
      <c r="P566" s="426"/>
      <c r="Q566" s="426"/>
      <c r="R566" s="426"/>
      <c r="S566" s="426"/>
      <c r="T566" s="426"/>
      <c r="U566" s="426"/>
      <c r="V566" s="426"/>
      <c r="W566" s="426"/>
      <c r="X566" s="426"/>
      <c r="Y566" s="426"/>
      <c r="Z566" s="426"/>
    </row>
    <row r="567" spans="1:26" ht="15.75" customHeight="1">
      <c r="A567" s="426"/>
      <c r="B567" s="426"/>
      <c r="C567" s="426"/>
      <c r="D567" s="426"/>
      <c r="E567" s="426"/>
      <c r="F567" s="426"/>
      <c r="G567" s="426"/>
      <c r="H567" s="426"/>
      <c r="I567" s="426"/>
      <c r="J567" s="426"/>
      <c r="K567" s="426"/>
      <c r="L567" s="426"/>
      <c r="M567" s="426"/>
      <c r="N567" s="426"/>
      <c r="O567" s="426"/>
      <c r="P567" s="426"/>
      <c r="Q567" s="426"/>
      <c r="R567" s="426"/>
      <c r="S567" s="426"/>
      <c r="T567" s="426"/>
      <c r="U567" s="426"/>
      <c r="V567" s="426"/>
      <c r="W567" s="426"/>
      <c r="X567" s="426"/>
      <c r="Y567" s="426"/>
      <c r="Z567" s="426"/>
    </row>
    <row r="568" spans="1:26" ht="15.75" customHeight="1">
      <c r="A568" s="426"/>
      <c r="B568" s="426"/>
      <c r="C568" s="426"/>
      <c r="D568" s="426"/>
      <c r="E568" s="426"/>
      <c r="F568" s="426"/>
      <c r="G568" s="426"/>
      <c r="H568" s="426"/>
      <c r="I568" s="426"/>
      <c r="J568" s="426"/>
      <c r="K568" s="426"/>
      <c r="L568" s="426"/>
      <c r="M568" s="426"/>
      <c r="N568" s="426"/>
      <c r="O568" s="426"/>
      <c r="P568" s="426"/>
      <c r="Q568" s="426"/>
      <c r="R568" s="426"/>
      <c r="S568" s="426"/>
      <c r="T568" s="426"/>
      <c r="U568" s="426"/>
      <c r="V568" s="426"/>
      <c r="W568" s="426"/>
      <c r="X568" s="426"/>
      <c r="Y568" s="426"/>
      <c r="Z568" s="426"/>
    </row>
    <row r="569" spans="1:26" ht="15.75" customHeight="1">
      <c r="A569" s="426"/>
      <c r="B569" s="426"/>
      <c r="C569" s="426"/>
      <c r="D569" s="426"/>
      <c r="E569" s="426"/>
      <c r="F569" s="426"/>
      <c r="G569" s="426"/>
      <c r="H569" s="426"/>
      <c r="I569" s="426"/>
      <c r="J569" s="426"/>
      <c r="K569" s="426"/>
      <c r="L569" s="426"/>
      <c r="M569" s="426"/>
      <c r="N569" s="426"/>
      <c r="O569" s="426"/>
      <c r="P569" s="426"/>
      <c r="Q569" s="426"/>
      <c r="R569" s="426"/>
      <c r="S569" s="426"/>
      <c r="T569" s="426"/>
      <c r="U569" s="426"/>
      <c r="V569" s="426"/>
      <c r="W569" s="426"/>
      <c r="X569" s="426"/>
      <c r="Y569" s="426"/>
      <c r="Z569" s="426"/>
    </row>
    <row r="570" spans="1:26" ht="15.75" customHeight="1">
      <c r="A570" s="426"/>
      <c r="B570" s="426"/>
      <c r="C570" s="426"/>
      <c r="D570" s="426"/>
      <c r="E570" s="426"/>
      <c r="F570" s="426"/>
      <c r="G570" s="426"/>
      <c r="H570" s="426"/>
      <c r="I570" s="426"/>
      <c r="J570" s="426"/>
      <c r="K570" s="426"/>
      <c r="L570" s="426"/>
      <c r="M570" s="426"/>
      <c r="N570" s="426"/>
      <c r="O570" s="426"/>
      <c r="P570" s="426"/>
      <c r="Q570" s="426"/>
      <c r="R570" s="426"/>
      <c r="S570" s="426"/>
      <c r="T570" s="426"/>
      <c r="U570" s="426"/>
      <c r="V570" s="426"/>
      <c r="W570" s="426"/>
      <c r="X570" s="426"/>
      <c r="Y570" s="426"/>
      <c r="Z570" s="426"/>
    </row>
    <row r="571" spans="1:26" ht="15.75" customHeight="1">
      <c r="A571" s="426"/>
      <c r="B571" s="426"/>
      <c r="C571" s="426"/>
      <c r="D571" s="426"/>
      <c r="E571" s="426"/>
      <c r="F571" s="426"/>
      <c r="G571" s="426"/>
      <c r="H571" s="426"/>
      <c r="I571" s="426"/>
      <c r="J571" s="426"/>
      <c r="K571" s="426"/>
      <c r="L571" s="426"/>
      <c r="M571" s="426"/>
      <c r="N571" s="426"/>
      <c r="O571" s="426"/>
      <c r="P571" s="426"/>
      <c r="Q571" s="426"/>
      <c r="R571" s="426"/>
      <c r="S571" s="426"/>
      <c r="T571" s="426"/>
      <c r="U571" s="426"/>
      <c r="V571" s="426"/>
      <c r="W571" s="426"/>
      <c r="X571" s="426"/>
      <c r="Y571" s="426"/>
      <c r="Z571" s="426"/>
    </row>
    <row r="572" spans="1:26" ht="15.75" customHeight="1">
      <c r="A572" s="426"/>
      <c r="B572" s="426"/>
      <c r="C572" s="426"/>
      <c r="D572" s="426"/>
      <c r="E572" s="426"/>
      <c r="F572" s="426"/>
      <c r="G572" s="426"/>
      <c r="H572" s="426"/>
      <c r="I572" s="426"/>
      <c r="J572" s="426"/>
      <c r="K572" s="426"/>
      <c r="L572" s="426"/>
      <c r="M572" s="426"/>
      <c r="N572" s="426"/>
      <c r="O572" s="426"/>
      <c r="P572" s="426"/>
      <c r="Q572" s="426"/>
      <c r="R572" s="426"/>
      <c r="S572" s="426"/>
      <c r="T572" s="426"/>
      <c r="U572" s="426"/>
      <c r="V572" s="426"/>
      <c r="W572" s="426"/>
      <c r="X572" s="426"/>
      <c r="Y572" s="426"/>
      <c r="Z572" s="426"/>
    </row>
    <row r="573" spans="1:26" ht="15.75" customHeight="1">
      <c r="A573" s="426"/>
      <c r="B573" s="426"/>
      <c r="C573" s="426"/>
      <c r="D573" s="426"/>
      <c r="E573" s="426"/>
      <c r="F573" s="426"/>
      <c r="G573" s="426"/>
      <c r="H573" s="426"/>
      <c r="I573" s="426"/>
      <c r="J573" s="426"/>
      <c r="K573" s="426"/>
      <c r="L573" s="426"/>
      <c r="M573" s="426"/>
      <c r="N573" s="426"/>
      <c r="O573" s="426"/>
      <c r="P573" s="426"/>
      <c r="Q573" s="426"/>
      <c r="R573" s="426"/>
      <c r="S573" s="426"/>
      <c r="T573" s="426"/>
      <c r="U573" s="426"/>
      <c r="V573" s="426"/>
      <c r="W573" s="426"/>
      <c r="X573" s="426"/>
      <c r="Y573" s="426"/>
      <c r="Z573" s="426"/>
    </row>
    <row r="574" spans="1:26" ht="15.75" customHeight="1">
      <c r="A574" s="426"/>
      <c r="B574" s="426"/>
      <c r="C574" s="426"/>
      <c r="D574" s="426"/>
      <c r="E574" s="426"/>
      <c r="F574" s="426"/>
      <c r="G574" s="426"/>
      <c r="H574" s="426"/>
      <c r="I574" s="426"/>
      <c r="J574" s="426"/>
      <c r="K574" s="426"/>
      <c r="L574" s="426"/>
      <c r="M574" s="426"/>
      <c r="N574" s="426"/>
      <c r="O574" s="426"/>
      <c r="P574" s="426"/>
      <c r="Q574" s="426"/>
      <c r="R574" s="426"/>
      <c r="S574" s="426"/>
      <c r="T574" s="426"/>
      <c r="U574" s="426"/>
      <c r="V574" s="426"/>
      <c r="W574" s="426"/>
      <c r="X574" s="426"/>
      <c r="Y574" s="426"/>
      <c r="Z574" s="426"/>
    </row>
    <row r="575" spans="1:26" ht="15.75" customHeight="1">
      <c r="A575" s="426"/>
      <c r="B575" s="426"/>
      <c r="C575" s="426"/>
      <c r="D575" s="426"/>
      <c r="E575" s="426"/>
      <c r="F575" s="426"/>
      <c r="G575" s="426"/>
      <c r="H575" s="426"/>
      <c r="I575" s="426"/>
      <c r="J575" s="426"/>
      <c r="K575" s="426"/>
      <c r="L575" s="426"/>
      <c r="M575" s="426"/>
      <c r="N575" s="426"/>
      <c r="O575" s="426"/>
      <c r="P575" s="426"/>
      <c r="Q575" s="426"/>
      <c r="R575" s="426"/>
      <c r="S575" s="426"/>
      <c r="T575" s="426"/>
      <c r="U575" s="426"/>
      <c r="V575" s="426"/>
      <c r="W575" s="426"/>
      <c r="X575" s="426"/>
      <c r="Y575" s="426"/>
      <c r="Z575" s="426"/>
    </row>
    <row r="576" spans="1:26" ht="15.75" customHeight="1">
      <c r="A576" s="426"/>
      <c r="B576" s="426"/>
      <c r="C576" s="426"/>
      <c r="D576" s="426"/>
      <c r="E576" s="426"/>
      <c r="F576" s="426"/>
      <c r="G576" s="426"/>
      <c r="H576" s="426"/>
      <c r="I576" s="426"/>
      <c r="J576" s="426"/>
      <c r="K576" s="426"/>
      <c r="L576" s="426"/>
      <c r="M576" s="426"/>
      <c r="N576" s="426"/>
      <c r="O576" s="426"/>
      <c r="P576" s="426"/>
      <c r="Q576" s="426"/>
      <c r="R576" s="426"/>
      <c r="S576" s="426"/>
      <c r="T576" s="426"/>
      <c r="U576" s="426"/>
      <c r="V576" s="426"/>
      <c r="W576" s="426"/>
      <c r="X576" s="426"/>
      <c r="Y576" s="426"/>
      <c r="Z576" s="426"/>
    </row>
    <row r="577" spans="1:26" ht="15.75" customHeight="1">
      <c r="A577" s="426"/>
      <c r="B577" s="426"/>
      <c r="C577" s="426"/>
      <c r="D577" s="426"/>
      <c r="E577" s="426"/>
      <c r="F577" s="426"/>
      <c r="G577" s="426"/>
      <c r="H577" s="426"/>
      <c r="I577" s="426"/>
      <c r="J577" s="426"/>
      <c r="K577" s="426"/>
      <c r="L577" s="426"/>
      <c r="M577" s="426"/>
      <c r="N577" s="426"/>
      <c r="O577" s="426"/>
      <c r="P577" s="426"/>
      <c r="Q577" s="426"/>
      <c r="R577" s="426"/>
      <c r="S577" s="426"/>
      <c r="T577" s="426"/>
      <c r="U577" s="426"/>
      <c r="V577" s="426"/>
      <c r="W577" s="426"/>
      <c r="X577" s="426"/>
      <c r="Y577" s="426"/>
      <c r="Z577" s="426"/>
    </row>
    <row r="578" spans="1:26" ht="15.75" customHeight="1">
      <c r="A578" s="426"/>
      <c r="B578" s="426"/>
      <c r="C578" s="426"/>
      <c r="D578" s="426"/>
      <c r="E578" s="426"/>
      <c r="F578" s="426"/>
      <c r="G578" s="426"/>
      <c r="H578" s="426"/>
      <c r="I578" s="426"/>
      <c r="J578" s="426"/>
      <c r="K578" s="426"/>
      <c r="L578" s="426"/>
      <c r="M578" s="426"/>
      <c r="N578" s="426"/>
      <c r="O578" s="426"/>
      <c r="P578" s="426"/>
      <c r="Q578" s="426"/>
      <c r="R578" s="426"/>
      <c r="S578" s="426"/>
      <c r="T578" s="426"/>
      <c r="U578" s="426"/>
      <c r="V578" s="426"/>
      <c r="W578" s="426"/>
      <c r="X578" s="426"/>
      <c r="Y578" s="426"/>
      <c r="Z578" s="426"/>
    </row>
    <row r="579" spans="1:26" ht="15.75" customHeight="1">
      <c r="A579" s="426"/>
      <c r="B579" s="426"/>
      <c r="C579" s="426"/>
      <c r="D579" s="426"/>
      <c r="E579" s="426"/>
      <c r="F579" s="426"/>
      <c r="G579" s="426"/>
      <c r="H579" s="426"/>
      <c r="I579" s="426"/>
      <c r="J579" s="426"/>
      <c r="K579" s="426"/>
      <c r="L579" s="426"/>
      <c r="M579" s="426"/>
      <c r="N579" s="426"/>
      <c r="O579" s="426"/>
      <c r="P579" s="426"/>
      <c r="Q579" s="426"/>
      <c r="R579" s="426"/>
      <c r="S579" s="426"/>
      <c r="T579" s="426"/>
      <c r="U579" s="426"/>
      <c r="V579" s="426"/>
      <c r="W579" s="426"/>
      <c r="X579" s="426"/>
      <c r="Y579" s="426"/>
      <c r="Z579" s="426"/>
    </row>
    <row r="580" spans="1:26" ht="15.75" customHeight="1">
      <c r="A580" s="426"/>
      <c r="B580" s="426"/>
      <c r="C580" s="426"/>
      <c r="D580" s="426"/>
      <c r="E580" s="426"/>
      <c r="F580" s="426"/>
      <c r="G580" s="426"/>
      <c r="H580" s="426"/>
      <c r="I580" s="426"/>
      <c r="J580" s="426"/>
      <c r="K580" s="426"/>
      <c r="L580" s="426"/>
      <c r="M580" s="426"/>
      <c r="N580" s="426"/>
      <c r="O580" s="426"/>
      <c r="P580" s="426"/>
      <c r="Q580" s="426"/>
      <c r="R580" s="426"/>
      <c r="S580" s="426"/>
      <c r="T580" s="426"/>
      <c r="U580" s="426"/>
      <c r="V580" s="426"/>
      <c r="W580" s="426"/>
      <c r="X580" s="426"/>
      <c r="Y580" s="426"/>
      <c r="Z580" s="426"/>
    </row>
    <row r="581" spans="1:26" ht="15.75" customHeight="1">
      <c r="A581" s="426"/>
      <c r="B581" s="426"/>
      <c r="C581" s="426"/>
      <c r="D581" s="426"/>
      <c r="E581" s="426"/>
      <c r="F581" s="426"/>
      <c r="G581" s="426"/>
      <c r="H581" s="426"/>
      <c r="I581" s="426"/>
      <c r="J581" s="426"/>
      <c r="K581" s="426"/>
      <c r="L581" s="426"/>
      <c r="M581" s="426"/>
      <c r="N581" s="426"/>
      <c r="O581" s="426"/>
      <c r="P581" s="426"/>
      <c r="Q581" s="426"/>
      <c r="R581" s="426"/>
      <c r="S581" s="426"/>
      <c r="T581" s="426"/>
      <c r="U581" s="426"/>
      <c r="V581" s="426"/>
      <c r="W581" s="426"/>
      <c r="X581" s="426"/>
      <c r="Y581" s="426"/>
      <c r="Z581" s="426"/>
    </row>
    <row r="582" spans="1:26" ht="15.75" customHeight="1">
      <c r="A582" s="426"/>
      <c r="B582" s="426"/>
      <c r="C582" s="426"/>
      <c r="D582" s="426"/>
      <c r="E582" s="426"/>
      <c r="F582" s="426"/>
      <c r="G582" s="426"/>
      <c r="H582" s="426"/>
      <c r="I582" s="426"/>
      <c r="J582" s="426"/>
      <c r="K582" s="426"/>
      <c r="L582" s="426"/>
      <c r="M582" s="426"/>
      <c r="N582" s="426"/>
      <c r="O582" s="426"/>
      <c r="P582" s="426"/>
      <c r="Q582" s="426"/>
      <c r="R582" s="426"/>
      <c r="S582" s="426"/>
      <c r="T582" s="426"/>
      <c r="U582" s="426"/>
      <c r="V582" s="426"/>
      <c r="W582" s="426"/>
      <c r="X582" s="426"/>
      <c r="Y582" s="426"/>
      <c r="Z582" s="426"/>
    </row>
    <row r="583" spans="1:26" ht="15.75" customHeight="1">
      <c r="A583" s="426"/>
      <c r="B583" s="426"/>
      <c r="C583" s="426"/>
      <c r="D583" s="426"/>
      <c r="E583" s="426"/>
      <c r="F583" s="426"/>
      <c r="G583" s="426"/>
      <c r="H583" s="426"/>
      <c r="I583" s="426"/>
      <c r="J583" s="426"/>
      <c r="K583" s="426"/>
      <c r="L583" s="426"/>
      <c r="M583" s="426"/>
      <c r="N583" s="426"/>
      <c r="O583" s="426"/>
      <c r="P583" s="426"/>
      <c r="Q583" s="426"/>
      <c r="R583" s="426"/>
      <c r="S583" s="426"/>
      <c r="T583" s="426"/>
      <c r="U583" s="426"/>
      <c r="V583" s="426"/>
      <c r="W583" s="426"/>
      <c r="X583" s="426"/>
      <c r="Y583" s="426"/>
      <c r="Z583" s="426"/>
    </row>
    <row r="584" spans="1:26" ht="15.75" customHeight="1">
      <c r="A584" s="426"/>
      <c r="B584" s="426"/>
      <c r="C584" s="426"/>
      <c r="D584" s="426"/>
      <c r="E584" s="426"/>
      <c r="F584" s="426"/>
      <c r="G584" s="426"/>
      <c r="H584" s="426"/>
      <c r="I584" s="426"/>
      <c r="J584" s="426"/>
      <c r="K584" s="426"/>
      <c r="L584" s="426"/>
      <c r="M584" s="426"/>
      <c r="N584" s="426"/>
      <c r="O584" s="426"/>
      <c r="P584" s="426"/>
      <c r="Q584" s="426"/>
      <c r="R584" s="426"/>
      <c r="S584" s="426"/>
      <c r="T584" s="426"/>
      <c r="U584" s="426"/>
      <c r="V584" s="426"/>
      <c r="W584" s="426"/>
      <c r="X584" s="426"/>
      <c r="Y584" s="426"/>
      <c r="Z584" s="426"/>
    </row>
    <row r="585" spans="1:26" ht="15.75" customHeight="1">
      <c r="A585" s="426"/>
      <c r="B585" s="426"/>
      <c r="C585" s="426"/>
      <c r="D585" s="426"/>
      <c r="E585" s="426"/>
      <c r="F585" s="426"/>
      <c r="G585" s="426"/>
      <c r="H585" s="426"/>
      <c r="I585" s="426"/>
      <c r="J585" s="426"/>
      <c r="K585" s="426"/>
      <c r="L585" s="426"/>
      <c r="M585" s="426"/>
      <c r="N585" s="426"/>
      <c r="O585" s="426"/>
      <c r="P585" s="426"/>
      <c r="Q585" s="426"/>
      <c r="R585" s="426"/>
      <c r="S585" s="426"/>
      <c r="T585" s="426"/>
      <c r="U585" s="426"/>
      <c r="V585" s="426"/>
      <c r="W585" s="426"/>
      <c r="X585" s="426"/>
      <c r="Y585" s="426"/>
      <c r="Z585" s="426"/>
    </row>
    <row r="586" spans="1:26" ht="15.75" customHeight="1">
      <c r="A586" s="426"/>
      <c r="B586" s="426"/>
      <c r="C586" s="426"/>
      <c r="D586" s="426"/>
      <c r="E586" s="426"/>
      <c r="F586" s="426"/>
      <c r="G586" s="426"/>
      <c r="H586" s="426"/>
      <c r="I586" s="426"/>
      <c r="J586" s="426"/>
      <c r="K586" s="426"/>
      <c r="L586" s="426"/>
      <c r="M586" s="426"/>
      <c r="N586" s="426"/>
      <c r="O586" s="426"/>
      <c r="P586" s="426"/>
      <c r="Q586" s="426"/>
      <c r="R586" s="426"/>
      <c r="S586" s="426"/>
      <c r="T586" s="426"/>
      <c r="U586" s="426"/>
      <c r="V586" s="426"/>
      <c r="W586" s="426"/>
      <c r="X586" s="426"/>
      <c r="Y586" s="426"/>
      <c r="Z586" s="426"/>
    </row>
    <row r="587" spans="1:26" ht="15.75" customHeight="1">
      <c r="A587" s="426"/>
      <c r="B587" s="426"/>
      <c r="C587" s="426"/>
      <c r="D587" s="426"/>
      <c r="E587" s="426"/>
      <c r="F587" s="426"/>
      <c r="G587" s="426"/>
      <c r="H587" s="426"/>
      <c r="I587" s="426"/>
      <c r="J587" s="426"/>
      <c r="K587" s="426"/>
      <c r="L587" s="426"/>
      <c r="M587" s="426"/>
      <c r="N587" s="426"/>
      <c r="O587" s="426"/>
      <c r="P587" s="426"/>
      <c r="Q587" s="426"/>
      <c r="R587" s="426"/>
      <c r="S587" s="426"/>
      <c r="T587" s="426"/>
      <c r="U587" s="426"/>
      <c r="V587" s="426"/>
      <c r="W587" s="426"/>
      <c r="X587" s="426"/>
      <c r="Y587" s="426"/>
      <c r="Z587" s="426"/>
    </row>
    <row r="588" spans="1:26" ht="15.75" customHeight="1">
      <c r="A588" s="426"/>
      <c r="B588" s="426"/>
      <c r="C588" s="426"/>
      <c r="D588" s="426"/>
      <c r="E588" s="426"/>
      <c r="F588" s="426"/>
      <c r="G588" s="426"/>
      <c r="H588" s="426"/>
      <c r="I588" s="426"/>
      <c r="J588" s="426"/>
      <c r="K588" s="426"/>
      <c r="L588" s="426"/>
      <c r="M588" s="426"/>
      <c r="N588" s="426"/>
      <c r="O588" s="426"/>
      <c r="P588" s="426"/>
      <c r="Q588" s="426"/>
      <c r="R588" s="426"/>
      <c r="S588" s="426"/>
      <c r="T588" s="426"/>
      <c r="U588" s="426"/>
      <c r="V588" s="426"/>
      <c r="W588" s="426"/>
      <c r="X588" s="426"/>
      <c r="Y588" s="426"/>
      <c r="Z588" s="426"/>
    </row>
    <row r="589" spans="1:26" ht="15.75" customHeight="1">
      <c r="A589" s="426"/>
      <c r="B589" s="426"/>
      <c r="C589" s="426"/>
      <c r="D589" s="426"/>
      <c r="E589" s="426"/>
      <c r="F589" s="426"/>
      <c r="G589" s="426"/>
      <c r="H589" s="426"/>
      <c r="I589" s="426"/>
      <c r="J589" s="426"/>
      <c r="K589" s="426"/>
      <c r="L589" s="426"/>
      <c r="M589" s="426"/>
      <c r="N589" s="426"/>
      <c r="O589" s="426"/>
      <c r="P589" s="426"/>
      <c r="Q589" s="426"/>
      <c r="R589" s="426"/>
      <c r="S589" s="426"/>
      <c r="T589" s="426"/>
      <c r="U589" s="426"/>
      <c r="V589" s="426"/>
      <c r="W589" s="426"/>
      <c r="X589" s="426"/>
      <c r="Y589" s="426"/>
      <c r="Z589" s="426"/>
    </row>
    <row r="590" spans="1:26" ht="15.75" customHeight="1">
      <c r="A590" s="426"/>
      <c r="B590" s="426"/>
      <c r="C590" s="426"/>
      <c r="D590" s="426"/>
      <c r="E590" s="426"/>
      <c r="F590" s="426"/>
      <c r="G590" s="426"/>
      <c r="H590" s="426"/>
      <c r="I590" s="426"/>
      <c r="J590" s="426"/>
      <c r="K590" s="426"/>
      <c r="L590" s="426"/>
      <c r="M590" s="426"/>
      <c r="N590" s="426"/>
      <c r="O590" s="426"/>
      <c r="P590" s="426"/>
      <c r="Q590" s="426"/>
      <c r="R590" s="426"/>
      <c r="S590" s="426"/>
      <c r="T590" s="426"/>
      <c r="U590" s="426"/>
      <c r="V590" s="426"/>
      <c r="W590" s="426"/>
      <c r="X590" s="426"/>
      <c r="Y590" s="426"/>
      <c r="Z590" s="426"/>
    </row>
    <row r="591" spans="1:26" ht="15.75" customHeight="1">
      <c r="A591" s="426"/>
      <c r="B591" s="426"/>
      <c r="C591" s="426"/>
      <c r="D591" s="426"/>
      <c r="E591" s="426"/>
      <c r="F591" s="426"/>
      <c r="G591" s="426"/>
      <c r="H591" s="426"/>
      <c r="I591" s="426"/>
      <c r="J591" s="426"/>
      <c r="K591" s="426"/>
      <c r="L591" s="426"/>
      <c r="M591" s="426"/>
      <c r="N591" s="426"/>
      <c r="O591" s="426"/>
      <c r="P591" s="426"/>
      <c r="Q591" s="426"/>
      <c r="R591" s="426"/>
      <c r="S591" s="426"/>
      <c r="T591" s="426"/>
      <c r="U591" s="426"/>
      <c r="V591" s="426"/>
      <c r="W591" s="426"/>
      <c r="X591" s="426"/>
      <c r="Y591" s="426"/>
      <c r="Z591" s="426"/>
    </row>
    <row r="592" spans="1:26" ht="15.75" customHeight="1">
      <c r="A592" s="426"/>
      <c r="B592" s="426"/>
      <c r="C592" s="426"/>
      <c r="D592" s="426"/>
      <c r="E592" s="426"/>
      <c r="F592" s="426"/>
      <c r="G592" s="426"/>
      <c r="H592" s="426"/>
      <c r="I592" s="426"/>
      <c r="J592" s="426"/>
      <c r="K592" s="426"/>
      <c r="L592" s="426"/>
      <c r="M592" s="426"/>
      <c r="N592" s="426"/>
      <c r="O592" s="426"/>
      <c r="P592" s="426"/>
      <c r="Q592" s="426"/>
      <c r="R592" s="426"/>
      <c r="S592" s="426"/>
      <c r="T592" s="426"/>
      <c r="U592" s="426"/>
      <c r="V592" s="426"/>
      <c r="W592" s="426"/>
      <c r="X592" s="426"/>
      <c r="Y592" s="426"/>
      <c r="Z592" s="426"/>
    </row>
    <row r="593" spans="1:26" ht="15.75" customHeight="1">
      <c r="A593" s="426"/>
      <c r="B593" s="426"/>
      <c r="C593" s="426"/>
      <c r="D593" s="426"/>
      <c r="E593" s="426"/>
      <c r="F593" s="426"/>
      <c r="G593" s="426"/>
      <c r="H593" s="426"/>
      <c r="I593" s="426"/>
      <c r="J593" s="426"/>
      <c r="K593" s="426"/>
      <c r="L593" s="426"/>
      <c r="M593" s="426"/>
      <c r="N593" s="426"/>
      <c r="O593" s="426"/>
      <c r="P593" s="426"/>
      <c r="Q593" s="426"/>
      <c r="R593" s="426"/>
      <c r="S593" s="426"/>
      <c r="T593" s="426"/>
      <c r="U593" s="426"/>
      <c r="V593" s="426"/>
      <c r="W593" s="426"/>
      <c r="X593" s="426"/>
      <c r="Y593" s="426"/>
      <c r="Z593" s="426"/>
    </row>
    <row r="594" spans="1:26" ht="15.75" customHeight="1">
      <c r="A594" s="426"/>
      <c r="B594" s="426"/>
      <c r="C594" s="426"/>
      <c r="D594" s="426"/>
      <c r="E594" s="426"/>
      <c r="F594" s="426"/>
      <c r="G594" s="426"/>
      <c r="H594" s="426"/>
      <c r="I594" s="426"/>
      <c r="J594" s="426"/>
      <c r="K594" s="426"/>
      <c r="L594" s="426"/>
      <c r="M594" s="426"/>
      <c r="N594" s="426"/>
      <c r="O594" s="426"/>
      <c r="P594" s="426"/>
      <c r="Q594" s="426"/>
      <c r="R594" s="426"/>
      <c r="S594" s="426"/>
      <c r="T594" s="426"/>
      <c r="U594" s="426"/>
      <c r="V594" s="426"/>
      <c r="W594" s="426"/>
      <c r="X594" s="426"/>
      <c r="Y594" s="426"/>
      <c r="Z594" s="426"/>
    </row>
    <row r="595" spans="1:26" ht="15.75" customHeight="1">
      <c r="A595" s="426"/>
      <c r="B595" s="426"/>
      <c r="C595" s="426"/>
      <c r="D595" s="426"/>
      <c r="E595" s="426"/>
      <c r="F595" s="426"/>
      <c r="G595" s="426"/>
      <c r="H595" s="426"/>
      <c r="I595" s="426"/>
      <c r="J595" s="426"/>
      <c r="K595" s="426"/>
      <c r="L595" s="426"/>
      <c r="M595" s="426"/>
      <c r="N595" s="426"/>
      <c r="O595" s="426"/>
      <c r="P595" s="426"/>
      <c r="Q595" s="426"/>
      <c r="R595" s="426"/>
      <c r="S595" s="426"/>
      <c r="T595" s="426"/>
      <c r="U595" s="426"/>
      <c r="V595" s="426"/>
      <c r="W595" s="426"/>
      <c r="X595" s="426"/>
      <c r="Y595" s="426"/>
      <c r="Z595" s="426"/>
    </row>
    <row r="596" spans="1:26" ht="15.75" customHeight="1">
      <c r="A596" s="426"/>
      <c r="B596" s="426"/>
      <c r="C596" s="426"/>
      <c r="D596" s="426"/>
      <c r="E596" s="426"/>
      <c r="F596" s="426"/>
      <c r="G596" s="426"/>
      <c r="H596" s="426"/>
      <c r="I596" s="426"/>
      <c r="J596" s="426"/>
      <c r="K596" s="426"/>
      <c r="L596" s="426"/>
      <c r="M596" s="426"/>
      <c r="N596" s="426"/>
      <c r="O596" s="426"/>
      <c r="P596" s="426"/>
      <c r="Q596" s="426"/>
      <c r="R596" s="426"/>
      <c r="S596" s="426"/>
      <c r="T596" s="426"/>
      <c r="U596" s="426"/>
      <c r="V596" s="426"/>
      <c r="W596" s="426"/>
      <c r="X596" s="426"/>
      <c r="Y596" s="426"/>
      <c r="Z596" s="426"/>
    </row>
    <row r="597" spans="1:26" ht="15.75" customHeight="1">
      <c r="A597" s="426"/>
      <c r="B597" s="426"/>
      <c r="C597" s="426"/>
      <c r="D597" s="426"/>
      <c r="E597" s="426"/>
      <c r="F597" s="426"/>
      <c r="G597" s="426"/>
      <c r="H597" s="426"/>
      <c r="I597" s="426"/>
      <c r="J597" s="426"/>
      <c r="K597" s="426"/>
      <c r="L597" s="426"/>
      <c r="M597" s="426"/>
      <c r="N597" s="426"/>
      <c r="O597" s="426"/>
      <c r="P597" s="426"/>
      <c r="Q597" s="426"/>
      <c r="R597" s="426"/>
      <c r="S597" s="426"/>
      <c r="T597" s="426"/>
      <c r="U597" s="426"/>
      <c r="V597" s="426"/>
      <c r="W597" s="426"/>
      <c r="X597" s="426"/>
      <c r="Y597" s="426"/>
      <c r="Z597" s="426"/>
    </row>
    <row r="598" spans="1:26" ht="15.75" customHeight="1">
      <c r="A598" s="426"/>
      <c r="B598" s="426"/>
      <c r="C598" s="426"/>
      <c r="D598" s="426"/>
      <c r="E598" s="426"/>
      <c r="F598" s="426"/>
      <c r="G598" s="426"/>
      <c r="H598" s="426"/>
      <c r="I598" s="426"/>
      <c r="J598" s="426"/>
      <c r="K598" s="426"/>
      <c r="L598" s="426"/>
      <c r="M598" s="426"/>
      <c r="N598" s="426"/>
      <c r="O598" s="426"/>
      <c r="P598" s="426"/>
      <c r="Q598" s="426"/>
      <c r="R598" s="426"/>
      <c r="S598" s="426"/>
      <c r="T598" s="426"/>
      <c r="U598" s="426"/>
      <c r="V598" s="426"/>
      <c r="W598" s="426"/>
      <c r="X598" s="426"/>
      <c r="Y598" s="426"/>
      <c r="Z598" s="426"/>
    </row>
    <row r="599" spans="1:26" ht="15.75" customHeight="1">
      <c r="A599" s="426"/>
      <c r="B599" s="426"/>
      <c r="C599" s="426"/>
      <c r="D599" s="426"/>
      <c r="E599" s="426"/>
      <c r="F599" s="426"/>
      <c r="G599" s="426"/>
      <c r="H599" s="426"/>
      <c r="I599" s="426"/>
      <c r="J599" s="426"/>
      <c r="K599" s="426"/>
      <c r="L599" s="426"/>
      <c r="M599" s="426"/>
      <c r="N599" s="426"/>
      <c r="O599" s="426"/>
      <c r="P599" s="426"/>
      <c r="Q599" s="426"/>
      <c r="R599" s="426"/>
      <c r="S599" s="426"/>
      <c r="T599" s="426"/>
      <c r="U599" s="426"/>
      <c r="V599" s="426"/>
      <c r="W599" s="426"/>
      <c r="X599" s="426"/>
      <c r="Y599" s="426"/>
      <c r="Z599" s="426"/>
    </row>
    <row r="600" spans="1:26" ht="15.75" customHeight="1">
      <c r="A600" s="426"/>
      <c r="B600" s="426"/>
      <c r="C600" s="426"/>
      <c r="D600" s="426"/>
      <c r="E600" s="426"/>
      <c r="F600" s="426"/>
      <c r="G600" s="426"/>
      <c r="H600" s="426"/>
      <c r="I600" s="426"/>
      <c r="J600" s="426"/>
      <c r="K600" s="426"/>
      <c r="L600" s="426"/>
      <c r="M600" s="426"/>
      <c r="N600" s="426"/>
      <c r="O600" s="426"/>
      <c r="P600" s="426"/>
      <c r="Q600" s="426"/>
      <c r="R600" s="426"/>
      <c r="S600" s="426"/>
      <c r="T600" s="426"/>
      <c r="U600" s="426"/>
      <c r="V600" s="426"/>
      <c r="W600" s="426"/>
      <c r="X600" s="426"/>
      <c r="Y600" s="426"/>
      <c r="Z600" s="426"/>
    </row>
    <row r="601" spans="1:26" ht="15.75" customHeight="1">
      <c r="A601" s="426"/>
      <c r="B601" s="426"/>
      <c r="C601" s="426"/>
      <c r="D601" s="426"/>
      <c r="E601" s="426"/>
      <c r="F601" s="426"/>
      <c r="G601" s="426"/>
      <c r="H601" s="426"/>
      <c r="I601" s="426"/>
      <c r="J601" s="426"/>
      <c r="K601" s="426"/>
      <c r="L601" s="426"/>
      <c r="M601" s="426"/>
      <c r="N601" s="426"/>
      <c r="O601" s="426"/>
      <c r="P601" s="426"/>
      <c r="Q601" s="426"/>
      <c r="R601" s="426"/>
      <c r="S601" s="426"/>
      <c r="T601" s="426"/>
      <c r="U601" s="426"/>
      <c r="V601" s="426"/>
      <c r="W601" s="426"/>
      <c r="X601" s="426"/>
      <c r="Y601" s="426"/>
      <c r="Z601" s="426"/>
    </row>
    <row r="602" spans="1:26" ht="15.75" customHeight="1">
      <c r="A602" s="426"/>
      <c r="B602" s="426"/>
      <c r="C602" s="426"/>
      <c r="D602" s="426"/>
      <c r="E602" s="426"/>
      <c r="F602" s="426"/>
      <c r="G602" s="426"/>
      <c r="H602" s="426"/>
      <c r="I602" s="426"/>
      <c r="J602" s="426"/>
      <c r="K602" s="426"/>
      <c r="L602" s="426"/>
      <c r="M602" s="426"/>
      <c r="N602" s="426"/>
      <c r="O602" s="426"/>
      <c r="P602" s="426"/>
      <c r="Q602" s="426"/>
      <c r="R602" s="426"/>
      <c r="S602" s="426"/>
      <c r="T602" s="426"/>
      <c r="U602" s="426"/>
      <c r="V602" s="426"/>
      <c r="W602" s="426"/>
      <c r="X602" s="426"/>
      <c r="Y602" s="426"/>
      <c r="Z602" s="426"/>
    </row>
    <row r="603" spans="1:26" ht="15.75" customHeight="1">
      <c r="A603" s="426"/>
      <c r="B603" s="426"/>
      <c r="C603" s="426"/>
      <c r="D603" s="426"/>
      <c r="E603" s="426"/>
      <c r="F603" s="426"/>
      <c r="G603" s="426"/>
      <c r="H603" s="426"/>
      <c r="I603" s="426"/>
      <c r="J603" s="426"/>
      <c r="K603" s="426"/>
      <c r="L603" s="426"/>
      <c r="M603" s="426"/>
      <c r="N603" s="426"/>
      <c r="O603" s="426"/>
      <c r="P603" s="426"/>
      <c r="Q603" s="426"/>
      <c r="R603" s="426"/>
      <c r="S603" s="426"/>
      <c r="T603" s="426"/>
      <c r="U603" s="426"/>
      <c r="V603" s="426"/>
      <c r="W603" s="426"/>
      <c r="X603" s="426"/>
      <c r="Y603" s="426"/>
      <c r="Z603" s="426"/>
    </row>
    <row r="604" spans="1:26" ht="15.75" customHeight="1">
      <c r="A604" s="426"/>
      <c r="B604" s="426"/>
      <c r="C604" s="426"/>
      <c r="D604" s="426"/>
      <c r="E604" s="426"/>
      <c r="F604" s="426"/>
      <c r="G604" s="426"/>
      <c r="H604" s="426"/>
      <c r="I604" s="426"/>
      <c r="J604" s="426"/>
      <c r="K604" s="426"/>
      <c r="L604" s="426"/>
      <c r="M604" s="426"/>
      <c r="N604" s="426"/>
      <c r="O604" s="426"/>
      <c r="P604" s="426"/>
      <c r="Q604" s="426"/>
      <c r="R604" s="426"/>
      <c r="S604" s="426"/>
      <c r="T604" s="426"/>
      <c r="U604" s="426"/>
      <c r="V604" s="426"/>
      <c r="W604" s="426"/>
      <c r="X604" s="426"/>
      <c r="Y604" s="426"/>
      <c r="Z604" s="426"/>
    </row>
    <row r="605" spans="1:26" ht="15.75" customHeight="1">
      <c r="A605" s="426"/>
      <c r="B605" s="426"/>
      <c r="C605" s="426"/>
      <c r="D605" s="426"/>
      <c r="E605" s="426"/>
      <c r="F605" s="426"/>
      <c r="G605" s="426"/>
      <c r="H605" s="426"/>
      <c r="I605" s="426"/>
      <c r="J605" s="426"/>
      <c r="K605" s="426"/>
      <c r="L605" s="426"/>
      <c r="M605" s="426"/>
      <c r="N605" s="426"/>
      <c r="O605" s="426"/>
      <c r="P605" s="426"/>
      <c r="Q605" s="426"/>
      <c r="R605" s="426"/>
      <c r="S605" s="426"/>
      <c r="T605" s="426"/>
      <c r="U605" s="426"/>
      <c r="V605" s="426"/>
      <c r="W605" s="426"/>
      <c r="X605" s="426"/>
      <c r="Y605" s="426"/>
      <c r="Z605" s="426"/>
    </row>
    <row r="606" spans="1:26" ht="15.75" customHeight="1">
      <c r="A606" s="426"/>
      <c r="B606" s="426"/>
      <c r="C606" s="426"/>
      <c r="D606" s="426"/>
      <c r="E606" s="426"/>
      <c r="F606" s="426"/>
      <c r="G606" s="426"/>
      <c r="H606" s="426"/>
      <c r="I606" s="426"/>
      <c r="J606" s="426"/>
      <c r="K606" s="426"/>
      <c r="L606" s="426"/>
      <c r="M606" s="426"/>
      <c r="N606" s="426"/>
      <c r="O606" s="426"/>
      <c r="P606" s="426"/>
      <c r="Q606" s="426"/>
      <c r="R606" s="426"/>
      <c r="S606" s="426"/>
      <c r="T606" s="426"/>
      <c r="U606" s="426"/>
      <c r="V606" s="426"/>
      <c r="W606" s="426"/>
      <c r="X606" s="426"/>
      <c r="Y606" s="426"/>
      <c r="Z606" s="426"/>
    </row>
    <row r="607" spans="1:26" ht="15.75" customHeight="1">
      <c r="A607" s="426"/>
      <c r="B607" s="426"/>
      <c r="C607" s="426"/>
      <c r="D607" s="426"/>
      <c r="E607" s="426"/>
      <c r="F607" s="426"/>
      <c r="G607" s="426"/>
      <c r="H607" s="426"/>
      <c r="I607" s="426"/>
      <c r="J607" s="426"/>
      <c r="K607" s="426"/>
      <c r="L607" s="426"/>
      <c r="M607" s="426"/>
      <c r="N607" s="426"/>
      <c r="O607" s="426"/>
      <c r="P607" s="426"/>
      <c r="Q607" s="426"/>
      <c r="R607" s="426"/>
      <c r="S607" s="426"/>
      <c r="T607" s="426"/>
      <c r="U607" s="426"/>
      <c r="V607" s="426"/>
      <c r="W607" s="426"/>
      <c r="X607" s="426"/>
      <c r="Y607" s="426"/>
      <c r="Z607" s="426"/>
    </row>
    <row r="608" spans="1:26" ht="15.75" customHeight="1">
      <c r="A608" s="426"/>
      <c r="B608" s="426"/>
      <c r="C608" s="426"/>
      <c r="D608" s="426"/>
      <c r="E608" s="426"/>
      <c r="F608" s="426"/>
      <c r="G608" s="426"/>
      <c r="H608" s="426"/>
      <c r="I608" s="426"/>
      <c r="J608" s="426"/>
      <c r="K608" s="426"/>
      <c r="L608" s="426"/>
      <c r="M608" s="426"/>
      <c r="N608" s="426"/>
      <c r="O608" s="426"/>
      <c r="P608" s="426"/>
      <c r="Q608" s="426"/>
      <c r="R608" s="426"/>
      <c r="S608" s="426"/>
      <c r="T608" s="426"/>
      <c r="U608" s="426"/>
      <c r="V608" s="426"/>
      <c r="W608" s="426"/>
      <c r="X608" s="426"/>
      <c r="Y608" s="426"/>
      <c r="Z608" s="426"/>
    </row>
    <row r="609" spans="1:26" ht="15.75" customHeight="1">
      <c r="A609" s="426"/>
      <c r="B609" s="426"/>
      <c r="C609" s="426"/>
      <c r="D609" s="426"/>
      <c r="E609" s="426"/>
      <c r="F609" s="426"/>
      <c r="G609" s="426"/>
      <c r="H609" s="426"/>
      <c r="I609" s="426"/>
      <c r="J609" s="426"/>
      <c r="K609" s="426"/>
      <c r="L609" s="426"/>
      <c r="M609" s="426"/>
      <c r="N609" s="426"/>
      <c r="O609" s="426"/>
      <c r="P609" s="426"/>
      <c r="Q609" s="426"/>
      <c r="R609" s="426"/>
      <c r="S609" s="426"/>
      <c r="T609" s="426"/>
      <c r="U609" s="426"/>
      <c r="V609" s="426"/>
      <c r="W609" s="426"/>
      <c r="X609" s="426"/>
      <c r="Y609" s="426"/>
      <c r="Z609" s="426"/>
    </row>
    <row r="610" spans="1:26" ht="15.75" customHeight="1">
      <c r="A610" s="426"/>
      <c r="B610" s="426"/>
      <c r="C610" s="426"/>
      <c r="D610" s="426"/>
      <c r="E610" s="426"/>
      <c r="F610" s="426"/>
      <c r="G610" s="426"/>
      <c r="H610" s="426"/>
      <c r="I610" s="426"/>
      <c r="J610" s="426"/>
      <c r="K610" s="426"/>
      <c r="L610" s="426"/>
      <c r="M610" s="426"/>
      <c r="N610" s="426"/>
      <c r="O610" s="426"/>
      <c r="P610" s="426"/>
      <c r="Q610" s="426"/>
      <c r="R610" s="426"/>
      <c r="S610" s="426"/>
      <c r="T610" s="426"/>
      <c r="U610" s="426"/>
      <c r="V610" s="426"/>
      <c r="W610" s="426"/>
      <c r="X610" s="426"/>
      <c r="Y610" s="426"/>
      <c r="Z610" s="426"/>
    </row>
    <row r="611" spans="1:26" ht="15.75" customHeight="1">
      <c r="A611" s="426"/>
      <c r="B611" s="426"/>
      <c r="C611" s="426"/>
      <c r="D611" s="426"/>
      <c r="E611" s="426"/>
      <c r="F611" s="426"/>
      <c r="G611" s="426"/>
      <c r="H611" s="426"/>
      <c r="I611" s="426"/>
      <c r="J611" s="426"/>
      <c r="K611" s="426"/>
      <c r="L611" s="426"/>
      <c r="M611" s="426"/>
      <c r="N611" s="426"/>
      <c r="O611" s="426"/>
      <c r="P611" s="426"/>
      <c r="Q611" s="426"/>
      <c r="R611" s="426"/>
      <c r="S611" s="426"/>
      <c r="T611" s="426"/>
      <c r="U611" s="426"/>
      <c r="V611" s="426"/>
      <c r="W611" s="426"/>
      <c r="X611" s="426"/>
      <c r="Y611" s="426"/>
      <c r="Z611" s="426"/>
    </row>
    <row r="612" spans="1:26" ht="15.75" customHeight="1">
      <c r="A612" s="426"/>
      <c r="B612" s="426"/>
      <c r="C612" s="426"/>
      <c r="D612" s="426"/>
      <c r="E612" s="426"/>
      <c r="F612" s="426"/>
      <c r="G612" s="426"/>
      <c r="H612" s="426"/>
      <c r="I612" s="426"/>
      <c r="J612" s="426"/>
      <c r="K612" s="426"/>
      <c r="L612" s="426"/>
      <c r="M612" s="426"/>
      <c r="N612" s="426"/>
      <c r="O612" s="426"/>
      <c r="P612" s="426"/>
      <c r="Q612" s="426"/>
      <c r="R612" s="426"/>
      <c r="S612" s="426"/>
      <c r="T612" s="426"/>
      <c r="U612" s="426"/>
      <c r="V612" s="426"/>
      <c r="W612" s="426"/>
      <c r="X612" s="426"/>
      <c r="Y612" s="426"/>
      <c r="Z612" s="426"/>
    </row>
    <row r="613" spans="1:26" ht="15.75" customHeight="1">
      <c r="A613" s="426"/>
      <c r="B613" s="426"/>
      <c r="C613" s="426"/>
      <c r="D613" s="426"/>
      <c r="E613" s="426"/>
      <c r="F613" s="426"/>
      <c r="G613" s="426"/>
      <c r="H613" s="426"/>
      <c r="I613" s="426"/>
      <c r="J613" s="426"/>
      <c r="K613" s="426"/>
      <c r="L613" s="426"/>
      <c r="M613" s="426"/>
      <c r="N613" s="426"/>
      <c r="O613" s="426"/>
      <c r="P613" s="426"/>
      <c r="Q613" s="426"/>
      <c r="R613" s="426"/>
      <c r="S613" s="426"/>
      <c r="T613" s="426"/>
      <c r="U613" s="426"/>
      <c r="V613" s="426"/>
      <c r="W613" s="426"/>
      <c r="X613" s="426"/>
      <c r="Y613" s="426"/>
      <c r="Z613" s="426"/>
    </row>
    <row r="614" spans="1:26" ht="15.75" customHeight="1">
      <c r="A614" s="426"/>
      <c r="B614" s="426"/>
      <c r="C614" s="426"/>
      <c r="D614" s="426"/>
      <c r="E614" s="426"/>
      <c r="F614" s="426"/>
      <c r="G614" s="426"/>
      <c r="H614" s="426"/>
      <c r="I614" s="426"/>
      <c r="J614" s="426"/>
      <c r="K614" s="426"/>
      <c r="L614" s="426"/>
      <c r="M614" s="426"/>
      <c r="N614" s="426"/>
      <c r="O614" s="426"/>
      <c r="P614" s="426"/>
      <c r="Q614" s="426"/>
      <c r="R614" s="426"/>
      <c r="S614" s="426"/>
      <c r="T614" s="426"/>
      <c r="U614" s="426"/>
      <c r="V614" s="426"/>
      <c r="W614" s="426"/>
      <c r="X614" s="426"/>
      <c r="Y614" s="426"/>
      <c r="Z614" s="426"/>
    </row>
    <row r="615" spans="1:26" ht="15.75" customHeight="1">
      <c r="A615" s="426"/>
      <c r="B615" s="426"/>
      <c r="C615" s="426"/>
      <c r="D615" s="426"/>
      <c r="E615" s="426"/>
      <c r="F615" s="426"/>
      <c r="G615" s="426"/>
      <c r="H615" s="426"/>
      <c r="I615" s="426"/>
      <c r="J615" s="426"/>
      <c r="K615" s="426"/>
      <c r="L615" s="426"/>
      <c r="M615" s="426"/>
      <c r="N615" s="426"/>
      <c r="O615" s="426"/>
      <c r="P615" s="426"/>
      <c r="Q615" s="426"/>
      <c r="R615" s="426"/>
      <c r="S615" s="426"/>
      <c r="T615" s="426"/>
      <c r="U615" s="426"/>
      <c r="V615" s="426"/>
      <c r="W615" s="426"/>
      <c r="X615" s="426"/>
      <c r="Y615" s="426"/>
      <c r="Z615" s="426"/>
    </row>
    <row r="616" spans="1:26" ht="15.75" customHeight="1">
      <c r="A616" s="426"/>
      <c r="B616" s="426"/>
      <c r="C616" s="426"/>
      <c r="D616" s="426"/>
      <c r="E616" s="426"/>
      <c r="F616" s="426"/>
      <c r="G616" s="426"/>
      <c r="H616" s="426"/>
      <c r="I616" s="426"/>
      <c r="J616" s="426"/>
      <c r="K616" s="426"/>
      <c r="L616" s="426"/>
      <c r="M616" s="426"/>
      <c r="N616" s="426"/>
      <c r="O616" s="426"/>
      <c r="P616" s="426"/>
      <c r="Q616" s="426"/>
      <c r="R616" s="426"/>
      <c r="S616" s="426"/>
      <c r="T616" s="426"/>
      <c r="U616" s="426"/>
      <c r="V616" s="426"/>
      <c r="W616" s="426"/>
      <c r="X616" s="426"/>
      <c r="Y616" s="426"/>
      <c r="Z616" s="426"/>
    </row>
    <row r="617" spans="1:26" ht="15.75" customHeight="1">
      <c r="A617" s="426"/>
      <c r="B617" s="426"/>
      <c r="C617" s="426"/>
      <c r="D617" s="426"/>
      <c r="E617" s="426"/>
      <c r="F617" s="426"/>
      <c r="G617" s="426"/>
      <c r="H617" s="426"/>
      <c r="I617" s="426"/>
      <c r="J617" s="426"/>
      <c r="K617" s="426"/>
      <c r="L617" s="426"/>
      <c r="M617" s="426"/>
      <c r="N617" s="426"/>
      <c r="O617" s="426"/>
      <c r="P617" s="426"/>
      <c r="Q617" s="426"/>
      <c r="R617" s="426"/>
      <c r="S617" s="426"/>
      <c r="T617" s="426"/>
      <c r="U617" s="426"/>
      <c r="V617" s="426"/>
      <c r="W617" s="426"/>
      <c r="X617" s="426"/>
      <c r="Y617" s="426"/>
      <c r="Z617" s="426"/>
    </row>
    <row r="618" spans="1:26" ht="15.75" customHeight="1">
      <c r="A618" s="426"/>
      <c r="B618" s="426"/>
      <c r="C618" s="426"/>
      <c r="D618" s="426"/>
      <c r="E618" s="426"/>
      <c r="F618" s="426"/>
      <c r="G618" s="426"/>
      <c r="H618" s="426"/>
      <c r="I618" s="426"/>
      <c r="J618" s="426"/>
      <c r="K618" s="426"/>
      <c r="L618" s="426"/>
      <c r="M618" s="426"/>
      <c r="N618" s="426"/>
      <c r="O618" s="426"/>
      <c r="P618" s="426"/>
      <c r="Q618" s="426"/>
      <c r="R618" s="426"/>
      <c r="S618" s="426"/>
      <c r="T618" s="426"/>
      <c r="U618" s="426"/>
      <c r="V618" s="426"/>
      <c r="W618" s="426"/>
      <c r="X618" s="426"/>
      <c r="Y618" s="426"/>
      <c r="Z618" s="426"/>
    </row>
    <row r="619" spans="1:26" ht="15.75" customHeight="1">
      <c r="A619" s="426"/>
      <c r="B619" s="426"/>
      <c r="C619" s="426"/>
      <c r="D619" s="426"/>
      <c r="E619" s="426"/>
      <c r="F619" s="426"/>
      <c r="G619" s="426"/>
      <c r="H619" s="426"/>
      <c r="I619" s="426"/>
      <c r="J619" s="426"/>
      <c r="K619" s="426"/>
      <c r="L619" s="426"/>
      <c r="M619" s="426"/>
      <c r="N619" s="426"/>
      <c r="O619" s="426"/>
      <c r="P619" s="426"/>
      <c r="Q619" s="426"/>
      <c r="R619" s="426"/>
      <c r="S619" s="426"/>
      <c r="T619" s="426"/>
      <c r="U619" s="426"/>
      <c r="V619" s="426"/>
      <c r="W619" s="426"/>
      <c r="X619" s="426"/>
      <c r="Y619" s="426"/>
      <c r="Z619" s="426"/>
    </row>
    <row r="620" spans="1:26" ht="15.75" customHeight="1">
      <c r="A620" s="426"/>
      <c r="B620" s="426"/>
      <c r="C620" s="426"/>
      <c r="D620" s="426"/>
      <c r="E620" s="426"/>
      <c r="F620" s="426"/>
      <c r="G620" s="426"/>
      <c r="H620" s="426"/>
      <c r="I620" s="426"/>
      <c r="J620" s="426"/>
      <c r="K620" s="426"/>
      <c r="L620" s="426"/>
      <c r="M620" s="426"/>
      <c r="N620" s="426"/>
      <c r="O620" s="426"/>
      <c r="P620" s="426"/>
      <c r="Q620" s="426"/>
      <c r="R620" s="426"/>
      <c r="S620" s="426"/>
      <c r="T620" s="426"/>
      <c r="U620" s="426"/>
      <c r="V620" s="426"/>
      <c r="W620" s="426"/>
      <c r="X620" s="426"/>
      <c r="Y620" s="426"/>
      <c r="Z620" s="426"/>
    </row>
    <row r="621" spans="1:26" ht="15.75" customHeight="1">
      <c r="A621" s="426"/>
      <c r="B621" s="426"/>
      <c r="C621" s="426"/>
      <c r="D621" s="426"/>
      <c r="E621" s="426"/>
      <c r="F621" s="426"/>
      <c r="G621" s="426"/>
      <c r="H621" s="426"/>
      <c r="I621" s="426"/>
      <c r="J621" s="426"/>
      <c r="K621" s="426"/>
      <c r="L621" s="426"/>
      <c r="M621" s="426"/>
      <c r="N621" s="426"/>
      <c r="O621" s="426"/>
      <c r="P621" s="426"/>
      <c r="Q621" s="426"/>
      <c r="R621" s="426"/>
      <c r="S621" s="426"/>
      <c r="T621" s="426"/>
      <c r="U621" s="426"/>
      <c r="V621" s="426"/>
      <c r="W621" s="426"/>
      <c r="X621" s="426"/>
      <c r="Y621" s="426"/>
      <c r="Z621" s="426"/>
    </row>
    <row r="622" spans="1:26" ht="15.75" customHeight="1">
      <c r="A622" s="426"/>
      <c r="B622" s="426"/>
      <c r="C622" s="426"/>
      <c r="D622" s="426"/>
      <c r="E622" s="426"/>
      <c r="F622" s="426"/>
      <c r="G622" s="426"/>
      <c r="H622" s="426"/>
      <c r="I622" s="426"/>
      <c r="J622" s="426"/>
      <c r="K622" s="426"/>
      <c r="L622" s="426"/>
      <c r="M622" s="426"/>
      <c r="N622" s="426"/>
      <c r="O622" s="426"/>
      <c r="P622" s="426"/>
      <c r="Q622" s="426"/>
      <c r="R622" s="426"/>
      <c r="S622" s="426"/>
      <c r="T622" s="426"/>
      <c r="U622" s="426"/>
      <c r="V622" s="426"/>
      <c r="W622" s="426"/>
      <c r="X622" s="426"/>
      <c r="Y622" s="426"/>
      <c r="Z622" s="426"/>
    </row>
    <row r="623" spans="1:26" ht="15.75" customHeight="1">
      <c r="A623" s="426"/>
      <c r="B623" s="426"/>
      <c r="C623" s="426"/>
      <c r="D623" s="426"/>
      <c r="E623" s="426"/>
      <c r="F623" s="426"/>
      <c r="G623" s="426"/>
      <c r="H623" s="426"/>
      <c r="I623" s="426"/>
      <c r="J623" s="426"/>
      <c r="K623" s="426"/>
      <c r="L623" s="426"/>
      <c r="M623" s="426"/>
      <c r="N623" s="426"/>
      <c r="O623" s="426"/>
      <c r="P623" s="426"/>
      <c r="Q623" s="426"/>
      <c r="R623" s="426"/>
      <c r="S623" s="426"/>
      <c r="T623" s="426"/>
      <c r="U623" s="426"/>
      <c r="V623" s="426"/>
      <c r="W623" s="426"/>
      <c r="X623" s="426"/>
      <c r="Y623" s="426"/>
      <c r="Z623" s="426"/>
    </row>
    <row r="624" spans="1:26" ht="15.75" customHeight="1">
      <c r="A624" s="426"/>
      <c r="B624" s="426"/>
      <c r="C624" s="426"/>
      <c r="D624" s="426"/>
      <c r="E624" s="426"/>
      <c r="F624" s="426"/>
      <c r="G624" s="426"/>
      <c r="H624" s="426"/>
      <c r="I624" s="426"/>
      <c r="J624" s="426"/>
      <c r="K624" s="426"/>
      <c r="L624" s="426"/>
      <c r="M624" s="426"/>
      <c r="N624" s="426"/>
      <c r="O624" s="426"/>
      <c r="P624" s="426"/>
      <c r="Q624" s="426"/>
      <c r="R624" s="426"/>
      <c r="S624" s="426"/>
      <c r="T624" s="426"/>
      <c r="U624" s="426"/>
      <c r="V624" s="426"/>
      <c r="W624" s="426"/>
      <c r="X624" s="426"/>
      <c r="Y624" s="426"/>
      <c r="Z624" s="426"/>
    </row>
    <row r="625" spans="1:26" ht="15.75" customHeight="1">
      <c r="A625" s="426"/>
      <c r="B625" s="426"/>
      <c r="C625" s="426"/>
      <c r="D625" s="426"/>
      <c r="E625" s="426"/>
      <c r="F625" s="426"/>
      <c r="G625" s="426"/>
      <c r="H625" s="426"/>
      <c r="I625" s="426"/>
      <c r="J625" s="426"/>
      <c r="K625" s="426"/>
      <c r="L625" s="426"/>
      <c r="M625" s="426"/>
      <c r="N625" s="426"/>
      <c r="O625" s="426"/>
      <c r="P625" s="426"/>
      <c r="Q625" s="426"/>
      <c r="R625" s="426"/>
      <c r="S625" s="426"/>
      <c r="T625" s="426"/>
      <c r="U625" s="426"/>
      <c r="V625" s="426"/>
      <c r="W625" s="426"/>
      <c r="X625" s="426"/>
      <c r="Y625" s="426"/>
      <c r="Z625" s="426"/>
    </row>
    <row r="626" spans="1:26" ht="15.75" customHeight="1">
      <c r="A626" s="426"/>
      <c r="B626" s="426"/>
      <c r="C626" s="426"/>
      <c r="D626" s="426"/>
      <c r="E626" s="426"/>
      <c r="F626" s="426"/>
      <c r="G626" s="426"/>
      <c r="H626" s="426"/>
      <c r="I626" s="426"/>
      <c r="J626" s="426"/>
      <c r="K626" s="426"/>
      <c r="L626" s="426"/>
      <c r="M626" s="426"/>
      <c r="N626" s="426"/>
      <c r="O626" s="426"/>
      <c r="P626" s="426"/>
      <c r="Q626" s="426"/>
      <c r="R626" s="426"/>
      <c r="S626" s="426"/>
      <c r="T626" s="426"/>
      <c r="U626" s="426"/>
      <c r="V626" s="426"/>
      <c r="W626" s="426"/>
      <c r="X626" s="426"/>
      <c r="Y626" s="426"/>
      <c r="Z626" s="426"/>
    </row>
    <row r="627" spans="1:26" ht="15.75" customHeight="1">
      <c r="A627" s="426"/>
      <c r="B627" s="426"/>
      <c r="C627" s="426"/>
      <c r="D627" s="426"/>
      <c r="E627" s="426"/>
      <c r="F627" s="426"/>
      <c r="G627" s="426"/>
      <c r="H627" s="426"/>
      <c r="I627" s="426"/>
      <c r="J627" s="426"/>
      <c r="K627" s="426"/>
      <c r="L627" s="426"/>
      <c r="M627" s="426"/>
      <c r="N627" s="426"/>
      <c r="O627" s="426"/>
      <c r="P627" s="426"/>
      <c r="Q627" s="426"/>
      <c r="R627" s="426"/>
      <c r="S627" s="426"/>
      <c r="T627" s="426"/>
      <c r="U627" s="426"/>
      <c r="V627" s="426"/>
      <c r="W627" s="426"/>
      <c r="X627" s="426"/>
      <c r="Y627" s="426"/>
      <c r="Z627" s="426"/>
    </row>
    <row r="628" spans="1:26" ht="15.75" customHeight="1">
      <c r="A628" s="426"/>
      <c r="B628" s="426"/>
      <c r="C628" s="426"/>
      <c r="D628" s="426"/>
      <c r="E628" s="426"/>
      <c r="F628" s="426"/>
      <c r="G628" s="426"/>
      <c r="H628" s="426"/>
      <c r="I628" s="426"/>
      <c r="J628" s="426"/>
      <c r="K628" s="426"/>
      <c r="L628" s="426"/>
      <c r="M628" s="426"/>
      <c r="N628" s="426"/>
      <c r="O628" s="426"/>
      <c r="P628" s="426"/>
      <c r="Q628" s="426"/>
      <c r="R628" s="426"/>
      <c r="S628" s="426"/>
      <c r="T628" s="426"/>
      <c r="U628" s="426"/>
      <c r="V628" s="426"/>
      <c r="W628" s="426"/>
      <c r="X628" s="426"/>
      <c r="Y628" s="426"/>
      <c r="Z628" s="426"/>
    </row>
    <row r="629" spans="1:26" ht="15.75" customHeight="1">
      <c r="A629" s="426"/>
      <c r="B629" s="426"/>
      <c r="C629" s="426"/>
      <c r="D629" s="426"/>
      <c r="E629" s="426"/>
      <c r="F629" s="426"/>
      <c r="G629" s="426"/>
      <c r="H629" s="426"/>
      <c r="I629" s="426"/>
      <c r="J629" s="426"/>
      <c r="K629" s="426"/>
      <c r="L629" s="426"/>
      <c r="M629" s="426"/>
      <c r="N629" s="426"/>
      <c r="O629" s="426"/>
      <c r="P629" s="426"/>
      <c r="Q629" s="426"/>
      <c r="R629" s="426"/>
      <c r="S629" s="426"/>
      <c r="T629" s="426"/>
      <c r="U629" s="426"/>
      <c r="V629" s="426"/>
      <c r="W629" s="426"/>
      <c r="X629" s="426"/>
      <c r="Y629" s="426"/>
      <c r="Z629" s="426"/>
    </row>
    <row r="630" spans="1:26" ht="15.75" customHeight="1">
      <c r="A630" s="426"/>
      <c r="B630" s="426"/>
      <c r="C630" s="426"/>
      <c r="D630" s="426"/>
      <c r="E630" s="426"/>
      <c r="F630" s="426"/>
      <c r="G630" s="426"/>
      <c r="H630" s="426"/>
      <c r="I630" s="426"/>
      <c r="J630" s="426"/>
      <c r="K630" s="426"/>
      <c r="L630" s="426"/>
      <c r="M630" s="426"/>
      <c r="N630" s="426"/>
      <c r="O630" s="426"/>
      <c r="P630" s="426"/>
      <c r="Q630" s="426"/>
      <c r="R630" s="426"/>
      <c r="S630" s="426"/>
      <c r="T630" s="426"/>
      <c r="U630" s="426"/>
      <c r="V630" s="426"/>
      <c r="W630" s="426"/>
      <c r="X630" s="426"/>
      <c r="Y630" s="426"/>
      <c r="Z630" s="426"/>
    </row>
    <row r="631" spans="1:26" ht="15.75" customHeight="1">
      <c r="A631" s="426"/>
      <c r="B631" s="426"/>
      <c r="C631" s="426"/>
      <c r="D631" s="426"/>
      <c r="E631" s="426"/>
      <c r="F631" s="426"/>
      <c r="G631" s="426"/>
      <c r="H631" s="426"/>
      <c r="I631" s="426"/>
      <c r="J631" s="426"/>
      <c r="K631" s="426"/>
      <c r="L631" s="426"/>
      <c r="M631" s="426"/>
      <c r="N631" s="426"/>
      <c r="O631" s="426"/>
      <c r="P631" s="426"/>
      <c r="Q631" s="426"/>
      <c r="R631" s="426"/>
      <c r="S631" s="426"/>
      <c r="T631" s="426"/>
      <c r="U631" s="426"/>
      <c r="V631" s="426"/>
      <c r="W631" s="426"/>
      <c r="X631" s="426"/>
      <c r="Y631" s="426"/>
      <c r="Z631" s="426"/>
    </row>
    <row r="632" spans="1:26" ht="15.75" customHeight="1">
      <c r="A632" s="426"/>
      <c r="B632" s="426"/>
      <c r="C632" s="426"/>
      <c r="D632" s="426"/>
      <c r="E632" s="426"/>
      <c r="F632" s="426"/>
      <c r="G632" s="426"/>
      <c r="H632" s="426"/>
      <c r="I632" s="426"/>
      <c r="J632" s="426"/>
      <c r="K632" s="426"/>
      <c r="L632" s="426"/>
      <c r="M632" s="426"/>
      <c r="N632" s="426"/>
      <c r="O632" s="426"/>
      <c r="P632" s="426"/>
      <c r="Q632" s="426"/>
      <c r="R632" s="426"/>
      <c r="S632" s="426"/>
      <c r="T632" s="426"/>
      <c r="U632" s="426"/>
      <c r="V632" s="426"/>
      <c r="W632" s="426"/>
      <c r="X632" s="426"/>
      <c r="Y632" s="426"/>
      <c r="Z632" s="426"/>
    </row>
    <row r="633" spans="1:26" ht="15.75" customHeight="1">
      <c r="A633" s="426"/>
      <c r="B633" s="426"/>
      <c r="C633" s="426"/>
      <c r="D633" s="426"/>
      <c r="E633" s="426"/>
      <c r="F633" s="426"/>
      <c r="G633" s="426"/>
      <c r="H633" s="426"/>
      <c r="I633" s="426"/>
      <c r="J633" s="426"/>
      <c r="K633" s="426"/>
      <c r="L633" s="426"/>
      <c r="M633" s="426"/>
      <c r="N633" s="426"/>
      <c r="O633" s="426"/>
      <c r="P633" s="426"/>
      <c r="Q633" s="426"/>
      <c r="R633" s="426"/>
      <c r="S633" s="426"/>
      <c r="T633" s="426"/>
      <c r="U633" s="426"/>
      <c r="V633" s="426"/>
      <c r="W633" s="426"/>
      <c r="X633" s="426"/>
      <c r="Y633" s="426"/>
      <c r="Z633" s="426"/>
    </row>
    <row r="634" spans="1:26" ht="15.75" customHeight="1">
      <c r="A634" s="426"/>
      <c r="B634" s="426"/>
      <c r="C634" s="426"/>
      <c r="D634" s="426"/>
      <c r="E634" s="426"/>
      <c r="F634" s="426"/>
      <c r="G634" s="426"/>
      <c r="H634" s="426"/>
      <c r="I634" s="426"/>
      <c r="J634" s="426"/>
      <c r="K634" s="426"/>
      <c r="L634" s="426"/>
      <c r="M634" s="426"/>
      <c r="N634" s="426"/>
      <c r="O634" s="426"/>
      <c r="P634" s="426"/>
      <c r="Q634" s="426"/>
      <c r="R634" s="426"/>
      <c r="S634" s="426"/>
      <c r="T634" s="426"/>
      <c r="U634" s="426"/>
      <c r="V634" s="426"/>
      <c r="W634" s="426"/>
      <c r="X634" s="426"/>
      <c r="Y634" s="426"/>
      <c r="Z634" s="426"/>
    </row>
    <row r="635" spans="1:26" ht="15.75" customHeight="1">
      <c r="A635" s="426"/>
      <c r="B635" s="426"/>
      <c r="C635" s="426"/>
      <c r="D635" s="426"/>
      <c r="E635" s="426"/>
      <c r="F635" s="426"/>
      <c r="G635" s="426"/>
      <c r="H635" s="426"/>
      <c r="I635" s="426"/>
      <c r="J635" s="426"/>
      <c r="K635" s="426"/>
      <c r="L635" s="426"/>
      <c r="M635" s="426"/>
      <c r="N635" s="426"/>
      <c r="O635" s="426"/>
      <c r="P635" s="426"/>
      <c r="Q635" s="426"/>
      <c r="R635" s="426"/>
      <c r="S635" s="426"/>
      <c r="T635" s="426"/>
      <c r="U635" s="426"/>
      <c r="V635" s="426"/>
      <c r="W635" s="426"/>
      <c r="X635" s="426"/>
      <c r="Y635" s="426"/>
      <c r="Z635" s="426"/>
    </row>
    <row r="636" spans="1:26" ht="15.75" customHeight="1">
      <c r="A636" s="426"/>
      <c r="B636" s="426"/>
      <c r="C636" s="426"/>
      <c r="D636" s="426"/>
      <c r="E636" s="426"/>
      <c r="F636" s="426"/>
      <c r="G636" s="426"/>
      <c r="H636" s="426"/>
      <c r="I636" s="426"/>
      <c r="J636" s="426"/>
      <c r="K636" s="426"/>
      <c r="L636" s="426"/>
      <c r="M636" s="426"/>
      <c r="N636" s="426"/>
      <c r="O636" s="426"/>
      <c r="P636" s="426"/>
      <c r="Q636" s="426"/>
      <c r="R636" s="426"/>
      <c r="S636" s="426"/>
      <c r="T636" s="426"/>
      <c r="U636" s="426"/>
      <c r="V636" s="426"/>
      <c r="W636" s="426"/>
      <c r="X636" s="426"/>
      <c r="Y636" s="426"/>
      <c r="Z636" s="426"/>
    </row>
    <row r="637" spans="1:26" ht="15.75" customHeight="1">
      <c r="A637" s="426"/>
      <c r="B637" s="426"/>
      <c r="C637" s="426"/>
      <c r="D637" s="426"/>
      <c r="E637" s="426"/>
      <c r="F637" s="426"/>
      <c r="G637" s="426"/>
      <c r="H637" s="426"/>
      <c r="I637" s="426"/>
      <c r="J637" s="426"/>
      <c r="K637" s="426"/>
      <c r="L637" s="426"/>
      <c r="M637" s="426"/>
      <c r="N637" s="426"/>
      <c r="O637" s="426"/>
      <c r="P637" s="426"/>
      <c r="Q637" s="426"/>
      <c r="R637" s="426"/>
      <c r="S637" s="426"/>
      <c r="T637" s="426"/>
      <c r="U637" s="426"/>
      <c r="V637" s="426"/>
      <c r="W637" s="426"/>
      <c r="X637" s="426"/>
      <c r="Y637" s="426"/>
      <c r="Z637" s="426"/>
    </row>
    <row r="638" spans="1:26" ht="15.75" customHeight="1">
      <c r="A638" s="426"/>
      <c r="B638" s="426"/>
      <c r="C638" s="426"/>
      <c r="D638" s="426"/>
      <c r="E638" s="426"/>
      <c r="F638" s="426"/>
      <c r="G638" s="426"/>
      <c r="H638" s="426"/>
      <c r="I638" s="426"/>
      <c r="J638" s="426"/>
      <c r="K638" s="426"/>
      <c r="L638" s="426"/>
      <c r="M638" s="426"/>
      <c r="N638" s="426"/>
      <c r="O638" s="426"/>
      <c r="P638" s="426"/>
      <c r="Q638" s="426"/>
      <c r="R638" s="426"/>
      <c r="S638" s="426"/>
      <c r="T638" s="426"/>
      <c r="U638" s="426"/>
      <c r="V638" s="426"/>
      <c r="W638" s="426"/>
      <c r="X638" s="426"/>
      <c r="Y638" s="426"/>
      <c r="Z638" s="426"/>
    </row>
    <row r="639" spans="1:26" ht="15.75" customHeight="1">
      <c r="A639" s="426"/>
      <c r="B639" s="426"/>
      <c r="C639" s="426"/>
      <c r="D639" s="426"/>
      <c r="E639" s="426"/>
      <c r="F639" s="426"/>
      <c r="G639" s="426"/>
      <c r="H639" s="426"/>
      <c r="I639" s="426"/>
      <c r="J639" s="426"/>
      <c r="K639" s="426"/>
      <c r="L639" s="426"/>
      <c r="M639" s="426"/>
      <c r="N639" s="426"/>
      <c r="O639" s="426"/>
      <c r="P639" s="426"/>
      <c r="Q639" s="426"/>
      <c r="R639" s="426"/>
      <c r="S639" s="426"/>
      <c r="T639" s="426"/>
      <c r="U639" s="426"/>
      <c r="V639" s="426"/>
      <c r="W639" s="426"/>
      <c r="X639" s="426"/>
      <c r="Y639" s="426"/>
      <c r="Z639" s="426"/>
    </row>
    <row r="640" spans="1:26" ht="15.75" customHeight="1">
      <c r="A640" s="426"/>
      <c r="B640" s="426"/>
      <c r="C640" s="426"/>
      <c r="D640" s="426"/>
      <c r="E640" s="426"/>
      <c r="F640" s="426"/>
      <c r="G640" s="426"/>
      <c r="H640" s="426"/>
      <c r="I640" s="426"/>
      <c r="J640" s="426"/>
      <c r="K640" s="426"/>
      <c r="L640" s="426"/>
      <c r="M640" s="426"/>
      <c r="N640" s="426"/>
      <c r="O640" s="426"/>
      <c r="P640" s="426"/>
      <c r="Q640" s="426"/>
      <c r="R640" s="426"/>
      <c r="S640" s="426"/>
      <c r="T640" s="426"/>
      <c r="U640" s="426"/>
      <c r="V640" s="426"/>
      <c r="W640" s="426"/>
      <c r="X640" s="426"/>
      <c r="Y640" s="426"/>
      <c r="Z640" s="426"/>
    </row>
    <row r="641" spans="1:26" ht="15.75" customHeight="1">
      <c r="A641" s="426"/>
      <c r="B641" s="426"/>
      <c r="C641" s="426"/>
      <c r="D641" s="426"/>
      <c r="E641" s="426"/>
      <c r="F641" s="426"/>
      <c r="G641" s="426"/>
      <c r="H641" s="426"/>
      <c r="I641" s="426"/>
      <c r="J641" s="426"/>
      <c r="K641" s="426"/>
      <c r="L641" s="426"/>
      <c r="M641" s="426"/>
      <c r="N641" s="426"/>
      <c r="O641" s="426"/>
      <c r="P641" s="426"/>
      <c r="Q641" s="426"/>
      <c r="R641" s="426"/>
      <c r="S641" s="426"/>
      <c r="T641" s="426"/>
      <c r="U641" s="426"/>
      <c r="V641" s="426"/>
      <c r="W641" s="426"/>
      <c r="X641" s="426"/>
      <c r="Y641" s="426"/>
      <c r="Z641" s="426"/>
    </row>
    <row r="642" spans="1:26" ht="15.75" customHeight="1">
      <c r="A642" s="426"/>
      <c r="B642" s="426"/>
      <c r="C642" s="426"/>
      <c r="D642" s="426"/>
      <c r="E642" s="426"/>
      <c r="F642" s="426"/>
      <c r="G642" s="426"/>
      <c r="H642" s="426"/>
      <c r="I642" s="426"/>
      <c r="J642" s="426"/>
      <c r="K642" s="426"/>
      <c r="L642" s="426"/>
      <c r="M642" s="426"/>
      <c r="N642" s="426"/>
      <c r="O642" s="426"/>
      <c r="P642" s="426"/>
      <c r="Q642" s="426"/>
      <c r="R642" s="426"/>
      <c r="S642" s="426"/>
      <c r="T642" s="426"/>
      <c r="U642" s="426"/>
      <c r="V642" s="426"/>
      <c r="W642" s="426"/>
      <c r="X642" s="426"/>
      <c r="Y642" s="426"/>
      <c r="Z642" s="426"/>
    </row>
    <row r="643" spans="1:26" ht="15.75" customHeight="1">
      <c r="A643" s="426"/>
      <c r="B643" s="426"/>
      <c r="C643" s="426"/>
      <c r="D643" s="426"/>
      <c r="E643" s="426"/>
      <c r="F643" s="426"/>
      <c r="G643" s="426"/>
      <c r="H643" s="426"/>
      <c r="I643" s="426"/>
      <c r="J643" s="426"/>
      <c r="K643" s="426"/>
      <c r="L643" s="426"/>
      <c r="M643" s="426"/>
      <c r="N643" s="426"/>
      <c r="O643" s="426"/>
      <c r="P643" s="426"/>
      <c r="Q643" s="426"/>
      <c r="R643" s="426"/>
      <c r="S643" s="426"/>
      <c r="T643" s="426"/>
      <c r="U643" s="426"/>
      <c r="V643" s="426"/>
      <c r="W643" s="426"/>
      <c r="X643" s="426"/>
      <c r="Y643" s="426"/>
      <c r="Z643" s="426"/>
    </row>
    <row r="644" spans="1:26" ht="15.75" customHeight="1">
      <c r="A644" s="426"/>
      <c r="B644" s="426"/>
      <c r="C644" s="426"/>
      <c r="D644" s="426"/>
      <c r="E644" s="426"/>
      <c r="F644" s="426"/>
      <c r="G644" s="426"/>
      <c r="H644" s="426"/>
      <c r="I644" s="426"/>
      <c r="J644" s="426"/>
      <c r="K644" s="426"/>
      <c r="L644" s="426"/>
      <c r="M644" s="426"/>
      <c r="N644" s="426"/>
      <c r="O644" s="426"/>
      <c r="P644" s="426"/>
      <c r="Q644" s="426"/>
      <c r="R644" s="426"/>
      <c r="S644" s="426"/>
      <c r="T644" s="426"/>
      <c r="U644" s="426"/>
      <c r="V644" s="426"/>
      <c r="W644" s="426"/>
      <c r="X644" s="426"/>
      <c r="Y644" s="426"/>
      <c r="Z644" s="426"/>
    </row>
    <row r="645" spans="1:26" ht="15.75" customHeight="1">
      <c r="A645" s="426"/>
      <c r="B645" s="426"/>
      <c r="C645" s="426"/>
      <c r="D645" s="426"/>
      <c r="E645" s="426"/>
      <c r="F645" s="426"/>
      <c r="G645" s="426"/>
      <c r="H645" s="426"/>
      <c r="I645" s="426"/>
      <c r="J645" s="426"/>
      <c r="K645" s="426"/>
      <c r="L645" s="426"/>
      <c r="M645" s="426"/>
      <c r="N645" s="426"/>
      <c r="O645" s="426"/>
      <c r="P645" s="426"/>
      <c r="Q645" s="426"/>
      <c r="R645" s="426"/>
      <c r="S645" s="426"/>
      <c r="T645" s="426"/>
      <c r="U645" s="426"/>
      <c r="V645" s="426"/>
      <c r="W645" s="426"/>
      <c r="X645" s="426"/>
      <c r="Y645" s="426"/>
      <c r="Z645" s="426"/>
    </row>
    <row r="646" spans="1:26" ht="15.75" customHeight="1">
      <c r="A646" s="426"/>
      <c r="B646" s="426"/>
      <c r="C646" s="426"/>
      <c r="D646" s="426"/>
      <c r="E646" s="426"/>
      <c r="F646" s="426"/>
      <c r="G646" s="426"/>
      <c r="H646" s="426"/>
      <c r="I646" s="426"/>
      <c r="J646" s="426"/>
      <c r="K646" s="426"/>
      <c r="L646" s="426"/>
      <c r="M646" s="426"/>
      <c r="N646" s="426"/>
      <c r="O646" s="426"/>
      <c r="P646" s="426"/>
      <c r="Q646" s="426"/>
      <c r="R646" s="426"/>
      <c r="S646" s="426"/>
      <c r="T646" s="426"/>
      <c r="U646" s="426"/>
      <c r="V646" s="426"/>
      <c r="W646" s="426"/>
      <c r="X646" s="426"/>
      <c r="Y646" s="426"/>
      <c r="Z646" s="426"/>
    </row>
    <row r="647" spans="1:26" ht="15.75" customHeight="1">
      <c r="A647" s="426"/>
      <c r="B647" s="426"/>
      <c r="C647" s="426"/>
      <c r="D647" s="426"/>
      <c r="E647" s="426"/>
      <c r="F647" s="426"/>
      <c r="G647" s="426"/>
      <c r="H647" s="426"/>
      <c r="I647" s="426"/>
      <c r="J647" s="426"/>
      <c r="K647" s="426"/>
      <c r="L647" s="426"/>
      <c r="M647" s="426"/>
      <c r="N647" s="426"/>
      <c r="O647" s="426"/>
      <c r="P647" s="426"/>
      <c r="Q647" s="426"/>
      <c r="R647" s="426"/>
      <c r="S647" s="426"/>
      <c r="T647" s="426"/>
      <c r="U647" s="426"/>
      <c r="V647" s="426"/>
      <c r="W647" s="426"/>
      <c r="X647" s="426"/>
      <c r="Y647" s="426"/>
      <c r="Z647" s="426"/>
    </row>
    <row r="648" spans="1:26" ht="15.75" customHeight="1">
      <c r="A648" s="426"/>
      <c r="B648" s="426"/>
      <c r="C648" s="426"/>
      <c r="D648" s="426"/>
      <c r="E648" s="426"/>
      <c r="F648" s="426"/>
      <c r="G648" s="426"/>
      <c r="H648" s="426"/>
      <c r="I648" s="426"/>
      <c r="J648" s="426"/>
      <c r="K648" s="426"/>
      <c r="L648" s="426"/>
      <c r="M648" s="426"/>
      <c r="N648" s="426"/>
      <c r="O648" s="426"/>
      <c r="P648" s="426"/>
      <c r="Q648" s="426"/>
      <c r="R648" s="426"/>
      <c r="S648" s="426"/>
      <c r="T648" s="426"/>
      <c r="U648" s="426"/>
      <c r="V648" s="426"/>
      <c r="W648" s="426"/>
      <c r="X648" s="426"/>
      <c r="Y648" s="426"/>
      <c r="Z648" s="426"/>
    </row>
    <row r="649" spans="1:26" ht="15.75" customHeight="1">
      <c r="A649" s="426"/>
      <c r="B649" s="426"/>
      <c r="C649" s="426"/>
      <c r="D649" s="426"/>
      <c r="E649" s="426"/>
      <c r="F649" s="426"/>
      <c r="G649" s="426"/>
      <c r="H649" s="426"/>
      <c r="I649" s="426"/>
      <c r="J649" s="426"/>
      <c r="K649" s="426"/>
      <c r="L649" s="426"/>
      <c r="M649" s="426"/>
      <c r="N649" s="426"/>
      <c r="O649" s="426"/>
      <c r="P649" s="426"/>
      <c r="Q649" s="426"/>
      <c r="R649" s="426"/>
      <c r="S649" s="426"/>
      <c r="T649" s="426"/>
      <c r="U649" s="426"/>
      <c r="V649" s="426"/>
      <c r="W649" s="426"/>
      <c r="X649" s="426"/>
      <c r="Y649" s="426"/>
      <c r="Z649" s="426"/>
    </row>
    <row r="650" spans="1:26" ht="15.75" customHeight="1">
      <c r="A650" s="426"/>
      <c r="B650" s="426"/>
      <c r="C650" s="426"/>
      <c r="D650" s="426"/>
      <c r="E650" s="426"/>
      <c r="F650" s="426"/>
      <c r="G650" s="426"/>
      <c r="H650" s="426"/>
      <c r="I650" s="426"/>
      <c r="J650" s="426"/>
      <c r="K650" s="426"/>
      <c r="L650" s="426"/>
      <c r="M650" s="426"/>
      <c r="N650" s="426"/>
      <c r="O650" s="426"/>
      <c r="P650" s="426"/>
      <c r="Q650" s="426"/>
      <c r="R650" s="426"/>
      <c r="S650" s="426"/>
      <c r="T650" s="426"/>
      <c r="U650" s="426"/>
      <c r="V650" s="426"/>
      <c r="W650" s="426"/>
      <c r="X650" s="426"/>
      <c r="Y650" s="426"/>
      <c r="Z650" s="426"/>
    </row>
    <row r="651" spans="1:26" ht="15.75" customHeight="1">
      <c r="A651" s="426"/>
      <c r="B651" s="426"/>
      <c r="C651" s="426"/>
      <c r="D651" s="426"/>
      <c r="E651" s="426"/>
      <c r="F651" s="426"/>
      <c r="G651" s="426"/>
      <c r="H651" s="426"/>
      <c r="I651" s="426"/>
      <c r="J651" s="426"/>
      <c r="K651" s="426"/>
      <c r="L651" s="426"/>
      <c r="M651" s="426"/>
      <c r="N651" s="426"/>
      <c r="O651" s="426"/>
      <c r="P651" s="426"/>
      <c r="Q651" s="426"/>
      <c r="R651" s="426"/>
      <c r="S651" s="426"/>
      <c r="T651" s="426"/>
      <c r="U651" s="426"/>
      <c r="V651" s="426"/>
      <c r="W651" s="426"/>
      <c r="X651" s="426"/>
      <c r="Y651" s="426"/>
      <c r="Z651" s="426"/>
    </row>
    <row r="652" spans="1:26" ht="15.75" customHeight="1">
      <c r="A652" s="426"/>
      <c r="B652" s="426"/>
      <c r="C652" s="426"/>
      <c r="D652" s="426"/>
      <c r="E652" s="426"/>
      <c r="F652" s="426"/>
      <c r="G652" s="426"/>
      <c r="H652" s="426"/>
      <c r="I652" s="426"/>
      <c r="J652" s="426"/>
      <c r="K652" s="426"/>
      <c r="L652" s="426"/>
      <c r="M652" s="426"/>
      <c r="N652" s="426"/>
      <c r="O652" s="426"/>
      <c r="P652" s="426"/>
      <c r="Q652" s="426"/>
      <c r="R652" s="426"/>
      <c r="S652" s="426"/>
      <c r="T652" s="426"/>
      <c r="U652" s="426"/>
      <c r="V652" s="426"/>
      <c r="W652" s="426"/>
      <c r="X652" s="426"/>
      <c r="Y652" s="426"/>
      <c r="Z652" s="426"/>
    </row>
    <row r="653" spans="1:26" ht="15.75" customHeight="1">
      <c r="A653" s="426"/>
      <c r="B653" s="426"/>
      <c r="C653" s="426"/>
      <c r="D653" s="426"/>
      <c r="E653" s="426"/>
      <c r="F653" s="426"/>
      <c r="G653" s="426"/>
      <c r="H653" s="426"/>
      <c r="I653" s="426"/>
      <c r="J653" s="426"/>
      <c r="K653" s="426"/>
      <c r="L653" s="426"/>
      <c r="M653" s="426"/>
      <c r="N653" s="426"/>
      <c r="O653" s="426"/>
      <c r="P653" s="426"/>
      <c r="Q653" s="426"/>
      <c r="R653" s="426"/>
      <c r="S653" s="426"/>
      <c r="T653" s="426"/>
      <c r="U653" s="426"/>
      <c r="V653" s="426"/>
      <c r="W653" s="426"/>
      <c r="X653" s="426"/>
      <c r="Y653" s="426"/>
      <c r="Z653" s="426"/>
    </row>
    <row r="654" spans="1:26" ht="15.75" customHeight="1">
      <c r="A654" s="426"/>
      <c r="B654" s="426"/>
      <c r="C654" s="426"/>
      <c r="D654" s="426"/>
      <c r="E654" s="426"/>
      <c r="F654" s="426"/>
      <c r="G654" s="426"/>
      <c r="H654" s="426"/>
      <c r="I654" s="426"/>
      <c r="J654" s="426"/>
      <c r="K654" s="426"/>
      <c r="L654" s="426"/>
      <c r="M654" s="426"/>
      <c r="N654" s="426"/>
      <c r="O654" s="426"/>
      <c r="P654" s="426"/>
      <c r="Q654" s="426"/>
      <c r="R654" s="426"/>
      <c r="S654" s="426"/>
      <c r="T654" s="426"/>
      <c r="U654" s="426"/>
      <c r="V654" s="426"/>
      <c r="W654" s="426"/>
      <c r="X654" s="426"/>
      <c r="Y654" s="426"/>
      <c r="Z654" s="426"/>
    </row>
    <row r="655" spans="1:26" ht="15.75" customHeight="1">
      <c r="A655" s="426"/>
      <c r="B655" s="426"/>
      <c r="C655" s="426"/>
      <c r="D655" s="426"/>
      <c r="E655" s="426"/>
      <c r="F655" s="426"/>
      <c r="G655" s="426"/>
      <c r="H655" s="426"/>
      <c r="I655" s="426"/>
      <c r="J655" s="426"/>
      <c r="K655" s="426"/>
      <c r="L655" s="426"/>
      <c r="M655" s="426"/>
      <c r="N655" s="426"/>
      <c r="O655" s="426"/>
      <c r="P655" s="426"/>
      <c r="Q655" s="426"/>
      <c r="R655" s="426"/>
      <c r="S655" s="426"/>
      <c r="T655" s="426"/>
      <c r="U655" s="426"/>
      <c r="V655" s="426"/>
      <c r="W655" s="426"/>
      <c r="X655" s="426"/>
      <c r="Y655" s="426"/>
      <c r="Z655" s="426"/>
    </row>
    <row r="656" spans="1:26" ht="15.75" customHeight="1">
      <c r="A656" s="426"/>
      <c r="B656" s="426"/>
      <c r="C656" s="426"/>
      <c r="D656" s="426"/>
      <c r="E656" s="426"/>
      <c r="F656" s="426"/>
      <c r="G656" s="426"/>
      <c r="H656" s="426"/>
      <c r="I656" s="426"/>
      <c r="J656" s="426"/>
      <c r="K656" s="426"/>
      <c r="L656" s="426"/>
      <c r="M656" s="426"/>
      <c r="N656" s="426"/>
      <c r="O656" s="426"/>
      <c r="P656" s="426"/>
      <c r="Q656" s="426"/>
      <c r="R656" s="426"/>
      <c r="S656" s="426"/>
      <c r="T656" s="426"/>
      <c r="U656" s="426"/>
      <c r="V656" s="426"/>
      <c r="W656" s="426"/>
      <c r="X656" s="426"/>
      <c r="Y656" s="426"/>
      <c r="Z656" s="426"/>
    </row>
    <row r="657" spans="1:26" ht="15.75" customHeight="1">
      <c r="A657" s="426"/>
      <c r="B657" s="426"/>
      <c r="C657" s="426"/>
      <c r="D657" s="426"/>
      <c r="E657" s="426"/>
      <c r="F657" s="426"/>
      <c r="G657" s="426"/>
      <c r="H657" s="426"/>
      <c r="I657" s="426"/>
      <c r="J657" s="426"/>
      <c r="K657" s="426"/>
      <c r="L657" s="426"/>
      <c r="M657" s="426"/>
      <c r="N657" s="426"/>
      <c r="O657" s="426"/>
      <c r="P657" s="426"/>
      <c r="Q657" s="426"/>
      <c r="R657" s="426"/>
      <c r="S657" s="426"/>
      <c r="T657" s="426"/>
      <c r="U657" s="426"/>
      <c r="V657" s="426"/>
      <c r="W657" s="426"/>
      <c r="X657" s="426"/>
      <c r="Y657" s="426"/>
      <c r="Z657" s="426"/>
    </row>
    <row r="658" spans="1:26" ht="15.75" customHeight="1">
      <c r="A658" s="426"/>
      <c r="B658" s="426"/>
      <c r="C658" s="426"/>
      <c r="D658" s="426"/>
      <c r="E658" s="426"/>
      <c r="F658" s="426"/>
      <c r="G658" s="426"/>
      <c r="H658" s="426"/>
      <c r="I658" s="426"/>
      <c r="J658" s="426"/>
      <c r="K658" s="426"/>
      <c r="L658" s="426"/>
      <c r="M658" s="426"/>
      <c r="N658" s="426"/>
      <c r="O658" s="426"/>
      <c r="P658" s="426"/>
      <c r="Q658" s="426"/>
      <c r="R658" s="426"/>
      <c r="S658" s="426"/>
      <c r="T658" s="426"/>
      <c r="U658" s="426"/>
      <c r="V658" s="426"/>
      <c r="W658" s="426"/>
      <c r="X658" s="426"/>
      <c r="Y658" s="426"/>
      <c r="Z658" s="426"/>
    </row>
    <row r="659" spans="1:26" ht="15.75" customHeight="1">
      <c r="A659" s="426"/>
      <c r="B659" s="426"/>
      <c r="C659" s="426"/>
      <c r="D659" s="426"/>
      <c r="E659" s="426"/>
      <c r="F659" s="426"/>
      <c r="G659" s="426"/>
      <c r="H659" s="426"/>
      <c r="I659" s="426"/>
      <c r="J659" s="426"/>
      <c r="K659" s="426"/>
      <c r="L659" s="426"/>
      <c r="M659" s="426"/>
      <c r="N659" s="426"/>
      <c r="O659" s="426"/>
      <c r="P659" s="426"/>
      <c r="Q659" s="426"/>
      <c r="R659" s="426"/>
      <c r="S659" s="426"/>
      <c r="T659" s="426"/>
      <c r="U659" s="426"/>
      <c r="V659" s="426"/>
      <c r="W659" s="426"/>
      <c r="X659" s="426"/>
      <c r="Y659" s="426"/>
      <c r="Z659" s="426"/>
    </row>
    <row r="660" spans="1:26" ht="15.75" customHeight="1">
      <c r="A660" s="426"/>
      <c r="B660" s="426"/>
      <c r="C660" s="426"/>
      <c r="D660" s="426"/>
      <c r="E660" s="426"/>
      <c r="F660" s="426"/>
      <c r="G660" s="426"/>
      <c r="H660" s="426"/>
      <c r="I660" s="426"/>
      <c r="J660" s="426"/>
      <c r="K660" s="426"/>
      <c r="L660" s="426"/>
      <c r="M660" s="426"/>
      <c r="N660" s="426"/>
      <c r="O660" s="426"/>
      <c r="P660" s="426"/>
      <c r="Q660" s="426"/>
      <c r="R660" s="426"/>
      <c r="S660" s="426"/>
      <c r="T660" s="426"/>
      <c r="U660" s="426"/>
      <c r="V660" s="426"/>
      <c r="W660" s="426"/>
      <c r="X660" s="426"/>
      <c r="Y660" s="426"/>
      <c r="Z660" s="426"/>
    </row>
    <row r="661" spans="1:26" ht="15.75" customHeight="1">
      <c r="A661" s="426"/>
      <c r="B661" s="426"/>
      <c r="C661" s="426"/>
      <c r="D661" s="426"/>
      <c r="E661" s="426"/>
      <c r="F661" s="426"/>
      <c r="G661" s="426"/>
      <c r="H661" s="426"/>
      <c r="I661" s="426"/>
      <c r="J661" s="426"/>
      <c r="K661" s="426"/>
      <c r="L661" s="426"/>
      <c r="M661" s="426"/>
      <c r="N661" s="426"/>
      <c r="O661" s="426"/>
      <c r="P661" s="426"/>
      <c r="Q661" s="426"/>
      <c r="R661" s="426"/>
      <c r="S661" s="426"/>
      <c r="T661" s="426"/>
      <c r="U661" s="426"/>
      <c r="V661" s="426"/>
      <c r="W661" s="426"/>
      <c r="X661" s="426"/>
      <c r="Y661" s="426"/>
      <c r="Z661" s="426"/>
    </row>
    <row r="662" spans="1:26" ht="15.75" customHeight="1">
      <c r="A662" s="426"/>
      <c r="B662" s="426"/>
      <c r="C662" s="426"/>
      <c r="D662" s="426"/>
      <c r="E662" s="426"/>
      <c r="F662" s="426"/>
      <c r="G662" s="426"/>
      <c r="H662" s="426"/>
      <c r="I662" s="426"/>
      <c r="J662" s="426"/>
      <c r="K662" s="426"/>
      <c r="L662" s="426"/>
      <c r="M662" s="426"/>
      <c r="N662" s="426"/>
      <c r="O662" s="426"/>
      <c r="P662" s="426"/>
      <c r="Q662" s="426"/>
      <c r="R662" s="426"/>
      <c r="S662" s="426"/>
      <c r="T662" s="426"/>
      <c r="U662" s="426"/>
      <c r="V662" s="426"/>
      <c r="W662" s="426"/>
      <c r="X662" s="426"/>
      <c r="Y662" s="426"/>
      <c r="Z662" s="426"/>
    </row>
    <row r="663" spans="1:26" ht="15.75" customHeight="1">
      <c r="A663" s="426"/>
      <c r="B663" s="426"/>
      <c r="C663" s="426"/>
      <c r="D663" s="426"/>
      <c r="E663" s="426"/>
      <c r="F663" s="426"/>
      <c r="G663" s="426"/>
      <c r="H663" s="426"/>
      <c r="I663" s="426"/>
      <c r="J663" s="426"/>
      <c r="K663" s="426"/>
      <c r="L663" s="426"/>
      <c r="M663" s="426"/>
      <c r="N663" s="426"/>
      <c r="O663" s="426"/>
      <c r="P663" s="426"/>
      <c r="Q663" s="426"/>
      <c r="R663" s="426"/>
      <c r="S663" s="426"/>
      <c r="T663" s="426"/>
      <c r="U663" s="426"/>
      <c r="V663" s="426"/>
      <c r="W663" s="426"/>
      <c r="X663" s="426"/>
      <c r="Y663" s="426"/>
      <c r="Z663" s="426"/>
    </row>
    <row r="664" spans="1:26" ht="15.75" customHeight="1">
      <c r="A664" s="426"/>
      <c r="B664" s="426"/>
      <c r="C664" s="426"/>
      <c r="D664" s="426"/>
      <c r="E664" s="426"/>
      <c r="F664" s="426"/>
      <c r="G664" s="426"/>
      <c r="H664" s="426"/>
      <c r="I664" s="426"/>
      <c r="J664" s="426"/>
      <c r="K664" s="426"/>
      <c r="L664" s="426"/>
      <c r="M664" s="426"/>
      <c r="N664" s="426"/>
      <c r="O664" s="426"/>
      <c r="P664" s="426"/>
      <c r="Q664" s="426"/>
      <c r="R664" s="426"/>
      <c r="S664" s="426"/>
      <c r="T664" s="426"/>
      <c r="U664" s="426"/>
      <c r="V664" s="426"/>
      <c r="W664" s="426"/>
      <c r="X664" s="426"/>
      <c r="Y664" s="426"/>
      <c r="Z664" s="426"/>
    </row>
    <row r="665" spans="1:26" ht="15.75" customHeight="1">
      <c r="A665" s="426"/>
      <c r="B665" s="426"/>
      <c r="C665" s="426"/>
      <c r="D665" s="426"/>
      <c r="E665" s="426"/>
      <c r="F665" s="426"/>
      <c r="G665" s="426"/>
      <c r="H665" s="426"/>
      <c r="I665" s="426"/>
      <c r="J665" s="426"/>
      <c r="K665" s="426"/>
      <c r="L665" s="426"/>
      <c r="M665" s="426"/>
      <c r="N665" s="426"/>
      <c r="O665" s="426"/>
      <c r="P665" s="426"/>
      <c r="Q665" s="426"/>
      <c r="R665" s="426"/>
      <c r="S665" s="426"/>
      <c r="T665" s="426"/>
      <c r="U665" s="426"/>
      <c r="V665" s="426"/>
      <c r="W665" s="426"/>
      <c r="X665" s="426"/>
      <c r="Y665" s="426"/>
      <c r="Z665" s="426"/>
    </row>
    <row r="666" spans="1:26" ht="15.75" customHeight="1">
      <c r="A666" s="426"/>
      <c r="B666" s="426"/>
      <c r="C666" s="426"/>
      <c r="D666" s="426"/>
      <c r="E666" s="426"/>
      <c r="F666" s="426"/>
      <c r="G666" s="426"/>
      <c r="H666" s="426"/>
      <c r="I666" s="426"/>
      <c r="J666" s="426"/>
      <c r="K666" s="426"/>
      <c r="L666" s="426"/>
      <c r="M666" s="426"/>
      <c r="N666" s="426"/>
      <c r="O666" s="426"/>
      <c r="P666" s="426"/>
      <c r="Q666" s="426"/>
      <c r="R666" s="426"/>
      <c r="S666" s="426"/>
      <c r="T666" s="426"/>
      <c r="U666" s="426"/>
      <c r="V666" s="426"/>
      <c r="W666" s="426"/>
      <c r="X666" s="426"/>
      <c r="Y666" s="426"/>
      <c r="Z666" s="426"/>
    </row>
    <row r="667" spans="1:26" ht="15.75" customHeight="1">
      <c r="A667" s="426"/>
      <c r="B667" s="426"/>
      <c r="C667" s="426"/>
      <c r="D667" s="426"/>
      <c r="E667" s="426"/>
      <c r="F667" s="426"/>
      <c r="G667" s="426"/>
      <c r="H667" s="426"/>
      <c r="I667" s="426"/>
      <c r="J667" s="426"/>
      <c r="K667" s="426"/>
      <c r="L667" s="426"/>
      <c r="M667" s="426"/>
      <c r="N667" s="426"/>
      <c r="O667" s="426"/>
      <c r="P667" s="426"/>
      <c r="Q667" s="426"/>
      <c r="R667" s="426"/>
      <c r="S667" s="426"/>
      <c r="T667" s="426"/>
      <c r="U667" s="426"/>
      <c r="V667" s="426"/>
      <c r="W667" s="426"/>
      <c r="X667" s="426"/>
      <c r="Y667" s="426"/>
      <c r="Z667" s="426"/>
    </row>
    <row r="668" spans="1:26" ht="15.75" customHeight="1">
      <c r="A668" s="426"/>
      <c r="B668" s="426"/>
      <c r="C668" s="426"/>
      <c r="D668" s="426"/>
      <c r="E668" s="426"/>
      <c r="F668" s="426"/>
      <c r="G668" s="426"/>
      <c r="H668" s="426"/>
      <c r="I668" s="426"/>
      <c r="J668" s="426"/>
      <c r="K668" s="426"/>
      <c r="L668" s="426"/>
      <c r="M668" s="426"/>
      <c r="N668" s="426"/>
      <c r="O668" s="426"/>
      <c r="P668" s="426"/>
      <c r="Q668" s="426"/>
      <c r="R668" s="426"/>
      <c r="S668" s="426"/>
      <c r="T668" s="426"/>
      <c r="U668" s="426"/>
      <c r="V668" s="426"/>
      <c r="W668" s="426"/>
      <c r="X668" s="426"/>
      <c r="Y668" s="426"/>
      <c r="Z668" s="426"/>
    </row>
    <row r="669" spans="1:26" ht="15.75" customHeight="1">
      <c r="A669" s="426"/>
      <c r="B669" s="426"/>
      <c r="C669" s="426"/>
      <c r="D669" s="426"/>
      <c r="E669" s="426"/>
      <c r="F669" s="426"/>
      <c r="G669" s="426"/>
      <c r="H669" s="426"/>
      <c r="I669" s="426"/>
      <c r="J669" s="426"/>
      <c r="K669" s="426"/>
      <c r="L669" s="426"/>
      <c r="M669" s="426"/>
      <c r="N669" s="426"/>
      <c r="O669" s="426"/>
      <c r="P669" s="426"/>
      <c r="Q669" s="426"/>
      <c r="R669" s="426"/>
      <c r="S669" s="426"/>
      <c r="T669" s="426"/>
      <c r="U669" s="426"/>
      <c r="V669" s="426"/>
      <c r="W669" s="426"/>
      <c r="X669" s="426"/>
      <c r="Y669" s="426"/>
      <c r="Z669" s="426"/>
    </row>
    <row r="670" spans="1:26" ht="15.75" customHeight="1">
      <c r="A670" s="426"/>
      <c r="B670" s="426"/>
      <c r="C670" s="426"/>
      <c r="D670" s="426"/>
      <c r="E670" s="426"/>
      <c r="F670" s="426"/>
      <c r="G670" s="426"/>
      <c r="H670" s="426"/>
      <c r="I670" s="426"/>
      <c r="J670" s="426"/>
      <c r="K670" s="426"/>
      <c r="L670" s="426"/>
      <c r="M670" s="426"/>
      <c r="N670" s="426"/>
      <c r="O670" s="426"/>
      <c r="P670" s="426"/>
      <c r="Q670" s="426"/>
      <c r="R670" s="426"/>
      <c r="S670" s="426"/>
      <c r="T670" s="426"/>
      <c r="U670" s="426"/>
      <c r="V670" s="426"/>
      <c r="W670" s="426"/>
      <c r="X670" s="426"/>
      <c r="Y670" s="426"/>
      <c r="Z670" s="426"/>
    </row>
    <row r="671" spans="1:26" ht="15.75" customHeight="1">
      <c r="A671" s="426"/>
      <c r="B671" s="426"/>
      <c r="C671" s="426"/>
      <c r="D671" s="426"/>
      <c r="E671" s="426"/>
      <c r="F671" s="426"/>
      <c r="G671" s="426"/>
      <c r="H671" s="426"/>
      <c r="I671" s="426"/>
      <c r="J671" s="426"/>
      <c r="K671" s="426"/>
      <c r="L671" s="426"/>
      <c r="M671" s="426"/>
      <c r="N671" s="426"/>
      <c r="O671" s="426"/>
      <c r="P671" s="426"/>
      <c r="Q671" s="426"/>
      <c r="R671" s="426"/>
      <c r="S671" s="426"/>
      <c r="T671" s="426"/>
      <c r="U671" s="426"/>
      <c r="V671" s="426"/>
      <c r="W671" s="426"/>
      <c r="X671" s="426"/>
      <c r="Y671" s="426"/>
      <c r="Z671" s="426"/>
    </row>
    <row r="672" spans="1:26" ht="15.75" customHeight="1">
      <c r="A672" s="426"/>
      <c r="B672" s="426"/>
      <c r="C672" s="426"/>
      <c r="D672" s="426"/>
      <c r="E672" s="426"/>
      <c r="F672" s="426"/>
      <c r="G672" s="426"/>
      <c r="H672" s="426"/>
      <c r="I672" s="426"/>
      <c r="J672" s="426"/>
      <c r="K672" s="426"/>
      <c r="L672" s="426"/>
      <c r="M672" s="426"/>
      <c r="N672" s="426"/>
      <c r="O672" s="426"/>
      <c r="P672" s="426"/>
      <c r="Q672" s="426"/>
      <c r="R672" s="426"/>
      <c r="S672" s="426"/>
      <c r="T672" s="426"/>
      <c r="U672" s="426"/>
      <c r="V672" s="426"/>
      <c r="W672" s="426"/>
      <c r="X672" s="426"/>
      <c r="Y672" s="426"/>
      <c r="Z672" s="426"/>
    </row>
    <row r="673" spans="1:26" ht="15.75" customHeight="1">
      <c r="A673" s="426"/>
      <c r="B673" s="426"/>
      <c r="C673" s="426"/>
      <c r="D673" s="426"/>
      <c r="E673" s="426"/>
      <c r="F673" s="426"/>
      <c r="G673" s="426"/>
      <c r="H673" s="426"/>
      <c r="I673" s="426"/>
      <c r="J673" s="426"/>
      <c r="K673" s="426"/>
      <c r="L673" s="426"/>
      <c r="M673" s="426"/>
      <c r="N673" s="426"/>
      <c r="O673" s="426"/>
      <c r="P673" s="426"/>
      <c r="Q673" s="426"/>
      <c r="R673" s="426"/>
      <c r="S673" s="426"/>
      <c r="T673" s="426"/>
      <c r="U673" s="426"/>
      <c r="V673" s="426"/>
      <c r="W673" s="426"/>
      <c r="X673" s="426"/>
      <c r="Y673" s="426"/>
      <c r="Z673" s="426"/>
    </row>
    <row r="674" spans="1:26" ht="15.75" customHeight="1">
      <c r="A674" s="426"/>
      <c r="B674" s="426"/>
      <c r="C674" s="426"/>
      <c r="D674" s="426"/>
      <c r="E674" s="426"/>
      <c r="F674" s="426"/>
      <c r="G674" s="426"/>
      <c r="H674" s="426"/>
      <c r="I674" s="426"/>
      <c r="J674" s="426"/>
      <c r="K674" s="426"/>
      <c r="L674" s="426"/>
      <c r="M674" s="426"/>
      <c r="N674" s="426"/>
      <c r="O674" s="426"/>
      <c r="P674" s="426"/>
      <c r="Q674" s="426"/>
      <c r="R674" s="426"/>
      <c r="S674" s="426"/>
      <c r="T674" s="426"/>
      <c r="U674" s="426"/>
      <c r="V674" s="426"/>
      <c r="W674" s="426"/>
      <c r="X674" s="426"/>
      <c r="Y674" s="426"/>
      <c r="Z674" s="426"/>
    </row>
    <row r="675" spans="1:26" ht="15.75" customHeight="1">
      <c r="A675" s="426"/>
      <c r="B675" s="426"/>
      <c r="C675" s="426"/>
      <c r="D675" s="426"/>
      <c r="E675" s="426"/>
      <c r="F675" s="426"/>
      <c r="G675" s="426"/>
      <c r="H675" s="426"/>
      <c r="I675" s="426"/>
      <c r="J675" s="426"/>
      <c r="K675" s="426"/>
      <c r="L675" s="426"/>
      <c r="M675" s="426"/>
      <c r="N675" s="426"/>
      <c r="O675" s="426"/>
      <c r="P675" s="426"/>
      <c r="Q675" s="426"/>
      <c r="R675" s="426"/>
      <c r="S675" s="426"/>
      <c r="T675" s="426"/>
      <c r="U675" s="426"/>
      <c r="V675" s="426"/>
      <c r="W675" s="426"/>
      <c r="X675" s="426"/>
      <c r="Y675" s="426"/>
      <c r="Z675" s="426"/>
    </row>
    <row r="676" spans="1:26" ht="15.75" customHeight="1">
      <c r="A676" s="426"/>
      <c r="B676" s="426"/>
      <c r="C676" s="426"/>
      <c r="D676" s="426"/>
      <c r="E676" s="426"/>
      <c r="F676" s="426"/>
      <c r="G676" s="426"/>
      <c r="H676" s="426"/>
      <c r="I676" s="426"/>
      <c r="J676" s="426"/>
      <c r="K676" s="426"/>
      <c r="L676" s="426"/>
      <c r="M676" s="426"/>
      <c r="N676" s="426"/>
      <c r="O676" s="426"/>
      <c r="P676" s="426"/>
      <c r="Q676" s="426"/>
      <c r="R676" s="426"/>
      <c r="S676" s="426"/>
      <c r="T676" s="426"/>
      <c r="U676" s="426"/>
      <c r="V676" s="426"/>
      <c r="W676" s="426"/>
      <c r="X676" s="426"/>
      <c r="Y676" s="426"/>
      <c r="Z676" s="426"/>
    </row>
    <row r="677" spans="1:26" ht="15.75" customHeight="1">
      <c r="A677" s="426"/>
      <c r="B677" s="426"/>
      <c r="C677" s="426"/>
      <c r="D677" s="426"/>
      <c r="E677" s="426"/>
      <c r="F677" s="426"/>
      <c r="G677" s="426"/>
      <c r="H677" s="426"/>
      <c r="I677" s="426"/>
      <c r="J677" s="426"/>
      <c r="K677" s="426"/>
      <c r="L677" s="426"/>
      <c r="M677" s="426"/>
      <c r="N677" s="426"/>
      <c r="O677" s="426"/>
      <c r="P677" s="426"/>
      <c r="Q677" s="426"/>
      <c r="R677" s="426"/>
      <c r="S677" s="426"/>
      <c r="T677" s="426"/>
      <c r="U677" s="426"/>
      <c r="V677" s="426"/>
      <c r="W677" s="426"/>
      <c r="X677" s="426"/>
      <c r="Y677" s="426"/>
      <c r="Z677" s="426"/>
    </row>
    <row r="678" spans="1:26" ht="15.75" customHeight="1">
      <c r="A678" s="426"/>
      <c r="B678" s="426"/>
      <c r="C678" s="426"/>
      <c r="D678" s="426"/>
      <c r="E678" s="426"/>
      <c r="F678" s="426"/>
      <c r="G678" s="426"/>
      <c r="H678" s="426"/>
      <c r="I678" s="426"/>
      <c r="J678" s="426"/>
      <c r="K678" s="426"/>
      <c r="L678" s="426"/>
      <c r="M678" s="426"/>
      <c r="N678" s="426"/>
      <c r="O678" s="426"/>
      <c r="P678" s="426"/>
      <c r="Q678" s="426"/>
      <c r="R678" s="426"/>
      <c r="S678" s="426"/>
      <c r="T678" s="426"/>
      <c r="U678" s="426"/>
      <c r="V678" s="426"/>
      <c r="W678" s="426"/>
      <c r="X678" s="426"/>
      <c r="Y678" s="426"/>
      <c r="Z678" s="426"/>
    </row>
    <row r="679" spans="1:26" ht="15.75" customHeight="1">
      <c r="A679" s="426"/>
      <c r="B679" s="426"/>
      <c r="C679" s="426"/>
      <c r="D679" s="426"/>
      <c r="E679" s="426"/>
      <c r="F679" s="426"/>
      <c r="G679" s="426"/>
      <c r="H679" s="426"/>
      <c r="I679" s="426"/>
      <c r="J679" s="426"/>
      <c r="K679" s="426"/>
      <c r="L679" s="426"/>
      <c r="M679" s="426"/>
      <c r="N679" s="426"/>
      <c r="O679" s="426"/>
      <c r="P679" s="426"/>
      <c r="Q679" s="426"/>
      <c r="R679" s="426"/>
      <c r="S679" s="426"/>
      <c r="T679" s="426"/>
      <c r="U679" s="426"/>
      <c r="V679" s="426"/>
      <c r="W679" s="426"/>
      <c r="X679" s="426"/>
      <c r="Y679" s="426"/>
      <c r="Z679" s="426"/>
    </row>
    <row r="680" spans="1:26" ht="15.75" customHeight="1">
      <c r="A680" s="426"/>
      <c r="B680" s="426"/>
      <c r="C680" s="426"/>
      <c r="D680" s="426"/>
      <c r="E680" s="426"/>
      <c r="F680" s="426"/>
      <c r="G680" s="426"/>
      <c r="H680" s="426"/>
      <c r="I680" s="426"/>
      <c r="J680" s="426"/>
      <c r="K680" s="426"/>
      <c r="L680" s="426"/>
      <c r="M680" s="426"/>
      <c r="N680" s="426"/>
      <c r="O680" s="426"/>
      <c r="P680" s="426"/>
      <c r="Q680" s="426"/>
      <c r="R680" s="426"/>
      <c r="S680" s="426"/>
      <c r="T680" s="426"/>
      <c r="U680" s="426"/>
      <c r="V680" s="426"/>
      <c r="W680" s="426"/>
      <c r="X680" s="426"/>
      <c r="Y680" s="426"/>
      <c r="Z680" s="426"/>
    </row>
    <row r="681" spans="1:26" ht="15.75" customHeight="1">
      <c r="A681" s="426"/>
      <c r="B681" s="426"/>
      <c r="C681" s="426"/>
      <c r="D681" s="426"/>
      <c r="E681" s="426"/>
      <c r="F681" s="426"/>
      <c r="G681" s="426"/>
      <c r="H681" s="426"/>
      <c r="I681" s="426"/>
      <c r="J681" s="426"/>
      <c r="K681" s="426"/>
      <c r="L681" s="426"/>
      <c r="M681" s="426"/>
      <c r="N681" s="426"/>
      <c r="O681" s="426"/>
      <c r="P681" s="426"/>
      <c r="Q681" s="426"/>
      <c r="R681" s="426"/>
      <c r="S681" s="426"/>
      <c r="T681" s="426"/>
      <c r="U681" s="426"/>
      <c r="V681" s="426"/>
      <c r="W681" s="426"/>
      <c r="X681" s="426"/>
      <c r="Y681" s="426"/>
      <c r="Z681" s="426"/>
    </row>
    <row r="682" spans="1:26" ht="15.75" customHeight="1">
      <c r="A682" s="426"/>
      <c r="B682" s="426"/>
      <c r="C682" s="426"/>
      <c r="D682" s="426"/>
      <c r="E682" s="426"/>
      <c r="F682" s="426"/>
      <c r="G682" s="426"/>
      <c r="H682" s="426"/>
      <c r="I682" s="426"/>
      <c r="J682" s="426"/>
      <c r="K682" s="426"/>
      <c r="L682" s="426"/>
      <c r="M682" s="426"/>
      <c r="N682" s="426"/>
      <c r="O682" s="426"/>
      <c r="P682" s="426"/>
      <c r="Q682" s="426"/>
      <c r="R682" s="426"/>
      <c r="S682" s="426"/>
      <c r="T682" s="426"/>
      <c r="U682" s="426"/>
      <c r="V682" s="426"/>
      <c r="W682" s="426"/>
      <c r="X682" s="426"/>
      <c r="Y682" s="426"/>
      <c r="Z682" s="426"/>
    </row>
    <row r="683" spans="1:26" ht="15.75" customHeight="1">
      <c r="A683" s="426"/>
      <c r="B683" s="426"/>
      <c r="C683" s="426"/>
      <c r="D683" s="426"/>
      <c r="E683" s="426"/>
      <c r="F683" s="426"/>
      <c r="G683" s="426"/>
      <c r="H683" s="426"/>
      <c r="I683" s="426"/>
      <c r="J683" s="426"/>
      <c r="K683" s="426"/>
      <c r="L683" s="426"/>
      <c r="M683" s="426"/>
      <c r="N683" s="426"/>
      <c r="O683" s="426"/>
      <c r="P683" s="426"/>
      <c r="Q683" s="426"/>
      <c r="R683" s="426"/>
      <c r="S683" s="426"/>
      <c r="T683" s="426"/>
      <c r="U683" s="426"/>
      <c r="V683" s="426"/>
      <c r="W683" s="426"/>
      <c r="X683" s="426"/>
      <c r="Y683" s="426"/>
      <c r="Z683" s="426"/>
    </row>
    <row r="684" spans="1:26" ht="15.75" customHeight="1">
      <c r="A684" s="426"/>
      <c r="B684" s="426"/>
      <c r="C684" s="426"/>
      <c r="D684" s="426"/>
      <c r="E684" s="426"/>
      <c r="F684" s="426"/>
      <c r="G684" s="426"/>
      <c r="H684" s="426"/>
      <c r="I684" s="426"/>
      <c r="J684" s="426"/>
      <c r="K684" s="426"/>
      <c r="L684" s="426"/>
      <c r="M684" s="426"/>
      <c r="N684" s="426"/>
      <c r="O684" s="426"/>
      <c r="P684" s="426"/>
      <c r="Q684" s="426"/>
      <c r="R684" s="426"/>
      <c r="S684" s="426"/>
      <c r="T684" s="426"/>
      <c r="U684" s="426"/>
      <c r="V684" s="426"/>
      <c r="W684" s="426"/>
      <c r="X684" s="426"/>
      <c r="Y684" s="426"/>
      <c r="Z684" s="426"/>
    </row>
    <row r="685" spans="1:26" ht="15.75" customHeight="1">
      <c r="A685" s="426"/>
      <c r="B685" s="426"/>
      <c r="C685" s="426"/>
      <c r="D685" s="426"/>
      <c r="E685" s="426"/>
      <c r="F685" s="426"/>
      <c r="G685" s="426"/>
      <c r="H685" s="426"/>
      <c r="I685" s="426"/>
      <c r="J685" s="426"/>
      <c r="K685" s="426"/>
      <c r="L685" s="426"/>
      <c r="M685" s="426"/>
      <c r="N685" s="426"/>
      <c r="O685" s="426"/>
      <c r="P685" s="426"/>
      <c r="Q685" s="426"/>
      <c r="R685" s="426"/>
      <c r="S685" s="426"/>
      <c r="T685" s="426"/>
      <c r="U685" s="426"/>
      <c r="V685" s="426"/>
      <c r="W685" s="426"/>
      <c r="X685" s="426"/>
      <c r="Y685" s="426"/>
      <c r="Z685" s="426"/>
    </row>
    <row r="686" spans="1:26" ht="15.75" customHeight="1">
      <c r="A686" s="426"/>
      <c r="B686" s="426"/>
      <c r="C686" s="426"/>
      <c r="D686" s="426"/>
      <c r="E686" s="426"/>
      <c r="F686" s="426"/>
      <c r="G686" s="426"/>
      <c r="H686" s="426"/>
      <c r="I686" s="426"/>
      <c r="J686" s="426"/>
      <c r="K686" s="426"/>
      <c r="L686" s="426"/>
      <c r="M686" s="426"/>
      <c r="N686" s="426"/>
      <c r="O686" s="426"/>
      <c r="P686" s="426"/>
      <c r="Q686" s="426"/>
      <c r="R686" s="426"/>
      <c r="S686" s="426"/>
      <c r="T686" s="426"/>
      <c r="U686" s="426"/>
      <c r="V686" s="426"/>
      <c r="W686" s="426"/>
      <c r="X686" s="426"/>
      <c r="Y686" s="426"/>
      <c r="Z686" s="426"/>
    </row>
    <row r="687" spans="1:26" ht="15.75" customHeight="1">
      <c r="A687" s="426"/>
      <c r="B687" s="426"/>
      <c r="C687" s="426"/>
      <c r="D687" s="426"/>
      <c r="E687" s="426"/>
      <c r="F687" s="426"/>
      <c r="G687" s="426"/>
      <c r="H687" s="426"/>
      <c r="I687" s="426"/>
      <c r="J687" s="426"/>
      <c r="K687" s="426"/>
      <c r="L687" s="426"/>
      <c r="M687" s="426"/>
      <c r="N687" s="426"/>
      <c r="O687" s="426"/>
      <c r="P687" s="426"/>
      <c r="Q687" s="426"/>
      <c r="R687" s="426"/>
      <c r="S687" s="426"/>
      <c r="T687" s="426"/>
      <c r="U687" s="426"/>
      <c r="V687" s="426"/>
      <c r="W687" s="426"/>
      <c r="X687" s="426"/>
      <c r="Y687" s="426"/>
      <c r="Z687" s="426"/>
    </row>
    <row r="688" spans="1:26" ht="15.75" customHeight="1">
      <c r="A688" s="426"/>
      <c r="B688" s="426"/>
      <c r="C688" s="426"/>
      <c r="D688" s="426"/>
      <c r="E688" s="426"/>
      <c r="F688" s="426"/>
      <c r="G688" s="426"/>
      <c r="H688" s="426"/>
      <c r="I688" s="426"/>
      <c r="J688" s="426"/>
      <c r="K688" s="426"/>
      <c r="L688" s="426"/>
      <c r="M688" s="426"/>
      <c r="N688" s="426"/>
      <c r="O688" s="426"/>
      <c r="P688" s="426"/>
      <c r="Q688" s="426"/>
      <c r="R688" s="426"/>
      <c r="S688" s="426"/>
      <c r="T688" s="426"/>
      <c r="U688" s="426"/>
      <c r="V688" s="426"/>
      <c r="W688" s="426"/>
      <c r="X688" s="426"/>
      <c r="Y688" s="426"/>
      <c r="Z688" s="426"/>
    </row>
    <row r="689" spans="1:26" ht="15.75" customHeight="1">
      <c r="A689" s="426"/>
      <c r="B689" s="426"/>
      <c r="C689" s="426"/>
      <c r="D689" s="426"/>
      <c r="E689" s="426"/>
      <c r="F689" s="426"/>
      <c r="G689" s="426"/>
      <c r="H689" s="426"/>
      <c r="I689" s="426"/>
      <c r="J689" s="426"/>
      <c r="K689" s="426"/>
      <c r="L689" s="426"/>
      <c r="M689" s="426"/>
      <c r="N689" s="426"/>
      <c r="O689" s="426"/>
      <c r="P689" s="426"/>
      <c r="Q689" s="426"/>
      <c r="R689" s="426"/>
      <c r="S689" s="426"/>
      <c r="T689" s="426"/>
      <c r="U689" s="426"/>
      <c r="V689" s="426"/>
      <c r="W689" s="426"/>
      <c r="X689" s="426"/>
      <c r="Y689" s="426"/>
      <c r="Z689" s="426"/>
    </row>
    <row r="690" spans="1:26" ht="15.75" customHeight="1">
      <c r="A690" s="426"/>
      <c r="B690" s="426"/>
      <c r="C690" s="426"/>
      <c r="D690" s="426"/>
      <c r="E690" s="426"/>
      <c r="F690" s="426"/>
      <c r="G690" s="426"/>
      <c r="H690" s="426"/>
      <c r="I690" s="426"/>
      <c r="J690" s="426"/>
      <c r="K690" s="426"/>
      <c r="L690" s="426"/>
      <c r="M690" s="426"/>
      <c r="N690" s="426"/>
      <c r="O690" s="426"/>
      <c r="P690" s="426"/>
      <c r="Q690" s="426"/>
      <c r="R690" s="426"/>
      <c r="S690" s="426"/>
      <c r="T690" s="426"/>
      <c r="U690" s="426"/>
      <c r="V690" s="426"/>
      <c r="W690" s="426"/>
      <c r="X690" s="426"/>
      <c r="Y690" s="426"/>
      <c r="Z690" s="426"/>
    </row>
    <row r="691" spans="1:26" ht="15.75" customHeight="1">
      <c r="A691" s="426"/>
      <c r="B691" s="426"/>
      <c r="C691" s="426"/>
      <c r="D691" s="426"/>
      <c r="E691" s="426"/>
      <c r="F691" s="426"/>
      <c r="G691" s="426"/>
      <c r="H691" s="426"/>
      <c r="I691" s="426"/>
      <c r="J691" s="426"/>
      <c r="K691" s="426"/>
      <c r="L691" s="426"/>
      <c r="M691" s="426"/>
      <c r="N691" s="426"/>
      <c r="O691" s="426"/>
      <c r="P691" s="426"/>
      <c r="Q691" s="426"/>
      <c r="R691" s="426"/>
      <c r="S691" s="426"/>
      <c r="T691" s="426"/>
      <c r="U691" s="426"/>
      <c r="V691" s="426"/>
      <c r="W691" s="426"/>
      <c r="X691" s="426"/>
      <c r="Y691" s="426"/>
      <c r="Z691" s="426"/>
    </row>
    <row r="692" spans="1:26" ht="15.75" customHeight="1">
      <c r="A692" s="426"/>
      <c r="B692" s="426"/>
      <c r="C692" s="426"/>
      <c r="D692" s="426"/>
      <c r="E692" s="426"/>
      <c r="F692" s="426"/>
      <c r="G692" s="426"/>
      <c r="H692" s="426"/>
      <c r="I692" s="426"/>
      <c r="J692" s="426"/>
      <c r="K692" s="426"/>
      <c r="L692" s="426"/>
      <c r="M692" s="426"/>
      <c r="N692" s="426"/>
      <c r="O692" s="426"/>
      <c r="P692" s="426"/>
      <c r="Q692" s="426"/>
      <c r="R692" s="426"/>
      <c r="S692" s="426"/>
      <c r="T692" s="426"/>
      <c r="U692" s="426"/>
      <c r="V692" s="426"/>
      <c r="W692" s="426"/>
      <c r="X692" s="426"/>
      <c r="Y692" s="426"/>
      <c r="Z692" s="426"/>
    </row>
    <row r="693" spans="1:26" ht="15.75" customHeight="1">
      <c r="A693" s="426"/>
      <c r="B693" s="426"/>
      <c r="C693" s="426"/>
      <c r="D693" s="426"/>
      <c r="E693" s="426"/>
      <c r="F693" s="426"/>
      <c r="G693" s="426"/>
      <c r="H693" s="426"/>
      <c r="I693" s="426"/>
      <c r="J693" s="426"/>
      <c r="K693" s="426"/>
      <c r="L693" s="426"/>
      <c r="M693" s="426"/>
      <c r="N693" s="426"/>
      <c r="O693" s="426"/>
      <c r="P693" s="426"/>
      <c r="Q693" s="426"/>
      <c r="R693" s="426"/>
      <c r="S693" s="426"/>
      <c r="T693" s="426"/>
      <c r="U693" s="426"/>
      <c r="V693" s="426"/>
      <c r="W693" s="426"/>
      <c r="X693" s="426"/>
      <c r="Y693" s="426"/>
      <c r="Z693" s="426"/>
    </row>
    <row r="694" spans="1:26" ht="15.75" customHeight="1">
      <c r="A694" s="426"/>
      <c r="B694" s="426"/>
      <c r="C694" s="426"/>
      <c r="D694" s="426"/>
      <c r="E694" s="426"/>
      <c r="F694" s="426"/>
      <c r="G694" s="426"/>
      <c r="H694" s="426"/>
      <c r="I694" s="426"/>
      <c r="J694" s="426"/>
      <c r="K694" s="426"/>
      <c r="L694" s="426"/>
      <c r="M694" s="426"/>
      <c r="N694" s="426"/>
      <c r="O694" s="426"/>
      <c r="P694" s="426"/>
      <c r="Q694" s="426"/>
      <c r="R694" s="426"/>
      <c r="S694" s="426"/>
      <c r="T694" s="426"/>
      <c r="U694" s="426"/>
      <c r="V694" s="426"/>
      <c r="W694" s="426"/>
      <c r="X694" s="426"/>
      <c r="Y694" s="426"/>
      <c r="Z694" s="426"/>
    </row>
    <row r="695" spans="1:26" ht="15.75" customHeight="1">
      <c r="A695" s="426"/>
      <c r="B695" s="426"/>
      <c r="C695" s="426"/>
      <c r="D695" s="426"/>
      <c r="E695" s="426"/>
      <c r="F695" s="426"/>
      <c r="G695" s="426"/>
      <c r="H695" s="426"/>
      <c r="I695" s="426"/>
      <c r="J695" s="426"/>
      <c r="K695" s="426"/>
      <c r="L695" s="426"/>
      <c r="M695" s="426"/>
      <c r="N695" s="426"/>
      <c r="O695" s="426"/>
      <c r="P695" s="426"/>
      <c r="Q695" s="426"/>
      <c r="R695" s="426"/>
      <c r="S695" s="426"/>
      <c r="T695" s="426"/>
      <c r="U695" s="426"/>
      <c r="V695" s="426"/>
      <c r="W695" s="426"/>
      <c r="X695" s="426"/>
      <c r="Y695" s="426"/>
      <c r="Z695" s="426"/>
    </row>
    <row r="696" spans="1:26" ht="15.75" customHeight="1">
      <c r="A696" s="426"/>
      <c r="B696" s="426"/>
      <c r="C696" s="426"/>
      <c r="D696" s="426"/>
      <c r="E696" s="426"/>
      <c r="F696" s="426"/>
      <c r="G696" s="426"/>
      <c r="H696" s="426"/>
      <c r="I696" s="426"/>
      <c r="J696" s="426"/>
      <c r="K696" s="426"/>
      <c r="L696" s="426"/>
      <c r="M696" s="426"/>
      <c r="N696" s="426"/>
      <c r="O696" s="426"/>
      <c r="P696" s="426"/>
      <c r="Q696" s="426"/>
      <c r="R696" s="426"/>
      <c r="S696" s="426"/>
      <c r="T696" s="426"/>
      <c r="U696" s="426"/>
      <c r="V696" s="426"/>
      <c r="W696" s="426"/>
      <c r="X696" s="426"/>
      <c r="Y696" s="426"/>
      <c r="Z696" s="426"/>
    </row>
    <row r="697" spans="1:26" ht="15.75" customHeight="1">
      <c r="A697" s="426"/>
      <c r="B697" s="426"/>
      <c r="C697" s="426"/>
      <c r="D697" s="426"/>
      <c r="E697" s="426"/>
      <c r="F697" s="426"/>
      <c r="G697" s="426"/>
      <c r="H697" s="426"/>
      <c r="I697" s="426"/>
      <c r="J697" s="426"/>
      <c r="K697" s="426"/>
      <c r="L697" s="426"/>
      <c r="M697" s="426"/>
      <c r="N697" s="426"/>
      <c r="O697" s="426"/>
      <c r="P697" s="426"/>
      <c r="Q697" s="426"/>
      <c r="R697" s="426"/>
      <c r="S697" s="426"/>
      <c r="T697" s="426"/>
      <c r="U697" s="426"/>
      <c r="V697" s="426"/>
      <c r="W697" s="426"/>
      <c r="X697" s="426"/>
      <c r="Y697" s="426"/>
      <c r="Z697" s="426"/>
    </row>
    <row r="698" spans="1:26" ht="15.75" customHeight="1">
      <c r="A698" s="426"/>
      <c r="B698" s="426"/>
      <c r="C698" s="426"/>
      <c r="D698" s="426"/>
      <c r="E698" s="426"/>
      <c r="F698" s="426"/>
      <c r="G698" s="426"/>
      <c r="H698" s="426"/>
      <c r="I698" s="426"/>
      <c r="J698" s="426"/>
      <c r="K698" s="426"/>
      <c r="L698" s="426"/>
      <c r="M698" s="426"/>
      <c r="N698" s="426"/>
      <c r="O698" s="426"/>
      <c r="P698" s="426"/>
      <c r="Q698" s="426"/>
      <c r="R698" s="426"/>
      <c r="S698" s="426"/>
      <c r="T698" s="426"/>
      <c r="U698" s="426"/>
      <c r="V698" s="426"/>
      <c r="W698" s="426"/>
      <c r="X698" s="426"/>
      <c r="Y698" s="426"/>
      <c r="Z698" s="426"/>
    </row>
    <row r="699" spans="1:26" ht="15.75" customHeight="1">
      <c r="A699" s="426"/>
      <c r="B699" s="426"/>
      <c r="C699" s="426"/>
      <c r="D699" s="426"/>
      <c r="E699" s="426"/>
      <c r="F699" s="426"/>
      <c r="G699" s="426"/>
      <c r="H699" s="426"/>
      <c r="I699" s="426"/>
      <c r="J699" s="426"/>
      <c r="K699" s="426"/>
      <c r="L699" s="426"/>
      <c r="M699" s="426"/>
      <c r="N699" s="426"/>
      <c r="O699" s="426"/>
      <c r="P699" s="426"/>
      <c r="Q699" s="426"/>
      <c r="R699" s="426"/>
      <c r="S699" s="426"/>
      <c r="T699" s="426"/>
      <c r="U699" s="426"/>
      <c r="V699" s="426"/>
      <c r="W699" s="426"/>
      <c r="X699" s="426"/>
      <c r="Y699" s="426"/>
      <c r="Z699" s="426"/>
    </row>
    <row r="700" spans="1:26" ht="15.75" customHeight="1">
      <c r="A700" s="426"/>
      <c r="B700" s="426"/>
      <c r="C700" s="426"/>
      <c r="D700" s="426"/>
      <c r="E700" s="426"/>
      <c r="F700" s="426"/>
      <c r="G700" s="426"/>
      <c r="H700" s="426"/>
      <c r="I700" s="426"/>
      <c r="J700" s="426"/>
      <c r="K700" s="426"/>
      <c r="L700" s="426"/>
      <c r="M700" s="426"/>
      <c r="N700" s="426"/>
      <c r="O700" s="426"/>
      <c r="P700" s="426"/>
      <c r="Q700" s="426"/>
      <c r="R700" s="426"/>
      <c r="S700" s="426"/>
      <c r="T700" s="426"/>
      <c r="U700" s="426"/>
      <c r="V700" s="426"/>
      <c r="W700" s="426"/>
      <c r="X700" s="426"/>
      <c r="Y700" s="426"/>
      <c r="Z700" s="426"/>
    </row>
    <row r="701" spans="1:26" ht="15.75" customHeight="1">
      <c r="A701" s="426"/>
      <c r="B701" s="426"/>
      <c r="C701" s="426"/>
      <c r="D701" s="426"/>
      <c r="E701" s="426"/>
      <c r="F701" s="426"/>
      <c r="G701" s="426"/>
      <c r="H701" s="426"/>
      <c r="I701" s="426"/>
      <c r="J701" s="426"/>
      <c r="K701" s="426"/>
      <c r="L701" s="426"/>
      <c r="M701" s="426"/>
      <c r="N701" s="426"/>
      <c r="O701" s="426"/>
      <c r="P701" s="426"/>
      <c r="Q701" s="426"/>
      <c r="R701" s="426"/>
      <c r="S701" s="426"/>
      <c r="T701" s="426"/>
      <c r="U701" s="426"/>
      <c r="V701" s="426"/>
      <c r="W701" s="426"/>
      <c r="X701" s="426"/>
      <c r="Y701" s="426"/>
      <c r="Z701" s="426"/>
    </row>
    <row r="702" spans="1:26" ht="15.75" customHeight="1">
      <c r="A702" s="426"/>
      <c r="B702" s="426"/>
      <c r="C702" s="426"/>
      <c r="D702" s="426"/>
      <c r="E702" s="426"/>
      <c r="F702" s="426"/>
      <c r="G702" s="426"/>
      <c r="H702" s="426"/>
      <c r="I702" s="426"/>
      <c r="J702" s="426"/>
      <c r="K702" s="426"/>
      <c r="L702" s="426"/>
      <c r="M702" s="426"/>
      <c r="N702" s="426"/>
      <c r="O702" s="426"/>
      <c r="P702" s="426"/>
      <c r="Q702" s="426"/>
      <c r="R702" s="426"/>
      <c r="S702" s="426"/>
      <c r="T702" s="426"/>
      <c r="U702" s="426"/>
      <c r="V702" s="426"/>
      <c r="W702" s="426"/>
      <c r="X702" s="426"/>
      <c r="Y702" s="426"/>
      <c r="Z702" s="426"/>
    </row>
    <row r="703" spans="1:26" ht="15.75" customHeight="1">
      <c r="A703" s="426"/>
      <c r="B703" s="426"/>
      <c r="C703" s="426"/>
      <c r="D703" s="426"/>
      <c r="E703" s="426"/>
      <c r="F703" s="426"/>
      <c r="G703" s="426"/>
      <c r="H703" s="426"/>
      <c r="I703" s="426"/>
      <c r="J703" s="426"/>
      <c r="K703" s="426"/>
      <c r="L703" s="426"/>
      <c r="M703" s="426"/>
      <c r="N703" s="426"/>
      <c r="O703" s="426"/>
      <c r="P703" s="426"/>
      <c r="Q703" s="426"/>
      <c r="R703" s="426"/>
      <c r="S703" s="426"/>
      <c r="T703" s="426"/>
      <c r="U703" s="426"/>
      <c r="V703" s="426"/>
      <c r="W703" s="426"/>
      <c r="X703" s="426"/>
      <c r="Y703" s="426"/>
      <c r="Z703" s="426"/>
    </row>
    <row r="704" spans="1:26" ht="15.75" customHeight="1">
      <c r="A704" s="426"/>
      <c r="B704" s="426"/>
      <c r="C704" s="426"/>
      <c r="D704" s="426"/>
      <c r="E704" s="426"/>
      <c r="F704" s="426"/>
      <c r="G704" s="426"/>
      <c r="H704" s="426"/>
      <c r="I704" s="426"/>
      <c r="J704" s="426"/>
      <c r="K704" s="426"/>
      <c r="L704" s="426"/>
      <c r="M704" s="426"/>
      <c r="N704" s="426"/>
      <c r="O704" s="426"/>
      <c r="P704" s="426"/>
      <c r="Q704" s="426"/>
      <c r="R704" s="426"/>
      <c r="S704" s="426"/>
      <c r="T704" s="426"/>
      <c r="U704" s="426"/>
      <c r="V704" s="426"/>
      <c r="W704" s="426"/>
      <c r="X704" s="426"/>
      <c r="Y704" s="426"/>
      <c r="Z704" s="426"/>
    </row>
    <row r="705" spans="1:26" ht="15.75" customHeight="1">
      <c r="A705" s="426"/>
      <c r="B705" s="426"/>
      <c r="C705" s="426"/>
      <c r="D705" s="426"/>
      <c r="E705" s="426"/>
      <c r="F705" s="426"/>
      <c r="G705" s="426"/>
      <c r="H705" s="426"/>
      <c r="I705" s="426"/>
      <c r="J705" s="426"/>
      <c r="K705" s="426"/>
      <c r="L705" s="426"/>
      <c r="M705" s="426"/>
      <c r="N705" s="426"/>
      <c r="O705" s="426"/>
      <c r="P705" s="426"/>
      <c r="Q705" s="426"/>
      <c r="R705" s="426"/>
      <c r="S705" s="426"/>
      <c r="T705" s="426"/>
      <c r="U705" s="426"/>
      <c r="V705" s="426"/>
      <c r="W705" s="426"/>
      <c r="X705" s="426"/>
      <c r="Y705" s="426"/>
      <c r="Z705" s="426"/>
    </row>
    <row r="706" spans="1:26" ht="15.75" customHeight="1">
      <c r="A706" s="426"/>
      <c r="B706" s="426"/>
      <c r="C706" s="426"/>
      <c r="D706" s="426"/>
      <c r="E706" s="426"/>
      <c r="F706" s="426"/>
      <c r="G706" s="426"/>
      <c r="H706" s="426"/>
      <c r="I706" s="426"/>
      <c r="J706" s="426"/>
      <c r="K706" s="426"/>
      <c r="L706" s="426"/>
      <c r="M706" s="426"/>
      <c r="N706" s="426"/>
      <c r="O706" s="426"/>
      <c r="P706" s="426"/>
      <c r="Q706" s="426"/>
      <c r="R706" s="426"/>
      <c r="S706" s="426"/>
      <c r="T706" s="426"/>
      <c r="U706" s="426"/>
      <c r="V706" s="426"/>
      <c r="W706" s="426"/>
      <c r="X706" s="426"/>
      <c r="Y706" s="426"/>
      <c r="Z706" s="426"/>
    </row>
    <row r="707" spans="1:26" ht="15.75" customHeight="1">
      <c r="A707" s="426"/>
      <c r="B707" s="426"/>
      <c r="C707" s="426"/>
      <c r="D707" s="426"/>
      <c r="E707" s="426"/>
      <c r="F707" s="426"/>
      <c r="G707" s="426"/>
      <c r="H707" s="426"/>
      <c r="I707" s="426"/>
      <c r="J707" s="426"/>
      <c r="K707" s="426"/>
      <c r="L707" s="426"/>
      <c r="M707" s="426"/>
      <c r="N707" s="426"/>
      <c r="O707" s="426"/>
      <c r="P707" s="426"/>
      <c r="Q707" s="426"/>
      <c r="R707" s="426"/>
      <c r="S707" s="426"/>
      <c r="T707" s="426"/>
      <c r="U707" s="426"/>
      <c r="V707" s="426"/>
      <c r="W707" s="426"/>
      <c r="X707" s="426"/>
      <c r="Y707" s="426"/>
      <c r="Z707" s="426"/>
    </row>
    <row r="708" spans="1:26" ht="15.75" customHeight="1">
      <c r="A708" s="426"/>
      <c r="B708" s="426"/>
      <c r="C708" s="426"/>
      <c r="D708" s="426"/>
      <c r="E708" s="426"/>
      <c r="F708" s="426"/>
      <c r="G708" s="426"/>
      <c r="H708" s="426"/>
      <c r="I708" s="426"/>
      <c r="J708" s="426"/>
      <c r="K708" s="426"/>
      <c r="L708" s="426"/>
      <c r="M708" s="426"/>
      <c r="N708" s="426"/>
      <c r="O708" s="426"/>
      <c r="P708" s="426"/>
      <c r="Q708" s="426"/>
      <c r="R708" s="426"/>
      <c r="S708" s="426"/>
      <c r="T708" s="426"/>
      <c r="U708" s="426"/>
      <c r="V708" s="426"/>
      <c r="W708" s="426"/>
      <c r="X708" s="426"/>
      <c r="Y708" s="426"/>
      <c r="Z708" s="426"/>
    </row>
    <row r="709" spans="1:26" ht="15.75" customHeight="1">
      <c r="A709" s="426"/>
      <c r="B709" s="426"/>
      <c r="C709" s="426"/>
      <c r="D709" s="426"/>
      <c r="E709" s="426"/>
      <c r="F709" s="426"/>
      <c r="G709" s="426"/>
      <c r="H709" s="426"/>
      <c r="I709" s="426"/>
      <c r="J709" s="426"/>
      <c r="K709" s="426"/>
      <c r="L709" s="426"/>
      <c r="M709" s="426"/>
      <c r="N709" s="426"/>
      <c r="O709" s="426"/>
      <c r="P709" s="426"/>
      <c r="Q709" s="426"/>
      <c r="R709" s="426"/>
      <c r="S709" s="426"/>
      <c r="T709" s="426"/>
      <c r="U709" s="426"/>
      <c r="V709" s="426"/>
      <c r="W709" s="426"/>
      <c r="X709" s="426"/>
      <c r="Y709" s="426"/>
      <c r="Z709" s="426"/>
    </row>
    <row r="710" spans="1:26" ht="15.75" customHeight="1">
      <c r="A710" s="426"/>
      <c r="B710" s="426"/>
      <c r="C710" s="426"/>
      <c r="D710" s="426"/>
      <c r="E710" s="426"/>
      <c r="F710" s="426"/>
      <c r="G710" s="426"/>
      <c r="H710" s="426"/>
      <c r="I710" s="426"/>
      <c r="J710" s="426"/>
      <c r="K710" s="426"/>
      <c r="L710" s="426"/>
      <c r="M710" s="426"/>
      <c r="N710" s="426"/>
      <c r="O710" s="426"/>
      <c r="P710" s="426"/>
      <c r="Q710" s="426"/>
      <c r="R710" s="426"/>
      <c r="S710" s="426"/>
      <c r="T710" s="426"/>
      <c r="U710" s="426"/>
      <c r="V710" s="426"/>
      <c r="W710" s="426"/>
      <c r="X710" s="426"/>
      <c r="Y710" s="426"/>
      <c r="Z710" s="426"/>
    </row>
    <row r="711" spans="1:26" ht="15.75" customHeight="1">
      <c r="A711" s="426"/>
      <c r="B711" s="426"/>
      <c r="C711" s="426"/>
      <c r="D711" s="426"/>
      <c r="E711" s="426"/>
      <c r="F711" s="426"/>
      <c r="G711" s="426"/>
      <c r="H711" s="426"/>
      <c r="I711" s="426"/>
      <c r="J711" s="426"/>
      <c r="K711" s="426"/>
      <c r="L711" s="426"/>
      <c r="M711" s="426"/>
      <c r="N711" s="426"/>
      <c r="O711" s="426"/>
      <c r="P711" s="426"/>
      <c r="Q711" s="426"/>
      <c r="R711" s="426"/>
      <c r="S711" s="426"/>
      <c r="T711" s="426"/>
      <c r="U711" s="426"/>
      <c r="V711" s="426"/>
      <c r="W711" s="426"/>
      <c r="X711" s="426"/>
      <c r="Y711" s="426"/>
      <c r="Z711" s="426"/>
    </row>
    <row r="712" spans="1:26" ht="15.75" customHeight="1">
      <c r="A712" s="426"/>
      <c r="B712" s="426"/>
      <c r="C712" s="426"/>
      <c r="D712" s="426"/>
      <c r="E712" s="426"/>
      <c r="F712" s="426"/>
      <c r="G712" s="426"/>
      <c r="H712" s="426"/>
      <c r="I712" s="426"/>
      <c r="J712" s="426"/>
      <c r="K712" s="426"/>
      <c r="L712" s="426"/>
      <c r="M712" s="426"/>
      <c r="N712" s="426"/>
      <c r="O712" s="426"/>
      <c r="P712" s="426"/>
      <c r="Q712" s="426"/>
      <c r="R712" s="426"/>
      <c r="S712" s="426"/>
      <c r="T712" s="426"/>
      <c r="U712" s="426"/>
      <c r="V712" s="426"/>
      <c r="W712" s="426"/>
      <c r="X712" s="426"/>
      <c r="Y712" s="426"/>
      <c r="Z712" s="426"/>
    </row>
    <row r="713" spans="1:26" ht="15.75" customHeight="1">
      <c r="A713" s="426"/>
      <c r="B713" s="426"/>
      <c r="C713" s="426"/>
      <c r="D713" s="426"/>
      <c r="E713" s="426"/>
      <c r="F713" s="426"/>
      <c r="G713" s="426"/>
      <c r="H713" s="426"/>
      <c r="I713" s="426"/>
      <c r="J713" s="426"/>
      <c r="K713" s="426"/>
      <c r="L713" s="426"/>
      <c r="M713" s="426"/>
      <c r="N713" s="426"/>
      <c r="O713" s="426"/>
      <c r="P713" s="426"/>
      <c r="Q713" s="426"/>
      <c r="R713" s="426"/>
      <c r="S713" s="426"/>
      <c r="T713" s="426"/>
      <c r="U713" s="426"/>
      <c r="V713" s="426"/>
      <c r="W713" s="426"/>
      <c r="X713" s="426"/>
      <c r="Y713" s="426"/>
      <c r="Z713" s="426"/>
    </row>
    <row r="714" spans="1:26" ht="15.75" customHeight="1">
      <c r="A714" s="426"/>
      <c r="B714" s="426"/>
      <c r="C714" s="426"/>
      <c r="D714" s="426"/>
      <c r="E714" s="426"/>
      <c r="F714" s="426"/>
      <c r="G714" s="426"/>
      <c r="H714" s="426"/>
      <c r="I714" s="426"/>
      <c r="J714" s="426"/>
      <c r="K714" s="426"/>
      <c r="L714" s="426"/>
      <c r="M714" s="426"/>
      <c r="N714" s="426"/>
      <c r="O714" s="426"/>
      <c r="P714" s="426"/>
      <c r="Q714" s="426"/>
      <c r="R714" s="426"/>
      <c r="S714" s="426"/>
      <c r="T714" s="426"/>
      <c r="U714" s="426"/>
      <c r="V714" s="426"/>
      <c r="W714" s="426"/>
      <c r="X714" s="426"/>
      <c r="Y714" s="426"/>
      <c r="Z714" s="426"/>
    </row>
    <row r="715" spans="1:26" ht="15.75" customHeight="1">
      <c r="A715" s="426"/>
      <c r="B715" s="426"/>
      <c r="C715" s="426"/>
      <c r="D715" s="426"/>
      <c r="E715" s="426"/>
      <c r="F715" s="426"/>
      <c r="G715" s="426"/>
      <c r="H715" s="426"/>
      <c r="I715" s="426"/>
      <c r="J715" s="426"/>
      <c r="K715" s="426"/>
      <c r="L715" s="426"/>
      <c r="M715" s="426"/>
      <c r="N715" s="426"/>
      <c r="O715" s="426"/>
      <c r="P715" s="426"/>
      <c r="Q715" s="426"/>
      <c r="R715" s="426"/>
      <c r="S715" s="426"/>
      <c r="T715" s="426"/>
      <c r="U715" s="426"/>
      <c r="V715" s="426"/>
      <c r="W715" s="426"/>
      <c r="X715" s="426"/>
      <c r="Y715" s="426"/>
      <c r="Z715" s="426"/>
    </row>
    <row r="716" spans="1:26" ht="15.75" customHeight="1">
      <c r="A716" s="426"/>
      <c r="B716" s="426"/>
      <c r="C716" s="426"/>
      <c r="D716" s="426"/>
      <c r="E716" s="426"/>
      <c r="F716" s="426"/>
      <c r="G716" s="426"/>
      <c r="H716" s="426"/>
      <c r="I716" s="426"/>
      <c r="J716" s="426"/>
      <c r="K716" s="426"/>
      <c r="L716" s="426"/>
      <c r="M716" s="426"/>
      <c r="N716" s="426"/>
      <c r="O716" s="426"/>
      <c r="P716" s="426"/>
      <c r="Q716" s="426"/>
      <c r="R716" s="426"/>
      <c r="S716" s="426"/>
      <c r="T716" s="426"/>
      <c r="U716" s="426"/>
      <c r="V716" s="426"/>
      <c r="W716" s="426"/>
      <c r="X716" s="426"/>
      <c r="Y716" s="426"/>
      <c r="Z716" s="426"/>
    </row>
    <row r="717" spans="1:26" ht="15.75" customHeight="1">
      <c r="A717" s="426"/>
      <c r="B717" s="426"/>
      <c r="C717" s="426"/>
      <c r="D717" s="426"/>
      <c r="E717" s="426"/>
      <c r="F717" s="426"/>
      <c r="G717" s="426"/>
      <c r="H717" s="426"/>
      <c r="I717" s="426"/>
      <c r="J717" s="426"/>
      <c r="K717" s="426"/>
      <c r="L717" s="426"/>
      <c r="M717" s="426"/>
      <c r="N717" s="426"/>
      <c r="O717" s="426"/>
      <c r="P717" s="426"/>
      <c r="Q717" s="426"/>
      <c r="R717" s="426"/>
      <c r="S717" s="426"/>
      <c r="T717" s="426"/>
      <c r="U717" s="426"/>
      <c r="V717" s="426"/>
      <c r="W717" s="426"/>
      <c r="X717" s="426"/>
      <c r="Y717" s="426"/>
      <c r="Z717" s="426"/>
    </row>
    <row r="718" spans="1:26" ht="15.75" customHeight="1">
      <c r="A718" s="426"/>
      <c r="B718" s="426"/>
      <c r="C718" s="426"/>
      <c r="D718" s="426"/>
      <c r="E718" s="426"/>
      <c r="F718" s="426"/>
      <c r="G718" s="426"/>
      <c r="H718" s="426"/>
      <c r="I718" s="426"/>
      <c r="J718" s="426"/>
      <c r="K718" s="426"/>
      <c r="L718" s="426"/>
      <c r="M718" s="426"/>
      <c r="N718" s="426"/>
      <c r="O718" s="426"/>
      <c r="P718" s="426"/>
      <c r="Q718" s="426"/>
      <c r="R718" s="426"/>
      <c r="S718" s="426"/>
      <c r="T718" s="426"/>
      <c r="U718" s="426"/>
      <c r="V718" s="426"/>
      <c r="W718" s="426"/>
      <c r="X718" s="426"/>
      <c r="Y718" s="426"/>
      <c r="Z718" s="426"/>
    </row>
    <row r="719" spans="1:26" ht="15.75" customHeight="1">
      <c r="A719" s="426"/>
      <c r="B719" s="426"/>
      <c r="C719" s="426"/>
      <c r="D719" s="426"/>
      <c r="E719" s="426"/>
      <c r="F719" s="426"/>
      <c r="G719" s="426"/>
      <c r="H719" s="426"/>
      <c r="I719" s="426"/>
      <c r="J719" s="426"/>
      <c r="K719" s="426"/>
      <c r="L719" s="426"/>
      <c r="M719" s="426"/>
      <c r="N719" s="426"/>
      <c r="O719" s="426"/>
      <c r="P719" s="426"/>
      <c r="Q719" s="426"/>
      <c r="R719" s="426"/>
      <c r="S719" s="426"/>
      <c r="T719" s="426"/>
      <c r="U719" s="426"/>
      <c r="V719" s="426"/>
      <c r="W719" s="426"/>
      <c r="X719" s="426"/>
      <c r="Y719" s="426"/>
      <c r="Z719" s="426"/>
    </row>
    <row r="720" spans="1:26" ht="15.75" customHeight="1">
      <c r="A720" s="426"/>
      <c r="B720" s="426"/>
      <c r="C720" s="426"/>
      <c r="D720" s="426"/>
      <c r="E720" s="426"/>
      <c r="F720" s="426"/>
      <c r="G720" s="426"/>
      <c r="H720" s="426"/>
      <c r="I720" s="426"/>
      <c r="J720" s="426"/>
      <c r="K720" s="426"/>
      <c r="L720" s="426"/>
      <c r="M720" s="426"/>
      <c r="N720" s="426"/>
      <c r="O720" s="426"/>
      <c r="P720" s="426"/>
      <c r="Q720" s="426"/>
      <c r="R720" s="426"/>
      <c r="S720" s="426"/>
      <c r="T720" s="426"/>
      <c r="U720" s="426"/>
      <c r="V720" s="426"/>
      <c r="W720" s="426"/>
      <c r="X720" s="426"/>
      <c r="Y720" s="426"/>
      <c r="Z720" s="426"/>
    </row>
    <row r="721" spans="1:26" ht="15.75" customHeight="1">
      <c r="A721" s="426"/>
      <c r="B721" s="426"/>
      <c r="C721" s="426"/>
      <c r="D721" s="426"/>
      <c r="E721" s="426"/>
      <c r="F721" s="426"/>
      <c r="G721" s="426"/>
      <c r="H721" s="426"/>
      <c r="I721" s="426"/>
      <c r="J721" s="426"/>
      <c r="K721" s="426"/>
      <c r="L721" s="426"/>
      <c r="M721" s="426"/>
      <c r="N721" s="426"/>
      <c r="O721" s="426"/>
      <c r="P721" s="426"/>
      <c r="Q721" s="426"/>
      <c r="R721" s="426"/>
      <c r="S721" s="426"/>
      <c r="T721" s="426"/>
      <c r="U721" s="426"/>
      <c r="V721" s="426"/>
      <c r="W721" s="426"/>
      <c r="X721" s="426"/>
      <c r="Y721" s="426"/>
      <c r="Z721" s="426"/>
    </row>
    <row r="722" spans="1:26" ht="15.75" customHeight="1">
      <c r="A722" s="426"/>
      <c r="B722" s="426"/>
      <c r="C722" s="426"/>
      <c r="D722" s="426"/>
      <c r="E722" s="426"/>
      <c r="F722" s="426"/>
      <c r="G722" s="426"/>
      <c r="H722" s="426"/>
      <c r="I722" s="426"/>
      <c r="J722" s="426"/>
      <c r="K722" s="426"/>
      <c r="L722" s="426"/>
      <c r="M722" s="426"/>
      <c r="N722" s="426"/>
      <c r="O722" s="426"/>
      <c r="P722" s="426"/>
      <c r="Q722" s="426"/>
      <c r="R722" s="426"/>
      <c r="S722" s="426"/>
      <c r="T722" s="426"/>
      <c r="U722" s="426"/>
      <c r="V722" s="426"/>
      <c r="W722" s="426"/>
      <c r="X722" s="426"/>
      <c r="Y722" s="426"/>
      <c r="Z722" s="426"/>
    </row>
    <row r="723" spans="1:26" ht="15.75" customHeight="1">
      <c r="A723" s="426"/>
      <c r="B723" s="426"/>
      <c r="C723" s="426"/>
      <c r="D723" s="426"/>
      <c r="E723" s="426"/>
      <c r="F723" s="426"/>
      <c r="G723" s="426"/>
      <c r="H723" s="426"/>
      <c r="I723" s="426"/>
      <c r="J723" s="426"/>
      <c r="K723" s="426"/>
      <c r="L723" s="426"/>
      <c r="M723" s="426"/>
      <c r="N723" s="426"/>
      <c r="O723" s="426"/>
      <c r="P723" s="426"/>
      <c r="Q723" s="426"/>
      <c r="R723" s="426"/>
      <c r="S723" s="426"/>
      <c r="T723" s="426"/>
      <c r="U723" s="426"/>
      <c r="V723" s="426"/>
      <c r="W723" s="426"/>
      <c r="X723" s="426"/>
      <c r="Y723" s="426"/>
      <c r="Z723" s="426"/>
    </row>
    <row r="724" spans="1:26" ht="15.75" customHeight="1">
      <c r="A724" s="426"/>
      <c r="B724" s="426"/>
      <c r="C724" s="426"/>
      <c r="D724" s="426"/>
      <c r="E724" s="426"/>
      <c r="F724" s="426"/>
      <c r="G724" s="426"/>
      <c r="H724" s="426"/>
      <c r="I724" s="426"/>
      <c r="J724" s="426"/>
      <c r="K724" s="426"/>
      <c r="L724" s="426"/>
      <c r="M724" s="426"/>
      <c r="N724" s="426"/>
      <c r="O724" s="426"/>
      <c r="P724" s="426"/>
      <c r="Q724" s="426"/>
      <c r="R724" s="426"/>
      <c r="S724" s="426"/>
      <c r="T724" s="426"/>
      <c r="U724" s="426"/>
      <c r="V724" s="426"/>
      <c r="W724" s="426"/>
      <c r="X724" s="426"/>
      <c r="Y724" s="426"/>
      <c r="Z724" s="426"/>
    </row>
    <row r="725" spans="1:26" ht="15.75" customHeight="1">
      <c r="A725" s="426"/>
      <c r="B725" s="426"/>
      <c r="C725" s="426"/>
      <c r="D725" s="426"/>
      <c r="E725" s="426"/>
      <c r="F725" s="426"/>
      <c r="G725" s="426"/>
      <c r="H725" s="426"/>
      <c r="I725" s="426"/>
      <c r="J725" s="426"/>
      <c r="K725" s="426"/>
      <c r="L725" s="426"/>
      <c r="M725" s="426"/>
      <c r="N725" s="426"/>
      <c r="O725" s="426"/>
      <c r="P725" s="426"/>
      <c r="Q725" s="426"/>
      <c r="R725" s="426"/>
      <c r="S725" s="426"/>
      <c r="T725" s="426"/>
      <c r="U725" s="426"/>
      <c r="V725" s="426"/>
      <c r="W725" s="426"/>
      <c r="X725" s="426"/>
      <c r="Y725" s="426"/>
      <c r="Z725" s="426"/>
    </row>
    <row r="726" spans="1:26" ht="15.75" customHeight="1">
      <c r="A726" s="426"/>
      <c r="B726" s="426"/>
      <c r="C726" s="426"/>
      <c r="D726" s="426"/>
      <c r="E726" s="426"/>
      <c r="F726" s="426"/>
      <c r="G726" s="426"/>
      <c r="H726" s="426"/>
      <c r="I726" s="426"/>
      <c r="J726" s="426"/>
      <c r="K726" s="426"/>
      <c r="L726" s="426"/>
      <c r="M726" s="426"/>
      <c r="N726" s="426"/>
      <c r="O726" s="426"/>
      <c r="P726" s="426"/>
      <c r="Q726" s="426"/>
      <c r="R726" s="426"/>
      <c r="S726" s="426"/>
      <c r="T726" s="426"/>
      <c r="U726" s="426"/>
      <c r="V726" s="426"/>
      <c r="W726" s="426"/>
      <c r="X726" s="426"/>
      <c r="Y726" s="426"/>
      <c r="Z726" s="426"/>
    </row>
    <row r="727" spans="1:26" ht="15.75" customHeight="1">
      <c r="A727" s="426"/>
      <c r="B727" s="426"/>
      <c r="C727" s="426"/>
      <c r="D727" s="426"/>
      <c r="E727" s="426"/>
      <c r="F727" s="426"/>
      <c r="G727" s="426"/>
      <c r="H727" s="426"/>
      <c r="I727" s="426"/>
      <c r="J727" s="426"/>
      <c r="K727" s="426"/>
      <c r="L727" s="426"/>
      <c r="M727" s="426"/>
      <c r="N727" s="426"/>
      <c r="O727" s="426"/>
      <c r="P727" s="426"/>
      <c r="Q727" s="426"/>
      <c r="R727" s="426"/>
      <c r="S727" s="426"/>
      <c r="T727" s="426"/>
      <c r="U727" s="426"/>
      <c r="V727" s="426"/>
      <c r="W727" s="426"/>
      <c r="X727" s="426"/>
      <c r="Y727" s="426"/>
      <c r="Z727" s="426"/>
    </row>
    <row r="728" spans="1:26" ht="15.75" customHeight="1">
      <c r="A728" s="426"/>
      <c r="B728" s="426"/>
      <c r="C728" s="426"/>
      <c r="D728" s="426"/>
      <c r="E728" s="426"/>
      <c r="F728" s="426"/>
      <c r="G728" s="426"/>
      <c r="H728" s="426"/>
      <c r="I728" s="426"/>
      <c r="J728" s="426"/>
      <c r="K728" s="426"/>
      <c r="L728" s="426"/>
      <c r="M728" s="426"/>
      <c r="N728" s="426"/>
      <c r="O728" s="426"/>
      <c r="P728" s="426"/>
      <c r="Q728" s="426"/>
      <c r="R728" s="426"/>
      <c r="S728" s="426"/>
      <c r="T728" s="426"/>
      <c r="U728" s="426"/>
      <c r="V728" s="426"/>
      <c r="W728" s="426"/>
      <c r="X728" s="426"/>
      <c r="Y728" s="426"/>
      <c r="Z728" s="426"/>
    </row>
    <row r="729" spans="1:26" ht="15.75" customHeight="1">
      <c r="A729" s="426"/>
      <c r="B729" s="426"/>
      <c r="C729" s="426"/>
      <c r="D729" s="426"/>
      <c r="E729" s="426"/>
      <c r="F729" s="426"/>
      <c r="G729" s="426"/>
      <c r="H729" s="426"/>
      <c r="I729" s="426"/>
      <c r="J729" s="426"/>
      <c r="K729" s="426"/>
      <c r="L729" s="426"/>
      <c r="M729" s="426"/>
      <c r="N729" s="426"/>
      <c r="O729" s="426"/>
      <c r="P729" s="426"/>
      <c r="Q729" s="426"/>
      <c r="R729" s="426"/>
      <c r="S729" s="426"/>
      <c r="T729" s="426"/>
      <c r="U729" s="426"/>
      <c r="V729" s="426"/>
      <c r="W729" s="426"/>
      <c r="X729" s="426"/>
      <c r="Y729" s="426"/>
      <c r="Z729" s="426"/>
    </row>
    <row r="730" spans="1:26" ht="15.75" customHeight="1">
      <c r="A730" s="426"/>
      <c r="B730" s="426"/>
      <c r="C730" s="426"/>
      <c r="D730" s="426"/>
      <c r="E730" s="426"/>
      <c r="F730" s="426"/>
      <c r="G730" s="426"/>
      <c r="H730" s="426"/>
      <c r="I730" s="426"/>
      <c r="J730" s="426"/>
      <c r="K730" s="426"/>
      <c r="L730" s="426"/>
      <c r="M730" s="426"/>
      <c r="N730" s="426"/>
      <c r="O730" s="426"/>
      <c r="P730" s="426"/>
      <c r="Q730" s="426"/>
      <c r="R730" s="426"/>
      <c r="S730" s="426"/>
      <c r="T730" s="426"/>
      <c r="U730" s="426"/>
      <c r="V730" s="426"/>
      <c r="W730" s="426"/>
      <c r="X730" s="426"/>
      <c r="Y730" s="426"/>
      <c r="Z730" s="426"/>
    </row>
    <row r="731" spans="1:26" ht="15.75" customHeight="1">
      <c r="A731" s="426"/>
      <c r="B731" s="426"/>
      <c r="C731" s="426"/>
      <c r="D731" s="426"/>
      <c r="E731" s="426"/>
      <c r="F731" s="426"/>
      <c r="G731" s="426"/>
      <c r="H731" s="426"/>
      <c r="I731" s="426"/>
      <c r="J731" s="426"/>
      <c r="K731" s="426"/>
      <c r="L731" s="426"/>
      <c r="M731" s="426"/>
      <c r="N731" s="426"/>
      <c r="O731" s="426"/>
      <c r="P731" s="426"/>
      <c r="Q731" s="426"/>
      <c r="R731" s="426"/>
      <c r="S731" s="426"/>
      <c r="T731" s="426"/>
      <c r="U731" s="426"/>
      <c r="V731" s="426"/>
      <c r="W731" s="426"/>
      <c r="X731" s="426"/>
      <c r="Y731" s="426"/>
      <c r="Z731" s="426"/>
    </row>
    <row r="732" spans="1:26" ht="15.75" customHeight="1">
      <c r="A732" s="426"/>
      <c r="B732" s="426"/>
      <c r="C732" s="426"/>
      <c r="D732" s="426"/>
      <c r="E732" s="426"/>
      <c r="F732" s="426"/>
      <c r="G732" s="426"/>
      <c r="H732" s="426"/>
      <c r="I732" s="426"/>
      <c r="J732" s="426"/>
      <c r="K732" s="426"/>
      <c r="L732" s="426"/>
      <c r="M732" s="426"/>
      <c r="N732" s="426"/>
      <c r="O732" s="426"/>
      <c r="P732" s="426"/>
      <c r="Q732" s="426"/>
      <c r="R732" s="426"/>
      <c r="S732" s="426"/>
      <c r="T732" s="426"/>
      <c r="U732" s="426"/>
      <c r="V732" s="426"/>
      <c r="W732" s="426"/>
      <c r="X732" s="426"/>
      <c r="Y732" s="426"/>
      <c r="Z732" s="426"/>
    </row>
    <row r="733" spans="1:26" ht="15.75" customHeight="1">
      <c r="A733" s="426"/>
      <c r="B733" s="426"/>
      <c r="C733" s="426"/>
      <c r="D733" s="426"/>
      <c r="E733" s="426"/>
      <c r="F733" s="426"/>
      <c r="G733" s="426"/>
      <c r="H733" s="426"/>
      <c r="I733" s="426"/>
      <c r="J733" s="426"/>
      <c r="K733" s="426"/>
      <c r="L733" s="426"/>
      <c r="M733" s="426"/>
      <c r="N733" s="426"/>
      <c r="O733" s="426"/>
      <c r="P733" s="426"/>
      <c r="Q733" s="426"/>
      <c r="R733" s="426"/>
      <c r="S733" s="426"/>
      <c r="T733" s="426"/>
      <c r="U733" s="426"/>
      <c r="V733" s="426"/>
      <c r="W733" s="426"/>
      <c r="X733" s="426"/>
      <c r="Y733" s="426"/>
      <c r="Z733" s="426"/>
    </row>
    <row r="734" spans="1:26" ht="15.75" customHeight="1">
      <c r="A734" s="426"/>
      <c r="B734" s="426"/>
      <c r="C734" s="426"/>
      <c r="D734" s="426"/>
      <c r="E734" s="426"/>
      <c r="F734" s="426"/>
      <c r="G734" s="426"/>
      <c r="H734" s="426"/>
      <c r="I734" s="426"/>
      <c r="J734" s="426"/>
      <c r="K734" s="426"/>
      <c r="L734" s="426"/>
      <c r="M734" s="426"/>
      <c r="N734" s="426"/>
      <c r="O734" s="426"/>
      <c r="P734" s="426"/>
      <c r="Q734" s="426"/>
      <c r="R734" s="426"/>
      <c r="S734" s="426"/>
      <c r="T734" s="426"/>
      <c r="U734" s="426"/>
      <c r="V734" s="426"/>
      <c r="W734" s="426"/>
      <c r="X734" s="426"/>
      <c r="Y734" s="426"/>
      <c r="Z734" s="426"/>
    </row>
    <row r="735" spans="1:26" ht="15.75" customHeight="1">
      <c r="A735" s="426"/>
      <c r="B735" s="426"/>
      <c r="C735" s="426"/>
      <c r="D735" s="426"/>
      <c r="E735" s="426"/>
      <c r="F735" s="426"/>
      <c r="G735" s="426"/>
      <c r="H735" s="426"/>
      <c r="I735" s="426"/>
      <c r="J735" s="426"/>
      <c r="K735" s="426"/>
      <c r="L735" s="426"/>
      <c r="M735" s="426"/>
      <c r="N735" s="426"/>
      <c r="O735" s="426"/>
      <c r="P735" s="426"/>
      <c r="Q735" s="426"/>
      <c r="R735" s="426"/>
      <c r="S735" s="426"/>
      <c r="T735" s="426"/>
      <c r="U735" s="426"/>
      <c r="V735" s="426"/>
      <c r="W735" s="426"/>
      <c r="X735" s="426"/>
      <c r="Y735" s="426"/>
      <c r="Z735" s="426"/>
    </row>
    <row r="736" spans="1:26" ht="15.75" customHeight="1">
      <c r="A736" s="426"/>
      <c r="B736" s="426"/>
      <c r="C736" s="426"/>
      <c r="D736" s="426"/>
      <c r="E736" s="426"/>
      <c r="F736" s="426"/>
      <c r="G736" s="426"/>
      <c r="H736" s="426"/>
      <c r="I736" s="426"/>
      <c r="J736" s="426"/>
      <c r="K736" s="426"/>
      <c r="L736" s="426"/>
      <c r="M736" s="426"/>
      <c r="N736" s="426"/>
      <c r="O736" s="426"/>
      <c r="P736" s="426"/>
      <c r="Q736" s="426"/>
      <c r="R736" s="426"/>
      <c r="S736" s="426"/>
      <c r="T736" s="426"/>
      <c r="U736" s="426"/>
      <c r="V736" s="426"/>
      <c r="W736" s="426"/>
      <c r="X736" s="426"/>
      <c r="Y736" s="426"/>
      <c r="Z736" s="426"/>
    </row>
    <row r="737" spans="1:26" ht="15.75" customHeight="1">
      <c r="A737" s="426"/>
      <c r="B737" s="426"/>
      <c r="C737" s="426"/>
      <c r="D737" s="426"/>
      <c r="E737" s="426"/>
      <c r="F737" s="426"/>
      <c r="G737" s="426"/>
      <c r="H737" s="426"/>
      <c r="I737" s="426"/>
      <c r="J737" s="426"/>
      <c r="K737" s="426"/>
      <c r="L737" s="426"/>
      <c r="M737" s="426"/>
      <c r="N737" s="426"/>
      <c r="O737" s="426"/>
      <c r="P737" s="426"/>
      <c r="Q737" s="426"/>
      <c r="R737" s="426"/>
      <c r="S737" s="426"/>
      <c r="T737" s="426"/>
      <c r="U737" s="426"/>
      <c r="V737" s="426"/>
      <c r="W737" s="426"/>
      <c r="X737" s="426"/>
      <c r="Y737" s="426"/>
      <c r="Z737" s="426"/>
    </row>
    <row r="738" spans="1:26" ht="15.75" customHeight="1">
      <c r="A738" s="426"/>
      <c r="B738" s="426"/>
      <c r="C738" s="426"/>
      <c r="D738" s="426"/>
      <c r="E738" s="426"/>
      <c r="F738" s="426"/>
      <c r="G738" s="426"/>
      <c r="H738" s="426"/>
      <c r="I738" s="426"/>
      <c r="J738" s="426"/>
      <c r="K738" s="426"/>
      <c r="L738" s="426"/>
      <c r="M738" s="426"/>
      <c r="N738" s="426"/>
      <c r="O738" s="426"/>
      <c r="P738" s="426"/>
      <c r="Q738" s="426"/>
      <c r="R738" s="426"/>
      <c r="S738" s="426"/>
      <c r="T738" s="426"/>
      <c r="U738" s="426"/>
      <c r="V738" s="426"/>
      <c r="W738" s="426"/>
      <c r="X738" s="426"/>
      <c r="Y738" s="426"/>
      <c r="Z738" s="426"/>
    </row>
    <row r="739" spans="1:26" ht="15.75" customHeight="1">
      <c r="A739" s="426"/>
      <c r="B739" s="426"/>
      <c r="C739" s="426"/>
      <c r="D739" s="426"/>
      <c r="E739" s="426"/>
      <c r="F739" s="426"/>
      <c r="G739" s="426"/>
      <c r="H739" s="426"/>
      <c r="I739" s="426"/>
      <c r="J739" s="426"/>
      <c r="K739" s="426"/>
      <c r="L739" s="426"/>
      <c r="M739" s="426"/>
      <c r="N739" s="426"/>
      <c r="O739" s="426"/>
      <c r="P739" s="426"/>
      <c r="Q739" s="426"/>
      <c r="R739" s="426"/>
      <c r="S739" s="426"/>
      <c r="T739" s="426"/>
      <c r="U739" s="426"/>
      <c r="V739" s="426"/>
      <c r="W739" s="426"/>
      <c r="X739" s="426"/>
      <c r="Y739" s="426"/>
      <c r="Z739" s="426"/>
    </row>
    <row r="740" spans="1:26" ht="15.75" customHeight="1">
      <c r="A740" s="426"/>
      <c r="B740" s="426"/>
      <c r="C740" s="426"/>
      <c r="D740" s="426"/>
      <c r="E740" s="426"/>
      <c r="F740" s="426"/>
      <c r="G740" s="426"/>
      <c r="H740" s="426"/>
      <c r="I740" s="426"/>
      <c r="J740" s="426"/>
      <c r="K740" s="426"/>
      <c r="L740" s="426"/>
      <c r="M740" s="426"/>
      <c r="N740" s="426"/>
      <c r="O740" s="426"/>
      <c r="P740" s="426"/>
      <c r="Q740" s="426"/>
      <c r="R740" s="426"/>
      <c r="S740" s="426"/>
      <c r="T740" s="426"/>
      <c r="U740" s="426"/>
      <c r="V740" s="426"/>
      <c r="W740" s="426"/>
      <c r="X740" s="426"/>
      <c r="Y740" s="426"/>
      <c r="Z740" s="426"/>
    </row>
    <row r="741" spans="1:26" ht="15.75" customHeight="1">
      <c r="A741" s="426"/>
      <c r="B741" s="426"/>
      <c r="C741" s="426"/>
      <c r="D741" s="426"/>
      <c r="E741" s="426"/>
      <c r="F741" s="426"/>
      <c r="G741" s="426"/>
      <c r="H741" s="426"/>
      <c r="I741" s="426"/>
      <c r="J741" s="426"/>
      <c r="K741" s="426"/>
      <c r="L741" s="426"/>
      <c r="M741" s="426"/>
      <c r="N741" s="426"/>
      <c r="O741" s="426"/>
      <c r="P741" s="426"/>
      <c r="Q741" s="426"/>
      <c r="R741" s="426"/>
      <c r="S741" s="426"/>
      <c r="T741" s="426"/>
      <c r="U741" s="426"/>
      <c r="V741" s="426"/>
      <c r="W741" s="426"/>
      <c r="X741" s="426"/>
      <c r="Y741" s="426"/>
      <c r="Z741" s="426"/>
    </row>
    <row r="742" spans="1:26" ht="15.75" customHeight="1">
      <c r="A742" s="426"/>
      <c r="B742" s="426"/>
      <c r="C742" s="426"/>
      <c r="D742" s="426"/>
      <c r="E742" s="426"/>
      <c r="F742" s="426"/>
      <c r="G742" s="426"/>
      <c r="H742" s="426"/>
      <c r="I742" s="426"/>
      <c r="J742" s="426"/>
      <c r="K742" s="426"/>
      <c r="L742" s="426"/>
      <c r="M742" s="426"/>
      <c r="N742" s="426"/>
      <c r="O742" s="426"/>
      <c r="P742" s="426"/>
      <c r="Q742" s="426"/>
      <c r="R742" s="426"/>
      <c r="S742" s="426"/>
      <c r="T742" s="426"/>
      <c r="U742" s="426"/>
      <c r="V742" s="426"/>
      <c r="W742" s="426"/>
      <c r="X742" s="426"/>
      <c r="Y742" s="426"/>
      <c r="Z742" s="426"/>
    </row>
    <row r="743" spans="1:26" ht="15.75" customHeight="1">
      <c r="A743" s="426"/>
      <c r="B743" s="426"/>
      <c r="C743" s="426"/>
      <c r="D743" s="426"/>
      <c r="E743" s="426"/>
      <c r="F743" s="426"/>
      <c r="G743" s="426"/>
      <c r="H743" s="426"/>
      <c r="I743" s="426"/>
      <c r="J743" s="426"/>
      <c r="K743" s="426"/>
      <c r="L743" s="426"/>
      <c r="M743" s="426"/>
      <c r="N743" s="426"/>
      <c r="O743" s="426"/>
      <c r="P743" s="426"/>
      <c r="Q743" s="426"/>
      <c r="R743" s="426"/>
      <c r="S743" s="426"/>
      <c r="T743" s="426"/>
      <c r="U743" s="426"/>
      <c r="V743" s="426"/>
      <c r="W743" s="426"/>
      <c r="X743" s="426"/>
      <c r="Y743" s="426"/>
      <c r="Z743" s="426"/>
    </row>
    <row r="744" spans="1:26" ht="15.75" customHeight="1">
      <c r="A744" s="426"/>
      <c r="B744" s="426"/>
      <c r="C744" s="426"/>
      <c r="D744" s="426"/>
      <c r="E744" s="426"/>
      <c r="F744" s="426"/>
      <c r="G744" s="426"/>
      <c r="H744" s="426"/>
      <c r="I744" s="426"/>
      <c r="J744" s="426"/>
      <c r="K744" s="426"/>
      <c r="L744" s="426"/>
      <c r="M744" s="426"/>
      <c r="N744" s="426"/>
      <c r="O744" s="426"/>
      <c r="P744" s="426"/>
      <c r="Q744" s="426"/>
      <c r="R744" s="426"/>
      <c r="S744" s="426"/>
      <c r="T744" s="426"/>
      <c r="U744" s="426"/>
      <c r="V744" s="426"/>
      <c r="W744" s="426"/>
      <c r="X744" s="426"/>
      <c r="Y744" s="426"/>
      <c r="Z744" s="426"/>
    </row>
    <row r="745" spans="1:26" ht="15.75" customHeight="1">
      <c r="A745" s="426"/>
      <c r="B745" s="426"/>
      <c r="C745" s="426"/>
      <c r="D745" s="426"/>
      <c r="E745" s="426"/>
      <c r="F745" s="426"/>
      <c r="G745" s="426"/>
      <c r="H745" s="426"/>
      <c r="I745" s="426"/>
      <c r="J745" s="426"/>
      <c r="K745" s="426"/>
      <c r="L745" s="426"/>
      <c r="M745" s="426"/>
      <c r="N745" s="426"/>
      <c r="O745" s="426"/>
      <c r="P745" s="426"/>
      <c r="Q745" s="426"/>
      <c r="R745" s="426"/>
      <c r="S745" s="426"/>
      <c r="T745" s="426"/>
      <c r="U745" s="426"/>
      <c r="V745" s="426"/>
      <c r="W745" s="426"/>
      <c r="X745" s="426"/>
      <c r="Y745" s="426"/>
      <c r="Z745" s="426"/>
    </row>
    <row r="746" spans="1:26" ht="15.75" customHeight="1">
      <c r="A746" s="426"/>
      <c r="B746" s="426"/>
      <c r="C746" s="426"/>
      <c r="D746" s="426"/>
      <c r="E746" s="426"/>
      <c r="F746" s="426"/>
      <c r="G746" s="426"/>
      <c r="H746" s="426"/>
      <c r="I746" s="426"/>
      <c r="J746" s="426"/>
      <c r="K746" s="426"/>
      <c r="L746" s="426"/>
      <c r="M746" s="426"/>
      <c r="N746" s="426"/>
      <c r="O746" s="426"/>
      <c r="P746" s="426"/>
      <c r="Q746" s="426"/>
      <c r="R746" s="426"/>
      <c r="S746" s="426"/>
      <c r="T746" s="426"/>
      <c r="U746" s="426"/>
      <c r="V746" s="426"/>
      <c r="W746" s="426"/>
      <c r="X746" s="426"/>
      <c r="Y746" s="426"/>
      <c r="Z746" s="426"/>
    </row>
    <row r="747" spans="1:26" ht="15.75" customHeight="1">
      <c r="A747" s="426"/>
      <c r="B747" s="426"/>
      <c r="C747" s="426"/>
      <c r="D747" s="426"/>
      <c r="E747" s="426"/>
      <c r="F747" s="426"/>
      <c r="G747" s="426"/>
      <c r="H747" s="426"/>
      <c r="I747" s="426"/>
      <c r="J747" s="426"/>
      <c r="K747" s="426"/>
      <c r="L747" s="426"/>
      <c r="M747" s="426"/>
      <c r="N747" s="426"/>
      <c r="O747" s="426"/>
      <c r="P747" s="426"/>
      <c r="Q747" s="426"/>
      <c r="R747" s="426"/>
      <c r="S747" s="426"/>
      <c r="T747" s="426"/>
      <c r="U747" s="426"/>
      <c r="V747" s="426"/>
      <c r="W747" s="426"/>
      <c r="X747" s="426"/>
      <c r="Y747" s="426"/>
      <c r="Z747" s="426"/>
    </row>
    <row r="748" spans="1:26" ht="15.75" customHeight="1">
      <c r="A748" s="426"/>
      <c r="B748" s="426"/>
      <c r="C748" s="426"/>
      <c r="D748" s="426"/>
      <c r="E748" s="426"/>
      <c r="F748" s="426"/>
      <c r="G748" s="426"/>
      <c r="H748" s="426"/>
      <c r="I748" s="426"/>
      <c r="J748" s="426"/>
      <c r="K748" s="426"/>
      <c r="L748" s="426"/>
      <c r="M748" s="426"/>
      <c r="N748" s="426"/>
      <c r="O748" s="426"/>
      <c r="P748" s="426"/>
      <c r="Q748" s="426"/>
      <c r="R748" s="426"/>
      <c r="S748" s="426"/>
      <c r="T748" s="426"/>
      <c r="U748" s="426"/>
      <c r="V748" s="426"/>
      <c r="W748" s="426"/>
      <c r="X748" s="426"/>
      <c r="Y748" s="426"/>
      <c r="Z748" s="426"/>
    </row>
    <row r="749" spans="1:26" ht="15.75" customHeight="1">
      <c r="A749" s="426"/>
      <c r="B749" s="426"/>
      <c r="C749" s="426"/>
      <c r="D749" s="426"/>
      <c r="E749" s="426"/>
      <c r="F749" s="426"/>
      <c r="G749" s="426"/>
      <c r="H749" s="426"/>
      <c r="I749" s="426"/>
      <c r="J749" s="426"/>
      <c r="K749" s="426"/>
      <c r="L749" s="426"/>
      <c r="M749" s="426"/>
      <c r="N749" s="426"/>
      <c r="O749" s="426"/>
      <c r="P749" s="426"/>
      <c r="Q749" s="426"/>
      <c r="R749" s="426"/>
      <c r="S749" s="426"/>
      <c r="T749" s="426"/>
      <c r="U749" s="426"/>
      <c r="V749" s="426"/>
      <c r="W749" s="426"/>
      <c r="X749" s="426"/>
      <c r="Y749" s="426"/>
      <c r="Z749" s="426"/>
    </row>
    <row r="750" spans="1:26" ht="15.75" customHeight="1">
      <c r="A750" s="426"/>
      <c r="B750" s="426"/>
      <c r="C750" s="426"/>
      <c r="D750" s="426"/>
      <c r="E750" s="426"/>
      <c r="F750" s="426"/>
      <c r="G750" s="426"/>
      <c r="H750" s="426"/>
      <c r="I750" s="426"/>
      <c r="J750" s="426"/>
      <c r="K750" s="426"/>
      <c r="L750" s="426"/>
      <c r="M750" s="426"/>
      <c r="N750" s="426"/>
      <c r="O750" s="426"/>
      <c r="P750" s="426"/>
      <c r="Q750" s="426"/>
      <c r="R750" s="426"/>
      <c r="S750" s="426"/>
      <c r="T750" s="426"/>
      <c r="U750" s="426"/>
      <c r="V750" s="426"/>
      <c r="W750" s="426"/>
      <c r="X750" s="426"/>
      <c r="Y750" s="426"/>
      <c r="Z750" s="426"/>
    </row>
    <row r="751" spans="1:26" ht="15.75" customHeight="1">
      <c r="A751" s="426"/>
      <c r="B751" s="426"/>
      <c r="C751" s="426"/>
      <c r="D751" s="426"/>
      <c r="E751" s="426"/>
      <c r="F751" s="426"/>
      <c r="G751" s="426"/>
      <c r="H751" s="426"/>
      <c r="I751" s="426"/>
      <c r="J751" s="426"/>
      <c r="K751" s="426"/>
      <c r="L751" s="426"/>
      <c r="M751" s="426"/>
      <c r="N751" s="426"/>
      <c r="O751" s="426"/>
      <c r="P751" s="426"/>
      <c r="Q751" s="426"/>
      <c r="R751" s="426"/>
      <c r="S751" s="426"/>
      <c r="T751" s="426"/>
      <c r="U751" s="426"/>
      <c r="V751" s="426"/>
      <c r="W751" s="426"/>
      <c r="X751" s="426"/>
      <c r="Y751" s="426"/>
      <c r="Z751" s="426"/>
    </row>
    <row r="752" spans="1:26" ht="15.75" customHeight="1">
      <c r="A752" s="426"/>
      <c r="B752" s="426"/>
      <c r="C752" s="426"/>
      <c r="D752" s="426"/>
      <c r="E752" s="426"/>
      <c r="F752" s="426"/>
      <c r="G752" s="426"/>
      <c r="H752" s="426"/>
      <c r="I752" s="426"/>
      <c r="J752" s="426"/>
      <c r="K752" s="426"/>
      <c r="L752" s="426"/>
      <c r="M752" s="426"/>
      <c r="N752" s="426"/>
      <c r="O752" s="426"/>
      <c r="P752" s="426"/>
      <c r="Q752" s="426"/>
      <c r="R752" s="426"/>
      <c r="S752" s="426"/>
      <c r="T752" s="426"/>
      <c r="U752" s="426"/>
      <c r="V752" s="426"/>
      <c r="W752" s="426"/>
      <c r="X752" s="426"/>
      <c r="Y752" s="426"/>
      <c r="Z752" s="426"/>
    </row>
    <row r="753" spans="1:26" ht="15.75" customHeight="1">
      <c r="A753" s="426"/>
      <c r="B753" s="426"/>
      <c r="C753" s="426"/>
      <c r="D753" s="426"/>
      <c r="E753" s="426"/>
      <c r="F753" s="426"/>
      <c r="G753" s="426"/>
      <c r="H753" s="426"/>
      <c r="I753" s="426"/>
      <c r="J753" s="426"/>
      <c r="K753" s="426"/>
      <c r="L753" s="426"/>
      <c r="M753" s="426"/>
      <c r="N753" s="426"/>
      <c r="O753" s="426"/>
      <c r="P753" s="426"/>
      <c r="Q753" s="426"/>
      <c r="R753" s="426"/>
      <c r="S753" s="426"/>
      <c r="T753" s="426"/>
      <c r="U753" s="426"/>
      <c r="V753" s="426"/>
      <c r="W753" s="426"/>
      <c r="X753" s="426"/>
      <c r="Y753" s="426"/>
      <c r="Z753" s="426"/>
    </row>
    <row r="754" spans="1:26" ht="15.75" customHeight="1">
      <c r="A754" s="426"/>
      <c r="B754" s="426"/>
      <c r="C754" s="426"/>
      <c r="D754" s="426"/>
      <c r="E754" s="426"/>
      <c r="F754" s="426"/>
      <c r="G754" s="426"/>
      <c r="H754" s="426"/>
      <c r="I754" s="426"/>
      <c r="J754" s="426"/>
      <c r="K754" s="426"/>
      <c r="L754" s="426"/>
      <c r="M754" s="426"/>
      <c r="N754" s="426"/>
      <c r="O754" s="426"/>
      <c r="P754" s="426"/>
      <c r="Q754" s="426"/>
      <c r="R754" s="426"/>
      <c r="S754" s="426"/>
      <c r="T754" s="426"/>
      <c r="U754" s="426"/>
      <c r="V754" s="426"/>
      <c r="W754" s="426"/>
      <c r="X754" s="426"/>
      <c r="Y754" s="426"/>
      <c r="Z754" s="426"/>
    </row>
    <row r="755" spans="1:26" ht="15.75" customHeight="1">
      <c r="A755" s="426"/>
      <c r="B755" s="426"/>
      <c r="C755" s="426"/>
      <c r="D755" s="426"/>
      <c r="E755" s="426"/>
      <c r="F755" s="426"/>
      <c r="G755" s="426"/>
      <c r="H755" s="426"/>
      <c r="I755" s="426"/>
      <c r="J755" s="426"/>
      <c r="K755" s="426"/>
      <c r="L755" s="426"/>
      <c r="M755" s="426"/>
      <c r="N755" s="426"/>
      <c r="O755" s="426"/>
      <c r="P755" s="426"/>
      <c r="Q755" s="426"/>
      <c r="R755" s="426"/>
      <c r="S755" s="426"/>
      <c r="T755" s="426"/>
      <c r="U755" s="426"/>
      <c r="V755" s="426"/>
      <c r="W755" s="426"/>
      <c r="X755" s="426"/>
      <c r="Y755" s="426"/>
      <c r="Z755" s="426"/>
    </row>
    <row r="756" spans="1:26" ht="15.75" customHeight="1">
      <c r="A756" s="426"/>
      <c r="B756" s="426"/>
      <c r="C756" s="426"/>
      <c r="D756" s="426"/>
      <c r="E756" s="426"/>
      <c r="F756" s="426"/>
      <c r="G756" s="426"/>
      <c r="H756" s="426"/>
      <c r="I756" s="426"/>
      <c r="J756" s="426"/>
      <c r="K756" s="426"/>
      <c r="L756" s="426"/>
      <c r="M756" s="426"/>
      <c r="N756" s="426"/>
      <c r="O756" s="426"/>
      <c r="P756" s="426"/>
      <c r="Q756" s="426"/>
      <c r="R756" s="426"/>
      <c r="S756" s="426"/>
      <c r="T756" s="426"/>
      <c r="U756" s="426"/>
      <c r="V756" s="426"/>
      <c r="W756" s="426"/>
      <c r="X756" s="426"/>
      <c r="Y756" s="426"/>
      <c r="Z756" s="426"/>
    </row>
    <row r="757" spans="1:26" ht="15.75" customHeight="1">
      <c r="A757" s="426"/>
      <c r="B757" s="426"/>
      <c r="C757" s="426"/>
      <c r="D757" s="426"/>
      <c r="E757" s="426"/>
      <c r="F757" s="426"/>
      <c r="G757" s="426"/>
      <c r="H757" s="426"/>
      <c r="I757" s="426"/>
      <c r="J757" s="426"/>
      <c r="K757" s="426"/>
      <c r="L757" s="426"/>
      <c r="M757" s="426"/>
      <c r="N757" s="426"/>
      <c r="O757" s="426"/>
      <c r="P757" s="426"/>
      <c r="Q757" s="426"/>
      <c r="R757" s="426"/>
      <c r="S757" s="426"/>
      <c r="T757" s="426"/>
      <c r="U757" s="426"/>
      <c r="V757" s="426"/>
      <c r="W757" s="426"/>
      <c r="X757" s="426"/>
      <c r="Y757" s="426"/>
      <c r="Z757" s="426"/>
    </row>
    <row r="758" spans="1:26" ht="15.75" customHeight="1">
      <c r="A758" s="426"/>
      <c r="B758" s="426"/>
      <c r="C758" s="426"/>
      <c r="D758" s="426"/>
      <c r="E758" s="426"/>
      <c r="F758" s="426"/>
      <c r="G758" s="426"/>
      <c r="H758" s="426"/>
      <c r="I758" s="426"/>
      <c r="J758" s="426"/>
      <c r="K758" s="426"/>
      <c r="L758" s="426"/>
      <c r="M758" s="426"/>
      <c r="N758" s="426"/>
      <c r="O758" s="426"/>
      <c r="P758" s="426"/>
      <c r="Q758" s="426"/>
      <c r="R758" s="426"/>
      <c r="S758" s="426"/>
      <c r="T758" s="426"/>
      <c r="U758" s="426"/>
      <c r="V758" s="426"/>
      <c r="W758" s="426"/>
      <c r="X758" s="426"/>
      <c r="Y758" s="426"/>
      <c r="Z758" s="426"/>
    </row>
    <row r="759" spans="1:26" ht="15.75" customHeight="1">
      <c r="A759" s="426"/>
      <c r="B759" s="426"/>
      <c r="C759" s="426"/>
      <c r="D759" s="426"/>
      <c r="E759" s="426"/>
      <c r="F759" s="426"/>
      <c r="G759" s="426"/>
      <c r="H759" s="426"/>
      <c r="I759" s="426"/>
      <c r="J759" s="426"/>
      <c r="K759" s="426"/>
      <c r="L759" s="426"/>
      <c r="M759" s="426"/>
      <c r="N759" s="426"/>
      <c r="O759" s="426"/>
      <c r="P759" s="426"/>
      <c r="Q759" s="426"/>
      <c r="R759" s="426"/>
      <c r="S759" s="426"/>
      <c r="T759" s="426"/>
      <c r="U759" s="426"/>
      <c r="V759" s="426"/>
      <c r="W759" s="426"/>
      <c r="X759" s="426"/>
      <c r="Y759" s="426"/>
      <c r="Z759" s="426"/>
    </row>
    <row r="760" spans="1:26" ht="15.75" customHeight="1">
      <c r="A760" s="426"/>
      <c r="B760" s="426"/>
      <c r="C760" s="426"/>
      <c r="D760" s="426"/>
      <c r="E760" s="426"/>
      <c r="F760" s="426"/>
      <c r="G760" s="426"/>
      <c r="H760" s="426"/>
      <c r="I760" s="426"/>
      <c r="J760" s="426"/>
      <c r="K760" s="426"/>
      <c r="L760" s="426"/>
      <c r="M760" s="426"/>
      <c r="N760" s="426"/>
      <c r="O760" s="426"/>
      <c r="P760" s="426"/>
      <c r="Q760" s="426"/>
      <c r="R760" s="426"/>
      <c r="S760" s="426"/>
      <c r="T760" s="426"/>
      <c r="U760" s="426"/>
      <c r="V760" s="426"/>
      <c r="W760" s="426"/>
      <c r="X760" s="426"/>
      <c r="Y760" s="426"/>
      <c r="Z760" s="426"/>
    </row>
    <row r="761" spans="1:26" ht="15.75" customHeight="1">
      <c r="A761" s="426"/>
      <c r="B761" s="426"/>
      <c r="C761" s="426"/>
      <c r="D761" s="426"/>
      <c r="E761" s="426"/>
      <c r="F761" s="426"/>
      <c r="G761" s="426"/>
      <c r="H761" s="426"/>
      <c r="I761" s="426"/>
      <c r="J761" s="426"/>
      <c r="K761" s="426"/>
      <c r="L761" s="426"/>
      <c r="M761" s="426"/>
      <c r="N761" s="426"/>
      <c r="O761" s="426"/>
      <c r="P761" s="426"/>
      <c r="Q761" s="426"/>
      <c r="R761" s="426"/>
      <c r="S761" s="426"/>
      <c r="T761" s="426"/>
      <c r="U761" s="426"/>
      <c r="V761" s="426"/>
      <c r="W761" s="426"/>
      <c r="X761" s="426"/>
      <c r="Y761" s="426"/>
      <c r="Z761" s="426"/>
    </row>
    <row r="762" spans="1:26" ht="15.75" customHeight="1">
      <c r="A762" s="426"/>
      <c r="B762" s="426"/>
      <c r="C762" s="426"/>
      <c r="D762" s="426"/>
      <c r="E762" s="426"/>
      <c r="F762" s="426"/>
      <c r="G762" s="426"/>
      <c r="H762" s="426"/>
      <c r="I762" s="426"/>
      <c r="J762" s="426"/>
      <c r="K762" s="426"/>
      <c r="L762" s="426"/>
      <c r="M762" s="426"/>
      <c r="N762" s="426"/>
      <c r="O762" s="426"/>
      <c r="P762" s="426"/>
      <c r="Q762" s="426"/>
      <c r="R762" s="426"/>
      <c r="S762" s="426"/>
      <c r="T762" s="426"/>
      <c r="U762" s="426"/>
      <c r="V762" s="426"/>
      <c r="W762" s="426"/>
      <c r="X762" s="426"/>
      <c r="Y762" s="426"/>
      <c r="Z762" s="426"/>
    </row>
    <row r="763" spans="1:26" ht="15.75" customHeight="1">
      <c r="A763" s="426"/>
      <c r="B763" s="426"/>
      <c r="C763" s="426"/>
      <c r="D763" s="426"/>
      <c r="E763" s="426"/>
      <c r="F763" s="426"/>
      <c r="G763" s="426"/>
      <c r="H763" s="426"/>
      <c r="I763" s="426"/>
      <c r="J763" s="426"/>
      <c r="K763" s="426"/>
      <c r="L763" s="426"/>
      <c r="M763" s="426"/>
      <c r="N763" s="426"/>
      <c r="O763" s="426"/>
      <c r="P763" s="426"/>
      <c r="Q763" s="426"/>
      <c r="R763" s="426"/>
      <c r="S763" s="426"/>
      <c r="T763" s="426"/>
      <c r="U763" s="426"/>
      <c r="V763" s="426"/>
      <c r="W763" s="426"/>
      <c r="X763" s="426"/>
      <c r="Y763" s="426"/>
      <c r="Z763" s="426"/>
    </row>
    <row r="764" spans="1:26" ht="15.75" customHeight="1">
      <c r="A764" s="426"/>
      <c r="B764" s="426"/>
      <c r="C764" s="426"/>
      <c r="D764" s="426"/>
      <c r="E764" s="426"/>
      <c r="F764" s="426"/>
      <c r="G764" s="426"/>
      <c r="H764" s="426"/>
      <c r="I764" s="426"/>
      <c r="J764" s="426"/>
      <c r="K764" s="426"/>
      <c r="L764" s="426"/>
      <c r="M764" s="426"/>
      <c r="N764" s="426"/>
      <c r="O764" s="426"/>
      <c r="P764" s="426"/>
      <c r="Q764" s="426"/>
      <c r="R764" s="426"/>
      <c r="S764" s="426"/>
      <c r="T764" s="426"/>
      <c r="U764" s="426"/>
      <c r="V764" s="426"/>
      <c r="W764" s="426"/>
      <c r="X764" s="426"/>
      <c r="Y764" s="426"/>
      <c r="Z764" s="426"/>
    </row>
    <row r="765" spans="1:26" ht="15.75" customHeight="1">
      <c r="A765" s="426"/>
      <c r="B765" s="426"/>
      <c r="C765" s="426"/>
      <c r="D765" s="426"/>
      <c r="E765" s="426"/>
      <c r="F765" s="426"/>
      <c r="G765" s="426"/>
      <c r="H765" s="426"/>
      <c r="I765" s="426"/>
      <c r="J765" s="426"/>
      <c r="K765" s="426"/>
      <c r="L765" s="426"/>
      <c r="M765" s="426"/>
      <c r="N765" s="426"/>
      <c r="O765" s="426"/>
      <c r="P765" s="426"/>
      <c r="Q765" s="426"/>
      <c r="R765" s="426"/>
      <c r="S765" s="426"/>
      <c r="T765" s="426"/>
      <c r="U765" s="426"/>
      <c r="V765" s="426"/>
      <c r="W765" s="426"/>
      <c r="X765" s="426"/>
      <c r="Y765" s="426"/>
      <c r="Z765" s="426"/>
    </row>
    <row r="766" spans="1:26" ht="15.75" customHeight="1">
      <c r="A766" s="426"/>
      <c r="B766" s="426"/>
      <c r="C766" s="426"/>
      <c r="D766" s="426"/>
      <c r="E766" s="426"/>
      <c r="F766" s="426"/>
      <c r="G766" s="426"/>
      <c r="H766" s="426"/>
      <c r="I766" s="426"/>
      <c r="J766" s="426"/>
      <c r="K766" s="426"/>
      <c r="L766" s="426"/>
      <c r="M766" s="426"/>
      <c r="N766" s="426"/>
      <c r="O766" s="426"/>
      <c r="P766" s="426"/>
      <c r="Q766" s="426"/>
      <c r="R766" s="426"/>
      <c r="S766" s="426"/>
      <c r="T766" s="426"/>
      <c r="U766" s="426"/>
      <c r="V766" s="426"/>
      <c r="W766" s="426"/>
      <c r="X766" s="426"/>
      <c r="Y766" s="426"/>
      <c r="Z766" s="426"/>
    </row>
    <row r="767" spans="1:26" ht="15.75" customHeight="1">
      <c r="A767" s="426"/>
      <c r="B767" s="426"/>
      <c r="C767" s="426"/>
      <c r="D767" s="426"/>
      <c r="E767" s="426"/>
      <c r="F767" s="426"/>
      <c r="G767" s="426"/>
      <c r="H767" s="426"/>
      <c r="I767" s="426"/>
      <c r="J767" s="426"/>
      <c r="K767" s="426"/>
      <c r="L767" s="426"/>
      <c r="M767" s="426"/>
      <c r="N767" s="426"/>
      <c r="O767" s="426"/>
      <c r="P767" s="426"/>
      <c r="Q767" s="426"/>
      <c r="R767" s="426"/>
      <c r="S767" s="426"/>
      <c r="T767" s="426"/>
      <c r="U767" s="426"/>
      <c r="V767" s="426"/>
      <c r="W767" s="426"/>
      <c r="X767" s="426"/>
      <c r="Y767" s="426"/>
      <c r="Z767" s="426"/>
    </row>
    <row r="768" spans="1:26" ht="15.75" customHeight="1">
      <c r="A768" s="426"/>
      <c r="B768" s="426"/>
      <c r="C768" s="426"/>
      <c r="D768" s="426"/>
      <c r="E768" s="426"/>
      <c r="F768" s="426"/>
      <c r="G768" s="426"/>
      <c r="H768" s="426"/>
      <c r="I768" s="426"/>
      <c r="J768" s="426"/>
      <c r="K768" s="426"/>
      <c r="L768" s="426"/>
      <c r="M768" s="426"/>
      <c r="N768" s="426"/>
      <c r="O768" s="426"/>
      <c r="P768" s="426"/>
      <c r="Q768" s="426"/>
      <c r="R768" s="426"/>
      <c r="S768" s="426"/>
      <c r="T768" s="426"/>
      <c r="U768" s="426"/>
      <c r="V768" s="426"/>
      <c r="W768" s="426"/>
      <c r="X768" s="426"/>
      <c r="Y768" s="426"/>
      <c r="Z768" s="426"/>
    </row>
    <row r="769" spans="1:26" ht="15.75" customHeight="1">
      <c r="A769" s="426"/>
      <c r="B769" s="426"/>
      <c r="C769" s="426"/>
      <c r="D769" s="426"/>
      <c r="E769" s="426"/>
      <c r="F769" s="426"/>
      <c r="G769" s="426"/>
      <c r="H769" s="426"/>
      <c r="I769" s="426"/>
      <c r="J769" s="426"/>
      <c r="K769" s="426"/>
      <c r="L769" s="426"/>
      <c r="M769" s="426"/>
      <c r="N769" s="426"/>
      <c r="O769" s="426"/>
      <c r="P769" s="426"/>
      <c r="Q769" s="426"/>
      <c r="R769" s="426"/>
      <c r="S769" s="426"/>
      <c r="T769" s="426"/>
      <c r="U769" s="426"/>
      <c r="V769" s="426"/>
      <c r="W769" s="426"/>
      <c r="X769" s="426"/>
      <c r="Y769" s="426"/>
      <c r="Z769" s="426"/>
    </row>
    <row r="770" spans="1:26" ht="15.75" customHeight="1">
      <c r="A770" s="426"/>
      <c r="B770" s="426"/>
      <c r="C770" s="426"/>
      <c r="D770" s="426"/>
      <c r="E770" s="426"/>
      <c r="F770" s="426"/>
      <c r="G770" s="426"/>
      <c r="H770" s="426"/>
      <c r="I770" s="426"/>
      <c r="J770" s="426"/>
      <c r="K770" s="426"/>
      <c r="L770" s="426"/>
      <c r="M770" s="426"/>
      <c r="N770" s="426"/>
      <c r="O770" s="426"/>
      <c r="P770" s="426"/>
      <c r="Q770" s="426"/>
      <c r="R770" s="426"/>
      <c r="S770" s="426"/>
      <c r="T770" s="426"/>
      <c r="U770" s="426"/>
      <c r="V770" s="426"/>
      <c r="W770" s="426"/>
      <c r="X770" s="426"/>
      <c r="Y770" s="426"/>
      <c r="Z770" s="426"/>
    </row>
    <row r="771" spans="1:26" ht="15.75" customHeight="1">
      <c r="A771" s="426"/>
      <c r="B771" s="426"/>
      <c r="C771" s="426"/>
      <c r="D771" s="426"/>
      <c r="E771" s="426"/>
      <c r="F771" s="426"/>
      <c r="G771" s="426"/>
      <c r="H771" s="426"/>
      <c r="I771" s="426"/>
      <c r="J771" s="426"/>
      <c r="K771" s="426"/>
      <c r="L771" s="426"/>
      <c r="M771" s="426"/>
      <c r="N771" s="426"/>
      <c r="O771" s="426"/>
      <c r="P771" s="426"/>
      <c r="Q771" s="426"/>
      <c r="R771" s="426"/>
      <c r="S771" s="426"/>
      <c r="T771" s="426"/>
      <c r="U771" s="426"/>
      <c r="V771" s="426"/>
      <c r="W771" s="426"/>
      <c r="X771" s="426"/>
      <c r="Y771" s="426"/>
      <c r="Z771" s="426"/>
    </row>
    <row r="772" spans="1:26" ht="15.75" customHeight="1">
      <c r="A772" s="426"/>
      <c r="B772" s="426"/>
      <c r="C772" s="426"/>
      <c r="D772" s="426"/>
      <c r="E772" s="426"/>
      <c r="F772" s="426"/>
      <c r="G772" s="426"/>
      <c r="H772" s="426"/>
      <c r="I772" s="426"/>
      <c r="J772" s="426"/>
      <c r="K772" s="426"/>
      <c r="L772" s="426"/>
      <c r="M772" s="426"/>
      <c r="N772" s="426"/>
      <c r="O772" s="426"/>
      <c r="P772" s="426"/>
      <c r="Q772" s="426"/>
      <c r="R772" s="426"/>
      <c r="S772" s="426"/>
      <c r="T772" s="426"/>
      <c r="U772" s="426"/>
      <c r="V772" s="426"/>
      <c r="W772" s="426"/>
      <c r="X772" s="426"/>
      <c r="Y772" s="426"/>
      <c r="Z772" s="426"/>
    </row>
    <row r="773" spans="1:26" ht="15.75" customHeight="1">
      <c r="A773" s="426"/>
      <c r="B773" s="426"/>
      <c r="C773" s="426"/>
      <c r="D773" s="426"/>
      <c r="E773" s="426"/>
      <c r="F773" s="426"/>
      <c r="G773" s="426"/>
      <c r="H773" s="426"/>
      <c r="I773" s="426"/>
      <c r="J773" s="426"/>
      <c r="K773" s="426"/>
      <c r="L773" s="426"/>
      <c r="M773" s="426"/>
      <c r="N773" s="426"/>
      <c r="O773" s="426"/>
      <c r="P773" s="426"/>
      <c r="Q773" s="426"/>
      <c r="R773" s="426"/>
      <c r="S773" s="426"/>
      <c r="T773" s="426"/>
      <c r="U773" s="426"/>
      <c r="V773" s="426"/>
      <c r="W773" s="426"/>
      <c r="X773" s="426"/>
      <c r="Y773" s="426"/>
      <c r="Z773" s="426"/>
    </row>
    <row r="774" spans="1:26" ht="15.75" customHeight="1">
      <c r="A774" s="426"/>
      <c r="B774" s="426"/>
      <c r="C774" s="426"/>
      <c r="D774" s="426"/>
      <c r="E774" s="426"/>
      <c r="F774" s="426"/>
      <c r="G774" s="426"/>
      <c r="H774" s="426"/>
      <c r="I774" s="426"/>
      <c r="J774" s="426"/>
      <c r="K774" s="426"/>
      <c r="L774" s="426"/>
      <c r="M774" s="426"/>
      <c r="N774" s="426"/>
      <c r="O774" s="426"/>
      <c r="P774" s="426"/>
      <c r="Q774" s="426"/>
      <c r="R774" s="426"/>
      <c r="S774" s="426"/>
      <c r="T774" s="426"/>
      <c r="U774" s="426"/>
      <c r="V774" s="426"/>
      <c r="W774" s="426"/>
      <c r="X774" s="426"/>
      <c r="Y774" s="426"/>
      <c r="Z774" s="426"/>
    </row>
    <row r="775" spans="1:26" ht="15.75" customHeight="1">
      <c r="A775" s="426"/>
      <c r="B775" s="426"/>
      <c r="C775" s="426"/>
      <c r="D775" s="426"/>
      <c r="E775" s="426"/>
      <c r="F775" s="426"/>
      <c r="G775" s="426"/>
      <c r="H775" s="426"/>
      <c r="I775" s="426"/>
      <c r="J775" s="426"/>
      <c r="K775" s="426"/>
      <c r="L775" s="426"/>
      <c r="M775" s="426"/>
      <c r="N775" s="426"/>
      <c r="O775" s="426"/>
      <c r="P775" s="426"/>
      <c r="Q775" s="426"/>
      <c r="R775" s="426"/>
      <c r="S775" s="426"/>
      <c r="T775" s="426"/>
      <c r="U775" s="426"/>
      <c r="V775" s="426"/>
      <c r="W775" s="426"/>
      <c r="X775" s="426"/>
      <c r="Y775" s="426"/>
      <c r="Z775" s="426"/>
    </row>
    <row r="776" spans="1:26" ht="15.75" customHeight="1">
      <c r="A776" s="426"/>
      <c r="B776" s="426"/>
      <c r="C776" s="426"/>
      <c r="D776" s="426"/>
      <c r="E776" s="426"/>
      <c r="F776" s="426"/>
      <c r="G776" s="426"/>
      <c r="H776" s="426"/>
      <c r="I776" s="426"/>
      <c r="J776" s="426"/>
      <c r="K776" s="426"/>
      <c r="L776" s="426"/>
      <c r="M776" s="426"/>
      <c r="N776" s="426"/>
      <c r="O776" s="426"/>
      <c r="P776" s="426"/>
      <c r="Q776" s="426"/>
      <c r="R776" s="426"/>
      <c r="S776" s="426"/>
      <c r="T776" s="426"/>
      <c r="U776" s="426"/>
      <c r="V776" s="426"/>
      <c r="W776" s="426"/>
      <c r="X776" s="426"/>
      <c r="Y776" s="426"/>
      <c r="Z776" s="426"/>
    </row>
    <row r="777" spans="1:26" ht="15.75" customHeight="1">
      <c r="A777" s="426"/>
      <c r="B777" s="426"/>
      <c r="C777" s="426"/>
      <c r="D777" s="426"/>
      <c r="E777" s="426"/>
      <c r="F777" s="426"/>
      <c r="G777" s="426"/>
      <c r="H777" s="426"/>
      <c r="I777" s="426"/>
      <c r="J777" s="426"/>
      <c r="K777" s="426"/>
      <c r="L777" s="426"/>
      <c r="M777" s="426"/>
      <c r="N777" s="426"/>
      <c r="O777" s="426"/>
      <c r="P777" s="426"/>
      <c r="Q777" s="426"/>
      <c r="R777" s="426"/>
      <c r="S777" s="426"/>
      <c r="T777" s="426"/>
      <c r="U777" s="426"/>
      <c r="V777" s="426"/>
      <c r="W777" s="426"/>
      <c r="X777" s="426"/>
      <c r="Y777" s="426"/>
      <c r="Z777" s="426"/>
    </row>
    <row r="778" spans="1:26" ht="15.75" customHeight="1">
      <c r="A778" s="426"/>
      <c r="B778" s="426"/>
      <c r="C778" s="426"/>
      <c r="D778" s="426"/>
      <c r="E778" s="426"/>
      <c r="F778" s="426"/>
      <c r="G778" s="426"/>
      <c r="H778" s="426"/>
      <c r="I778" s="426"/>
      <c r="J778" s="426"/>
      <c r="K778" s="426"/>
      <c r="L778" s="426"/>
      <c r="M778" s="426"/>
      <c r="N778" s="426"/>
      <c r="O778" s="426"/>
      <c r="P778" s="426"/>
      <c r="Q778" s="426"/>
      <c r="R778" s="426"/>
      <c r="S778" s="426"/>
      <c r="T778" s="426"/>
      <c r="U778" s="426"/>
      <c r="V778" s="426"/>
      <c r="W778" s="426"/>
      <c r="X778" s="426"/>
      <c r="Y778" s="426"/>
      <c r="Z778" s="426"/>
    </row>
    <row r="779" spans="1:26" ht="15.75" customHeight="1">
      <c r="A779" s="426"/>
      <c r="B779" s="426"/>
      <c r="C779" s="426"/>
      <c r="D779" s="426"/>
      <c r="E779" s="426"/>
      <c r="F779" s="426"/>
      <c r="G779" s="426"/>
      <c r="H779" s="426"/>
      <c r="I779" s="426"/>
      <c r="J779" s="426"/>
      <c r="K779" s="426"/>
      <c r="L779" s="426"/>
      <c r="M779" s="426"/>
      <c r="N779" s="426"/>
      <c r="O779" s="426"/>
      <c r="P779" s="426"/>
      <c r="Q779" s="426"/>
      <c r="R779" s="426"/>
      <c r="S779" s="426"/>
      <c r="T779" s="426"/>
      <c r="U779" s="426"/>
      <c r="V779" s="426"/>
      <c r="W779" s="426"/>
      <c r="X779" s="426"/>
      <c r="Y779" s="426"/>
      <c r="Z779" s="426"/>
    </row>
    <row r="780" spans="1:26" ht="15.75" customHeight="1">
      <c r="A780" s="426"/>
      <c r="B780" s="426"/>
      <c r="C780" s="426"/>
      <c r="D780" s="426"/>
      <c r="E780" s="426"/>
      <c r="F780" s="426"/>
      <c r="G780" s="426"/>
      <c r="H780" s="426"/>
      <c r="I780" s="426"/>
      <c r="J780" s="426"/>
      <c r="K780" s="426"/>
      <c r="L780" s="426"/>
      <c r="M780" s="426"/>
      <c r="N780" s="426"/>
      <c r="O780" s="426"/>
      <c r="P780" s="426"/>
      <c r="Q780" s="426"/>
      <c r="R780" s="426"/>
      <c r="S780" s="426"/>
      <c r="T780" s="426"/>
      <c r="U780" s="426"/>
      <c r="V780" s="426"/>
      <c r="W780" s="426"/>
      <c r="X780" s="426"/>
      <c r="Y780" s="426"/>
      <c r="Z780" s="426"/>
    </row>
    <row r="781" spans="1:26" ht="15.75" customHeight="1">
      <c r="A781" s="426"/>
      <c r="B781" s="426"/>
      <c r="C781" s="426"/>
      <c r="D781" s="426"/>
      <c r="E781" s="426"/>
      <c r="F781" s="426"/>
      <c r="G781" s="426"/>
      <c r="H781" s="426"/>
      <c r="I781" s="426"/>
      <c r="J781" s="426"/>
      <c r="K781" s="426"/>
      <c r="L781" s="426"/>
      <c r="M781" s="426"/>
      <c r="N781" s="426"/>
      <c r="O781" s="426"/>
      <c r="P781" s="426"/>
      <c r="Q781" s="426"/>
      <c r="R781" s="426"/>
      <c r="S781" s="426"/>
      <c r="T781" s="426"/>
      <c r="U781" s="426"/>
      <c r="V781" s="426"/>
      <c r="W781" s="426"/>
      <c r="X781" s="426"/>
      <c r="Y781" s="426"/>
      <c r="Z781" s="426"/>
    </row>
    <row r="782" spans="1:26" ht="15.75" customHeight="1">
      <c r="A782" s="426"/>
      <c r="B782" s="426"/>
      <c r="C782" s="426"/>
      <c r="D782" s="426"/>
      <c r="E782" s="426"/>
      <c r="F782" s="426"/>
      <c r="G782" s="426"/>
      <c r="H782" s="426"/>
      <c r="I782" s="426"/>
      <c r="J782" s="426"/>
      <c r="K782" s="426"/>
      <c r="L782" s="426"/>
      <c r="M782" s="426"/>
      <c r="N782" s="426"/>
      <c r="O782" s="426"/>
      <c r="P782" s="426"/>
      <c r="Q782" s="426"/>
      <c r="R782" s="426"/>
      <c r="S782" s="426"/>
      <c r="T782" s="426"/>
      <c r="U782" s="426"/>
      <c r="V782" s="426"/>
      <c r="W782" s="426"/>
      <c r="X782" s="426"/>
      <c r="Y782" s="426"/>
      <c r="Z782" s="426"/>
    </row>
    <row r="783" spans="1:26" ht="15.75" customHeight="1">
      <c r="A783" s="426"/>
      <c r="B783" s="426"/>
      <c r="C783" s="426"/>
      <c r="D783" s="426"/>
      <c r="E783" s="426"/>
      <c r="F783" s="426"/>
      <c r="G783" s="426"/>
      <c r="H783" s="426"/>
      <c r="I783" s="426"/>
      <c r="J783" s="426"/>
      <c r="K783" s="426"/>
      <c r="L783" s="426"/>
      <c r="M783" s="426"/>
      <c r="N783" s="426"/>
      <c r="O783" s="426"/>
      <c r="P783" s="426"/>
      <c r="Q783" s="426"/>
      <c r="R783" s="426"/>
      <c r="S783" s="426"/>
      <c r="T783" s="426"/>
      <c r="U783" s="426"/>
      <c r="V783" s="426"/>
      <c r="W783" s="426"/>
      <c r="X783" s="426"/>
      <c r="Y783" s="426"/>
      <c r="Z783" s="426"/>
    </row>
    <row r="784" spans="1:26" ht="15.75" customHeight="1">
      <c r="A784" s="426"/>
      <c r="B784" s="426"/>
      <c r="C784" s="426"/>
      <c r="D784" s="426"/>
      <c r="E784" s="426"/>
      <c r="F784" s="426"/>
      <c r="G784" s="426"/>
      <c r="H784" s="426"/>
      <c r="I784" s="426"/>
      <c r="J784" s="426"/>
      <c r="K784" s="426"/>
      <c r="L784" s="426"/>
      <c r="M784" s="426"/>
      <c r="N784" s="426"/>
      <c r="O784" s="426"/>
      <c r="P784" s="426"/>
      <c r="Q784" s="426"/>
      <c r="R784" s="426"/>
      <c r="S784" s="426"/>
      <c r="T784" s="426"/>
      <c r="U784" s="426"/>
      <c r="V784" s="426"/>
      <c r="W784" s="426"/>
      <c r="X784" s="426"/>
      <c r="Y784" s="426"/>
      <c r="Z784" s="426"/>
    </row>
    <row r="785" spans="1:26" ht="15.75" customHeight="1">
      <c r="A785" s="426"/>
      <c r="B785" s="426"/>
      <c r="C785" s="426"/>
      <c r="D785" s="426"/>
      <c r="E785" s="426"/>
      <c r="F785" s="426"/>
      <c r="G785" s="426"/>
      <c r="H785" s="426"/>
      <c r="I785" s="426"/>
      <c r="J785" s="426"/>
      <c r="K785" s="426"/>
      <c r="L785" s="426"/>
      <c r="M785" s="426"/>
      <c r="N785" s="426"/>
      <c r="O785" s="426"/>
      <c r="P785" s="426"/>
      <c r="Q785" s="426"/>
      <c r="R785" s="426"/>
      <c r="S785" s="426"/>
      <c r="T785" s="426"/>
      <c r="U785" s="426"/>
      <c r="V785" s="426"/>
      <c r="W785" s="426"/>
      <c r="X785" s="426"/>
      <c r="Y785" s="426"/>
      <c r="Z785" s="426"/>
    </row>
    <row r="786" spans="1:26" ht="15.75" customHeight="1">
      <c r="A786" s="426"/>
      <c r="B786" s="426"/>
      <c r="C786" s="426"/>
      <c r="D786" s="426"/>
      <c r="E786" s="426"/>
      <c r="F786" s="426"/>
      <c r="G786" s="426"/>
      <c r="H786" s="426"/>
      <c r="I786" s="426"/>
      <c r="J786" s="426"/>
      <c r="K786" s="426"/>
      <c r="L786" s="426"/>
      <c r="M786" s="426"/>
      <c r="N786" s="426"/>
      <c r="O786" s="426"/>
      <c r="P786" s="426"/>
      <c r="Q786" s="426"/>
      <c r="R786" s="426"/>
      <c r="S786" s="426"/>
      <c r="T786" s="426"/>
      <c r="U786" s="426"/>
      <c r="V786" s="426"/>
      <c r="W786" s="426"/>
      <c r="X786" s="426"/>
      <c r="Y786" s="426"/>
      <c r="Z786" s="426"/>
    </row>
    <row r="787" spans="1:26" ht="15.75" customHeight="1">
      <c r="A787" s="426"/>
      <c r="B787" s="426"/>
      <c r="C787" s="426"/>
      <c r="D787" s="426"/>
      <c r="E787" s="426"/>
      <c r="F787" s="426"/>
      <c r="G787" s="426"/>
      <c r="H787" s="426"/>
      <c r="I787" s="426"/>
      <c r="J787" s="426"/>
      <c r="K787" s="426"/>
      <c r="L787" s="426"/>
      <c r="M787" s="426"/>
      <c r="N787" s="426"/>
      <c r="O787" s="426"/>
      <c r="P787" s="426"/>
      <c r="Q787" s="426"/>
      <c r="R787" s="426"/>
      <c r="S787" s="426"/>
      <c r="T787" s="426"/>
      <c r="U787" s="426"/>
      <c r="V787" s="426"/>
      <c r="W787" s="426"/>
      <c r="X787" s="426"/>
      <c r="Y787" s="426"/>
      <c r="Z787" s="426"/>
    </row>
    <row r="788" spans="1:26" ht="15.75" customHeight="1">
      <c r="A788" s="426"/>
      <c r="B788" s="426"/>
      <c r="C788" s="426"/>
      <c r="D788" s="426"/>
      <c r="E788" s="426"/>
      <c r="F788" s="426"/>
      <c r="G788" s="426"/>
      <c r="H788" s="426"/>
      <c r="I788" s="426"/>
      <c r="J788" s="426"/>
      <c r="K788" s="426"/>
      <c r="L788" s="426"/>
      <c r="M788" s="426"/>
      <c r="N788" s="426"/>
      <c r="O788" s="426"/>
      <c r="P788" s="426"/>
      <c r="Q788" s="426"/>
      <c r="R788" s="426"/>
      <c r="S788" s="426"/>
      <c r="T788" s="426"/>
      <c r="U788" s="426"/>
      <c r="V788" s="426"/>
      <c r="W788" s="426"/>
      <c r="X788" s="426"/>
      <c r="Y788" s="426"/>
      <c r="Z788" s="426"/>
    </row>
    <row r="789" spans="1:26" ht="15.75" customHeight="1">
      <c r="A789" s="426"/>
      <c r="B789" s="426"/>
      <c r="C789" s="426"/>
      <c r="D789" s="426"/>
      <c r="E789" s="426"/>
      <c r="F789" s="426"/>
      <c r="G789" s="426"/>
      <c r="H789" s="426"/>
      <c r="I789" s="426"/>
      <c r="J789" s="426"/>
      <c r="K789" s="426"/>
      <c r="L789" s="426"/>
      <c r="M789" s="426"/>
      <c r="N789" s="426"/>
      <c r="O789" s="426"/>
      <c r="P789" s="426"/>
      <c r="Q789" s="426"/>
      <c r="R789" s="426"/>
      <c r="S789" s="426"/>
      <c r="T789" s="426"/>
      <c r="U789" s="426"/>
      <c r="V789" s="426"/>
      <c r="W789" s="426"/>
      <c r="X789" s="426"/>
      <c r="Y789" s="426"/>
      <c r="Z789" s="426"/>
    </row>
    <row r="790" spans="1:26" ht="15.75" customHeight="1">
      <c r="A790" s="426"/>
      <c r="B790" s="426"/>
      <c r="C790" s="426"/>
      <c r="D790" s="426"/>
      <c r="E790" s="426"/>
      <c r="F790" s="426"/>
      <c r="G790" s="426"/>
      <c r="H790" s="426"/>
      <c r="I790" s="426"/>
      <c r="J790" s="426"/>
      <c r="K790" s="426"/>
      <c r="L790" s="426"/>
      <c r="M790" s="426"/>
      <c r="N790" s="426"/>
      <c r="O790" s="426"/>
      <c r="P790" s="426"/>
      <c r="Q790" s="426"/>
      <c r="R790" s="426"/>
      <c r="S790" s="426"/>
      <c r="T790" s="426"/>
      <c r="U790" s="426"/>
      <c r="V790" s="426"/>
      <c r="W790" s="426"/>
      <c r="X790" s="426"/>
      <c r="Y790" s="426"/>
      <c r="Z790" s="426"/>
    </row>
    <row r="791" spans="1:26" ht="15.75" customHeight="1">
      <c r="A791" s="426"/>
      <c r="B791" s="426"/>
      <c r="C791" s="426"/>
      <c r="D791" s="426"/>
      <c r="E791" s="426"/>
      <c r="F791" s="426"/>
      <c r="G791" s="426"/>
      <c r="H791" s="426"/>
      <c r="I791" s="426"/>
      <c r="J791" s="426"/>
      <c r="K791" s="426"/>
      <c r="L791" s="426"/>
      <c r="M791" s="426"/>
      <c r="N791" s="426"/>
      <c r="O791" s="426"/>
      <c r="P791" s="426"/>
      <c r="Q791" s="426"/>
      <c r="R791" s="426"/>
      <c r="S791" s="426"/>
      <c r="T791" s="426"/>
      <c r="U791" s="426"/>
      <c r="V791" s="426"/>
      <c r="W791" s="426"/>
      <c r="X791" s="426"/>
      <c r="Y791" s="426"/>
      <c r="Z791" s="426"/>
    </row>
    <row r="792" spans="1:26" ht="15.75" customHeight="1">
      <c r="A792" s="426"/>
      <c r="B792" s="426"/>
      <c r="C792" s="426"/>
      <c r="D792" s="426"/>
      <c r="E792" s="426"/>
      <c r="F792" s="426"/>
      <c r="G792" s="426"/>
      <c r="H792" s="426"/>
      <c r="I792" s="426"/>
      <c r="J792" s="426"/>
      <c r="K792" s="426"/>
      <c r="L792" s="426"/>
      <c r="M792" s="426"/>
      <c r="N792" s="426"/>
      <c r="O792" s="426"/>
      <c r="P792" s="426"/>
      <c r="Q792" s="426"/>
      <c r="R792" s="426"/>
      <c r="S792" s="426"/>
      <c r="T792" s="426"/>
      <c r="U792" s="426"/>
      <c r="V792" s="426"/>
      <c r="W792" s="426"/>
      <c r="X792" s="426"/>
      <c r="Y792" s="426"/>
      <c r="Z792" s="426"/>
    </row>
    <row r="793" spans="1:26" ht="15.75" customHeight="1">
      <c r="A793" s="426"/>
      <c r="B793" s="426"/>
      <c r="C793" s="426"/>
      <c r="D793" s="426"/>
      <c r="E793" s="426"/>
      <c r="F793" s="426"/>
      <c r="G793" s="426"/>
      <c r="H793" s="426"/>
      <c r="I793" s="426"/>
      <c r="J793" s="426"/>
      <c r="K793" s="426"/>
      <c r="L793" s="426"/>
      <c r="M793" s="426"/>
      <c r="N793" s="426"/>
      <c r="O793" s="426"/>
      <c r="P793" s="426"/>
      <c r="Q793" s="426"/>
      <c r="R793" s="426"/>
      <c r="S793" s="426"/>
      <c r="T793" s="426"/>
      <c r="U793" s="426"/>
      <c r="V793" s="426"/>
      <c r="W793" s="426"/>
      <c r="X793" s="426"/>
      <c r="Y793" s="426"/>
      <c r="Z793" s="426"/>
    </row>
    <row r="794" spans="1:26" ht="15.75" customHeight="1">
      <c r="A794" s="426"/>
      <c r="B794" s="426"/>
      <c r="C794" s="426"/>
      <c r="D794" s="426"/>
      <c r="E794" s="426"/>
      <c r="F794" s="426"/>
      <c r="G794" s="426"/>
      <c r="H794" s="426"/>
      <c r="I794" s="426"/>
      <c r="J794" s="426"/>
      <c r="K794" s="426"/>
      <c r="L794" s="426"/>
      <c r="M794" s="426"/>
      <c r="N794" s="426"/>
      <c r="O794" s="426"/>
      <c r="P794" s="426"/>
      <c r="Q794" s="426"/>
      <c r="R794" s="426"/>
      <c r="S794" s="426"/>
      <c r="T794" s="426"/>
      <c r="U794" s="426"/>
      <c r="V794" s="426"/>
      <c r="W794" s="426"/>
      <c r="X794" s="426"/>
      <c r="Y794" s="426"/>
      <c r="Z794" s="426"/>
    </row>
    <row r="795" spans="1:26" ht="15.75" customHeight="1">
      <c r="A795" s="426"/>
      <c r="B795" s="426"/>
      <c r="C795" s="426"/>
      <c r="D795" s="426"/>
      <c r="E795" s="426"/>
      <c r="F795" s="426"/>
      <c r="G795" s="426"/>
      <c r="H795" s="426"/>
      <c r="I795" s="426"/>
      <c r="J795" s="426"/>
      <c r="K795" s="426"/>
      <c r="L795" s="426"/>
      <c r="M795" s="426"/>
      <c r="N795" s="426"/>
      <c r="O795" s="426"/>
      <c r="P795" s="426"/>
      <c r="Q795" s="426"/>
      <c r="R795" s="426"/>
      <c r="S795" s="426"/>
      <c r="T795" s="426"/>
      <c r="U795" s="426"/>
      <c r="V795" s="426"/>
      <c r="W795" s="426"/>
      <c r="X795" s="426"/>
      <c r="Y795" s="426"/>
      <c r="Z795" s="426"/>
    </row>
    <row r="796" spans="1:26" ht="15.75" customHeight="1">
      <c r="A796" s="426"/>
      <c r="B796" s="426"/>
      <c r="C796" s="426"/>
      <c r="D796" s="426"/>
      <c r="E796" s="426"/>
      <c r="F796" s="426"/>
      <c r="G796" s="426"/>
      <c r="H796" s="426"/>
      <c r="I796" s="426"/>
      <c r="J796" s="426"/>
      <c r="K796" s="426"/>
      <c r="L796" s="426"/>
      <c r="M796" s="426"/>
      <c r="N796" s="426"/>
      <c r="O796" s="426"/>
      <c r="P796" s="426"/>
      <c r="Q796" s="426"/>
      <c r="R796" s="426"/>
      <c r="S796" s="426"/>
      <c r="T796" s="426"/>
      <c r="U796" s="426"/>
      <c r="V796" s="426"/>
      <c r="W796" s="426"/>
      <c r="X796" s="426"/>
      <c r="Y796" s="426"/>
      <c r="Z796" s="426"/>
    </row>
    <row r="797" spans="1:26" ht="15.75" customHeight="1">
      <c r="A797" s="426"/>
      <c r="B797" s="426"/>
      <c r="C797" s="426"/>
      <c r="D797" s="426"/>
      <c r="E797" s="426"/>
      <c r="F797" s="426"/>
      <c r="G797" s="426"/>
      <c r="H797" s="426"/>
      <c r="I797" s="426"/>
      <c r="J797" s="426"/>
      <c r="K797" s="426"/>
      <c r="L797" s="426"/>
      <c r="M797" s="426"/>
      <c r="N797" s="426"/>
      <c r="O797" s="426"/>
      <c r="P797" s="426"/>
      <c r="Q797" s="426"/>
      <c r="R797" s="426"/>
      <c r="S797" s="426"/>
      <c r="T797" s="426"/>
      <c r="U797" s="426"/>
      <c r="V797" s="426"/>
      <c r="W797" s="426"/>
      <c r="X797" s="426"/>
      <c r="Y797" s="426"/>
      <c r="Z797" s="426"/>
    </row>
    <row r="798" spans="1:26" ht="15.75" customHeight="1">
      <c r="A798" s="426"/>
      <c r="B798" s="426"/>
      <c r="C798" s="426"/>
      <c r="D798" s="426"/>
      <c r="E798" s="426"/>
      <c r="F798" s="426"/>
      <c r="G798" s="426"/>
      <c r="H798" s="426"/>
      <c r="I798" s="426"/>
      <c r="J798" s="426"/>
      <c r="K798" s="426"/>
      <c r="L798" s="426"/>
      <c r="M798" s="426"/>
      <c r="N798" s="426"/>
      <c r="O798" s="426"/>
      <c r="P798" s="426"/>
      <c r="Q798" s="426"/>
      <c r="R798" s="426"/>
      <c r="S798" s="426"/>
      <c r="T798" s="426"/>
      <c r="U798" s="426"/>
      <c r="V798" s="426"/>
      <c r="W798" s="426"/>
      <c r="X798" s="426"/>
      <c r="Y798" s="426"/>
      <c r="Z798" s="426"/>
    </row>
    <row r="799" spans="1:26" ht="15.75" customHeight="1">
      <c r="A799" s="426"/>
      <c r="B799" s="426"/>
      <c r="C799" s="426"/>
      <c r="D799" s="426"/>
      <c r="E799" s="426"/>
      <c r="F799" s="426"/>
      <c r="G799" s="426"/>
      <c r="H799" s="426"/>
      <c r="I799" s="426"/>
      <c r="J799" s="426"/>
      <c r="K799" s="426"/>
      <c r="L799" s="426"/>
      <c r="M799" s="426"/>
      <c r="N799" s="426"/>
      <c r="O799" s="426"/>
      <c r="P799" s="426"/>
      <c r="Q799" s="426"/>
      <c r="R799" s="426"/>
      <c r="S799" s="426"/>
      <c r="T799" s="426"/>
      <c r="U799" s="426"/>
      <c r="V799" s="426"/>
      <c r="W799" s="426"/>
      <c r="X799" s="426"/>
      <c r="Y799" s="426"/>
      <c r="Z799" s="426"/>
    </row>
    <row r="800" spans="1:26" ht="15.75" customHeight="1">
      <c r="A800" s="426"/>
      <c r="B800" s="426"/>
      <c r="C800" s="426"/>
      <c r="D800" s="426"/>
      <c r="E800" s="426"/>
      <c r="F800" s="426"/>
      <c r="G800" s="426"/>
      <c r="H800" s="426"/>
      <c r="I800" s="426"/>
      <c r="J800" s="426"/>
      <c r="K800" s="426"/>
      <c r="L800" s="426"/>
      <c r="M800" s="426"/>
      <c r="N800" s="426"/>
      <c r="O800" s="426"/>
      <c r="P800" s="426"/>
      <c r="Q800" s="426"/>
      <c r="R800" s="426"/>
      <c r="S800" s="426"/>
      <c r="T800" s="426"/>
      <c r="U800" s="426"/>
      <c r="V800" s="426"/>
      <c r="W800" s="426"/>
      <c r="X800" s="426"/>
      <c r="Y800" s="426"/>
      <c r="Z800" s="426"/>
    </row>
    <row r="801" spans="1:26" ht="15.75" customHeight="1">
      <c r="A801" s="426"/>
      <c r="B801" s="426"/>
      <c r="C801" s="426"/>
      <c r="D801" s="426"/>
      <c r="E801" s="426"/>
      <c r="F801" s="426"/>
      <c r="G801" s="426"/>
      <c r="H801" s="426"/>
      <c r="I801" s="426"/>
      <c r="J801" s="426"/>
      <c r="K801" s="426"/>
      <c r="L801" s="426"/>
      <c r="M801" s="426"/>
      <c r="N801" s="426"/>
      <c r="O801" s="426"/>
      <c r="P801" s="426"/>
      <c r="Q801" s="426"/>
      <c r="R801" s="426"/>
      <c r="S801" s="426"/>
      <c r="T801" s="426"/>
      <c r="U801" s="426"/>
      <c r="V801" s="426"/>
      <c r="W801" s="426"/>
      <c r="X801" s="426"/>
      <c r="Y801" s="426"/>
      <c r="Z801" s="426"/>
    </row>
    <row r="802" spans="1:26" ht="15.75" customHeight="1">
      <c r="A802" s="426"/>
      <c r="B802" s="426"/>
      <c r="C802" s="426"/>
      <c r="D802" s="426"/>
      <c r="E802" s="426"/>
      <c r="F802" s="426"/>
      <c r="G802" s="426"/>
      <c r="H802" s="426"/>
      <c r="I802" s="426"/>
      <c r="J802" s="426"/>
      <c r="K802" s="426"/>
      <c r="L802" s="426"/>
      <c r="M802" s="426"/>
      <c r="N802" s="426"/>
      <c r="O802" s="426"/>
      <c r="P802" s="426"/>
      <c r="Q802" s="426"/>
      <c r="R802" s="426"/>
      <c r="S802" s="426"/>
      <c r="T802" s="426"/>
      <c r="U802" s="426"/>
      <c r="V802" s="426"/>
      <c r="W802" s="426"/>
      <c r="X802" s="426"/>
      <c r="Y802" s="426"/>
      <c r="Z802" s="426"/>
    </row>
    <row r="803" spans="1:26" ht="15.75" customHeight="1">
      <c r="A803" s="426"/>
      <c r="B803" s="426"/>
      <c r="C803" s="426"/>
      <c r="D803" s="426"/>
      <c r="E803" s="426"/>
      <c r="F803" s="426"/>
      <c r="G803" s="426"/>
      <c r="H803" s="426"/>
      <c r="I803" s="426"/>
      <c r="J803" s="426"/>
      <c r="K803" s="426"/>
      <c r="L803" s="426"/>
      <c r="M803" s="426"/>
      <c r="N803" s="426"/>
      <c r="O803" s="426"/>
      <c r="P803" s="426"/>
      <c r="Q803" s="426"/>
      <c r="R803" s="426"/>
      <c r="S803" s="426"/>
      <c r="T803" s="426"/>
      <c r="U803" s="426"/>
      <c r="V803" s="426"/>
      <c r="W803" s="426"/>
      <c r="X803" s="426"/>
      <c r="Y803" s="426"/>
      <c r="Z803" s="426"/>
    </row>
    <row r="804" spans="1:26" ht="15.75" customHeight="1">
      <c r="A804" s="426"/>
      <c r="B804" s="426"/>
      <c r="C804" s="426"/>
      <c r="D804" s="426"/>
      <c r="E804" s="426"/>
      <c r="F804" s="426"/>
      <c r="G804" s="426"/>
      <c r="H804" s="426"/>
      <c r="I804" s="426"/>
      <c r="J804" s="426"/>
      <c r="K804" s="426"/>
      <c r="L804" s="426"/>
      <c r="M804" s="426"/>
      <c r="N804" s="426"/>
      <c r="O804" s="426"/>
      <c r="P804" s="426"/>
      <c r="Q804" s="426"/>
      <c r="R804" s="426"/>
      <c r="S804" s="426"/>
      <c r="T804" s="426"/>
      <c r="U804" s="426"/>
      <c r="V804" s="426"/>
      <c r="W804" s="426"/>
      <c r="X804" s="426"/>
      <c r="Y804" s="426"/>
      <c r="Z804" s="426"/>
    </row>
    <row r="805" spans="1:26" ht="15.75" customHeight="1">
      <c r="A805" s="426"/>
      <c r="B805" s="426"/>
      <c r="C805" s="426"/>
      <c r="D805" s="426"/>
      <c r="E805" s="426"/>
      <c r="F805" s="426"/>
      <c r="G805" s="426"/>
      <c r="H805" s="426"/>
      <c r="I805" s="426"/>
      <c r="J805" s="426"/>
      <c r="K805" s="426"/>
      <c r="L805" s="426"/>
      <c r="M805" s="426"/>
      <c r="N805" s="426"/>
      <c r="O805" s="426"/>
      <c r="P805" s="426"/>
      <c r="Q805" s="426"/>
      <c r="R805" s="426"/>
      <c r="S805" s="426"/>
      <c r="T805" s="426"/>
      <c r="U805" s="426"/>
      <c r="V805" s="426"/>
      <c r="W805" s="426"/>
      <c r="X805" s="426"/>
      <c r="Y805" s="426"/>
      <c r="Z805" s="426"/>
    </row>
    <row r="806" spans="1:26" ht="15.75" customHeight="1">
      <c r="A806" s="426"/>
      <c r="B806" s="426"/>
      <c r="C806" s="426"/>
      <c r="D806" s="426"/>
      <c r="E806" s="426"/>
      <c r="F806" s="426"/>
      <c r="G806" s="426"/>
      <c r="H806" s="426"/>
      <c r="I806" s="426"/>
      <c r="J806" s="426"/>
      <c r="K806" s="426"/>
      <c r="L806" s="426"/>
      <c r="M806" s="426"/>
      <c r="N806" s="426"/>
      <c r="O806" s="426"/>
      <c r="P806" s="426"/>
      <c r="Q806" s="426"/>
      <c r="R806" s="426"/>
      <c r="S806" s="426"/>
      <c r="T806" s="426"/>
      <c r="U806" s="426"/>
      <c r="V806" s="426"/>
      <c r="W806" s="426"/>
      <c r="X806" s="426"/>
      <c r="Y806" s="426"/>
      <c r="Z806" s="426"/>
    </row>
    <row r="807" spans="1:26" ht="15.75" customHeight="1">
      <c r="A807" s="426"/>
      <c r="B807" s="426"/>
      <c r="C807" s="426"/>
      <c r="D807" s="426"/>
      <c r="E807" s="426"/>
      <c r="F807" s="426"/>
      <c r="G807" s="426"/>
      <c r="H807" s="426"/>
      <c r="I807" s="426"/>
      <c r="J807" s="426"/>
      <c r="K807" s="426"/>
      <c r="L807" s="426"/>
      <c r="M807" s="426"/>
      <c r="N807" s="426"/>
      <c r="O807" s="426"/>
      <c r="P807" s="426"/>
      <c r="Q807" s="426"/>
      <c r="R807" s="426"/>
      <c r="S807" s="426"/>
      <c r="T807" s="426"/>
      <c r="U807" s="426"/>
      <c r="V807" s="426"/>
      <c r="W807" s="426"/>
      <c r="X807" s="426"/>
      <c r="Y807" s="426"/>
      <c r="Z807" s="426"/>
    </row>
    <row r="808" spans="1:26" ht="15.75" customHeight="1">
      <c r="A808" s="426"/>
      <c r="B808" s="426"/>
      <c r="C808" s="426"/>
      <c r="D808" s="426"/>
      <c r="E808" s="426"/>
      <c r="F808" s="426"/>
      <c r="G808" s="426"/>
      <c r="H808" s="426"/>
      <c r="I808" s="426"/>
      <c r="J808" s="426"/>
      <c r="K808" s="426"/>
      <c r="L808" s="426"/>
      <c r="M808" s="426"/>
      <c r="N808" s="426"/>
      <c r="O808" s="426"/>
      <c r="P808" s="426"/>
      <c r="Q808" s="426"/>
      <c r="R808" s="426"/>
      <c r="S808" s="426"/>
      <c r="T808" s="426"/>
      <c r="U808" s="426"/>
      <c r="V808" s="426"/>
      <c r="W808" s="426"/>
      <c r="X808" s="426"/>
      <c r="Y808" s="426"/>
      <c r="Z808" s="426"/>
    </row>
    <row r="809" spans="1:26" ht="15.75" customHeight="1">
      <c r="A809" s="426"/>
      <c r="B809" s="426"/>
      <c r="C809" s="426"/>
      <c r="D809" s="426"/>
      <c r="E809" s="426"/>
      <c r="F809" s="426"/>
      <c r="G809" s="426"/>
      <c r="H809" s="426"/>
      <c r="I809" s="426"/>
      <c r="J809" s="426"/>
      <c r="K809" s="426"/>
      <c r="L809" s="426"/>
      <c r="M809" s="426"/>
      <c r="N809" s="426"/>
      <c r="O809" s="426"/>
      <c r="P809" s="426"/>
      <c r="Q809" s="426"/>
      <c r="R809" s="426"/>
      <c r="S809" s="426"/>
      <c r="T809" s="426"/>
      <c r="U809" s="426"/>
      <c r="V809" s="426"/>
      <c r="W809" s="426"/>
      <c r="X809" s="426"/>
      <c r="Y809" s="426"/>
      <c r="Z809" s="426"/>
    </row>
    <row r="810" spans="1:26" ht="15.75" customHeight="1">
      <c r="A810" s="426"/>
      <c r="B810" s="426"/>
      <c r="C810" s="426"/>
      <c r="D810" s="426"/>
      <c r="E810" s="426"/>
      <c r="F810" s="426"/>
      <c r="G810" s="426"/>
      <c r="H810" s="426"/>
      <c r="I810" s="426"/>
      <c r="J810" s="426"/>
      <c r="K810" s="426"/>
      <c r="L810" s="426"/>
      <c r="M810" s="426"/>
      <c r="N810" s="426"/>
      <c r="O810" s="426"/>
      <c r="P810" s="426"/>
      <c r="Q810" s="426"/>
      <c r="R810" s="426"/>
      <c r="S810" s="426"/>
      <c r="T810" s="426"/>
      <c r="U810" s="426"/>
      <c r="V810" s="426"/>
      <c r="W810" s="426"/>
      <c r="X810" s="426"/>
      <c r="Y810" s="426"/>
      <c r="Z810" s="426"/>
    </row>
    <row r="811" spans="1:26" ht="15.75" customHeight="1">
      <c r="A811" s="426"/>
      <c r="B811" s="426"/>
      <c r="C811" s="426"/>
      <c r="D811" s="426"/>
      <c r="E811" s="426"/>
      <c r="F811" s="426"/>
      <c r="G811" s="426"/>
      <c r="H811" s="426"/>
      <c r="I811" s="426"/>
      <c r="J811" s="426"/>
      <c r="K811" s="426"/>
      <c r="L811" s="426"/>
      <c r="M811" s="426"/>
      <c r="N811" s="426"/>
      <c r="O811" s="426"/>
      <c r="P811" s="426"/>
      <c r="Q811" s="426"/>
      <c r="R811" s="426"/>
      <c r="S811" s="426"/>
      <c r="T811" s="426"/>
      <c r="U811" s="426"/>
      <c r="V811" s="426"/>
      <c r="W811" s="426"/>
      <c r="X811" s="426"/>
      <c r="Y811" s="426"/>
      <c r="Z811" s="426"/>
    </row>
    <row r="812" spans="1:26" ht="15.75" customHeight="1">
      <c r="A812" s="426"/>
      <c r="B812" s="426"/>
      <c r="C812" s="426"/>
      <c r="D812" s="426"/>
      <c r="E812" s="426"/>
      <c r="F812" s="426"/>
      <c r="G812" s="426"/>
      <c r="H812" s="426"/>
      <c r="I812" s="426"/>
      <c r="J812" s="426"/>
      <c r="K812" s="426"/>
      <c r="L812" s="426"/>
      <c r="M812" s="426"/>
      <c r="N812" s="426"/>
      <c r="O812" s="426"/>
      <c r="P812" s="426"/>
      <c r="Q812" s="426"/>
      <c r="R812" s="426"/>
      <c r="S812" s="426"/>
      <c r="T812" s="426"/>
      <c r="U812" s="426"/>
      <c r="V812" s="426"/>
      <c r="W812" s="426"/>
      <c r="X812" s="426"/>
      <c r="Y812" s="426"/>
      <c r="Z812" s="426"/>
    </row>
    <row r="813" spans="1:26" ht="15.75" customHeight="1">
      <c r="A813" s="426"/>
      <c r="B813" s="426"/>
      <c r="C813" s="426"/>
      <c r="D813" s="426"/>
      <c r="E813" s="426"/>
      <c r="F813" s="426"/>
      <c r="G813" s="426"/>
      <c r="H813" s="426"/>
      <c r="I813" s="426"/>
      <c r="J813" s="426"/>
      <c r="K813" s="426"/>
      <c r="L813" s="426"/>
      <c r="M813" s="426"/>
      <c r="N813" s="426"/>
      <c r="O813" s="426"/>
      <c r="P813" s="426"/>
      <c r="Q813" s="426"/>
      <c r="R813" s="426"/>
      <c r="S813" s="426"/>
      <c r="T813" s="426"/>
      <c r="U813" s="426"/>
      <c r="V813" s="426"/>
      <c r="W813" s="426"/>
      <c r="X813" s="426"/>
      <c r="Y813" s="426"/>
      <c r="Z813" s="426"/>
    </row>
    <row r="814" spans="1:26" ht="15.75" customHeight="1">
      <c r="A814" s="426"/>
      <c r="B814" s="426"/>
      <c r="C814" s="426"/>
      <c r="D814" s="426"/>
      <c r="E814" s="426"/>
      <c r="F814" s="426"/>
      <c r="G814" s="426"/>
      <c r="H814" s="426"/>
      <c r="I814" s="426"/>
      <c r="J814" s="426"/>
      <c r="K814" s="426"/>
      <c r="L814" s="426"/>
      <c r="M814" s="426"/>
      <c r="N814" s="426"/>
      <c r="O814" s="426"/>
      <c r="P814" s="426"/>
      <c r="Q814" s="426"/>
      <c r="R814" s="426"/>
      <c r="S814" s="426"/>
      <c r="T814" s="426"/>
      <c r="U814" s="426"/>
      <c r="V814" s="426"/>
      <c r="W814" s="426"/>
      <c r="X814" s="426"/>
      <c r="Y814" s="426"/>
      <c r="Z814" s="426"/>
    </row>
    <row r="815" spans="1:26" ht="15.75" customHeight="1">
      <c r="A815" s="426"/>
      <c r="B815" s="426"/>
      <c r="C815" s="426"/>
      <c r="D815" s="426"/>
      <c r="E815" s="426"/>
      <c r="F815" s="426"/>
      <c r="G815" s="426"/>
      <c r="H815" s="426"/>
      <c r="I815" s="426"/>
      <c r="J815" s="426"/>
      <c r="K815" s="426"/>
      <c r="L815" s="426"/>
      <c r="M815" s="426"/>
      <c r="N815" s="426"/>
      <c r="O815" s="426"/>
      <c r="P815" s="426"/>
      <c r="Q815" s="426"/>
      <c r="R815" s="426"/>
      <c r="S815" s="426"/>
      <c r="T815" s="426"/>
      <c r="U815" s="426"/>
      <c r="V815" s="426"/>
      <c r="W815" s="426"/>
      <c r="X815" s="426"/>
      <c r="Y815" s="426"/>
      <c r="Z815" s="426"/>
    </row>
    <row r="816" spans="1:26" ht="15.75" customHeight="1">
      <c r="A816" s="426"/>
      <c r="B816" s="426"/>
      <c r="C816" s="426"/>
      <c r="D816" s="426"/>
      <c r="E816" s="426"/>
      <c r="F816" s="426"/>
      <c r="G816" s="426"/>
      <c r="H816" s="426"/>
      <c r="I816" s="426"/>
      <c r="J816" s="426"/>
      <c r="K816" s="426"/>
      <c r="L816" s="426"/>
      <c r="M816" s="426"/>
      <c r="N816" s="426"/>
      <c r="O816" s="426"/>
      <c r="P816" s="426"/>
      <c r="Q816" s="426"/>
      <c r="R816" s="426"/>
      <c r="S816" s="426"/>
      <c r="T816" s="426"/>
      <c r="U816" s="426"/>
      <c r="V816" s="426"/>
      <c r="W816" s="426"/>
      <c r="X816" s="426"/>
      <c r="Y816" s="426"/>
      <c r="Z816" s="426"/>
    </row>
    <row r="817" spans="1:26" ht="15.75" customHeight="1">
      <c r="A817" s="426"/>
      <c r="B817" s="426"/>
      <c r="C817" s="426"/>
      <c r="D817" s="426"/>
      <c r="E817" s="426"/>
      <c r="F817" s="426"/>
      <c r="G817" s="426"/>
      <c r="H817" s="426"/>
      <c r="I817" s="426"/>
      <c r="J817" s="426"/>
      <c r="K817" s="426"/>
      <c r="L817" s="426"/>
      <c r="M817" s="426"/>
      <c r="N817" s="426"/>
      <c r="O817" s="426"/>
      <c r="P817" s="426"/>
      <c r="Q817" s="426"/>
      <c r="R817" s="426"/>
      <c r="S817" s="426"/>
      <c r="T817" s="426"/>
      <c r="U817" s="426"/>
      <c r="V817" s="426"/>
      <c r="W817" s="426"/>
      <c r="X817" s="426"/>
      <c r="Y817" s="426"/>
      <c r="Z817" s="426"/>
    </row>
    <row r="818" spans="1:26" ht="15.75" customHeight="1">
      <c r="A818" s="426"/>
      <c r="B818" s="426"/>
      <c r="C818" s="426"/>
      <c r="D818" s="426"/>
      <c r="E818" s="426"/>
      <c r="F818" s="426"/>
      <c r="G818" s="426"/>
      <c r="H818" s="426"/>
      <c r="I818" s="426"/>
      <c r="J818" s="426"/>
      <c r="K818" s="426"/>
      <c r="L818" s="426"/>
      <c r="M818" s="426"/>
      <c r="N818" s="426"/>
      <c r="O818" s="426"/>
      <c r="P818" s="426"/>
      <c r="Q818" s="426"/>
      <c r="R818" s="426"/>
      <c r="S818" s="426"/>
      <c r="T818" s="426"/>
      <c r="U818" s="426"/>
      <c r="V818" s="426"/>
      <c r="W818" s="426"/>
      <c r="X818" s="426"/>
      <c r="Y818" s="426"/>
      <c r="Z818" s="426"/>
    </row>
    <row r="819" spans="1:26" ht="15.75" customHeight="1">
      <c r="A819" s="426"/>
      <c r="B819" s="426"/>
      <c r="C819" s="426"/>
      <c r="D819" s="426"/>
      <c r="E819" s="426"/>
      <c r="F819" s="426"/>
      <c r="G819" s="426"/>
      <c r="H819" s="426"/>
      <c r="I819" s="426"/>
      <c r="J819" s="426"/>
      <c r="K819" s="426"/>
      <c r="L819" s="426"/>
      <c r="M819" s="426"/>
      <c r="N819" s="426"/>
      <c r="O819" s="426"/>
      <c r="P819" s="426"/>
      <c r="Q819" s="426"/>
      <c r="R819" s="426"/>
      <c r="S819" s="426"/>
      <c r="T819" s="426"/>
      <c r="U819" s="426"/>
      <c r="V819" s="426"/>
      <c r="W819" s="426"/>
      <c r="X819" s="426"/>
      <c r="Y819" s="426"/>
      <c r="Z819" s="426"/>
    </row>
    <row r="820" spans="1:26" ht="15.75" customHeight="1">
      <c r="A820" s="426"/>
      <c r="B820" s="426"/>
      <c r="C820" s="426"/>
      <c r="D820" s="426"/>
      <c r="E820" s="426"/>
      <c r="F820" s="426"/>
      <c r="G820" s="426"/>
      <c r="H820" s="426"/>
      <c r="I820" s="426"/>
      <c r="J820" s="426"/>
      <c r="K820" s="426"/>
      <c r="L820" s="426"/>
      <c r="M820" s="426"/>
      <c r="N820" s="426"/>
      <c r="O820" s="426"/>
      <c r="P820" s="426"/>
      <c r="Q820" s="426"/>
      <c r="R820" s="426"/>
      <c r="S820" s="426"/>
      <c r="T820" s="426"/>
      <c r="U820" s="426"/>
      <c r="V820" s="426"/>
      <c r="W820" s="426"/>
      <c r="X820" s="426"/>
      <c r="Y820" s="426"/>
      <c r="Z820" s="426"/>
    </row>
    <row r="821" spans="1:26" ht="15.75" customHeight="1">
      <c r="A821" s="426"/>
      <c r="B821" s="426"/>
      <c r="C821" s="426"/>
      <c r="D821" s="426"/>
      <c r="E821" s="426"/>
      <c r="F821" s="426"/>
      <c r="G821" s="426"/>
      <c r="H821" s="426"/>
      <c r="I821" s="426"/>
      <c r="J821" s="426"/>
      <c r="K821" s="426"/>
      <c r="L821" s="426"/>
      <c r="M821" s="426"/>
      <c r="N821" s="426"/>
      <c r="O821" s="426"/>
      <c r="P821" s="426"/>
      <c r="Q821" s="426"/>
      <c r="R821" s="426"/>
      <c r="S821" s="426"/>
      <c r="T821" s="426"/>
      <c r="U821" s="426"/>
      <c r="V821" s="426"/>
      <c r="W821" s="426"/>
      <c r="X821" s="426"/>
      <c r="Y821" s="426"/>
      <c r="Z821" s="426"/>
    </row>
    <row r="822" spans="1:26" ht="15.75" customHeight="1">
      <c r="A822" s="426"/>
      <c r="B822" s="426"/>
      <c r="C822" s="426"/>
      <c r="D822" s="426"/>
      <c r="E822" s="426"/>
      <c r="F822" s="426"/>
      <c r="G822" s="426"/>
      <c r="H822" s="426"/>
      <c r="I822" s="426"/>
      <c r="J822" s="426"/>
      <c r="K822" s="426"/>
      <c r="L822" s="426"/>
      <c r="M822" s="426"/>
      <c r="N822" s="426"/>
      <c r="O822" s="426"/>
      <c r="P822" s="426"/>
      <c r="Q822" s="426"/>
      <c r="R822" s="426"/>
      <c r="S822" s="426"/>
      <c r="T822" s="426"/>
      <c r="U822" s="426"/>
      <c r="V822" s="426"/>
      <c r="W822" s="426"/>
      <c r="X822" s="426"/>
      <c r="Y822" s="426"/>
      <c r="Z822" s="426"/>
    </row>
    <row r="823" spans="1:26" ht="15.75" customHeight="1">
      <c r="A823" s="426"/>
      <c r="B823" s="426"/>
      <c r="C823" s="426"/>
      <c r="D823" s="426"/>
      <c r="E823" s="426"/>
      <c r="F823" s="426"/>
      <c r="G823" s="426"/>
      <c r="H823" s="426"/>
      <c r="I823" s="426"/>
      <c r="J823" s="426"/>
      <c r="K823" s="426"/>
      <c r="L823" s="426"/>
      <c r="M823" s="426"/>
      <c r="N823" s="426"/>
      <c r="O823" s="426"/>
      <c r="P823" s="426"/>
      <c r="Q823" s="426"/>
      <c r="R823" s="426"/>
      <c r="S823" s="426"/>
      <c r="T823" s="426"/>
      <c r="U823" s="426"/>
      <c r="V823" s="426"/>
      <c r="W823" s="426"/>
      <c r="X823" s="426"/>
      <c r="Y823" s="426"/>
      <c r="Z823" s="426"/>
    </row>
    <row r="824" spans="1:26" ht="15.75" customHeight="1">
      <c r="A824" s="426"/>
      <c r="B824" s="426"/>
      <c r="C824" s="426"/>
      <c r="D824" s="426"/>
      <c r="E824" s="426"/>
      <c r="F824" s="426"/>
      <c r="G824" s="426"/>
      <c r="H824" s="426"/>
      <c r="I824" s="426"/>
      <c r="J824" s="426"/>
      <c r="K824" s="426"/>
      <c r="L824" s="426"/>
      <c r="M824" s="426"/>
      <c r="N824" s="426"/>
      <c r="O824" s="426"/>
      <c r="P824" s="426"/>
      <c r="Q824" s="426"/>
      <c r="R824" s="426"/>
      <c r="S824" s="426"/>
      <c r="T824" s="426"/>
      <c r="U824" s="426"/>
      <c r="V824" s="426"/>
      <c r="W824" s="426"/>
      <c r="X824" s="426"/>
      <c r="Y824" s="426"/>
      <c r="Z824" s="426"/>
    </row>
    <row r="825" spans="1:26" ht="15.75" customHeight="1">
      <c r="A825" s="426"/>
      <c r="B825" s="426"/>
      <c r="C825" s="426"/>
      <c r="D825" s="426"/>
      <c r="E825" s="426"/>
      <c r="F825" s="426"/>
      <c r="G825" s="426"/>
      <c r="H825" s="426"/>
      <c r="I825" s="426"/>
      <c r="J825" s="426"/>
      <c r="K825" s="426"/>
      <c r="L825" s="426"/>
      <c r="M825" s="426"/>
      <c r="N825" s="426"/>
      <c r="O825" s="426"/>
      <c r="P825" s="426"/>
      <c r="Q825" s="426"/>
      <c r="R825" s="426"/>
      <c r="S825" s="426"/>
      <c r="T825" s="426"/>
      <c r="U825" s="426"/>
      <c r="V825" s="426"/>
      <c r="W825" s="426"/>
      <c r="X825" s="426"/>
      <c r="Y825" s="426"/>
      <c r="Z825" s="426"/>
    </row>
    <row r="826" spans="1:26" ht="15.75" customHeight="1">
      <c r="A826" s="426"/>
      <c r="B826" s="426"/>
      <c r="C826" s="426"/>
      <c r="D826" s="426"/>
      <c r="E826" s="426"/>
      <c r="F826" s="426"/>
      <c r="G826" s="426"/>
      <c r="H826" s="426"/>
      <c r="I826" s="426"/>
      <c r="J826" s="426"/>
      <c r="K826" s="426"/>
      <c r="L826" s="426"/>
      <c r="M826" s="426"/>
      <c r="N826" s="426"/>
      <c r="O826" s="426"/>
      <c r="P826" s="426"/>
      <c r="Q826" s="426"/>
      <c r="R826" s="426"/>
      <c r="S826" s="426"/>
      <c r="T826" s="426"/>
      <c r="U826" s="426"/>
      <c r="V826" s="426"/>
      <c r="W826" s="426"/>
      <c r="X826" s="426"/>
      <c r="Y826" s="426"/>
      <c r="Z826" s="426"/>
    </row>
    <row r="827" spans="1:26" ht="15.75" customHeight="1">
      <c r="A827" s="426"/>
      <c r="B827" s="426"/>
      <c r="C827" s="426"/>
      <c r="D827" s="426"/>
      <c r="E827" s="426"/>
      <c r="F827" s="426"/>
      <c r="G827" s="426"/>
      <c r="H827" s="426"/>
      <c r="I827" s="426"/>
      <c r="J827" s="426"/>
      <c r="K827" s="426"/>
      <c r="L827" s="426"/>
      <c r="M827" s="426"/>
      <c r="N827" s="426"/>
      <c r="O827" s="426"/>
      <c r="P827" s="426"/>
      <c r="Q827" s="426"/>
      <c r="R827" s="426"/>
      <c r="S827" s="426"/>
      <c r="T827" s="426"/>
      <c r="U827" s="426"/>
      <c r="V827" s="426"/>
      <c r="W827" s="426"/>
      <c r="X827" s="426"/>
      <c r="Y827" s="426"/>
      <c r="Z827" s="426"/>
    </row>
    <row r="828" spans="1:26" ht="15.75" customHeight="1">
      <c r="A828" s="426"/>
      <c r="B828" s="426"/>
      <c r="C828" s="426"/>
      <c r="D828" s="426"/>
      <c r="E828" s="426"/>
      <c r="F828" s="426"/>
      <c r="G828" s="426"/>
      <c r="H828" s="426"/>
      <c r="I828" s="426"/>
      <c r="J828" s="426"/>
      <c r="K828" s="426"/>
      <c r="L828" s="426"/>
      <c r="M828" s="426"/>
      <c r="N828" s="426"/>
      <c r="O828" s="426"/>
      <c r="P828" s="426"/>
      <c r="Q828" s="426"/>
      <c r="R828" s="426"/>
      <c r="S828" s="426"/>
      <c r="T828" s="426"/>
      <c r="U828" s="426"/>
      <c r="V828" s="426"/>
      <c r="W828" s="426"/>
      <c r="X828" s="426"/>
      <c r="Y828" s="426"/>
      <c r="Z828" s="426"/>
    </row>
    <row r="829" spans="1:26" ht="15.75" customHeight="1">
      <c r="A829" s="426"/>
      <c r="B829" s="426"/>
      <c r="C829" s="426"/>
      <c r="D829" s="426"/>
      <c r="E829" s="426"/>
      <c r="F829" s="426"/>
      <c r="G829" s="426"/>
      <c r="H829" s="426"/>
      <c r="I829" s="426"/>
      <c r="J829" s="426"/>
      <c r="K829" s="426"/>
      <c r="L829" s="426"/>
      <c r="M829" s="426"/>
      <c r="N829" s="426"/>
      <c r="O829" s="426"/>
      <c r="P829" s="426"/>
      <c r="Q829" s="426"/>
      <c r="R829" s="426"/>
      <c r="S829" s="426"/>
      <c r="T829" s="426"/>
      <c r="U829" s="426"/>
      <c r="V829" s="426"/>
      <c r="W829" s="426"/>
      <c r="X829" s="426"/>
      <c r="Y829" s="426"/>
      <c r="Z829" s="426"/>
    </row>
    <row r="830" spans="1:26" ht="15.75" customHeight="1">
      <c r="A830" s="426"/>
      <c r="B830" s="426"/>
      <c r="C830" s="426"/>
      <c r="D830" s="426"/>
      <c r="E830" s="426"/>
      <c r="F830" s="426"/>
      <c r="G830" s="426"/>
      <c r="H830" s="426"/>
      <c r="I830" s="426"/>
      <c r="J830" s="426"/>
      <c r="K830" s="426"/>
      <c r="L830" s="426"/>
      <c r="M830" s="426"/>
      <c r="N830" s="426"/>
      <c r="O830" s="426"/>
      <c r="P830" s="426"/>
      <c r="Q830" s="426"/>
      <c r="R830" s="426"/>
      <c r="S830" s="426"/>
      <c r="T830" s="426"/>
      <c r="U830" s="426"/>
      <c r="V830" s="426"/>
      <c r="W830" s="426"/>
      <c r="X830" s="426"/>
      <c r="Y830" s="426"/>
      <c r="Z830" s="426"/>
    </row>
    <row r="831" spans="1:26" ht="15.75" customHeight="1">
      <c r="A831" s="426"/>
      <c r="B831" s="426"/>
      <c r="C831" s="426"/>
      <c r="D831" s="426"/>
      <c r="E831" s="426"/>
      <c r="F831" s="426"/>
      <c r="G831" s="426"/>
      <c r="H831" s="426"/>
      <c r="I831" s="426"/>
      <c r="J831" s="426"/>
      <c r="K831" s="426"/>
      <c r="L831" s="426"/>
      <c r="M831" s="426"/>
      <c r="N831" s="426"/>
      <c r="O831" s="426"/>
      <c r="P831" s="426"/>
      <c r="Q831" s="426"/>
      <c r="R831" s="426"/>
      <c r="S831" s="426"/>
      <c r="T831" s="426"/>
      <c r="U831" s="426"/>
      <c r="V831" s="426"/>
      <c r="W831" s="426"/>
      <c r="X831" s="426"/>
      <c r="Y831" s="426"/>
      <c r="Z831" s="426"/>
    </row>
    <row r="832" spans="1:26" ht="15.75" customHeight="1">
      <c r="A832" s="426"/>
      <c r="B832" s="426"/>
      <c r="C832" s="426"/>
      <c r="D832" s="426"/>
      <c r="E832" s="426"/>
      <c r="F832" s="426"/>
      <c r="G832" s="426"/>
      <c r="H832" s="426"/>
      <c r="I832" s="426"/>
      <c r="J832" s="426"/>
      <c r="K832" s="426"/>
      <c r="L832" s="426"/>
      <c r="M832" s="426"/>
      <c r="N832" s="426"/>
      <c r="O832" s="426"/>
      <c r="P832" s="426"/>
      <c r="Q832" s="426"/>
      <c r="R832" s="426"/>
      <c r="S832" s="426"/>
      <c r="T832" s="426"/>
      <c r="U832" s="426"/>
      <c r="V832" s="426"/>
      <c r="W832" s="426"/>
      <c r="X832" s="426"/>
      <c r="Y832" s="426"/>
      <c r="Z832" s="426"/>
    </row>
    <row r="833" spans="1:26" ht="15.75" customHeight="1">
      <c r="A833" s="426"/>
      <c r="B833" s="426"/>
      <c r="C833" s="426"/>
      <c r="D833" s="426"/>
      <c r="E833" s="426"/>
      <c r="F833" s="426"/>
      <c r="G833" s="426"/>
      <c r="H833" s="426"/>
      <c r="I833" s="426"/>
      <c r="J833" s="426"/>
      <c r="K833" s="426"/>
      <c r="L833" s="426"/>
      <c r="M833" s="426"/>
      <c r="N833" s="426"/>
      <c r="O833" s="426"/>
      <c r="P833" s="426"/>
      <c r="Q833" s="426"/>
      <c r="R833" s="426"/>
      <c r="S833" s="426"/>
      <c r="T833" s="426"/>
      <c r="U833" s="426"/>
      <c r="V833" s="426"/>
      <c r="W833" s="426"/>
      <c r="X833" s="426"/>
      <c r="Y833" s="426"/>
      <c r="Z833" s="426"/>
    </row>
    <row r="834" spans="1:26" ht="15.75" customHeight="1">
      <c r="A834" s="426"/>
      <c r="B834" s="426"/>
      <c r="C834" s="426"/>
      <c r="D834" s="426"/>
      <c r="E834" s="426"/>
      <c r="F834" s="426"/>
      <c r="G834" s="426"/>
      <c r="H834" s="426"/>
      <c r="I834" s="426"/>
      <c r="J834" s="426"/>
      <c r="K834" s="426"/>
      <c r="L834" s="426"/>
      <c r="M834" s="426"/>
      <c r="N834" s="426"/>
      <c r="O834" s="426"/>
      <c r="P834" s="426"/>
      <c r="Q834" s="426"/>
      <c r="R834" s="426"/>
      <c r="S834" s="426"/>
      <c r="T834" s="426"/>
      <c r="U834" s="426"/>
      <c r="V834" s="426"/>
      <c r="W834" s="426"/>
      <c r="X834" s="426"/>
      <c r="Y834" s="426"/>
      <c r="Z834" s="426"/>
    </row>
    <row r="835" spans="1:26" ht="15.75" customHeight="1">
      <c r="A835" s="426"/>
      <c r="B835" s="426"/>
      <c r="C835" s="426"/>
      <c r="D835" s="426"/>
      <c r="E835" s="426"/>
      <c r="F835" s="426"/>
      <c r="G835" s="426"/>
      <c r="H835" s="426"/>
      <c r="I835" s="426"/>
      <c r="J835" s="426"/>
      <c r="K835" s="426"/>
      <c r="L835" s="426"/>
      <c r="M835" s="426"/>
      <c r="N835" s="426"/>
      <c r="O835" s="426"/>
      <c r="P835" s="426"/>
      <c r="Q835" s="426"/>
      <c r="R835" s="426"/>
      <c r="S835" s="426"/>
      <c r="T835" s="426"/>
      <c r="U835" s="426"/>
      <c r="V835" s="426"/>
      <c r="W835" s="426"/>
      <c r="X835" s="426"/>
      <c r="Y835" s="426"/>
      <c r="Z835" s="426"/>
    </row>
    <row r="836" spans="1:26" ht="15.75" customHeight="1">
      <c r="A836" s="426"/>
      <c r="B836" s="426"/>
      <c r="C836" s="426"/>
      <c r="D836" s="426"/>
      <c r="E836" s="426"/>
      <c r="F836" s="426"/>
      <c r="G836" s="426"/>
      <c r="H836" s="426"/>
      <c r="I836" s="426"/>
      <c r="J836" s="426"/>
      <c r="K836" s="426"/>
      <c r="L836" s="426"/>
      <c r="M836" s="426"/>
      <c r="N836" s="426"/>
      <c r="O836" s="426"/>
      <c r="P836" s="426"/>
      <c r="Q836" s="426"/>
      <c r="R836" s="426"/>
      <c r="S836" s="426"/>
      <c r="T836" s="426"/>
      <c r="U836" s="426"/>
      <c r="V836" s="426"/>
      <c r="W836" s="426"/>
      <c r="X836" s="426"/>
      <c r="Y836" s="426"/>
      <c r="Z836" s="426"/>
    </row>
    <row r="837" spans="1:26" ht="15.75" customHeight="1">
      <c r="A837" s="426"/>
      <c r="B837" s="426"/>
      <c r="C837" s="426"/>
      <c r="D837" s="426"/>
      <c r="E837" s="426"/>
      <c r="F837" s="426"/>
      <c r="G837" s="426"/>
      <c r="H837" s="426"/>
      <c r="I837" s="426"/>
      <c r="J837" s="426"/>
      <c r="K837" s="426"/>
      <c r="L837" s="426"/>
      <c r="M837" s="426"/>
      <c r="N837" s="426"/>
      <c r="O837" s="426"/>
      <c r="P837" s="426"/>
      <c r="Q837" s="426"/>
      <c r="R837" s="426"/>
      <c r="S837" s="426"/>
      <c r="T837" s="426"/>
      <c r="U837" s="426"/>
      <c r="V837" s="426"/>
      <c r="W837" s="426"/>
      <c r="X837" s="426"/>
      <c r="Y837" s="426"/>
      <c r="Z837" s="426"/>
    </row>
    <row r="838" spans="1:26" ht="15.75" customHeight="1">
      <c r="A838" s="426"/>
      <c r="B838" s="426"/>
      <c r="C838" s="426"/>
      <c r="D838" s="426"/>
      <c r="E838" s="426"/>
      <c r="F838" s="426"/>
      <c r="G838" s="426"/>
      <c r="H838" s="426"/>
      <c r="I838" s="426"/>
      <c r="J838" s="426"/>
      <c r="K838" s="426"/>
      <c r="L838" s="426"/>
      <c r="M838" s="426"/>
      <c r="N838" s="426"/>
      <c r="O838" s="426"/>
      <c r="P838" s="426"/>
      <c r="Q838" s="426"/>
      <c r="R838" s="426"/>
      <c r="S838" s="426"/>
      <c r="T838" s="426"/>
      <c r="U838" s="426"/>
      <c r="V838" s="426"/>
      <c r="W838" s="426"/>
      <c r="X838" s="426"/>
      <c r="Y838" s="426"/>
      <c r="Z838" s="426"/>
    </row>
    <row r="839" spans="1:26" ht="15.75" customHeight="1">
      <c r="A839" s="426"/>
      <c r="B839" s="426"/>
      <c r="C839" s="426"/>
      <c r="D839" s="426"/>
      <c r="E839" s="426"/>
      <c r="F839" s="426"/>
      <c r="G839" s="426"/>
      <c r="H839" s="426"/>
      <c r="I839" s="426"/>
      <c r="J839" s="426"/>
      <c r="K839" s="426"/>
      <c r="L839" s="426"/>
      <c r="M839" s="426"/>
      <c r="N839" s="426"/>
      <c r="O839" s="426"/>
      <c r="P839" s="426"/>
      <c r="Q839" s="426"/>
      <c r="R839" s="426"/>
      <c r="S839" s="426"/>
      <c r="T839" s="426"/>
      <c r="U839" s="426"/>
      <c r="V839" s="426"/>
      <c r="W839" s="426"/>
      <c r="X839" s="426"/>
      <c r="Y839" s="426"/>
      <c r="Z839" s="426"/>
    </row>
    <row r="840" spans="1:26" ht="15.75" customHeight="1">
      <c r="A840" s="426"/>
      <c r="B840" s="426"/>
      <c r="C840" s="426"/>
      <c r="D840" s="426"/>
      <c r="E840" s="426"/>
      <c r="F840" s="426"/>
      <c r="G840" s="426"/>
      <c r="H840" s="426"/>
      <c r="I840" s="426"/>
      <c r="J840" s="426"/>
      <c r="K840" s="426"/>
      <c r="L840" s="426"/>
      <c r="M840" s="426"/>
      <c r="N840" s="426"/>
      <c r="O840" s="426"/>
      <c r="P840" s="426"/>
      <c r="Q840" s="426"/>
      <c r="R840" s="426"/>
      <c r="S840" s="426"/>
      <c r="T840" s="426"/>
      <c r="U840" s="426"/>
      <c r="V840" s="426"/>
      <c r="W840" s="426"/>
      <c r="X840" s="426"/>
      <c r="Y840" s="426"/>
      <c r="Z840" s="426"/>
    </row>
    <row r="841" spans="1:26" ht="15.75" customHeight="1">
      <c r="A841" s="426"/>
      <c r="B841" s="426"/>
      <c r="C841" s="426"/>
      <c r="D841" s="426"/>
      <c r="E841" s="426"/>
      <c r="F841" s="426"/>
      <c r="G841" s="426"/>
      <c r="H841" s="426"/>
      <c r="I841" s="426"/>
      <c r="J841" s="426"/>
      <c r="K841" s="426"/>
      <c r="L841" s="426"/>
      <c r="M841" s="426"/>
      <c r="N841" s="426"/>
      <c r="O841" s="426"/>
      <c r="P841" s="426"/>
      <c r="Q841" s="426"/>
      <c r="R841" s="426"/>
      <c r="S841" s="426"/>
      <c r="T841" s="426"/>
      <c r="U841" s="426"/>
      <c r="V841" s="426"/>
      <c r="W841" s="426"/>
      <c r="X841" s="426"/>
      <c r="Y841" s="426"/>
      <c r="Z841" s="426"/>
    </row>
    <row r="842" spans="1:26" ht="15.75" customHeight="1">
      <c r="A842" s="426"/>
      <c r="B842" s="426"/>
      <c r="C842" s="426"/>
      <c r="D842" s="426"/>
      <c r="E842" s="426"/>
      <c r="F842" s="426"/>
      <c r="G842" s="426"/>
      <c r="H842" s="426"/>
      <c r="I842" s="426"/>
      <c r="J842" s="426"/>
      <c r="K842" s="426"/>
      <c r="L842" s="426"/>
      <c r="M842" s="426"/>
      <c r="N842" s="426"/>
      <c r="O842" s="426"/>
      <c r="P842" s="426"/>
      <c r="Q842" s="426"/>
      <c r="R842" s="426"/>
      <c r="S842" s="426"/>
      <c r="T842" s="426"/>
      <c r="U842" s="426"/>
      <c r="V842" s="426"/>
      <c r="W842" s="426"/>
      <c r="X842" s="426"/>
      <c r="Y842" s="426"/>
      <c r="Z842" s="426"/>
    </row>
    <row r="843" spans="1:26" ht="15.75" customHeight="1">
      <c r="A843" s="426"/>
      <c r="B843" s="426"/>
      <c r="C843" s="426"/>
      <c r="D843" s="426"/>
      <c r="E843" s="426"/>
      <c r="F843" s="426"/>
      <c r="G843" s="426"/>
      <c r="H843" s="426"/>
      <c r="I843" s="426"/>
      <c r="J843" s="426"/>
      <c r="K843" s="426"/>
      <c r="L843" s="426"/>
      <c r="M843" s="426"/>
      <c r="N843" s="426"/>
      <c r="O843" s="426"/>
      <c r="P843" s="426"/>
      <c r="Q843" s="426"/>
      <c r="R843" s="426"/>
      <c r="S843" s="426"/>
      <c r="T843" s="426"/>
      <c r="U843" s="426"/>
      <c r="V843" s="426"/>
      <c r="W843" s="426"/>
      <c r="X843" s="426"/>
      <c r="Y843" s="426"/>
      <c r="Z843" s="426"/>
    </row>
    <row r="844" spans="1:26" ht="15.75" customHeight="1">
      <c r="A844" s="426"/>
      <c r="B844" s="426"/>
      <c r="C844" s="426"/>
      <c r="D844" s="426"/>
      <c r="E844" s="426"/>
      <c r="F844" s="426"/>
      <c r="G844" s="426"/>
      <c r="H844" s="426"/>
      <c r="I844" s="426"/>
      <c r="J844" s="426"/>
      <c r="K844" s="426"/>
      <c r="L844" s="426"/>
      <c r="M844" s="426"/>
      <c r="N844" s="426"/>
      <c r="O844" s="426"/>
      <c r="P844" s="426"/>
      <c r="Q844" s="426"/>
      <c r="R844" s="426"/>
      <c r="S844" s="426"/>
      <c r="T844" s="426"/>
      <c r="U844" s="426"/>
      <c r="V844" s="426"/>
      <c r="W844" s="426"/>
      <c r="X844" s="426"/>
      <c r="Y844" s="426"/>
      <c r="Z844" s="426"/>
    </row>
    <row r="845" spans="1:26" ht="15.75" customHeight="1">
      <c r="A845" s="426"/>
      <c r="B845" s="426"/>
      <c r="C845" s="426"/>
      <c r="D845" s="426"/>
      <c r="E845" s="426"/>
      <c r="F845" s="426"/>
      <c r="G845" s="426"/>
      <c r="H845" s="426"/>
      <c r="I845" s="426"/>
      <c r="J845" s="426"/>
      <c r="K845" s="426"/>
      <c r="L845" s="426"/>
      <c r="M845" s="426"/>
      <c r="N845" s="426"/>
      <c r="O845" s="426"/>
      <c r="P845" s="426"/>
      <c r="Q845" s="426"/>
      <c r="R845" s="426"/>
      <c r="S845" s="426"/>
      <c r="T845" s="426"/>
      <c r="U845" s="426"/>
      <c r="V845" s="426"/>
      <c r="W845" s="426"/>
      <c r="X845" s="426"/>
      <c r="Y845" s="426"/>
      <c r="Z845" s="426"/>
    </row>
    <row r="846" spans="1:26" ht="15.75" customHeight="1">
      <c r="A846" s="426"/>
      <c r="B846" s="426"/>
      <c r="C846" s="426"/>
      <c r="D846" s="426"/>
      <c r="E846" s="426"/>
      <c r="F846" s="426"/>
      <c r="G846" s="426"/>
      <c r="H846" s="426"/>
      <c r="I846" s="426"/>
      <c r="J846" s="426"/>
      <c r="K846" s="426"/>
      <c r="L846" s="426"/>
      <c r="M846" s="426"/>
      <c r="N846" s="426"/>
      <c r="O846" s="426"/>
      <c r="P846" s="426"/>
      <c r="Q846" s="426"/>
      <c r="R846" s="426"/>
      <c r="S846" s="426"/>
      <c r="T846" s="426"/>
      <c r="U846" s="426"/>
      <c r="V846" s="426"/>
      <c r="W846" s="426"/>
      <c r="X846" s="426"/>
      <c r="Y846" s="426"/>
      <c r="Z846" s="426"/>
    </row>
    <row r="847" spans="1:26" ht="15.75" customHeight="1">
      <c r="A847" s="426"/>
      <c r="B847" s="426"/>
      <c r="C847" s="426"/>
      <c r="D847" s="426"/>
      <c r="E847" s="426"/>
      <c r="F847" s="426"/>
      <c r="G847" s="426"/>
      <c r="H847" s="426"/>
      <c r="I847" s="426"/>
      <c r="J847" s="426"/>
      <c r="K847" s="426"/>
      <c r="L847" s="426"/>
      <c r="M847" s="426"/>
      <c r="N847" s="426"/>
      <c r="O847" s="426"/>
      <c r="P847" s="426"/>
      <c r="Q847" s="426"/>
      <c r="R847" s="426"/>
      <c r="S847" s="426"/>
      <c r="T847" s="426"/>
      <c r="U847" s="426"/>
      <c r="V847" s="426"/>
      <c r="W847" s="426"/>
      <c r="X847" s="426"/>
      <c r="Y847" s="426"/>
      <c r="Z847" s="426"/>
    </row>
    <row r="848" spans="1:26" ht="15.75" customHeight="1">
      <c r="A848" s="426"/>
      <c r="B848" s="426"/>
      <c r="C848" s="426"/>
      <c r="D848" s="426"/>
      <c r="E848" s="426"/>
      <c r="F848" s="426"/>
      <c r="G848" s="426"/>
      <c r="H848" s="426"/>
      <c r="I848" s="426"/>
      <c r="J848" s="426"/>
      <c r="K848" s="426"/>
      <c r="L848" s="426"/>
      <c r="M848" s="426"/>
      <c r="N848" s="426"/>
      <c r="O848" s="426"/>
      <c r="P848" s="426"/>
      <c r="Q848" s="426"/>
      <c r="R848" s="426"/>
      <c r="S848" s="426"/>
      <c r="T848" s="426"/>
      <c r="U848" s="426"/>
      <c r="V848" s="426"/>
      <c r="W848" s="426"/>
      <c r="X848" s="426"/>
      <c r="Y848" s="426"/>
      <c r="Z848" s="426"/>
    </row>
    <row r="849" spans="1:26" ht="15.75" customHeight="1">
      <c r="A849" s="426"/>
      <c r="B849" s="426"/>
      <c r="C849" s="426"/>
      <c r="D849" s="426"/>
      <c r="E849" s="426"/>
      <c r="F849" s="426"/>
      <c r="G849" s="426"/>
      <c r="H849" s="426"/>
      <c r="I849" s="426"/>
      <c r="J849" s="426"/>
      <c r="K849" s="426"/>
      <c r="L849" s="426"/>
      <c r="M849" s="426"/>
      <c r="N849" s="426"/>
      <c r="O849" s="426"/>
      <c r="P849" s="426"/>
      <c r="Q849" s="426"/>
      <c r="R849" s="426"/>
      <c r="S849" s="426"/>
      <c r="T849" s="426"/>
      <c r="U849" s="426"/>
      <c r="V849" s="426"/>
      <c r="W849" s="426"/>
      <c r="X849" s="426"/>
      <c r="Y849" s="426"/>
      <c r="Z849" s="426"/>
    </row>
    <row r="850" spans="1:26" ht="15.75" customHeight="1">
      <c r="A850" s="426"/>
      <c r="B850" s="426"/>
      <c r="C850" s="426"/>
      <c r="D850" s="426"/>
      <c r="E850" s="426"/>
      <c r="F850" s="426"/>
      <c r="G850" s="426"/>
      <c r="H850" s="426"/>
      <c r="I850" s="426"/>
      <c r="J850" s="426"/>
      <c r="K850" s="426"/>
      <c r="L850" s="426"/>
      <c r="M850" s="426"/>
      <c r="N850" s="426"/>
      <c r="O850" s="426"/>
      <c r="P850" s="426"/>
      <c r="Q850" s="426"/>
      <c r="R850" s="426"/>
      <c r="S850" s="426"/>
      <c r="T850" s="426"/>
      <c r="U850" s="426"/>
      <c r="V850" s="426"/>
      <c r="W850" s="426"/>
      <c r="X850" s="426"/>
      <c r="Y850" s="426"/>
      <c r="Z850" s="426"/>
    </row>
    <row r="851" spans="1:26" ht="15.75" customHeight="1">
      <c r="A851" s="426"/>
      <c r="B851" s="426"/>
      <c r="C851" s="426"/>
      <c r="D851" s="426"/>
      <c r="E851" s="426"/>
      <c r="F851" s="426"/>
      <c r="G851" s="426"/>
      <c r="H851" s="426"/>
      <c r="I851" s="426"/>
      <c r="J851" s="426"/>
      <c r="K851" s="426"/>
      <c r="L851" s="426"/>
      <c r="M851" s="426"/>
      <c r="N851" s="426"/>
      <c r="O851" s="426"/>
      <c r="P851" s="426"/>
      <c r="Q851" s="426"/>
      <c r="R851" s="426"/>
      <c r="S851" s="426"/>
      <c r="T851" s="426"/>
      <c r="U851" s="426"/>
      <c r="V851" s="426"/>
      <c r="W851" s="426"/>
      <c r="X851" s="426"/>
      <c r="Y851" s="426"/>
      <c r="Z851" s="426"/>
    </row>
    <row r="852" spans="1:26" ht="15.75" customHeight="1">
      <c r="A852" s="426"/>
      <c r="B852" s="426"/>
      <c r="C852" s="426"/>
      <c r="D852" s="426"/>
      <c r="E852" s="426"/>
      <c r="F852" s="426"/>
      <c r="G852" s="426"/>
      <c r="H852" s="426"/>
      <c r="I852" s="426"/>
      <c r="J852" s="426"/>
      <c r="K852" s="426"/>
      <c r="L852" s="426"/>
      <c r="M852" s="426"/>
      <c r="N852" s="426"/>
      <c r="O852" s="426"/>
      <c r="P852" s="426"/>
      <c r="Q852" s="426"/>
      <c r="R852" s="426"/>
      <c r="S852" s="426"/>
      <c r="T852" s="426"/>
      <c r="U852" s="426"/>
      <c r="V852" s="426"/>
      <c r="W852" s="426"/>
      <c r="X852" s="426"/>
      <c r="Y852" s="426"/>
      <c r="Z852" s="426"/>
    </row>
    <row r="853" spans="1:26" ht="15.75" customHeight="1">
      <c r="A853" s="426"/>
      <c r="B853" s="426"/>
      <c r="C853" s="426"/>
      <c r="D853" s="426"/>
      <c r="E853" s="426"/>
      <c r="F853" s="426"/>
      <c r="G853" s="426"/>
      <c r="H853" s="426"/>
      <c r="I853" s="426"/>
      <c r="J853" s="426"/>
      <c r="K853" s="426"/>
      <c r="L853" s="426"/>
      <c r="M853" s="426"/>
      <c r="N853" s="426"/>
      <c r="O853" s="426"/>
      <c r="P853" s="426"/>
      <c r="Q853" s="426"/>
      <c r="R853" s="426"/>
      <c r="S853" s="426"/>
      <c r="T853" s="426"/>
      <c r="U853" s="426"/>
      <c r="V853" s="426"/>
      <c r="W853" s="426"/>
      <c r="X853" s="426"/>
      <c r="Y853" s="426"/>
      <c r="Z853" s="426"/>
    </row>
    <row r="854" spans="1:26" ht="15.75" customHeight="1">
      <c r="A854" s="426"/>
      <c r="B854" s="426"/>
      <c r="C854" s="426"/>
      <c r="D854" s="426"/>
      <c r="E854" s="426"/>
      <c r="F854" s="426"/>
      <c r="G854" s="426"/>
      <c r="H854" s="426"/>
      <c r="I854" s="426"/>
      <c r="J854" s="426"/>
      <c r="K854" s="426"/>
      <c r="L854" s="426"/>
      <c r="M854" s="426"/>
      <c r="N854" s="426"/>
      <c r="O854" s="426"/>
      <c r="P854" s="426"/>
      <c r="Q854" s="426"/>
      <c r="R854" s="426"/>
      <c r="S854" s="426"/>
      <c r="T854" s="426"/>
      <c r="U854" s="426"/>
      <c r="V854" s="426"/>
      <c r="W854" s="426"/>
      <c r="X854" s="426"/>
      <c r="Y854" s="426"/>
      <c r="Z854" s="426"/>
    </row>
    <row r="855" spans="1:26" ht="15.75" customHeight="1">
      <c r="A855" s="426"/>
      <c r="B855" s="426"/>
      <c r="C855" s="426"/>
      <c r="D855" s="426"/>
      <c r="E855" s="426"/>
      <c r="F855" s="426"/>
      <c r="G855" s="426"/>
      <c r="H855" s="426"/>
      <c r="I855" s="426"/>
      <c r="J855" s="426"/>
      <c r="K855" s="426"/>
      <c r="L855" s="426"/>
      <c r="M855" s="426"/>
      <c r="N855" s="426"/>
      <c r="O855" s="426"/>
      <c r="P855" s="426"/>
      <c r="Q855" s="426"/>
      <c r="R855" s="426"/>
      <c r="S855" s="426"/>
      <c r="T855" s="426"/>
      <c r="U855" s="426"/>
      <c r="V855" s="426"/>
      <c r="W855" s="426"/>
      <c r="X855" s="426"/>
      <c r="Y855" s="426"/>
      <c r="Z855" s="426"/>
    </row>
    <row r="856" spans="1:26" ht="15.75" customHeight="1">
      <c r="A856" s="426"/>
      <c r="B856" s="426"/>
      <c r="C856" s="426"/>
      <c r="D856" s="426"/>
      <c r="E856" s="426"/>
      <c r="F856" s="426"/>
      <c r="G856" s="426"/>
      <c r="H856" s="426"/>
      <c r="I856" s="426"/>
      <c r="J856" s="426"/>
      <c r="K856" s="426"/>
      <c r="L856" s="426"/>
      <c r="M856" s="426"/>
      <c r="N856" s="426"/>
      <c r="O856" s="426"/>
      <c r="P856" s="426"/>
      <c r="Q856" s="426"/>
      <c r="R856" s="426"/>
      <c r="S856" s="426"/>
      <c r="T856" s="426"/>
      <c r="U856" s="426"/>
      <c r="V856" s="426"/>
      <c r="W856" s="426"/>
      <c r="X856" s="426"/>
      <c r="Y856" s="426"/>
      <c r="Z856" s="426"/>
    </row>
    <row r="857" spans="1:26" ht="15.75" customHeight="1">
      <c r="A857" s="426"/>
      <c r="B857" s="426"/>
      <c r="C857" s="426"/>
      <c r="D857" s="426"/>
      <c r="E857" s="426"/>
      <c r="F857" s="426"/>
      <c r="G857" s="426"/>
      <c r="H857" s="426"/>
      <c r="I857" s="426"/>
      <c r="J857" s="426"/>
      <c r="K857" s="426"/>
      <c r="L857" s="426"/>
      <c r="M857" s="426"/>
      <c r="N857" s="426"/>
      <c r="O857" s="426"/>
      <c r="P857" s="426"/>
      <c r="Q857" s="426"/>
      <c r="R857" s="426"/>
      <c r="S857" s="426"/>
      <c r="T857" s="426"/>
      <c r="U857" s="426"/>
      <c r="V857" s="426"/>
      <c r="W857" s="426"/>
      <c r="X857" s="426"/>
      <c r="Y857" s="426"/>
      <c r="Z857" s="426"/>
    </row>
    <row r="858" spans="1:26" ht="15.75" customHeight="1">
      <c r="A858" s="426"/>
      <c r="B858" s="426"/>
      <c r="C858" s="426"/>
      <c r="D858" s="426"/>
      <c r="E858" s="426"/>
      <c r="F858" s="426"/>
      <c r="G858" s="426"/>
      <c r="H858" s="426"/>
      <c r="I858" s="426"/>
      <c r="J858" s="426"/>
      <c r="K858" s="426"/>
      <c r="L858" s="426"/>
      <c r="M858" s="426"/>
      <c r="N858" s="426"/>
      <c r="O858" s="426"/>
      <c r="P858" s="426"/>
      <c r="Q858" s="426"/>
      <c r="R858" s="426"/>
      <c r="S858" s="426"/>
      <c r="T858" s="426"/>
      <c r="U858" s="426"/>
      <c r="V858" s="426"/>
      <c r="W858" s="426"/>
      <c r="X858" s="426"/>
      <c r="Y858" s="426"/>
      <c r="Z858" s="426"/>
    </row>
    <row r="859" spans="1:26" ht="15.75" customHeight="1">
      <c r="A859" s="426"/>
      <c r="B859" s="426"/>
      <c r="C859" s="426"/>
      <c r="D859" s="426"/>
      <c r="E859" s="426"/>
      <c r="F859" s="426"/>
      <c r="G859" s="426"/>
      <c r="H859" s="426"/>
      <c r="I859" s="426"/>
      <c r="J859" s="426"/>
      <c r="K859" s="426"/>
      <c r="L859" s="426"/>
      <c r="M859" s="426"/>
      <c r="N859" s="426"/>
      <c r="O859" s="426"/>
      <c r="P859" s="426"/>
      <c r="Q859" s="426"/>
      <c r="R859" s="426"/>
      <c r="S859" s="426"/>
      <c r="T859" s="426"/>
      <c r="U859" s="426"/>
      <c r="V859" s="426"/>
      <c r="W859" s="426"/>
      <c r="X859" s="426"/>
      <c r="Y859" s="426"/>
      <c r="Z859" s="426"/>
    </row>
    <row r="860" spans="1:26" ht="15.75" customHeight="1">
      <c r="A860" s="426"/>
      <c r="B860" s="426"/>
      <c r="C860" s="426"/>
      <c r="D860" s="426"/>
      <c r="E860" s="426"/>
      <c r="F860" s="426"/>
      <c r="G860" s="426"/>
      <c r="H860" s="426"/>
      <c r="I860" s="426"/>
      <c r="J860" s="426"/>
      <c r="K860" s="426"/>
      <c r="L860" s="426"/>
      <c r="M860" s="426"/>
      <c r="N860" s="426"/>
      <c r="O860" s="426"/>
      <c r="P860" s="426"/>
      <c r="Q860" s="426"/>
      <c r="R860" s="426"/>
      <c r="S860" s="426"/>
      <c r="T860" s="426"/>
      <c r="U860" s="426"/>
      <c r="V860" s="426"/>
      <c r="W860" s="426"/>
      <c r="X860" s="426"/>
      <c r="Y860" s="426"/>
      <c r="Z860" s="426"/>
    </row>
    <row r="861" spans="1:26" ht="15.75" customHeight="1">
      <c r="A861" s="426"/>
      <c r="B861" s="426"/>
      <c r="C861" s="426"/>
      <c r="D861" s="426"/>
      <c r="E861" s="426"/>
      <c r="F861" s="426"/>
      <c r="G861" s="426"/>
      <c r="H861" s="426"/>
      <c r="I861" s="426"/>
      <c r="J861" s="426"/>
      <c r="K861" s="426"/>
      <c r="L861" s="426"/>
      <c r="M861" s="426"/>
      <c r="N861" s="426"/>
      <c r="O861" s="426"/>
      <c r="P861" s="426"/>
      <c r="Q861" s="426"/>
      <c r="R861" s="426"/>
      <c r="S861" s="426"/>
      <c r="T861" s="426"/>
      <c r="U861" s="426"/>
      <c r="V861" s="426"/>
      <c r="W861" s="426"/>
      <c r="X861" s="426"/>
      <c r="Y861" s="426"/>
      <c r="Z861" s="426"/>
    </row>
    <row r="862" spans="1:26" ht="15.75" customHeight="1">
      <c r="A862" s="426"/>
      <c r="B862" s="426"/>
      <c r="C862" s="426"/>
      <c r="D862" s="426"/>
      <c r="E862" s="426"/>
      <c r="F862" s="426"/>
      <c r="G862" s="426"/>
      <c r="H862" s="426"/>
      <c r="I862" s="426"/>
      <c r="J862" s="426"/>
      <c r="K862" s="426"/>
      <c r="L862" s="426"/>
      <c r="M862" s="426"/>
      <c r="N862" s="426"/>
      <c r="O862" s="426"/>
      <c r="P862" s="426"/>
      <c r="Q862" s="426"/>
      <c r="R862" s="426"/>
      <c r="S862" s="426"/>
      <c r="T862" s="426"/>
      <c r="U862" s="426"/>
      <c r="V862" s="426"/>
      <c r="W862" s="426"/>
      <c r="X862" s="426"/>
      <c r="Y862" s="426"/>
      <c r="Z862" s="426"/>
    </row>
    <row r="863" spans="1:26" ht="15.75" customHeight="1">
      <c r="A863" s="426"/>
      <c r="B863" s="426"/>
      <c r="C863" s="426"/>
      <c r="D863" s="426"/>
      <c r="E863" s="426"/>
      <c r="F863" s="426"/>
      <c r="G863" s="426"/>
      <c r="H863" s="426"/>
      <c r="I863" s="426"/>
      <c r="J863" s="426"/>
      <c r="K863" s="426"/>
      <c r="L863" s="426"/>
      <c r="M863" s="426"/>
      <c r="N863" s="426"/>
      <c r="O863" s="426"/>
      <c r="P863" s="426"/>
      <c r="Q863" s="426"/>
      <c r="R863" s="426"/>
      <c r="S863" s="426"/>
      <c r="T863" s="426"/>
      <c r="U863" s="426"/>
      <c r="V863" s="426"/>
      <c r="W863" s="426"/>
      <c r="X863" s="426"/>
      <c r="Y863" s="426"/>
      <c r="Z863" s="426"/>
    </row>
    <row r="864" spans="1:26" ht="15.75" customHeight="1">
      <c r="A864" s="426"/>
      <c r="B864" s="426"/>
      <c r="C864" s="426"/>
      <c r="D864" s="426"/>
      <c r="E864" s="426"/>
      <c r="F864" s="426"/>
      <c r="G864" s="426"/>
      <c r="H864" s="426"/>
      <c r="I864" s="426"/>
      <c r="J864" s="426"/>
      <c r="K864" s="426"/>
      <c r="L864" s="426"/>
      <c r="M864" s="426"/>
      <c r="N864" s="426"/>
      <c r="O864" s="426"/>
      <c r="P864" s="426"/>
      <c r="Q864" s="426"/>
      <c r="R864" s="426"/>
      <c r="S864" s="426"/>
      <c r="T864" s="426"/>
      <c r="U864" s="426"/>
      <c r="V864" s="426"/>
      <c r="W864" s="426"/>
      <c r="X864" s="426"/>
      <c r="Y864" s="426"/>
      <c r="Z864" s="426"/>
    </row>
    <row r="865" spans="1:26" ht="15.75" customHeight="1">
      <c r="A865" s="426"/>
      <c r="B865" s="426"/>
      <c r="C865" s="426"/>
      <c r="D865" s="426"/>
      <c r="E865" s="426"/>
      <c r="F865" s="426"/>
      <c r="G865" s="426"/>
      <c r="H865" s="426"/>
      <c r="I865" s="426"/>
      <c r="J865" s="426"/>
      <c r="K865" s="426"/>
      <c r="L865" s="426"/>
      <c r="M865" s="426"/>
      <c r="N865" s="426"/>
      <c r="O865" s="426"/>
      <c r="P865" s="426"/>
      <c r="Q865" s="426"/>
      <c r="R865" s="426"/>
      <c r="S865" s="426"/>
      <c r="T865" s="426"/>
      <c r="U865" s="426"/>
      <c r="V865" s="426"/>
      <c r="W865" s="426"/>
      <c r="X865" s="426"/>
      <c r="Y865" s="426"/>
      <c r="Z865" s="426"/>
    </row>
    <row r="866" spans="1:26" ht="15.75" customHeight="1">
      <c r="A866" s="426"/>
      <c r="B866" s="426"/>
      <c r="C866" s="426"/>
      <c r="D866" s="426"/>
      <c r="E866" s="426"/>
      <c r="F866" s="426"/>
      <c r="G866" s="426"/>
      <c r="H866" s="426"/>
      <c r="I866" s="426"/>
      <c r="J866" s="426"/>
      <c r="K866" s="426"/>
      <c r="L866" s="426"/>
      <c r="M866" s="426"/>
      <c r="N866" s="426"/>
      <c r="O866" s="426"/>
      <c r="P866" s="426"/>
      <c r="Q866" s="426"/>
      <c r="R866" s="426"/>
      <c r="S866" s="426"/>
      <c r="T866" s="426"/>
      <c r="U866" s="426"/>
      <c r="V866" s="426"/>
      <c r="W866" s="426"/>
      <c r="X866" s="426"/>
      <c r="Y866" s="426"/>
      <c r="Z866" s="426"/>
    </row>
    <row r="867" spans="1:26" ht="15.75" customHeight="1">
      <c r="A867" s="426"/>
      <c r="B867" s="426"/>
      <c r="C867" s="426"/>
      <c r="D867" s="426"/>
      <c r="E867" s="426"/>
      <c r="F867" s="426"/>
      <c r="G867" s="426"/>
      <c r="H867" s="426"/>
      <c r="I867" s="426"/>
      <c r="J867" s="426"/>
      <c r="K867" s="426"/>
      <c r="L867" s="426"/>
      <c r="M867" s="426"/>
      <c r="N867" s="426"/>
      <c r="O867" s="426"/>
      <c r="P867" s="426"/>
      <c r="Q867" s="426"/>
      <c r="R867" s="426"/>
      <c r="S867" s="426"/>
      <c r="T867" s="426"/>
      <c r="U867" s="426"/>
      <c r="V867" s="426"/>
      <c r="W867" s="426"/>
      <c r="X867" s="426"/>
      <c r="Y867" s="426"/>
      <c r="Z867" s="426"/>
    </row>
    <row r="868" spans="1:26" ht="15.75" customHeight="1">
      <c r="A868" s="426"/>
      <c r="B868" s="426"/>
      <c r="C868" s="426"/>
      <c r="D868" s="426"/>
      <c r="E868" s="426"/>
      <c r="F868" s="426"/>
      <c r="G868" s="426"/>
      <c r="H868" s="426"/>
      <c r="I868" s="426"/>
      <c r="J868" s="426"/>
      <c r="K868" s="426"/>
      <c r="L868" s="426"/>
      <c r="M868" s="426"/>
      <c r="N868" s="426"/>
      <c r="O868" s="426"/>
      <c r="P868" s="426"/>
      <c r="Q868" s="426"/>
      <c r="R868" s="426"/>
      <c r="S868" s="426"/>
      <c r="T868" s="426"/>
      <c r="U868" s="426"/>
      <c r="V868" s="426"/>
      <c r="W868" s="426"/>
      <c r="X868" s="426"/>
      <c r="Y868" s="426"/>
      <c r="Z868" s="426"/>
    </row>
    <row r="869" spans="1:26" ht="15.75" customHeight="1">
      <c r="A869" s="426"/>
      <c r="B869" s="426"/>
      <c r="C869" s="426"/>
      <c r="D869" s="426"/>
      <c r="E869" s="426"/>
      <c r="F869" s="426"/>
      <c r="G869" s="426"/>
      <c r="H869" s="426"/>
      <c r="I869" s="426"/>
      <c r="J869" s="426"/>
      <c r="K869" s="426"/>
      <c r="L869" s="426"/>
      <c r="M869" s="426"/>
      <c r="N869" s="426"/>
      <c r="O869" s="426"/>
      <c r="P869" s="426"/>
      <c r="Q869" s="426"/>
      <c r="R869" s="426"/>
      <c r="S869" s="426"/>
      <c r="T869" s="426"/>
      <c r="U869" s="426"/>
      <c r="V869" s="426"/>
      <c r="W869" s="426"/>
      <c r="X869" s="426"/>
      <c r="Y869" s="426"/>
      <c r="Z869" s="426"/>
    </row>
    <row r="870" spans="1:26" ht="15.75" customHeight="1">
      <c r="A870" s="426"/>
      <c r="B870" s="426"/>
      <c r="C870" s="426"/>
      <c r="D870" s="426"/>
      <c r="E870" s="426"/>
      <c r="F870" s="426"/>
      <c r="G870" s="426"/>
      <c r="H870" s="426"/>
      <c r="I870" s="426"/>
      <c r="J870" s="426"/>
      <c r="K870" s="426"/>
      <c r="L870" s="426"/>
      <c r="M870" s="426"/>
      <c r="N870" s="426"/>
      <c r="O870" s="426"/>
      <c r="P870" s="426"/>
      <c r="Q870" s="426"/>
      <c r="R870" s="426"/>
      <c r="S870" s="426"/>
      <c r="T870" s="426"/>
      <c r="U870" s="426"/>
      <c r="V870" s="426"/>
      <c r="W870" s="426"/>
      <c r="X870" s="426"/>
      <c r="Y870" s="426"/>
      <c r="Z870" s="426"/>
    </row>
    <row r="871" spans="1:26" ht="15.75" customHeight="1">
      <c r="A871" s="426"/>
      <c r="B871" s="426"/>
      <c r="C871" s="426"/>
      <c r="D871" s="426"/>
      <c r="E871" s="426"/>
      <c r="F871" s="426"/>
      <c r="G871" s="426"/>
      <c r="H871" s="426"/>
      <c r="I871" s="426"/>
      <c r="J871" s="426"/>
      <c r="K871" s="426"/>
      <c r="L871" s="426"/>
      <c r="M871" s="426"/>
      <c r="N871" s="426"/>
      <c r="O871" s="426"/>
      <c r="P871" s="426"/>
      <c r="Q871" s="426"/>
      <c r="R871" s="426"/>
      <c r="S871" s="426"/>
      <c r="T871" s="426"/>
      <c r="U871" s="426"/>
      <c r="V871" s="426"/>
      <c r="W871" s="426"/>
      <c r="X871" s="426"/>
      <c r="Y871" s="426"/>
      <c r="Z871" s="426"/>
    </row>
    <row r="872" spans="1:26" ht="15.75" customHeight="1">
      <c r="A872" s="426"/>
      <c r="B872" s="426"/>
      <c r="C872" s="426"/>
      <c r="D872" s="426"/>
      <c r="E872" s="426"/>
      <c r="F872" s="426"/>
      <c r="G872" s="426"/>
      <c r="H872" s="426"/>
      <c r="I872" s="426"/>
      <c r="J872" s="426"/>
      <c r="K872" s="426"/>
      <c r="L872" s="426"/>
      <c r="M872" s="426"/>
      <c r="N872" s="426"/>
      <c r="O872" s="426"/>
      <c r="P872" s="426"/>
      <c r="Q872" s="426"/>
      <c r="R872" s="426"/>
      <c r="S872" s="426"/>
      <c r="T872" s="426"/>
      <c r="U872" s="426"/>
      <c r="V872" s="426"/>
      <c r="W872" s="426"/>
      <c r="X872" s="426"/>
      <c r="Y872" s="426"/>
      <c r="Z872" s="426"/>
    </row>
    <row r="873" spans="1:26" ht="15.75" customHeight="1">
      <c r="A873" s="426"/>
      <c r="B873" s="426"/>
      <c r="C873" s="426"/>
      <c r="D873" s="426"/>
      <c r="E873" s="426"/>
      <c r="F873" s="426"/>
      <c r="G873" s="426"/>
      <c r="H873" s="426"/>
      <c r="I873" s="426"/>
      <c r="J873" s="426"/>
      <c r="K873" s="426"/>
      <c r="L873" s="426"/>
      <c r="M873" s="426"/>
      <c r="N873" s="426"/>
      <c r="O873" s="426"/>
      <c r="P873" s="426"/>
      <c r="Q873" s="426"/>
      <c r="R873" s="426"/>
      <c r="S873" s="426"/>
      <c r="T873" s="426"/>
      <c r="U873" s="426"/>
      <c r="V873" s="426"/>
      <c r="W873" s="426"/>
      <c r="X873" s="426"/>
      <c r="Y873" s="426"/>
      <c r="Z873" s="426"/>
    </row>
    <row r="874" spans="1:26" ht="15.75" customHeight="1">
      <c r="A874" s="426"/>
      <c r="B874" s="426"/>
      <c r="C874" s="426"/>
      <c r="D874" s="426"/>
      <c r="E874" s="426"/>
      <c r="F874" s="426"/>
      <c r="G874" s="426"/>
      <c r="H874" s="426"/>
      <c r="I874" s="426"/>
      <c r="J874" s="426"/>
      <c r="K874" s="426"/>
      <c r="L874" s="426"/>
      <c r="M874" s="426"/>
      <c r="N874" s="426"/>
      <c r="O874" s="426"/>
      <c r="P874" s="426"/>
      <c r="Q874" s="426"/>
      <c r="R874" s="426"/>
      <c r="S874" s="426"/>
      <c r="T874" s="426"/>
      <c r="U874" s="426"/>
      <c r="V874" s="426"/>
      <c r="W874" s="426"/>
      <c r="X874" s="426"/>
      <c r="Y874" s="426"/>
      <c r="Z874" s="426"/>
    </row>
    <row r="875" spans="1:26" ht="15.75" customHeight="1">
      <c r="A875" s="426"/>
      <c r="B875" s="426"/>
      <c r="C875" s="426"/>
      <c r="D875" s="426"/>
      <c r="E875" s="426"/>
      <c r="F875" s="426"/>
      <c r="G875" s="426"/>
      <c r="H875" s="426"/>
      <c r="I875" s="426"/>
      <c r="J875" s="426"/>
      <c r="K875" s="426"/>
      <c r="L875" s="426"/>
      <c r="M875" s="426"/>
      <c r="N875" s="426"/>
      <c r="O875" s="426"/>
      <c r="P875" s="426"/>
      <c r="Q875" s="426"/>
      <c r="R875" s="426"/>
      <c r="S875" s="426"/>
      <c r="T875" s="426"/>
      <c r="U875" s="426"/>
      <c r="V875" s="426"/>
      <c r="W875" s="426"/>
      <c r="X875" s="426"/>
      <c r="Y875" s="426"/>
      <c r="Z875" s="426"/>
    </row>
    <row r="876" spans="1:26" ht="15.75" customHeight="1">
      <c r="A876" s="426"/>
      <c r="B876" s="426"/>
      <c r="C876" s="426"/>
      <c r="D876" s="426"/>
      <c r="E876" s="426"/>
      <c r="F876" s="426"/>
      <c r="G876" s="426"/>
      <c r="H876" s="426"/>
      <c r="I876" s="426"/>
      <c r="J876" s="426"/>
      <c r="K876" s="426"/>
      <c r="L876" s="426"/>
      <c r="M876" s="426"/>
      <c r="N876" s="426"/>
      <c r="O876" s="426"/>
      <c r="P876" s="426"/>
      <c r="Q876" s="426"/>
      <c r="R876" s="426"/>
      <c r="S876" s="426"/>
      <c r="T876" s="426"/>
      <c r="U876" s="426"/>
      <c r="V876" s="426"/>
      <c r="W876" s="426"/>
      <c r="X876" s="426"/>
      <c r="Y876" s="426"/>
      <c r="Z876" s="426"/>
    </row>
    <row r="877" spans="1:26" ht="15.75" customHeight="1">
      <c r="A877" s="426"/>
      <c r="B877" s="426"/>
      <c r="C877" s="426"/>
      <c r="D877" s="426"/>
      <c r="E877" s="426"/>
      <c r="F877" s="426"/>
      <c r="G877" s="426"/>
      <c r="H877" s="426"/>
      <c r="I877" s="426"/>
      <c r="J877" s="426"/>
      <c r="K877" s="426"/>
      <c r="L877" s="426"/>
      <c r="M877" s="426"/>
      <c r="N877" s="426"/>
      <c r="O877" s="426"/>
      <c r="P877" s="426"/>
      <c r="Q877" s="426"/>
      <c r="R877" s="426"/>
      <c r="S877" s="426"/>
      <c r="T877" s="426"/>
      <c r="U877" s="426"/>
      <c r="V877" s="426"/>
      <c r="W877" s="426"/>
      <c r="X877" s="426"/>
      <c r="Y877" s="426"/>
      <c r="Z877" s="426"/>
    </row>
    <row r="878" spans="1:26" ht="15.75" customHeight="1">
      <c r="A878" s="426"/>
      <c r="B878" s="426"/>
      <c r="C878" s="426"/>
      <c r="D878" s="426"/>
      <c r="E878" s="426"/>
      <c r="F878" s="426"/>
      <c r="G878" s="426"/>
      <c r="H878" s="426"/>
      <c r="I878" s="426"/>
      <c r="J878" s="426"/>
      <c r="K878" s="426"/>
      <c r="L878" s="426"/>
      <c r="M878" s="426"/>
      <c r="N878" s="426"/>
      <c r="O878" s="426"/>
      <c r="P878" s="426"/>
      <c r="Q878" s="426"/>
      <c r="R878" s="426"/>
      <c r="S878" s="426"/>
      <c r="T878" s="426"/>
      <c r="U878" s="426"/>
      <c r="V878" s="426"/>
      <c r="W878" s="426"/>
      <c r="X878" s="426"/>
      <c r="Y878" s="426"/>
      <c r="Z878" s="426"/>
    </row>
    <row r="879" spans="1:26" ht="15.75" customHeight="1">
      <c r="A879" s="426"/>
      <c r="B879" s="426"/>
      <c r="C879" s="426"/>
      <c r="D879" s="426"/>
      <c r="E879" s="426"/>
      <c r="F879" s="426"/>
      <c r="G879" s="426"/>
      <c r="H879" s="426"/>
      <c r="I879" s="426"/>
      <c r="J879" s="426"/>
      <c r="K879" s="426"/>
      <c r="L879" s="426"/>
      <c r="M879" s="426"/>
      <c r="N879" s="426"/>
      <c r="O879" s="426"/>
      <c r="P879" s="426"/>
      <c r="Q879" s="426"/>
      <c r="R879" s="426"/>
      <c r="S879" s="426"/>
      <c r="T879" s="426"/>
      <c r="U879" s="426"/>
      <c r="V879" s="426"/>
      <c r="W879" s="426"/>
      <c r="X879" s="426"/>
      <c r="Y879" s="426"/>
      <c r="Z879" s="426"/>
    </row>
    <row r="880" spans="1:26" ht="15.75" customHeight="1">
      <c r="A880" s="426"/>
      <c r="B880" s="426"/>
      <c r="C880" s="426"/>
      <c r="D880" s="426"/>
      <c r="E880" s="426"/>
      <c r="F880" s="426"/>
      <c r="G880" s="426"/>
      <c r="H880" s="426"/>
      <c r="I880" s="426"/>
      <c r="J880" s="426"/>
      <c r="K880" s="426"/>
      <c r="L880" s="426"/>
      <c r="M880" s="426"/>
      <c r="N880" s="426"/>
      <c r="O880" s="426"/>
      <c r="P880" s="426"/>
      <c r="Q880" s="426"/>
      <c r="R880" s="426"/>
      <c r="S880" s="426"/>
      <c r="T880" s="426"/>
      <c r="U880" s="426"/>
      <c r="V880" s="426"/>
      <c r="W880" s="426"/>
      <c r="X880" s="426"/>
      <c r="Y880" s="426"/>
      <c r="Z880" s="426"/>
    </row>
    <row r="881" spans="1:26" ht="15.75" customHeight="1">
      <c r="A881" s="426"/>
      <c r="B881" s="426"/>
      <c r="C881" s="426"/>
      <c r="D881" s="426"/>
      <c r="E881" s="426"/>
      <c r="F881" s="426"/>
      <c r="G881" s="426"/>
      <c r="H881" s="426"/>
      <c r="I881" s="426"/>
      <c r="J881" s="426"/>
      <c r="K881" s="426"/>
      <c r="L881" s="426"/>
      <c r="M881" s="426"/>
      <c r="N881" s="426"/>
      <c r="O881" s="426"/>
      <c r="P881" s="426"/>
      <c r="Q881" s="426"/>
      <c r="R881" s="426"/>
      <c r="S881" s="426"/>
      <c r="T881" s="426"/>
      <c r="U881" s="426"/>
      <c r="V881" s="426"/>
      <c r="W881" s="426"/>
      <c r="X881" s="426"/>
      <c r="Y881" s="426"/>
      <c r="Z881" s="426"/>
    </row>
    <row r="882" spans="1:26" ht="15.75" customHeight="1">
      <c r="A882" s="426"/>
      <c r="B882" s="426"/>
      <c r="C882" s="426"/>
      <c r="D882" s="426"/>
      <c r="E882" s="426"/>
      <c r="F882" s="426"/>
      <c r="G882" s="426"/>
      <c r="H882" s="426"/>
      <c r="I882" s="426"/>
      <c r="J882" s="426"/>
      <c r="K882" s="426"/>
      <c r="L882" s="426"/>
      <c r="M882" s="426"/>
      <c r="N882" s="426"/>
      <c r="O882" s="426"/>
      <c r="P882" s="426"/>
      <c r="Q882" s="426"/>
      <c r="R882" s="426"/>
      <c r="S882" s="426"/>
      <c r="T882" s="426"/>
      <c r="U882" s="426"/>
      <c r="V882" s="426"/>
      <c r="W882" s="426"/>
      <c r="X882" s="426"/>
      <c r="Y882" s="426"/>
      <c r="Z882" s="426"/>
    </row>
    <row r="883" spans="1:26" ht="15.75" customHeight="1">
      <c r="A883" s="426"/>
      <c r="B883" s="426"/>
      <c r="C883" s="426"/>
      <c r="D883" s="426"/>
      <c r="E883" s="426"/>
      <c r="F883" s="426"/>
      <c r="G883" s="426"/>
      <c r="H883" s="426"/>
      <c r="I883" s="426"/>
      <c r="J883" s="426"/>
      <c r="K883" s="426"/>
      <c r="L883" s="426"/>
      <c r="M883" s="426"/>
      <c r="N883" s="426"/>
      <c r="O883" s="426"/>
      <c r="P883" s="426"/>
      <c r="Q883" s="426"/>
      <c r="R883" s="426"/>
      <c r="S883" s="426"/>
      <c r="T883" s="426"/>
      <c r="U883" s="426"/>
      <c r="V883" s="426"/>
      <c r="W883" s="426"/>
      <c r="X883" s="426"/>
      <c r="Y883" s="426"/>
      <c r="Z883" s="426"/>
    </row>
    <row r="884" spans="1:26" ht="15.75" customHeight="1">
      <c r="A884" s="426"/>
      <c r="B884" s="426"/>
      <c r="C884" s="426"/>
      <c r="D884" s="426"/>
      <c r="E884" s="426"/>
      <c r="F884" s="426"/>
      <c r="G884" s="426"/>
      <c r="H884" s="426"/>
      <c r="I884" s="426"/>
      <c r="J884" s="426"/>
      <c r="K884" s="426"/>
      <c r="L884" s="426"/>
      <c r="M884" s="426"/>
      <c r="N884" s="426"/>
      <c r="O884" s="426"/>
      <c r="P884" s="426"/>
      <c r="Q884" s="426"/>
      <c r="R884" s="426"/>
      <c r="S884" s="426"/>
      <c r="T884" s="426"/>
      <c r="U884" s="426"/>
      <c r="V884" s="426"/>
      <c r="W884" s="426"/>
      <c r="X884" s="426"/>
      <c r="Y884" s="426"/>
      <c r="Z884" s="426"/>
    </row>
    <row r="885" spans="1:26" ht="15.75" customHeight="1">
      <c r="A885" s="426"/>
      <c r="B885" s="426"/>
      <c r="C885" s="426"/>
      <c r="D885" s="426"/>
      <c r="E885" s="426"/>
      <c r="F885" s="426"/>
      <c r="G885" s="426"/>
      <c r="H885" s="426"/>
      <c r="I885" s="426"/>
      <c r="J885" s="426"/>
      <c r="K885" s="426"/>
      <c r="L885" s="426"/>
      <c r="M885" s="426"/>
      <c r="N885" s="426"/>
      <c r="O885" s="426"/>
      <c r="P885" s="426"/>
      <c r="Q885" s="426"/>
      <c r="R885" s="426"/>
      <c r="S885" s="426"/>
      <c r="T885" s="426"/>
      <c r="U885" s="426"/>
      <c r="V885" s="426"/>
      <c r="W885" s="426"/>
      <c r="X885" s="426"/>
      <c r="Y885" s="426"/>
      <c r="Z885" s="426"/>
    </row>
    <row r="886" spans="1:26" ht="15.75" customHeight="1">
      <c r="A886" s="426"/>
      <c r="B886" s="426"/>
      <c r="C886" s="426"/>
      <c r="D886" s="426"/>
      <c r="E886" s="426"/>
      <c r="F886" s="426"/>
      <c r="G886" s="426"/>
      <c r="H886" s="426"/>
      <c r="I886" s="426"/>
      <c r="J886" s="426"/>
      <c r="K886" s="426"/>
      <c r="L886" s="426"/>
      <c r="M886" s="426"/>
      <c r="N886" s="426"/>
      <c r="O886" s="426"/>
      <c r="P886" s="426"/>
      <c r="Q886" s="426"/>
      <c r="R886" s="426"/>
      <c r="S886" s="426"/>
      <c r="T886" s="426"/>
      <c r="U886" s="426"/>
      <c r="V886" s="426"/>
      <c r="W886" s="426"/>
      <c r="X886" s="426"/>
      <c r="Y886" s="426"/>
      <c r="Z886" s="426"/>
    </row>
    <row r="887" spans="1:26" ht="15.75" customHeight="1">
      <c r="A887" s="426"/>
      <c r="B887" s="426"/>
      <c r="C887" s="426"/>
      <c r="D887" s="426"/>
      <c r="E887" s="426"/>
      <c r="F887" s="426"/>
      <c r="G887" s="426"/>
      <c r="H887" s="426"/>
      <c r="I887" s="426"/>
      <c r="J887" s="426"/>
      <c r="K887" s="426"/>
      <c r="L887" s="426"/>
      <c r="M887" s="426"/>
      <c r="N887" s="426"/>
      <c r="O887" s="426"/>
      <c r="P887" s="426"/>
      <c r="Q887" s="426"/>
      <c r="R887" s="426"/>
      <c r="S887" s="426"/>
      <c r="T887" s="426"/>
      <c r="U887" s="426"/>
      <c r="V887" s="426"/>
      <c r="W887" s="426"/>
      <c r="X887" s="426"/>
      <c r="Y887" s="426"/>
      <c r="Z887" s="426"/>
    </row>
    <row r="888" spans="1:26" ht="15.75" customHeight="1">
      <c r="A888" s="426"/>
      <c r="B888" s="426"/>
      <c r="C888" s="426"/>
      <c r="D888" s="426"/>
      <c r="E888" s="426"/>
      <c r="F888" s="426"/>
      <c r="G888" s="426"/>
      <c r="H888" s="426"/>
      <c r="I888" s="426"/>
      <c r="J888" s="426"/>
      <c r="K888" s="426"/>
      <c r="L888" s="426"/>
      <c r="M888" s="426"/>
      <c r="N888" s="426"/>
      <c r="O888" s="426"/>
      <c r="P888" s="426"/>
      <c r="Q888" s="426"/>
      <c r="R888" s="426"/>
      <c r="S888" s="426"/>
      <c r="T888" s="426"/>
      <c r="U888" s="426"/>
      <c r="V888" s="426"/>
      <c r="W888" s="426"/>
      <c r="X888" s="426"/>
      <c r="Y888" s="426"/>
      <c r="Z888" s="426"/>
    </row>
    <row r="889" spans="1:26" ht="15.75" customHeight="1">
      <c r="A889" s="426"/>
      <c r="B889" s="426"/>
      <c r="C889" s="426"/>
      <c r="D889" s="426"/>
      <c r="E889" s="426"/>
      <c r="F889" s="426"/>
      <c r="G889" s="426"/>
      <c r="H889" s="426"/>
      <c r="I889" s="426"/>
      <c r="J889" s="426"/>
      <c r="K889" s="426"/>
      <c r="L889" s="426"/>
      <c r="M889" s="426"/>
      <c r="N889" s="426"/>
      <c r="O889" s="426"/>
      <c r="P889" s="426"/>
      <c r="Q889" s="426"/>
      <c r="R889" s="426"/>
      <c r="S889" s="426"/>
      <c r="T889" s="426"/>
      <c r="U889" s="426"/>
      <c r="V889" s="426"/>
      <c r="W889" s="426"/>
      <c r="X889" s="426"/>
      <c r="Y889" s="426"/>
      <c r="Z889" s="426"/>
    </row>
    <row r="890" spans="1:26" ht="15.75" customHeight="1">
      <c r="A890" s="426"/>
      <c r="B890" s="426"/>
      <c r="C890" s="426"/>
      <c r="D890" s="426"/>
      <c r="E890" s="426"/>
      <c r="F890" s="426"/>
      <c r="G890" s="426"/>
      <c r="H890" s="426"/>
      <c r="I890" s="426"/>
      <c r="J890" s="426"/>
      <c r="K890" s="426"/>
      <c r="L890" s="426"/>
      <c r="M890" s="426"/>
      <c r="N890" s="426"/>
      <c r="O890" s="426"/>
      <c r="P890" s="426"/>
      <c r="Q890" s="426"/>
      <c r="R890" s="426"/>
      <c r="S890" s="426"/>
      <c r="T890" s="426"/>
      <c r="U890" s="426"/>
      <c r="V890" s="426"/>
      <c r="W890" s="426"/>
      <c r="X890" s="426"/>
      <c r="Y890" s="426"/>
      <c r="Z890" s="426"/>
    </row>
    <row r="891" spans="1:26" ht="15.75" customHeight="1">
      <c r="A891" s="426"/>
      <c r="B891" s="426"/>
      <c r="C891" s="426"/>
      <c r="D891" s="426"/>
      <c r="E891" s="426"/>
      <c r="F891" s="426"/>
      <c r="G891" s="426"/>
      <c r="H891" s="426"/>
      <c r="I891" s="426"/>
      <c r="J891" s="426"/>
      <c r="K891" s="426"/>
      <c r="L891" s="426"/>
      <c r="M891" s="426"/>
      <c r="N891" s="426"/>
      <c r="O891" s="426"/>
      <c r="P891" s="426"/>
      <c r="Q891" s="426"/>
      <c r="R891" s="426"/>
      <c r="S891" s="426"/>
      <c r="T891" s="426"/>
      <c r="U891" s="426"/>
      <c r="V891" s="426"/>
      <c r="W891" s="426"/>
      <c r="X891" s="426"/>
      <c r="Y891" s="426"/>
      <c r="Z891" s="426"/>
    </row>
    <row r="892" spans="1:26" ht="15.75" customHeight="1">
      <c r="A892" s="426"/>
      <c r="B892" s="426"/>
      <c r="C892" s="426"/>
      <c r="D892" s="426"/>
      <c r="E892" s="426"/>
      <c r="F892" s="426"/>
      <c r="G892" s="426"/>
      <c r="H892" s="426"/>
      <c r="I892" s="426"/>
      <c r="J892" s="426"/>
      <c r="K892" s="426"/>
      <c r="L892" s="426"/>
      <c r="M892" s="426"/>
      <c r="N892" s="426"/>
      <c r="O892" s="426"/>
      <c r="P892" s="426"/>
      <c r="Q892" s="426"/>
      <c r="R892" s="426"/>
      <c r="S892" s="426"/>
      <c r="T892" s="426"/>
      <c r="U892" s="426"/>
      <c r="V892" s="426"/>
      <c r="W892" s="426"/>
      <c r="X892" s="426"/>
      <c r="Y892" s="426"/>
      <c r="Z892" s="426"/>
    </row>
    <row r="893" spans="1:26" ht="15.75" customHeight="1">
      <c r="A893" s="426"/>
      <c r="B893" s="426"/>
      <c r="C893" s="426"/>
      <c r="D893" s="426"/>
      <c r="E893" s="426"/>
      <c r="F893" s="426"/>
      <c r="G893" s="426"/>
      <c r="H893" s="426"/>
      <c r="I893" s="426"/>
      <c r="J893" s="426"/>
      <c r="K893" s="426"/>
      <c r="L893" s="426"/>
      <c r="M893" s="426"/>
      <c r="N893" s="426"/>
      <c r="O893" s="426"/>
      <c r="P893" s="426"/>
      <c r="Q893" s="426"/>
      <c r="R893" s="426"/>
      <c r="S893" s="426"/>
      <c r="T893" s="426"/>
      <c r="U893" s="426"/>
      <c r="V893" s="426"/>
      <c r="W893" s="426"/>
      <c r="X893" s="426"/>
      <c r="Y893" s="426"/>
      <c r="Z893" s="426"/>
    </row>
    <row r="894" spans="1:26" ht="15.75" customHeight="1">
      <c r="A894" s="426"/>
      <c r="B894" s="426"/>
      <c r="C894" s="426"/>
      <c r="D894" s="426"/>
      <c r="E894" s="426"/>
      <c r="F894" s="426"/>
      <c r="G894" s="426"/>
      <c r="H894" s="426"/>
      <c r="I894" s="426"/>
      <c r="J894" s="426"/>
      <c r="K894" s="426"/>
      <c r="L894" s="426"/>
      <c r="M894" s="426"/>
      <c r="N894" s="426"/>
      <c r="O894" s="426"/>
      <c r="P894" s="426"/>
      <c r="Q894" s="426"/>
      <c r="R894" s="426"/>
      <c r="S894" s="426"/>
      <c r="T894" s="426"/>
      <c r="U894" s="426"/>
      <c r="V894" s="426"/>
      <c r="W894" s="426"/>
      <c r="X894" s="426"/>
      <c r="Y894" s="426"/>
      <c r="Z894" s="426"/>
    </row>
    <row r="895" spans="1:26" ht="15.75" customHeight="1">
      <c r="A895" s="426"/>
      <c r="B895" s="426"/>
      <c r="C895" s="426"/>
      <c r="D895" s="426"/>
      <c r="E895" s="426"/>
      <c r="F895" s="426"/>
      <c r="G895" s="426"/>
      <c r="H895" s="426"/>
      <c r="I895" s="426"/>
      <c r="J895" s="426"/>
      <c r="K895" s="426"/>
      <c r="L895" s="426"/>
      <c r="M895" s="426"/>
      <c r="N895" s="426"/>
      <c r="O895" s="426"/>
      <c r="P895" s="426"/>
      <c r="Q895" s="426"/>
      <c r="R895" s="426"/>
      <c r="S895" s="426"/>
      <c r="T895" s="426"/>
      <c r="U895" s="426"/>
      <c r="V895" s="426"/>
      <c r="W895" s="426"/>
      <c r="X895" s="426"/>
      <c r="Y895" s="426"/>
      <c r="Z895" s="426"/>
    </row>
    <row r="896" spans="1:26" ht="15.75" customHeight="1">
      <c r="A896" s="426"/>
      <c r="B896" s="426"/>
      <c r="C896" s="426"/>
      <c r="D896" s="426"/>
      <c r="E896" s="426"/>
      <c r="F896" s="426"/>
      <c r="G896" s="426"/>
      <c r="H896" s="426"/>
      <c r="I896" s="426"/>
      <c r="J896" s="426"/>
      <c r="K896" s="426"/>
      <c r="L896" s="426"/>
      <c r="M896" s="426"/>
      <c r="N896" s="426"/>
      <c r="O896" s="426"/>
      <c r="P896" s="426"/>
      <c r="Q896" s="426"/>
      <c r="R896" s="426"/>
      <c r="S896" s="426"/>
      <c r="T896" s="426"/>
      <c r="U896" s="426"/>
      <c r="V896" s="426"/>
      <c r="W896" s="426"/>
      <c r="X896" s="426"/>
      <c r="Y896" s="426"/>
      <c r="Z896" s="426"/>
    </row>
    <row r="897" spans="1:26" ht="15.75" customHeight="1">
      <c r="A897" s="426"/>
      <c r="B897" s="426"/>
      <c r="C897" s="426"/>
      <c r="D897" s="426"/>
      <c r="E897" s="426"/>
      <c r="F897" s="426"/>
      <c r="G897" s="426"/>
      <c r="H897" s="426"/>
      <c r="I897" s="426"/>
      <c r="J897" s="426"/>
      <c r="K897" s="426"/>
      <c r="L897" s="426"/>
      <c r="M897" s="426"/>
      <c r="N897" s="426"/>
      <c r="O897" s="426"/>
      <c r="P897" s="426"/>
      <c r="Q897" s="426"/>
      <c r="R897" s="426"/>
      <c r="S897" s="426"/>
      <c r="T897" s="426"/>
      <c r="U897" s="426"/>
      <c r="V897" s="426"/>
      <c r="W897" s="426"/>
      <c r="X897" s="426"/>
      <c r="Y897" s="426"/>
      <c r="Z897" s="426"/>
    </row>
    <row r="898" spans="1:26" ht="15.75" customHeight="1">
      <c r="A898" s="426"/>
      <c r="B898" s="426"/>
      <c r="C898" s="426"/>
      <c r="D898" s="426"/>
      <c r="E898" s="426"/>
      <c r="F898" s="426"/>
      <c r="G898" s="426"/>
      <c r="H898" s="426"/>
      <c r="I898" s="426"/>
      <c r="J898" s="426"/>
      <c r="K898" s="426"/>
      <c r="L898" s="426"/>
      <c r="M898" s="426"/>
      <c r="N898" s="426"/>
      <c r="O898" s="426"/>
      <c r="P898" s="426"/>
      <c r="Q898" s="426"/>
      <c r="R898" s="426"/>
      <c r="S898" s="426"/>
      <c r="T898" s="426"/>
      <c r="U898" s="426"/>
      <c r="V898" s="426"/>
      <c r="W898" s="426"/>
      <c r="X898" s="426"/>
      <c r="Y898" s="426"/>
      <c r="Z898" s="426"/>
    </row>
    <row r="899" spans="1:26" ht="15.75" customHeight="1">
      <c r="A899" s="426"/>
      <c r="B899" s="426"/>
      <c r="C899" s="426"/>
      <c r="D899" s="426"/>
      <c r="E899" s="426"/>
      <c r="F899" s="426"/>
      <c r="G899" s="426"/>
      <c r="H899" s="426"/>
      <c r="I899" s="426"/>
      <c r="J899" s="426"/>
      <c r="K899" s="426"/>
      <c r="L899" s="426"/>
      <c r="M899" s="426"/>
      <c r="N899" s="426"/>
      <c r="O899" s="426"/>
      <c r="P899" s="426"/>
      <c r="Q899" s="426"/>
      <c r="R899" s="426"/>
      <c r="S899" s="426"/>
      <c r="T899" s="426"/>
      <c r="U899" s="426"/>
      <c r="V899" s="426"/>
      <c r="W899" s="426"/>
      <c r="X899" s="426"/>
      <c r="Y899" s="426"/>
      <c r="Z899" s="426"/>
    </row>
    <row r="900" spans="1:26" ht="15.75" customHeight="1">
      <c r="A900" s="426"/>
      <c r="B900" s="426"/>
      <c r="C900" s="426"/>
      <c r="D900" s="426"/>
      <c r="E900" s="426"/>
      <c r="F900" s="426"/>
      <c r="G900" s="426"/>
      <c r="H900" s="426"/>
      <c r="I900" s="426"/>
      <c r="J900" s="426"/>
      <c r="K900" s="426"/>
      <c r="L900" s="426"/>
      <c r="M900" s="426"/>
      <c r="N900" s="426"/>
      <c r="O900" s="426"/>
      <c r="P900" s="426"/>
      <c r="Q900" s="426"/>
      <c r="R900" s="426"/>
      <c r="S900" s="426"/>
      <c r="T900" s="426"/>
      <c r="U900" s="426"/>
      <c r="V900" s="426"/>
      <c r="W900" s="426"/>
      <c r="X900" s="426"/>
      <c r="Y900" s="426"/>
      <c r="Z900" s="426"/>
    </row>
    <row r="901" spans="1:26" ht="15.75" customHeight="1">
      <c r="A901" s="426"/>
      <c r="B901" s="426"/>
      <c r="C901" s="426"/>
      <c r="D901" s="426"/>
      <c r="E901" s="426"/>
      <c r="F901" s="426"/>
      <c r="G901" s="426"/>
      <c r="H901" s="426"/>
      <c r="I901" s="426"/>
      <c r="J901" s="426"/>
      <c r="K901" s="426"/>
      <c r="L901" s="426"/>
      <c r="M901" s="426"/>
      <c r="N901" s="426"/>
      <c r="O901" s="426"/>
      <c r="P901" s="426"/>
      <c r="Q901" s="426"/>
      <c r="R901" s="426"/>
      <c r="S901" s="426"/>
      <c r="T901" s="426"/>
      <c r="U901" s="426"/>
      <c r="V901" s="426"/>
      <c r="W901" s="426"/>
      <c r="X901" s="426"/>
      <c r="Y901" s="426"/>
      <c r="Z901" s="426"/>
    </row>
    <row r="902" spans="1:26" ht="15.75" customHeight="1">
      <c r="A902" s="426"/>
      <c r="B902" s="426"/>
      <c r="C902" s="426"/>
      <c r="D902" s="426"/>
      <c r="E902" s="426"/>
      <c r="F902" s="426"/>
      <c r="G902" s="426"/>
      <c r="H902" s="426"/>
      <c r="I902" s="426"/>
      <c r="J902" s="426"/>
      <c r="K902" s="426"/>
      <c r="L902" s="426"/>
      <c r="M902" s="426"/>
      <c r="N902" s="426"/>
      <c r="O902" s="426"/>
      <c r="P902" s="426"/>
      <c r="Q902" s="426"/>
      <c r="R902" s="426"/>
      <c r="S902" s="426"/>
      <c r="T902" s="426"/>
      <c r="U902" s="426"/>
      <c r="V902" s="426"/>
      <c r="W902" s="426"/>
      <c r="X902" s="426"/>
      <c r="Y902" s="426"/>
      <c r="Z902" s="426"/>
    </row>
    <row r="903" spans="1:26" ht="15.75" customHeight="1">
      <c r="A903" s="426"/>
      <c r="B903" s="426"/>
      <c r="C903" s="426"/>
      <c r="D903" s="426"/>
      <c r="E903" s="426"/>
      <c r="F903" s="426"/>
      <c r="G903" s="426"/>
      <c r="H903" s="426"/>
      <c r="I903" s="426"/>
      <c r="J903" s="426"/>
      <c r="K903" s="426"/>
      <c r="L903" s="426"/>
      <c r="M903" s="426"/>
      <c r="N903" s="426"/>
      <c r="O903" s="426"/>
      <c r="P903" s="426"/>
      <c r="Q903" s="426"/>
      <c r="R903" s="426"/>
      <c r="S903" s="426"/>
      <c r="T903" s="426"/>
      <c r="U903" s="426"/>
      <c r="V903" s="426"/>
      <c r="W903" s="426"/>
      <c r="X903" s="426"/>
      <c r="Y903" s="426"/>
      <c r="Z903" s="426"/>
    </row>
    <row r="904" spans="1:26" ht="15.75" customHeight="1">
      <c r="A904" s="426"/>
      <c r="B904" s="426"/>
      <c r="C904" s="426"/>
      <c r="D904" s="426"/>
      <c r="E904" s="426"/>
      <c r="F904" s="426"/>
      <c r="G904" s="426"/>
      <c r="H904" s="426"/>
      <c r="I904" s="426"/>
      <c r="J904" s="426"/>
      <c r="K904" s="426"/>
      <c r="L904" s="426"/>
      <c r="M904" s="426"/>
      <c r="N904" s="426"/>
      <c r="O904" s="426"/>
      <c r="P904" s="426"/>
      <c r="Q904" s="426"/>
      <c r="R904" s="426"/>
      <c r="S904" s="426"/>
      <c r="T904" s="426"/>
      <c r="U904" s="426"/>
      <c r="V904" s="426"/>
      <c r="W904" s="426"/>
      <c r="X904" s="426"/>
      <c r="Y904" s="426"/>
      <c r="Z904" s="426"/>
    </row>
    <row r="905" spans="1:26" ht="15.75" customHeight="1">
      <c r="A905" s="426"/>
      <c r="B905" s="426"/>
      <c r="C905" s="426"/>
      <c r="D905" s="426"/>
      <c r="E905" s="426"/>
      <c r="F905" s="426"/>
      <c r="G905" s="426"/>
      <c r="H905" s="426"/>
      <c r="I905" s="426"/>
      <c r="J905" s="426"/>
      <c r="K905" s="426"/>
      <c r="L905" s="426"/>
      <c r="M905" s="426"/>
      <c r="N905" s="426"/>
      <c r="O905" s="426"/>
      <c r="P905" s="426"/>
      <c r="Q905" s="426"/>
      <c r="R905" s="426"/>
      <c r="S905" s="426"/>
      <c r="T905" s="426"/>
      <c r="U905" s="426"/>
      <c r="V905" s="426"/>
      <c r="W905" s="426"/>
      <c r="X905" s="426"/>
      <c r="Y905" s="426"/>
      <c r="Z905" s="426"/>
    </row>
    <row r="906" spans="1:26" ht="15.75" customHeight="1">
      <c r="A906" s="426"/>
      <c r="B906" s="426"/>
      <c r="C906" s="426"/>
      <c r="D906" s="426"/>
      <c r="E906" s="426"/>
      <c r="F906" s="426"/>
      <c r="G906" s="426"/>
      <c r="H906" s="426"/>
      <c r="I906" s="426"/>
      <c r="J906" s="426"/>
      <c r="K906" s="426"/>
      <c r="L906" s="426"/>
      <c r="M906" s="426"/>
      <c r="N906" s="426"/>
      <c r="O906" s="426"/>
      <c r="P906" s="426"/>
      <c r="Q906" s="426"/>
      <c r="R906" s="426"/>
      <c r="S906" s="426"/>
      <c r="T906" s="426"/>
      <c r="U906" s="426"/>
      <c r="V906" s="426"/>
      <c r="W906" s="426"/>
      <c r="X906" s="426"/>
      <c r="Y906" s="426"/>
      <c r="Z906" s="426"/>
    </row>
    <row r="907" spans="1:26" ht="15.75" customHeight="1">
      <c r="A907" s="426"/>
      <c r="B907" s="426"/>
      <c r="C907" s="426"/>
      <c r="D907" s="426"/>
      <c r="E907" s="426"/>
      <c r="F907" s="426"/>
      <c r="G907" s="426"/>
      <c r="H907" s="426"/>
      <c r="I907" s="426"/>
      <c r="J907" s="426"/>
      <c r="K907" s="426"/>
      <c r="L907" s="426"/>
      <c r="M907" s="426"/>
      <c r="N907" s="426"/>
      <c r="O907" s="426"/>
      <c r="P907" s="426"/>
      <c r="Q907" s="426"/>
      <c r="R907" s="426"/>
      <c r="S907" s="426"/>
      <c r="T907" s="426"/>
      <c r="U907" s="426"/>
      <c r="V907" s="426"/>
      <c r="W907" s="426"/>
      <c r="X907" s="426"/>
      <c r="Y907" s="426"/>
      <c r="Z907" s="426"/>
    </row>
    <row r="908" spans="1:26" ht="15.75" customHeight="1">
      <c r="A908" s="426"/>
      <c r="B908" s="426"/>
      <c r="C908" s="426"/>
      <c r="D908" s="426"/>
      <c r="E908" s="426"/>
      <c r="F908" s="426"/>
      <c r="G908" s="426"/>
      <c r="H908" s="426"/>
      <c r="I908" s="426"/>
      <c r="J908" s="426"/>
      <c r="K908" s="426"/>
      <c r="L908" s="426"/>
      <c r="M908" s="426"/>
      <c r="N908" s="426"/>
      <c r="O908" s="426"/>
      <c r="P908" s="426"/>
      <c r="Q908" s="426"/>
      <c r="R908" s="426"/>
      <c r="S908" s="426"/>
      <c r="T908" s="426"/>
      <c r="U908" s="426"/>
      <c r="V908" s="426"/>
      <c r="W908" s="426"/>
      <c r="X908" s="426"/>
      <c r="Y908" s="426"/>
      <c r="Z908" s="426"/>
    </row>
    <row r="909" spans="1:26" ht="15.75" customHeight="1">
      <c r="A909" s="426"/>
      <c r="B909" s="426"/>
      <c r="C909" s="426"/>
      <c r="D909" s="426"/>
      <c r="E909" s="426"/>
      <c r="F909" s="426"/>
      <c r="G909" s="426"/>
      <c r="H909" s="426"/>
      <c r="I909" s="426"/>
      <c r="J909" s="426"/>
      <c r="K909" s="426"/>
      <c r="L909" s="426"/>
      <c r="M909" s="426"/>
      <c r="N909" s="426"/>
      <c r="O909" s="426"/>
      <c r="P909" s="426"/>
      <c r="Q909" s="426"/>
      <c r="R909" s="426"/>
      <c r="S909" s="426"/>
      <c r="T909" s="426"/>
      <c r="U909" s="426"/>
      <c r="V909" s="426"/>
      <c r="W909" s="426"/>
      <c r="X909" s="426"/>
      <c r="Y909" s="426"/>
      <c r="Z909" s="426"/>
    </row>
    <row r="910" spans="1:26" ht="15.75" customHeight="1">
      <c r="A910" s="426"/>
      <c r="B910" s="426"/>
      <c r="C910" s="426"/>
      <c r="D910" s="426"/>
      <c r="E910" s="426"/>
      <c r="F910" s="426"/>
      <c r="G910" s="426"/>
      <c r="H910" s="426"/>
      <c r="I910" s="426"/>
      <c r="J910" s="426"/>
      <c r="K910" s="426"/>
      <c r="L910" s="426"/>
      <c r="M910" s="426"/>
      <c r="N910" s="426"/>
      <c r="O910" s="426"/>
      <c r="P910" s="426"/>
      <c r="Q910" s="426"/>
      <c r="R910" s="426"/>
      <c r="S910" s="426"/>
      <c r="T910" s="426"/>
      <c r="U910" s="426"/>
      <c r="V910" s="426"/>
      <c r="W910" s="426"/>
      <c r="X910" s="426"/>
      <c r="Y910" s="426"/>
      <c r="Z910" s="426"/>
    </row>
    <row r="911" spans="1:26" ht="15.75" customHeight="1">
      <c r="A911" s="426"/>
      <c r="B911" s="426"/>
      <c r="C911" s="426"/>
      <c r="D911" s="426"/>
      <c r="E911" s="426"/>
      <c r="F911" s="426"/>
      <c r="G911" s="426"/>
      <c r="H911" s="426"/>
      <c r="I911" s="426"/>
      <c r="J911" s="426"/>
      <c r="K911" s="426"/>
      <c r="L911" s="426"/>
      <c r="M911" s="426"/>
      <c r="N911" s="426"/>
      <c r="O911" s="426"/>
      <c r="P911" s="426"/>
      <c r="Q911" s="426"/>
      <c r="R911" s="426"/>
      <c r="S911" s="426"/>
      <c r="T911" s="426"/>
      <c r="U911" s="426"/>
      <c r="V911" s="426"/>
      <c r="W911" s="426"/>
      <c r="X911" s="426"/>
      <c r="Y911" s="426"/>
      <c r="Z911" s="426"/>
    </row>
    <row r="912" spans="1:26" ht="15.75" customHeight="1">
      <c r="A912" s="426"/>
      <c r="B912" s="426"/>
      <c r="C912" s="426"/>
      <c r="D912" s="426"/>
      <c r="E912" s="426"/>
      <c r="F912" s="426"/>
      <c r="G912" s="426"/>
      <c r="H912" s="426"/>
      <c r="I912" s="426"/>
      <c r="J912" s="426"/>
      <c r="K912" s="426"/>
      <c r="L912" s="426"/>
      <c r="M912" s="426"/>
      <c r="N912" s="426"/>
      <c r="O912" s="426"/>
      <c r="P912" s="426"/>
      <c r="Q912" s="426"/>
      <c r="R912" s="426"/>
      <c r="S912" s="426"/>
      <c r="T912" s="426"/>
      <c r="U912" s="426"/>
      <c r="V912" s="426"/>
      <c r="W912" s="426"/>
      <c r="X912" s="426"/>
      <c r="Y912" s="426"/>
      <c r="Z912" s="426"/>
    </row>
    <row r="913" spans="1:26" ht="15.75" customHeight="1">
      <c r="A913" s="426"/>
      <c r="B913" s="426"/>
      <c r="C913" s="426"/>
      <c r="D913" s="426"/>
      <c r="E913" s="426"/>
      <c r="F913" s="426"/>
      <c r="G913" s="426"/>
      <c r="H913" s="426"/>
      <c r="I913" s="426"/>
      <c r="J913" s="426"/>
      <c r="K913" s="426"/>
      <c r="L913" s="426"/>
      <c r="M913" s="426"/>
      <c r="N913" s="426"/>
      <c r="O913" s="426"/>
      <c r="P913" s="426"/>
      <c r="Q913" s="426"/>
      <c r="R913" s="426"/>
      <c r="S913" s="426"/>
      <c r="T913" s="426"/>
      <c r="U913" s="426"/>
      <c r="V913" s="426"/>
      <c r="W913" s="426"/>
      <c r="X913" s="426"/>
      <c r="Y913" s="426"/>
      <c r="Z913" s="426"/>
    </row>
    <row r="914" spans="1:26" ht="15.75" customHeight="1">
      <c r="A914" s="426"/>
      <c r="B914" s="426"/>
      <c r="C914" s="426"/>
      <c r="D914" s="426"/>
      <c r="E914" s="426"/>
      <c r="F914" s="426"/>
      <c r="G914" s="426"/>
      <c r="H914" s="426"/>
      <c r="I914" s="426"/>
      <c r="J914" s="426"/>
      <c r="K914" s="426"/>
      <c r="L914" s="426"/>
      <c r="M914" s="426"/>
      <c r="N914" s="426"/>
      <c r="O914" s="426"/>
      <c r="P914" s="426"/>
      <c r="Q914" s="426"/>
      <c r="R914" s="426"/>
      <c r="S914" s="426"/>
      <c r="T914" s="426"/>
      <c r="U914" s="426"/>
      <c r="V914" s="426"/>
      <c r="W914" s="426"/>
      <c r="X914" s="426"/>
      <c r="Y914" s="426"/>
      <c r="Z914" s="426"/>
    </row>
    <row r="915" spans="1:26" ht="15.75" customHeight="1">
      <c r="A915" s="426"/>
      <c r="B915" s="426"/>
      <c r="C915" s="426"/>
      <c r="D915" s="426"/>
      <c r="E915" s="426"/>
      <c r="F915" s="426"/>
      <c r="G915" s="426"/>
      <c r="H915" s="426"/>
      <c r="I915" s="426"/>
      <c r="J915" s="426"/>
      <c r="K915" s="426"/>
      <c r="L915" s="426"/>
      <c r="M915" s="426"/>
      <c r="N915" s="426"/>
      <c r="O915" s="426"/>
      <c r="P915" s="426"/>
      <c r="Q915" s="426"/>
      <c r="R915" s="426"/>
      <c r="S915" s="426"/>
      <c r="T915" s="426"/>
      <c r="U915" s="426"/>
      <c r="V915" s="426"/>
      <c r="W915" s="426"/>
      <c r="X915" s="426"/>
      <c r="Y915" s="426"/>
      <c r="Z915" s="426"/>
    </row>
    <row r="916" spans="1:26" ht="15.75" customHeight="1">
      <c r="A916" s="426"/>
      <c r="B916" s="426"/>
      <c r="C916" s="426"/>
      <c r="D916" s="426"/>
      <c r="E916" s="426"/>
      <c r="F916" s="426"/>
      <c r="G916" s="426"/>
      <c r="H916" s="426"/>
      <c r="I916" s="426"/>
      <c r="J916" s="426"/>
      <c r="K916" s="426"/>
      <c r="L916" s="426"/>
      <c r="M916" s="426"/>
      <c r="N916" s="426"/>
      <c r="O916" s="426"/>
      <c r="P916" s="426"/>
      <c r="Q916" s="426"/>
      <c r="R916" s="426"/>
      <c r="S916" s="426"/>
      <c r="T916" s="426"/>
      <c r="U916" s="426"/>
      <c r="V916" s="426"/>
      <c r="W916" s="426"/>
      <c r="X916" s="426"/>
      <c r="Y916" s="426"/>
      <c r="Z916" s="426"/>
    </row>
    <row r="917" spans="1:26" ht="15.75" customHeight="1">
      <c r="A917" s="426"/>
      <c r="B917" s="426"/>
      <c r="C917" s="426"/>
      <c r="D917" s="426"/>
      <c r="E917" s="426"/>
      <c r="F917" s="426"/>
      <c r="G917" s="426"/>
      <c r="H917" s="426"/>
      <c r="I917" s="426"/>
      <c r="J917" s="426"/>
      <c r="K917" s="426"/>
      <c r="L917" s="426"/>
      <c r="M917" s="426"/>
      <c r="N917" s="426"/>
      <c r="O917" s="426"/>
      <c r="P917" s="426"/>
      <c r="Q917" s="426"/>
      <c r="R917" s="426"/>
      <c r="S917" s="426"/>
      <c r="T917" s="426"/>
      <c r="U917" s="426"/>
      <c r="V917" s="426"/>
      <c r="W917" s="426"/>
      <c r="X917" s="426"/>
      <c r="Y917" s="426"/>
      <c r="Z917" s="426"/>
    </row>
    <row r="918" spans="1:26" ht="15.75" customHeight="1">
      <c r="A918" s="426"/>
      <c r="B918" s="426"/>
      <c r="C918" s="426"/>
      <c r="D918" s="426"/>
      <c r="E918" s="426"/>
      <c r="F918" s="426"/>
      <c r="G918" s="426"/>
      <c r="H918" s="426"/>
      <c r="I918" s="426"/>
      <c r="J918" s="426"/>
      <c r="K918" s="426"/>
      <c r="L918" s="426"/>
      <c r="M918" s="426"/>
      <c r="N918" s="426"/>
      <c r="O918" s="426"/>
      <c r="P918" s="426"/>
      <c r="Q918" s="426"/>
      <c r="R918" s="426"/>
      <c r="S918" s="426"/>
      <c r="T918" s="426"/>
      <c r="U918" s="426"/>
      <c r="V918" s="426"/>
      <c r="W918" s="426"/>
      <c r="X918" s="426"/>
      <c r="Y918" s="426"/>
      <c r="Z918" s="426"/>
    </row>
    <row r="919" spans="1:26" ht="15.75" customHeight="1">
      <c r="A919" s="426"/>
      <c r="B919" s="426"/>
      <c r="C919" s="426"/>
      <c r="D919" s="426"/>
      <c r="E919" s="426"/>
      <c r="F919" s="426"/>
      <c r="G919" s="426"/>
      <c r="H919" s="426"/>
      <c r="I919" s="426"/>
      <c r="J919" s="426"/>
      <c r="K919" s="426"/>
      <c r="L919" s="426"/>
      <c r="M919" s="426"/>
      <c r="N919" s="426"/>
      <c r="O919" s="426"/>
      <c r="P919" s="426"/>
      <c r="Q919" s="426"/>
      <c r="R919" s="426"/>
      <c r="S919" s="426"/>
      <c r="T919" s="426"/>
      <c r="U919" s="426"/>
      <c r="V919" s="426"/>
      <c r="W919" s="426"/>
      <c r="X919" s="426"/>
      <c r="Y919" s="426"/>
      <c r="Z919" s="426"/>
    </row>
    <row r="920" spans="1:26" ht="15.75" customHeight="1">
      <c r="A920" s="426"/>
      <c r="B920" s="426"/>
      <c r="C920" s="426"/>
      <c r="D920" s="426"/>
      <c r="E920" s="426"/>
      <c r="F920" s="426"/>
      <c r="G920" s="426"/>
      <c r="H920" s="426"/>
      <c r="I920" s="426"/>
      <c r="J920" s="426"/>
      <c r="K920" s="426"/>
      <c r="L920" s="426"/>
      <c r="M920" s="426"/>
      <c r="N920" s="426"/>
      <c r="O920" s="426"/>
      <c r="P920" s="426"/>
      <c r="Q920" s="426"/>
      <c r="R920" s="426"/>
      <c r="S920" s="426"/>
      <c r="T920" s="426"/>
      <c r="U920" s="426"/>
      <c r="V920" s="426"/>
      <c r="W920" s="426"/>
      <c r="X920" s="426"/>
      <c r="Y920" s="426"/>
      <c r="Z920" s="426"/>
    </row>
    <row r="921" spans="1:26" ht="15.75" customHeight="1">
      <c r="A921" s="426"/>
      <c r="B921" s="426"/>
      <c r="C921" s="426"/>
      <c r="D921" s="426"/>
      <c r="E921" s="426"/>
      <c r="F921" s="426"/>
      <c r="G921" s="426"/>
      <c r="H921" s="426"/>
      <c r="I921" s="426"/>
      <c r="J921" s="426"/>
      <c r="K921" s="426"/>
      <c r="L921" s="426"/>
      <c r="M921" s="426"/>
      <c r="N921" s="426"/>
      <c r="O921" s="426"/>
      <c r="P921" s="426"/>
      <c r="Q921" s="426"/>
      <c r="R921" s="426"/>
      <c r="S921" s="426"/>
      <c r="T921" s="426"/>
      <c r="U921" s="426"/>
      <c r="V921" s="426"/>
      <c r="W921" s="426"/>
      <c r="X921" s="426"/>
      <c r="Y921" s="426"/>
      <c r="Z921" s="426"/>
    </row>
    <row r="922" spans="1:26" ht="15.75" customHeight="1">
      <c r="A922" s="426"/>
      <c r="B922" s="426"/>
      <c r="C922" s="426"/>
      <c r="D922" s="426"/>
      <c r="E922" s="426"/>
      <c r="F922" s="426"/>
      <c r="G922" s="426"/>
      <c r="H922" s="426"/>
      <c r="I922" s="426"/>
      <c r="J922" s="426"/>
      <c r="K922" s="426"/>
      <c r="L922" s="426"/>
      <c r="M922" s="426"/>
      <c r="N922" s="426"/>
      <c r="O922" s="426"/>
      <c r="P922" s="426"/>
      <c r="Q922" s="426"/>
      <c r="R922" s="426"/>
      <c r="S922" s="426"/>
      <c r="T922" s="426"/>
      <c r="U922" s="426"/>
      <c r="V922" s="426"/>
      <c r="W922" s="426"/>
      <c r="X922" s="426"/>
      <c r="Y922" s="426"/>
      <c r="Z922" s="426"/>
    </row>
    <row r="923" spans="1:26" ht="15.75" customHeight="1">
      <c r="A923" s="426"/>
      <c r="B923" s="426"/>
      <c r="C923" s="426"/>
      <c r="D923" s="426"/>
      <c r="E923" s="426"/>
      <c r="F923" s="426"/>
      <c r="G923" s="426"/>
      <c r="H923" s="426"/>
      <c r="I923" s="426"/>
      <c r="J923" s="426"/>
      <c r="K923" s="426"/>
      <c r="L923" s="426"/>
      <c r="M923" s="426"/>
      <c r="N923" s="426"/>
      <c r="O923" s="426"/>
      <c r="P923" s="426"/>
      <c r="Q923" s="426"/>
      <c r="R923" s="426"/>
      <c r="S923" s="426"/>
      <c r="T923" s="426"/>
      <c r="U923" s="426"/>
      <c r="V923" s="426"/>
      <c r="W923" s="426"/>
      <c r="X923" s="426"/>
      <c r="Y923" s="426"/>
      <c r="Z923" s="426"/>
    </row>
    <row r="924" spans="1:26" ht="15.75" customHeight="1">
      <c r="A924" s="426"/>
      <c r="B924" s="426"/>
      <c r="C924" s="426"/>
      <c r="D924" s="426"/>
      <c r="E924" s="426"/>
      <c r="F924" s="426"/>
      <c r="G924" s="426"/>
      <c r="H924" s="426"/>
      <c r="I924" s="426"/>
      <c r="J924" s="426"/>
      <c r="K924" s="426"/>
      <c r="L924" s="426"/>
      <c r="M924" s="426"/>
      <c r="N924" s="426"/>
      <c r="O924" s="426"/>
      <c r="P924" s="426"/>
      <c r="Q924" s="426"/>
      <c r="R924" s="426"/>
      <c r="S924" s="426"/>
      <c r="T924" s="426"/>
      <c r="U924" s="426"/>
      <c r="V924" s="426"/>
      <c r="W924" s="426"/>
      <c r="X924" s="426"/>
      <c r="Y924" s="426"/>
      <c r="Z924" s="426"/>
    </row>
    <row r="925" spans="1:26" ht="15.75" customHeight="1">
      <c r="A925" s="426"/>
      <c r="B925" s="426"/>
      <c r="C925" s="426"/>
      <c r="D925" s="426"/>
      <c r="E925" s="426"/>
      <c r="F925" s="426"/>
      <c r="G925" s="426"/>
      <c r="H925" s="426"/>
      <c r="I925" s="426"/>
      <c r="J925" s="426"/>
      <c r="K925" s="426"/>
      <c r="L925" s="426"/>
      <c r="M925" s="426"/>
      <c r="N925" s="426"/>
      <c r="O925" s="426"/>
      <c r="P925" s="426"/>
      <c r="Q925" s="426"/>
      <c r="R925" s="426"/>
      <c r="S925" s="426"/>
      <c r="T925" s="426"/>
      <c r="U925" s="426"/>
      <c r="V925" s="426"/>
      <c r="W925" s="426"/>
      <c r="X925" s="426"/>
      <c r="Y925" s="426"/>
      <c r="Z925" s="426"/>
    </row>
    <row r="926" spans="1:26" ht="15.75" customHeight="1">
      <c r="A926" s="426"/>
      <c r="B926" s="426"/>
      <c r="C926" s="426"/>
      <c r="D926" s="426"/>
      <c r="E926" s="426"/>
      <c r="F926" s="426"/>
      <c r="G926" s="426"/>
      <c r="H926" s="426"/>
      <c r="I926" s="426"/>
      <c r="J926" s="426"/>
      <c r="K926" s="426"/>
      <c r="L926" s="426"/>
      <c r="M926" s="426"/>
      <c r="N926" s="426"/>
      <c r="O926" s="426"/>
      <c r="P926" s="426"/>
      <c r="Q926" s="426"/>
      <c r="R926" s="426"/>
      <c r="S926" s="426"/>
      <c r="T926" s="426"/>
      <c r="U926" s="426"/>
      <c r="V926" s="426"/>
      <c r="W926" s="426"/>
      <c r="X926" s="426"/>
      <c r="Y926" s="426"/>
      <c r="Z926" s="426"/>
    </row>
    <row r="927" spans="1:26" ht="15.75" customHeight="1">
      <c r="A927" s="426"/>
      <c r="B927" s="426"/>
      <c r="C927" s="426"/>
      <c r="D927" s="426"/>
      <c r="E927" s="426"/>
      <c r="F927" s="426"/>
      <c r="G927" s="426"/>
      <c r="H927" s="426"/>
      <c r="I927" s="426"/>
      <c r="J927" s="426"/>
      <c r="K927" s="426"/>
      <c r="L927" s="426"/>
      <c r="M927" s="426"/>
      <c r="N927" s="426"/>
      <c r="O927" s="426"/>
      <c r="P927" s="426"/>
      <c r="Q927" s="426"/>
      <c r="R927" s="426"/>
      <c r="S927" s="426"/>
      <c r="T927" s="426"/>
      <c r="U927" s="426"/>
      <c r="V927" s="426"/>
      <c r="W927" s="426"/>
      <c r="X927" s="426"/>
      <c r="Y927" s="426"/>
      <c r="Z927" s="426"/>
    </row>
    <row r="928" spans="1:26" ht="15.75" customHeight="1">
      <c r="A928" s="426"/>
      <c r="B928" s="426"/>
      <c r="C928" s="426"/>
      <c r="D928" s="426"/>
      <c r="E928" s="426"/>
      <c r="F928" s="426"/>
      <c r="G928" s="426"/>
      <c r="H928" s="426"/>
      <c r="I928" s="426"/>
      <c r="J928" s="426"/>
      <c r="K928" s="426"/>
      <c r="L928" s="426"/>
      <c r="M928" s="426"/>
      <c r="N928" s="426"/>
      <c r="O928" s="426"/>
      <c r="P928" s="426"/>
      <c r="Q928" s="426"/>
      <c r="R928" s="426"/>
      <c r="S928" s="426"/>
      <c r="T928" s="426"/>
      <c r="U928" s="426"/>
      <c r="V928" s="426"/>
      <c r="W928" s="426"/>
      <c r="X928" s="426"/>
      <c r="Y928" s="426"/>
      <c r="Z928" s="426"/>
    </row>
    <row r="929" spans="1:26" ht="15.75" customHeight="1">
      <c r="A929" s="426"/>
      <c r="B929" s="426"/>
      <c r="C929" s="426"/>
      <c r="D929" s="426"/>
      <c r="E929" s="426"/>
      <c r="F929" s="426"/>
      <c r="G929" s="426"/>
      <c r="H929" s="426"/>
      <c r="I929" s="426"/>
      <c r="J929" s="426"/>
      <c r="K929" s="426"/>
      <c r="L929" s="426"/>
      <c r="M929" s="426"/>
      <c r="N929" s="426"/>
      <c r="O929" s="426"/>
      <c r="P929" s="426"/>
      <c r="Q929" s="426"/>
      <c r="R929" s="426"/>
      <c r="S929" s="426"/>
      <c r="T929" s="426"/>
      <c r="U929" s="426"/>
      <c r="V929" s="426"/>
      <c r="W929" s="426"/>
      <c r="X929" s="426"/>
      <c r="Y929" s="426"/>
      <c r="Z929" s="426"/>
    </row>
    <row r="930" spans="1:26" ht="15.75" customHeight="1">
      <c r="A930" s="426"/>
      <c r="B930" s="426"/>
      <c r="C930" s="426"/>
      <c r="D930" s="426"/>
      <c r="E930" s="426"/>
      <c r="F930" s="426"/>
      <c r="G930" s="426"/>
      <c r="H930" s="426"/>
      <c r="I930" s="426"/>
      <c r="J930" s="426"/>
      <c r="K930" s="426"/>
      <c r="L930" s="426"/>
      <c r="M930" s="426"/>
      <c r="N930" s="426"/>
      <c r="O930" s="426"/>
      <c r="P930" s="426"/>
      <c r="Q930" s="426"/>
      <c r="R930" s="426"/>
      <c r="S930" s="426"/>
      <c r="T930" s="426"/>
      <c r="U930" s="426"/>
      <c r="V930" s="426"/>
      <c r="W930" s="426"/>
      <c r="X930" s="426"/>
      <c r="Y930" s="426"/>
      <c r="Z930" s="426"/>
    </row>
    <row r="931" spans="1:26" ht="15.75" customHeight="1">
      <c r="A931" s="426"/>
      <c r="B931" s="426"/>
      <c r="C931" s="426"/>
      <c r="D931" s="426"/>
      <c r="E931" s="426"/>
      <c r="F931" s="426"/>
      <c r="G931" s="426"/>
      <c r="H931" s="426"/>
      <c r="I931" s="426"/>
      <c r="J931" s="426"/>
      <c r="K931" s="426"/>
      <c r="L931" s="426"/>
      <c r="M931" s="426"/>
      <c r="N931" s="426"/>
      <c r="O931" s="426"/>
      <c r="P931" s="426"/>
      <c r="Q931" s="426"/>
      <c r="R931" s="426"/>
      <c r="S931" s="426"/>
      <c r="T931" s="426"/>
      <c r="U931" s="426"/>
      <c r="V931" s="426"/>
      <c r="W931" s="426"/>
      <c r="X931" s="426"/>
      <c r="Y931" s="426"/>
      <c r="Z931" s="426"/>
    </row>
    <row r="932" spans="1:26" ht="15.75" customHeight="1">
      <c r="A932" s="426"/>
      <c r="B932" s="426"/>
      <c r="C932" s="426"/>
      <c r="D932" s="426"/>
      <c r="E932" s="426"/>
      <c r="F932" s="426"/>
      <c r="G932" s="426"/>
      <c r="H932" s="426"/>
      <c r="I932" s="426"/>
      <c r="J932" s="426"/>
      <c r="K932" s="426"/>
      <c r="L932" s="426"/>
      <c r="M932" s="426"/>
      <c r="N932" s="426"/>
      <c r="O932" s="426"/>
      <c r="P932" s="426"/>
      <c r="Q932" s="426"/>
      <c r="R932" s="426"/>
      <c r="S932" s="426"/>
      <c r="T932" s="426"/>
      <c r="U932" s="426"/>
      <c r="V932" s="426"/>
      <c r="W932" s="426"/>
      <c r="X932" s="426"/>
      <c r="Y932" s="426"/>
      <c r="Z932" s="426"/>
    </row>
    <row r="933" spans="1:26" ht="15.75" customHeight="1">
      <c r="A933" s="426"/>
      <c r="B933" s="426"/>
      <c r="C933" s="426"/>
      <c r="D933" s="426"/>
      <c r="E933" s="426"/>
      <c r="F933" s="426"/>
      <c r="G933" s="426"/>
      <c r="H933" s="426"/>
      <c r="I933" s="426"/>
      <c r="J933" s="426"/>
      <c r="K933" s="426"/>
      <c r="L933" s="426"/>
      <c r="M933" s="426"/>
      <c r="N933" s="426"/>
      <c r="O933" s="426"/>
      <c r="P933" s="426"/>
      <c r="Q933" s="426"/>
      <c r="R933" s="426"/>
      <c r="S933" s="426"/>
      <c r="T933" s="426"/>
      <c r="U933" s="426"/>
      <c r="V933" s="426"/>
      <c r="W933" s="426"/>
      <c r="X933" s="426"/>
      <c r="Y933" s="426"/>
      <c r="Z933" s="426"/>
    </row>
    <row r="934" spans="1:26" ht="15.75" customHeight="1">
      <c r="A934" s="426"/>
      <c r="B934" s="426"/>
      <c r="C934" s="426"/>
      <c r="D934" s="426"/>
      <c r="E934" s="426"/>
      <c r="F934" s="426"/>
      <c r="G934" s="426"/>
      <c r="H934" s="426"/>
      <c r="I934" s="426"/>
      <c r="J934" s="426"/>
      <c r="K934" s="426"/>
      <c r="L934" s="426"/>
      <c r="M934" s="426"/>
      <c r="N934" s="426"/>
      <c r="O934" s="426"/>
      <c r="P934" s="426"/>
      <c r="Q934" s="426"/>
      <c r="R934" s="426"/>
      <c r="S934" s="426"/>
      <c r="T934" s="426"/>
      <c r="U934" s="426"/>
      <c r="V934" s="426"/>
      <c r="W934" s="426"/>
      <c r="X934" s="426"/>
      <c r="Y934" s="426"/>
      <c r="Z934" s="426"/>
    </row>
    <row r="935" spans="1:26" ht="15.75" customHeight="1">
      <c r="A935" s="426"/>
      <c r="B935" s="426"/>
      <c r="C935" s="426"/>
      <c r="D935" s="426"/>
      <c r="E935" s="426"/>
      <c r="F935" s="426"/>
      <c r="G935" s="426"/>
      <c r="H935" s="426"/>
      <c r="I935" s="426"/>
      <c r="J935" s="426"/>
      <c r="K935" s="426"/>
      <c r="L935" s="426"/>
      <c r="M935" s="426"/>
      <c r="N935" s="426"/>
      <c r="O935" s="426"/>
      <c r="P935" s="426"/>
      <c r="Q935" s="426"/>
      <c r="R935" s="426"/>
      <c r="S935" s="426"/>
      <c r="T935" s="426"/>
      <c r="U935" s="426"/>
      <c r="V935" s="426"/>
      <c r="W935" s="426"/>
      <c r="X935" s="426"/>
      <c r="Y935" s="426"/>
      <c r="Z935" s="426"/>
    </row>
    <row r="936" spans="1:26" ht="15.75" customHeight="1">
      <c r="A936" s="426"/>
      <c r="B936" s="426"/>
      <c r="C936" s="426"/>
      <c r="D936" s="426"/>
      <c r="E936" s="426"/>
      <c r="F936" s="426"/>
      <c r="G936" s="426"/>
      <c r="H936" s="426"/>
      <c r="I936" s="426"/>
      <c r="J936" s="426"/>
      <c r="K936" s="426"/>
      <c r="L936" s="426"/>
      <c r="M936" s="426"/>
      <c r="N936" s="426"/>
      <c r="O936" s="426"/>
      <c r="P936" s="426"/>
      <c r="Q936" s="426"/>
      <c r="R936" s="426"/>
      <c r="S936" s="426"/>
      <c r="T936" s="426"/>
      <c r="U936" s="426"/>
      <c r="V936" s="426"/>
      <c r="W936" s="426"/>
      <c r="X936" s="426"/>
      <c r="Y936" s="426"/>
      <c r="Z936" s="426"/>
    </row>
    <row r="937" spans="1:26" ht="15.75" customHeight="1">
      <c r="A937" s="426"/>
      <c r="B937" s="426"/>
      <c r="C937" s="426"/>
      <c r="D937" s="426"/>
      <c r="E937" s="426"/>
      <c r="F937" s="426"/>
      <c r="G937" s="426"/>
      <c r="H937" s="426"/>
      <c r="I937" s="426"/>
      <c r="J937" s="426"/>
      <c r="K937" s="426"/>
      <c r="L937" s="426"/>
      <c r="M937" s="426"/>
      <c r="N937" s="426"/>
      <c r="O937" s="426"/>
      <c r="P937" s="426"/>
      <c r="Q937" s="426"/>
      <c r="R937" s="426"/>
      <c r="S937" s="426"/>
      <c r="T937" s="426"/>
      <c r="U937" s="426"/>
      <c r="V937" s="426"/>
      <c r="W937" s="426"/>
      <c r="X937" s="426"/>
      <c r="Y937" s="426"/>
      <c r="Z937" s="426"/>
    </row>
    <row r="938" spans="1:26" ht="15.75" customHeight="1">
      <c r="A938" s="426"/>
      <c r="B938" s="426"/>
      <c r="C938" s="426"/>
      <c r="D938" s="426"/>
      <c r="E938" s="426"/>
      <c r="F938" s="426"/>
      <c r="G938" s="426"/>
      <c r="H938" s="426"/>
      <c r="I938" s="426"/>
      <c r="J938" s="426"/>
      <c r="K938" s="426"/>
      <c r="L938" s="426"/>
      <c r="M938" s="426"/>
      <c r="N938" s="426"/>
      <c r="O938" s="426"/>
      <c r="P938" s="426"/>
      <c r="Q938" s="426"/>
      <c r="R938" s="426"/>
      <c r="S938" s="426"/>
      <c r="T938" s="426"/>
      <c r="U938" s="426"/>
      <c r="V938" s="426"/>
      <c r="W938" s="426"/>
      <c r="X938" s="426"/>
      <c r="Y938" s="426"/>
      <c r="Z938" s="426"/>
    </row>
    <row r="939" spans="1:26" ht="15.75" customHeight="1">
      <c r="A939" s="426"/>
      <c r="B939" s="426"/>
      <c r="C939" s="426"/>
      <c r="D939" s="426"/>
      <c r="E939" s="426"/>
      <c r="F939" s="426"/>
      <c r="G939" s="426"/>
      <c r="H939" s="426"/>
      <c r="I939" s="426"/>
      <c r="J939" s="426"/>
      <c r="K939" s="426"/>
      <c r="L939" s="426"/>
      <c r="M939" s="426"/>
      <c r="N939" s="426"/>
      <c r="O939" s="426"/>
      <c r="P939" s="426"/>
      <c r="Q939" s="426"/>
      <c r="R939" s="426"/>
      <c r="S939" s="426"/>
      <c r="T939" s="426"/>
      <c r="U939" s="426"/>
      <c r="V939" s="426"/>
      <c r="W939" s="426"/>
      <c r="X939" s="426"/>
      <c r="Y939" s="426"/>
      <c r="Z939" s="426"/>
    </row>
    <row r="940" spans="1:26" ht="15.75" customHeight="1">
      <c r="A940" s="426"/>
      <c r="B940" s="426"/>
      <c r="C940" s="426"/>
      <c r="D940" s="426"/>
      <c r="E940" s="426"/>
      <c r="F940" s="426"/>
      <c r="G940" s="426"/>
      <c r="H940" s="426"/>
      <c r="I940" s="426"/>
      <c r="J940" s="426"/>
      <c r="K940" s="426"/>
      <c r="L940" s="426"/>
      <c r="M940" s="426"/>
      <c r="N940" s="426"/>
      <c r="O940" s="426"/>
      <c r="P940" s="426"/>
      <c r="Q940" s="426"/>
      <c r="R940" s="426"/>
      <c r="S940" s="426"/>
      <c r="T940" s="426"/>
      <c r="U940" s="426"/>
      <c r="V940" s="426"/>
      <c r="W940" s="426"/>
      <c r="X940" s="426"/>
      <c r="Y940" s="426"/>
      <c r="Z940" s="426"/>
    </row>
    <row r="941" spans="1:26" ht="15.75" customHeight="1">
      <c r="A941" s="426"/>
      <c r="B941" s="426"/>
      <c r="C941" s="426"/>
      <c r="D941" s="426"/>
      <c r="E941" s="426"/>
      <c r="F941" s="426"/>
      <c r="G941" s="426"/>
      <c r="H941" s="426"/>
      <c r="I941" s="426"/>
      <c r="J941" s="426"/>
      <c r="K941" s="426"/>
      <c r="L941" s="426"/>
      <c r="M941" s="426"/>
      <c r="N941" s="426"/>
      <c r="O941" s="426"/>
      <c r="P941" s="426"/>
      <c r="Q941" s="426"/>
      <c r="R941" s="426"/>
      <c r="S941" s="426"/>
      <c r="T941" s="426"/>
      <c r="U941" s="426"/>
      <c r="V941" s="426"/>
      <c r="W941" s="426"/>
      <c r="X941" s="426"/>
      <c r="Y941" s="426"/>
      <c r="Z941" s="426"/>
    </row>
    <row r="942" spans="1:26" ht="15.75" customHeight="1">
      <c r="A942" s="426"/>
      <c r="B942" s="426"/>
      <c r="C942" s="426"/>
      <c r="D942" s="426"/>
      <c r="E942" s="426"/>
      <c r="F942" s="426"/>
      <c r="G942" s="426"/>
      <c r="H942" s="426"/>
      <c r="I942" s="426"/>
      <c r="J942" s="426"/>
      <c r="K942" s="426"/>
      <c r="L942" s="426"/>
      <c r="M942" s="426"/>
      <c r="N942" s="426"/>
      <c r="O942" s="426"/>
      <c r="P942" s="426"/>
      <c r="Q942" s="426"/>
      <c r="R942" s="426"/>
      <c r="S942" s="426"/>
      <c r="T942" s="426"/>
      <c r="U942" s="426"/>
      <c r="V942" s="426"/>
      <c r="W942" s="426"/>
      <c r="X942" s="426"/>
      <c r="Y942" s="426"/>
      <c r="Z942" s="426"/>
    </row>
    <row r="943" spans="1:26" ht="15.75" customHeight="1">
      <c r="A943" s="426"/>
      <c r="B943" s="426"/>
      <c r="C943" s="426"/>
      <c r="D943" s="426"/>
      <c r="E943" s="426"/>
      <c r="F943" s="426"/>
      <c r="G943" s="426"/>
      <c r="H943" s="426"/>
      <c r="I943" s="426"/>
      <c r="J943" s="426"/>
      <c r="K943" s="426"/>
      <c r="L943" s="426"/>
      <c r="M943" s="426"/>
      <c r="N943" s="426"/>
      <c r="O943" s="426"/>
      <c r="P943" s="426"/>
      <c r="Q943" s="426"/>
      <c r="R943" s="426"/>
      <c r="S943" s="426"/>
      <c r="T943" s="426"/>
      <c r="U943" s="426"/>
      <c r="V943" s="426"/>
      <c r="W943" s="426"/>
      <c r="X943" s="426"/>
      <c r="Y943" s="426"/>
      <c r="Z943" s="426"/>
    </row>
    <row r="944" spans="1:26" ht="15.75" customHeight="1">
      <c r="A944" s="426"/>
      <c r="B944" s="426"/>
      <c r="C944" s="426"/>
      <c r="D944" s="426"/>
      <c r="E944" s="426"/>
      <c r="F944" s="426"/>
      <c r="G944" s="426"/>
      <c r="H944" s="426"/>
      <c r="I944" s="426"/>
      <c r="J944" s="426"/>
      <c r="K944" s="426"/>
      <c r="L944" s="426"/>
      <c r="M944" s="426"/>
      <c r="N944" s="426"/>
      <c r="O944" s="426"/>
      <c r="P944" s="426"/>
      <c r="Q944" s="426"/>
      <c r="R944" s="426"/>
      <c r="S944" s="426"/>
      <c r="T944" s="426"/>
      <c r="U944" s="426"/>
      <c r="V944" s="426"/>
      <c r="W944" s="426"/>
      <c r="X944" s="426"/>
      <c r="Y944" s="426"/>
      <c r="Z944" s="426"/>
    </row>
    <row r="945" spans="1:26" ht="15.75" customHeight="1">
      <c r="A945" s="426"/>
      <c r="B945" s="426"/>
      <c r="C945" s="426"/>
      <c r="D945" s="426"/>
      <c r="E945" s="426"/>
      <c r="F945" s="426"/>
      <c r="G945" s="426"/>
      <c r="H945" s="426"/>
      <c r="I945" s="426"/>
      <c r="J945" s="426"/>
      <c r="K945" s="426"/>
      <c r="L945" s="426"/>
      <c r="M945" s="426"/>
      <c r="N945" s="426"/>
      <c r="O945" s="426"/>
      <c r="P945" s="426"/>
      <c r="Q945" s="426"/>
      <c r="R945" s="426"/>
      <c r="S945" s="426"/>
      <c r="T945" s="426"/>
      <c r="U945" s="426"/>
      <c r="V945" s="426"/>
      <c r="W945" s="426"/>
      <c r="X945" s="426"/>
      <c r="Y945" s="426"/>
      <c r="Z945" s="426"/>
    </row>
    <row r="946" spans="1:26" ht="15.75" customHeight="1">
      <c r="A946" s="426"/>
      <c r="B946" s="426"/>
      <c r="C946" s="426"/>
      <c r="D946" s="426"/>
      <c r="E946" s="426"/>
      <c r="F946" s="426"/>
      <c r="G946" s="426"/>
      <c r="H946" s="426"/>
      <c r="I946" s="426"/>
      <c r="J946" s="426"/>
      <c r="K946" s="426"/>
      <c r="L946" s="426"/>
      <c r="M946" s="426"/>
      <c r="N946" s="426"/>
      <c r="O946" s="426"/>
      <c r="P946" s="426"/>
      <c r="Q946" s="426"/>
      <c r="R946" s="426"/>
      <c r="S946" s="426"/>
      <c r="T946" s="426"/>
      <c r="U946" s="426"/>
      <c r="V946" s="426"/>
      <c r="W946" s="426"/>
      <c r="X946" s="426"/>
      <c r="Y946" s="426"/>
      <c r="Z946" s="426"/>
    </row>
    <row r="947" spans="1:26" ht="15.75" customHeight="1">
      <c r="A947" s="426"/>
      <c r="B947" s="426"/>
      <c r="C947" s="426"/>
      <c r="D947" s="426"/>
      <c r="E947" s="426"/>
      <c r="F947" s="426"/>
      <c r="G947" s="426"/>
      <c r="H947" s="426"/>
      <c r="I947" s="426"/>
      <c r="J947" s="426"/>
      <c r="K947" s="426"/>
      <c r="L947" s="426"/>
      <c r="M947" s="426"/>
      <c r="N947" s="426"/>
      <c r="O947" s="426"/>
      <c r="P947" s="426"/>
      <c r="Q947" s="426"/>
      <c r="R947" s="426"/>
      <c r="S947" s="426"/>
      <c r="T947" s="426"/>
      <c r="U947" s="426"/>
      <c r="V947" s="426"/>
      <c r="W947" s="426"/>
      <c r="X947" s="426"/>
      <c r="Y947" s="426"/>
      <c r="Z947" s="426"/>
    </row>
    <row r="948" spans="1:26" ht="15.75" customHeight="1">
      <c r="A948" s="426"/>
      <c r="B948" s="426"/>
      <c r="C948" s="426"/>
      <c r="D948" s="426"/>
      <c r="E948" s="426"/>
      <c r="F948" s="426"/>
      <c r="G948" s="426"/>
      <c r="H948" s="426"/>
      <c r="I948" s="426"/>
      <c r="J948" s="426"/>
      <c r="K948" s="426"/>
      <c r="L948" s="426"/>
      <c r="M948" s="426"/>
      <c r="N948" s="426"/>
      <c r="O948" s="426"/>
      <c r="P948" s="426"/>
      <c r="Q948" s="426"/>
      <c r="R948" s="426"/>
      <c r="S948" s="426"/>
      <c r="T948" s="426"/>
      <c r="U948" s="426"/>
      <c r="V948" s="426"/>
      <c r="W948" s="426"/>
      <c r="X948" s="426"/>
      <c r="Y948" s="426"/>
      <c r="Z948" s="426"/>
    </row>
    <row r="949" spans="1:26" ht="15.75" customHeight="1">
      <c r="A949" s="426"/>
      <c r="B949" s="426"/>
      <c r="C949" s="426"/>
      <c r="D949" s="426"/>
      <c r="E949" s="426"/>
      <c r="F949" s="426"/>
      <c r="G949" s="426"/>
      <c r="H949" s="426"/>
      <c r="I949" s="426"/>
      <c r="J949" s="426"/>
      <c r="K949" s="426"/>
      <c r="L949" s="426"/>
      <c r="M949" s="426"/>
      <c r="N949" s="426"/>
      <c r="O949" s="426"/>
      <c r="P949" s="426"/>
      <c r="Q949" s="426"/>
      <c r="R949" s="426"/>
      <c r="S949" s="426"/>
      <c r="T949" s="426"/>
      <c r="U949" s="426"/>
      <c r="V949" s="426"/>
      <c r="W949" s="426"/>
      <c r="X949" s="426"/>
      <c r="Y949" s="426"/>
      <c r="Z949" s="426"/>
    </row>
    <row r="950" spans="1:26" ht="15.75" customHeight="1">
      <c r="A950" s="426"/>
      <c r="B950" s="426"/>
      <c r="C950" s="426"/>
      <c r="D950" s="426"/>
      <c r="E950" s="426"/>
      <c r="F950" s="426"/>
      <c r="G950" s="426"/>
      <c r="H950" s="426"/>
      <c r="I950" s="426"/>
      <c r="J950" s="426"/>
      <c r="K950" s="426"/>
      <c r="L950" s="426"/>
      <c r="M950" s="426"/>
      <c r="N950" s="426"/>
      <c r="O950" s="426"/>
      <c r="P950" s="426"/>
      <c r="Q950" s="426"/>
      <c r="R950" s="426"/>
      <c r="S950" s="426"/>
      <c r="T950" s="426"/>
      <c r="U950" s="426"/>
      <c r="V950" s="426"/>
      <c r="W950" s="426"/>
      <c r="X950" s="426"/>
      <c r="Y950" s="426"/>
      <c r="Z950" s="426"/>
    </row>
    <row r="951" spans="1:26" ht="15.75" customHeight="1">
      <c r="A951" s="426"/>
      <c r="B951" s="426"/>
      <c r="C951" s="426"/>
      <c r="D951" s="426"/>
      <c r="E951" s="426"/>
      <c r="F951" s="426"/>
      <c r="G951" s="426"/>
      <c r="H951" s="426"/>
      <c r="I951" s="426"/>
      <c r="J951" s="426"/>
      <c r="K951" s="426"/>
      <c r="L951" s="426"/>
      <c r="M951" s="426"/>
      <c r="N951" s="426"/>
      <c r="O951" s="426"/>
      <c r="P951" s="426"/>
      <c r="Q951" s="426"/>
      <c r="R951" s="426"/>
      <c r="S951" s="426"/>
      <c r="T951" s="426"/>
      <c r="U951" s="426"/>
      <c r="V951" s="426"/>
      <c r="W951" s="426"/>
      <c r="X951" s="426"/>
      <c r="Y951" s="426"/>
      <c r="Z951" s="426"/>
    </row>
    <row r="952" spans="1:26" ht="15.75" customHeight="1">
      <c r="A952" s="426"/>
      <c r="B952" s="426"/>
      <c r="C952" s="426"/>
      <c r="D952" s="426"/>
      <c r="E952" s="426"/>
      <c r="F952" s="426"/>
      <c r="G952" s="426"/>
      <c r="H952" s="426"/>
      <c r="I952" s="426"/>
      <c r="J952" s="426"/>
      <c r="K952" s="426"/>
      <c r="L952" s="426"/>
      <c r="M952" s="426"/>
      <c r="N952" s="426"/>
      <c r="O952" s="426"/>
      <c r="P952" s="426"/>
      <c r="Q952" s="426"/>
      <c r="R952" s="426"/>
      <c r="S952" s="426"/>
      <c r="T952" s="426"/>
      <c r="U952" s="426"/>
      <c r="V952" s="426"/>
      <c r="W952" s="426"/>
      <c r="X952" s="426"/>
      <c r="Y952" s="426"/>
      <c r="Z952" s="426"/>
    </row>
    <row r="953" spans="1:26" ht="15.75" customHeight="1">
      <c r="A953" s="426"/>
      <c r="B953" s="426"/>
      <c r="C953" s="426"/>
      <c r="D953" s="426"/>
      <c r="E953" s="426"/>
      <c r="F953" s="426"/>
      <c r="G953" s="426"/>
      <c r="H953" s="426"/>
      <c r="I953" s="426"/>
      <c r="J953" s="426"/>
      <c r="K953" s="426"/>
      <c r="L953" s="426"/>
      <c r="M953" s="426"/>
      <c r="N953" s="426"/>
      <c r="O953" s="426"/>
      <c r="P953" s="426"/>
      <c r="Q953" s="426"/>
      <c r="R953" s="426"/>
      <c r="S953" s="426"/>
      <c r="T953" s="426"/>
      <c r="U953" s="426"/>
      <c r="V953" s="426"/>
      <c r="W953" s="426"/>
      <c r="X953" s="426"/>
      <c r="Y953" s="426"/>
      <c r="Z953" s="426"/>
    </row>
    <row r="954" spans="1:26" ht="15.75" customHeight="1">
      <c r="A954" s="426"/>
      <c r="B954" s="426"/>
      <c r="C954" s="426"/>
      <c r="D954" s="426"/>
      <c r="E954" s="426"/>
      <c r="F954" s="426"/>
      <c r="G954" s="426"/>
      <c r="H954" s="426"/>
      <c r="I954" s="426"/>
      <c r="J954" s="426"/>
      <c r="K954" s="426"/>
      <c r="L954" s="426"/>
      <c r="M954" s="426"/>
      <c r="N954" s="426"/>
      <c r="O954" s="426"/>
      <c r="P954" s="426"/>
      <c r="Q954" s="426"/>
      <c r="R954" s="426"/>
      <c r="S954" s="426"/>
      <c r="T954" s="426"/>
      <c r="U954" s="426"/>
      <c r="V954" s="426"/>
      <c r="W954" s="426"/>
      <c r="X954" s="426"/>
      <c r="Y954" s="426"/>
      <c r="Z954" s="426"/>
    </row>
    <row r="955" spans="1:26" ht="15.75" customHeight="1">
      <c r="A955" s="426"/>
      <c r="B955" s="426"/>
      <c r="C955" s="426"/>
      <c r="D955" s="426"/>
      <c r="E955" s="426"/>
      <c r="F955" s="426"/>
      <c r="G955" s="426"/>
      <c r="H955" s="426"/>
      <c r="I955" s="426"/>
      <c r="J955" s="426"/>
      <c r="K955" s="426"/>
      <c r="L955" s="426"/>
      <c r="M955" s="426"/>
      <c r="N955" s="426"/>
      <c r="O955" s="426"/>
      <c r="P955" s="426"/>
      <c r="Q955" s="426"/>
      <c r="R955" s="426"/>
      <c r="S955" s="426"/>
      <c r="T955" s="426"/>
      <c r="U955" s="426"/>
      <c r="V955" s="426"/>
      <c r="W955" s="426"/>
      <c r="X955" s="426"/>
      <c r="Y955" s="426"/>
      <c r="Z955" s="426"/>
    </row>
    <row r="956" spans="1:26" ht="15.75" customHeight="1">
      <c r="A956" s="426"/>
      <c r="B956" s="426"/>
      <c r="C956" s="426"/>
      <c r="D956" s="426"/>
      <c r="E956" s="426"/>
      <c r="F956" s="426"/>
      <c r="G956" s="426"/>
      <c r="H956" s="426"/>
      <c r="I956" s="426"/>
      <c r="J956" s="426"/>
      <c r="K956" s="426"/>
      <c r="L956" s="426"/>
      <c r="M956" s="426"/>
      <c r="N956" s="426"/>
      <c r="O956" s="426"/>
      <c r="P956" s="426"/>
      <c r="Q956" s="426"/>
      <c r="R956" s="426"/>
      <c r="S956" s="426"/>
      <c r="T956" s="426"/>
      <c r="U956" s="426"/>
      <c r="V956" s="426"/>
      <c r="W956" s="426"/>
      <c r="X956" s="426"/>
      <c r="Y956" s="426"/>
      <c r="Z956" s="426"/>
    </row>
    <row r="957" spans="1:26" ht="15.75" customHeight="1">
      <c r="A957" s="426"/>
      <c r="B957" s="426"/>
      <c r="C957" s="426"/>
      <c r="D957" s="426"/>
      <c r="E957" s="426"/>
      <c r="F957" s="426"/>
      <c r="G957" s="426"/>
      <c r="H957" s="426"/>
      <c r="I957" s="426"/>
      <c r="J957" s="426"/>
      <c r="K957" s="426"/>
      <c r="L957" s="426"/>
      <c r="M957" s="426"/>
      <c r="N957" s="426"/>
      <c r="O957" s="426"/>
      <c r="P957" s="426"/>
      <c r="Q957" s="426"/>
      <c r="R957" s="426"/>
      <c r="S957" s="426"/>
      <c r="T957" s="426"/>
      <c r="U957" s="426"/>
      <c r="V957" s="426"/>
      <c r="W957" s="426"/>
      <c r="X957" s="426"/>
      <c r="Y957" s="426"/>
      <c r="Z957" s="426"/>
    </row>
    <row r="958" spans="1:26" ht="15.75" customHeight="1">
      <c r="A958" s="426"/>
      <c r="B958" s="426"/>
      <c r="C958" s="426"/>
      <c r="D958" s="426"/>
      <c r="E958" s="426"/>
      <c r="F958" s="426"/>
      <c r="G958" s="426"/>
      <c r="H958" s="426"/>
      <c r="I958" s="426"/>
      <c r="J958" s="426"/>
      <c r="K958" s="426"/>
      <c r="L958" s="426"/>
      <c r="M958" s="426"/>
      <c r="N958" s="426"/>
      <c r="O958" s="426"/>
      <c r="P958" s="426"/>
      <c r="Q958" s="426"/>
      <c r="R958" s="426"/>
      <c r="S958" s="426"/>
      <c r="T958" s="426"/>
      <c r="U958" s="426"/>
      <c r="V958" s="426"/>
      <c r="W958" s="426"/>
      <c r="X958" s="426"/>
      <c r="Y958" s="426"/>
      <c r="Z958" s="426"/>
    </row>
    <row r="959" spans="1:26" ht="15.75" customHeight="1">
      <c r="A959" s="426"/>
      <c r="B959" s="426"/>
      <c r="C959" s="426"/>
      <c r="D959" s="426"/>
      <c r="E959" s="426"/>
      <c r="F959" s="426"/>
      <c r="G959" s="426"/>
      <c r="H959" s="426"/>
      <c r="I959" s="426"/>
      <c r="J959" s="426"/>
      <c r="K959" s="426"/>
      <c r="L959" s="426"/>
      <c r="M959" s="426"/>
      <c r="N959" s="426"/>
      <c r="O959" s="426"/>
      <c r="P959" s="426"/>
      <c r="Q959" s="426"/>
      <c r="R959" s="426"/>
      <c r="S959" s="426"/>
      <c r="T959" s="426"/>
      <c r="U959" s="426"/>
      <c r="V959" s="426"/>
      <c r="W959" s="426"/>
      <c r="X959" s="426"/>
      <c r="Y959" s="426"/>
      <c r="Z959" s="426"/>
    </row>
    <row r="960" spans="1:26" ht="15.75" customHeight="1">
      <c r="A960" s="426"/>
      <c r="B960" s="426"/>
      <c r="C960" s="426"/>
      <c r="D960" s="426"/>
      <c r="E960" s="426"/>
      <c r="F960" s="426"/>
      <c r="G960" s="426"/>
      <c r="H960" s="426"/>
      <c r="I960" s="426"/>
      <c r="J960" s="426"/>
      <c r="K960" s="426"/>
      <c r="L960" s="426"/>
      <c r="M960" s="426"/>
      <c r="N960" s="426"/>
      <c r="O960" s="426"/>
      <c r="P960" s="426"/>
      <c r="Q960" s="426"/>
      <c r="R960" s="426"/>
      <c r="S960" s="426"/>
      <c r="T960" s="426"/>
      <c r="U960" s="426"/>
      <c r="V960" s="426"/>
      <c r="W960" s="426"/>
      <c r="X960" s="426"/>
      <c r="Y960" s="426"/>
      <c r="Z960" s="426"/>
    </row>
    <row r="961" spans="1:26" ht="15.75" customHeight="1">
      <c r="A961" s="426"/>
      <c r="B961" s="426"/>
      <c r="C961" s="426"/>
      <c r="D961" s="426"/>
      <c r="E961" s="426"/>
      <c r="F961" s="426"/>
      <c r="G961" s="426"/>
      <c r="H961" s="426"/>
      <c r="I961" s="426"/>
      <c r="J961" s="426"/>
      <c r="K961" s="426"/>
      <c r="L961" s="426"/>
      <c r="M961" s="426"/>
      <c r="N961" s="426"/>
      <c r="O961" s="426"/>
      <c r="P961" s="426"/>
      <c r="Q961" s="426"/>
      <c r="R961" s="426"/>
      <c r="S961" s="426"/>
      <c r="T961" s="426"/>
      <c r="U961" s="426"/>
      <c r="V961" s="426"/>
      <c r="W961" s="426"/>
      <c r="X961" s="426"/>
      <c r="Y961" s="426"/>
      <c r="Z961" s="426"/>
    </row>
    <row r="962" spans="1:26" ht="15.75" customHeight="1">
      <c r="A962" s="426"/>
      <c r="B962" s="426"/>
      <c r="C962" s="426"/>
      <c r="D962" s="426"/>
      <c r="E962" s="426"/>
      <c r="F962" s="426"/>
      <c r="G962" s="426"/>
      <c r="H962" s="426"/>
      <c r="I962" s="426"/>
      <c r="J962" s="426"/>
      <c r="K962" s="426"/>
      <c r="L962" s="426"/>
      <c r="M962" s="426"/>
      <c r="N962" s="426"/>
      <c r="O962" s="426"/>
      <c r="P962" s="426"/>
      <c r="Q962" s="426"/>
      <c r="R962" s="426"/>
      <c r="S962" s="426"/>
      <c r="T962" s="426"/>
      <c r="U962" s="426"/>
      <c r="V962" s="426"/>
      <c r="W962" s="426"/>
      <c r="X962" s="426"/>
      <c r="Y962" s="426"/>
      <c r="Z962" s="426"/>
    </row>
    <row r="963" spans="1:26" ht="15.75" customHeight="1">
      <c r="A963" s="426"/>
      <c r="B963" s="426"/>
      <c r="C963" s="426"/>
      <c r="D963" s="426"/>
      <c r="E963" s="426"/>
      <c r="F963" s="426"/>
      <c r="G963" s="426"/>
      <c r="H963" s="426"/>
      <c r="I963" s="426"/>
      <c r="J963" s="426"/>
      <c r="K963" s="426"/>
      <c r="L963" s="426"/>
      <c r="M963" s="426"/>
      <c r="N963" s="426"/>
      <c r="O963" s="426"/>
      <c r="P963" s="426"/>
      <c r="Q963" s="426"/>
      <c r="R963" s="426"/>
      <c r="S963" s="426"/>
      <c r="T963" s="426"/>
      <c r="U963" s="426"/>
      <c r="V963" s="426"/>
      <c r="W963" s="426"/>
      <c r="X963" s="426"/>
      <c r="Y963" s="426"/>
      <c r="Z963" s="426"/>
    </row>
    <row r="964" spans="1:26" ht="15.75" customHeight="1">
      <c r="A964" s="426"/>
      <c r="B964" s="426"/>
      <c r="C964" s="426"/>
      <c r="D964" s="426"/>
      <c r="E964" s="426"/>
      <c r="F964" s="426"/>
      <c r="G964" s="426"/>
      <c r="H964" s="426"/>
      <c r="I964" s="426"/>
      <c r="J964" s="426"/>
      <c r="K964" s="426"/>
      <c r="L964" s="426"/>
      <c r="M964" s="426"/>
      <c r="N964" s="426"/>
      <c r="O964" s="426"/>
      <c r="P964" s="426"/>
      <c r="Q964" s="426"/>
      <c r="R964" s="426"/>
      <c r="S964" s="426"/>
      <c r="T964" s="426"/>
      <c r="U964" s="426"/>
      <c r="V964" s="426"/>
      <c r="W964" s="426"/>
      <c r="X964" s="426"/>
      <c r="Y964" s="426"/>
      <c r="Z964" s="426"/>
    </row>
    <row r="965" spans="1:26" ht="15.75" customHeight="1">
      <c r="A965" s="426"/>
      <c r="B965" s="426"/>
      <c r="C965" s="426"/>
      <c r="D965" s="426"/>
      <c r="E965" s="426"/>
      <c r="F965" s="426"/>
      <c r="G965" s="426"/>
      <c r="H965" s="426"/>
      <c r="I965" s="426"/>
      <c r="J965" s="426"/>
      <c r="K965" s="426"/>
      <c r="L965" s="426"/>
      <c r="M965" s="426"/>
      <c r="N965" s="426"/>
      <c r="O965" s="426"/>
      <c r="P965" s="426"/>
      <c r="Q965" s="426"/>
      <c r="R965" s="426"/>
      <c r="S965" s="426"/>
      <c r="T965" s="426"/>
      <c r="U965" s="426"/>
      <c r="V965" s="426"/>
      <c r="W965" s="426"/>
      <c r="X965" s="426"/>
      <c r="Y965" s="426"/>
      <c r="Z965" s="426"/>
    </row>
    <row r="966" spans="1:26" ht="15.75" customHeight="1">
      <c r="A966" s="426"/>
      <c r="B966" s="426"/>
      <c r="C966" s="426"/>
      <c r="D966" s="426"/>
      <c r="E966" s="426"/>
      <c r="F966" s="426"/>
      <c r="G966" s="426"/>
      <c r="H966" s="426"/>
      <c r="I966" s="426"/>
      <c r="J966" s="426"/>
      <c r="K966" s="426"/>
      <c r="L966" s="426"/>
      <c r="M966" s="426"/>
      <c r="N966" s="426"/>
      <c r="O966" s="426"/>
      <c r="P966" s="426"/>
      <c r="Q966" s="426"/>
      <c r="R966" s="426"/>
      <c r="S966" s="426"/>
      <c r="T966" s="426"/>
      <c r="U966" s="426"/>
      <c r="V966" s="426"/>
      <c r="W966" s="426"/>
      <c r="X966" s="426"/>
      <c r="Y966" s="426"/>
      <c r="Z966" s="426"/>
    </row>
    <row r="967" spans="1:26" ht="15.75" customHeight="1">
      <c r="A967" s="426"/>
      <c r="B967" s="426"/>
      <c r="C967" s="426"/>
      <c r="D967" s="426"/>
      <c r="E967" s="426"/>
      <c r="F967" s="426"/>
      <c r="G967" s="426"/>
      <c r="H967" s="426"/>
      <c r="I967" s="426"/>
      <c r="J967" s="426"/>
      <c r="K967" s="426"/>
      <c r="L967" s="426"/>
      <c r="M967" s="426"/>
      <c r="N967" s="426"/>
      <c r="O967" s="426"/>
      <c r="P967" s="426"/>
      <c r="Q967" s="426"/>
      <c r="R967" s="426"/>
      <c r="S967" s="426"/>
      <c r="T967" s="426"/>
      <c r="U967" s="426"/>
      <c r="V967" s="426"/>
      <c r="W967" s="426"/>
      <c r="X967" s="426"/>
      <c r="Y967" s="426"/>
      <c r="Z967" s="426"/>
    </row>
    <row r="968" spans="1:26" ht="15.75" customHeight="1">
      <c r="A968" s="426"/>
      <c r="B968" s="426"/>
      <c r="C968" s="426"/>
      <c r="D968" s="426"/>
      <c r="E968" s="426"/>
      <c r="F968" s="426"/>
      <c r="G968" s="426"/>
      <c r="H968" s="426"/>
      <c r="I968" s="426"/>
      <c r="J968" s="426"/>
      <c r="K968" s="426"/>
      <c r="L968" s="426"/>
      <c r="M968" s="426"/>
      <c r="N968" s="426"/>
      <c r="O968" s="426"/>
      <c r="P968" s="426"/>
      <c r="Q968" s="426"/>
      <c r="R968" s="426"/>
      <c r="S968" s="426"/>
      <c r="T968" s="426"/>
      <c r="U968" s="426"/>
      <c r="V968" s="426"/>
      <c r="W968" s="426"/>
      <c r="X968" s="426"/>
      <c r="Y968" s="426"/>
      <c r="Z968" s="426"/>
    </row>
    <row r="969" spans="1:26" ht="15.75" customHeight="1">
      <c r="A969" s="426"/>
      <c r="B969" s="426"/>
      <c r="C969" s="426"/>
      <c r="D969" s="426"/>
      <c r="E969" s="426"/>
      <c r="F969" s="426"/>
      <c r="G969" s="426"/>
      <c r="H969" s="426"/>
      <c r="I969" s="426"/>
      <c r="J969" s="426"/>
      <c r="K969" s="426"/>
      <c r="L969" s="426"/>
      <c r="M969" s="426"/>
      <c r="N969" s="426"/>
      <c r="O969" s="426"/>
      <c r="P969" s="426"/>
      <c r="Q969" s="426"/>
      <c r="R969" s="426"/>
      <c r="S969" s="426"/>
      <c r="T969" s="426"/>
      <c r="U969" s="426"/>
      <c r="V969" s="426"/>
      <c r="W969" s="426"/>
      <c r="X969" s="426"/>
      <c r="Y969" s="426"/>
      <c r="Z969" s="426"/>
    </row>
    <row r="970" spans="1:26" ht="15.75" customHeight="1">
      <c r="A970" s="426"/>
      <c r="B970" s="426"/>
      <c r="C970" s="426"/>
      <c r="D970" s="426"/>
      <c r="E970" s="426"/>
      <c r="F970" s="426"/>
      <c r="G970" s="426"/>
      <c r="H970" s="426"/>
      <c r="I970" s="426"/>
      <c r="J970" s="426"/>
      <c r="K970" s="426"/>
      <c r="L970" s="426"/>
      <c r="M970" s="426"/>
      <c r="N970" s="426"/>
      <c r="O970" s="426"/>
      <c r="P970" s="426"/>
      <c r="Q970" s="426"/>
      <c r="R970" s="426"/>
      <c r="S970" s="426"/>
      <c r="T970" s="426"/>
      <c r="U970" s="426"/>
      <c r="V970" s="426"/>
      <c r="W970" s="426"/>
      <c r="X970" s="426"/>
      <c r="Y970" s="426"/>
      <c r="Z970" s="426"/>
    </row>
    <row r="971" spans="1:26" ht="15.75" customHeight="1">
      <c r="A971" s="426"/>
      <c r="B971" s="426"/>
      <c r="C971" s="426"/>
      <c r="D971" s="426"/>
      <c r="E971" s="426"/>
      <c r="F971" s="426"/>
      <c r="G971" s="426"/>
      <c r="H971" s="426"/>
      <c r="I971" s="426"/>
      <c r="J971" s="426"/>
      <c r="K971" s="426"/>
      <c r="L971" s="426"/>
      <c r="M971" s="426"/>
      <c r="N971" s="426"/>
      <c r="O971" s="426"/>
      <c r="P971" s="426"/>
      <c r="Q971" s="426"/>
      <c r="R971" s="426"/>
      <c r="S971" s="426"/>
      <c r="T971" s="426"/>
      <c r="U971" s="426"/>
      <c r="V971" s="426"/>
      <c r="W971" s="426"/>
      <c r="X971" s="426"/>
      <c r="Y971" s="426"/>
      <c r="Z971" s="426"/>
    </row>
    <row r="972" spans="1:26" ht="15.75" customHeight="1">
      <c r="A972" s="426"/>
      <c r="B972" s="426"/>
      <c r="C972" s="426"/>
      <c r="D972" s="426"/>
      <c r="E972" s="426"/>
      <c r="F972" s="426"/>
      <c r="G972" s="426"/>
      <c r="H972" s="426"/>
      <c r="I972" s="426"/>
      <c r="J972" s="426"/>
      <c r="K972" s="426"/>
      <c r="L972" s="426"/>
      <c r="M972" s="426"/>
      <c r="N972" s="426"/>
      <c r="O972" s="426"/>
      <c r="P972" s="426"/>
      <c r="Q972" s="426"/>
      <c r="R972" s="426"/>
      <c r="S972" s="426"/>
      <c r="T972" s="426"/>
      <c r="U972" s="426"/>
      <c r="V972" s="426"/>
      <c r="W972" s="426"/>
      <c r="X972" s="426"/>
      <c r="Y972" s="426"/>
      <c r="Z972" s="426"/>
    </row>
    <row r="973" spans="1:26" ht="15.75" customHeight="1">
      <c r="A973" s="426"/>
      <c r="B973" s="426"/>
      <c r="C973" s="426"/>
      <c r="D973" s="426"/>
      <c r="E973" s="426"/>
      <c r="F973" s="426"/>
      <c r="G973" s="426"/>
      <c r="H973" s="426"/>
      <c r="I973" s="426"/>
      <c r="J973" s="426"/>
      <c r="K973" s="426"/>
      <c r="L973" s="426"/>
      <c r="M973" s="426"/>
      <c r="N973" s="426"/>
      <c r="O973" s="426"/>
      <c r="P973" s="426"/>
      <c r="Q973" s="426"/>
      <c r="R973" s="426"/>
      <c r="S973" s="426"/>
      <c r="T973" s="426"/>
      <c r="U973" s="426"/>
      <c r="V973" s="426"/>
      <c r="W973" s="426"/>
      <c r="X973" s="426"/>
      <c r="Y973" s="426"/>
      <c r="Z973" s="426"/>
    </row>
    <row r="974" spans="1:26" ht="15.75" customHeight="1">
      <c r="A974" s="426"/>
      <c r="B974" s="426"/>
      <c r="C974" s="426"/>
      <c r="D974" s="426"/>
      <c r="E974" s="426"/>
      <c r="F974" s="426"/>
      <c r="G974" s="426"/>
      <c r="H974" s="426"/>
      <c r="I974" s="426"/>
      <c r="J974" s="426"/>
      <c r="K974" s="426"/>
      <c r="L974" s="426"/>
      <c r="M974" s="426"/>
      <c r="N974" s="426"/>
      <c r="O974" s="426"/>
      <c r="P974" s="426"/>
      <c r="Q974" s="426"/>
      <c r="R974" s="426"/>
      <c r="S974" s="426"/>
      <c r="T974" s="426"/>
      <c r="U974" s="426"/>
      <c r="V974" s="426"/>
      <c r="W974" s="426"/>
      <c r="X974" s="426"/>
      <c r="Y974" s="426"/>
      <c r="Z974" s="426"/>
    </row>
    <row r="975" spans="1:26" ht="15.75" customHeight="1">
      <c r="A975" s="426"/>
      <c r="B975" s="426"/>
      <c r="C975" s="426"/>
      <c r="D975" s="426"/>
      <c r="E975" s="426"/>
      <c r="F975" s="426"/>
      <c r="G975" s="426"/>
      <c r="H975" s="426"/>
      <c r="I975" s="426"/>
      <c r="J975" s="426"/>
      <c r="K975" s="426"/>
      <c r="L975" s="426"/>
      <c r="M975" s="426"/>
      <c r="N975" s="426"/>
      <c r="O975" s="426"/>
      <c r="P975" s="426"/>
      <c r="Q975" s="426"/>
      <c r="R975" s="426"/>
      <c r="S975" s="426"/>
      <c r="T975" s="426"/>
      <c r="U975" s="426"/>
      <c r="V975" s="426"/>
      <c r="W975" s="426"/>
      <c r="X975" s="426"/>
      <c r="Y975" s="426"/>
      <c r="Z975" s="426"/>
    </row>
    <row r="976" spans="1:26" ht="15.75" customHeight="1">
      <c r="A976" s="426"/>
      <c r="B976" s="426"/>
      <c r="C976" s="426"/>
      <c r="D976" s="426"/>
      <c r="E976" s="426"/>
      <c r="F976" s="426"/>
      <c r="G976" s="426"/>
      <c r="H976" s="426"/>
      <c r="I976" s="426"/>
      <c r="J976" s="426"/>
      <c r="K976" s="426"/>
      <c r="L976" s="426"/>
      <c r="M976" s="426"/>
      <c r="N976" s="426"/>
      <c r="O976" s="426"/>
      <c r="P976" s="426"/>
      <c r="Q976" s="426"/>
      <c r="R976" s="426"/>
      <c r="S976" s="426"/>
      <c r="T976" s="426"/>
      <c r="U976" s="426"/>
      <c r="V976" s="426"/>
      <c r="W976" s="426"/>
      <c r="X976" s="426"/>
      <c r="Y976" s="426"/>
      <c r="Z976" s="426"/>
    </row>
    <row r="977" spans="1:26" ht="15.75" customHeight="1">
      <c r="A977" s="426"/>
      <c r="B977" s="426"/>
      <c r="C977" s="426"/>
      <c r="D977" s="426"/>
      <c r="E977" s="426"/>
      <c r="F977" s="426"/>
      <c r="G977" s="426"/>
      <c r="H977" s="426"/>
      <c r="I977" s="426"/>
      <c r="J977" s="426"/>
      <c r="K977" s="426"/>
      <c r="L977" s="426"/>
      <c r="M977" s="426"/>
      <c r="N977" s="426"/>
      <c r="O977" s="426"/>
      <c r="P977" s="426"/>
      <c r="Q977" s="426"/>
      <c r="R977" s="426"/>
      <c r="S977" s="426"/>
      <c r="T977" s="426"/>
      <c r="U977" s="426"/>
      <c r="V977" s="426"/>
      <c r="W977" s="426"/>
      <c r="X977" s="426"/>
      <c r="Y977" s="426"/>
      <c r="Z977" s="426"/>
    </row>
    <row r="978" spans="1:26" ht="15.75" customHeight="1">
      <c r="A978" s="426"/>
      <c r="B978" s="426"/>
      <c r="C978" s="426"/>
      <c r="D978" s="426"/>
      <c r="E978" s="426"/>
      <c r="F978" s="426"/>
      <c r="G978" s="426"/>
      <c r="H978" s="426"/>
      <c r="I978" s="426"/>
      <c r="J978" s="426"/>
      <c r="K978" s="426"/>
      <c r="L978" s="426"/>
      <c r="M978" s="426"/>
      <c r="N978" s="426"/>
      <c r="O978" s="426"/>
      <c r="P978" s="426"/>
      <c r="Q978" s="426"/>
      <c r="R978" s="426"/>
      <c r="S978" s="426"/>
      <c r="T978" s="426"/>
      <c r="U978" s="426"/>
      <c r="V978" s="426"/>
      <c r="W978" s="426"/>
      <c r="X978" s="426"/>
      <c r="Y978" s="426"/>
      <c r="Z978" s="426"/>
    </row>
    <row r="979" spans="1:26" ht="15.75" customHeight="1">
      <c r="A979" s="426"/>
      <c r="B979" s="426"/>
      <c r="C979" s="426"/>
      <c r="D979" s="426"/>
      <c r="E979" s="426"/>
      <c r="F979" s="426"/>
      <c r="G979" s="426"/>
      <c r="H979" s="426"/>
      <c r="I979" s="426"/>
      <c r="J979" s="426"/>
      <c r="K979" s="426"/>
      <c r="L979" s="426"/>
      <c r="M979" s="426"/>
      <c r="N979" s="426"/>
      <c r="O979" s="426"/>
      <c r="P979" s="426"/>
      <c r="Q979" s="426"/>
      <c r="R979" s="426"/>
      <c r="S979" s="426"/>
      <c r="T979" s="426"/>
      <c r="U979" s="426"/>
      <c r="V979" s="426"/>
      <c r="W979" s="426"/>
      <c r="X979" s="426"/>
      <c r="Y979" s="426"/>
      <c r="Z979" s="426"/>
    </row>
    <row r="980" spans="1:26" ht="15.75" customHeight="1">
      <c r="A980" s="426"/>
      <c r="B980" s="426"/>
      <c r="C980" s="426"/>
      <c r="D980" s="426"/>
      <c r="E980" s="426"/>
      <c r="F980" s="426"/>
      <c r="G980" s="426"/>
      <c r="H980" s="426"/>
      <c r="I980" s="426"/>
      <c r="J980" s="426"/>
      <c r="K980" s="426"/>
      <c r="L980" s="426"/>
      <c r="M980" s="426"/>
      <c r="N980" s="426"/>
      <c r="O980" s="426"/>
      <c r="P980" s="426"/>
      <c r="Q980" s="426"/>
      <c r="R980" s="426"/>
      <c r="S980" s="426"/>
      <c r="T980" s="426"/>
      <c r="U980" s="426"/>
      <c r="V980" s="426"/>
      <c r="W980" s="426"/>
      <c r="X980" s="426"/>
      <c r="Y980" s="426"/>
      <c r="Z980" s="426"/>
    </row>
    <row r="981" spans="1:26" ht="15.75" customHeight="1">
      <c r="A981" s="426"/>
      <c r="B981" s="426"/>
      <c r="C981" s="426"/>
      <c r="D981" s="426"/>
      <c r="E981" s="426"/>
      <c r="F981" s="426"/>
      <c r="G981" s="426"/>
      <c r="H981" s="426"/>
      <c r="I981" s="426"/>
      <c r="J981" s="426"/>
      <c r="K981" s="426"/>
      <c r="L981" s="426"/>
      <c r="M981" s="426"/>
      <c r="N981" s="426"/>
      <c r="O981" s="426"/>
      <c r="P981" s="426"/>
      <c r="Q981" s="426"/>
      <c r="R981" s="426"/>
      <c r="S981" s="426"/>
      <c r="T981" s="426"/>
      <c r="U981" s="426"/>
      <c r="V981" s="426"/>
      <c r="W981" s="426"/>
      <c r="X981" s="426"/>
      <c r="Y981" s="426"/>
      <c r="Z981" s="426"/>
    </row>
    <row r="982" spans="1:26" ht="15.75" customHeight="1">
      <c r="A982" s="426"/>
      <c r="B982" s="426"/>
      <c r="C982" s="426"/>
      <c r="D982" s="426"/>
      <c r="E982" s="426"/>
      <c r="F982" s="426"/>
      <c r="G982" s="426"/>
      <c r="H982" s="426"/>
      <c r="I982" s="426"/>
      <c r="J982" s="426"/>
      <c r="K982" s="426"/>
      <c r="L982" s="426"/>
      <c r="M982" s="426"/>
      <c r="N982" s="426"/>
      <c r="O982" s="426"/>
      <c r="P982" s="426"/>
      <c r="Q982" s="426"/>
      <c r="R982" s="426"/>
      <c r="S982" s="426"/>
      <c r="T982" s="426"/>
      <c r="U982" s="426"/>
      <c r="V982" s="426"/>
      <c r="W982" s="426"/>
      <c r="X982" s="426"/>
      <c r="Y982" s="426"/>
      <c r="Z982" s="426"/>
    </row>
    <row r="983" spans="1:26" ht="15.75" customHeight="1">
      <c r="A983" s="426"/>
      <c r="B983" s="426"/>
      <c r="C983" s="426"/>
      <c r="D983" s="426"/>
      <c r="E983" s="426"/>
      <c r="F983" s="426"/>
      <c r="G983" s="426"/>
      <c r="H983" s="426"/>
      <c r="I983" s="426"/>
      <c r="J983" s="426"/>
      <c r="K983" s="426"/>
      <c r="L983" s="426"/>
      <c r="M983" s="426"/>
      <c r="N983" s="426"/>
      <c r="O983" s="426"/>
      <c r="P983" s="426"/>
      <c r="Q983" s="426"/>
      <c r="R983" s="426"/>
      <c r="S983" s="426"/>
      <c r="T983" s="426"/>
      <c r="U983" s="426"/>
      <c r="V983" s="426"/>
      <c r="W983" s="426"/>
      <c r="X983" s="426"/>
      <c r="Y983" s="426"/>
      <c r="Z983" s="426"/>
    </row>
    <row r="984" spans="1:26" ht="15.75" customHeight="1">
      <c r="A984" s="426"/>
      <c r="B984" s="426"/>
      <c r="C984" s="426"/>
      <c r="D984" s="426"/>
      <c r="E984" s="426"/>
      <c r="F984" s="426"/>
      <c r="G984" s="426"/>
      <c r="H984" s="426"/>
      <c r="I984" s="426"/>
      <c r="J984" s="426"/>
      <c r="K984" s="426"/>
      <c r="L984" s="426"/>
      <c r="M984" s="426"/>
      <c r="N984" s="426"/>
      <c r="O984" s="426"/>
      <c r="P984" s="426"/>
      <c r="Q984" s="426"/>
      <c r="R984" s="426"/>
      <c r="S984" s="426"/>
      <c r="T984" s="426"/>
      <c r="U984" s="426"/>
      <c r="V984" s="426"/>
      <c r="W984" s="426"/>
      <c r="X984" s="426"/>
      <c r="Y984" s="426"/>
      <c r="Z984" s="426"/>
    </row>
    <row r="985" spans="1:26" ht="15.75" customHeight="1">
      <c r="A985" s="426"/>
      <c r="B985" s="426"/>
      <c r="C985" s="426"/>
      <c r="D985" s="426"/>
      <c r="E985" s="426"/>
      <c r="F985" s="426"/>
      <c r="G985" s="426"/>
      <c r="H985" s="426"/>
      <c r="I985" s="426"/>
      <c r="J985" s="426"/>
      <c r="K985" s="426"/>
      <c r="L985" s="426"/>
      <c r="M985" s="426"/>
      <c r="N985" s="426"/>
      <c r="O985" s="426"/>
      <c r="P985" s="426"/>
      <c r="Q985" s="426"/>
      <c r="R985" s="426"/>
      <c r="S985" s="426"/>
      <c r="T985" s="426"/>
      <c r="U985" s="426"/>
      <c r="V985" s="426"/>
      <c r="W985" s="426"/>
      <c r="X985" s="426"/>
      <c r="Y985" s="426"/>
      <c r="Z985" s="426"/>
    </row>
    <row r="986" spans="1:26" ht="15.75" customHeight="1">
      <c r="A986" s="426"/>
      <c r="B986" s="426"/>
      <c r="C986" s="426"/>
      <c r="D986" s="426"/>
      <c r="E986" s="426"/>
      <c r="F986" s="426"/>
      <c r="G986" s="426"/>
      <c r="H986" s="426"/>
      <c r="I986" s="426"/>
      <c r="J986" s="426"/>
      <c r="K986" s="426"/>
      <c r="L986" s="426"/>
      <c r="M986" s="426"/>
      <c r="N986" s="426"/>
      <c r="O986" s="426"/>
      <c r="P986" s="426"/>
      <c r="Q986" s="426"/>
      <c r="R986" s="426"/>
      <c r="S986" s="426"/>
      <c r="T986" s="426"/>
      <c r="U986" s="426"/>
      <c r="V986" s="426"/>
      <c r="W986" s="426"/>
      <c r="X986" s="426"/>
      <c r="Y986" s="426"/>
      <c r="Z986" s="426"/>
    </row>
    <row r="987" spans="1:26" ht="15.75" customHeight="1">
      <c r="A987" s="426"/>
      <c r="B987" s="426"/>
      <c r="C987" s="426"/>
      <c r="D987" s="426"/>
      <c r="E987" s="426"/>
      <c r="F987" s="426"/>
      <c r="G987" s="426"/>
      <c r="H987" s="426"/>
      <c r="I987" s="426"/>
      <c r="J987" s="426"/>
      <c r="K987" s="426"/>
      <c r="L987" s="426"/>
      <c r="M987" s="426"/>
      <c r="N987" s="426"/>
      <c r="O987" s="426"/>
      <c r="P987" s="426"/>
      <c r="Q987" s="426"/>
      <c r="R987" s="426"/>
      <c r="S987" s="426"/>
      <c r="T987" s="426"/>
      <c r="U987" s="426"/>
      <c r="V987" s="426"/>
      <c r="W987" s="426"/>
      <c r="X987" s="426"/>
      <c r="Y987" s="426"/>
      <c r="Z987" s="426"/>
    </row>
    <row r="988" spans="1:26" ht="15.75" customHeight="1">
      <c r="A988" s="426"/>
      <c r="B988" s="426"/>
      <c r="C988" s="426"/>
      <c r="D988" s="426"/>
      <c r="E988" s="426"/>
      <c r="F988" s="426"/>
      <c r="G988" s="426"/>
      <c r="H988" s="426"/>
      <c r="I988" s="426"/>
      <c r="J988" s="426"/>
      <c r="K988" s="426"/>
      <c r="L988" s="426"/>
      <c r="M988" s="426"/>
      <c r="N988" s="426"/>
      <c r="O988" s="426"/>
      <c r="P988" s="426"/>
      <c r="Q988" s="426"/>
      <c r="R988" s="426"/>
      <c r="S988" s="426"/>
      <c r="T988" s="426"/>
      <c r="U988" s="426"/>
      <c r="V988" s="426"/>
      <c r="W988" s="426"/>
      <c r="X988" s="426"/>
      <c r="Y988" s="426"/>
      <c r="Z988" s="426"/>
    </row>
    <row r="989" spans="1:26" ht="15.75" customHeight="1">
      <c r="A989" s="426"/>
      <c r="B989" s="426"/>
      <c r="C989" s="426"/>
      <c r="D989" s="426"/>
      <c r="E989" s="426"/>
      <c r="F989" s="426"/>
      <c r="G989" s="426"/>
      <c r="H989" s="426"/>
      <c r="I989" s="426"/>
      <c r="J989" s="426"/>
      <c r="K989" s="426"/>
      <c r="L989" s="426"/>
      <c r="M989" s="426"/>
      <c r="N989" s="426"/>
      <c r="O989" s="426"/>
      <c r="P989" s="426"/>
      <c r="Q989" s="426"/>
      <c r="R989" s="426"/>
      <c r="S989" s="426"/>
      <c r="T989" s="426"/>
      <c r="U989" s="426"/>
      <c r="V989" s="426"/>
      <c r="W989" s="426"/>
      <c r="X989" s="426"/>
      <c r="Y989" s="426"/>
      <c r="Z989" s="426"/>
    </row>
    <row r="990" spans="1:26" ht="15.75" customHeight="1">
      <c r="A990" s="426"/>
      <c r="B990" s="426"/>
      <c r="C990" s="426"/>
      <c r="D990" s="426"/>
      <c r="E990" s="426"/>
      <c r="F990" s="426"/>
      <c r="G990" s="426"/>
      <c r="H990" s="426"/>
      <c r="I990" s="426"/>
      <c r="J990" s="426"/>
      <c r="K990" s="426"/>
      <c r="L990" s="426"/>
      <c r="M990" s="426"/>
      <c r="N990" s="426"/>
      <c r="O990" s="426"/>
      <c r="P990" s="426"/>
      <c r="Q990" s="426"/>
      <c r="R990" s="426"/>
      <c r="S990" s="426"/>
      <c r="T990" s="426"/>
      <c r="U990" s="426"/>
      <c r="V990" s="426"/>
      <c r="W990" s="426"/>
      <c r="X990" s="426"/>
      <c r="Y990" s="426"/>
      <c r="Z990" s="426"/>
    </row>
    <row r="991" spans="1:26" ht="15.75" customHeight="1">
      <c r="A991" s="426"/>
      <c r="B991" s="426"/>
      <c r="C991" s="426"/>
      <c r="D991" s="426"/>
      <c r="E991" s="426"/>
      <c r="F991" s="426"/>
      <c r="G991" s="426"/>
      <c r="H991" s="426"/>
      <c r="I991" s="426"/>
      <c r="J991" s="426"/>
      <c r="K991" s="426"/>
      <c r="L991" s="426"/>
      <c r="M991" s="426"/>
      <c r="N991" s="426"/>
      <c r="O991" s="426"/>
      <c r="P991" s="426"/>
      <c r="Q991" s="426"/>
      <c r="R991" s="426"/>
      <c r="S991" s="426"/>
      <c r="T991" s="426"/>
      <c r="U991" s="426"/>
      <c r="V991" s="426"/>
      <c r="W991" s="426"/>
      <c r="X991" s="426"/>
      <c r="Y991" s="426"/>
      <c r="Z991" s="426"/>
    </row>
    <row r="992" spans="1:26" ht="15.75" customHeight="1">
      <c r="A992" s="426"/>
      <c r="B992" s="426"/>
      <c r="C992" s="426"/>
      <c r="D992" s="426"/>
      <c r="E992" s="426"/>
      <c r="F992" s="426"/>
      <c r="G992" s="426"/>
      <c r="H992" s="426"/>
      <c r="I992" s="426"/>
      <c r="J992" s="426"/>
      <c r="K992" s="426"/>
      <c r="L992" s="426"/>
      <c r="M992" s="426"/>
      <c r="N992" s="426"/>
      <c r="O992" s="426"/>
      <c r="P992" s="426"/>
      <c r="Q992" s="426"/>
      <c r="R992" s="426"/>
      <c r="S992" s="426"/>
      <c r="T992" s="426"/>
      <c r="U992" s="426"/>
      <c r="V992" s="426"/>
      <c r="W992" s="426"/>
      <c r="X992" s="426"/>
      <c r="Y992" s="426"/>
      <c r="Z992" s="426"/>
    </row>
    <row r="993" spans="1:26" ht="15.75" customHeight="1">
      <c r="A993" s="426"/>
      <c r="B993" s="426"/>
      <c r="C993" s="426"/>
      <c r="D993" s="426"/>
      <c r="E993" s="426"/>
      <c r="F993" s="426"/>
      <c r="G993" s="426"/>
      <c r="H993" s="426"/>
      <c r="I993" s="426"/>
      <c r="J993" s="426"/>
      <c r="K993" s="426"/>
      <c r="L993" s="426"/>
      <c r="M993" s="426"/>
      <c r="N993" s="426"/>
      <c r="O993" s="426"/>
      <c r="P993" s="426"/>
      <c r="Q993" s="426"/>
      <c r="R993" s="426"/>
      <c r="S993" s="426"/>
      <c r="T993" s="426"/>
      <c r="U993" s="426"/>
      <c r="V993" s="426"/>
      <c r="W993" s="426"/>
      <c r="X993" s="426"/>
      <c r="Y993" s="426"/>
      <c r="Z993" s="426"/>
    </row>
    <row r="994" spans="1:26" ht="15.75" customHeight="1">
      <c r="A994" s="426"/>
      <c r="B994" s="426"/>
      <c r="C994" s="426"/>
      <c r="D994" s="426"/>
      <c r="E994" s="426"/>
      <c r="F994" s="426"/>
      <c r="G994" s="426"/>
      <c r="H994" s="426"/>
      <c r="I994" s="426"/>
      <c r="J994" s="426"/>
      <c r="K994" s="426"/>
      <c r="L994" s="426"/>
      <c r="M994" s="426"/>
      <c r="N994" s="426"/>
      <c r="O994" s="426"/>
      <c r="P994" s="426"/>
      <c r="Q994" s="426"/>
      <c r="R994" s="426"/>
      <c r="S994" s="426"/>
      <c r="T994" s="426"/>
      <c r="U994" s="426"/>
      <c r="V994" s="426"/>
      <c r="W994" s="426"/>
      <c r="X994" s="426"/>
      <c r="Y994" s="426"/>
      <c r="Z994" s="426"/>
    </row>
    <row r="995" spans="1:26" ht="15.75" customHeight="1">
      <c r="A995" s="426"/>
      <c r="B995" s="426"/>
      <c r="C995" s="426"/>
      <c r="D995" s="426"/>
      <c r="E995" s="426"/>
      <c r="F995" s="426"/>
      <c r="G995" s="426"/>
      <c r="H995" s="426"/>
      <c r="I995" s="426"/>
      <c r="J995" s="426"/>
      <c r="K995" s="426"/>
      <c r="L995" s="426"/>
      <c r="M995" s="426"/>
      <c r="N995" s="426"/>
      <c r="O995" s="426"/>
      <c r="P995" s="426"/>
      <c r="Q995" s="426"/>
      <c r="R995" s="426"/>
      <c r="S995" s="426"/>
      <c r="T995" s="426"/>
      <c r="U995" s="426"/>
      <c r="V995" s="426"/>
      <c r="W995" s="426"/>
      <c r="X995" s="426"/>
      <c r="Y995" s="426"/>
      <c r="Z995" s="426"/>
    </row>
    <row r="996" spans="1:26" ht="15.75" customHeight="1">
      <c r="A996" s="426"/>
      <c r="B996" s="426"/>
      <c r="C996" s="426"/>
      <c r="D996" s="426"/>
      <c r="E996" s="426"/>
      <c r="F996" s="426"/>
      <c r="G996" s="426"/>
      <c r="H996" s="426"/>
      <c r="I996" s="426"/>
      <c r="J996" s="426"/>
      <c r="K996" s="426"/>
      <c r="L996" s="426"/>
      <c r="M996" s="426"/>
      <c r="N996" s="426"/>
      <c r="O996" s="426"/>
      <c r="P996" s="426"/>
      <c r="Q996" s="426"/>
      <c r="R996" s="426"/>
      <c r="S996" s="426"/>
      <c r="T996" s="426"/>
      <c r="U996" s="426"/>
      <c r="V996" s="426"/>
      <c r="W996" s="426"/>
      <c r="X996" s="426"/>
      <c r="Y996" s="426"/>
      <c r="Z996" s="426"/>
    </row>
    <row r="997" spans="1:26" ht="15.75" customHeight="1">
      <c r="A997" s="426"/>
      <c r="B997" s="426"/>
      <c r="C997" s="426"/>
      <c r="D997" s="426"/>
      <c r="E997" s="426"/>
      <c r="F997" s="426"/>
      <c r="G997" s="426"/>
      <c r="H997" s="426"/>
      <c r="I997" s="426"/>
      <c r="J997" s="426"/>
      <c r="K997" s="426"/>
      <c r="L997" s="426"/>
      <c r="M997" s="426"/>
      <c r="N997" s="426"/>
      <c r="O997" s="426"/>
      <c r="P997" s="426"/>
      <c r="Q997" s="426"/>
      <c r="R997" s="426"/>
      <c r="S997" s="426"/>
      <c r="T997" s="426"/>
      <c r="U997" s="426"/>
      <c r="V997" s="426"/>
      <c r="W997" s="426"/>
      <c r="X997" s="426"/>
      <c r="Y997" s="426"/>
      <c r="Z997" s="426"/>
    </row>
    <row r="998" spans="1:26" ht="15.75" customHeight="1">
      <c r="A998" s="426"/>
      <c r="B998" s="426"/>
      <c r="C998" s="426"/>
      <c r="D998" s="426"/>
      <c r="E998" s="426"/>
      <c r="F998" s="426"/>
      <c r="G998" s="426"/>
      <c r="H998" s="426"/>
      <c r="I998" s="426"/>
      <c r="J998" s="426"/>
      <c r="K998" s="426"/>
      <c r="L998" s="426"/>
      <c r="M998" s="426"/>
      <c r="N998" s="426"/>
      <c r="O998" s="426"/>
      <c r="P998" s="426"/>
      <c r="Q998" s="426"/>
      <c r="R998" s="426"/>
      <c r="S998" s="426"/>
      <c r="T998" s="426"/>
      <c r="U998" s="426"/>
      <c r="V998" s="426"/>
      <c r="W998" s="426"/>
      <c r="X998" s="426"/>
      <c r="Y998" s="426"/>
      <c r="Z998" s="426"/>
    </row>
    <row r="999" spans="1:26" ht="15.75" customHeight="1">
      <c r="A999" s="426"/>
      <c r="B999" s="426"/>
      <c r="C999" s="426"/>
      <c r="D999" s="426"/>
      <c r="E999" s="426"/>
      <c r="F999" s="426"/>
      <c r="G999" s="426"/>
      <c r="H999" s="426"/>
      <c r="I999" s="426"/>
      <c r="J999" s="426"/>
      <c r="K999" s="426"/>
      <c r="L999" s="426"/>
      <c r="M999" s="426"/>
      <c r="N999" s="426"/>
      <c r="O999" s="426"/>
      <c r="P999" s="426"/>
      <c r="Q999" s="426"/>
      <c r="R999" s="426"/>
      <c r="S999" s="426"/>
      <c r="T999" s="426"/>
      <c r="U999" s="426"/>
      <c r="V999" s="426"/>
      <c r="W999" s="426"/>
      <c r="X999" s="426"/>
      <c r="Y999" s="426"/>
      <c r="Z999" s="426"/>
    </row>
    <row r="1000" spans="1:26" ht="15.75" customHeight="1">
      <c r="A1000" s="426"/>
      <c r="B1000" s="426"/>
      <c r="C1000" s="426"/>
      <c r="D1000" s="426"/>
      <c r="E1000" s="426"/>
      <c r="F1000" s="426"/>
      <c r="G1000" s="426"/>
      <c r="H1000" s="426"/>
      <c r="I1000" s="426"/>
      <c r="J1000" s="426"/>
      <c r="K1000" s="426"/>
      <c r="L1000" s="426"/>
      <c r="M1000" s="426"/>
      <c r="N1000" s="426"/>
      <c r="O1000" s="426"/>
      <c r="P1000" s="426"/>
      <c r="Q1000" s="426"/>
      <c r="R1000" s="426"/>
      <c r="S1000" s="426"/>
      <c r="T1000" s="426"/>
      <c r="U1000" s="426"/>
      <c r="V1000" s="426"/>
      <c r="W1000" s="426"/>
      <c r="X1000" s="426"/>
      <c r="Y1000" s="426"/>
      <c r="Z1000" s="426"/>
    </row>
  </sheetData>
  <mergeCells count="104">
    <mergeCell ref="K61:K62"/>
    <mergeCell ref="Q61:Q62"/>
    <mergeCell ref="S61:S62"/>
    <mergeCell ref="T61:T62"/>
    <mergeCell ref="U61:U62"/>
    <mergeCell ref="V61:V62"/>
    <mergeCell ref="V63:V73"/>
    <mergeCell ref="D61:D62"/>
    <mergeCell ref="E61:E62"/>
    <mergeCell ref="F61:F62"/>
    <mergeCell ref="H61:H62"/>
    <mergeCell ref="I61:I62"/>
    <mergeCell ref="J61:J62"/>
    <mergeCell ref="K63:K73"/>
    <mergeCell ref="E76:E77"/>
    <mergeCell ref="F76:F77"/>
    <mergeCell ref="H76:H77"/>
    <mergeCell ref="I76:I77"/>
    <mergeCell ref="J76:J77"/>
    <mergeCell ref="K76:K77"/>
    <mergeCell ref="K78:K88"/>
    <mergeCell ref="D76:D77"/>
    <mergeCell ref="D91:D92"/>
    <mergeCell ref="E91:E92"/>
    <mergeCell ref="F91:F92"/>
    <mergeCell ref="K153:K159"/>
    <mergeCell ref="J91:J92"/>
    <mergeCell ref="K91:K92"/>
    <mergeCell ref="K93:K103"/>
    <mergeCell ref="I106:I107"/>
    <mergeCell ref="J106:J107"/>
    <mergeCell ref="K106:K107"/>
    <mergeCell ref="K108:K118"/>
    <mergeCell ref="D106:D107"/>
    <mergeCell ref="E106:E107"/>
    <mergeCell ref="F106:F107"/>
    <mergeCell ref="H106:H107"/>
    <mergeCell ref="H121:H122"/>
    <mergeCell ref="I121:I122"/>
    <mergeCell ref="J121:J122"/>
    <mergeCell ref="K121:K122"/>
    <mergeCell ref="K123:K133"/>
    <mergeCell ref="F136:F137"/>
    <mergeCell ref="H136:H137"/>
    <mergeCell ref="I136:I137"/>
    <mergeCell ref="J136:J137"/>
    <mergeCell ref="K136:K137"/>
    <mergeCell ref="B151:B152"/>
    <mergeCell ref="D151:D152"/>
    <mergeCell ref="E151:E152"/>
    <mergeCell ref="F151:F152"/>
    <mergeCell ref="H151:H152"/>
    <mergeCell ref="I151:I152"/>
    <mergeCell ref="J151:J152"/>
    <mergeCell ref="K151:K152"/>
    <mergeCell ref="K138:K148"/>
    <mergeCell ref="B106:B107"/>
    <mergeCell ref="B121:B122"/>
    <mergeCell ref="D121:D122"/>
    <mergeCell ref="E121:E122"/>
    <mergeCell ref="F121:F122"/>
    <mergeCell ref="B136:B137"/>
    <mergeCell ref="D136:D137"/>
    <mergeCell ref="D170:E170"/>
    <mergeCell ref="A1:J1"/>
    <mergeCell ref="E9:F9"/>
    <mergeCell ref="I9:J9"/>
    <mergeCell ref="E10:F10"/>
    <mergeCell ref="I10:J10"/>
    <mergeCell ref="B11:B12"/>
    <mergeCell ref="B26:B27"/>
    <mergeCell ref="B46:B47"/>
    <mergeCell ref="F46:F47"/>
    <mergeCell ref="H46:H47"/>
    <mergeCell ref="B61:B62"/>
    <mergeCell ref="B76:B77"/>
    <mergeCell ref="B91:B92"/>
    <mergeCell ref="H91:H92"/>
    <mergeCell ref="I91:I92"/>
    <mergeCell ref="E136:E137"/>
    <mergeCell ref="K12:K23"/>
    <mergeCell ref="I25:J25"/>
    <mergeCell ref="K28:K43"/>
    <mergeCell ref="O45:P45"/>
    <mergeCell ref="S45:T45"/>
    <mergeCell ref="K48:K58"/>
    <mergeCell ref="V48:V58"/>
    <mergeCell ref="D26:D27"/>
    <mergeCell ref="E26:E27"/>
    <mergeCell ref="F26:F27"/>
    <mergeCell ref="H26:H27"/>
    <mergeCell ref="I26:I27"/>
    <mergeCell ref="J26:J27"/>
    <mergeCell ref="K26:K27"/>
    <mergeCell ref="I46:I47"/>
    <mergeCell ref="J46:J47"/>
    <mergeCell ref="K46:K47"/>
    <mergeCell ref="Q46:Q47"/>
    <mergeCell ref="S46:S47"/>
    <mergeCell ref="T46:T47"/>
    <mergeCell ref="U46:U47"/>
    <mergeCell ref="V46:V47"/>
    <mergeCell ref="D46:D47"/>
    <mergeCell ref="E46:E47"/>
  </mergeCells>
  <pageMargins left="0.7" right="0.7" top="0.75" bottom="0.75" header="0" footer="0"/>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A1000"/>
  <sheetViews>
    <sheetView showGridLines="0" workbookViewId="0"/>
  </sheetViews>
  <sheetFormatPr defaultColWidth="12.5703125" defaultRowHeight="15" customHeight="1" outlineLevelRow="1"/>
  <cols>
    <col min="1" max="1" width="9.140625" customWidth="1"/>
    <col min="2" max="2" width="43.140625" customWidth="1"/>
    <col min="3" max="3" width="7.140625" customWidth="1"/>
    <col min="4" max="4" width="10.140625" customWidth="1"/>
    <col min="5" max="5" width="7.5703125" customWidth="1"/>
    <col min="6" max="6" width="20.140625" customWidth="1"/>
    <col min="7" max="7" width="14.5703125" customWidth="1"/>
    <col min="8" max="10" width="17.42578125" customWidth="1"/>
    <col min="11" max="11" width="21.140625" customWidth="1"/>
    <col min="12" max="12" width="16.5703125" customWidth="1"/>
    <col min="13" max="13" width="12.42578125" customWidth="1"/>
    <col min="14" max="14" width="12" customWidth="1"/>
    <col min="15" max="27" width="9.140625" customWidth="1"/>
  </cols>
  <sheetData>
    <row r="1" spans="1:27">
      <c r="A1" s="426"/>
      <c r="B1" s="427"/>
      <c r="C1" s="426"/>
      <c r="D1" s="426"/>
      <c r="E1" s="426"/>
      <c r="F1" s="426"/>
      <c r="G1" s="426"/>
      <c r="H1" s="426"/>
      <c r="I1" s="426"/>
      <c r="J1" s="426"/>
      <c r="K1" s="426"/>
      <c r="L1" s="426"/>
      <c r="M1" s="426"/>
      <c r="N1" s="426"/>
      <c r="O1" s="426"/>
      <c r="P1" s="426"/>
      <c r="Q1" s="426"/>
      <c r="R1" s="426"/>
      <c r="S1" s="426"/>
      <c r="T1" s="426"/>
      <c r="U1" s="426"/>
      <c r="V1" s="426"/>
      <c r="W1" s="426"/>
      <c r="X1" s="426"/>
      <c r="Y1" s="426"/>
      <c r="Z1" s="426"/>
      <c r="AA1" s="426"/>
    </row>
    <row r="2" spans="1:27">
      <c r="A2" s="428"/>
      <c r="B2" s="428"/>
      <c r="C2" s="428"/>
      <c r="D2" s="428"/>
      <c r="E2" s="428"/>
      <c r="F2" s="426"/>
      <c r="G2" s="426"/>
      <c r="H2" s="426"/>
      <c r="I2" s="426"/>
      <c r="J2" s="426"/>
      <c r="K2" s="334" t="s">
        <v>92</v>
      </c>
      <c r="L2" s="625" t="s">
        <v>16</v>
      </c>
      <c r="M2" s="426"/>
      <c r="N2" s="426"/>
      <c r="O2" s="426"/>
      <c r="P2" s="426"/>
      <c r="Q2" s="426"/>
      <c r="R2" s="426"/>
      <c r="S2" s="426"/>
      <c r="T2" s="426"/>
      <c r="U2" s="426"/>
      <c r="V2" s="426"/>
      <c r="W2" s="426"/>
      <c r="X2" s="426"/>
      <c r="Y2" s="426"/>
      <c r="Z2" s="426"/>
      <c r="AA2" s="426"/>
    </row>
    <row r="3" spans="1:27" ht="18">
      <c r="A3" s="428"/>
      <c r="B3" s="426"/>
      <c r="C3" s="429"/>
      <c r="D3" s="429"/>
      <c r="E3" s="429"/>
      <c r="F3" s="429"/>
      <c r="G3" s="429"/>
      <c r="H3" s="429"/>
      <c r="I3" s="429"/>
      <c r="J3" s="429"/>
      <c r="K3" s="334" t="s">
        <v>93</v>
      </c>
      <c r="L3" s="28">
        <v>2</v>
      </c>
      <c r="M3" s="426"/>
      <c r="N3" s="426"/>
      <c r="O3" s="426"/>
      <c r="P3" s="426"/>
      <c r="Q3" s="426"/>
      <c r="R3" s="426"/>
      <c r="S3" s="426"/>
      <c r="T3" s="426"/>
      <c r="U3" s="426"/>
      <c r="V3" s="426"/>
      <c r="W3" s="426"/>
      <c r="X3" s="426"/>
      <c r="Y3" s="426"/>
      <c r="Z3" s="426"/>
      <c r="AA3" s="426"/>
    </row>
    <row r="4" spans="1:27">
      <c r="A4" s="426"/>
      <c r="B4" s="645" t="s">
        <v>756</v>
      </c>
      <c r="C4" s="631"/>
      <c r="D4" s="631"/>
      <c r="E4" s="631"/>
      <c r="F4" s="631"/>
      <c r="G4" s="631"/>
      <c r="H4" s="631"/>
      <c r="I4" s="631"/>
      <c r="J4" s="426"/>
      <c r="K4" s="334" t="s">
        <v>94</v>
      </c>
      <c r="L4" s="28">
        <v>3</v>
      </c>
      <c r="M4" s="426"/>
      <c r="N4" s="426"/>
      <c r="O4" s="426"/>
      <c r="P4" s="426"/>
      <c r="Q4" s="426"/>
      <c r="R4" s="426"/>
      <c r="S4" s="426"/>
      <c r="T4" s="426"/>
      <c r="U4" s="426"/>
      <c r="V4" s="426"/>
      <c r="W4" s="426"/>
      <c r="X4" s="426"/>
      <c r="Y4" s="426"/>
      <c r="Z4" s="426"/>
      <c r="AA4" s="426"/>
    </row>
    <row r="5" spans="1:27" ht="18" customHeight="1">
      <c r="A5" s="426"/>
      <c r="B5" s="631"/>
      <c r="C5" s="631"/>
      <c r="D5" s="631"/>
      <c r="E5" s="631"/>
      <c r="F5" s="631"/>
      <c r="G5" s="631"/>
      <c r="H5" s="631"/>
      <c r="I5" s="631"/>
      <c r="J5" s="429"/>
      <c r="K5" s="334" t="s">
        <v>95</v>
      </c>
      <c r="L5" s="28">
        <v>1</v>
      </c>
      <c r="M5" s="426"/>
      <c r="N5" s="426"/>
      <c r="O5" s="426"/>
      <c r="P5" s="426"/>
      <c r="Q5" s="426"/>
      <c r="R5" s="426"/>
      <c r="S5" s="426"/>
      <c r="T5" s="426"/>
      <c r="U5" s="426"/>
      <c r="V5" s="426"/>
      <c r="W5" s="426"/>
      <c r="X5" s="426"/>
      <c r="Y5" s="426"/>
      <c r="Z5" s="426"/>
      <c r="AA5" s="426"/>
    </row>
    <row r="6" spans="1:27" ht="15" customHeight="1">
      <c r="A6" s="426"/>
      <c r="B6" s="631"/>
      <c r="C6" s="631"/>
      <c r="D6" s="631"/>
      <c r="E6" s="631"/>
      <c r="F6" s="631"/>
      <c r="G6" s="631"/>
      <c r="H6" s="631"/>
      <c r="I6" s="631"/>
      <c r="J6" s="429"/>
      <c r="K6" s="335" t="s">
        <v>96</v>
      </c>
      <c r="L6" s="28" t="s">
        <v>719</v>
      </c>
      <c r="M6" s="426"/>
      <c r="N6" s="426"/>
      <c r="O6" s="426"/>
      <c r="P6" s="426"/>
      <c r="Q6" s="426"/>
      <c r="R6" s="426"/>
      <c r="S6" s="426"/>
      <c r="T6" s="426"/>
      <c r="U6" s="426"/>
      <c r="V6" s="426"/>
      <c r="W6" s="426"/>
      <c r="X6" s="426"/>
      <c r="Y6" s="426"/>
      <c r="Z6" s="426"/>
      <c r="AA6" s="426"/>
    </row>
    <row r="7" spans="1:27" ht="18.75">
      <c r="A7" s="426"/>
      <c r="B7" s="430"/>
      <c r="C7" s="431"/>
      <c r="D7" s="432"/>
      <c r="E7" s="432"/>
      <c r="F7" s="432"/>
      <c r="G7" s="432"/>
      <c r="H7" s="432"/>
      <c r="I7" s="432"/>
      <c r="J7" s="426"/>
      <c r="K7" s="334"/>
      <c r="L7" s="27"/>
      <c r="M7" s="426"/>
      <c r="N7" s="426"/>
      <c r="O7" s="426"/>
      <c r="P7" s="426"/>
      <c r="Q7" s="426"/>
      <c r="R7" s="426"/>
      <c r="S7" s="426"/>
      <c r="T7" s="426"/>
      <c r="U7" s="426"/>
      <c r="V7" s="426"/>
      <c r="W7" s="426"/>
      <c r="X7" s="426"/>
      <c r="Y7" s="426"/>
      <c r="Z7" s="426"/>
      <c r="AA7" s="426"/>
    </row>
    <row r="8" spans="1:27">
      <c r="A8" s="426"/>
      <c r="B8" s="433"/>
      <c r="C8" s="426"/>
      <c r="D8" s="426"/>
      <c r="E8" s="426"/>
      <c r="F8" s="426"/>
      <c r="G8" s="426"/>
      <c r="H8" s="426"/>
      <c r="I8" s="426"/>
      <c r="J8" s="426"/>
      <c r="K8" s="334" t="s">
        <v>98</v>
      </c>
      <c r="L8" s="33">
        <v>45979</v>
      </c>
      <c r="M8" s="426"/>
      <c r="N8" s="426"/>
      <c r="O8" s="426"/>
      <c r="P8" s="426"/>
      <c r="Q8" s="426"/>
      <c r="R8" s="426"/>
      <c r="S8" s="426"/>
      <c r="T8" s="426"/>
      <c r="U8" s="426"/>
      <c r="V8" s="426"/>
      <c r="W8" s="426"/>
      <c r="X8" s="426"/>
      <c r="Y8" s="426"/>
      <c r="Z8" s="426"/>
      <c r="AA8" s="426"/>
    </row>
    <row r="9" spans="1:27">
      <c r="A9" s="426"/>
      <c r="B9" s="433"/>
      <c r="C9" s="426"/>
      <c r="D9" s="426"/>
      <c r="E9" s="426"/>
      <c r="F9" s="426"/>
      <c r="G9" s="426"/>
      <c r="H9" s="426"/>
      <c r="I9" s="426"/>
      <c r="J9" s="426"/>
      <c r="K9" s="426"/>
      <c r="L9" s="426"/>
      <c r="M9" s="426"/>
      <c r="N9" s="426"/>
      <c r="O9" s="426"/>
      <c r="P9" s="426"/>
      <c r="Q9" s="426"/>
      <c r="R9" s="426"/>
      <c r="S9" s="426"/>
      <c r="T9" s="426"/>
      <c r="U9" s="426"/>
      <c r="V9" s="426"/>
      <c r="W9" s="426"/>
      <c r="X9" s="426"/>
      <c r="Y9" s="426"/>
      <c r="Z9" s="426"/>
      <c r="AA9" s="426"/>
    </row>
    <row r="10" spans="1:27">
      <c r="A10" s="434"/>
      <c r="B10" s="435"/>
      <c r="C10" s="436"/>
      <c r="D10" s="437"/>
      <c r="E10" s="437"/>
      <c r="F10" s="437"/>
      <c r="G10" s="434"/>
      <c r="H10" s="434"/>
      <c r="I10" s="434"/>
      <c r="J10" s="434"/>
      <c r="K10" s="434"/>
      <c r="L10" s="437"/>
      <c r="M10" s="426"/>
      <c r="N10" s="426"/>
      <c r="O10" s="426"/>
      <c r="P10" s="426"/>
      <c r="Q10" s="438"/>
      <c r="R10" s="438"/>
      <c r="S10" s="438"/>
      <c r="T10" s="438"/>
      <c r="U10" s="438"/>
      <c r="V10" s="438"/>
      <c r="W10" s="426"/>
      <c r="X10" s="426"/>
      <c r="Y10" s="439"/>
      <c r="Z10" s="439"/>
      <c r="AA10" s="439"/>
    </row>
    <row r="11" spans="1:27" ht="15.75">
      <c r="A11" s="440"/>
      <c r="B11" s="9"/>
      <c r="C11" s="438"/>
      <c r="D11" s="438"/>
      <c r="E11" s="438"/>
      <c r="F11" s="438"/>
      <c r="G11" s="439"/>
      <c r="H11" s="438"/>
      <c r="I11" s="438"/>
      <c r="J11" s="438"/>
      <c r="K11" s="438"/>
      <c r="L11" s="441"/>
      <c r="M11" s="442"/>
      <c r="N11" s="9"/>
      <c r="O11" s="438"/>
      <c r="P11" s="438"/>
      <c r="Q11" s="438"/>
      <c r="R11" s="438"/>
      <c r="S11" s="438"/>
      <c r="T11" s="438"/>
      <c r="U11" s="438"/>
      <c r="V11" s="438"/>
      <c r="W11" s="426"/>
      <c r="X11" s="426"/>
      <c r="Y11" s="439"/>
      <c r="Z11" s="439"/>
      <c r="AA11" s="439"/>
    </row>
    <row r="12" spans="1:27" ht="15.75">
      <c r="A12" s="441" t="s">
        <v>757</v>
      </c>
      <c r="B12" s="442" t="s">
        <v>758</v>
      </c>
      <c r="C12" s="9"/>
      <c r="D12" s="438"/>
      <c r="E12" s="438"/>
      <c r="F12" s="438"/>
      <c r="G12" s="439"/>
      <c r="H12" s="438"/>
      <c r="I12" s="438"/>
      <c r="J12" s="438"/>
      <c r="K12" s="438"/>
      <c r="L12" s="441"/>
      <c r="M12" s="442"/>
      <c r="N12" s="9"/>
      <c r="O12" s="438"/>
      <c r="P12" s="438"/>
      <c r="Q12" s="438"/>
      <c r="R12" s="438"/>
      <c r="S12" s="438"/>
      <c r="T12" s="438"/>
      <c r="U12" s="438"/>
      <c r="V12" s="438"/>
      <c r="W12" s="426"/>
      <c r="X12" s="426"/>
      <c r="Y12" s="439"/>
      <c r="Z12" s="439"/>
      <c r="AA12" s="439"/>
    </row>
    <row r="13" spans="1:27" ht="15.75">
      <c r="A13" s="440"/>
      <c r="B13" s="9"/>
      <c r="C13" s="438"/>
      <c r="D13" s="438"/>
      <c r="E13" s="438"/>
      <c r="F13" s="438"/>
      <c r="G13" s="439"/>
      <c r="H13" s="438"/>
      <c r="I13" s="438"/>
      <c r="J13" s="438"/>
      <c r="K13" s="438"/>
      <c r="L13" s="441"/>
      <c r="M13" s="442"/>
      <c r="N13" s="9"/>
      <c r="O13" s="438"/>
      <c r="P13" s="438"/>
      <c r="Q13" s="438"/>
      <c r="R13" s="438"/>
      <c r="S13" s="438"/>
      <c r="T13" s="438"/>
      <c r="U13" s="438"/>
      <c r="V13" s="438"/>
      <c r="W13" s="426"/>
      <c r="X13" s="426"/>
      <c r="Y13" s="439"/>
      <c r="Z13" s="439"/>
      <c r="AA13" s="439"/>
    </row>
    <row r="14" spans="1:27">
      <c r="A14" s="439"/>
      <c r="B14" s="439" t="s">
        <v>759</v>
      </c>
      <c r="C14" s="439"/>
      <c r="D14" s="439"/>
      <c r="E14" s="439"/>
      <c r="F14" s="439"/>
      <c r="G14" s="443"/>
      <c r="H14" s="444"/>
      <c r="I14" s="426"/>
      <c r="J14" s="445"/>
      <c r="K14" s="445"/>
      <c r="L14" s="426"/>
      <c r="M14" s="426"/>
      <c r="N14" s="446"/>
      <c r="O14" s="446"/>
      <c r="P14" s="439"/>
      <c r="Q14" s="426"/>
      <c r="R14" s="426"/>
      <c r="S14" s="426"/>
      <c r="T14" s="426"/>
      <c r="U14" s="426"/>
      <c r="V14" s="426"/>
      <c r="W14" s="426"/>
      <c r="X14" s="426"/>
      <c r="Y14" s="426"/>
      <c r="Z14" s="426"/>
      <c r="AA14" s="426"/>
    </row>
    <row r="15" spans="1:27">
      <c r="A15" s="441"/>
      <c r="B15" s="447" t="s">
        <v>760</v>
      </c>
      <c r="C15" s="439" t="s">
        <v>761</v>
      </c>
      <c r="D15" s="439"/>
      <c r="E15" s="439"/>
      <c r="F15" s="439"/>
      <c r="G15" s="448" t="s">
        <v>762</v>
      </c>
      <c r="H15" s="449" t="s">
        <v>763</v>
      </c>
      <c r="I15" s="426"/>
      <c r="J15" s="450"/>
      <c r="K15" s="450"/>
      <c r="L15" s="426"/>
      <c r="M15" s="426"/>
      <c r="N15" s="446"/>
      <c r="O15" s="446"/>
      <c r="P15" s="439"/>
      <c r="Q15" s="426"/>
      <c r="R15" s="426"/>
      <c r="S15" s="426"/>
      <c r="T15" s="426"/>
      <c r="U15" s="426"/>
      <c r="V15" s="426"/>
      <c r="W15" s="426"/>
      <c r="X15" s="426"/>
      <c r="Y15" s="426"/>
      <c r="Z15" s="426"/>
      <c r="AA15" s="426"/>
    </row>
    <row r="16" spans="1:27">
      <c r="A16" s="439"/>
      <c r="B16" s="17"/>
      <c r="C16" s="439"/>
      <c r="D16" s="439"/>
      <c r="E16" s="439"/>
      <c r="F16" s="439"/>
      <c r="G16" s="451"/>
      <c r="H16" s="452"/>
      <c r="I16" s="426"/>
      <c r="J16" s="450"/>
      <c r="K16" s="450"/>
      <c r="L16" s="426"/>
      <c r="M16" s="426"/>
      <c r="N16" s="446"/>
      <c r="O16" s="446"/>
      <c r="P16" s="439"/>
      <c r="Q16" s="426"/>
      <c r="R16" s="426"/>
      <c r="S16" s="426"/>
      <c r="T16" s="426"/>
      <c r="U16" s="426"/>
      <c r="V16" s="426"/>
      <c r="W16" s="426"/>
      <c r="X16" s="426"/>
      <c r="Y16" s="426"/>
      <c r="Z16" s="426"/>
      <c r="AA16" s="426"/>
    </row>
    <row r="17" spans="1:27" ht="29.25" customHeight="1">
      <c r="A17" s="439"/>
      <c r="B17" s="453" t="s">
        <v>764</v>
      </c>
      <c r="C17" s="733" t="s">
        <v>765</v>
      </c>
      <c r="D17" s="656"/>
      <c r="E17" s="657"/>
      <c r="F17" s="454"/>
      <c r="G17" s="614">
        <v>61.21</v>
      </c>
      <c r="H17" s="615">
        <v>61.21</v>
      </c>
      <c r="I17" s="426"/>
      <c r="J17" s="457"/>
      <c r="K17" s="457"/>
      <c r="L17" s="426"/>
      <c r="M17" s="426"/>
      <c r="N17" s="439"/>
      <c r="O17" s="439"/>
      <c r="P17" s="439"/>
      <c r="Q17" s="426"/>
      <c r="R17" s="426"/>
      <c r="S17" s="426"/>
      <c r="T17" s="426"/>
      <c r="U17" s="426"/>
      <c r="V17" s="426"/>
      <c r="W17" s="426"/>
      <c r="X17" s="426"/>
      <c r="Y17" s="426"/>
      <c r="Z17" s="426"/>
      <c r="AA17" s="426"/>
    </row>
    <row r="18" spans="1:27" ht="32.25" customHeight="1">
      <c r="A18" s="439"/>
      <c r="B18" s="190" t="s">
        <v>766</v>
      </c>
      <c r="C18" s="734" t="s">
        <v>767</v>
      </c>
      <c r="D18" s="656"/>
      <c r="E18" s="657"/>
      <c r="F18" s="458"/>
      <c r="G18" s="614">
        <v>63.66</v>
      </c>
      <c r="H18" s="615">
        <v>63.66</v>
      </c>
      <c r="I18" s="426"/>
      <c r="J18" s="457"/>
      <c r="K18" s="457"/>
      <c r="L18" s="426"/>
      <c r="M18" s="426"/>
      <c r="N18" s="439"/>
      <c r="O18" s="439"/>
      <c r="P18" s="439"/>
      <c r="Q18" s="426"/>
      <c r="R18" s="426"/>
      <c r="S18" s="426"/>
      <c r="T18" s="426"/>
      <c r="U18" s="426"/>
      <c r="V18" s="426"/>
      <c r="W18" s="426"/>
      <c r="X18" s="426"/>
      <c r="Y18" s="426"/>
      <c r="Z18" s="426"/>
      <c r="AA18" s="426"/>
    </row>
    <row r="19" spans="1:27">
      <c r="A19" s="439"/>
      <c r="B19" s="190" t="s">
        <v>768</v>
      </c>
      <c r="C19" s="735"/>
      <c r="D19" s="656"/>
      <c r="E19" s="657"/>
      <c r="F19" s="458"/>
      <c r="G19" s="616"/>
      <c r="H19" s="461">
        <v>10.59</v>
      </c>
      <c r="I19" s="426"/>
      <c r="J19" s="462"/>
      <c r="K19" s="457"/>
      <c r="L19" s="426"/>
      <c r="M19" s="426"/>
      <c r="N19" s="439"/>
      <c r="O19" s="439"/>
      <c r="P19" s="439"/>
      <c r="Q19" s="426"/>
      <c r="R19" s="426"/>
      <c r="S19" s="426"/>
      <c r="T19" s="426"/>
      <c r="U19" s="426"/>
      <c r="V19" s="426"/>
      <c r="W19" s="426"/>
      <c r="X19" s="426"/>
      <c r="Y19" s="426"/>
      <c r="Z19" s="426"/>
      <c r="AA19" s="426"/>
    </row>
    <row r="20" spans="1:27" ht="40.5" customHeight="1">
      <c r="A20" s="439"/>
      <c r="B20" s="213" t="s">
        <v>769</v>
      </c>
      <c r="C20" s="734" t="s">
        <v>770</v>
      </c>
      <c r="D20" s="656"/>
      <c r="E20" s="657"/>
      <c r="F20" s="458"/>
      <c r="G20" s="463"/>
      <c r="H20" s="617">
        <f>SUM(H17:H19)</f>
        <v>135.46</v>
      </c>
      <c r="I20" s="426"/>
      <c r="J20" s="465"/>
      <c r="K20" s="465"/>
      <c r="L20" s="426"/>
      <c r="M20" s="426"/>
      <c r="N20" s="439"/>
      <c r="O20" s="439"/>
      <c r="P20" s="439"/>
      <c r="Q20" s="426"/>
      <c r="R20" s="426"/>
      <c r="S20" s="426"/>
      <c r="T20" s="426"/>
      <c r="U20" s="426"/>
      <c r="V20" s="426"/>
      <c r="W20" s="426"/>
      <c r="X20" s="426"/>
      <c r="Y20" s="426"/>
      <c r="Z20" s="426"/>
      <c r="AA20" s="426"/>
    </row>
    <row r="21" spans="1:27" ht="15.75" customHeight="1">
      <c r="A21" s="434"/>
      <c r="B21" s="434"/>
      <c r="C21" s="434"/>
      <c r="D21" s="434"/>
      <c r="E21" s="434"/>
      <c r="F21" s="434"/>
      <c r="G21" s="434"/>
      <c r="H21" s="434"/>
      <c r="I21" s="434"/>
      <c r="J21" s="434"/>
      <c r="K21" s="434"/>
      <c r="L21" s="434"/>
      <c r="M21" s="439"/>
      <c r="N21" s="439"/>
      <c r="O21" s="439"/>
      <c r="P21" s="439"/>
      <c r="Q21" s="426"/>
      <c r="R21" s="426"/>
      <c r="S21" s="426"/>
      <c r="T21" s="426"/>
      <c r="U21" s="426"/>
      <c r="V21" s="426"/>
      <c r="W21" s="426"/>
      <c r="X21" s="426"/>
      <c r="Y21" s="426"/>
      <c r="Z21" s="426"/>
      <c r="AA21" s="426"/>
    </row>
    <row r="22" spans="1:27" ht="15.75" customHeight="1">
      <c r="A22" s="439"/>
      <c r="B22" s="439"/>
      <c r="C22" s="439"/>
      <c r="D22" s="439"/>
      <c r="E22" s="439"/>
      <c r="F22" s="439"/>
      <c r="G22" s="439"/>
      <c r="H22" s="439"/>
      <c r="I22" s="439"/>
      <c r="J22" s="439"/>
      <c r="K22" s="439"/>
      <c r="L22" s="439"/>
      <c r="M22" s="439"/>
      <c r="N22" s="439"/>
      <c r="O22" s="439"/>
      <c r="P22" s="439"/>
      <c r="Q22" s="426"/>
      <c r="R22" s="426"/>
      <c r="S22" s="426"/>
      <c r="T22" s="426"/>
      <c r="U22" s="426"/>
      <c r="V22" s="426"/>
      <c r="W22" s="426"/>
      <c r="X22" s="426"/>
      <c r="Y22" s="426"/>
      <c r="Z22" s="426"/>
      <c r="AA22" s="426"/>
    </row>
    <row r="23" spans="1:27" ht="15.75" customHeight="1" outlineLevel="1">
      <c r="A23" s="441" t="s">
        <v>771</v>
      </c>
      <c r="B23" s="442" t="s">
        <v>772</v>
      </c>
      <c r="C23" s="439"/>
      <c r="D23" s="439"/>
      <c r="E23" s="439"/>
      <c r="F23" s="439"/>
      <c r="G23" s="439"/>
      <c r="H23" s="439"/>
      <c r="I23" s="439"/>
      <c r="J23" s="439"/>
      <c r="K23" s="439"/>
      <c r="L23" s="439"/>
      <c r="M23" s="439"/>
      <c r="N23" s="439"/>
      <c r="O23" s="439"/>
      <c r="P23" s="439"/>
      <c r="Q23" s="426"/>
      <c r="R23" s="426"/>
      <c r="S23" s="426"/>
      <c r="T23" s="426"/>
      <c r="U23" s="426"/>
      <c r="V23" s="426"/>
      <c r="W23" s="426"/>
      <c r="X23" s="426"/>
      <c r="Y23" s="426"/>
      <c r="Z23" s="426"/>
      <c r="AA23" s="426"/>
    </row>
    <row r="24" spans="1:27" ht="15" customHeight="1" outlineLevel="1">
      <c r="A24" s="439"/>
      <c r="B24" s="466" t="s">
        <v>773</v>
      </c>
      <c r="C24" s="439"/>
      <c r="D24" s="439"/>
      <c r="E24" s="439"/>
      <c r="F24" s="439"/>
      <c r="G24" s="439"/>
      <c r="H24" s="439"/>
      <c r="I24" s="439"/>
      <c r="J24" s="439"/>
      <c r="K24" s="439"/>
      <c r="L24" s="439"/>
      <c r="M24" s="439"/>
      <c r="N24" s="439"/>
      <c r="O24" s="439"/>
      <c r="P24" s="439"/>
      <c r="Q24" s="426"/>
      <c r="R24" s="426"/>
      <c r="S24" s="426"/>
      <c r="T24" s="426"/>
      <c r="U24" s="426"/>
      <c r="V24" s="426"/>
      <c r="W24" s="426"/>
      <c r="X24" s="426"/>
      <c r="Y24" s="426"/>
      <c r="Z24" s="426"/>
      <c r="AA24" s="426"/>
    </row>
    <row r="25" spans="1:27" ht="15" customHeight="1" outlineLevel="1">
      <c r="A25" s="439"/>
      <c r="B25" s="466"/>
      <c r="C25" s="439"/>
      <c r="D25" s="439"/>
      <c r="E25" s="439"/>
      <c r="F25" s="439"/>
      <c r="G25" s="439"/>
      <c r="H25" s="439"/>
      <c r="I25" s="439"/>
      <c r="J25" s="439"/>
      <c r="K25" s="439"/>
      <c r="L25" s="439"/>
      <c r="M25" s="439"/>
      <c r="N25" s="439"/>
      <c r="O25" s="439"/>
      <c r="P25" s="439"/>
      <c r="Q25" s="426"/>
      <c r="R25" s="426"/>
      <c r="S25" s="426"/>
      <c r="T25" s="426"/>
      <c r="U25" s="426"/>
      <c r="V25" s="426"/>
      <c r="W25" s="426"/>
      <c r="X25" s="426"/>
      <c r="Y25" s="426"/>
      <c r="Z25" s="426"/>
      <c r="AA25" s="426"/>
    </row>
    <row r="26" spans="1:27" ht="15" customHeight="1" outlineLevel="1">
      <c r="A26" s="439"/>
      <c r="B26" s="467" t="s">
        <v>774</v>
      </c>
      <c r="C26" s="426"/>
      <c r="D26" s="426"/>
      <c r="E26" s="468"/>
      <c r="F26" s="469"/>
      <c r="G26" s="732" t="str">
        <f>'LDC Info'!E24 &amp; " Test Year"</f>
        <v>2026 Test Year</v>
      </c>
      <c r="H26" s="656"/>
      <c r="I26" s="656"/>
      <c r="J26" s="656"/>
      <c r="K26" s="656"/>
      <c r="L26" s="657"/>
      <c r="M26" s="439"/>
      <c r="N26" s="439"/>
      <c r="O26" s="439"/>
      <c r="P26" s="439"/>
      <c r="Q26" s="426"/>
      <c r="R26" s="426"/>
      <c r="S26" s="426"/>
      <c r="T26" s="426"/>
      <c r="U26" s="426"/>
      <c r="V26" s="426"/>
      <c r="W26" s="426"/>
      <c r="X26" s="426"/>
      <c r="Y26" s="426"/>
      <c r="Z26" s="426"/>
      <c r="AA26" s="426"/>
    </row>
    <row r="27" spans="1:27" ht="15" customHeight="1" outlineLevel="1">
      <c r="A27" s="439"/>
      <c r="B27" s="209" t="s">
        <v>775</v>
      </c>
      <c r="C27" s="470"/>
      <c r="D27" s="470" t="s">
        <v>776</v>
      </c>
      <c r="E27" s="471" t="s">
        <v>777</v>
      </c>
      <c r="F27" s="470"/>
      <c r="G27" s="470"/>
      <c r="H27" s="470"/>
      <c r="I27" s="470"/>
      <c r="J27" s="470"/>
      <c r="K27" s="470"/>
      <c r="L27" s="470"/>
      <c r="M27" s="439"/>
      <c r="N27" s="439"/>
      <c r="O27" s="439"/>
      <c r="P27" s="439"/>
      <c r="Q27" s="426"/>
      <c r="R27" s="426"/>
      <c r="S27" s="426"/>
      <c r="T27" s="426"/>
      <c r="U27" s="426"/>
      <c r="V27" s="426"/>
      <c r="W27" s="426"/>
      <c r="X27" s="426"/>
      <c r="Y27" s="426"/>
      <c r="Z27" s="426"/>
      <c r="AA27" s="426"/>
    </row>
    <row r="28" spans="1:27" ht="42.75" customHeight="1" outlineLevel="1">
      <c r="A28" s="439"/>
      <c r="B28" s="472" t="s">
        <v>778</v>
      </c>
      <c r="C28" s="473" t="s">
        <v>779</v>
      </c>
      <c r="D28" s="473" t="s">
        <v>780</v>
      </c>
      <c r="E28" s="474" t="s">
        <v>780</v>
      </c>
      <c r="F28" s="475" t="s">
        <v>781</v>
      </c>
      <c r="G28" s="475"/>
      <c r="H28" s="475" t="s">
        <v>782</v>
      </c>
      <c r="I28" s="475" t="s">
        <v>783</v>
      </c>
      <c r="J28" s="475" t="s">
        <v>784</v>
      </c>
      <c r="K28" s="475" t="s">
        <v>785</v>
      </c>
      <c r="L28" s="473" t="s">
        <v>786</v>
      </c>
      <c r="M28" s="439"/>
      <c r="N28" s="439"/>
      <c r="O28" s="439"/>
      <c r="P28" s="439"/>
      <c r="Q28" s="426"/>
      <c r="R28" s="426"/>
      <c r="S28" s="426"/>
      <c r="T28" s="426"/>
      <c r="U28" s="426"/>
      <c r="V28" s="426"/>
      <c r="W28" s="426"/>
      <c r="X28" s="426"/>
      <c r="Y28" s="426"/>
      <c r="Z28" s="426"/>
      <c r="AA28" s="426"/>
    </row>
    <row r="29" spans="1:27" ht="15" customHeight="1" outlineLevel="1">
      <c r="A29" s="439"/>
      <c r="B29" s="476" t="s">
        <v>787</v>
      </c>
      <c r="C29" s="477" t="s">
        <v>788</v>
      </c>
      <c r="D29" s="477">
        <v>4006</v>
      </c>
      <c r="E29" s="478">
        <v>4705</v>
      </c>
      <c r="F29" s="479"/>
      <c r="G29" s="480"/>
      <c r="H29" s="481">
        <v>25177144</v>
      </c>
      <c r="I29" s="481">
        <v>2746080015</v>
      </c>
      <c r="J29" s="482">
        <f t="shared" ref="J29:J39" si="0">+$G$17/1000</f>
        <v>6.1210000000000001E-2</v>
      </c>
      <c r="K29" s="482">
        <f t="shared" ref="K29:K39" si="1">+$H$20/1000</f>
        <v>0.13546</v>
      </c>
      <c r="L29" s="483">
        <f t="shared" ref="L29:L39" si="2">(+F29+H29)*J29+(I29*K29)</f>
        <v>373525091.81614</v>
      </c>
      <c r="M29" s="439"/>
      <c r="N29" s="439"/>
      <c r="O29" s="439"/>
      <c r="P29" s="439"/>
      <c r="Q29" s="426"/>
      <c r="R29" s="426"/>
      <c r="S29" s="426"/>
      <c r="T29" s="426"/>
      <c r="U29" s="426"/>
      <c r="V29" s="426"/>
      <c r="W29" s="426"/>
      <c r="X29" s="426"/>
      <c r="Y29" s="426"/>
      <c r="Z29" s="426"/>
      <c r="AA29" s="426"/>
    </row>
    <row r="30" spans="1:27" ht="15" customHeight="1" outlineLevel="1">
      <c r="A30" s="439"/>
      <c r="B30" s="476" t="s">
        <v>789</v>
      </c>
      <c r="C30" s="477" t="s">
        <v>788</v>
      </c>
      <c r="D30" s="477">
        <v>4010</v>
      </c>
      <c r="E30" s="478">
        <v>4705</v>
      </c>
      <c r="F30" s="479"/>
      <c r="G30" s="480"/>
      <c r="H30" s="481">
        <v>108644280</v>
      </c>
      <c r="I30" s="481">
        <v>638296830</v>
      </c>
      <c r="J30" s="482">
        <f t="shared" si="0"/>
        <v>6.1210000000000001E-2</v>
      </c>
      <c r="K30" s="482">
        <f t="shared" si="1"/>
        <v>0.13546</v>
      </c>
      <c r="L30" s="483">
        <f t="shared" si="2"/>
        <v>93113804.970600009</v>
      </c>
      <c r="M30" s="439"/>
      <c r="N30" s="439"/>
      <c r="O30" s="439"/>
      <c r="P30" s="439"/>
      <c r="Q30" s="426"/>
      <c r="R30" s="426"/>
      <c r="S30" s="426"/>
      <c r="T30" s="426"/>
      <c r="U30" s="426"/>
      <c r="V30" s="426"/>
      <c r="W30" s="426"/>
      <c r="X30" s="426"/>
      <c r="Y30" s="426"/>
      <c r="Z30" s="426"/>
      <c r="AA30" s="426"/>
    </row>
    <row r="31" spans="1:27" ht="15" customHeight="1" outlineLevel="1">
      <c r="A31" s="439"/>
      <c r="B31" s="476" t="s">
        <v>790</v>
      </c>
      <c r="C31" s="477" t="s">
        <v>788</v>
      </c>
      <c r="D31" s="477">
        <v>4035</v>
      </c>
      <c r="E31" s="478">
        <v>4705</v>
      </c>
      <c r="F31" s="481">
        <v>413045424</v>
      </c>
      <c r="G31" s="480"/>
      <c r="H31" s="481">
        <v>2135891920</v>
      </c>
      <c r="I31" s="481">
        <v>337145418</v>
      </c>
      <c r="J31" s="482">
        <f t="shared" si="0"/>
        <v>6.1210000000000001E-2</v>
      </c>
      <c r="K31" s="482">
        <f t="shared" si="1"/>
        <v>0.13546</v>
      </c>
      <c r="L31" s="483">
        <f t="shared" si="2"/>
        <v>201690173.14851999</v>
      </c>
      <c r="M31" s="439"/>
      <c r="N31" s="439"/>
      <c r="O31" s="439"/>
      <c r="P31" s="439"/>
      <c r="Q31" s="426"/>
      <c r="R31" s="426"/>
      <c r="S31" s="426"/>
      <c r="T31" s="426"/>
      <c r="U31" s="426"/>
      <c r="V31" s="426"/>
      <c r="W31" s="426"/>
      <c r="X31" s="426"/>
      <c r="Y31" s="426"/>
      <c r="Z31" s="426"/>
      <c r="AA31" s="426"/>
    </row>
    <row r="32" spans="1:27" ht="15" customHeight="1" outlineLevel="1">
      <c r="A32" s="439"/>
      <c r="B32" s="476" t="s">
        <v>791</v>
      </c>
      <c r="C32" s="477" t="s">
        <v>788</v>
      </c>
      <c r="D32" s="477">
        <v>4010</v>
      </c>
      <c r="E32" s="478">
        <v>4705</v>
      </c>
      <c r="F32" s="481">
        <v>574801797</v>
      </c>
      <c r="G32" s="480"/>
      <c r="H32" s="481">
        <v>152231325</v>
      </c>
      <c r="I32" s="481">
        <v>0</v>
      </c>
      <c r="J32" s="482">
        <f t="shared" si="0"/>
        <v>6.1210000000000001E-2</v>
      </c>
      <c r="K32" s="482">
        <f t="shared" si="1"/>
        <v>0.13546</v>
      </c>
      <c r="L32" s="483">
        <f t="shared" si="2"/>
        <v>44501697.39762</v>
      </c>
      <c r="M32" s="439"/>
      <c r="N32" s="439"/>
      <c r="O32" s="439"/>
      <c r="P32" s="439"/>
      <c r="Q32" s="426"/>
      <c r="R32" s="426"/>
      <c r="S32" s="426"/>
      <c r="T32" s="426"/>
      <c r="U32" s="426"/>
      <c r="V32" s="426"/>
      <c r="W32" s="426"/>
      <c r="X32" s="426"/>
      <c r="Y32" s="426"/>
      <c r="Z32" s="426"/>
      <c r="AA32" s="426"/>
    </row>
    <row r="33" spans="1:27" ht="15" customHeight="1" outlineLevel="1">
      <c r="A33" s="439"/>
      <c r="B33" s="476" t="s">
        <v>792</v>
      </c>
      <c r="C33" s="477" t="s">
        <v>788</v>
      </c>
      <c r="D33" s="477">
        <v>4025</v>
      </c>
      <c r="E33" s="478">
        <v>4705</v>
      </c>
      <c r="F33" s="481">
        <v>613466668</v>
      </c>
      <c r="G33" s="480"/>
      <c r="H33" s="481">
        <v>58683089</v>
      </c>
      <c r="I33" s="481">
        <v>0</v>
      </c>
      <c r="J33" s="482">
        <f t="shared" si="0"/>
        <v>6.1210000000000001E-2</v>
      </c>
      <c r="K33" s="482">
        <f t="shared" si="1"/>
        <v>0.13546</v>
      </c>
      <c r="L33" s="483">
        <f t="shared" si="2"/>
        <v>41142286.625969999</v>
      </c>
      <c r="M33" s="439"/>
      <c r="N33" s="439"/>
      <c r="O33" s="439"/>
      <c r="P33" s="439"/>
      <c r="Q33" s="426"/>
      <c r="R33" s="426"/>
      <c r="S33" s="426"/>
      <c r="T33" s="426"/>
      <c r="U33" s="426"/>
      <c r="V33" s="426"/>
      <c r="W33" s="426"/>
      <c r="X33" s="426"/>
      <c r="Y33" s="426"/>
      <c r="Z33" s="426"/>
      <c r="AA33" s="426"/>
    </row>
    <row r="34" spans="1:27" ht="15" customHeight="1" outlineLevel="1">
      <c r="A34" s="439"/>
      <c r="B34" s="476" t="s">
        <v>793</v>
      </c>
      <c r="C34" s="477" t="s">
        <v>788</v>
      </c>
      <c r="D34" s="477">
        <v>4025</v>
      </c>
      <c r="E34" s="478">
        <v>4705</v>
      </c>
      <c r="F34" s="479"/>
      <c r="G34" s="480"/>
      <c r="H34" s="481">
        <v>22995495</v>
      </c>
      <c r="I34" s="481">
        <v>0</v>
      </c>
      <c r="J34" s="482">
        <f t="shared" si="0"/>
        <v>6.1210000000000001E-2</v>
      </c>
      <c r="K34" s="482">
        <f t="shared" si="1"/>
        <v>0.13546</v>
      </c>
      <c r="L34" s="483">
        <f t="shared" si="2"/>
        <v>1407554.2489499999</v>
      </c>
      <c r="M34" s="439"/>
      <c r="N34" s="439"/>
      <c r="O34" s="439"/>
      <c r="P34" s="439"/>
      <c r="Q34" s="426"/>
      <c r="R34" s="426"/>
      <c r="S34" s="426"/>
      <c r="T34" s="426"/>
      <c r="U34" s="426"/>
      <c r="V34" s="426"/>
      <c r="W34" s="426"/>
      <c r="X34" s="426"/>
      <c r="Y34" s="426"/>
      <c r="Z34" s="426"/>
      <c r="AA34" s="426"/>
    </row>
    <row r="35" spans="1:27" ht="15" customHeight="1" outlineLevel="1">
      <c r="A35" s="439"/>
      <c r="B35" s="476" t="s">
        <v>794</v>
      </c>
      <c r="C35" s="477" t="s">
        <v>788</v>
      </c>
      <c r="D35" s="477">
        <v>4025</v>
      </c>
      <c r="E35" s="478">
        <v>4705</v>
      </c>
      <c r="F35" s="479"/>
      <c r="G35" s="480"/>
      <c r="H35" s="481">
        <v>0</v>
      </c>
      <c r="I35" s="481">
        <v>39703</v>
      </c>
      <c r="J35" s="482">
        <f t="shared" si="0"/>
        <v>6.1210000000000001E-2</v>
      </c>
      <c r="K35" s="482">
        <f t="shared" si="1"/>
        <v>0.13546</v>
      </c>
      <c r="L35" s="483">
        <f t="shared" si="2"/>
        <v>5378.1683800000001</v>
      </c>
      <c r="M35" s="439"/>
      <c r="N35" s="439"/>
      <c r="O35" s="439"/>
      <c r="P35" s="439"/>
      <c r="Q35" s="426"/>
      <c r="R35" s="426"/>
      <c r="S35" s="426"/>
      <c r="T35" s="426"/>
      <c r="U35" s="426"/>
      <c r="V35" s="426"/>
      <c r="W35" s="426"/>
      <c r="X35" s="426"/>
      <c r="Y35" s="426"/>
      <c r="Z35" s="426"/>
      <c r="AA35" s="426"/>
    </row>
    <row r="36" spans="1:27" ht="15" customHeight="1" outlineLevel="1">
      <c r="A36" s="439"/>
      <c r="B36" s="476" t="s">
        <v>795</v>
      </c>
      <c r="C36" s="477" t="s">
        <v>788</v>
      </c>
      <c r="D36" s="477">
        <v>4025</v>
      </c>
      <c r="E36" s="478">
        <v>4705</v>
      </c>
      <c r="F36" s="479"/>
      <c r="G36" s="480"/>
      <c r="H36" s="481">
        <v>0</v>
      </c>
      <c r="I36" s="481">
        <v>15118478</v>
      </c>
      <c r="J36" s="482">
        <f t="shared" si="0"/>
        <v>6.1210000000000001E-2</v>
      </c>
      <c r="K36" s="482">
        <f t="shared" si="1"/>
        <v>0.13546</v>
      </c>
      <c r="L36" s="483">
        <f t="shared" si="2"/>
        <v>2047949.02988</v>
      </c>
      <c r="M36" s="439"/>
      <c r="N36" s="439"/>
      <c r="O36" s="439"/>
      <c r="P36" s="439"/>
      <c r="Q36" s="426"/>
      <c r="R36" s="426"/>
      <c r="S36" s="426"/>
      <c r="T36" s="426"/>
      <c r="U36" s="426"/>
      <c r="V36" s="426"/>
      <c r="W36" s="426"/>
      <c r="X36" s="426"/>
      <c r="Y36" s="426"/>
      <c r="Z36" s="426"/>
      <c r="AA36" s="426"/>
    </row>
    <row r="37" spans="1:27" ht="15" customHeight="1" outlineLevel="1">
      <c r="A37" s="439"/>
      <c r="B37" s="476" t="s">
        <v>796</v>
      </c>
      <c r="C37" s="477" t="s">
        <v>788</v>
      </c>
      <c r="D37" s="477">
        <v>4025</v>
      </c>
      <c r="E37" s="478">
        <v>4705</v>
      </c>
      <c r="F37" s="479"/>
      <c r="G37" s="480"/>
      <c r="H37" s="481">
        <v>7264854</v>
      </c>
      <c r="I37" s="481">
        <v>0</v>
      </c>
      <c r="J37" s="482">
        <f t="shared" si="0"/>
        <v>6.1210000000000001E-2</v>
      </c>
      <c r="K37" s="482">
        <f t="shared" si="1"/>
        <v>0.13546</v>
      </c>
      <c r="L37" s="483">
        <f t="shared" si="2"/>
        <v>444681.71334000002</v>
      </c>
      <c r="M37" s="439"/>
      <c r="N37" s="439"/>
      <c r="O37" s="439"/>
      <c r="P37" s="439"/>
      <c r="Q37" s="426"/>
      <c r="R37" s="426"/>
      <c r="S37" s="426"/>
      <c r="T37" s="426"/>
      <c r="U37" s="426"/>
      <c r="V37" s="426"/>
      <c r="W37" s="426"/>
      <c r="X37" s="426"/>
      <c r="Y37" s="426"/>
      <c r="Z37" s="426"/>
      <c r="AA37" s="426"/>
    </row>
    <row r="38" spans="1:27" ht="15" customHeight="1" outlineLevel="1">
      <c r="A38" s="439"/>
      <c r="B38" s="485" t="s">
        <v>847</v>
      </c>
      <c r="C38" s="477" t="s">
        <v>788</v>
      </c>
      <c r="D38" s="477">
        <v>4025</v>
      </c>
      <c r="E38" s="478">
        <v>4705</v>
      </c>
      <c r="F38" s="479"/>
      <c r="G38" s="480"/>
      <c r="H38" s="481">
        <v>0</v>
      </c>
      <c r="I38" s="481">
        <v>0</v>
      </c>
      <c r="J38" s="482">
        <f t="shared" si="0"/>
        <v>6.1210000000000001E-2</v>
      </c>
      <c r="K38" s="482">
        <f t="shared" si="1"/>
        <v>0.13546</v>
      </c>
      <c r="L38" s="483">
        <f t="shared" si="2"/>
        <v>0</v>
      </c>
      <c r="M38" s="439"/>
      <c r="N38" s="439"/>
      <c r="O38" s="439"/>
      <c r="P38" s="439"/>
      <c r="Q38" s="426"/>
      <c r="R38" s="426"/>
      <c r="S38" s="426"/>
      <c r="T38" s="426"/>
      <c r="U38" s="426"/>
      <c r="V38" s="426"/>
      <c r="W38" s="426"/>
      <c r="X38" s="426"/>
      <c r="Y38" s="426"/>
      <c r="Z38" s="426"/>
      <c r="AA38" s="426"/>
    </row>
    <row r="39" spans="1:27" ht="15" customHeight="1" outlineLevel="1">
      <c r="A39" s="439"/>
      <c r="B39" s="486" t="str">
        <f t="shared" ref="B39:B40" si="3">IF(B24="","",B24)</f>
        <v>(volumes for the test year is loss adjusted)</v>
      </c>
      <c r="C39" s="477" t="s">
        <v>788</v>
      </c>
      <c r="D39" s="477">
        <v>4025</v>
      </c>
      <c r="E39" s="478">
        <v>4705</v>
      </c>
      <c r="F39" s="479"/>
      <c r="G39" s="480"/>
      <c r="H39" s="479"/>
      <c r="I39" s="479"/>
      <c r="J39" s="482">
        <f t="shared" si="0"/>
        <v>6.1210000000000001E-2</v>
      </c>
      <c r="K39" s="482">
        <f t="shared" si="1"/>
        <v>0.13546</v>
      </c>
      <c r="L39" s="483">
        <f t="shared" si="2"/>
        <v>0</v>
      </c>
      <c r="M39" s="439"/>
      <c r="N39" s="439"/>
      <c r="O39" s="439"/>
      <c r="P39" s="439"/>
      <c r="Q39" s="426"/>
      <c r="R39" s="426"/>
      <c r="S39" s="426"/>
      <c r="T39" s="426"/>
      <c r="U39" s="426"/>
      <c r="V39" s="426"/>
      <c r="W39" s="426"/>
      <c r="X39" s="426"/>
      <c r="Y39" s="426"/>
      <c r="Z39" s="426"/>
      <c r="AA39" s="426"/>
    </row>
    <row r="40" spans="1:27" ht="15" customHeight="1" outlineLevel="1">
      <c r="A40" s="439"/>
      <c r="B40" s="486" t="str">
        <f t="shared" si="3"/>
        <v/>
      </c>
      <c r="C40" s="487"/>
      <c r="D40" s="470"/>
      <c r="E40" s="471"/>
      <c r="F40" s="488"/>
      <c r="G40" s="489"/>
      <c r="H40" s="488"/>
      <c r="I40" s="490"/>
      <c r="J40" s="490"/>
      <c r="K40" s="488"/>
      <c r="L40" s="491">
        <f>SUM(L29:L39)</f>
        <v>757878617.11940014</v>
      </c>
      <c r="M40" s="439"/>
      <c r="N40" s="439"/>
      <c r="O40" s="439"/>
      <c r="P40" s="439"/>
      <c r="Q40" s="426"/>
      <c r="R40" s="426"/>
      <c r="S40" s="426"/>
      <c r="T40" s="426"/>
      <c r="U40" s="426"/>
      <c r="V40" s="426"/>
      <c r="W40" s="426"/>
      <c r="X40" s="426"/>
      <c r="Y40" s="426"/>
      <c r="Z40" s="426"/>
      <c r="AA40" s="426"/>
    </row>
    <row r="41" spans="1:27" ht="15" customHeight="1" outlineLevel="1">
      <c r="A41" s="439"/>
      <c r="B41" s="466"/>
      <c r="C41" s="439"/>
      <c r="D41" s="439"/>
      <c r="E41" s="439"/>
      <c r="F41" s="439"/>
      <c r="G41" s="439"/>
      <c r="H41" s="439"/>
      <c r="I41" s="439"/>
      <c r="J41" s="439"/>
      <c r="K41" s="439"/>
      <c r="L41" s="439"/>
      <c r="M41" s="439"/>
      <c r="N41" s="439"/>
      <c r="O41" s="439"/>
      <c r="P41" s="439"/>
      <c r="Q41" s="426"/>
      <c r="R41" s="426"/>
      <c r="S41" s="426"/>
      <c r="T41" s="426"/>
      <c r="U41" s="426"/>
      <c r="V41" s="426"/>
      <c r="W41" s="426"/>
      <c r="X41" s="426"/>
      <c r="Y41" s="426"/>
      <c r="Z41" s="426"/>
      <c r="AA41" s="426"/>
    </row>
    <row r="42" spans="1:27" ht="15" customHeight="1" outlineLevel="1">
      <c r="A42" s="439"/>
      <c r="B42" s="17"/>
      <c r="C42" s="439"/>
      <c r="D42" s="439"/>
      <c r="E42" s="439"/>
      <c r="F42" s="492"/>
      <c r="G42" s="492"/>
      <c r="H42" s="439"/>
      <c r="I42" s="439"/>
      <c r="J42" s="439"/>
      <c r="K42" s="439"/>
      <c r="L42" s="439"/>
      <c r="M42" s="439"/>
      <c r="N42" s="439"/>
      <c r="O42" s="439"/>
      <c r="P42" s="439"/>
      <c r="Q42" s="426"/>
      <c r="R42" s="426"/>
      <c r="S42" s="426"/>
      <c r="T42" s="426"/>
      <c r="U42" s="426"/>
      <c r="V42" s="426"/>
      <c r="W42" s="426"/>
      <c r="X42" s="426"/>
      <c r="Y42" s="426"/>
      <c r="Z42" s="426"/>
      <c r="AA42" s="426"/>
    </row>
    <row r="43" spans="1:27" ht="15.75" customHeight="1" outlineLevel="1">
      <c r="A43" s="439"/>
      <c r="B43" s="467" t="s">
        <v>797</v>
      </c>
      <c r="C43" s="426"/>
      <c r="D43" s="426"/>
      <c r="E43" s="468"/>
      <c r="F43" s="493"/>
      <c r="G43" s="732">
        <f>'LDC Info'!E24</f>
        <v>2026</v>
      </c>
      <c r="H43" s="656"/>
      <c r="I43" s="656"/>
      <c r="J43" s="656"/>
      <c r="K43" s="656"/>
      <c r="L43" s="657"/>
      <c r="M43" s="439"/>
      <c r="N43" s="439"/>
      <c r="O43" s="439"/>
      <c r="P43" s="439"/>
      <c r="Q43" s="426"/>
      <c r="R43" s="426"/>
      <c r="S43" s="426"/>
      <c r="T43" s="426"/>
      <c r="U43" s="426"/>
      <c r="V43" s="426"/>
      <c r="W43" s="426"/>
      <c r="X43" s="426"/>
      <c r="Y43" s="426"/>
      <c r="Z43" s="426"/>
      <c r="AA43" s="426"/>
    </row>
    <row r="44" spans="1:27" ht="15" customHeight="1" outlineLevel="1">
      <c r="A44" s="439"/>
      <c r="B44" s="209" t="s">
        <v>775</v>
      </c>
      <c r="C44" s="473"/>
      <c r="D44" s="470" t="s">
        <v>776</v>
      </c>
      <c r="E44" s="471" t="s">
        <v>777</v>
      </c>
      <c r="F44" s="494"/>
      <c r="G44" s="495" t="s">
        <v>798</v>
      </c>
      <c r="H44" s="496"/>
      <c r="I44" s="496"/>
      <c r="J44" s="497"/>
      <c r="K44" s="498" t="s">
        <v>799</v>
      </c>
      <c r="L44" s="499" t="s">
        <v>786</v>
      </c>
      <c r="M44" s="439"/>
      <c r="N44" s="439"/>
      <c r="O44" s="439"/>
      <c r="P44" s="439"/>
      <c r="Q44" s="426"/>
      <c r="R44" s="426"/>
      <c r="S44" s="426"/>
      <c r="T44" s="426"/>
      <c r="U44" s="426"/>
      <c r="V44" s="426"/>
      <c r="W44" s="426"/>
      <c r="X44" s="426"/>
      <c r="Y44" s="426"/>
      <c r="Z44" s="426"/>
      <c r="AA44" s="426"/>
    </row>
    <row r="45" spans="1:27" ht="15" customHeight="1" outlineLevel="1">
      <c r="A45" s="439"/>
      <c r="B45" s="500" t="s">
        <v>790</v>
      </c>
      <c r="C45" s="477"/>
      <c r="D45" s="477">
        <v>4035</v>
      </c>
      <c r="E45" s="478">
        <v>4707</v>
      </c>
      <c r="F45" s="501"/>
      <c r="G45" s="629">
        <v>413045424</v>
      </c>
      <c r="H45" s="496"/>
      <c r="I45" s="496"/>
      <c r="J45" s="503"/>
      <c r="K45" s="504">
        <v>5.5599999999999997E-2</v>
      </c>
      <c r="L45" s="483">
        <f t="shared" ref="L45:L49" si="4">+K45*G45</f>
        <v>22965325.5744</v>
      </c>
      <c r="M45" s="439"/>
      <c r="N45" s="439"/>
      <c r="O45" s="439"/>
      <c r="P45" s="439"/>
      <c r="Q45" s="426"/>
      <c r="R45" s="426"/>
      <c r="S45" s="426"/>
      <c r="T45" s="426"/>
      <c r="U45" s="426"/>
      <c r="V45" s="426"/>
      <c r="W45" s="426"/>
      <c r="X45" s="426"/>
      <c r="Y45" s="426"/>
      <c r="Z45" s="426"/>
      <c r="AA45" s="426"/>
    </row>
    <row r="46" spans="1:27" ht="15" customHeight="1" outlineLevel="1">
      <c r="A46" s="439"/>
      <c r="B46" s="500" t="s">
        <v>791</v>
      </c>
      <c r="C46" s="477"/>
      <c r="D46" s="477">
        <v>4010</v>
      </c>
      <c r="E46" s="478">
        <v>4707</v>
      </c>
      <c r="F46" s="501"/>
      <c r="G46" s="629">
        <v>574801797</v>
      </c>
      <c r="H46" s="496"/>
      <c r="I46" s="496"/>
      <c r="J46" s="503"/>
      <c r="K46" s="476">
        <v>5.5599999999999997E-2</v>
      </c>
      <c r="L46" s="483">
        <f t="shared" si="4"/>
        <v>31958979.913199998</v>
      </c>
      <c r="M46" s="439"/>
      <c r="N46" s="439"/>
      <c r="O46" s="439"/>
      <c r="P46" s="439"/>
      <c r="Q46" s="426"/>
      <c r="R46" s="426"/>
      <c r="S46" s="426"/>
      <c r="T46" s="426"/>
      <c r="U46" s="426"/>
      <c r="V46" s="426"/>
      <c r="W46" s="426"/>
      <c r="X46" s="426"/>
      <c r="Y46" s="426"/>
      <c r="Z46" s="426"/>
      <c r="AA46" s="426"/>
    </row>
    <row r="47" spans="1:27" ht="15" customHeight="1" outlineLevel="1">
      <c r="A47" s="439"/>
      <c r="B47" s="500" t="s">
        <v>792</v>
      </c>
      <c r="C47" s="477"/>
      <c r="D47" s="477">
        <v>4010</v>
      </c>
      <c r="E47" s="478">
        <v>4707</v>
      </c>
      <c r="F47" s="501"/>
      <c r="G47" s="629">
        <v>613466668</v>
      </c>
      <c r="H47" s="496"/>
      <c r="I47" s="496"/>
      <c r="J47" s="503"/>
      <c r="K47" s="476">
        <v>5.5599999999999997E-2</v>
      </c>
      <c r="L47" s="483">
        <f t="shared" si="4"/>
        <v>34108746.740800001</v>
      </c>
      <c r="M47" s="439"/>
      <c r="N47" s="439"/>
      <c r="O47" s="439"/>
      <c r="P47" s="439"/>
      <c r="Q47" s="426"/>
      <c r="R47" s="426"/>
      <c r="S47" s="426"/>
      <c r="T47" s="426"/>
      <c r="U47" s="426"/>
      <c r="V47" s="426"/>
      <c r="W47" s="426"/>
      <c r="X47" s="426"/>
      <c r="Y47" s="426"/>
      <c r="Z47" s="426"/>
      <c r="AA47" s="426"/>
    </row>
    <row r="48" spans="1:27" ht="15" customHeight="1" outlineLevel="1">
      <c r="A48" s="439"/>
      <c r="B48" s="485"/>
      <c r="C48" s="477"/>
      <c r="D48" s="477">
        <v>4010</v>
      </c>
      <c r="E48" s="478">
        <v>4707</v>
      </c>
      <c r="F48" s="501"/>
      <c r="G48" s="502"/>
      <c r="H48" s="496"/>
      <c r="I48" s="496"/>
      <c r="J48" s="503"/>
      <c r="K48" s="485"/>
      <c r="L48" s="483">
        <f t="shared" si="4"/>
        <v>0</v>
      </c>
      <c r="M48" s="439"/>
      <c r="N48" s="439"/>
      <c r="O48" s="439"/>
      <c r="P48" s="439"/>
      <c r="Q48" s="426"/>
      <c r="R48" s="426"/>
      <c r="S48" s="426"/>
      <c r="T48" s="426"/>
      <c r="U48" s="426"/>
      <c r="V48" s="426"/>
      <c r="W48" s="426"/>
      <c r="X48" s="426"/>
      <c r="Y48" s="426"/>
      <c r="Z48" s="426"/>
      <c r="AA48" s="426"/>
    </row>
    <row r="49" spans="1:27" ht="15" customHeight="1" outlineLevel="1">
      <c r="A49" s="439"/>
      <c r="B49" s="485"/>
      <c r="C49" s="477"/>
      <c r="D49" s="477">
        <v>4010</v>
      </c>
      <c r="E49" s="478">
        <v>4707</v>
      </c>
      <c r="F49" s="501"/>
      <c r="G49" s="502"/>
      <c r="H49" s="496"/>
      <c r="I49" s="496"/>
      <c r="J49" s="505"/>
      <c r="K49" s="485"/>
      <c r="L49" s="483">
        <f t="shared" si="4"/>
        <v>0</v>
      </c>
      <c r="M49" s="439"/>
      <c r="N49" s="439"/>
      <c r="O49" s="439"/>
      <c r="P49" s="439"/>
      <c r="Q49" s="426"/>
      <c r="R49" s="426"/>
      <c r="S49" s="426"/>
      <c r="T49" s="426"/>
      <c r="U49" s="426"/>
      <c r="V49" s="426"/>
      <c r="W49" s="426"/>
      <c r="X49" s="426"/>
      <c r="Y49" s="426"/>
      <c r="Z49" s="426"/>
      <c r="AA49" s="426"/>
    </row>
    <row r="50" spans="1:27" ht="15" customHeight="1" outlineLevel="1">
      <c r="A50" s="439"/>
      <c r="B50" s="426"/>
      <c r="C50" s="426"/>
      <c r="D50" s="426"/>
      <c r="E50" s="426"/>
      <c r="F50" s="506">
        <f>+F45+F46</f>
        <v>0</v>
      </c>
      <c r="G50" s="507">
        <f>SUM(G45:G49)</f>
        <v>1601313889</v>
      </c>
      <c r="H50" s="496"/>
      <c r="I50" s="496"/>
      <c r="J50" s="508"/>
      <c r="K50" s="509"/>
      <c r="L50" s="510">
        <f>SUM(L45:L49)</f>
        <v>89033052.228399992</v>
      </c>
      <c r="M50" s="439"/>
      <c r="N50" s="439"/>
      <c r="O50" s="439"/>
      <c r="P50" s="439"/>
      <c r="Q50" s="426"/>
      <c r="R50" s="426"/>
      <c r="S50" s="426"/>
      <c r="T50" s="426"/>
      <c r="U50" s="426"/>
      <c r="V50" s="426"/>
      <c r="W50" s="426"/>
      <c r="X50" s="426"/>
      <c r="Y50" s="426"/>
      <c r="Z50" s="426"/>
      <c r="AA50" s="426"/>
    </row>
    <row r="51" spans="1:27" ht="15" customHeight="1" outlineLevel="1">
      <c r="A51" s="439"/>
      <c r="B51" s="439"/>
      <c r="C51" s="439"/>
      <c r="D51" s="439"/>
      <c r="E51" s="439"/>
      <c r="F51" s="439"/>
      <c r="G51" s="439"/>
      <c r="H51" s="439"/>
      <c r="I51" s="439"/>
      <c r="J51" s="439"/>
      <c r="K51" s="439"/>
      <c r="L51" s="439"/>
      <c r="M51" s="439"/>
      <c r="N51" s="439"/>
      <c r="O51" s="439"/>
      <c r="P51" s="439"/>
      <c r="Q51" s="426"/>
      <c r="R51" s="426"/>
      <c r="S51" s="426"/>
      <c r="T51" s="426"/>
      <c r="U51" s="426"/>
      <c r="V51" s="426"/>
      <c r="W51" s="426"/>
      <c r="X51" s="426"/>
      <c r="Y51" s="426"/>
      <c r="Z51" s="426"/>
      <c r="AA51" s="426"/>
    </row>
    <row r="52" spans="1:27" ht="15.75" customHeight="1" outlineLevel="1">
      <c r="A52" s="426"/>
      <c r="B52" s="467" t="s">
        <v>800</v>
      </c>
      <c r="C52" s="426"/>
      <c r="D52" s="426"/>
      <c r="E52" s="468"/>
      <c r="F52" s="469"/>
      <c r="G52" s="732">
        <f>G43</f>
        <v>2026</v>
      </c>
      <c r="H52" s="656"/>
      <c r="I52" s="656"/>
      <c r="J52" s="656"/>
      <c r="K52" s="656"/>
      <c r="L52" s="657"/>
      <c r="M52" s="426"/>
      <c r="N52" s="426"/>
      <c r="O52" s="426"/>
      <c r="P52" s="426"/>
      <c r="Q52" s="426"/>
      <c r="R52" s="426"/>
      <c r="S52" s="426"/>
      <c r="T52" s="426"/>
      <c r="U52" s="426"/>
      <c r="V52" s="426"/>
      <c r="W52" s="426"/>
      <c r="X52" s="426"/>
      <c r="Y52" s="426"/>
      <c r="Z52" s="426"/>
      <c r="AA52" s="426"/>
    </row>
    <row r="53" spans="1:27" ht="15" customHeight="1" outlineLevel="1">
      <c r="A53" s="25"/>
      <c r="B53" s="209" t="s">
        <v>775</v>
      </c>
      <c r="C53" s="470"/>
      <c r="D53" s="470" t="s">
        <v>776</v>
      </c>
      <c r="E53" s="471" t="s">
        <v>777</v>
      </c>
      <c r="F53" s="470"/>
      <c r="G53" s="470"/>
      <c r="H53" s="470"/>
      <c r="I53" s="470"/>
      <c r="J53" s="470"/>
      <c r="K53" s="470"/>
      <c r="L53" s="473" t="s">
        <v>786</v>
      </c>
      <c r="M53" s="25"/>
      <c r="N53" s="25"/>
      <c r="O53" s="25"/>
      <c r="P53" s="25"/>
      <c r="Q53" s="426"/>
      <c r="R53" s="426"/>
      <c r="S53" s="426"/>
      <c r="T53" s="426"/>
      <c r="U53" s="426"/>
      <c r="V53" s="426"/>
      <c r="W53" s="426"/>
      <c r="X53" s="426"/>
      <c r="Y53" s="426"/>
      <c r="Z53" s="426"/>
      <c r="AA53" s="426"/>
    </row>
    <row r="54" spans="1:27" ht="30.75" customHeight="1" outlineLevel="1">
      <c r="A54" s="426"/>
      <c r="B54" s="472" t="s">
        <v>778</v>
      </c>
      <c r="C54" s="473" t="s">
        <v>779</v>
      </c>
      <c r="D54" s="473" t="s">
        <v>780</v>
      </c>
      <c r="E54" s="473" t="s">
        <v>780</v>
      </c>
      <c r="F54" s="184"/>
      <c r="G54" s="184"/>
      <c r="H54" s="475" t="s">
        <v>801</v>
      </c>
      <c r="I54" s="511"/>
      <c r="J54" s="511"/>
      <c r="K54" s="184" t="s">
        <v>802</v>
      </c>
      <c r="L54" s="426"/>
      <c r="M54" s="426"/>
      <c r="N54" s="426"/>
      <c r="O54" s="426"/>
      <c r="P54" s="426"/>
      <c r="Q54" s="426"/>
      <c r="R54" s="426"/>
      <c r="S54" s="426"/>
      <c r="T54" s="426"/>
      <c r="U54" s="426"/>
      <c r="V54" s="426"/>
      <c r="W54" s="426"/>
      <c r="X54" s="426"/>
      <c r="Y54" s="426"/>
      <c r="Z54" s="426"/>
      <c r="AA54" s="426"/>
    </row>
    <row r="55" spans="1:27" ht="15" customHeight="1" outlineLevel="1">
      <c r="A55" s="426"/>
      <c r="B55" s="512" t="str">
        <f t="shared" ref="B55:B65" si="5">IF(B29=0,"",B29)</f>
        <v>RESIDENTIAL</v>
      </c>
      <c r="C55" s="477" t="s">
        <v>788</v>
      </c>
      <c r="D55" s="477">
        <v>4006</v>
      </c>
      <c r="E55" s="477">
        <v>4707</v>
      </c>
      <c r="F55" s="513"/>
      <c r="G55" s="513"/>
      <c r="H55" s="514">
        <f t="shared" ref="H55:H65" si="6">+H29</f>
        <v>25177144</v>
      </c>
      <c r="I55" s="513"/>
      <c r="J55" s="513"/>
      <c r="K55" s="515">
        <f t="shared" ref="K55:K65" si="7">+$G$18/1000</f>
        <v>6.3659999999999994E-2</v>
      </c>
      <c r="L55" s="483">
        <f t="shared" ref="L55:L65" si="8">+K55*H55</f>
        <v>1602776.9870399998</v>
      </c>
      <c r="M55" s="426"/>
      <c r="N55" s="426"/>
      <c r="O55" s="426"/>
      <c r="P55" s="426"/>
      <c r="Q55" s="426"/>
      <c r="R55" s="426"/>
      <c r="S55" s="426"/>
      <c r="T55" s="426"/>
      <c r="U55" s="426"/>
      <c r="V55" s="426"/>
      <c r="W55" s="426"/>
      <c r="X55" s="426"/>
      <c r="Y55" s="426"/>
      <c r="Z55" s="426"/>
      <c r="AA55" s="426"/>
    </row>
    <row r="56" spans="1:27" ht="15" customHeight="1" outlineLevel="1">
      <c r="A56" s="426"/>
      <c r="B56" s="512" t="str">
        <f t="shared" si="5"/>
        <v>GENERAL SERVICE &lt;50KW</v>
      </c>
      <c r="C56" s="477" t="s">
        <v>788</v>
      </c>
      <c r="D56" s="477">
        <v>4010</v>
      </c>
      <c r="E56" s="477">
        <v>4707</v>
      </c>
      <c r="F56" s="513"/>
      <c r="G56" s="513"/>
      <c r="H56" s="514">
        <f t="shared" si="6"/>
        <v>108644280</v>
      </c>
      <c r="I56" s="513"/>
      <c r="J56" s="513"/>
      <c r="K56" s="515">
        <f t="shared" si="7"/>
        <v>6.3659999999999994E-2</v>
      </c>
      <c r="L56" s="483">
        <f t="shared" si="8"/>
        <v>6916294.8647999996</v>
      </c>
      <c r="M56" s="426"/>
      <c r="N56" s="426"/>
      <c r="O56" s="426"/>
      <c r="P56" s="426"/>
      <c r="Q56" s="426"/>
      <c r="R56" s="426"/>
      <c r="S56" s="426"/>
      <c r="T56" s="426"/>
      <c r="U56" s="426"/>
      <c r="V56" s="426"/>
      <c r="W56" s="426"/>
      <c r="X56" s="426"/>
      <c r="Y56" s="426"/>
      <c r="Z56" s="426"/>
      <c r="AA56" s="426"/>
    </row>
    <row r="57" spans="1:27" ht="15" customHeight="1" outlineLevel="1">
      <c r="A57" s="426"/>
      <c r="B57" s="512" t="str">
        <f t="shared" si="5"/>
        <v>GENERAL SERVICE 1000-1500KW</v>
      </c>
      <c r="C57" s="477" t="s">
        <v>788</v>
      </c>
      <c r="D57" s="477">
        <v>4035</v>
      </c>
      <c r="E57" s="477">
        <v>4707</v>
      </c>
      <c r="F57" s="513"/>
      <c r="G57" s="513"/>
      <c r="H57" s="514">
        <f t="shared" si="6"/>
        <v>2135891920</v>
      </c>
      <c r="I57" s="513"/>
      <c r="J57" s="513"/>
      <c r="K57" s="515">
        <f t="shared" si="7"/>
        <v>6.3659999999999994E-2</v>
      </c>
      <c r="L57" s="483">
        <f t="shared" si="8"/>
        <v>135970879.62719998</v>
      </c>
      <c r="M57" s="426"/>
      <c r="N57" s="426"/>
      <c r="O57" s="426"/>
      <c r="P57" s="426"/>
      <c r="Q57" s="426"/>
      <c r="R57" s="426"/>
      <c r="S57" s="426"/>
      <c r="T57" s="426"/>
      <c r="U57" s="426"/>
      <c r="V57" s="426"/>
      <c r="W57" s="426"/>
      <c r="X57" s="426"/>
      <c r="Y57" s="426"/>
      <c r="Z57" s="426"/>
      <c r="AA57" s="426"/>
    </row>
    <row r="58" spans="1:27" ht="15" customHeight="1" outlineLevel="1">
      <c r="A58" s="426"/>
      <c r="B58" s="512" t="str">
        <f t="shared" si="5"/>
        <v>GENERAL SERVICE 1500-5000 KW</v>
      </c>
      <c r="C58" s="477" t="s">
        <v>788</v>
      </c>
      <c r="D58" s="477">
        <v>4010</v>
      </c>
      <c r="E58" s="477">
        <v>4707</v>
      </c>
      <c r="F58" s="513"/>
      <c r="G58" s="513"/>
      <c r="H58" s="514">
        <f t="shared" si="6"/>
        <v>152231325</v>
      </c>
      <c r="I58" s="513"/>
      <c r="J58" s="513"/>
      <c r="K58" s="515">
        <f t="shared" si="7"/>
        <v>6.3659999999999994E-2</v>
      </c>
      <c r="L58" s="483">
        <f t="shared" si="8"/>
        <v>9691046.1494999994</v>
      </c>
      <c r="M58" s="426"/>
      <c r="N58" s="426"/>
      <c r="O58" s="426"/>
      <c r="P58" s="426"/>
      <c r="Q58" s="426"/>
      <c r="R58" s="426"/>
      <c r="S58" s="426"/>
      <c r="T58" s="426"/>
      <c r="U58" s="426"/>
      <c r="V58" s="426"/>
      <c r="W58" s="426"/>
      <c r="X58" s="426"/>
      <c r="Y58" s="426"/>
      <c r="Z58" s="426"/>
      <c r="AA58" s="426"/>
    </row>
    <row r="59" spans="1:27" ht="15" customHeight="1" outlineLevel="1">
      <c r="A59" s="426"/>
      <c r="B59" s="512" t="str">
        <f t="shared" si="5"/>
        <v>LARGE USER</v>
      </c>
      <c r="C59" s="477" t="s">
        <v>788</v>
      </c>
      <c r="D59" s="477">
        <v>4025</v>
      </c>
      <c r="E59" s="477">
        <v>4707</v>
      </c>
      <c r="F59" s="513"/>
      <c r="G59" s="513"/>
      <c r="H59" s="514">
        <f t="shared" si="6"/>
        <v>58683089</v>
      </c>
      <c r="I59" s="513"/>
      <c r="J59" s="513"/>
      <c r="K59" s="515">
        <f t="shared" si="7"/>
        <v>6.3659999999999994E-2</v>
      </c>
      <c r="L59" s="483">
        <f t="shared" si="8"/>
        <v>3735765.4457399999</v>
      </c>
      <c r="M59" s="426"/>
      <c r="N59" s="426"/>
      <c r="O59" s="426"/>
      <c r="P59" s="426"/>
      <c r="Q59" s="426"/>
      <c r="R59" s="426"/>
      <c r="S59" s="426"/>
      <c r="T59" s="426"/>
      <c r="U59" s="426"/>
      <c r="V59" s="426"/>
      <c r="W59" s="426"/>
      <c r="X59" s="426"/>
      <c r="Y59" s="426"/>
      <c r="Z59" s="426"/>
      <c r="AA59" s="426"/>
    </row>
    <row r="60" spans="1:27" ht="15" customHeight="1" outlineLevel="1">
      <c r="A60" s="426"/>
      <c r="B60" s="512" t="str">
        <f t="shared" si="5"/>
        <v>STREETLIGHTING</v>
      </c>
      <c r="C60" s="477" t="s">
        <v>788</v>
      </c>
      <c r="D60" s="477">
        <v>4025</v>
      </c>
      <c r="E60" s="477">
        <v>4707</v>
      </c>
      <c r="F60" s="513"/>
      <c r="G60" s="513"/>
      <c r="H60" s="514">
        <f t="shared" si="6"/>
        <v>22995495</v>
      </c>
      <c r="I60" s="513"/>
      <c r="J60" s="513"/>
      <c r="K60" s="515">
        <f t="shared" si="7"/>
        <v>6.3659999999999994E-2</v>
      </c>
      <c r="L60" s="483">
        <f t="shared" si="8"/>
        <v>1463893.2116999999</v>
      </c>
      <c r="M60" s="426"/>
      <c r="N60" s="426"/>
      <c r="O60" s="426"/>
      <c r="P60" s="426"/>
      <c r="Q60" s="426"/>
      <c r="R60" s="426"/>
      <c r="S60" s="426"/>
      <c r="T60" s="426"/>
      <c r="U60" s="426"/>
      <c r="V60" s="426"/>
      <c r="W60" s="426"/>
      <c r="X60" s="426"/>
      <c r="Y60" s="426"/>
      <c r="Z60" s="426"/>
      <c r="AA60" s="426"/>
    </row>
    <row r="61" spans="1:27" ht="15" customHeight="1" outlineLevel="1">
      <c r="A61" s="426"/>
      <c r="B61" s="512" t="str">
        <f t="shared" si="5"/>
        <v>SENTINEL LIGHTS</v>
      </c>
      <c r="C61" s="477" t="s">
        <v>788</v>
      </c>
      <c r="D61" s="477">
        <v>4025</v>
      </c>
      <c r="E61" s="477">
        <v>4707</v>
      </c>
      <c r="F61" s="513"/>
      <c r="G61" s="513"/>
      <c r="H61" s="514">
        <f t="shared" si="6"/>
        <v>0</v>
      </c>
      <c r="I61" s="513"/>
      <c r="J61" s="513"/>
      <c r="K61" s="515">
        <f t="shared" si="7"/>
        <v>6.3659999999999994E-2</v>
      </c>
      <c r="L61" s="483">
        <f t="shared" si="8"/>
        <v>0</v>
      </c>
      <c r="M61" s="426"/>
      <c r="N61" s="426"/>
      <c r="O61" s="426"/>
      <c r="P61" s="426"/>
      <c r="Q61" s="426"/>
      <c r="R61" s="426"/>
      <c r="S61" s="426"/>
      <c r="T61" s="426"/>
      <c r="U61" s="426"/>
      <c r="V61" s="426"/>
      <c r="W61" s="426"/>
      <c r="X61" s="426"/>
      <c r="Y61" s="426"/>
      <c r="Z61" s="426"/>
      <c r="AA61" s="426"/>
    </row>
    <row r="62" spans="1:27" ht="15" customHeight="1" outlineLevel="1">
      <c r="A62" s="426"/>
      <c r="B62" s="512" t="str">
        <f t="shared" si="5"/>
        <v>UNMETERED SCATTERED LOADS</v>
      </c>
      <c r="C62" s="477" t="s">
        <v>788</v>
      </c>
      <c r="D62" s="477">
        <v>4025</v>
      </c>
      <c r="E62" s="477">
        <v>4707</v>
      </c>
      <c r="F62" s="513"/>
      <c r="G62" s="513"/>
      <c r="H62" s="514">
        <f t="shared" si="6"/>
        <v>0</v>
      </c>
      <c r="I62" s="513"/>
      <c r="J62" s="513"/>
      <c r="K62" s="515">
        <f t="shared" si="7"/>
        <v>6.3659999999999994E-2</v>
      </c>
      <c r="L62" s="483">
        <f t="shared" si="8"/>
        <v>0</v>
      </c>
      <c r="M62" s="426"/>
      <c r="N62" s="426"/>
      <c r="O62" s="426"/>
      <c r="P62" s="426"/>
      <c r="Q62" s="426"/>
      <c r="R62" s="426"/>
      <c r="S62" s="426"/>
      <c r="T62" s="426"/>
      <c r="U62" s="426"/>
      <c r="V62" s="426"/>
      <c r="W62" s="426"/>
      <c r="X62" s="426"/>
      <c r="Y62" s="426"/>
      <c r="Z62" s="426"/>
      <c r="AA62" s="426"/>
    </row>
    <row r="63" spans="1:27" ht="15" customHeight="1" outlineLevel="1">
      <c r="A63" s="426"/>
      <c r="B63" s="512" t="str">
        <f t="shared" si="5"/>
        <v>DRYCORE</v>
      </c>
      <c r="C63" s="477" t="s">
        <v>788</v>
      </c>
      <c r="D63" s="477">
        <v>4025</v>
      </c>
      <c r="E63" s="477">
        <v>4707</v>
      </c>
      <c r="F63" s="513"/>
      <c r="G63" s="513"/>
      <c r="H63" s="514">
        <f t="shared" si="6"/>
        <v>7264854</v>
      </c>
      <c r="I63" s="513"/>
      <c r="J63" s="513"/>
      <c r="K63" s="515">
        <f t="shared" si="7"/>
        <v>6.3659999999999994E-2</v>
      </c>
      <c r="L63" s="483">
        <f t="shared" si="8"/>
        <v>462480.60563999997</v>
      </c>
      <c r="M63" s="426"/>
      <c r="N63" s="426"/>
      <c r="O63" s="426"/>
      <c r="P63" s="426"/>
      <c r="Q63" s="426"/>
      <c r="R63" s="426"/>
      <c r="S63" s="426"/>
      <c r="T63" s="426"/>
      <c r="U63" s="426"/>
      <c r="V63" s="426"/>
      <c r="W63" s="426"/>
      <c r="X63" s="426"/>
      <c r="Y63" s="426"/>
      <c r="Z63" s="426"/>
      <c r="AA63" s="426"/>
    </row>
    <row r="64" spans="1:27" ht="15" customHeight="1" outlineLevel="1">
      <c r="A64" s="426"/>
      <c r="B64" s="512" t="str">
        <f t="shared" si="5"/>
        <v>Embedded Distributor</v>
      </c>
      <c r="C64" s="477" t="s">
        <v>788</v>
      </c>
      <c r="D64" s="477">
        <v>4025</v>
      </c>
      <c r="E64" s="477">
        <v>4707</v>
      </c>
      <c r="F64" s="513"/>
      <c r="G64" s="513"/>
      <c r="H64" s="514">
        <f t="shared" si="6"/>
        <v>0</v>
      </c>
      <c r="I64" s="513"/>
      <c r="J64" s="513"/>
      <c r="K64" s="515">
        <f t="shared" si="7"/>
        <v>6.3659999999999994E-2</v>
      </c>
      <c r="L64" s="483">
        <f t="shared" si="8"/>
        <v>0</v>
      </c>
      <c r="M64" s="426"/>
      <c r="N64" s="426"/>
      <c r="O64" s="426"/>
      <c r="P64" s="426"/>
      <c r="Q64" s="426"/>
      <c r="R64" s="426"/>
      <c r="S64" s="426"/>
      <c r="T64" s="426"/>
      <c r="U64" s="426"/>
      <c r="V64" s="426"/>
      <c r="W64" s="426"/>
      <c r="X64" s="426"/>
      <c r="Y64" s="426"/>
      <c r="Z64" s="426"/>
      <c r="AA64" s="426"/>
    </row>
    <row r="65" spans="1:27" ht="15" customHeight="1" outlineLevel="1">
      <c r="A65" s="426"/>
      <c r="B65" s="512" t="str">
        <f t="shared" si="5"/>
        <v>(volumes for the test year is loss adjusted)</v>
      </c>
      <c r="C65" s="477" t="s">
        <v>788</v>
      </c>
      <c r="D65" s="477">
        <v>4025</v>
      </c>
      <c r="E65" s="477">
        <v>4707</v>
      </c>
      <c r="F65" s="513"/>
      <c r="G65" s="513"/>
      <c r="H65" s="514">
        <f t="shared" si="6"/>
        <v>0</v>
      </c>
      <c r="I65" s="513"/>
      <c r="J65" s="513"/>
      <c r="K65" s="515">
        <f t="shared" si="7"/>
        <v>6.3659999999999994E-2</v>
      </c>
      <c r="L65" s="483">
        <f t="shared" si="8"/>
        <v>0</v>
      </c>
      <c r="M65" s="426"/>
      <c r="N65" s="426"/>
      <c r="O65" s="426"/>
      <c r="P65" s="426"/>
      <c r="Q65" s="426"/>
      <c r="R65" s="426"/>
      <c r="S65" s="426"/>
      <c r="T65" s="426"/>
      <c r="U65" s="426"/>
      <c r="V65" s="426"/>
      <c r="W65" s="426"/>
      <c r="X65" s="426"/>
      <c r="Y65" s="426"/>
      <c r="Z65" s="426"/>
      <c r="AA65" s="426"/>
    </row>
    <row r="66" spans="1:27" ht="15" customHeight="1" outlineLevel="1">
      <c r="A66" s="426"/>
      <c r="B66" s="512" t="s">
        <v>803</v>
      </c>
      <c r="C66" s="473"/>
      <c r="D66" s="473"/>
      <c r="E66" s="474"/>
      <c r="F66" s="516"/>
      <c r="G66" s="516"/>
      <c r="H66" s="517">
        <f>SUM(H55:H65)</f>
        <v>2510888107</v>
      </c>
      <c r="I66" s="516"/>
      <c r="J66" s="516"/>
      <c r="K66" s="518"/>
      <c r="L66" s="491"/>
      <c r="M66" s="426"/>
      <c r="N66" s="426"/>
      <c r="O66" s="426"/>
      <c r="P66" s="426"/>
      <c r="Q66" s="426"/>
      <c r="R66" s="426"/>
      <c r="S66" s="426"/>
      <c r="T66" s="426"/>
      <c r="U66" s="426"/>
      <c r="V66" s="426"/>
      <c r="W66" s="426"/>
      <c r="X66" s="426"/>
      <c r="Y66" s="426"/>
      <c r="Z66" s="426"/>
      <c r="AA66" s="426"/>
    </row>
    <row r="67" spans="1:27" ht="15" customHeight="1" outlineLevel="1">
      <c r="A67" s="426"/>
      <c r="B67" s="209" t="s">
        <v>620</v>
      </c>
      <c r="C67" s="487"/>
      <c r="D67" s="470"/>
      <c r="E67" s="471"/>
      <c r="F67" s="519"/>
      <c r="G67" s="519"/>
      <c r="H67" s="519"/>
      <c r="I67" s="519"/>
      <c r="J67" s="519"/>
      <c r="K67" s="488"/>
      <c r="L67" s="510">
        <f>SUM(L55:L65)</f>
        <v>159843136.89161998</v>
      </c>
      <c r="M67" s="426"/>
      <c r="N67" s="426"/>
      <c r="O67" s="426"/>
      <c r="P67" s="426"/>
      <c r="Q67" s="426"/>
      <c r="R67" s="426"/>
      <c r="S67" s="426"/>
      <c r="T67" s="426"/>
      <c r="U67" s="426"/>
      <c r="V67" s="426"/>
      <c r="W67" s="426"/>
      <c r="X67" s="426"/>
      <c r="Y67" s="426"/>
      <c r="Z67" s="426"/>
      <c r="AA67" s="426"/>
    </row>
    <row r="68" spans="1:27" ht="15" customHeight="1" outlineLevel="1">
      <c r="A68" s="426"/>
      <c r="B68" s="25"/>
      <c r="C68" s="520"/>
      <c r="D68" s="76"/>
      <c r="E68" s="76"/>
      <c r="F68" s="521"/>
      <c r="G68" s="521"/>
      <c r="H68" s="521"/>
      <c r="I68" s="521"/>
      <c r="J68" s="521"/>
      <c r="K68" s="521"/>
      <c r="L68" s="433"/>
      <c r="M68" s="426"/>
      <c r="N68" s="426"/>
      <c r="O68" s="426"/>
      <c r="P68" s="426"/>
      <c r="Q68" s="426"/>
      <c r="R68" s="426"/>
      <c r="S68" s="426"/>
      <c r="T68" s="426"/>
      <c r="U68" s="426"/>
      <c r="V68" s="426"/>
      <c r="W68" s="426"/>
      <c r="X68" s="426"/>
      <c r="Y68" s="426"/>
      <c r="Z68" s="426"/>
      <c r="AA68" s="426"/>
    </row>
    <row r="69" spans="1:27" ht="15" customHeight="1" outlineLevel="1">
      <c r="A69" s="426"/>
      <c r="B69" s="426"/>
      <c r="C69" s="426"/>
      <c r="D69" s="426"/>
      <c r="E69" s="426"/>
      <c r="F69" s="426"/>
      <c r="G69" s="426"/>
      <c r="H69" s="426"/>
      <c r="I69" s="426"/>
      <c r="J69" s="426"/>
      <c r="K69" s="426"/>
      <c r="L69" s="522"/>
      <c r="M69" s="426"/>
      <c r="N69" s="426"/>
      <c r="O69" s="426"/>
      <c r="P69" s="426"/>
      <c r="Q69" s="426"/>
      <c r="R69" s="426"/>
      <c r="S69" s="426"/>
      <c r="T69" s="426"/>
      <c r="U69" s="426"/>
      <c r="V69" s="426"/>
      <c r="W69" s="426"/>
      <c r="X69" s="426"/>
      <c r="Y69" s="426"/>
      <c r="Z69" s="426"/>
      <c r="AA69" s="426"/>
    </row>
    <row r="70" spans="1:27" ht="15.75" customHeight="1">
      <c r="A70" s="426" t="s">
        <v>804</v>
      </c>
      <c r="B70" s="426"/>
      <c r="C70" s="426"/>
      <c r="D70" s="426"/>
      <c r="E70" s="426"/>
      <c r="F70" s="523"/>
      <c r="G70" s="523"/>
      <c r="H70" s="523"/>
      <c r="I70" s="523"/>
      <c r="J70" s="523"/>
      <c r="K70" s="523"/>
      <c r="L70" s="426"/>
      <c r="M70" s="426"/>
      <c r="N70" s="426"/>
      <c r="O70" s="426"/>
      <c r="P70" s="426"/>
      <c r="Q70" s="426"/>
      <c r="R70" s="426"/>
      <c r="S70" s="426"/>
      <c r="T70" s="426"/>
      <c r="U70" s="426"/>
      <c r="V70" s="426"/>
      <c r="W70" s="426"/>
      <c r="X70" s="426"/>
      <c r="Y70" s="426"/>
      <c r="Z70" s="426"/>
      <c r="AA70" s="426"/>
    </row>
    <row r="71" spans="1:27" ht="15.75" customHeight="1">
      <c r="A71" s="426" t="s">
        <v>805</v>
      </c>
      <c r="B71" s="426"/>
      <c r="C71" s="426"/>
      <c r="D71" s="426"/>
      <c r="E71" s="426"/>
      <c r="F71" s="426"/>
      <c r="G71" s="524"/>
      <c r="H71" s="524"/>
      <c r="I71" s="524"/>
      <c r="J71" s="524"/>
      <c r="K71" s="524"/>
      <c r="L71" s="426"/>
      <c r="M71" s="426"/>
      <c r="N71" s="426"/>
      <c r="O71" s="426"/>
      <c r="P71" s="426"/>
      <c r="Q71" s="426"/>
      <c r="R71" s="426"/>
      <c r="S71" s="426"/>
      <c r="T71" s="426"/>
      <c r="U71" s="426"/>
      <c r="V71" s="426"/>
      <c r="W71" s="426"/>
      <c r="X71" s="426"/>
      <c r="Y71" s="426"/>
      <c r="Z71" s="426"/>
      <c r="AA71" s="426"/>
    </row>
    <row r="72" spans="1:27" ht="15.75" customHeight="1">
      <c r="A72" s="426" t="s">
        <v>806</v>
      </c>
      <c r="B72" s="426"/>
      <c r="C72" s="426"/>
      <c r="D72" s="426"/>
      <c r="E72" s="426"/>
      <c r="F72" s="426"/>
      <c r="G72" s="426"/>
      <c r="H72" s="426"/>
      <c r="I72" s="426"/>
      <c r="J72" s="426"/>
      <c r="K72" s="426"/>
      <c r="L72" s="426"/>
      <c r="M72" s="426"/>
      <c r="N72" s="426"/>
      <c r="O72" s="426"/>
      <c r="P72" s="426"/>
      <c r="Q72" s="426"/>
      <c r="R72" s="426"/>
      <c r="S72" s="426"/>
      <c r="T72" s="426"/>
      <c r="U72" s="426"/>
      <c r="V72" s="426"/>
      <c r="W72" s="426"/>
      <c r="X72" s="426"/>
      <c r="Y72" s="426"/>
      <c r="Z72" s="426"/>
      <c r="AA72" s="426"/>
    </row>
    <row r="73" spans="1:27" ht="15.75" customHeight="1">
      <c r="A73" s="426"/>
      <c r="B73" s="426"/>
      <c r="C73" s="426"/>
      <c r="D73" s="426"/>
      <c r="E73" s="426"/>
      <c r="F73" s="426"/>
      <c r="G73" s="426"/>
      <c r="H73" s="426"/>
      <c r="I73" s="426"/>
      <c r="J73" s="426"/>
      <c r="K73" s="426"/>
      <c r="L73" s="426"/>
      <c r="M73" s="426"/>
      <c r="N73" s="426"/>
      <c r="O73" s="426"/>
      <c r="P73" s="426"/>
      <c r="Q73" s="426"/>
      <c r="R73" s="426"/>
      <c r="S73" s="426"/>
      <c r="T73" s="426"/>
      <c r="U73" s="426"/>
      <c r="V73" s="426"/>
      <c r="W73" s="426"/>
      <c r="X73" s="426"/>
      <c r="Y73" s="426"/>
      <c r="Z73" s="426"/>
      <c r="AA73" s="426"/>
    </row>
    <row r="74" spans="1:27" ht="15.75" customHeight="1">
      <c r="A74" s="426"/>
      <c r="B74" s="426"/>
      <c r="C74" s="426"/>
      <c r="D74" s="426"/>
      <c r="E74" s="426"/>
      <c r="F74" s="426"/>
      <c r="G74" s="426"/>
      <c r="H74" s="426"/>
      <c r="I74" s="426"/>
      <c r="J74" s="426"/>
      <c r="K74" s="426"/>
      <c r="L74" s="426"/>
      <c r="M74" s="426"/>
      <c r="N74" s="426"/>
      <c r="O74" s="426"/>
      <c r="P74" s="426"/>
      <c r="Q74" s="426"/>
      <c r="R74" s="426"/>
      <c r="S74" s="426"/>
      <c r="T74" s="426"/>
      <c r="U74" s="426"/>
      <c r="V74" s="426"/>
      <c r="W74" s="426"/>
      <c r="X74" s="426"/>
      <c r="Y74" s="426"/>
      <c r="Z74" s="426"/>
      <c r="AA74" s="426"/>
    </row>
    <row r="75" spans="1:27" ht="15.75" customHeight="1">
      <c r="A75" s="426"/>
      <c r="B75" s="426"/>
      <c r="C75" s="426"/>
      <c r="D75" s="426"/>
      <c r="E75" s="426"/>
      <c r="F75" s="426"/>
      <c r="G75" s="426"/>
      <c r="H75" s="426"/>
      <c r="I75" s="426"/>
      <c r="J75" s="426"/>
      <c r="K75" s="426"/>
      <c r="L75" s="426"/>
      <c r="M75" s="426"/>
      <c r="N75" s="426"/>
      <c r="O75" s="426"/>
      <c r="P75" s="426"/>
      <c r="Q75" s="426"/>
      <c r="R75" s="426"/>
      <c r="S75" s="426"/>
      <c r="T75" s="426"/>
      <c r="U75" s="426"/>
      <c r="V75" s="426"/>
      <c r="W75" s="426"/>
      <c r="X75" s="426"/>
      <c r="Y75" s="426"/>
      <c r="Z75" s="426"/>
      <c r="AA75" s="426"/>
    </row>
    <row r="76" spans="1:27" ht="15.75" customHeight="1">
      <c r="A76" s="426"/>
      <c r="B76" s="426"/>
      <c r="C76" s="426"/>
      <c r="D76" s="426"/>
      <c r="E76" s="426"/>
      <c r="F76" s="426"/>
      <c r="G76" s="426"/>
      <c r="H76" s="426"/>
      <c r="I76" s="426"/>
      <c r="J76" s="426"/>
      <c r="K76" s="426"/>
      <c r="L76" s="426"/>
      <c r="M76" s="426"/>
      <c r="N76" s="426"/>
      <c r="O76" s="426"/>
      <c r="P76" s="426"/>
      <c r="Q76" s="426"/>
      <c r="R76" s="426"/>
      <c r="S76" s="426"/>
      <c r="T76" s="426"/>
      <c r="U76" s="426"/>
      <c r="V76" s="426"/>
      <c r="W76" s="426"/>
      <c r="X76" s="426"/>
      <c r="Y76" s="426"/>
      <c r="Z76" s="426"/>
      <c r="AA76" s="426"/>
    </row>
    <row r="77" spans="1:27" ht="15.75" customHeight="1">
      <c r="A77" s="426"/>
      <c r="B77" s="426"/>
      <c r="C77" s="426"/>
      <c r="D77" s="426"/>
      <c r="E77" s="426"/>
      <c r="F77" s="426"/>
      <c r="G77" s="426"/>
      <c r="H77" s="426"/>
      <c r="I77" s="426"/>
      <c r="J77" s="426"/>
      <c r="K77" s="426"/>
      <c r="L77" s="426"/>
      <c r="M77" s="426"/>
      <c r="N77" s="426"/>
      <c r="O77" s="426"/>
      <c r="P77" s="426"/>
      <c r="Q77" s="426"/>
      <c r="R77" s="426"/>
      <c r="S77" s="426"/>
      <c r="T77" s="426"/>
      <c r="U77" s="426"/>
      <c r="V77" s="426"/>
      <c r="W77" s="426"/>
      <c r="X77" s="426"/>
      <c r="Y77" s="426"/>
      <c r="Z77" s="426"/>
      <c r="AA77" s="426"/>
    </row>
    <row r="78" spans="1:27" ht="15.75" customHeight="1">
      <c r="A78" s="426"/>
      <c r="B78" s="426"/>
      <c r="C78" s="426"/>
      <c r="D78" s="426"/>
      <c r="E78" s="426"/>
      <c r="F78" s="426"/>
      <c r="G78" s="426"/>
      <c r="H78" s="426"/>
      <c r="I78" s="426"/>
      <c r="J78" s="426"/>
      <c r="K78" s="426"/>
      <c r="L78" s="426"/>
      <c r="M78" s="426"/>
      <c r="N78" s="426"/>
      <c r="O78" s="426"/>
      <c r="P78" s="426"/>
      <c r="Q78" s="426"/>
      <c r="R78" s="426"/>
      <c r="S78" s="426"/>
      <c r="T78" s="426"/>
      <c r="U78" s="426"/>
      <c r="V78" s="426"/>
      <c r="W78" s="426"/>
      <c r="X78" s="426"/>
      <c r="Y78" s="426"/>
      <c r="Z78" s="426"/>
      <c r="AA78" s="426"/>
    </row>
    <row r="79" spans="1:27" ht="15.75" customHeight="1">
      <c r="A79" s="426"/>
      <c r="B79" s="426"/>
      <c r="C79" s="426"/>
      <c r="D79" s="426"/>
      <c r="E79" s="426"/>
      <c r="F79" s="426"/>
      <c r="G79" s="426"/>
      <c r="H79" s="426"/>
      <c r="I79" s="426"/>
      <c r="J79" s="426"/>
      <c r="K79" s="426"/>
      <c r="L79" s="426"/>
      <c r="M79" s="426"/>
      <c r="N79" s="426"/>
      <c r="O79" s="426"/>
      <c r="P79" s="426"/>
      <c r="Q79" s="426"/>
      <c r="R79" s="426"/>
      <c r="S79" s="426"/>
      <c r="T79" s="426"/>
      <c r="U79" s="426"/>
      <c r="V79" s="426"/>
      <c r="W79" s="426"/>
      <c r="X79" s="426"/>
      <c r="Y79" s="426"/>
      <c r="Z79" s="426"/>
      <c r="AA79" s="426"/>
    </row>
    <row r="80" spans="1:27" ht="15.75" customHeight="1">
      <c r="A80" s="426"/>
      <c r="B80" s="426"/>
      <c r="C80" s="426"/>
      <c r="D80" s="426"/>
      <c r="E80" s="426"/>
      <c r="F80" s="426"/>
      <c r="G80" s="426"/>
      <c r="H80" s="426"/>
      <c r="I80" s="426"/>
      <c r="J80" s="426"/>
      <c r="K80" s="426"/>
      <c r="L80" s="426"/>
      <c r="M80" s="426"/>
      <c r="N80" s="426"/>
      <c r="O80" s="426"/>
      <c r="P80" s="426"/>
      <c r="Q80" s="426"/>
      <c r="R80" s="426"/>
      <c r="S80" s="426"/>
      <c r="T80" s="426"/>
      <c r="U80" s="426"/>
      <c r="V80" s="426"/>
      <c r="W80" s="426"/>
      <c r="X80" s="426"/>
      <c r="Y80" s="426"/>
      <c r="Z80" s="426"/>
      <c r="AA80" s="426"/>
    </row>
    <row r="81" spans="1:27" ht="15.75" customHeight="1">
      <c r="A81" s="426"/>
      <c r="B81" s="426"/>
      <c r="C81" s="426"/>
      <c r="D81" s="426"/>
      <c r="E81" s="426"/>
      <c r="F81" s="426"/>
      <c r="G81" s="426"/>
      <c r="H81" s="426"/>
      <c r="I81" s="426"/>
      <c r="J81" s="426"/>
      <c r="K81" s="426"/>
      <c r="L81" s="426"/>
      <c r="M81" s="426"/>
      <c r="N81" s="426"/>
      <c r="O81" s="426"/>
      <c r="P81" s="426"/>
      <c r="Q81" s="426"/>
      <c r="R81" s="426"/>
      <c r="S81" s="426"/>
      <c r="T81" s="426"/>
      <c r="U81" s="426"/>
      <c r="V81" s="426"/>
      <c r="W81" s="426"/>
      <c r="X81" s="426"/>
      <c r="Y81" s="426"/>
      <c r="Z81" s="426"/>
      <c r="AA81" s="426"/>
    </row>
    <row r="82" spans="1:27" ht="15.75" customHeight="1">
      <c r="A82" s="426"/>
      <c r="B82" s="426"/>
      <c r="C82" s="426"/>
      <c r="D82" s="426"/>
      <c r="E82" s="426"/>
      <c r="F82" s="426"/>
      <c r="G82" s="426"/>
      <c r="H82" s="426"/>
      <c r="I82" s="426"/>
      <c r="J82" s="426"/>
      <c r="K82" s="426"/>
      <c r="L82" s="426"/>
      <c r="M82" s="426"/>
      <c r="N82" s="426"/>
      <c r="O82" s="426"/>
      <c r="P82" s="426"/>
      <c r="Q82" s="426"/>
      <c r="R82" s="426"/>
      <c r="S82" s="426"/>
      <c r="T82" s="426"/>
      <c r="U82" s="426"/>
      <c r="V82" s="426"/>
      <c r="W82" s="426"/>
      <c r="X82" s="426"/>
      <c r="Y82" s="426"/>
      <c r="Z82" s="426"/>
      <c r="AA82" s="426"/>
    </row>
    <row r="83" spans="1:27" ht="15.75" customHeight="1">
      <c r="A83" s="426"/>
      <c r="B83" s="426"/>
      <c r="C83" s="426"/>
      <c r="D83" s="426"/>
      <c r="E83" s="426"/>
      <c r="F83" s="426"/>
      <c r="G83" s="426"/>
      <c r="H83" s="426"/>
      <c r="I83" s="426"/>
      <c r="J83" s="426"/>
      <c r="K83" s="426"/>
      <c r="L83" s="426"/>
      <c r="M83" s="426"/>
      <c r="N83" s="426"/>
      <c r="O83" s="426"/>
      <c r="P83" s="426"/>
      <c r="Q83" s="426"/>
      <c r="R83" s="426"/>
      <c r="S83" s="426"/>
      <c r="T83" s="426"/>
      <c r="U83" s="426"/>
      <c r="V83" s="426"/>
      <c r="W83" s="426"/>
      <c r="X83" s="426"/>
      <c r="Y83" s="426"/>
      <c r="Z83" s="426"/>
      <c r="AA83" s="426"/>
    </row>
    <row r="84" spans="1:27" ht="15.75" customHeight="1">
      <c r="A84" s="426"/>
      <c r="B84" s="426"/>
      <c r="C84" s="426"/>
      <c r="D84" s="426"/>
      <c r="E84" s="426"/>
      <c r="F84" s="426"/>
      <c r="G84" s="426"/>
      <c r="H84" s="426"/>
      <c r="I84" s="426"/>
      <c r="J84" s="426"/>
      <c r="K84" s="426"/>
      <c r="L84" s="426"/>
      <c r="M84" s="426"/>
      <c r="N84" s="426"/>
      <c r="O84" s="426"/>
      <c r="P84" s="426"/>
      <c r="Q84" s="426"/>
      <c r="R84" s="426"/>
      <c r="S84" s="426"/>
      <c r="T84" s="426"/>
      <c r="U84" s="426"/>
      <c r="V84" s="426"/>
      <c r="W84" s="426"/>
      <c r="X84" s="426"/>
      <c r="Y84" s="426"/>
      <c r="Z84" s="426"/>
      <c r="AA84" s="426"/>
    </row>
    <row r="85" spans="1:27" ht="15.75" customHeight="1">
      <c r="A85" s="426"/>
      <c r="B85" s="426"/>
      <c r="C85" s="426"/>
      <c r="D85" s="426"/>
      <c r="E85" s="426"/>
      <c r="F85" s="426"/>
      <c r="G85" s="426"/>
      <c r="H85" s="426"/>
      <c r="I85" s="426"/>
      <c r="J85" s="426"/>
      <c r="K85" s="426"/>
      <c r="L85" s="426"/>
      <c r="M85" s="426"/>
      <c r="N85" s="426"/>
      <c r="O85" s="426"/>
      <c r="P85" s="426"/>
      <c r="Q85" s="426"/>
      <c r="R85" s="426"/>
      <c r="S85" s="426"/>
      <c r="T85" s="426"/>
      <c r="U85" s="426"/>
      <c r="V85" s="426"/>
      <c r="W85" s="426"/>
      <c r="X85" s="426"/>
      <c r="Y85" s="426"/>
      <c r="Z85" s="426"/>
      <c r="AA85" s="426"/>
    </row>
    <row r="86" spans="1:27" ht="15.75" customHeight="1">
      <c r="A86" s="426"/>
      <c r="B86" s="426"/>
      <c r="C86" s="426"/>
      <c r="D86" s="426"/>
      <c r="E86" s="426"/>
      <c r="F86" s="426"/>
      <c r="G86" s="426"/>
      <c r="H86" s="426"/>
      <c r="I86" s="426"/>
      <c r="J86" s="426"/>
      <c r="K86" s="426"/>
      <c r="L86" s="426"/>
      <c r="M86" s="426"/>
      <c r="N86" s="426"/>
      <c r="O86" s="426"/>
      <c r="P86" s="426"/>
      <c r="Q86" s="426"/>
      <c r="R86" s="426"/>
      <c r="S86" s="426"/>
      <c r="T86" s="426"/>
      <c r="U86" s="426"/>
      <c r="V86" s="426"/>
      <c r="W86" s="426"/>
      <c r="X86" s="426"/>
      <c r="Y86" s="426"/>
      <c r="Z86" s="426"/>
      <c r="AA86" s="426"/>
    </row>
    <row r="87" spans="1:27" ht="15.75" customHeight="1">
      <c r="A87" s="426"/>
      <c r="B87" s="426"/>
      <c r="C87" s="426"/>
      <c r="D87" s="426"/>
      <c r="E87" s="426"/>
      <c r="F87" s="426"/>
      <c r="G87" s="426"/>
      <c r="H87" s="426"/>
      <c r="I87" s="426"/>
      <c r="J87" s="426"/>
      <c r="K87" s="426"/>
      <c r="L87" s="426"/>
      <c r="M87" s="426"/>
      <c r="N87" s="426"/>
      <c r="O87" s="426"/>
      <c r="P87" s="426"/>
      <c r="Q87" s="426"/>
      <c r="R87" s="426"/>
      <c r="S87" s="426"/>
      <c r="T87" s="426"/>
      <c r="U87" s="426"/>
      <c r="V87" s="426"/>
      <c r="W87" s="426"/>
      <c r="X87" s="426"/>
      <c r="Y87" s="426"/>
      <c r="Z87" s="426"/>
      <c r="AA87" s="426"/>
    </row>
    <row r="88" spans="1:27" ht="15.75" customHeight="1">
      <c r="A88" s="426"/>
      <c r="B88" s="426"/>
      <c r="C88" s="426"/>
      <c r="D88" s="426"/>
      <c r="E88" s="426"/>
      <c r="F88" s="426"/>
      <c r="G88" s="426"/>
      <c r="H88" s="426"/>
      <c r="I88" s="426"/>
      <c r="J88" s="426"/>
      <c r="K88" s="426"/>
      <c r="L88" s="426"/>
      <c r="M88" s="426"/>
      <c r="N88" s="426"/>
      <c r="O88" s="426"/>
      <c r="P88" s="426"/>
      <c r="Q88" s="426"/>
      <c r="R88" s="426"/>
      <c r="S88" s="426"/>
      <c r="T88" s="426"/>
      <c r="U88" s="426"/>
      <c r="V88" s="426"/>
      <c r="W88" s="426"/>
      <c r="X88" s="426"/>
      <c r="Y88" s="426"/>
      <c r="Z88" s="426"/>
      <c r="AA88" s="426"/>
    </row>
    <row r="89" spans="1:27" ht="15.75" customHeight="1">
      <c r="A89" s="426"/>
      <c r="B89" s="426"/>
      <c r="C89" s="426"/>
      <c r="D89" s="426"/>
      <c r="E89" s="426"/>
      <c r="F89" s="426"/>
      <c r="G89" s="426"/>
      <c r="H89" s="426"/>
      <c r="I89" s="426"/>
      <c r="J89" s="426"/>
      <c r="K89" s="426"/>
      <c r="L89" s="426"/>
      <c r="M89" s="426"/>
      <c r="N89" s="426"/>
      <c r="O89" s="426"/>
      <c r="P89" s="426"/>
      <c r="Q89" s="426"/>
      <c r="R89" s="426"/>
      <c r="S89" s="426"/>
      <c r="T89" s="426"/>
      <c r="U89" s="426"/>
      <c r="V89" s="426"/>
      <c r="W89" s="426"/>
      <c r="X89" s="426"/>
      <c r="Y89" s="426"/>
      <c r="Z89" s="426"/>
      <c r="AA89" s="426"/>
    </row>
    <row r="90" spans="1:27" ht="15.75" customHeight="1">
      <c r="A90" s="426"/>
      <c r="B90" s="426"/>
      <c r="C90" s="426"/>
      <c r="D90" s="426"/>
      <c r="E90" s="426"/>
      <c r="F90" s="426"/>
      <c r="G90" s="426"/>
      <c r="H90" s="426"/>
      <c r="I90" s="426"/>
      <c r="J90" s="426"/>
      <c r="K90" s="426"/>
      <c r="L90" s="426"/>
      <c r="M90" s="426"/>
      <c r="N90" s="426"/>
      <c r="O90" s="426"/>
      <c r="P90" s="426"/>
      <c r="Q90" s="426"/>
      <c r="R90" s="426"/>
      <c r="S90" s="426"/>
      <c r="T90" s="426"/>
      <c r="U90" s="426"/>
      <c r="V90" s="426"/>
      <c r="W90" s="426"/>
      <c r="X90" s="426"/>
      <c r="Y90" s="426"/>
      <c r="Z90" s="426"/>
      <c r="AA90" s="426"/>
    </row>
    <row r="91" spans="1:27" ht="15.75" customHeight="1">
      <c r="A91" s="426"/>
      <c r="B91" s="426"/>
      <c r="C91" s="426"/>
      <c r="D91" s="426"/>
      <c r="E91" s="426"/>
      <c r="F91" s="426"/>
      <c r="G91" s="426"/>
      <c r="H91" s="426"/>
      <c r="I91" s="426"/>
      <c r="J91" s="426"/>
      <c r="K91" s="426"/>
      <c r="L91" s="426"/>
      <c r="M91" s="426"/>
      <c r="N91" s="426"/>
      <c r="O91" s="426"/>
      <c r="P91" s="426"/>
      <c r="Q91" s="426"/>
      <c r="R91" s="426"/>
      <c r="S91" s="426"/>
      <c r="T91" s="426"/>
      <c r="U91" s="426"/>
      <c r="V91" s="426"/>
      <c r="W91" s="426"/>
      <c r="X91" s="426"/>
      <c r="Y91" s="426"/>
      <c r="Z91" s="426"/>
      <c r="AA91" s="426"/>
    </row>
    <row r="92" spans="1:27" ht="15.75" customHeight="1">
      <c r="A92" s="426"/>
      <c r="B92" s="426"/>
      <c r="C92" s="426"/>
      <c r="D92" s="426"/>
      <c r="E92" s="426"/>
      <c r="F92" s="426"/>
      <c r="G92" s="426"/>
      <c r="H92" s="426"/>
      <c r="I92" s="426"/>
      <c r="J92" s="426"/>
      <c r="K92" s="426"/>
      <c r="L92" s="426"/>
      <c r="M92" s="426"/>
      <c r="N92" s="426"/>
      <c r="O92" s="426"/>
      <c r="P92" s="426"/>
      <c r="Q92" s="426"/>
      <c r="R92" s="426"/>
      <c r="S92" s="426"/>
      <c r="T92" s="426"/>
      <c r="U92" s="426"/>
      <c r="V92" s="426"/>
      <c r="W92" s="426"/>
      <c r="X92" s="426"/>
      <c r="Y92" s="426"/>
      <c r="Z92" s="426"/>
      <c r="AA92" s="426"/>
    </row>
    <row r="93" spans="1:27" ht="15.75" customHeight="1">
      <c r="A93" s="426"/>
      <c r="B93" s="426"/>
      <c r="C93" s="426"/>
      <c r="D93" s="426"/>
      <c r="E93" s="426"/>
      <c r="F93" s="426"/>
      <c r="G93" s="426"/>
      <c r="H93" s="426"/>
      <c r="I93" s="426"/>
      <c r="J93" s="426"/>
      <c r="K93" s="426"/>
      <c r="L93" s="426"/>
      <c r="M93" s="426"/>
      <c r="N93" s="426"/>
      <c r="O93" s="426"/>
      <c r="P93" s="426"/>
      <c r="Q93" s="426"/>
      <c r="R93" s="426"/>
      <c r="S93" s="426"/>
      <c r="T93" s="426"/>
      <c r="U93" s="426"/>
      <c r="V93" s="426"/>
      <c r="W93" s="426"/>
      <c r="X93" s="426"/>
      <c r="Y93" s="426"/>
      <c r="Z93" s="426"/>
      <c r="AA93" s="426"/>
    </row>
    <row r="94" spans="1:27" ht="15.75" customHeight="1">
      <c r="A94" s="426"/>
      <c r="B94" s="426"/>
      <c r="C94" s="426"/>
      <c r="D94" s="426"/>
      <c r="E94" s="426"/>
      <c r="F94" s="426"/>
      <c r="G94" s="426"/>
      <c r="H94" s="426"/>
      <c r="I94" s="426"/>
      <c r="J94" s="426"/>
      <c r="K94" s="426"/>
      <c r="L94" s="426"/>
      <c r="M94" s="426"/>
      <c r="N94" s="426"/>
      <c r="O94" s="426"/>
      <c r="P94" s="426"/>
      <c r="Q94" s="426"/>
      <c r="R94" s="426"/>
      <c r="S94" s="426"/>
      <c r="T94" s="426"/>
      <c r="U94" s="426"/>
      <c r="V94" s="426"/>
      <c r="W94" s="426"/>
      <c r="X94" s="426"/>
      <c r="Y94" s="426"/>
      <c r="Z94" s="426"/>
      <c r="AA94" s="426"/>
    </row>
    <row r="95" spans="1:27" ht="15.75" customHeight="1">
      <c r="A95" s="426"/>
      <c r="B95" s="426"/>
      <c r="C95" s="426"/>
      <c r="D95" s="426"/>
      <c r="E95" s="426"/>
      <c r="F95" s="426"/>
      <c r="G95" s="426"/>
      <c r="H95" s="426"/>
      <c r="I95" s="426"/>
      <c r="J95" s="426"/>
      <c r="K95" s="426"/>
      <c r="L95" s="426"/>
      <c r="M95" s="426"/>
      <c r="N95" s="426"/>
      <c r="O95" s="426"/>
      <c r="P95" s="426"/>
      <c r="Q95" s="426"/>
      <c r="R95" s="426"/>
      <c r="S95" s="426"/>
      <c r="T95" s="426"/>
      <c r="U95" s="426"/>
      <c r="V95" s="426"/>
      <c r="W95" s="426"/>
      <c r="X95" s="426"/>
      <c r="Y95" s="426"/>
      <c r="Z95" s="426"/>
      <c r="AA95" s="426"/>
    </row>
    <row r="96" spans="1:27" ht="15.75" customHeight="1">
      <c r="A96" s="426"/>
      <c r="B96" s="426"/>
      <c r="C96" s="426"/>
      <c r="D96" s="426"/>
      <c r="E96" s="426"/>
      <c r="F96" s="426"/>
      <c r="G96" s="426"/>
      <c r="H96" s="426"/>
      <c r="I96" s="426"/>
      <c r="J96" s="426"/>
      <c r="K96" s="426"/>
      <c r="L96" s="426"/>
      <c r="M96" s="426"/>
      <c r="N96" s="426"/>
      <c r="O96" s="426"/>
      <c r="P96" s="426"/>
      <c r="Q96" s="426"/>
      <c r="R96" s="426"/>
      <c r="S96" s="426"/>
      <c r="T96" s="426"/>
      <c r="U96" s="426"/>
      <c r="V96" s="426"/>
      <c r="W96" s="426"/>
      <c r="X96" s="426"/>
      <c r="Y96" s="426"/>
      <c r="Z96" s="426"/>
      <c r="AA96" s="426"/>
    </row>
    <row r="97" spans="1:27" ht="15.75" customHeight="1">
      <c r="A97" s="426"/>
      <c r="B97" s="426"/>
      <c r="C97" s="426"/>
      <c r="D97" s="426"/>
      <c r="E97" s="426"/>
      <c r="F97" s="426"/>
      <c r="G97" s="426"/>
      <c r="H97" s="426"/>
      <c r="I97" s="426"/>
      <c r="J97" s="426"/>
      <c r="K97" s="426"/>
      <c r="L97" s="426"/>
      <c r="M97" s="426"/>
      <c r="N97" s="426"/>
      <c r="O97" s="426"/>
      <c r="P97" s="426"/>
      <c r="Q97" s="426"/>
      <c r="R97" s="426"/>
      <c r="S97" s="426"/>
      <c r="T97" s="426"/>
      <c r="U97" s="426"/>
      <c r="V97" s="426"/>
      <c r="W97" s="426"/>
      <c r="X97" s="426"/>
      <c r="Y97" s="426"/>
      <c r="Z97" s="426"/>
      <c r="AA97" s="426"/>
    </row>
    <row r="98" spans="1:27" ht="15.75" customHeight="1">
      <c r="A98" s="426"/>
      <c r="B98" s="426"/>
      <c r="C98" s="426"/>
      <c r="D98" s="426"/>
      <c r="E98" s="426"/>
      <c r="F98" s="426"/>
      <c r="G98" s="426"/>
      <c r="H98" s="426"/>
      <c r="I98" s="426"/>
      <c r="J98" s="426"/>
      <c r="K98" s="426"/>
      <c r="L98" s="426"/>
      <c r="M98" s="426"/>
      <c r="N98" s="426"/>
      <c r="O98" s="426"/>
      <c r="P98" s="426"/>
      <c r="Q98" s="426"/>
      <c r="R98" s="426"/>
      <c r="S98" s="426"/>
      <c r="T98" s="426"/>
      <c r="U98" s="426"/>
      <c r="V98" s="426"/>
      <c r="W98" s="426"/>
      <c r="X98" s="426"/>
      <c r="Y98" s="426"/>
      <c r="Z98" s="426"/>
      <c r="AA98" s="426"/>
    </row>
    <row r="99" spans="1:27" ht="15.75" customHeight="1">
      <c r="A99" s="426"/>
      <c r="B99" s="426"/>
      <c r="C99" s="426"/>
      <c r="D99" s="426"/>
      <c r="E99" s="426"/>
      <c r="F99" s="426"/>
      <c r="G99" s="426"/>
      <c r="H99" s="426"/>
      <c r="I99" s="426"/>
      <c r="J99" s="426"/>
      <c r="K99" s="426"/>
      <c r="L99" s="426"/>
      <c r="M99" s="426"/>
      <c r="N99" s="426"/>
      <c r="O99" s="426"/>
      <c r="P99" s="426"/>
      <c r="Q99" s="426"/>
      <c r="R99" s="426"/>
      <c r="S99" s="426"/>
      <c r="T99" s="426"/>
      <c r="U99" s="426"/>
      <c r="V99" s="426"/>
      <c r="W99" s="426"/>
      <c r="X99" s="426"/>
      <c r="Y99" s="426"/>
      <c r="Z99" s="426"/>
      <c r="AA99" s="426"/>
    </row>
    <row r="100" spans="1:27" ht="15.75" customHeight="1">
      <c r="A100" s="426"/>
      <c r="B100" s="426"/>
      <c r="C100" s="426"/>
      <c r="D100" s="426"/>
      <c r="E100" s="426"/>
      <c r="F100" s="426"/>
      <c r="G100" s="426"/>
      <c r="H100" s="426"/>
      <c r="I100" s="426"/>
      <c r="J100" s="426"/>
      <c r="K100" s="426"/>
      <c r="L100" s="426"/>
      <c r="M100" s="426"/>
      <c r="N100" s="426"/>
      <c r="O100" s="426"/>
      <c r="P100" s="426"/>
      <c r="Q100" s="426"/>
      <c r="R100" s="426"/>
      <c r="S100" s="426"/>
      <c r="T100" s="426"/>
      <c r="U100" s="426"/>
      <c r="V100" s="426"/>
      <c r="W100" s="426"/>
      <c r="X100" s="426"/>
      <c r="Y100" s="426"/>
      <c r="Z100" s="426"/>
      <c r="AA100" s="426"/>
    </row>
    <row r="101" spans="1:27" ht="15.75" customHeight="1">
      <c r="A101" s="426"/>
      <c r="B101" s="426"/>
      <c r="C101" s="426"/>
      <c r="D101" s="426"/>
      <c r="E101" s="426"/>
      <c r="F101" s="426"/>
      <c r="G101" s="426"/>
      <c r="H101" s="426"/>
      <c r="I101" s="426"/>
      <c r="J101" s="426"/>
      <c r="K101" s="426"/>
      <c r="L101" s="426"/>
      <c r="M101" s="426"/>
      <c r="N101" s="426"/>
      <c r="O101" s="426"/>
      <c r="P101" s="426"/>
      <c r="Q101" s="426"/>
      <c r="R101" s="426"/>
      <c r="S101" s="426"/>
      <c r="T101" s="426"/>
      <c r="U101" s="426"/>
      <c r="V101" s="426"/>
      <c r="W101" s="426"/>
      <c r="X101" s="426"/>
      <c r="Y101" s="426"/>
      <c r="Z101" s="426"/>
      <c r="AA101" s="426"/>
    </row>
    <row r="102" spans="1:27" ht="15.75" customHeight="1">
      <c r="A102" s="426"/>
      <c r="B102" s="426"/>
      <c r="C102" s="426"/>
      <c r="D102" s="426"/>
      <c r="E102" s="426"/>
      <c r="F102" s="426"/>
      <c r="G102" s="426"/>
      <c r="H102" s="426"/>
      <c r="I102" s="426"/>
      <c r="J102" s="426"/>
      <c r="K102" s="426"/>
      <c r="L102" s="426"/>
      <c r="M102" s="426"/>
      <c r="N102" s="426"/>
      <c r="O102" s="426"/>
      <c r="P102" s="426"/>
      <c r="Q102" s="426"/>
      <c r="R102" s="426"/>
      <c r="S102" s="426"/>
      <c r="T102" s="426"/>
      <c r="U102" s="426"/>
      <c r="V102" s="426"/>
      <c r="W102" s="426"/>
      <c r="X102" s="426"/>
      <c r="Y102" s="426"/>
      <c r="Z102" s="426"/>
      <c r="AA102" s="426"/>
    </row>
    <row r="103" spans="1:27" ht="15.75" customHeight="1">
      <c r="A103" s="426"/>
      <c r="B103" s="426"/>
      <c r="C103" s="426"/>
      <c r="D103" s="426"/>
      <c r="E103" s="426"/>
      <c r="F103" s="426"/>
      <c r="G103" s="426"/>
      <c r="H103" s="426"/>
      <c r="I103" s="426"/>
      <c r="J103" s="426"/>
      <c r="K103" s="426"/>
      <c r="L103" s="426"/>
      <c r="M103" s="426"/>
      <c r="N103" s="426"/>
      <c r="O103" s="426"/>
      <c r="P103" s="426"/>
      <c r="Q103" s="426"/>
      <c r="R103" s="426"/>
      <c r="S103" s="426"/>
      <c r="T103" s="426"/>
      <c r="U103" s="426"/>
      <c r="V103" s="426"/>
      <c r="W103" s="426"/>
      <c r="X103" s="426"/>
      <c r="Y103" s="426"/>
      <c r="Z103" s="426"/>
      <c r="AA103" s="426"/>
    </row>
    <row r="104" spans="1:27" ht="15.75" customHeight="1">
      <c r="A104" s="426"/>
      <c r="B104" s="426"/>
      <c r="C104" s="426"/>
      <c r="D104" s="426"/>
      <c r="E104" s="426"/>
      <c r="F104" s="426"/>
      <c r="G104" s="426"/>
      <c r="H104" s="426"/>
      <c r="I104" s="426"/>
      <c r="J104" s="426"/>
      <c r="K104" s="426"/>
      <c r="L104" s="426"/>
      <c r="M104" s="426"/>
      <c r="N104" s="426"/>
      <c r="O104" s="426"/>
      <c r="P104" s="426"/>
      <c r="Q104" s="426"/>
      <c r="R104" s="426"/>
      <c r="S104" s="426"/>
      <c r="T104" s="426"/>
      <c r="U104" s="426"/>
      <c r="V104" s="426"/>
      <c r="W104" s="426"/>
      <c r="X104" s="426"/>
      <c r="Y104" s="426"/>
      <c r="Z104" s="426"/>
      <c r="AA104" s="426"/>
    </row>
    <row r="105" spans="1:27" ht="15.75" customHeight="1">
      <c r="A105" s="426"/>
      <c r="B105" s="426"/>
      <c r="C105" s="426"/>
      <c r="D105" s="426"/>
      <c r="E105" s="426"/>
      <c r="F105" s="426"/>
      <c r="G105" s="426"/>
      <c r="H105" s="426"/>
      <c r="I105" s="426"/>
      <c r="J105" s="426"/>
      <c r="K105" s="426"/>
      <c r="L105" s="426"/>
      <c r="M105" s="426"/>
      <c r="N105" s="426"/>
      <c r="O105" s="426"/>
      <c r="P105" s="426"/>
      <c r="Q105" s="426"/>
      <c r="R105" s="426"/>
      <c r="S105" s="426"/>
      <c r="T105" s="426"/>
      <c r="U105" s="426"/>
      <c r="V105" s="426"/>
      <c r="W105" s="426"/>
      <c r="X105" s="426"/>
      <c r="Y105" s="426"/>
      <c r="Z105" s="426"/>
      <c r="AA105" s="426"/>
    </row>
    <row r="106" spans="1:27" ht="15.75" customHeight="1">
      <c r="A106" s="426"/>
      <c r="B106" s="426"/>
      <c r="C106" s="426"/>
      <c r="D106" s="426"/>
      <c r="E106" s="426"/>
      <c r="F106" s="426"/>
      <c r="G106" s="426"/>
      <c r="H106" s="426"/>
      <c r="I106" s="426"/>
      <c r="J106" s="426"/>
      <c r="K106" s="426"/>
      <c r="L106" s="426"/>
      <c r="M106" s="426"/>
      <c r="N106" s="426"/>
      <c r="O106" s="426"/>
      <c r="P106" s="426"/>
      <c r="Q106" s="426"/>
      <c r="R106" s="426"/>
      <c r="S106" s="426"/>
      <c r="T106" s="426"/>
      <c r="U106" s="426"/>
      <c r="V106" s="426"/>
      <c r="W106" s="426"/>
      <c r="X106" s="426"/>
      <c r="Y106" s="426"/>
      <c r="Z106" s="426"/>
      <c r="AA106" s="426"/>
    </row>
    <row r="107" spans="1:27" ht="15.75" customHeight="1">
      <c r="A107" s="426"/>
      <c r="B107" s="426"/>
      <c r="C107" s="426"/>
      <c r="D107" s="426"/>
      <c r="E107" s="426"/>
      <c r="F107" s="426"/>
      <c r="G107" s="426"/>
      <c r="H107" s="426"/>
      <c r="I107" s="426"/>
      <c r="J107" s="426"/>
      <c r="K107" s="426"/>
      <c r="L107" s="426"/>
      <c r="M107" s="426"/>
      <c r="N107" s="426"/>
      <c r="O107" s="426"/>
      <c r="P107" s="426"/>
      <c r="Q107" s="426"/>
      <c r="R107" s="426"/>
      <c r="S107" s="426"/>
      <c r="T107" s="426"/>
      <c r="U107" s="426"/>
      <c r="V107" s="426"/>
      <c r="W107" s="426"/>
      <c r="X107" s="426"/>
      <c r="Y107" s="426"/>
      <c r="Z107" s="426"/>
      <c r="AA107" s="426"/>
    </row>
    <row r="108" spans="1:27" ht="15.75" customHeight="1">
      <c r="A108" s="426"/>
      <c r="B108" s="426"/>
      <c r="C108" s="426"/>
      <c r="D108" s="426"/>
      <c r="E108" s="426"/>
      <c r="F108" s="426"/>
      <c r="G108" s="426"/>
      <c r="H108" s="426"/>
      <c r="I108" s="426"/>
      <c r="J108" s="426"/>
      <c r="K108" s="426"/>
      <c r="L108" s="426"/>
      <c r="M108" s="426"/>
      <c r="N108" s="426"/>
      <c r="O108" s="426"/>
      <c r="P108" s="426"/>
      <c r="Q108" s="426"/>
      <c r="R108" s="426"/>
      <c r="S108" s="426"/>
      <c r="T108" s="426"/>
      <c r="U108" s="426"/>
      <c r="V108" s="426"/>
      <c r="W108" s="426"/>
      <c r="X108" s="426"/>
      <c r="Y108" s="426"/>
      <c r="Z108" s="426"/>
      <c r="AA108" s="426"/>
    </row>
    <row r="109" spans="1:27" ht="15.75" customHeight="1">
      <c r="A109" s="426"/>
      <c r="B109" s="426"/>
      <c r="C109" s="426"/>
      <c r="D109" s="426"/>
      <c r="E109" s="426"/>
      <c r="F109" s="426"/>
      <c r="G109" s="426"/>
      <c r="H109" s="426"/>
      <c r="I109" s="426"/>
      <c r="J109" s="426"/>
      <c r="K109" s="426"/>
      <c r="L109" s="426"/>
      <c r="M109" s="426"/>
      <c r="N109" s="426"/>
      <c r="O109" s="426"/>
      <c r="P109" s="426"/>
      <c r="Q109" s="426"/>
      <c r="R109" s="426"/>
      <c r="S109" s="426"/>
      <c r="T109" s="426"/>
      <c r="U109" s="426"/>
      <c r="V109" s="426"/>
      <c r="W109" s="426"/>
      <c r="X109" s="426"/>
      <c r="Y109" s="426"/>
      <c r="Z109" s="426"/>
      <c r="AA109" s="426"/>
    </row>
    <row r="110" spans="1:27" ht="15.75" customHeight="1">
      <c r="A110" s="426"/>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row>
    <row r="111" spans="1:27" ht="15.75" customHeight="1">
      <c r="A111" s="426"/>
      <c r="B111" s="426"/>
      <c r="C111" s="426"/>
      <c r="D111" s="426"/>
      <c r="E111" s="426"/>
      <c r="F111" s="426"/>
      <c r="G111" s="426"/>
      <c r="H111" s="426"/>
      <c r="I111" s="426"/>
      <c r="J111" s="426"/>
      <c r="K111" s="426"/>
      <c r="L111" s="426"/>
      <c r="M111" s="426"/>
      <c r="N111" s="426"/>
      <c r="O111" s="426"/>
      <c r="P111" s="426"/>
      <c r="Q111" s="426"/>
      <c r="R111" s="426"/>
      <c r="S111" s="426"/>
      <c r="T111" s="426"/>
      <c r="U111" s="426"/>
      <c r="V111" s="426"/>
      <c r="W111" s="426"/>
      <c r="X111" s="426"/>
      <c r="Y111" s="426"/>
      <c r="Z111" s="426"/>
      <c r="AA111" s="426"/>
    </row>
    <row r="112" spans="1:27" ht="15.75" customHeight="1">
      <c r="A112" s="426"/>
      <c r="B112" s="426"/>
      <c r="C112" s="426"/>
      <c r="D112" s="426"/>
      <c r="E112" s="426"/>
      <c r="F112" s="426"/>
      <c r="G112" s="426"/>
      <c r="H112" s="426"/>
      <c r="I112" s="426"/>
      <c r="J112" s="426"/>
      <c r="K112" s="426"/>
      <c r="L112" s="426"/>
      <c r="M112" s="426"/>
      <c r="N112" s="426"/>
      <c r="O112" s="426"/>
      <c r="P112" s="426"/>
      <c r="Q112" s="426"/>
      <c r="R112" s="426"/>
      <c r="S112" s="426"/>
      <c r="T112" s="426"/>
      <c r="U112" s="426"/>
      <c r="V112" s="426"/>
      <c r="W112" s="426"/>
      <c r="X112" s="426"/>
      <c r="Y112" s="426"/>
      <c r="Z112" s="426"/>
      <c r="AA112" s="426"/>
    </row>
    <row r="113" spans="1:27" ht="15.75" customHeight="1">
      <c r="A113" s="426"/>
      <c r="B113" s="426"/>
      <c r="C113" s="426"/>
      <c r="D113" s="426"/>
      <c r="E113" s="426"/>
      <c r="F113" s="426"/>
      <c r="G113" s="426"/>
      <c r="H113" s="426"/>
      <c r="I113" s="426"/>
      <c r="J113" s="426"/>
      <c r="K113" s="426"/>
      <c r="L113" s="426"/>
      <c r="M113" s="426"/>
      <c r="N113" s="426"/>
      <c r="O113" s="426"/>
      <c r="P113" s="426"/>
      <c r="Q113" s="426"/>
      <c r="R113" s="426"/>
      <c r="S113" s="426"/>
      <c r="T113" s="426"/>
      <c r="U113" s="426"/>
      <c r="V113" s="426"/>
      <c r="W113" s="426"/>
      <c r="X113" s="426"/>
      <c r="Y113" s="426"/>
      <c r="Z113" s="426"/>
      <c r="AA113" s="426"/>
    </row>
    <row r="114" spans="1:27" ht="15.75" customHeight="1">
      <c r="A114" s="426"/>
      <c r="B114" s="426"/>
      <c r="C114" s="426"/>
      <c r="D114" s="426"/>
      <c r="E114" s="426"/>
      <c r="F114" s="426"/>
      <c r="G114" s="426"/>
      <c r="H114" s="426"/>
      <c r="I114" s="426"/>
      <c r="J114" s="426"/>
      <c r="K114" s="426"/>
      <c r="L114" s="426"/>
      <c r="M114" s="426"/>
      <c r="N114" s="426"/>
      <c r="O114" s="426"/>
      <c r="P114" s="426"/>
      <c r="Q114" s="426"/>
      <c r="R114" s="426"/>
      <c r="S114" s="426"/>
      <c r="T114" s="426"/>
      <c r="U114" s="426"/>
      <c r="V114" s="426"/>
      <c r="W114" s="426"/>
      <c r="X114" s="426"/>
      <c r="Y114" s="426"/>
      <c r="Z114" s="426"/>
      <c r="AA114" s="426"/>
    </row>
    <row r="115" spans="1:27" ht="15.75" customHeight="1">
      <c r="A115" s="426"/>
      <c r="B115" s="426"/>
      <c r="C115" s="426"/>
      <c r="D115" s="426"/>
      <c r="E115" s="426"/>
      <c r="F115" s="426"/>
      <c r="G115" s="426"/>
      <c r="H115" s="426"/>
      <c r="I115" s="426"/>
      <c r="J115" s="426"/>
      <c r="K115" s="426"/>
      <c r="L115" s="426"/>
      <c r="M115" s="426"/>
      <c r="N115" s="426"/>
      <c r="O115" s="426"/>
      <c r="P115" s="426"/>
      <c r="Q115" s="426"/>
      <c r="R115" s="426"/>
      <c r="S115" s="426"/>
      <c r="T115" s="426"/>
      <c r="U115" s="426"/>
      <c r="V115" s="426"/>
      <c r="W115" s="426"/>
      <c r="X115" s="426"/>
      <c r="Y115" s="426"/>
      <c r="Z115" s="426"/>
      <c r="AA115" s="426"/>
    </row>
    <row r="116" spans="1:27" ht="15.75" customHeight="1">
      <c r="A116" s="426"/>
      <c r="B116" s="426"/>
      <c r="C116" s="426"/>
      <c r="D116" s="426"/>
      <c r="E116" s="426"/>
      <c r="F116" s="426"/>
      <c r="G116" s="426"/>
      <c r="H116" s="426"/>
      <c r="I116" s="426"/>
      <c r="J116" s="426"/>
      <c r="K116" s="426"/>
      <c r="L116" s="426"/>
      <c r="M116" s="426"/>
      <c r="N116" s="426"/>
      <c r="O116" s="426"/>
      <c r="P116" s="426"/>
      <c r="Q116" s="426"/>
      <c r="R116" s="426"/>
      <c r="S116" s="426"/>
      <c r="T116" s="426"/>
      <c r="U116" s="426"/>
      <c r="V116" s="426"/>
      <c r="W116" s="426"/>
      <c r="X116" s="426"/>
      <c r="Y116" s="426"/>
      <c r="Z116" s="426"/>
      <c r="AA116" s="426"/>
    </row>
    <row r="117" spans="1:27" ht="15.75" customHeight="1">
      <c r="A117" s="426"/>
      <c r="B117" s="426"/>
      <c r="C117" s="426"/>
      <c r="D117" s="426"/>
      <c r="E117" s="426"/>
      <c r="F117" s="426"/>
      <c r="G117" s="426"/>
      <c r="H117" s="426"/>
      <c r="I117" s="426"/>
      <c r="J117" s="426"/>
      <c r="K117" s="426"/>
      <c r="L117" s="426"/>
      <c r="M117" s="426"/>
      <c r="N117" s="426"/>
      <c r="O117" s="426"/>
      <c r="P117" s="426"/>
      <c r="Q117" s="426"/>
      <c r="R117" s="426"/>
      <c r="S117" s="426"/>
      <c r="T117" s="426"/>
      <c r="U117" s="426"/>
      <c r="V117" s="426"/>
      <c r="W117" s="426"/>
      <c r="X117" s="426"/>
      <c r="Y117" s="426"/>
      <c r="Z117" s="426"/>
      <c r="AA117" s="426"/>
    </row>
    <row r="118" spans="1:27" ht="15.75" customHeight="1">
      <c r="A118" s="426"/>
      <c r="B118" s="426"/>
      <c r="C118" s="426"/>
      <c r="D118" s="426"/>
      <c r="E118" s="426"/>
      <c r="F118" s="426"/>
      <c r="G118" s="426"/>
      <c r="H118" s="426"/>
      <c r="I118" s="426"/>
      <c r="J118" s="426"/>
      <c r="K118" s="426"/>
      <c r="L118" s="426"/>
      <c r="M118" s="426"/>
      <c r="N118" s="426"/>
      <c r="O118" s="426"/>
      <c r="P118" s="426"/>
      <c r="Q118" s="426"/>
      <c r="R118" s="426"/>
      <c r="S118" s="426"/>
      <c r="T118" s="426"/>
      <c r="U118" s="426"/>
      <c r="V118" s="426"/>
      <c r="W118" s="426"/>
      <c r="X118" s="426"/>
      <c r="Y118" s="426"/>
      <c r="Z118" s="426"/>
      <c r="AA118" s="426"/>
    </row>
    <row r="119" spans="1:27" ht="15.75" customHeight="1">
      <c r="A119" s="426"/>
      <c r="B119" s="426"/>
      <c r="C119" s="426"/>
      <c r="D119" s="426"/>
      <c r="E119" s="426"/>
      <c r="F119" s="426"/>
      <c r="G119" s="426"/>
      <c r="H119" s="426"/>
      <c r="I119" s="426"/>
      <c r="J119" s="426"/>
      <c r="K119" s="426"/>
      <c r="L119" s="426"/>
      <c r="M119" s="426"/>
      <c r="N119" s="426"/>
      <c r="O119" s="426"/>
      <c r="P119" s="426"/>
      <c r="Q119" s="426"/>
      <c r="R119" s="426"/>
      <c r="S119" s="426"/>
      <c r="T119" s="426"/>
      <c r="U119" s="426"/>
      <c r="V119" s="426"/>
      <c r="W119" s="426"/>
      <c r="X119" s="426"/>
      <c r="Y119" s="426"/>
      <c r="Z119" s="426"/>
      <c r="AA119" s="426"/>
    </row>
    <row r="120" spans="1:27" ht="15.75" customHeight="1">
      <c r="A120" s="426"/>
      <c r="B120" s="426"/>
      <c r="C120" s="426"/>
      <c r="D120" s="426"/>
      <c r="E120" s="426"/>
      <c r="F120" s="426"/>
      <c r="G120" s="426"/>
      <c r="H120" s="426"/>
      <c r="I120" s="426"/>
      <c r="J120" s="426"/>
      <c r="K120" s="426"/>
      <c r="L120" s="426"/>
      <c r="M120" s="426"/>
      <c r="N120" s="426"/>
      <c r="O120" s="426"/>
      <c r="P120" s="426"/>
      <c r="Q120" s="426"/>
      <c r="R120" s="426"/>
      <c r="S120" s="426"/>
      <c r="T120" s="426"/>
      <c r="U120" s="426"/>
      <c r="V120" s="426"/>
      <c r="W120" s="426"/>
      <c r="X120" s="426"/>
      <c r="Y120" s="426"/>
      <c r="Z120" s="426"/>
      <c r="AA120" s="426"/>
    </row>
    <row r="121" spans="1:27" ht="15.75" customHeight="1">
      <c r="A121" s="426"/>
      <c r="B121" s="426"/>
      <c r="C121" s="426"/>
      <c r="D121" s="426"/>
      <c r="E121" s="426"/>
      <c r="F121" s="426"/>
      <c r="G121" s="426"/>
      <c r="H121" s="426"/>
      <c r="I121" s="426"/>
      <c r="J121" s="426"/>
      <c r="K121" s="426"/>
      <c r="L121" s="426"/>
      <c r="M121" s="426"/>
      <c r="N121" s="426"/>
      <c r="O121" s="426"/>
      <c r="P121" s="426"/>
      <c r="Q121" s="426"/>
      <c r="R121" s="426"/>
      <c r="S121" s="426"/>
      <c r="T121" s="426"/>
      <c r="U121" s="426"/>
      <c r="V121" s="426"/>
      <c r="W121" s="426"/>
      <c r="X121" s="426"/>
      <c r="Y121" s="426"/>
      <c r="Z121" s="426"/>
      <c r="AA121" s="426"/>
    </row>
    <row r="122" spans="1:27" ht="15.75" customHeight="1">
      <c r="A122" s="426"/>
      <c r="B122" s="426"/>
      <c r="C122" s="426"/>
      <c r="D122" s="426"/>
      <c r="E122" s="426"/>
      <c r="F122" s="426"/>
      <c r="G122" s="426"/>
      <c r="H122" s="426"/>
      <c r="I122" s="426"/>
      <c r="J122" s="426"/>
      <c r="K122" s="426"/>
      <c r="L122" s="426"/>
      <c r="M122" s="426"/>
      <c r="N122" s="426"/>
      <c r="O122" s="426"/>
      <c r="P122" s="426"/>
      <c r="Q122" s="426"/>
      <c r="R122" s="426"/>
      <c r="S122" s="426"/>
      <c r="T122" s="426"/>
      <c r="U122" s="426"/>
      <c r="V122" s="426"/>
      <c r="W122" s="426"/>
      <c r="X122" s="426"/>
      <c r="Y122" s="426"/>
      <c r="Z122" s="426"/>
      <c r="AA122" s="426"/>
    </row>
    <row r="123" spans="1:27" ht="15.75" customHeight="1">
      <c r="A123" s="426"/>
      <c r="B123" s="426"/>
      <c r="C123" s="426"/>
      <c r="D123" s="426"/>
      <c r="E123" s="426"/>
      <c r="F123" s="426"/>
      <c r="G123" s="426"/>
      <c r="H123" s="426"/>
      <c r="I123" s="426"/>
      <c r="J123" s="426"/>
      <c r="K123" s="426"/>
      <c r="L123" s="426"/>
      <c r="M123" s="426"/>
      <c r="N123" s="426"/>
      <c r="O123" s="426"/>
      <c r="P123" s="426"/>
      <c r="Q123" s="426"/>
      <c r="R123" s="426"/>
      <c r="S123" s="426"/>
      <c r="T123" s="426"/>
      <c r="U123" s="426"/>
      <c r="V123" s="426"/>
      <c r="W123" s="426"/>
      <c r="X123" s="426"/>
      <c r="Y123" s="426"/>
      <c r="Z123" s="426"/>
      <c r="AA123" s="426"/>
    </row>
    <row r="124" spans="1:27" ht="15.75" customHeight="1">
      <c r="A124" s="426"/>
      <c r="B124" s="426"/>
      <c r="C124" s="426"/>
      <c r="D124" s="426"/>
      <c r="E124" s="426"/>
      <c r="F124" s="426"/>
      <c r="G124" s="426"/>
      <c r="H124" s="426"/>
      <c r="I124" s="426"/>
      <c r="J124" s="426"/>
      <c r="K124" s="426"/>
      <c r="L124" s="426"/>
      <c r="M124" s="426"/>
      <c r="N124" s="426"/>
      <c r="O124" s="426"/>
      <c r="P124" s="426"/>
      <c r="Q124" s="426"/>
      <c r="R124" s="426"/>
      <c r="S124" s="426"/>
      <c r="T124" s="426"/>
      <c r="U124" s="426"/>
      <c r="V124" s="426"/>
      <c r="W124" s="426"/>
      <c r="X124" s="426"/>
      <c r="Y124" s="426"/>
      <c r="Z124" s="426"/>
      <c r="AA124" s="426"/>
    </row>
    <row r="125" spans="1:27" ht="15.75" customHeight="1">
      <c r="A125" s="426"/>
      <c r="B125" s="426"/>
      <c r="C125" s="426"/>
      <c r="D125" s="426"/>
      <c r="E125" s="426"/>
      <c r="F125" s="426"/>
      <c r="G125" s="426"/>
      <c r="H125" s="426"/>
      <c r="I125" s="426"/>
      <c r="J125" s="426"/>
      <c r="K125" s="426"/>
      <c r="L125" s="426"/>
      <c r="M125" s="426"/>
      <c r="N125" s="426"/>
      <c r="O125" s="426"/>
      <c r="P125" s="426"/>
      <c r="Q125" s="426"/>
      <c r="R125" s="426"/>
      <c r="S125" s="426"/>
      <c r="T125" s="426"/>
      <c r="U125" s="426"/>
      <c r="V125" s="426"/>
      <c r="W125" s="426"/>
      <c r="X125" s="426"/>
      <c r="Y125" s="426"/>
      <c r="Z125" s="426"/>
      <c r="AA125" s="426"/>
    </row>
    <row r="126" spans="1:27" ht="15.75" customHeight="1">
      <c r="A126" s="426"/>
      <c r="B126" s="426"/>
      <c r="C126" s="426"/>
      <c r="D126" s="426"/>
      <c r="E126" s="426"/>
      <c r="F126" s="426"/>
      <c r="G126" s="426"/>
      <c r="H126" s="426"/>
      <c r="I126" s="426"/>
      <c r="J126" s="426"/>
      <c r="K126" s="426"/>
      <c r="L126" s="426"/>
      <c r="M126" s="426"/>
      <c r="N126" s="426"/>
      <c r="O126" s="426"/>
      <c r="P126" s="426"/>
      <c r="Q126" s="426"/>
      <c r="R126" s="426"/>
      <c r="S126" s="426"/>
      <c r="T126" s="426"/>
      <c r="U126" s="426"/>
      <c r="V126" s="426"/>
      <c r="W126" s="426"/>
      <c r="X126" s="426"/>
      <c r="Y126" s="426"/>
      <c r="Z126" s="426"/>
      <c r="AA126" s="426"/>
    </row>
    <row r="127" spans="1:27" ht="15.75" customHeight="1">
      <c r="A127" s="426"/>
      <c r="B127" s="426"/>
      <c r="C127" s="426"/>
      <c r="D127" s="426"/>
      <c r="E127" s="426"/>
      <c r="F127" s="426"/>
      <c r="G127" s="426"/>
      <c r="H127" s="426"/>
      <c r="I127" s="426"/>
      <c r="J127" s="426"/>
      <c r="K127" s="426"/>
      <c r="L127" s="426"/>
      <c r="M127" s="426"/>
      <c r="N127" s="426"/>
      <c r="O127" s="426"/>
      <c r="P127" s="426"/>
      <c r="Q127" s="426"/>
      <c r="R127" s="426"/>
      <c r="S127" s="426"/>
      <c r="T127" s="426"/>
      <c r="U127" s="426"/>
      <c r="V127" s="426"/>
      <c r="W127" s="426"/>
      <c r="X127" s="426"/>
      <c r="Y127" s="426"/>
      <c r="Z127" s="426"/>
      <c r="AA127" s="426"/>
    </row>
    <row r="128" spans="1:27" ht="15.75" customHeight="1">
      <c r="A128" s="426"/>
      <c r="B128" s="426"/>
      <c r="C128" s="426"/>
      <c r="D128" s="426"/>
      <c r="E128" s="426"/>
      <c r="F128" s="426"/>
      <c r="G128" s="426"/>
      <c r="H128" s="426"/>
      <c r="I128" s="426"/>
      <c r="J128" s="426"/>
      <c r="K128" s="426"/>
      <c r="L128" s="426"/>
      <c r="M128" s="426"/>
      <c r="N128" s="426"/>
      <c r="O128" s="426"/>
      <c r="P128" s="426"/>
      <c r="Q128" s="426"/>
      <c r="R128" s="426"/>
      <c r="S128" s="426"/>
      <c r="T128" s="426"/>
      <c r="U128" s="426"/>
      <c r="V128" s="426"/>
      <c r="W128" s="426"/>
      <c r="X128" s="426"/>
      <c r="Y128" s="426"/>
      <c r="Z128" s="426"/>
      <c r="AA128" s="426"/>
    </row>
    <row r="129" spans="1:27" ht="15.75" customHeight="1">
      <c r="A129" s="426"/>
      <c r="B129" s="426"/>
      <c r="C129" s="426"/>
      <c r="D129" s="426"/>
      <c r="E129" s="426"/>
      <c r="F129" s="426"/>
      <c r="G129" s="426"/>
      <c r="H129" s="426"/>
      <c r="I129" s="426"/>
      <c r="J129" s="426"/>
      <c r="K129" s="426"/>
      <c r="L129" s="426"/>
      <c r="M129" s="426"/>
      <c r="N129" s="426"/>
      <c r="O129" s="426"/>
      <c r="P129" s="426"/>
      <c r="Q129" s="426"/>
      <c r="R129" s="426"/>
      <c r="S129" s="426"/>
      <c r="T129" s="426"/>
      <c r="U129" s="426"/>
      <c r="V129" s="426"/>
      <c r="W129" s="426"/>
      <c r="X129" s="426"/>
      <c r="Y129" s="426"/>
      <c r="Z129" s="426"/>
      <c r="AA129" s="426"/>
    </row>
    <row r="130" spans="1:27" ht="15.75" customHeight="1">
      <c r="A130" s="426"/>
      <c r="B130" s="426"/>
      <c r="C130" s="426"/>
      <c r="D130" s="426"/>
      <c r="E130" s="426"/>
      <c r="F130" s="426"/>
      <c r="G130" s="426"/>
      <c r="H130" s="426"/>
      <c r="I130" s="426"/>
      <c r="J130" s="426"/>
      <c r="K130" s="426"/>
      <c r="L130" s="426"/>
      <c r="M130" s="426"/>
      <c r="N130" s="426"/>
      <c r="O130" s="426"/>
      <c r="P130" s="426"/>
      <c r="Q130" s="426"/>
      <c r="R130" s="426"/>
      <c r="S130" s="426"/>
      <c r="T130" s="426"/>
      <c r="U130" s="426"/>
      <c r="V130" s="426"/>
      <c r="W130" s="426"/>
      <c r="X130" s="426"/>
      <c r="Y130" s="426"/>
      <c r="Z130" s="426"/>
      <c r="AA130" s="426"/>
    </row>
    <row r="131" spans="1:27" ht="15.75" customHeight="1">
      <c r="A131" s="426"/>
      <c r="B131" s="426"/>
      <c r="C131" s="426"/>
      <c r="D131" s="426"/>
      <c r="E131" s="426"/>
      <c r="F131" s="426"/>
      <c r="G131" s="426"/>
      <c r="H131" s="426"/>
      <c r="I131" s="426"/>
      <c r="J131" s="426"/>
      <c r="K131" s="426"/>
      <c r="L131" s="426"/>
      <c r="M131" s="426"/>
      <c r="N131" s="426"/>
      <c r="O131" s="426"/>
      <c r="P131" s="426"/>
      <c r="Q131" s="426"/>
      <c r="R131" s="426"/>
      <c r="S131" s="426"/>
      <c r="T131" s="426"/>
      <c r="U131" s="426"/>
      <c r="V131" s="426"/>
      <c r="W131" s="426"/>
      <c r="X131" s="426"/>
      <c r="Y131" s="426"/>
      <c r="Z131" s="426"/>
      <c r="AA131" s="426"/>
    </row>
    <row r="132" spans="1:27" ht="15.75" customHeight="1">
      <c r="A132" s="426"/>
      <c r="B132" s="426"/>
      <c r="C132" s="426"/>
      <c r="D132" s="426"/>
      <c r="E132" s="426"/>
      <c r="F132" s="426"/>
      <c r="G132" s="426"/>
      <c r="H132" s="426"/>
      <c r="I132" s="426"/>
      <c r="J132" s="426"/>
      <c r="K132" s="426"/>
      <c r="L132" s="426"/>
      <c r="M132" s="426"/>
      <c r="N132" s="426"/>
      <c r="O132" s="426"/>
      <c r="P132" s="426"/>
      <c r="Q132" s="426"/>
      <c r="R132" s="426"/>
      <c r="S132" s="426"/>
      <c r="T132" s="426"/>
      <c r="U132" s="426"/>
      <c r="V132" s="426"/>
      <c r="W132" s="426"/>
      <c r="X132" s="426"/>
      <c r="Y132" s="426"/>
      <c r="Z132" s="426"/>
      <c r="AA132" s="426"/>
    </row>
    <row r="133" spans="1:27" ht="15.75" customHeight="1">
      <c r="A133" s="426"/>
      <c r="B133" s="426"/>
      <c r="C133" s="426"/>
      <c r="D133" s="426"/>
      <c r="E133" s="426"/>
      <c r="F133" s="426"/>
      <c r="G133" s="426"/>
      <c r="H133" s="426"/>
      <c r="I133" s="426"/>
      <c r="J133" s="426"/>
      <c r="K133" s="426"/>
      <c r="L133" s="426"/>
      <c r="M133" s="426"/>
      <c r="N133" s="426"/>
      <c r="O133" s="426"/>
      <c r="P133" s="426"/>
      <c r="Q133" s="426"/>
      <c r="R133" s="426"/>
      <c r="S133" s="426"/>
      <c r="T133" s="426"/>
      <c r="U133" s="426"/>
      <c r="V133" s="426"/>
      <c r="W133" s="426"/>
      <c r="X133" s="426"/>
      <c r="Y133" s="426"/>
      <c r="Z133" s="426"/>
      <c r="AA133" s="426"/>
    </row>
    <row r="134" spans="1:27" ht="15.75" customHeight="1">
      <c r="A134" s="426"/>
      <c r="B134" s="426"/>
      <c r="C134" s="426"/>
      <c r="D134" s="426"/>
      <c r="E134" s="426"/>
      <c r="F134" s="426"/>
      <c r="G134" s="426"/>
      <c r="H134" s="426"/>
      <c r="I134" s="426"/>
      <c r="J134" s="426"/>
      <c r="K134" s="426"/>
      <c r="L134" s="426"/>
      <c r="M134" s="426"/>
      <c r="N134" s="426"/>
      <c r="O134" s="426"/>
      <c r="P134" s="426"/>
      <c r="Q134" s="426"/>
      <c r="R134" s="426"/>
      <c r="S134" s="426"/>
      <c r="T134" s="426"/>
      <c r="U134" s="426"/>
      <c r="V134" s="426"/>
      <c r="W134" s="426"/>
      <c r="X134" s="426"/>
      <c r="Y134" s="426"/>
      <c r="Z134" s="426"/>
      <c r="AA134" s="426"/>
    </row>
    <row r="135" spans="1:27" ht="15.75" customHeight="1">
      <c r="A135" s="426"/>
      <c r="B135" s="426"/>
      <c r="C135" s="426"/>
      <c r="D135" s="426"/>
      <c r="E135" s="426"/>
      <c r="F135" s="426"/>
      <c r="G135" s="426"/>
      <c r="H135" s="426"/>
      <c r="I135" s="426"/>
      <c r="J135" s="426"/>
      <c r="K135" s="426"/>
      <c r="L135" s="426"/>
      <c r="M135" s="426"/>
      <c r="N135" s="426"/>
      <c r="O135" s="426"/>
      <c r="P135" s="426"/>
      <c r="Q135" s="426"/>
      <c r="R135" s="426"/>
      <c r="S135" s="426"/>
      <c r="T135" s="426"/>
      <c r="U135" s="426"/>
      <c r="V135" s="426"/>
      <c r="W135" s="426"/>
      <c r="X135" s="426"/>
      <c r="Y135" s="426"/>
      <c r="Z135" s="426"/>
      <c r="AA135" s="426"/>
    </row>
    <row r="136" spans="1:27" ht="15.75" customHeight="1">
      <c r="A136" s="426"/>
      <c r="B136" s="426"/>
      <c r="C136" s="426"/>
      <c r="D136" s="426"/>
      <c r="E136" s="426"/>
      <c r="F136" s="426"/>
      <c r="G136" s="426"/>
      <c r="H136" s="426"/>
      <c r="I136" s="426"/>
      <c r="J136" s="426"/>
      <c r="K136" s="426"/>
      <c r="L136" s="426"/>
      <c r="M136" s="426"/>
      <c r="N136" s="426"/>
      <c r="O136" s="426"/>
      <c r="P136" s="426"/>
      <c r="Q136" s="426"/>
      <c r="R136" s="426"/>
      <c r="S136" s="426"/>
      <c r="T136" s="426"/>
      <c r="U136" s="426"/>
      <c r="V136" s="426"/>
      <c r="W136" s="426"/>
      <c r="X136" s="426"/>
      <c r="Y136" s="426"/>
      <c r="Z136" s="426"/>
      <c r="AA136" s="426"/>
    </row>
    <row r="137" spans="1:27" ht="15.75" customHeight="1">
      <c r="A137" s="426"/>
      <c r="B137" s="426"/>
      <c r="C137" s="426"/>
      <c r="D137" s="426"/>
      <c r="E137" s="426"/>
      <c r="F137" s="426"/>
      <c r="G137" s="426"/>
      <c r="H137" s="426"/>
      <c r="I137" s="426"/>
      <c r="J137" s="426"/>
      <c r="K137" s="426"/>
      <c r="L137" s="426"/>
      <c r="M137" s="426"/>
      <c r="N137" s="426"/>
      <c r="O137" s="426"/>
      <c r="P137" s="426"/>
      <c r="Q137" s="426"/>
      <c r="R137" s="426"/>
      <c r="S137" s="426"/>
      <c r="T137" s="426"/>
      <c r="U137" s="426"/>
      <c r="V137" s="426"/>
      <c r="W137" s="426"/>
      <c r="X137" s="426"/>
      <c r="Y137" s="426"/>
      <c r="Z137" s="426"/>
      <c r="AA137" s="426"/>
    </row>
    <row r="138" spans="1:27" ht="15.75" customHeight="1">
      <c r="A138" s="426"/>
      <c r="B138" s="426"/>
      <c r="C138" s="426"/>
      <c r="D138" s="426"/>
      <c r="E138" s="426"/>
      <c r="F138" s="426"/>
      <c r="G138" s="426"/>
      <c r="H138" s="426"/>
      <c r="I138" s="426"/>
      <c r="J138" s="426"/>
      <c r="K138" s="426"/>
      <c r="L138" s="426"/>
      <c r="M138" s="426"/>
      <c r="N138" s="426"/>
      <c r="O138" s="426"/>
      <c r="P138" s="426"/>
      <c r="Q138" s="426"/>
      <c r="R138" s="426"/>
      <c r="S138" s="426"/>
      <c r="T138" s="426"/>
      <c r="U138" s="426"/>
      <c r="V138" s="426"/>
      <c r="W138" s="426"/>
      <c r="X138" s="426"/>
      <c r="Y138" s="426"/>
      <c r="Z138" s="426"/>
      <c r="AA138" s="426"/>
    </row>
    <row r="139" spans="1:27" ht="15.75" customHeight="1">
      <c r="A139" s="426"/>
      <c r="B139" s="426"/>
      <c r="C139" s="426"/>
      <c r="D139" s="426"/>
      <c r="E139" s="426"/>
      <c r="F139" s="426"/>
      <c r="G139" s="426"/>
      <c r="H139" s="426"/>
      <c r="I139" s="426"/>
      <c r="J139" s="426"/>
      <c r="K139" s="426"/>
      <c r="L139" s="426"/>
      <c r="M139" s="426"/>
      <c r="N139" s="426"/>
      <c r="O139" s="426"/>
      <c r="P139" s="426"/>
      <c r="Q139" s="426"/>
      <c r="R139" s="426"/>
      <c r="S139" s="426"/>
      <c r="T139" s="426"/>
      <c r="U139" s="426"/>
      <c r="V139" s="426"/>
      <c r="W139" s="426"/>
      <c r="X139" s="426"/>
      <c r="Y139" s="426"/>
      <c r="Z139" s="426"/>
      <c r="AA139" s="426"/>
    </row>
    <row r="140" spans="1:27" ht="15.75" customHeight="1">
      <c r="A140" s="426"/>
      <c r="B140" s="426"/>
      <c r="C140" s="426"/>
      <c r="D140" s="426"/>
      <c r="E140" s="426"/>
      <c r="F140" s="426"/>
      <c r="G140" s="426"/>
      <c r="H140" s="426"/>
      <c r="I140" s="426"/>
      <c r="J140" s="426"/>
      <c r="K140" s="426"/>
      <c r="L140" s="426"/>
      <c r="M140" s="426"/>
      <c r="N140" s="426"/>
      <c r="O140" s="426"/>
      <c r="P140" s="426"/>
      <c r="Q140" s="426"/>
      <c r="R140" s="426"/>
      <c r="S140" s="426"/>
      <c r="T140" s="426"/>
      <c r="U140" s="426"/>
      <c r="V140" s="426"/>
      <c r="W140" s="426"/>
      <c r="X140" s="426"/>
      <c r="Y140" s="426"/>
      <c r="Z140" s="426"/>
      <c r="AA140" s="426"/>
    </row>
    <row r="141" spans="1:27" ht="15.75" customHeight="1">
      <c r="A141" s="426"/>
      <c r="B141" s="426"/>
      <c r="C141" s="426"/>
      <c r="D141" s="426"/>
      <c r="E141" s="426"/>
      <c r="F141" s="426"/>
      <c r="G141" s="426"/>
      <c r="H141" s="426"/>
      <c r="I141" s="426"/>
      <c r="J141" s="426"/>
      <c r="K141" s="426"/>
      <c r="L141" s="426"/>
      <c r="M141" s="426"/>
      <c r="N141" s="426"/>
      <c r="O141" s="426"/>
      <c r="P141" s="426"/>
      <c r="Q141" s="426"/>
      <c r="R141" s="426"/>
      <c r="S141" s="426"/>
      <c r="T141" s="426"/>
      <c r="U141" s="426"/>
      <c r="V141" s="426"/>
      <c r="W141" s="426"/>
      <c r="X141" s="426"/>
      <c r="Y141" s="426"/>
      <c r="Z141" s="426"/>
      <c r="AA141" s="426"/>
    </row>
    <row r="142" spans="1:27" ht="15.75" customHeight="1">
      <c r="A142" s="426"/>
      <c r="B142" s="426"/>
      <c r="C142" s="426"/>
      <c r="D142" s="426"/>
      <c r="E142" s="426"/>
      <c r="F142" s="426"/>
      <c r="G142" s="426"/>
      <c r="H142" s="426"/>
      <c r="I142" s="426"/>
      <c r="J142" s="426"/>
      <c r="K142" s="426"/>
      <c r="L142" s="426"/>
      <c r="M142" s="426"/>
      <c r="N142" s="426"/>
      <c r="O142" s="426"/>
      <c r="P142" s="426"/>
      <c r="Q142" s="426"/>
      <c r="R142" s="426"/>
      <c r="S142" s="426"/>
      <c r="T142" s="426"/>
      <c r="U142" s="426"/>
      <c r="V142" s="426"/>
      <c r="W142" s="426"/>
      <c r="X142" s="426"/>
      <c r="Y142" s="426"/>
      <c r="Z142" s="426"/>
      <c r="AA142" s="426"/>
    </row>
    <row r="143" spans="1:27" ht="15.75" customHeight="1">
      <c r="A143" s="426"/>
      <c r="B143" s="426"/>
      <c r="C143" s="426"/>
      <c r="D143" s="426"/>
      <c r="E143" s="426"/>
      <c r="F143" s="426"/>
      <c r="G143" s="426"/>
      <c r="H143" s="426"/>
      <c r="I143" s="426"/>
      <c r="J143" s="426"/>
      <c r="K143" s="426"/>
      <c r="L143" s="426"/>
      <c r="M143" s="426"/>
      <c r="N143" s="426"/>
      <c r="O143" s="426"/>
      <c r="P143" s="426"/>
      <c r="Q143" s="426"/>
      <c r="R143" s="426"/>
      <c r="S143" s="426"/>
      <c r="T143" s="426"/>
      <c r="U143" s="426"/>
      <c r="V143" s="426"/>
      <c r="W143" s="426"/>
      <c r="X143" s="426"/>
      <c r="Y143" s="426"/>
      <c r="Z143" s="426"/>
      <c r="AA143" s="426"/>
    </row>
    <row r="144" spans="1:27" ht="15.75" customHeight="1">
      <c r="A144" s="426"/>
      <c r="B144" s="426"/>
      <c r="C144" s="426"/>
      <c r="D144" s="426"/>
      <c r="E144" s="426"/>
      <c r="F144" s="426"/>
      <c r="G144" s="426"/>
      <c r="H144" s="426"/>
      <c r="I144" s="426"/>
      <c r="J144" s="426"/>
      <c r="K144" s="426"/>
      <c r="L144" s="426"/>
      <c r="M144" s="426"/>
      <c r="N144" s="426"/>
      <c r="O144" s="426"/>
      <c r="P144" s="426"/>
      <c r="Q144" s="426"/>
      <c r="R144" s="426"/>
      <c r="S144" s="426"/>
      <c r="T144" s="426"/>
      <c r="U144" s="426"/>
      <c r="V144" s="426"/>
      <c r="W144" s="426"/>
      <c r="X144" s="426"/>
      <c r="Y144" s="426"/>
      <c r="Z144" s="426"/>
      <c r="AA144" s="426"/>
    </row>
    <row r="145" spans="1:27" ht="15.75" customHeight="1">
      <c r="A145" s="426"/>
      <c r="B145" s="426"/>
      <c r="C145" s="426"/>
      <c r="D145" s="426"/>
      <c r="E145" s="426"/>
      <c r="F145" s="426"/>
      <c r="G145" s="426"/>
      <c r="H145" s="426"/>
      <c r="I145" s="426"/>
      <c r="J145" s="426"/>
      <c r="K145" s="426"/>
      <c r="L145" s="426"/>
      <c r="M145" s="426"/>
      <c r="N145" s="426"/>
      <c r="O145" s="426"/>
      <c r="P145" s="426"/>
      <c r="Q145" s="426"/>
      <c r="R145" s="426"/>
      <c r="S145" s="426"/>
      <c r="T145" s="426"/>
      <c r="U145" s="426"/>
      <c r="V145" s="426"/>
      <c r="W145" s="426"/>
      <c r="X145" s="426"/>
      <c r="Y145" s="426"/>
      <c r="Z145" s="426"/>
      <c r="AA145" s="426"/>
    </row>
    <row r="146" spans="1:27" ht="15.75" customHeight="1">
      <c r="A146" s="426"/>
      <c r="B146" s="426"/>
      <c r="C146" s="426"/>
      <c r="D146" s="426"/>
      <c r="E146" s="426"/>
      <c r="F146" s="426"/>
      <c r="G146" s="426"/>
      <c r="H146" s="426"/>
      <c r="I146" s="426"/>
      <c r="J146" s="426"/>
      <c r="K146" s="426"/>
      <c r="L146" s="426"/>
      <c r="M146" s="426"/>
      <c r="N146" s="426"/>
      <c r="O146" s="426"/>
      <c r="P146" s="426"/>
      <c r="Q146" s="426"/>
      <c r="R146" s="426"/>
      <c r="S146" s="426"/>
      <c r="T146" s="426"/>
      <c r="U146" s="426"/>
      <c r="V146" s="426"/>
      <c r="W146" s="426"/>
      <c r="X146" s="426"/>
      <c r="Y146" s="426"/>
      <c r="Z146" s="426"/>
      <c r="AA146" s="426"/>
    </row>
    <row r="147" spans="1:27" ht="15.75" customHeight="1">
      <c r="A147" s="426"/>
      <c r="B147" s="426"/>
      <c r="C147" s="426"/>
      <c r="D147" s="426"/>
      <c r="E147" s="426"/>
      <c r="F147" s="426"/>
      <c r="G147" s="426"/>
      <c r="H147" s="426"/>
      <c r="I147" s="426"/>
      <c r="J147" s="426"/>
      <c r="K147" s="426"/>
      <c r="L147" s="426"/>
      <c r="M147" s="426"/>
      <c r="N147" s="426"/>
      <c r="O147" s="426"/>
      <c r="P147" s="426"/>
      <c r="Q147" s="426"/>
      <c r="R147" s="426"/>
      <c r="S147" s="426"/>
      <c r="T147" s="426"/>
      <c r="U147" s="426"/>
      <c r="V147" s="426"/>
      <c r="W147" s="426"/>
      <c r="X147" s="426"/>
      <c r="Y147" s="426"/>
      <c r="Z147" s="426"/>
      <c r="AA147" s="426"/>
    </row>
    <row r="148" spans="1:27" ht="15.75" customHeight="1">
      <c r="A148" s="426"/>
      <c r="B148" s="426"/>
      <c r="C148" s="426"/>
      <c r="D148" s="426"/>
      <c r="E148" s="426"/>
      <c r="F148" s="426"/>
      <c r="G148" s="426"/>
      <c r="H148" s="426"/>
      <c r="I148" s="426"/>
      <c r="J148" s="426"/>
      <c r="K148" s="426"/>
      <c r="L148" s="426"/>
      <c r="M148" s="426"/>
      <c r="N148" s="426"/>
      <c r="O148" s="426"/>
      <c r="P148" s="426"/>
      <c r="Q148" s="426"/>
      <c r="R148" s="426"/>
      <c r="S148" s="426"/>
      <c r="T148" s="426"/>
      <c r="U148" s="426"/>
      <c r="V148" s="426"/>
      <c r="W148" s="426"/>
      <c r="X148" s="426"/>
      <c r="Y148" s="426"/>
      <c r="Z148" s="426"/>
      <c r="AA148" s="426"/>
    </row>
    <row r="149" spans="1:27" ht="15.75" customHeight="1">
      <c r="A149" s="426"/>
      <c r="B149" s="426"/>
      <c r="C149" s="426"/>
      <c r="D149" s="426"/>
      <c r="E149" s="426"/>
      <c r="F149" s="426"/>
      <c r="G149" s="426"/>
      <c r="H149" s="426"/>
      <c r="I149" s="426"/>
      <c r="J149" s="426"/>
      <c r="K149" s="426"/>
      <c r="L149" s="426"/>
      <c r="M149" s="426"/>
      <c r="N149" s="426"/>
      <c r="O149" s="426"/>
      <c r="P149" s="426"/>
      <c r="Q149" s="426"/>
      <c r="R149" s="426"/>
      <c r="S149" s="426"/>
      <c r="T149" s="426"/>
      <c r="U149" s="426"/>
      <c r="V149" s="426"/>
      <c r="W149" s="426"/>
      <c r="X149" s="426"/>
      <c r="Y149" s="426"/>
      <c r="Z149" s="426"/>
      <c r="AA149" s="426"/>
    </row>
    <row r="150" spans="1:27" ht="15.75" customHeight="1">
      <c r="A150" s="426"/>
      <c r="B150" s="426"/>
      <c r="C150" s="426"/>
      <c r="D150" s="426"/>
      <c r="E150" s="426"/>
      <c r="F150" s="426"/>
      <c r="G150" s="426"/>
      <c r="H150" s="426"/>
      <c r="I150" s="426"/>
      <c r="J150" s="426"/>
      <c r="K150" s="426"/>
      <c r="L150" s="426"/>
      <c r="M150" s="426"/>
      <c r="N150" s="426"/>
      <c r="O150" s="426"/>
      <c r="P150" s="426"/>
      <c r="Q150" s="426"/>
      <c r="R150" s="426"/>
      <c r="S150" s="426"/>
      <c r="T150" s="426"/>
      <c r="U150" s="426"/>
      <c r="V150" s="426"/>
      <c r="W150" s="426"/>
      <c r="X150" s="426"/>
      <c r="Y150" s="426"/>
      <c r="Z150" s="426"/>
      <c r="AA150" s="426"/>
    </row>
    <row r="151" spans="1:27" ht="15.75" customHeight="1">
      <c r="A151" s="426"/>
      <c r="B151" s="426"/>
      <c r="C151" s="426"/>
      <c r="D151" s="426"/>
      <c r="E151" s="426"/>
      <c r="F151" s="426"/>
      <c r="G151" s="426"/>
      <c r="H151" s="426"/>
      <c r="I151" s="426"/>
      <c r="J151" s="426"/>
      <c r="K151" s="426"/>
      <c r="L151" s="426"/>
      <c r="M151" s="426"/>
      <c r="N151" s="426"/>
      <c r="O151" s="426"/>
      <c r="P151" s="426"/>
      <c r="Q151" s="426"/>
      <c r="R151" s="426"/>
      <c r="S151" s="426"/>
      <c r="T151" s="426"/>
      <c r="U151" s="426"/>
      <c r="V151" s="426"/>
      <c r="W151" s="426"/>
      <c r="X151" s="426"/>
      <c r="Y151" s="426"/>
      <c r="Z151" s="426"/>
      <c r="AA151" s="426"/>
    </row>
    <row r="152" spans="1:27" ht="15.75" customHeight="1">
      <c r="A152" s="426"/>
      <c r="B152" s="426"/>
      <c r="C152" s="426"/>
      <c r="D152" s="426"/>
      <c r="E152" s="426"/>
      <c r="F152" s="426"/>
      <c r="G152" s="426"/>
      <c r="H152" s="426"/>
      <c r="I152" s="426"/>
      <c r="J152" s="426"/>
      <c r="K152" s="426"/>
      <c r="L152" s="426"/>
      <c r="M152" s="426"/>
      <c r="N152" s="426"/>
      <c r="O152" s="426"/>
      <c r="P152" s="426"/>
      <c r="Q152" s="426"/>
      <c r="R152" s="426"/>
      <c r="S152" s="426"/>
      <c r="T152" s="426"/>
      <c r="U152" s="426"/>
      <c r="V152" s="426"/>
      <c r="W152" s="426"/>
      <c r="X152" s="426"/>
      <c r="Y152" s="426"/>
      <c r="Z152" s="426"/>
      <c r="AA152" s="426"/>
    </row>
    <row r="153" spans="1:27" ht="15.75" customHeight="1">
      <c r="A153" s="426"/>
      <c r="B153" s="426"/>
      <c r="C153" s="426"/>
      <c r="D153" s="426"/>
      <c r="E153" s="426"/>
      <c r="F153" s="426"/>
      <c r="G153" s="426"/>
      <c r="H153" s="426"/>
      <c r="I153" s="426"/>
      <c r="J153" s="426"/>
      <c r="K153" s="426"/>
      <c r="L153" s="426"/>
      <c r="M153" s="426"/>
      <c r="N153" s="426"/>
      <c r="O153" s="426"/>
      <c r="P153" s="426"/>
      <c r="Q153" s="426"/>
      <c r="R153" s="426"/>
      <c r="S153" s="426"/>
      <c r="T153" s="426"/>
      <c r="U153" s="426"/>
      <c r="V153" s="426"/>
      <c r="W153" s="426"/>
      <c r="X153" s="426"/>
      <c r="Y153" s="426"/>
      <c r="Z153" s="426"/>
      <c r="AA153" s="426"/>
    </row>
    <row r="154" spans="1:27" ht="15.75" customHeight="1">
      <c r="A154" s="426"/>
      <c r="B154" s="426"/>
      <c r="C154" s="426"/>
      <c r="D154" s="426"/>
      <c r="E154" s="426"/>
      <c r="F154" s="426"/>
      <c r="G154" s="426"/>
      <c r="H154" s="426"/>
      <c r="I154" s="426"/>
      <c r="J154" s="426"/>
      <c r="K154" s="426"/>
      <c r="L154" s="426"/>
      <c r="M154" s="426"/>
      <c r="N154" s="426"/>
      <c r="O154" s="426"/>
      <c r="P154" s="426"/>
      <c r="Q154" s="426"/>
      <c r="R154" s="426"/>
      <c r="S154" s="426"/>
      <c r="T154" s="426"/>
      <c r="U154" s="426"/>
      <c r="V154" s="426"/>
      <c r="W154" s="426"/>
      <c r="X154" s="426"/>
      <c r="Y154" s="426"/>
      <c r="Z154" s="426"/>
      <c r="AA154" s="426"/>
    </row>
    <row r="155" spans="1:27" ht="15.75" customHeight="1">
      <c r="A155" s="426"/>
      <c r="B155" s="426"/>
      <c r="C155" s="426"/>
      <c r="D155" s="426"/>
      <c r="E155" s="426"/>
      <c r="F155" s="426"/>
      <c r="G155" s="426"/>
      <c r="H155" s="426"/>
      <c r="I155" s="426"/>
      <c r="J155" s="426"/>
      <c r="K155" s="426"/>
      <c r="L155" s="426"/>
      <c r="M155" s="426"/>
      <c r="N155" s="426"/>
      <c r="O155" s="426"/>
      <c r="P155" s="426"/>
      <c r="Q155" s="426"/>
      <c r="R155" s="426"/>
      <c r="S155" s="426"/>
      <c r="T155" s="426"/>
      <c r="U155" s="426"/>
      <c r="V155" s="426"/>
      <c r="W155" s="426"/>
      <c r="X155" s="426"/>
      <c r="Y155" s="426"/>
      <c r="Z155" s="426"/>
      <c r="AA155" s="426"/>
    </row>
    <row r="156" spans="1:27" ht="15.75" customHeight="1">
      <c r="A156" s="426"/>
      <c r="B156" s="426"/>
      <c r="C156" s="426"/>
      <c r="D156" s="426"/>
      <c r="E156" s="426"/>
      <c r="F156" s="426"/>
      <c r="G156" s="426"/>
      <c r="H156" s="426"/>
      <c r="I156" s="426"/>
      <c r="J156" s="426"/>
      <c r="K156" s="426"/>
      <c r="L156" s="426"/>
      <c r="M156" s="426"/>
      <c r="N156" s="426"/>
      <c r="O156" s="426"/>
      <c r="P156" s="426"/>
      <c r="Q156" s="426"/>
      <c r="R156" s="426"/>
      <c r="S156" s="426"/>
      <c r="T156" s="426"/>
      <c r="U156" s="426"/>
      <c r="V156" s="426"/>
      <c r="W156" s="426"/>
      <c r="X156" s="426"/>
      <c r="Y156" s="426"/>
      <c r="Z156" s="426"/>
      <c r="AA156" s="426"/>
    </row>
    <row r="157" spans="1:27" ht="15.75" customHeight="1">
      <c r="A157" s="426"/>
      <c r="B157" s="426"/>
      <c r="C157" s="426"/>
      <c r="D157" s="426"/>
      <c r="E157" s="426"/>
      <c r="F157" s="426"/>
      <c r="G157" s="426"/>
      <c r="H157" s="426"/>
      <c r="I157" s="426"/>
      <c r="J157" s="426"/>
      <c r="K157" s="426"/>
      <c r="L157" s="426"/>
      <c r="M157" s="426"/>
      <c r="N157" s="426"/>
      <c r="O157" s="426"/>
      <c r="P157" s="426"/>
      <c r="Q157" s="426"/>
      <c r="R157" s="426"/>
      <c r="S157" s="426"/>
      <c r="T157" s="426"/>
      <c r="U157" s="426"/>
      <c r="V157" s="426"/>
      <c r="W157" s="426"/>
      <c r="X157" s="426"/>
      <c r="Y157" s="426"/>
      <c r="Z157" s="426"/>
      <c r="AA157" s="426"/>
    </row>
    <row r="158" spans="1:27" ht="15.75" customHeight="1">
      <c r="A158" s="426"/>
      <c r="B158" s="426"/>
      <c r="C158" s="426"/>
      <c r="D158" s="426"/>
      <c r="E158" s="426"/>
      <c r="F158" s="426"/>
      <c r="G158" s="426"/>
      <c r="H158" s="426"/>
      <c r="I158" s="426"/>
      <c r="J158" s="426"/>
      <c r="K158" s="426"/>
      <c r="L158" s="426"/>
      <c r="M158" s="426"/>
      <c r="N158" s="426"/>
      <c r="O158" s="426"/>
      <c r="P158" s="426"/>
      <c r="Q158" s="426"/>
      <c r="R158" s="426"/>
      <c r="S158" s="426"/>
      <c r="T158" s="426"/>
      <c r="U158" s="426"/>
      <c r="V158" s="426"/>
      <c r="W158" s="426"/>
      <c r="X158" s="426"/>
      <c r="Y158" s="426"/>
      <c r="Z158" s="426"/>
      <c r="AA158" s="426"/>
    </row>
    <row r="159" spans="1:27" ht="15.75" customHeight="1">
      <c r="A159" s="426"/>
      <c r="B159" s="426"/>
      <c r="C159" s="426"/>
      <c r="D159" s="426"/>
      <c r="E159" s="426"/>
      <c r="F159" s="426"/>
      <c r="G159" s="426"/>
      <c r="H159" s="426"/>
      <c r="I159" s="426"/>
      <c r="J159" s="426"/>
      <c r="K159" s="426"/>
      <c r="L159" s="426"/>
      <c r="M159" s="426"/>
      <c r="N159" s="426"/>
      <c r="O159" s="426"/>
      <c r="P159" s="426"/>
      <c r="Q159" s="426"/>
      <c r="R159" s="426"/>
      <c r="S159" s="426"/>
      <c r="T159" s="426"/>
      <c r="U159" s="426"/>
      <c r="V159" s="426"/>
      <c r="W159" s="426"/>
      <c r="X159" s="426"/>
      <c r="Y159" s="426"/>
      <c r="Z159" s="426"/>
      <c r="AA159" s="426"/>
    </row>
    <row r="160" spans="1:27" ht="15.75" customHeight="1">
      <c r="A160" s="426"/>
      <c r="B160" s="426"/>
      <c r="C160" s="426"/>
      <c r="D160" s="426"/>
      <c r="E160" s="426"/>
      <c r="F160" s="426"/>
      <c r="G160" s="426"/>
      <c r="H160" s="426"/>
      <c r="I160" s="426"/>
      <c r="J160" s="426"/>
      <c r="K160" s="426"/>
      <c r="L160" s="426"/>
      <c r="M160" s="426"/>
      <c r="N160" s="426"/>
      <c r="O160" s="426"/>
      <c r="P160" s="426"/>
      <c r="Q160" s="426"/>
      <c r="R160" s="426"/>
      <c r="S160" s="426"/>
      <c r="T160" s="426"/>
      <c r="U160" s="426"/>
      <c r="V160" s="426"/>
      <c r="W160" s="426"/>
      <c r="X160" s="426"/>
      <c r="Y160" s="426"/>
      <c r="Z160" s="426"/>
      <c r="AA160" s="426"/>
    </row>
    <row r="161" spans="1:27" ht="15.75" customHeight="1">
      <c r="A161" s="426"/>
      <c r="B161" s="426"/>
      <c r="C161" s="426"/>
      <c r="D161" s="426"/>
      <c r="E161" s="426"/>
      <c r="F161" s="426"/>
      <c r="G161" s="426"/>
      <c r="H161" s="426"/>
      <c r="I161" s="426"/>
      <c r="J161" s="426"/>
      <c r="K161" s="426"/>
      <c r="L161" s="426"/>
      <c r="M161" s="426"/>
      <c r="N161" s="426"/>
      <c r="O161" s="426"/>
      <c r="P161" s="426"/>
      <c r="Q161" s="426"/>
      <c r="R161" s="426"/>
      <c r="S161" s="426"/>
      <c r="T161" s="426"/>
      <c r="U161" s="426"/>
      <c r="V161" s="426"/>
      <c r="W161" s="426"/>
      <c r="X161" s="426"/>
      <c r="Y161" s="426"/>
      <c r="Z161" s="426"/>
      <c r="AA161" s="426"/>
    </row>
    <row r="162" spans="1:27" ht="15.75" customHeight="1">
      <c r="A162" s="426"/>
      <c r="B162" s="426"/>
      <c r="C162" s="426"/>
      <c r="D162" s="426"/>
      <c r="E162" s="426"/>
      <c r="F162" s="426"/>
      <c r="G162" s="426"/>
      <c r="H162" s="426"/>
      <c r="I162" s="426"/>
      <c r="J162" s="426"/>
      <c r="K162" s="426"/>
      <c r="L162" s="426"/>
      <c r="M162" s="426"/>
      <c r="N162" s="426"/>
      <c r="O162" s="426"/>
      <c r="P162" s="426"/>
      <c r="Q162" s="426"/>
      <c r="R162" s="426"/>
      <c r="S162" s="426"/>
      <c r="T162" s="426"/>
      <c r="U162" s="426"/>
      <c r="V162" s="426"/>
      <c r="W162" s="426"/>
      <c r="X162" s="426"/>
      <c r="Y162" s="426"/>
      <c r="Z162" s="426"/>
      <c r="AA162" s="426"/>
    </row>
    <row r="163" spans="1:27" ht="15.75" customHeight="1">
      <c r="A163" s="426"/>
      <c r="B163" s="426"/>
      <c r="C163" s="426"/>
      <c r="D163" s="426"/>
      <c r="E163" s="426"/>
      <c r="F163" s="426"/>
      <c r="G163" s="426"/>
      <c r="H163" s="426"/>
      <c r="I163" s="426"/>
      <c r="J163" s="426"/>
      <c r="K163" s="426"/>
      <c r="L163" s="426"/>
      <c r="M163" s="426"/>
      <c r="N163" s="426"/>
      <c r="O163" s="426"/>
      <c r="P163" s="426"/>
      <c r="Q163" s="426"/>
      <c r="R163" s="426"/>
      <c r="S163" s="426"/>
      <c r="T163" s="426"/>
      <c r="U163" s="426"/>
      <c r="V163" s="426"/>
      <c r="W163" s="426"/>
      <c r="X163" s="426"/>
      <c r="Y163" s="426"/>
      <c r="Z163" s="426"/>
      <c r="AA163" s="426"/>
    </row>
    <row r="164" spans="1:27" ht="15.75" customHeight="1">
      <c r="A164" s="426"/>
      <c r="B164" s="426"/>
      <c r="C164" s="426"/>
      <c r="D164" s="426"/>
      <c r="E164" s="426"/>
      <c r="F164" s="426"/>
      <c r="G164" s="426"/>
      <c r="H164" s="426"/>
      <c r="I164" s="426"/>
      <c r="J164" s="426"/>
      <c r="K164" s="426"/>
      <c r="L164" s="426"/>
      <c r="M164" s="426"/>
      <c r="N164" s="426"/>
      <c r="O164" s="426"/>
      <c r="P164" s="426"/>
      <c r="Q164" s="426"/>
      <c r="R164" s="426"/>
      <c r="S164" s="426"/>
      <c r="T164" s="426"/>
      <c r="U164" s="426"/>
      <c r="V164" s="426"/>
      <c r="W164" s="426"/>
      <c r="X164" s="426"/>
      <c r="Y164" s="426"/>
      <c r="Z164" s="426"/>
      <c r="AA164" s="426"/>
    </row>
    <row r="165" spans="1:27" ht="15.75" customHeight="1">
      <c r="A165" s="426"/>
      <c r="B165" s="426"/>
      <c r="C165" s="426"/>
      <c r="D165" s="426"/>
      <c r="E165" s="426"/>
      <c r="F165" s="426"/>
      <c r="G165" s="426"/>
      <c r="H165" s="426"/>
      <c r="I165" s="426"/>
      <c r="J165" s="426"/>
      <c r="K165" s="426"/>
      <c r="L165" s="426"/>
      <c r="M165" s="426"/>
      <c r="N165" s="426"/>
      <c r="O165" s="426"/>
      <c r="P165" s="426"/>
      <c r="Q165" s="426"/>
      <c r="R165" s="426"/>
      <c r="S165" s="426"/>
      <c r="T165" s="426"/>
      <c r="U165" s="426"/>
      <c r="V165" s="426"/>
      <c r="W165" s="426"/>
      <c r="X165" s="426"/>
      <c r="Y165" s="426"/>
      <c r="Z165" s="426"/>
      <c r="AA165" s="426"/>
    </row>
    <row r="166" spans="1:27" ht="15.75" customHeight="1">
      <c r="A166" s="426"/>
      <c r="B166" s="426"/>
      <c r="C166" s="426"/>
      <c r="D166" s="426"/>
      <c r="E166" s="426"/>
      <c r="F166" s="426"/>
      <c r="G166" s="426"/>
      <c r="H166" s="426"/>
      <c r="I166" s="426"/>
      <c r="J166" s="426"/>
      <c r="K166" s="426"/>
      <c r="L166" s="426"/>
      <c r="M166" s="426"/>
      <c r="N166" s="426"/>
      <c r="O166" s="426"/>
      <c r="P166" s="426"/>
      <c r="Q166" s="426"/>
      <c r="R166" s="426"/>
      <c r="S166" s="426"/>
      <c r="T166" s="426"/>
      <c r="U166" s="426"/>
      <c r="V166" s="426"/>
      <c r="W166" s="426"/>
      <c r="X166" s="426"/>
      <c r="Y166" s="426"/>
      <c r="Z166" s="426"/>
      <c r="AA166" s="426"/>
    </row>
    <row r="167" spans="1:27" ht="15.75" customHeight="1">
      <c r="A167" s="426"/>
      <c r="B167" s="426"/>
      <c r="C167" s="426"/>
      <c r="D167" s="426"/>
      <c r="E167" s="426"/>
      <c r="F167" s="426"/>
      <c r="G167" s="426"/>
      <c r="H167" s="426"/>
      <c r="I167" s="426"/>
      <c r="J167" s="426"/>
      <c r="K167" s="426"/>
      <c r="L167" s="426"/>
      <c r="M167" s="426"/>
      <c r="N167" s="426"/>
      <c r="O167" s="426"/>
      <c r="P167" s="426"/>
      <c r="Q167" s="426"/>
      <c r="R167" s="426"/>
      <c r="S167" s="426"/>
      <c r="T167" s="426"/>
      <c r="U167" s="426"/>
      <c r="V167" s="426"/>
      <c r="W167" s="426"/>
      <c r="X167" s="426"/>
      <c r="Y167" s="426"/>
      <c r="Z167" s="426"/>
      <c r="AA167" s="426"/>
    </row>
    <row r="168" spans="1:27" ht="15.75" customHeight="1">
      <c r="A168" s="426"/>
      <c r="B168" s="426"/>
      <c r="C168" s="426"/>
      <c r="D168" s="426"/>
      <c r="E168" s="426"/>
      <c r="F168" s="426"/>
      <c r="G168" s="426"/>
      <c r="H168" s="426"/>
      <c r="I168" s="426"/>
      <c r="J168" s="426"/>
      <c r="K168" s="426"/>
      <c r="L168" s="426"/>
      <c r="M168" s="426"/>
      <c r="N168" s="426"/>
      <c r="O168" s="426"/>
      <c r="P168" s="426"/>
      <c r="Q168" s="426"/>
      <c r="R168" s="426"/>
      <c r="S168" s="426"/>
      <c r="T168" s="426"/>
      <c r="U168" s="426"/>
      <c r="V168" s="426"/>
      <c r="W168" s="426"/>
      <c r="X168" s="426"/>
      <c r="Y168" s="426"/>
      <c r="Z168" s="426"/>
      <c r="AA168" s="426"/>
    </row>
    <row r="169" spans="1:27" ht="15.75" customHeight="1">
      <c r="A169" s="426"/>
      <c r="B169" s="426"/>
      <c r="C169" s="426"/>
      <c r="D169" s="426"/>
      <c r="E169" s="426"/>
      <c r="F169" s="426"/>
      <c r="G169" s="426"/>
      <c r="H169" s="426"/>
      <c r="I169" s="426"/>
      <c r="J169" s="426"/>
      <c r="K169" s="426"/>
      <c r="L169" s="426"/>
      <c r="M169" s="426"/>
      <c r="N169" s="426"/>
      <c r="O169" s="426"/>
      <c r="P169" s="426"/>
      <c r="Q169" s="426"/>
      <c r="R169" s="426"/>
      <c r="S169" s="426"/>
      <c r="T169" s="426"/>
      <c r="U169" s="426"/>
      <c r="V169" s="426"/>
      <c r="W169" s="426"/>
      <c r="X169" s="426"/>
      <c r="Y169" s="426"/>
      <c r="Z169" s="426"/>
      <c r="AA169" s="426"/>
    </row>
    <row r="170" spans="1:27" ht="15.75" customHeight="1">
      <c r="A170" s="426"/>
      <c r="B170" s="426"/>
      <c r="C170" s="426"/>
      <c r="D170" s="426"/>
      <c r="E170" s="426"/>
      <c r="F170" s="426"/>
      <c r="G170" s="426"/>
      <c r="H170" s="426"/>
      <c r="I170" s="426"/>
      <c r="J170" s="426"/>
      <c r="K170" s="426"/>
      <c r="L170" s="426"/>
      <c r="M170" s="426"/>
      <c r="N170" s="426"/>
      <c r="O170" s="426"/>
      <c r="P170" s="426"/>
      <c r="Q170" s="426"/>
      <c r="R170" s="426"/>
      <c r="S170" s="426"/>
      <c r="T170" s="426"/>
      <c r="U170" s="426"/>
      <c r="V170" s="426"/>
      <c r="W170" s="426"/>
      <c r="X170" s="426"/>
      <c r="Y170" s="426"/>
      <c r="Z170" s="426"/>
      <c r="AA170" s="426"/>
    </row>
    <row r="171" spans="1:27" ht="15.75" customHeight="1">
      <c r="A171" s="426"/>
      <c r="B171" s="426"/>
      <c r="C171" s="426"/>
      <c r="D171" s="426"/>
      <c r="E171" s="426"/>
      <c r="F171" s="426"/>
      <c r="G171" s="426"/>
      <c r="H171" s="426"/>
      <c r="I171" s="426"/>
      <c r="J171" s="426"/>
      <c r="K171" s="426"/>
      <c r="L171" s="426"/>
      <c r="M171" s="426"/>
      <c r="N171" s="426"/>
      <c r="O171" s="426"/>
      <c r="P171" s="426"/>
      <c r="Q171" s="426"/>
      <c r="R171" s="426"/>
      <c r="S171" s="426"/>
      <c r="T171" s="426"/>
      <c r="U171" s="426"/>
      <c r="V171" s="426"/>
      <c r="W171" s="426"/>
      <c r="X171" s="426"/>
      <c r="Y171" s="426"/>
      <c r="Z171" s="426"/>
      <c r="AA171" s="426"/>
    </row>
    <row r="172" spans="1:27" ht="15.75" customHeight="1">
      <c r="A172" s="426"/>
      <c r="B172" s="426"/>
      <c r="C172" s="426"/>
      <c r="D172" s="426"/>
      <c r="E172" s="426"/>
      <c r="F172" s="426"/>
      <c r="G172" s="426"/>
      <c r="H172" s="426"/>
      <c r="I172" s="426"/>
      <c r="J172" s="426"/>
      <c r="K172" s="426"/>
      <c r="L172" s="426"/>
      <c r="M172" s="426"/>
      <c r="N172" s="426"/>
      <c r="O172" s="426"/>
      <c r="P172" s="426"/>
      <c r="Q172" s="426"/>
      <c r="R172" s="426"/>
      <c r="S172" s="426"/>
      <c r="T172" s="426"/>
      <c r="U172" s="426"/>
      <c r="V172" s="426"/>
      <c r="W172" s="426"/>
      <c r="X172" s="426"/>
      <c r="Y172" s="426"/>
      <c r="Z172" s="426"/>
      <c r="AA172" s="426"/>
    </row>
    <row r="173" spans="1:27" ht="15.75" customHeight="1">
      <c r="A173" s="426"/>
      <c r="B173" s="426"/>
      <c r="C173" s="426"/>
      <c r="D173" s="426"/>
      <c r="E173" s="426"/>
      <c r="F173" s="426"/>
      <c r="G173" s="426"/>
      <c r="H173" s="426"/>
      <c r="I173" s="426"/>
      <c r="J173" s="426"/>
      <c r="K173" s="426"/>
      <c r="L173" s="426"/>
      <c r="M173" s="426"/>
      <c r="N173" s="426"/>
      <c r="O173" s="426"/>
      <c r="P173" s="426"/>
      <c r="Q173" s="426"/>
      <c r="R173" s="426"/>
      <c r="S173" s="426"/>
      <c r="T173" s="426"/>
      <c r="U173" s="426"/>
      <c r="V173" s="426"/>
      <c r="W173" s="426"/>
      <c r="X173" s="426"/>
      <c r="Y173" s="426"/>
      <c r="Z173" s="426"/>
      <c r="AA173" s="426"/>
    </row>
    <row r="174" spans="1:27" ht="15.75" customHeight="1">
      <c r="A174" s="426"/>
      <c r="B174" s="426"/>
      <c r="C174" s="426"/>
      <c r="D174" s="426"/>
      <c r="E174" s="426"/>
      <c r="F174" s="426"/>
      <c r="G174" s="426"/>
      <c r="H174" s="426"/>
      <c r="I174" s="426"/>
      <c r="J174" s="426"/>
      <c r="K174" s="426"/>
      <c r="L174" s="426"/>
      <c r="M174" s="426"/>
      <c r="N174" s="426"/>
      <c r="O174" s="426"/>
      <c r="P174" s="426"/>
      <c r="Q174" s="426"/>
      <c r="R174" s="426"/>
      <c r="S174" s="426"/>
      <c r="T174" s="426"/>
      <c r="U174" s="426"/>
      <c r="V174" s="426"/>
      <c r="W174" s="426"/>
      <c r="X174" s="426"/>
      <c r="Y174" s="426"/>
      <c r="Z174" s="426"/>
      <c r="AA174" s="426"/>
    </row>
    <row r="175" spans="1:27" ht="15.75" customHeight="1">
      <c r="A175" s="426"/>
      <c r="B175" s="426"/>
      <c r="C175" s="426"/>
      <c r="D175" s="426"/>
      <c r="E175" s="426"/>
      <c r="F175" s="426"/>
      <c r="G175" s="426"/>
      <c r="H175" s="426"/>
      <c r="I175" s="426"/>
      <c r="J175" s="426"/>
      <c r="K175" s="426"/>
      <c r="L175" s="426"/>
      <c r="M175" s="426"/>
      <c r="N175" s="426"/>
      <c r="O175" s="426"/>
      <c r="P175" s="426"/>
      <c r="Q175" s="426"/>
      <c r="R175" s="426"/>
      <c r="S175" s="426"/>
      <c r="T175" s="426"/>
      <c r="U175" s="426"/>
      <c r="V175" s="426"/>
      <c r="W175" s="426"/>
      <c r="X175" s="426"/>
      <c r="Y175" s="426"/>
      <c r="Z175" s="426"/>
      <c r="AA175" s="426"/>
    </row>
    <row r="176" spans="1:27" ht="15.75" customHeight="1">
      <c r="A176" s="426"/>
      <c r="B176" s="426"/>
      <c r="C176" s="426"/>
      <c r="D176" s="426"/>
      <c r="E176" s="426"/>
      <c r="F176" s="426"/>
      <c r="G176" s="426"/>
      <c r="H176" s="426"/>
      <c r="I176" s="426"/>
      <c r="J176" s="426"/>
      <c r="K176" s="426"/>
      <c r="L176" s="426"/>
      <c r="M176" s="426"/>
      <c r="N176" s="426"/>
      <c r="O176" s="426"/>
      <c r="P176" s="426"/>
      <c r="Q176" s="426"/>
      <c r="R176" s="426"/>
      <c r="S176" s="426"/>
      <c r="T176" s="426"/>
      <c r="U176" s="426"/>
      <c r="V176" s="426"/>
      <c r="W176" s="426"/>
      <c r="X176" s="426"/>
      <c r="Y176" s="426"/>
      <c r="Z176" s="426"/>
      <c r="AA176" s="426"/>
    </row>
    <row r="177" spans="1:27" ht="15.75" customHeight="1">
      <c r="A177" s="426"/>
      <c r="B177" s="426"/>
      <c r="C177" s="426"/>
      <c r="D177" s="426"/>
      <c r="E177" s="426"/>
      <c r="F177" s="426"/>
      <c r="G177" s="426"/>
      <c r="H177" s="426"/>
      <c r="I177" s="426"/>
      <c r="J177" s="426"/>
      <c r="K177" s="426"/>
      <c r="L177" s="426"/>
      <c r="M177" s="426"/>
      <c r="N177" s="426"/>
      <c r="O177" s="426"/>
      <c r="P177" s="426"/>
      <c r="Q177" s="426"/>
      <c r="R177" s="426"/>
      <c r="S177" s="426"/>
      <c r="T177" s="426"/>
      <c r="U177" s="426"/>
      <c r="V177" s="426"/>
      <c r="W177" s="426"/>
      <c r="X177" s="426"/>
      <c r="Y177" s="426"/>
      <c r="Z177" s="426"/>
      <c r="AA177" s="426"/>
    </row>
    <row r="178" spans="1:27" ht="15.75" customHeight="1">
      <c r="A178" s="426"/>
      <c r="B178" s="426"/>
      <c r="C178" s="426"/>
      <c r="D178" s="426"/>
      <c r="E178" s="426"/>
      <c r="F178" s="426"/>
      <c r="G178" s="426"/>
      <c r="H178" s="426"/>
      <c r="I178" s="426"/>
      <c r="J178" s="426"/>
      <c r="K178" s="426"/>
      <c r="L178" s="426"/>
      <c r="M178" s="426"/>
      <c r="N178" s="426"/>
      <c r="O178" s="426"/>
      <c r="P178" s="426"/>
      <c r="Q178" s="426"/>
      <c r="R178" s="426"/>
      <c r="S178" s="426"/>
      <c r="T178" s="426"/>
      <c r="U178" s="426"/>
      <c r="V178" s="426"/>
      <c r="W178" s="426"/>
      <c r="X178" s="426"/>
      <c r="Y178" s="426"/>
      <c r="Z178" s="426"/>
      <c r="AA178" s="426"/>
    </row>
    <row r="179" spans="1:27" ht="15.75" customHeight="1">
      <c r="A179" s="426"/>
      <c r="B179" s="426"/>
      <c r="C179" s="426"/>
      <c r="D179" s="426"/>
      <c r="E179" s="426"/>
      <c r="F179" s="426"/>
      <c r="G179" s="426"/>
      <c r="H179" s="426"/>
      <c r="I179" s="426"/>
      <c r="J179" s="426"/>
      <c r="K179" s="426"/>
      <c r="L179" s="426"/>
      <c r="M179" s="426"/>
      <c r="N179" s="426"/>
      <c r="O179" s="426"/>
      <c r="P179" s="426"/>
      <c r="Q179" s="426"/>
      <c r="R179" s="426"/>
      <c r="S179" s="426"/>
      <c r="T179" s="426"/>
      <c r="U179" s="426"/>
      <c r="V179" s="426"/>
      <c r="W179" s="426"/>
      <c r="X179" s="426"/>
      <c r="Y179" s="426"/>
      <c r="Z179" s="426"/>
      <c r="AA179" s="426"/>
    </row>
    <row r="180" spans="1:27" ht="15.75" customHeight="1">
      <c r="A180" s="426"/>
      <c r="B180" s="426"/>
      <c r="C180" s="426"/>
      <c r="D180" s="426"/>
      <c r="E180" s="426"/>
      <c r="F180" s="426"/>
      <c r="G180" s="426"/>
      <c r="H180" s="426"/>
      <c r="I180" s="426"/>
      <c r="J180" s="426"/>
      <c r="K180" s="426"/>
      <c r="L180" s="426"/>
      <c r="M180" s="426"/>
      <c r="N180" s="426"/>
      <c r="O180" s="426"/>
      <c r="P180" s="426"/>
      <c r="Q180" s="426"/>
      <c r="R180" s="426"/>
      <c r="S180" s="426"/>
      <c r="T180" s="426"/>
      <c r="U180" s="426"/>
      <c r="V180" s="426"/>
      <c r="W180" s="426"/>
      <c r="X180" s="426"/>
      <c r="Y180" s="426"/>
      <c r="Z180" s="426"/>
      <c r="AA180" s="426"/>
    </row>
    <row r="181" spans="1:27" ht="15.75" customHeight="1">
      <c r="A181" s="426"/>
      <c r="B181" s="426"/>
      <c r="C181" s="426"/>
      <c r="D181" s="426"/>
      <c r="E181" s="426"/>
      <c r="F181" s="426"/>
      <c r="G181" s="426"/>
      <c r="H181" s="426"/>
      <c r="I181" s="426"/>
      <c r="J181" s="426"/>
      <c r="K181" s="426"/>
      <c r="L181" s="426"/>
      <c r="M181" s="426"/>
      <c r="N181" s="426"/>
      <c r="O181" s="426"/>
      <c r="P181" s="426"/>
      <c r="Q181" s="426"/>
      <c r="R181" s="426"/>
      <c r="S181" s="426"/>
      <c r="T181" s="426"/>
      <c r="U181" s="426"/>
      <c r="V181" s="426"/>
      <c r="W181" s="426"/>
      <c r="X181" s="426"/>
      <c r="Y181" s="426"/>
      <c r="Z181" s="426"/>
      <c r="AA181" s="426"/>
    </row>
    <row r="182" spans="1:27" ht="15.75" customHeight="1">
      <c r="A182" s="426"/>
      <c r="B182" s="426"/>
      <c r="C182" s="426"/>
      <c r="D182" s="426"/>
      <c r="E182" s="426"/>
      <c r="F182" s="426"/>
      <c r="G182" s="426"/>
      <c r="H182" s="426"/>
      <c r="I182" s="426"/>
      <c r="J182" s="426"/>
      <c r="K182" s="426"/>
      <c r="L182" s="426"/>
      <c r="M182" s="426"/>
      <c r="N182" s="426"/>
      <c r="O182" s="426"/>
      <c r="P182" s="426"/>
      <c r="Q182" s="426"/>
      <c r="R182" s="426"/>
      <c r="S182" s="426"/>
      <c r="T182" s="426"/>
      <c r="U182" s="426"/>
      <c r="V182" s="426"/>
      <c r="W182" s="426"/>
      <c r="X182" s="426"/>
      <c r="Y182" s="426"/>
      <c r="Z182" s="426"/>
      <c r="AA182" s="426"/>
    </row>
    <row r="183" spans="1:27" ht="15.75" customHeight="1">
      <c r="A183" s="426"/>
      <c r="B183" s="426"/>
      <c r="C183" s="426"/>
      <c r="D183" s="426"/>
      <c r="E183" s="426"/>
      <c r="F183" s="426"/>
      <c r="G183" s="426"/>
      <c r="H183" s="426"/>
      <c r="I183" s="426"/>
      <c r="J183" s="426"/>
      <c r="K183" s="426"/>
      <c r="L183" s="426"/>
      <c r="M183" s="426"/>
      <c r="N183" s="426"/>
      <c r="O183" s="426"/>
      <c r="P183" s="426"/>
      <c r="Q183" s="426"/>
      <c r="R183" s="426"/>
      <c r="S183" s="426"/>
      <c r="T183" s="426"/>
      <c r="U183" s="426"/>
      <c r="V183" s="426"/>
      <c r="W183" s="426"/>
      <c r="X183" s="426"/>
      <c r="Y183" s="426"/>
      <c r="Z183" s="426"/>
      <c r="AA183" s="426"/>
    </row>
    <row r="184" spans="1:27" ht="15.75" customHeight="1">
      <c r="A184" s="426"/>
      <c r="B184" s="426"/>
      <c r="C184" s="426"/>
      <c r="D184" s="426"/>
      <c r="E184" s="426"/>
      <c r="F184" s="426"/>
      <c r="G184" s="426"/>
      <c r="H184" s="426"/>
      <c r="I184" s="426"/>
      <c r="J184" s="426"/>
      <c r="K184" s="426"/>
      <c r="L184" s="426"/>
      <c r="M184" s="426"/>
      <c r="N184" s="426"/>
      <c r="O184" s="426"/>
      <c r="P184" s="426"/>
      <c r="Q184" s="426"/>
      <c r="R184" s="426"/>
      <c r="S184" s="426"/>
      <c r="T184" s="426"/>
      <c r="U184" s="426"/>
      <c r="V184" s="426"/>
      <c r="W184" s="426"/>
      <c r="X184" s="426"/>
      <c r="Y184" s="426"/>
      <c r="Z184" s="426"/>
      <c r="AA184" s="426"/>
    </row>
    <row r="185" spans="1:27" ht="15.75" customHeight="1">
      <c r="A185" s="426"/>
      <c r="B185" s="426"/>
      <c r="C185" s="426"/>
      <c r="D185" s="426"/>
      <c r="E185" s="426"/>
      <c r="F185" s="426"/>
      <c r="G185" s="426"/>
      <c r="H185" s="426"/>
      <c r="I185" s="426"/>
      <c r="J185" s="426"/>
      <c r="K185" s="426"/>
      <c r="L185" s="426"/>
      <c r="M185" s="426"/>
      <c r="N185" s="426"/>
      <c r="O185" s="426"/>
      <c r="P185" s="426"/>
      <c r="Q185" s="426"/>
      <c r="R185" s="426"/>
      <c r="S185" s="426"/>
      <c r="T185" s="426"/>
      <c r="U185" s="426"/>
      <c r="V185" s="426"/>
      <c r="W185" s="426"/>
      <c r="X185" s="426"/>
      <c r="Y185" s="426"/>
      <c r="Z185" s="426"/>
      <c r="AA185" s="426"/>
    </row>
    <row r="186" spans="1:27" ht="15.75" customHeight="1">
      <c r="A186" s="426"/>
      <c r="B186" s="426"/>
      <c r="C186" s="426"/>
      <c r="D186" s="426"/>
      <c r="E186" s="426"/>
      <c r="F186" s="426"/>
      <c r="G186" s="426"/>
      <c r="H186" s="426"/>
      <c r="I186" s="426"/>
      <c r="J186" s="426"/>
      <c r="K186" s="426"/>
      <c r="L186" s="426"/>
      <c r="M186" s="426"/>
      <c r="N186" s="426"/>
      <c r="O186" s="426"/>
      <c r="P186" s="426"/>
      <c r="Q186" s="426"/>
      <c r="R186" s="426"/>
      <c r="S186" s="426"/>
      <c r="T186" s="426"/>
      <c r="U186" s="426"/>
      <c r="V186" s="426"/>
      <c r="W186" s="426"/>
      <c r="X186" s="426"/>
      <c r="Y186" s="426"/>
      <c r="Z186" s="426"/>
      <c r="AA186" s="426"/>
    </row>
    <row r="187" spans="1:27" ht="15.75" customHeight="1">
      <c r="A187" s="426"/>
      <c r="B187" s="426"/>
      <c r="C187" s="426"/>
      <c r="D187" s="426"/>
      <c r="E187" s="426"/>
      <c r="F187" s="426"/>
      <c r="G187" s="426"/>
      <c r="H187" s="426"/>
      <c r="I187" s="426"/>
      <c r="J187" s="426"/>
      <c r="K187" s="426"/>
      <c r="L187" s="426"/>
      <c r="M187" s="426"/>
      <c r="N187" s="426"/>
      <c r="O187" s="426"/>
      <c r="P187" s="426"/>
      <c r="Q187" s="426"/>
      <c r="R187" s="426"/>
      <c r="S187" s="426"/>
      <c r="T187" s="426"/>
      <c r="U187" s="426"/>
      <c r="V187" s="426"/>
      <c r="W187" s="426"/>
      <c r="X187" s="426"/>
      <c r="Y187" s="426"/>
      <c r="Z187" s="426"/>
      <c r="AA187" s="426"/>
    </row>
    <row r="188" spans="1:27" ht="15.75" customHeight="1">
      <c r="A188" s="426"/>
      <c r="B188" s="426"/>
      <c r="C188" s="426"/>
      <c r="D188" s="426"/>
      <c r="E188" s="426"/>
      <c r="F188" s="426"/>
      <c r="G188" s="426"/>
      <c r="H188" s="426"/>
      <c r="I188" s="426"/>
      <c r="J188" s="426"/>
      <c r="K188" s="426"/>
      <c r="L188" s="426"/>
      <c r="M188" s="426"/>
      <c r="N188" s="426"/>
      <c r="O188" s="426"/>
      <c r="P188" s="426"/>
      <c r="Q188" s="426"/>
      <c r="R188" s="426"/>
      <c r="S188" s="426"/>
      <c r="T188" s="426"/>
      <c r="U188" s="426"/>
      <c r="V188" s="426"/>
      <c r="W188" s="426"/>
      <c r="X188" s="426"/>
      <c r="Y188" s="426"/>
      <c r="Z188" s="426"/>
      <c r="AA188" s="426"/>
    </row>
    <row r="189" spans="1:27" ht="15.75" customHeight="1">
      <c r="A189" s="426"/>
      <c r="B189" s="426"/>
      <c r="C189" s="426"/>
      <c r="D189" s="426"/>
      <c r="E189" s="426"/>
      <c r="F189" s="426"/>
      <c r="G189" s="426"/>
      <c r="H189" s="426"/>
      <c r="I189" s="426"/>
      <c r="J189" s="426"/>
      <c r="K189" s="426"/>
      <c r="L189" s="426"/>
      <c r="M189" s="426"/>
      <c r="N189" s="426"/>
      <c r="O189" s="426"/>
      <c r="P189" s="426"/>
      <c r="Q189" s="426"/>
      <c r="R189" s="426"/>
      <c r="S189" s="426"/>
      <c r="T189" s="426"/>
      <c r="U189" s="426"/>
      <c r="V189" s="426"/>
      <c r="W189" s="426"/>
      <c r="X189" s="426"/>
      <c r="Y189" s="426"/>
      <c r="Z189" s="426"/>
      <c r="AA189" s="426"/>
    </row>
    <row r="190" spans="1:27" ht="15.75" customHeight="1">
      <c r="A190" s="426"/>
      <c r="B190" s="426"/>
      <c r="C190" s="426"/>
      <c r="D190" s="426"/>
      <c r="E190" s="426"/>
      <c r="F190" s="426"/>
      <c r="G190" s="426"/>
      <c r="H190" s="426"/>
      <c r="I190" s="426"/>
      <c r="J190" s="426"/>
      <c r="K190" s="426"/>
      <c r="L190" s="426"/>
      <c r="M190" s="426"/>
      <c r="N190" s="426"/>
      <c r="O190" s="426"/>
      <c r="P190" s="426"/>
      <c r="Q190" s="426"/>
      <c r="R190" s="426"/>
      <c r="S190" s="426"/>
      <c r="T190" s="426"/>
      <c r="U190" s="426"/>
      <c r="V190" s="426"/>
      <c r="W190" s="426"/>
      <c r="X190" s="426"/>
      <c r="Y190" s="426"/>
      <c r="Z190" s="426"/>
      <c r="AA190" s="426"/>
    </row>
    <row r="191" spans="1:27" ht="15.75" customHeight="1">
      <c r="A191" s="426"/>
      <c r="B191" s="426"/>
      <c r="C191" s="426"/>
      <c r="D191" s="426"/>
      <c r="E191" s="426"/>
      <c r="F191" s="426"/>
      <c r="G191" s="426"/>
      <c r="H191" s="426"/>
      <c r="I191" s="426"/>
      <c r="J191" s="426"/>
      <c r="K191" s="426"/>
      <c r="L191" s="426"/>
      <c r="M191" s="426"/>
      <c r="N191" s="426"/>
      <c r="O191" s="426"/>
      <c r="P191" s="426"/>
      <c r="Q191" s="426"/>
      <c r="R191" s="426"/>
      <c r="S191" s="426"/>
      <c r="T191" s="426"/>
      <c r="U191" s="426"/>
      <c r="V191" s="426"/>
      <c r="W191" s="426"/>
      <c r="X191" s="426"/>
      <c r="Y191" s="426"/>
      <c r="Z191" s="426"/>
      <c r="AA191" s="426"/>
    </row>
    <row r="192" spans="1:27" ht="15.75" customHeight="1">
      <c r="A192" s="426"/>
      <c r="B192" s="426"/>
      <c r="C192" s="426"/>
      <c r="D192" s="426"/>
      <c r="E192" s="426"/>
      <c r="F192" s="426"/>
      <c r="G192" s="426"/>
      <c r="H192" s="426"/>
      <c r="I192" s="426"/>
      <c r="J192" s="426"/>
      <c r="K192" s="426"/>
      <c r="L192" s="426"/>
      <c r="M192" s="426"/>
      <c r="N192" s="426"/>
      <c r="O192" s="426"/>
      <c r="P192" s="426"/>
      <c r="Q192" s="426"/>
      <c r="R192" s="426"/>
      <c r="S192" s="426"/>
      <c r="T192" s="426"/>
      <c r="U192" s="426"/>
      <c r="V192" s="426"/>
      <c r="W192" s="426"/>
      <c r="X192" s="426"/>
      <c r="Y192" s="426"/>
      <c r="Z192" s="426"/>
      <c r="AA192" s="426"/>
    </row>
    <row r="193" spans="1:27" ht="15.75" customHeight="1">
      <c r="A193" s="426"/>
      <c r="B193" s="426"/>
      <c r="C193" s="426"/>
      <c r="D193" s="426"/>
      <c r="E193" s="426"/>
      <c r="F193" s="426"/>
      <c r="G193" s="426"/>
      <c r="H193" s="426"/>
      <c r="I193" s="426"/>
      <c r="J193" s="426"/>
      <c r="K193" s="426"/>
      <c r="L193" s="426"/>
      <c r="M193" s="426"/>
      <c r="N193" s="426"/>
      <c r="O193" s="426"/>
      <c r="P193" s="426"/>
      <c r="Q193" s="426"/>
      <c r="R193" s="426"/>
      <c r="S193" s="426"/>
      <c r="T193" s="426"/>
      <c r="U193" s="426"/>
      <c r="V193" s="426"/>
      <c r="W193" s="426"/>
      <c r="X193" s="426"/>
      <c r="Y193" s="426"/>
      <c r="Z193" s="426"/>
      <c r="AA193" s="426"/>
    </row>
    <row r="194" spans="1:27" ht="15.75" customHeight="1">
      <c r="A194" s="426"/>
      <c r="B194" s="426"/>
      <c r="C194" s="426"/>
      <c r="D194" s="426"/>
      <c r="E194" s="426"/>
      <c r="F194" s="426"/>
      <c r="G194" s="426"/>
      <c r="H194" s="426"/>
      <c r="I194" s="426"/>
      <c r="J194" s="426"/>
      <c r="K194" s="426"/>
      <c r="L194" s="426"/>
      <c r="M194" s="426"/>
      <c r="N194" s="426"/>
      <c r="O194" s="426"/>
      <c r="P194" s="426"/>
      <c r="Q194" s="426"/>
      <c r="R194" s="426"/>
      <c r="S194" s="426"/>
      <c r="T194" s="426"/>
      <c r="U194" s="426"/>
      <c r="V194" s="426"/>
      <c r="W194" s="426"/>
      <c r="X194" s="426"/>
      <c r="Y194" s="426"/>
      <c r="Z194" s="426"/>
      <c r="AA194" s="426"/>
    </row>
    <row r="195" spans="1:27" ht="15.75" customHeight="1">
      <c r="A195" s="426"/>
      <c r="B195" s="426"/>
      <c r="C195" s="426"/>
      <c r="D195" s="426"/>
      <c r="E195" s="426"/>
      <c r="F195" s="426"/>
      <c r="G195" s="426"/>
      <c r="H195" s="426"/>
      <c r="I195" s="426"/>
      <c r="J195" s="426"/>
      <c r="K195" s="426"/>
      <c r="L195" s="426"/>
      <c r="M195" s="426"/>
      <c r="N195" s="426"/>
      <c r="O195" s="426"/>
      <c r="P195" s="426"/>
      <c r="Q195" s="426"/>
      <c r="R195" s="426"/>
      <c r="S195" s="426"/>
      <c r="T195" s="426"/>
      <c r="U195" s="426"/>
      <c r="V195" s="426"/>
      <c r="W195" s="426"/>
      <c r="X195" s="426"/>
      <c r="Y195" s="426"/>
      <c r="Z195" s="426"/>
      <c r="AA195" s="426"/>
    </row>
    <row r="196" spans="1:27" ht="15.75" customHeight="1">
      <c r="A196" s="426"/>
      <c r="B196" s="426"/>
      <c r="C196" s="426"/>
      <c r="D196" s="426"/>
      <c r="E196" s="426"/>
      <c r="F196" s="426"/>
      <c r="G196" s="426"/>
      <c r="H196" s="426"/>
      <c r="I196" s="426"/>
      <c r="J196" s="426"/>
      <c r="K196" s="426"/>
      <c r="L196" s="426"/>
      <c r="M196" s="426"/>
      <c r="N196" s="426"/>
      <c r="O196" s="426"/>
      <c r="P196" s="426"/>
      <c r="Q196" s="426"/>
      <c r="R196" s="426"/>
      <c r="S196" s="426"/>
      <c r="T196" s="426"/>
      <c r="U196" s="426"/>
      <c r="V196" s="426"/>
      <c r="W196" s="426"/>
      <c r="X196" s="426"/>
      <c r="Y196" s="426"/>
      <c r="Z196" s="426"/>
      <c r="AA196" s="426"/>
    </row>
    <row r="197" spans="1:27" ht="15.75" customHeight="1">
      <c r="A197" s="426"/>
      <c r="B197" s="426"/>
      <c r="C197" s="426"/>
      <c r="D197" s="426"/>
      <c r="E197" s="426"/>
      <c r="F197" s="426"/>
      <c r="G197" s="426"/>
      <c r="H197" s="426"/>
      <c r="I197" s="426"/>
      <c r="J197" s="426"/>
      <c r="K197" s="426"/>
      <c r="L197" s="426"/>
      <c r="M197" s="426"/>
      <c r="N197" s="426"/>
      <c r="O197" s="426"/>
      <c r="P197" s="426"/>
      <c r="Q197" s="426"/>
      <c r="R197" s="426"/>
      <c r="S197" s="426"/>
      <c r="T197" s="426"/>
      <c r="U197" s="426"/>
      <c r="V197" s="426"/>
      <c r="W197" s="426"/>
      <c r="X197" s="426"/>
      <c r="Y197" s="426"/>
      <c r="Z197" s="426"/>
      <c r="AA197" s="426"/>
    </row>
    <row r="198" spans="1:27" ht="15.75" customHeight="1">
      <c r="A198" s="426"/>
      <c r="B198" s="426"/>
      <c r="C198" s="426"/>
      <c r="D198" s="426"/>
      <c r="E198" s="426"/>
      <c r="F198" s="426"/>
      <c r="G198" s="426"/>
      <c r="H198" s="426"/>
      <c r="I198" s="426"/>
      <c r="J198" s="426"/>
      <c r="K198" s="426"/>
      <c r="L198" s="426"/>
      <c r="M198" s="426"/>
      <c r="N198" s="426"/>
      <c r="O198" s="426"/>
      <c r="P198" s="426"/>
      <c r="Q198" s="426"/>
      <c r="R198" s="426"/>
      <c r="S198" s="426"/>
      <c r="T198" s="426"/>
      <c r="U198" s="426"/>
      <c r="V198" s="426"/>
      <c r="W198" s="426"/>
      <c r="X198" s="426"/>
      <c r="Y198" s="426"/>
      <c r="Z198" s="426"/>
      <c r="AA198" s="426"/>
    </row>
    <row r="199" spans="1:27" ht="15.75" customHeight="1">
      <c r="A199" s="426"/>
      <c r="B199" s="426"/>
      <c r="C199" s="426"/>
      <c r="D199" s="426"/>
      <c r="E199" s="426"/>
      <c r="F199" s="426"/>
      <c r="G199" s="426"/>
      <c r="H199" s="426"/>
      <c r="I199" s="426"/>
      <c r="J199" s="426"/>
      <c r="K199" s="426"/>
      <c r="L199" s="426"/>
      <c r="M199" s="426"/>
      <c r="N199" s="426"/>
      <c r="O199" s="426"/>
      <c r="P199" s="426"/>
      <c r="Q199" s="426"/>
      <c r="R199" s="426"/>
      <c r="S199" s="426"/>
      <c r="T199" s="426"/>
      <c r="U199" s="426"/>
      <c r="V199" s="426"/>
      <c r="W199" s="426"/>
      <c r="X199" s="426"/>
      <c r="Y199" s="426"/>
      <c r="Z199" s="426"/>
      <c r="AA199" s="426"/>
    </row>
    <row r="200" spans="1:27" ht="15.75" customHeight="1">
      <c r="A200" s="426"/>
      <c r="B200" s="426"/>
      <c r="C200" s="426"/>
      <c r="D200" s="426"/>
      <c r="E200" s="426"/>
      <c r="F200" s="426"/>
      <c r="G200" s="426"/>
      <c r="H200" s="426"/>
      <c r="I200" s="426"/>
      <c r="J200" s="426"/>
      <c r="K200" s="426"/>
      <c r="L200" s="426"/>
      <c r="M200" s="426"/>
      <c r="N200" s="426"/>
      <c r="O200" s="426"/>
      <c r="P200" s="426"/>
      <c r="Q200" s="426"/>
      <c r="R200" s="426"/>
      <c r="S200" s="426"/>
      <c r="T200" s="426"/>
      <c r="U200" s="426"/>
      <c r="V200" s="426"/>
      <c r="W200" s="426"/>
      <c r="X200" s="426"/>
      <c r="Y200" s="426"/>
      <c r="Z200" s="426"/>
      <c r="AA200" s="426"/>
    </row>
    <row r="201" spans="1:27" ht="15.75" customHeight="1">
      <c r="A201" s="426"/>
      <c r="B201" s="426"/>
      <c r="C201" s="426"/>
      <c r="D201" s="426"/>
      <c r="E201" s="426"/>
      <c r="F201" s="426"/>
      <c r="G201" s="426"/>
      <c r="H201" s="426"/>
      <c r="I201" s="426"/>
      <c r="J201" s="426"/>
      <c r="K201" s="426"/>
      <c r="L201" s="426"/>
      <c r="M201" s="426"/>
      <c r="N201" s="426"/>
      <c r="O201" s="426"/>
      <c r="P201" s="426"/>
      <c r="Q201" s="426"/>
      <c r="R201" s="426"/>
      <c r="S201" s="426"/>
      <c r="T201" s="426"/>
      <c r="U201" s="426"/>
      <c r="V201" s="426"/>
      <c r="W201" s="426"/>
      <c r="X201" s="426"/>
      <c r="Y201" s="426"/>
      <c r="Z201" s="426"/>
      <c r="AA201" s="426"/>
    </row>
    <row r="202" spans="1:27" ht="15.75" customHeight="1">
      <c r="A202" s="426"/>
      <c r="B202" s="426"/>
      <c r="C202" s="426"/>
      <c r="D202" s="426"/>
      <c r="E202" s="426"/>
      <c r="F202" s="426"/>
      <c r="G202" s="426"/>
      <c r="H202" s="426"/>
      <c r="I202" s="426"/>
      <c r="J202" s="426"/>
      <c r="K202" s="426"/>
      <c r="L202" s="426"/>
      <c r="M202" s="426"/>
      <c r="N202" s="426"/>
      <c r="O202" s="426"/>
      <c r="P202" s="426"/>
      <c r="Q202" s="426"/>
      <c r="R202" s="426"/>
      <c r="S202" s="426"/>
      <c r="T202" s="426"/>
      <c r="U202" s="426"/>
      <c r="V202" s="426"/>
      <c r="W202" s="426"/>
      <c r="X202" s="426"/>
      <c r="Y202" s="426"/>
      <c r="Z202" s="426"/>
      <c r="AA202" s="426"/>
    </row>
    <row r="203" spans="1:27" ht="15.75" customHeight="1">
      <c r="A203" s="426"/>
      <c r="B203" s="426"/>
      <c r="C203" s="426"/>
      <c r="D203" s="426"/>
      <c r="E203" s="426"/>
      <c r="F203" s="426"/>
      <c r="G203" s="426"/>
      <c r="H203" s="426"/>
      <c r="I203" s="426"/>
      <c r="J203" s="426"/>
      <c r="K203" s="426"/>
      <c r="L203" s="426"/>
      <c r="M203" s="426"/>
      <c r="N203" s="426"/>
      <c r="O203" s="426"/>
      <c r="P203" s="426"/>
      <c r="Q203" s="426"/>
      <c r="R203" s="426"/>
      <c r="S203" s="426"/>
      <c r="T203" s="426"/>
      <c r="U203" s="426"/>
      <c r="V203" s="426"/>
      <c r="W203" s="426"/>
      <c r="X203" s="426"/>
      <c r="Y203" s="426"/>
      <c r="Z203" s="426"/>
      <c r="AA203" s="426"/>
    </row>
    <row r="204" spans="1:27" ht="15.75" customHeight="1">
      <c r="A204" s="426"/>
      <c r="B204" s="426"/>
      <c r="C204" s="426"/>
      <c r="D204" s="426"/>
      <c r="E204" s="426"/>
      <c r="F204" s="426"/>
      <c r="G204" s="426"/>
      <c r="H204" s="426"/>
      <c r="I204" s="426"/>
      <c r="J204" s="426"/>
      <c r="K204" s="426"/>
      <c r="L204" s="426"/>
      <c r="M204" s="426"/>
      <c r="N204" s="426"/>
      <c r="O204" s="426"/>
      <c r="P204" s="426"/>
      <c r="Q204" s="426"/>
      <c r="R204" s="426"/>
      <c r="S204" s="426"/>
      <c r="T204" s="426"/>
      <c r="U204" s="426"/>
      <c r="V204" s="426"/>
      <c r="W204" s="426"/>
      <c r="X204" s="426"/>
      <c r="Y204" s="426"/>
      <c r="Z204" s="426"/>
      <c r="AA204" s="426"/>
    </row>
    <row r="205" spans="1:27" ht="15.75" customHeight="1">
      <c r="A205" s="426"/>
      <c r="B205" s="426"/>
      <c r="C205" s="426"/>
      <c r="D205" s="426"/>
      <c r="E205" s="426"/>
      <c r="F205" s="426"/>
      <c r="G205" s="426"/>
      <c r="H205" s="426"/>
      <c r="I205" s="426"/>
      <c r="J205" s="426"/>
      <c r="K205" s="426"/>
      <c r="L205" s="426"/>
      <c r="M205" s="426"/>
      <c r="N205" s="426"/>
      <c r="O205" s="426"/>
      <c r="P205" s="426"/>
      <c r="Q205" s="426"/>
      <c r="R205" s="426"/>
      <c r="S205" s="426"/>
      <c r="T205" s="426"/>
      <c r="U205" s="426"/>
      <c r="V205" s="426"/>
      <c r="W205" s="426"/>
      <c r="X205" s="426"/>
      <c r="Y205" s="426"/>
      <c r="Z205" s="426"/>
      <c r="AA205" s="426"/>
    </row>
    <row r="206" spans="1:27" ht="15.75" customHeight="1">
      <c r="A206" s="426"/>
      <c r="B206" s="426"/>
      <c r="C206" s="426"/>
      <c r="D206" s="426"/>
      <c r="E206" s="426"/>
      <c r="F206" s="426"/>
      <c r="G206" s="426"/>
      <c r="H206" s="426"/>
      <c r="I206" s="426"/>
      <c r="J206" s="426"/>
      <c r="K206" s="426"/>
      <c r="L206" s="426"/>
      <c r="M206" s="426"/>
      <c r="N206" s="426"/>
      <c r="O206" s="426"/>
      <c r="P206" s="426"/>
      <c r="Q206" s="426"/>
      <c r="R206" s="426"/>
      <c r="S206" s="426"/>
      <c r="T206" s="426"/>
      <c r="U206" s="426"/>
      <c r="V206" s="426"/>
      <c r="W206" s="426"/>
      <c r="X206" s="426"/>
      <c r="Y206" s="426"/>
      <c r="Z206" s="426"/>
      <c r="AA206" s="426"/>
    </row>
    <row r="207" spans="1:27" ht="15.75" customHeight="1">
      <c r="A207" s="426"/>
      <c r="B207" s="426"/>
      <c r="C207" s="426"/>
      <c r="D207" s="426"/>
      <c r="E207" s="426"/>
      <c r="F207" s="426"/>
      <c r="G207" s="426"/>
      <c r="H207" s="426"/>
      <c r="I207" s="426"/>
      <c r="J207" s="426"/>
      <c r="K207" s="426"/>
      <c r="L207" s="426"/>
      <c r="M207" s="426"/>
      <c r="N207" s="426"/>
      <c r="O207" s="426"/>
      <c r="P207" s="426"/>
      <c r="Q207" s="426"/>
      <c r="R207" s="426"/>
      <c r="S207" s="426"/>
      <c r="T207" s="426"/>
      <c r="U207" s="426"/>
      <c r="V207" s="426"/>
      <c r="W207" s="426"/>
      <c r="X207" s="426"/>
      <c r="Y207" s="426"/>
      <c r="Z207" s="426"/>
      <c r="AA207" s="426"/>
    </row>
    <row r="208" spans="1:27" ht="15.75" customHeight="1">
      <c r="A208" s="426"/>
      <c r="B208" s="426"/>
      <c r="C208" s="426"/>
      <c r="D208" s="426"/>
      <c r="E208" s="426"/>
      <c r="F208" s="426"/>
      <c r="G208" s="426"/>
      <c r="H208" s="426"/>
      <c r="I208" s="426"/>
      <c r="J208" s="426"/>
      <c r="K208" s="426"/>
      <c r="L208" s="426"/>
      <c r="M208" s="426"/>
      <c r="N208" s="426"/>
      <c r="O208" s="426"/>
      <c r="P208" s="426"/>
      <c r="Q208" s="426"/>
      <c r="R208" s="426"/>
      <c r="S208" s="426"/>
      <c r="T208" s="426"/>
      <c r="U208" s="426"/>
      <c r="V208" s="426"/>
      <c r="W208" s="426"/>
      <c r="X208" s="426"/>
      <c r="Y208" s="426"/>
      <c r="Z208" s="426"/>
      <c r="AA208" s="426"/>
    </row>
    <row r="209" spans="1:27" ht="15.75" customHeight="1">
      <c r="A209" s="426"/>
      <c r="B209" s="426"/>
      <c r="C209" s="426"/>
      <c r="D209" s="426"/>
      <c r="E209" s="426"/>
      <c r="F209" s="426"/>
      <c r="G209" s="426"/>
      <c r="H209" s="426"/>
      <c r="I209" s="426"/>
      <c r="J209" s="426"/>
      <c r="K209" s="426"/>
      <c r="L209" s="426"/>
      <c r="M209" s="426"/>
      <c r="N209" s="426"/>
      <c r="O209" s="426"/>
      <c r="P209" s="426"/>
      <c r="Q209" s="426"/>
      <c r="R209" s="426"/>
      <c r="S209" s="426"/>
      <c r="T209" s="426"/>
      <c r="U209" s="426"/>
      <c r="V209" s="426"/>
      <c r="W209" s="426"/>
      <c r="X209" s="426"/>
      <c r="Y209" s="426"/>
      <c r="Z209" s="426"/>
      <c r="AA209" s="426"/>
    </row>
    <row r="210" spans="1:27" ht="15.75" customHeight="1">
      <c r="A210" s="426"/>
      <c r="B210" s="426"/>
      <c r="C210" s="426"/>
      <c r="D210" s="426"/>
      <c r="E210" s="426"/>
      <c r="F210" s="426"/>
      <c r="G210" s="426"/>
      <c r="H210" s="426"/>
      <c r="I210" s="426"/>
      <c r="J210" s="426"/>
      <c r="K210" s="426"/>
      <c r="L210" s="426"/>
      <c r="M210" s="426"/>
      <c r="N210" s="426"/>
      <c r="O210" s="426"/>
      <c r="P210" s="426"/>
      <c r="Q210" s="426"/>
      <c r="R210" s="426"/>
      <c r="S210" s="426"/>
      <c r="T210" s="426"/>
      <c r="U210" s="426"/>
      <c r="V210" s="426"/>
      <c r="W210" s="426"/>
      <c r="X210" s="426"/>
      <c r="Y210" s="426"/>
      <c r="Z210" s="426"/>
      <c r="AA210" s="426"/>
    </row>
    <row r="211" spans="1:27" ht="15.75" customHeight="1">
      <c r="A211" s="426"/>
      <c r="B211" s="426"/>
      <c r="C211" s="426"/>
      <c r="D211" s="426"/>
      <c r="E211" s="426"/>
      <c r="F211" s="426"/>
      <c r="G211" s="426"/>
      <c r="H211" s="426"/>
      <c r="I211" s="426"/>
      <c r="J211" s="426"/>
      <c r="K211" s="426"/>
      <c r="L211" s="426"/>
      <c r="M211" s="426"/>
      <c r="N211" s="426"/>
      <c r="O211" s="426"/>
      <c r="P211" s="426"/>
      <c r="Q211" s="426"/>
      <c r="R211" s="426"/>
      <c r="S211" s="426"/>
      <c r="T211" s="426"/>
      <c r="U211" s="426"/>
      <c r="V211" s="426"/>
      <c r="W211" s="426"/>
      <c r="X211" s="426"/>
      <c r="Y211" s="426"/>
      <c r="Z211" s="426"/>
      <c r="AA211" s="426"/>
    </row>
    <row r="212" spans="1:27" ht="15.75" customHeight="1">
      <c r="A212" s="426"/>
      <c r="B212" s="426"/>
      <c r="C212" s="426"/>
      <c r="D212" s="426"/>
      <c r="E212" s="426"/>
      <c r="F212" s="426"/>
      <c r="G212" s="426"/>
      <c r="H212" s="426"/>
      <c r="I212" s="426"/>
      <c r="J212" s="426"/>
      <c r="K212" s="426"/>
      <c r="L212" s="426"/>
      <c r="M212" s="426"/>
      <c r="N212" s="426"/>
      <c r="O212" s="426"/>
      <c r="P212" s="426"/>
      <c r="Q212" s="426"/>
      <c r="R212" s="426"/>
      <c r="S212" s="426"/>
      <c r="T212" s="426"/>
      <c r="U212" s="426"/>
      <c r="V212" s="426"/>
      <c r="W212" s="426"/>
      <c r="X212" s="426"/>
      <c r="Y212" s="426"/>
      <c r="Z212" s="426"/>
      <c r="AA212" s="426"/>
    </row>
    <row r="213" spans="1:27" ht="15.75" customHeight="1">
      <c r="A213" s="426"/>
      <c r="B213" s="426"/>
      <c r="C213" s="426"/>
      <c r="D213" s="426"/>
      <c r="E213" s="426"/>
      <c r="F213" s="426"/>
      <c r="G213" s="426"/>
      <c r="H213" s="426"/>
      <c r="I213" s="426"/>
      <c r="J213" s="426"/>
      <c r="K213" s="426"/>
      <c r="L213" s="426"/>
      <c r="M213" s="426"/>
      <c r="N213" s="426"/>
      <c r="O213" s="426"/>
      <c r="P213" s="426"/>
      <c r="Q213" s="426"/>
      <c r="R213" s="426"/>
      <c r="S213" s="426"/>
      <c r="T213" s="426"/>
      <c r="U213" s="426"/>
      <c r="V213" s="426"/>
      <c r="W213" s="426"/>
      <c r="X213" s="426"/>
      <c r="Y213" s="426"/>
      <c r="Z213" s="426"/>
      <c r="AA213" s="426"/>
    </row>
    <row r="214" spans="1:27" ht="15.75" customHeight="1">
      <c r="A214" s="426"/>
      <c r="B214" s="426"/>
      <c r="C214" s="426"/>
      <c r="D214" s="426"/>
      <c r="E214" s="426"/>
      <c r="F214" s="426"/>
      <c r="G214" s="426"/>
      <c r="H214" s="426"/>
      <c r="I214" s="426"/>
      <c r="J214" s="426"/>
      <c r="K214" s="426"/>
      <c r="L214" s="426"/>
      <c r="M214" s="426"/>
      <c r="N214" s="426"/>
      <c r="O214" s="426"/>
      <c r="P214" s="426"/>
      <c r="Q214" s="426"/>
      <c r="R214" s="426"/>
      <c r="S214" s="426"/>
      <c r="T214" s="426"/>
      <c r="U214" s="426"/>
      <c r="V214" s="426"/>
      <c r="W214" s="426"/>
      <c r="X214" s="426"/>
      <c r="Y214" s="426"/>
      <c r="Z214" s="426"/>
      <c r="AA214" s="426"/>
    </row>
    <row r="215" spans="1:27" ht="15.75" customHeight="1">
      <c r="A215" s="426"/>
      <c r="B215" s="426"/>
      <c r="C215" s="426"/>
      <c r="D215" s="426"/>
      <c r="E215" s="426"/>
      <c r="F215" s="426"/>
      <c r="G215" s="426"/>
      <c r="H215" s="426"/>
      <c r="I215" s="426"/>
      <c r="J215" s="426"/>
      <c r="K215" s="426"/>
      <c r="L215" s="426"/>
      <c r="M215" s="426"/>
      <c r="N215" s="426"/>
      <c r="O215" s="426"/>
      <c r="P215" s="426"/>
      <c r="Q215" s="426"/>
      <c r="R215" s="426"/>
      <c r="S215" s="426"/>
      <c r="T215" s="426"/>
      <c r="U215" s="426"/>
      <c r="V215" s="426"/>
      <c r="W215" s="426"/>
      <c r="X215" s="426"/>
      <c r="Y215" s="426"/>
      <c r="Z215" s="426"/>
      <c r="AA215" s="426"/>
    </row>
    <row r="216" spans="1:27" ht="15.75" customHeight="1">
      <c r="A216" s="426"/>
      <c r="B216" s="426"/>
      <c r="C216" s="426"/>
      <c r="D216" s="426"/>
      <c r="E216" s="426"/>
      <c r="F216" s="426"/>
      <c r="G216" s="426"/>
      <c r="H216" s="426"/>
      <c r="I216" s="426"/>
      <c r="J216" s="426"/>
      <c r="K216" s="426"/>
      <c r="L216" s="426"/>
      <c r="M216" s="426"/>
      <c r="N216" s="426"/>
      <c r="O216" s="426"/>
      <c r="P216" s="426"/>
      <c r="Q216" s="426"/>
      <c r="R216" s="426"/>
      <c r="S216" s="426"/>
      <c r="T216" s="426"/>
      <c r="U216" s="426"/>
      <c r="V216" s="426"/>
      <c r="W216" s="426"/>
      <c r="X216" s="426"/>
      <c r="Y216" s="426"/>
      <c r="Z216" s="426"/>
      <c r="AA216" s="426"/>
    </row>
    <row r="217" spans="1:27" ht="15.75" customHeight="1">
      <c r="A217" s="426"/>
      <c r="B217" s="426"/>
      <c r="C217" s="426"/>
      <c r="D217" s="426"/>
      <c r="E217" s="426"/>
      <c r="F217" s="426"/>
      <c r="G217" s="426"/>
      <c r="H217" s="426"/>
      <c r="I217" s="426"/>
      <c r="J217" s="426"/>
      <c r="K217" s="426"/>
      <c r="L217" s="426"/>
      <c r="M217" s="426"/>
      <c r="N217" s="426"/>
      <c r="O217" s="426"/>
      <c r="P217" s="426"/>
      <c r="Q217" s="426"/>
      <c r="R217" s="426"/>
      <c r="S217" s="426"/>
      <c r="T217" s="426"/>
      <c r="U217" s="426"/>
      <c r="V217" s="426"/>
      <c r="W217" s="426"/>
      <c r="X217" s="426"/>
      <c r="Y217" s="426"/>
      <c r="Z217" s="426"/>
      <c r="AA217" s="426"/>
    </row>
    <row r="218" spans="1:27" ht="15.75" customHeight="1">
      <c r="A218" s="426"/>
      <c r="B218" s="426"/>
      <c r="C218" s="426"/>
      <c r="D218" s="426"/>
      <c r="E218" s="426"/>
      <c r="F218" s="426"/>
      <c r="G218" s="426"/>
      <c r="H218" s="426"/>
      <c r="I218" s="426"/>
      <c r="J218" s="426"/>
      <c r="K218" s="426"/>
      <c r="L218" s="426"/>
      <c r="M218" s="426"/>
      <c r="N218" s="426"/>
      <c r="O218" s="426"/>
      <c r="P218" s="426"/>
      <c r="Q218" s="426"/>
      <c r="R218" s="426"/>
      <c r="S218" s="426"/>
      <c r="T218" s="426"/>
      <c r="U218" s="426"/>
      <c r="V218" s="426"/>
      <c r="W218" s="426"/>
      <c r="X218" s="426"/>
      <c r="Y218" s="426"/>
      <c r="Z218" s="426"/>
      <c r="AA218" s="426"/>
    </row>
    <row r="219" spans="1:27" ht="15.75" customHeight="1">
      <c r="A219" s="426"/>
      <c r="B219" s="426"/>
      <c r="C219" s="426"/>
      <c r="D219" s="426"/>
      <c r="E219" s="426"/>
      <c r="F219" s="426"/>
      <c r="G219" s="426"/>
      <c r="H219" s="426"/>
      <c r="I219" s="426"/>
      <c r="J219" s="426"/>
      <c r="K219" s="426"/>
      <c r="L219" s="426"/>
      <c r="M219" s="426"/>
      <c r="N219" s="426"/>
      <c r="O219" s="426"/>
      <c r="P219" s="426"/>
      <c r="Q219" s="426"/>
      <c r="R219" s="426"/>
      <c r="S219" s="426"/>
      <c r="T219" s="426"/>
      <c r="U219" s="426"/>
      <c r="V219" s="426"/>
      <c r="W219" s="426"/>
      <c r="X219" s="426"/>
      <c r="Y219" s="426"/>
      <c r="Z219" s="426"/>
      <c r="AA219" s="426"/>
    </row>
    <row r="220" spans="1:27" ht="15.75" customHeight="1">
      <c r="A220" s="426"/>
      <c r="B220" s="426"/>
      <c r="C220" s="426"/>
      <c r="D220" s="426"/>
      <c r="E220" s="426"/>
      <c r="F220" s="426"/>
      <c r="G220" s="426"/>
      <c r="H220" s="426"/>
      <c r="I220" s="426"/>
      <c r="J220" s="426"/>
      <c r="K220" s="426"/>
      <c r="L220" s="426"/>
      <c r="M220" s="426"/>
      <c r="N220" s="426"/>
      <c r="O220" s="426"/>
      <c r="P220" s="426"/>
      <c r="Q220" s="426"/>
      <c r="R220" s="426"/>
      <c r="S220" s="426"/>
      <c r="T220" s="426"/>
      <c r="U220" s="426"/>
      <c r="V220" s="426"/>
      <c r="W220" s="426"/>
      <c r="X220" s="426"/>
      <c r="Y220" s="426"/>
      <c r="Z220" s="426"/>
      <c r="AA220" s="426"/>
    </row>
    <row r="221" spans="1:27" ht="15.75" customHeight="1">
      <c r="A221" s="426"/>
      <c r="B221" s="426"/>
      <c r="C221" s="426"/>
      <c r="D221" s="426"/>
      <c r="E221" s="426"/>
      <c r="F221" s="426"/>
      <c r="G221" s="426"/>
      <c r="H221" s="426"/>
      <c r="I221" s="426"/>
      <c r="J221" s="426"/>
      <c r="K221" s="426"/>
      <c r="L221" s="426"/>
      <c r="M221" s="426"/>
      <c r="N221" s="426"/>
      <c r="O221" s="426"/>
      <c r="P221" s="426"/>
      <c r="Q221" s="426"/>
      <c r="R221" s="426"/>
      <c r="S221" s="426"/>
      <c r="T221" s="426"/>
      <c r="U221" s="426"/>
      <c r="V221" s="426"/>
      <c r="W221" s="426"/>
      <c r="X221" s="426"/>
      <c r="Y221" s="426"/>
      <c r="Z221" s="426"/>
      <c r="AA221" s="426"/>
    </row>
    <row r="222" spans="1:27" ht="15.75" customHeight="1">
      <c r="A222" s="426"/>
      <c r="B222" s="426"/>
      <c r="C222" s="426"/>
      <c r="D222" s="426"/>
      <c r="E222" s="426"/>
      <c r="F222" s="426"/>
      <c r="G222" s="426"/>
      <c r="H222" s="426"/>
      <c r="I222" s="426"/>
      <c r="J222" s="426"/>
      <c r="K222" s="426"/>
      <c r="L222" s="426"/>
      <c r="M222" s="426"/>
      <c r="N222" s="426"/>
      <c r="O222" s="426"/>
      <c r="P222" s="426"/>
      <c r="Q222" s="426"/>
      <c r="R222" s="426"/>
      <c r="S222" s="426"/>
      <c r="T222" s="426"/>
      <c r="U222" s="426"/>
      <c r="V222" s="426"/>
      <c r="W222" s="426"/>
      <c r="X222" s="426"/>
      <c r="Y222" s="426"/>
      <c r="Z222" s="426"/>
      <c r="AA222" s="426"/>
    </row>
    <row r="223" spans="1:27" ht="15.75" customHeight="1">
      <c r="A223" s="426"/>
      <c r="B223" s="426"/>
      <c r="C223" s="426"/>
      <c r="D223" s="426"/>
      <c r="E223" s="426"/>
      <c r="F223" s="426"/>
      <c r="G223" s="426"/>
      <c r="H223" s="426"/>
      <c r="I223" s="426"/>
      <c r="J223" s="426"/>
      <c r="K223" s="426"/>
      <c r="L223" s="426"/>
      <c r="M223" s="426"/>
      <c r="N223" s="426"/>
      <c r="O223" s="426"/>
      <c r="P223" s="426"/>
      <c r="Q223" s="426"/>
      <c r="R223" s="426"/>
      <c r="S223" s="426"/>
      <c r="T223" s="426"/>
      <c r="U223" s="426"/>
      <c r="V223" s="426"/>
      <c r="W223" s="426"/>
      <c r="X223" s="426"/>
      <c r="Y223" s="426"/>
      <c r="Z223" s="426"/>
      <c r="AA223" s="426"/>
    </row>
    <row r="224" spans="1:27" ht="15.75" customHeight="1">
      <c r="A224" s="426"/>
      <c r="B224" s="426"/>
      <c r="C224" s="426"/>
      <c r="D224" s="426"/>
      <c r="E224" s="426"/>
      <c r="F224" s="426"/>
      <c r="G224" s="426"/>
      <c r="H224" s="426"/>
      <c r="I224" s="426"/>
      <c r="J224" s="426"/>
      <c r="K224" s="426"/>
      <c r="L224" s="426"/>
      <c r="M224" s="426"/>
      <c r="N224" s="426"/>
      <c r="O224" s="426"/>
      <c r="P224" s="426"/>
      <c r="Q224" s="426"/>
      <c r="R224" s="426"/>
      <c r="S224" s="426"/>
      <c r="T224" s="426"/>
      <c r="U224" s="426"/>
      <c r="V224" s="426"/>
      <c r="W224" s="426"/>
      <c r="X224" s="426"/>
      <c r="Y224" s="426"/>
      <c r="Z224" s="426"/>
      <c r="AA224" s="426"/>
    </row>
    <row r="225" spans="1:27" ht="15.75" customHeight="1">
      <c r="A225" s="426"/>
      <c r="B225" s="426"/>
      <c r="C225" s="426"/>
      <c r="D225" s="426"/>
      <c r="E225" s="426"/>
      <c r="F225" s="426"/>
      <c r="G225" s="426"/>
      <c r="H225" s="426"/>
      <c r="I225" s="426"/>
      <c r="J225" s="426"/>
      <c r="K225" s="426"/>
      <c r="L225" s="426"/>
      <c r="M225" s="426"/>
      <c r="N225" s="426"/>
      <c r="O225" s="426"/>
      <c r="P225" s="426"/>
      <c r="Q225" s="426"/>
      <c r="R225" s="426"/>
      <c r="S225" s="426"/>
      <c r="T225" s="426"/>
      <c r="U225" s="426"/>
      <c r="V225" s="426"/>
      <c r="W225" s="426"/>
      <c r="X225" s="426"/>
      <c r="Y225" s="426"/>
      <c r="Z225" s="426"/>
      <c r="AA225" s="426"/>
    </row>
    <row r="226" spans="1:27" ht="15.75" customHeight="1">
      <c r="A226" s="426"/>
      <c r="B226" s="426"/>
      <c r="C226" s="426"/>
      <c r="D226" s="426"/>
      <c r="E226" s="426"/>
      <c r="F226" s="426"/>
      <c r="G226" s="426"/>
      <c r="H226" s="426"/>
      <c r="I226" s="426"/>
      <c r="J226" s="426"/>
      <c r="K226" s="426"/>
      <c r="L226" s="426"/>
      <c r="M226" s="426"/>
      <c r="N226" s="426"/>
      <c r="O226" s="426"/>
      <c r="P226" s="426"/>
      <c r="Q226" s="426"/>
      <c r="R226" s="426"/>
      <c r="S226" s="426"/>
      <c r="T226" s="426"/>
      <c r="U226" s="426"/>
      <c r="V226" s="426"/>
      <c r="W226" s="426"/>
      <c r="X226" s="426"/>
      <c r="Y226" s="426"/>
      <c r="Z226" s="426"/>
      <c r="AA226" s="426"/>
    </row>
    <row r="227" spans="1:27" ht="15.75" customHeight="1">
      <c r="A227" s="426"/>
      <c r="B227" s="426"/>
      <c r="C227" s="426"/>
      <c r="D227" s="426"/>
      <c r="E227" s="426"/>
      <c r="F227" s="426"/>
      <c r="G227" s="426"/>
      <c r="H227" s="426"/>
      <c r="I227" s="426"/>
      <c r="J227" s="426"/>
      <c r="K227" s="426"/>
      <c r="L227" s="426"/>
      <c r="M227" s="426"/>
      <c r="N227" s="426"/>
      <c r="O227" s="426"/>
      <c r="P227" s="426"/>
      <c r="Q227" s="426"/>
      <c r="R227" s="426"/>
      <c r="S227" s="426"/>
      <c r="T227" s="426"/>
      <c r="U227" s="426"/>
      <c r="V227" s="426"/>
      <c r="W227" s="426"/>
      <c r="X227" s="426"/>
      <c r="Y227" s="426"/>
      <c r="Z227" s="426"/>
      <c r="AA227" s="426"/>
    </row>
    <row r="228" spans="1:27" ht="15.75" customHeight="1">
      <c r="A228" s="426"/>
      <c r="B228" s="426"/>
      <c r="C228" s="426"/>
      <c r="D228" s="426"/>
      <c r="E228" s="426"/>
      <c r="F228" s="426"/>
      <c r="G228" s="426"/>
      <c r="H228" s="426"/>
      <c r="I228" s="426"/>
      <c r="J228" s="426"/>
      <c r="K228" s="426"/>
      <c r="L228" s="426"/>
      <c r="M228" s="426"/>
      <c r="N228" s="426"/>
      <c r="O228" s="426"/>
      <c r="P228" s="426"/>
      <c r="Q228" s="426"/>
      <c r="R228" s="426"/>
      <c r="S228" s="426"/>
      <c r="T228" s="426"/>
      <c r="U228" s="426"/>
      <c r="V228" s="426"/>
      <c r="W228" s="426"/>
      <c r="X228" s="426"/>
      <c r="Y228" s="426"/>
      <c r="Z228" s="426"/>
      <c r="AA228" s="426"/>
    </row>
    <row r="229" spans="1:27" ht="15.75" customHeight="1">
      <c r="A229" s="426"/>
      <c r="B229" s="426"/>
      <c r="C229" s="426"/>
      <c r="D229" s="426"/>
      <c r="E229" s="426"/>
      <c r="F229" s="426"/>
      <c r="G229" s="426"/>
      <c r="H229" s="426"/>
      <c r="I229" s="426"/>
      <c r="J229" s="426"/>
      <c r="K229" s="426"/>
      <c r="L229" s="426"/>
      <c r="M229" s="426"/>
      <c r="N229" s="426"/>
      <c r="O229" s="426"/>
      <c r="P229" s="426"/>
      <c r="Q229" s="426"/>
      <c r="R229" s="426"/>
      <c r="S229" s="426"/>
      <c r="T229" s="426"/>
      <c r="U229" s="426"/>
      <c r="V229" s="426"/>
      <c r="W229" s="426"/>
      <c r="X229" s="426"/>
      <c r="Y229" s="426"/>
      <c r="Z229" s="426"/>
      <c r="AA229" s="426"/>
    </row>
    <row r="230" spans="1:27" ht="15.75" customHeight="1">
      <c r="A230" s="426"/>
      <c r="B230" s="426"/>
      <c r="C230" s="426"/>
      <c r="D230" s="426"/>
      <c r="E230" s="426"/>
      <c r="F230" s="426"/>
      <c r="G230" s="426"/>
      <c r="H230" s="426"/>
      <c r="I230" s="426"/>
      <c r="J230" s="426"/>
      <c r="K230" s="426"/>
      <c r="L230" s="426"/>
      <c r="M230" s="426"/>
      <c r="N230" s="426"/>
      <c r="O230" s="426"/>
      <c r="P230" s="426"/>
      <c r="Q230" s="426"/>
      <c r="R230" s="426"/>
      <c r="S230" s="426"/>
      <c r="T230" s="426"/>
      <c r="U230" s="426"/>
      <c r="V230" s="426"/>
      <c r="W230" s="426"/>
      <c r="X230" s="426"/>
      <c r="Y230" s="426"/>
      <c r="Z230" s="426"/>
      <c r="AA230" s="426"/>
    </row>
    <row r="231" spans="1:27" ht="15.75" customHeight="1">
      <c r="A231" s="426"/>
      <c r="B231" s="426"/>
      <c r="C231" s="426"/>
      <c r="D231" s="426"/>
      <c r="E231" s="426"/>
      <c r="F231" s="426"/>
      <c r="G231" s="426"/>
      <c r="H231" s="426"/>
      <c r="I231" s="426"/>
      <c r="J231" s="426"/>
      <c r="K231" s="426"/>
      <c r="L231" s="426"/>
      <c r="M231" s="426"/>
      <c r="N231" s="426"/>
      <c r="O231" s="426"/>
      <c r="P231" s="426"/>
      <c r="Q231" s="426"/>
      <c r="R231" s="426"/>
      <c r="S231" s="426"/>
      <c r="T231" s="426"/>
      <c r="U231" s="426"/>
      <c r="V231" s="426"/>
      <c r="W231" s="426"/>
      <c r="X231" s="426"/>
      <c r="Y231" s="426"/>
      <c r="Z231" s="426"/>
      <c r="AA231" s="426"/>
    </row>
    <row r="232" spans="1:27" ht="15.75" customHeight="1">
      <c r="A232" s="426"/>
      <c r="B232" s="426"/>
      <c r="C232" s="426"/>
      <c r="D232" s="426"/>
      <c r="E232" s="426"/>
      <c r="F232" s="426"/>
      <c r="G232" s="426"/>
      <c r="H232" s="426"/>
      <c r="I232" s="426"/>
      <c r="J232" s="426"/>
      <c r="K232" s="426"/>
      <c r="L232" s="426"/>
      <c r="M232" s="426"/>
      <c r="N232" s="426"/>
      <c r="O232" s="426"/>
      <c r="P232" s="426"/>
      <c r="Q232" s="426"/>
      <c r="R232" s="426"/>
      <c r="S232" s="426"/>
      <c r="T232" s="426"/>
      <c r="U232" s="426"/>
      <c r="V232" s="426"/>
      <c r="W232" s="426"/>
      <c r="X232" s="426"/>
      <c r="Y232" s="426"/>
      <c r="Z232" s="426"/>
      <c r="AA232" s="426"/>
    </row>
    <row r="233" spans="1:27" ht="15.75" customHeight="1">
      <c r="A233" s="426"/>
      <c r="B233" s="426"/>
      <c r="C233" s="426"/>
      <c r="D233" s="426"/>
      <c r="E233" s="426"/>
      <c r="F233" s="426"/>
      <c r="G233" s="426"/>
      <c r="H233" s="426"/>
      <c r="I233" s="426"/>
      <c r="J233" s="426"/>
      <c r="K233" s="426"/>
      <c r="L233" s="426"/>
      <c r="M233" s="426"/>
      <c r="N233" s="426"/>
      <c r="O233" s="426"/>
      <c r="P233" s="426"/>
      <c r="Q233" s="426"/>
      <c r="R233" s="426"/>
      <c r="S233" s="426"/>
      <c r="T233" s="426"/>
      <c r="U233" s="426"/>
      <c r="V233" s="426"/>
      <c r="W233" s="426"/>
      <c r="X233" s="426"/>
      <c r="Y233" s="426"/>
      <c r="Z233" s="426"/>
      <c r="AA233" s="426"/>
    </row>
    <row r="234" spans="1:27" ht="15.75" customHeight="1">
      <c r="A234" s="426"/>
      <c r="B234" s="426"/>
      <c r="C234" s="426"/>
      <c r="D234" s="426"/>
      <c r="E234" s="426"/>
      <c r="F234" s="426"/>
      <c r="G234" s="426"/>
      <c r="H234" s="426"/>
      <c r="I234" s="426"/>
      <c r="J234" s="426"/>
      <c r="K234" s="426"/>
      <c r="L234" s="426"/>
      <c r="M234" s="426"/>
      <c r="N234" s="426"/>
      <c r="O234" s="426"/>
      <c r="P234" s="426"/>
      <c r="Q234" s="426"/>
      <c r="R234" s="426"/>
      <c r="S234" s="426"/>
      <c r="T234" s="426"/>
      <c r="U234" s="426"/>
      <c r="V234" s="426"/>
      <c r="W234" s="426"/>
      <c r="X234" s="426"/>
      <c r="Y234" s="426"/>
      <c r="Z234" s="426"/>
      <c r="AA234" s="426"/>
    </row>
    <row r="235" spans="1:27" ht="15.75" customHeight="1">
      <c r="A235" s="426"/>
      <c r="B235" s="426"/>
      <c r="C235" s="426"/>
      <c r="D235" s="426"/>
      <c r="E235" s="426"/>
      <c r="F235" s="426"/>
      <c r="G235" s="426"/>
      <c r="H235" s="426"/>
      <c r="I235" s="426"/>
      <c r="J235" s="426"/>
      <c r="K235" s="426"/>
      <c r="L235" s="426"/>
      <c r="M235" s="426"/>
      <c r="N235" s="426"/>
      <c r="O235" s="426"/>
      <c r="P235" s="426"/>
      <c r="Q235" s="426"/>
      <c r="R235" s="426"/>
      <c r="S235" s="426"/>
      <c r="T235" s="426"/>
      <c r="U235" s="426"/>
      <c r="V235" s="426"/>
      <c r="W235" s="426"/>
      <c r="X235" s="426"/>
      <c r="Y235" s="426"/>
      <c r="Z235" s="426"/>
      <c r="AA235" s="426"/>
    </row>
    <row r="236" spans="1:27" ht="15.75" customHeight="1">
      <c r="A236" s="426"/>
      <c r="B236" s="426"/>
      <c r="C236" s="426"/>
      <c r="D236" s="426"/>
      <c r="E236" s="426"/>
      <c r="F236" s="426"/>
      <c r="G236" s="426"/>
      <c r="H236" s="426"/>
      <c r="I236" s="426"/>
      <c r="J236" s="426"/>
      <c r="K236" s="426"/>
      <c r="L236" s="426"/>
      <c r="M236" s="426"/>
      <c r="N236" s="426"/>
      <c r="O236" s="426"/>
      <c r="P236" s="426"/>
      <c r="Q236" s="426"/>
      <c r="R236" s="426"/>
      <c r="S236" s="426"/>
      <c r="T236" s="426"/>
      <c r="U236" s="426"/>
      <c r="V236" s="426"/>
      <c r="W236" s="426"/>
      <c r="X236" s="426"/>
      <c r="Y236" s="426"/>
      <c r="Z236" s="426"/>
      <c r="AA236" s="426"/>
    </row>
    <row r="237" spans="1:27" ht="15.75" customHeight="1">
      <c r="A237" s="426"/>
      <c r="B237" s="426"/>
      <c r="C237" s="426"/>
      <c r="D237" s="426"/>
      <c r="E237" s="426"/>
      <c r="F237" s="426"/>
      <c r="G237" s="426"/>
      <c r="H237" s="426"/>
      <c r="I237" s="426"/>
      <c r="J237" s="426"/>
      <c r="K237" s="426"/>
      <c r="L237" s="426"/>
      <c r="M237" s="426"/>
      <c r="N237" s="426"/>
      <c r="O237" s="426"/>
      <c r="P237" s="426"/>
      <c r="Q237" s="426"/>
      <c r="R237" s="426"/>
      <c r="S237" s="426"/>
      <c r="T237" s="426"/>
      <c r="U237" s="426"/>
      <c r="V237" s="426"/>
      <c r="W237" s="426"/>
      <c r="X237" s="426"/>
      <c r="Y237" s="426"/>
      <c r="Z237" s="426"/>
      <c r="AA237" s="426"/>
    </row>
    <row r="238" spans="1:27" ht="15.75" customHeight="1">
      <c r="A238" s="426"/>
      <c r="B238" s="426"/>
      <c r="C238" s="426"/>
      <c r="D238" s="426"/>
      <c r="E238" s="426"/>
      <c r="F238" s="426"/>
      <c r="G238" s="426"/>
      <c r="H238" s="426"/>
      <c r="I238" s="426"/>
      <c r="J238" s="426"/>
      <c r="K238" s="426"/>
      <c r="L238" s="426"/>
      <c r="M238" s="426"/>
      <c r="N238" s="426"/>
      <c r="O238" s="426"/>
      <c r="P238" s="426"/>
      <c r="Q238" s="426"/>
      <c r="R238" s="426"/>
      <c r="S238" s="426"/>
      <c r="T238" s="426"/>
      <c r="U238" s="426"/>
      <c r="V238" s="426"/>
      <c r="W238" s="426"/>
      <c r="X238" s="426"/>
      <c r="Y238" s="426"/>
      <c r="Z238" s="426"/>
      <c r="AA238" s="426"/>
    </row>
    <row r="239" spans="1:27" ht="15.75" customHeight="1">
      <c r="A239" s="426"/>
      <c r="B239" s="426"/>
      <c r="C239" s="426"/>
      <c r="D239" s="426"/>
      <c r="E239" s="426"/>
      <c r="F239" s="426"/>
      <c r="G239" s="426"/>
      <c r="H239" s="426"/>
      <c r="I239" s="426"/>
      <c r="J239" s="426"/>
      <c r="K239" s="426"/>
      <c r="L239" s="426"/>
      <c r="M239" s="426"/>
      <c r="N239" s="426"/>
      <c r="O239" s="426"/>
      <c r="P239" s="426"/>
      <c r="Q239" s="426"/>
      <c r="R239" s="426"/>
      <c r="S239" s="426"/>
      <c r="T239" s="426"/>
      <c r="U239" s="426"/>
      <c r="V239" s="426"/>
      <c r="W239" s="426"/>
      <c r="X239" s="426"/>
      <c r="Y239" s="426"/>
      <c r="Z239" s="426"/>
      <c r="AA239" s="426"/>
    </row>
    <row r="240" spans="1:27" ht="15.75" customHeight="1">
      <c r="A240" s="426"/>
      <c r="B240" s="426"/>
      <c r="C240" s="426"/>
      <c r="D240" s="426"/>
      <c r="E240" s="426"/>
      <c r="F240" s="426"/>
      <c r="G240" s="426"/>
      <c r="H240" s="426"/>
      <c r="I240" s="426"/>
      <c r="J240" s="426"/>
      <c r="K240" s="426"/>
      <c r="L240" s="426"/>
      <c r="M240" s="426"/>
      <c r="N240" s="426"/>
      <c r="O240" s="426"/>
      <c r="P240" s="426"/>
      <c r="Q240" s="426"/>
      <c r="R240" s="426"/>
      <c r="S240" s="426"/>
      <c r="T240" s="426"/>
      <c r="U240" s="426"/>
      <c r="V240" s="426"/>
      <c r="W240" s="426"/>
      <c r="X240" s="426"/>
      <c r="Y240" s="426"/>
      <c r="Z240" s="426"/>
      <c r="AA240" s="426"/>
    </row>
    <row r="241" spans="1:27" ht="15.75" customHeight="1">
      <c r="A241" s="426"/>
      <c r="B241" s="426"/>
      <c r="C241" s="426"/>
      <c r="D241" s="426"/>
      <c r="E241" s="426"/>
      <c r="F241" s="426"/>
      <c r="G241" s="426"/>
      <c r="H241" s="426"/>
      <c r="I241" s="426"/>
      <c r="J241" s="426"/>
      <c r="K241" s="426"/>
      <c r="L241" s="426"/>
      <c r="M241" s="426"/>
      <c r="N241" s="426"/>
      <c r="O241" s="426"/>
      <c r="P241" s="426"/>
      <c r="Q241" s="426"/>
      <c r="R241" s="426"/>
      <c r="S241" s="426"/>
      <c r="T241" s="426"/>
      <c r="U241" s="426"/>
      <c r="V241" s="426"/>
      <c r="W241" s="426"/>
      <c r="X241" s="426"/>
      <c r="Y241" s="426"/>
      <c r="Z241" s="426"/>
      <c r="AA241" s="426"/>
    </row>
    <row r="242" spans="1:27" ht="15.75" customHeight="1">
      <c r="A242" s="426"/>
      <c r="B242" s="426"/>
      <c r="C242" s="426"/>
      <c r="D242" s="426"/>
      <c r="E242" s="426"/>
      <c r="F242" s="426"/>
      <c r="G242" s="426"/>
      <c r="H242" s="426"/>
      <c r="I242" s="426"/>
      <c r="J242" s="426"/>
      <c r="K242" s="426"/>
      <c r="L242" s="426"/>
      <c r="M242" s="426"/>
      <c r="N242" s="426"/>
      <c r="O242" s="426"/>
      <c r="P242" s="426"/>
      <c r="Q242" s="426"/>
      <c r="R242" s="426"/>
      <c r="S242" s="426"/>
      <c r="T242" s="426"/>
      <c r="U242" s="426"/>
      <c r="V242" s="426"/>
      <c r="W242" s="426"/>
      <c r="X242" s="426"/>
      <c r="Y242" s="426"/>
      <c r="Z242" s="426"/>
      <c r="AA242" s="426"/>
    </row>
    <row r="243" spans="1:27" ht="15.75" customHeight="1">
      <c r="A243" s="426"/>
      <c r="B243" s="426"/>
      <c r="C243" s="426"/>
      <c r="D243" s="426"/>
      <c r="E243" s="426"/>
      <c r="F243" s="426"/>
      <c r="G243" s="426"/>
      <c r="H243" s="426"/>
      <c r="I243" s="426"/>
      <c r="J243" s="426"/>
      <c r="K243" s="426"/>
      <c r="L243" s="426"/>
      <c r="M243" s="426"/>
      <c r="N243" s="426"/>
      <c r="O243" s="426"/>
      <c r="P243" s="426"/>
      <c r="Q243" s="426"/>
      <c r="R243" s="426"/>
      <c r="S243" s="426"/>
      <c r="T243" s="426"/>
      <c r="U243" s="426"/>
      <c r="V243" s="426"/>
      <c r="W243" s="426"/>
      <c r="X243" s="426"/>
      <c r="Y243" s="426"/>
      <c r="Z243" s="426"/>
      <c r="AA243" s="426"/>
    </row>
    <row r="244" spans="1:27" ht="15.75" customHeight="1">
      <c r="A244" s="426"/>
      <c r="B244" s="426"/>
      <c r="C244" s="426"/>
      <c r="D244" s="426"/>
      <c r="E244" s="426"/>
      <c r="F244" s="426"/>
      <c r="G244" s="426"/>
      <c r="H244" s="426"/>
      <c r="I244" s="426"/>
      <c r="J244" s="426"/>
      <c r="K244" s="426"/>
      <c r="L244" s="426"/>
      <c r="M244" s="426"/>
      <c r="N244" s="426"/>
      <c r="O244" s="426"/>
      <c r="P244" s="426"/>
      <c r="Q244" s="426"/>
      <c r="R244" s="426"/>
      <c r="S244" s="426"/>
      <c r="T244" s="426"/>
      <c r="U244" s="426"/>
      <c r="V244" s="426"/>
      <c r="W244" s="426"/>
      <c r="X244" s="426"/>
      <c r="Y244" s="426"/>
      <c r="Z244" s="426"/>
      <c r="AA244" s="426"/>
    </row>
    <row r="245" spans="1:27" ht="15.75" customHeight="1">
      <c r="A245" s="426"/>
      <c r="B245" s="426"/>
      <c r="C245" s="426"/>
      <c r="D245" s="426"/>
      <c r="E245" s="426"/>
      <c r="F245" s="426"/>
      <c r="G245" s="426"/>
      <c r="H245" s="426"/>
      <c r="I245" s="426"/>
      <c r="J245" s="426"/>
      <c r="K245" s="426"/>
      <c r="L245" s="426"/>
      <c r="M245" s="426"/>
      <c r="N245" s="426"/>
      <c r="O245" s="426"/>
      <c r="P245" s="426"/>
      <c r="Q245" s="426"/>
      <c r="R245" s="426"/>
      <c r="S245" s="426"/>
      <c r="T245" s="426"/>
      <c r="U245" s="426"/>
      <c r="V245" s="426"/>
      <c r="W245" s="426"/>
      <c r="X245" s="426"/>
      <c r="Y245" s="426"/>
      <c r="Z245" s="426"/>
      <c r="AA245" s="426"/>
    </row>
    <row r="246" spans="1:27" ht="15.75" customHeight="1">
      <c r="A246" s="426"/>
      <c r="B246" s="426"/>
      <c r="C246" s="426"/>
      <c r="D246" s="426"/>
      <c r="E246" s="426"/>
      <c r="F246" s="426"/>
      <c r="G246" s="426"/>
      <c r="H246" s="426"/>
      <c r="I246" s="426"/>
      <c r="J246" s="426"/>
      <c r="K246" s="426"/>
      <c r="L246" s="426"/>
      <c r="M246" s="426"/>
      <c r="N246" s="426"/>
      <c r="O246" s="426"/>
      <c r="P246" s="426"/>
      <c r="Q246" s="426"/>
      <c r="R246" s="426"/>
      <c r="S246" s="426"/>
      <c r="T246" s="426"/>
      <c r="U246" s="426"/>
      <c r="V246" s="426"/>
      <c r="W246" s="426"/>
      <c r="X246" s="426"/>
      <c r="Y246" s="426"/>
      <c r="Z246" s="426"/>
      <c r="AA246" s="426"/>
    </row>
    <row r="247" spans="1:27" ht="15.75" customHeight="1">
      <c r="A247" s="426"/>
      <c r="B247" s="426"/>
      <c r="C247" s="426"/>
      <c r="D247" s="426"/>
      <c r="E247" s="426"/>
      <c r="F247" s="426"/>
      <c r="G247" s="426"/>
      <c r="H247" s="426"/>
      <c r="I247" s="426"/>
      <c r="J247" s="426"/>
      <c r="K247" s="426"/>
      <c r="L247" s="426"/>
      <c r="M247" s="426"/>
      <c r="N247" s="426"/>
      <c r="O247" s="426"/>
      <c r="P247" s="426"/>
      <c r="Q247" s="426"/>
      <c r="R247" s="426"/>
      <c r="S247" s="426"/>
      <c r="T247" s="426"/>
      <c r="U247" s="426"/>
      <c r="V247" s="426"/>
      <c r="W247" s="426"/>
      <c r="X247" s="426"/>
      <c r="Y247" s="426"/>
      <c r="Z247" s="426"/>
      <c r="AA247" s="426"/>
    </row>
    <row r="248" spans="1:27" ht="15.75" customHeight="1">
      <c r="A248" s="426"/>
      <c r="B248" s="426"/>
      <c r="C248" s="426"/>
      <c r="D248" s="426"/>
      <c r="E248" s="426"/>
      <c r="F248" s="426"/>
      <c r="G248" s="426"/>
      <c r="H248" s="426"/>
      <c r="I248" s="426"/>
      <c r="J248" s="426"/>
      <c r="K248" s="426"/>
      <c r="L248" s="426"/>
      <c r="M248" s="426"/>
      <c r="N248" s="426"/>
      <c r="O248" s="426"/>
      <c r="P248" s="426"/>
      <c r="Q248" s="426"/>
      <c r="R248" s="426"/>
      <c r="S248" s="426"/>
      <c r="T248" s="426"/>
      <c r="U248" s="426"/>
      <c r="V248" s="426"/>
      <c r="W248" s="426"/>
      <c r="X248" s="426"/>
      <c r="Y248" s="426"/>
      <c r="Z248" s="426"/>
      <c r="AA248" s="426"/>
    </row>
    <row r="249" spans="1:27" ht="15.75" customHeight="1">
      <c r="A249" s="426"/>
      <c r="B249" s="426"/>
      <c r="C249" s="426"/>
      <c r="D249" s="426"/>
      <c r="E249" s="426"/>
      <c r="F249" s="426"/>
      <c r="G249" s="426"/>
      <c r="H249" s="426"/>
      <c r="I249" s="426"/>
      <c r="J249" s="426"/>
      <c r="K249" s="426"/>
      <c r="L249" s="426"/>
      <c r="M249" s="426"/>
      <c r="N249" s="426"/>
      <c r="O249" s="426"/>
      <c r="P249" s="426"/>
      <c r="Q249" s="426"/>
      <c r="R249" s="426"/>
      <c r="S249" s="426"/>
      <c r="T249" s="426"/>
      <c r="U249" s="426"/>
      <c r="V249" s="426"/>
      <c r="W249" s="426"/>
      <c r="X249" s="426"/>
      <c r="Y249" s="426"/>
      <c r="Z249" s="426"/>
      <c r="AA249" s="426"/>
    </row>
    <row r="250" spans="1:27" ht="15.75" customHeight="1">
      <c r="A250" s="426"/>
      <c r="B250" s="426"/>
      <c r="C250" s="426"/>
      <c r="D250" s="426"/>
      <c r="E250" s="426"/>
      <c r="F250" s="426"/>
      <c r="G250" s="426"/>
      <c r="H250" s="426"/>
      <c r="I250" s="426"/>
      <c r="J250" s="426"/>
      <c r="K250" s="426"/>
      <c r="L250" s="426"/>
      <c r="M250" s="426"/>
      <c r="N250" s="426"/>
      <c r="O250" s="426"/>
      <c r="P250" s="426"/>
      <c r="Q250" s="426"/>
      <c r="R250" s="426"/>
      <c r="S250" s="426"/>
      <c r="T250" s="426"/>
      <c r="U250" s="426"/>
      <c r="V250" s="426"/>
      <c r="W250" s="426"/>
      <c r="X250" s="426"/>
      <c r="Y250" s="426"/>
      <c r="Z250" s="426"/>
      <c r="AA250" s="426"/>
    </row>
    <row r="251" spans="1:27" ht="15.75" customHeight="1">
      <c r="A251" s="426"/>
      <c r="B251" s="426"/>
      <c r="C251" s="426"/>
      <c r="D251" s="426"/>
      <c r="E251" s="426"/>
      <c r="F251" s="426"/>
      <c r="G251" s="426"/>
      <c r="H251" s="426"/>
      <c r="I251" s="426"/>
      <c r="J251" s="426"/>
      <c r="K251" s="426"/>
      <c r="L251" s="426"/>
      <c r="M251" s="426"/>
      <c r="N251" s="426"/>
      <c r="O251" s="426"/>
      <c r="P251" s="426"/>
      <c r="Q251" s="426"/>
      <c r="R251" s="426"/>
      <c r="S251" s="426"/>
      <c r="T251" s="426"/>
      <c r="U251" s="426"/>
      <c r="V251" s="426"/>
      <c r="W251" s="426"/>
      <c r="X251" s="426"/>
      <c r="Y251" s="426"/>
      <c r="Z251" s="426"/>
      <c r="AA251" s="426"/>
    </row>
    <row r="252" spans="1:27" ht="15.75" customHeight="1">
      <c r="A252" s="426"/>
      <c r="B252" s="426"/>
      <c r="C252" s="426"/>
      <c r="D252" s="426"/>
      <c r="E252" s="426"/>
      <c r="F252" s="426"/>
      <c r="G252" s="426"/>
      <c r="H252" s="426"/>
      <c r="I252" s="426"/>
      <c r="J252" s="426"/>
      <c r="K252" s="426"/>
      <c r="L252" s="426"/>
      <c r="M252" s="426"/>
      <c r="N252" s="426"/>
      <c r="O252" s="426"/>
      <c r="P252" s="426"/>
      <c r="Q252" s="426"/>
      <c r="R252" s="426"/>
      <c r="S252" s="426"/>
      <c r="T252" s="426"/>
      <c r="U252" s="426"/>
      <c r="V252" s="426"/>
      <c r="W252" s="426"/>
      <c r="X252" s="426"/>
      <c r="Y252" s="426"/>
      <c r="Z252" s="426"/>
      <c r="AA252" s="426"/>
    </row>
    <row r="253" spans="1:27" ht="15.75" customHeight="1">
      <c r="A253" s="426"/>
      <c r="B253" s="426"/>
      <c r="C253" s="426"/>
      <c r="D253" s="426"/>
      <c r="E253" s="426"/>
      <c r="F253" s="426"/>
      <c r="G253" s="426"/>
      <c r="H253" s="426"/>
      <c r="I253" s="426"/>
      <c r="J253" s="426"/>
      <c r="K253" s="426"/>
      <c r="L253" s="426"/>
      <c r="M253" s="426"/>
      <c r="N253" s="426"/>
      <c r="O253" s="426"/>
      <c r="P253" s="426"/>
      <c r="Q253" s="426"/>
      <c r="R253" s="426"/>
      <c r="S253" s="426"/>
      <c r="T253" s="426"/>
      <c r="U253" s="426"/>
      <c r="V253" s="426"/>
      <c r="W253" s="426"/>
      <c r="X253" s="426"/>
      <c r="Y253" s="426"/>
      <c r="Z253" s="426"/>
      <c r="AA253" s="426"/>
    </row>
    <row r="254" spans="1:27" ht="15.75" customHeight="1">
      <c r="A254" s="426"/>
      <c r="B254" s="426"/>
      <c r="C254" s="426"/>
      <c r="D254" s="426"/>
      <c r="E254" s="426"/>
      <c r="F254" s="426"/>
      <c r="G254" s="426"/>
      <c r="H254" s="426"/>
      <c r="I254" s="426"/>
      <c r="J254" s="426"/>
      <c r="K254" s="426"/>
      <c r="L254" s="426"/>
      <c r="M254" s="426"/>
      <c r="N254" s="426"/>
      <c r="O254" s="426"/>
      <c r="P254" s="426"/>
      <c r="Q254" s="426"/>
      <c r="R254" s="426"/>
      <c r="S254" s="426"/>
      <c r="T254" s="426"/>
      <c r="U254" s="426"/>
      <c r="V254" s="426"/>
      <c r="W254" s="426"/>
      <c r="X254" s="426"/>
      <c r="Y254" s="426"/>
      <c r="Z254" s="426"/>
      <c r="AA254" s="426"/>
    </row>
    <row r="255" spans="1:27" ht="15.75" customHeight="1">
      <c r="A255" s="426"/>
      <c r="B255" s="426"/>
      <c r="C255" s="426"/>
      <c r="D255" s="426"/>
      <c r="E255" s="426"/>
      <c r="F255" s="426"/>
      <c r="G255" s="426"/>
      <c r="H255" s="426"/>
      <c r="I255" s="426"/>
      <c r="J255" s="426"/>
      <c r="K255" s="426"/>
      <c r="L255" s="426"/>
      <c r="M255" s="426"/>
      <c r="N255" s="426"/>
      <c r="O255" s="426"/>
      <c r="P255" s="426"/>
      <c r="Q255" s="426"/>
      <c r="R255" s="426"/>
      <c r="S255" s="426"/>
      <c r="T255" s="426"/>
      <c r="U255" s="426"/>
      <c r="V255" s="426"/>
      <c r="W255" s="426"/>
      <c r="X255" s="426"/>
      <c r="Y255" s="426"/>
      <c r="Z255" s="426"/>
      <c r="AA255" s="426"/>
    </row>
    <row r="256" spans="1:27" ht="15.75" customHeight="1">
      <c r="A256" s="426"/>
      <c r="B256" s="426"/>
      <c r="C256" s="426"/>
      <c r="D256" s="426"/>
      <c r="E256" s="426"/>
      <c r="F256" s="426"/>
      <c r="G256" s="426"/>
      <c r="H256" s="426"/>
      <c r="I256" s="426"/>
      <c r="J256" s="426"/>
      <c r="K256" s="426"/>
      <c r="L256" s="426"/>
      <c r="M256" s="426"/>
      <c r="N256" s="426"/>
      <c r="O256" s="426"/>
      <c r="P256" s="426"/>
      <c r="Q256" s="426"/>
      <c r="R256" s="426"/>
      <c r="S256" s="426"/>
      <c r="T256" s="426"/>
      <c r="U256" s="426"/>
      <c r="V256" s="426"/>
      <c r="W256" s="426"/>
      <c r="X256" s="426"/>
      <c r="Y256" s="426"/>
      <c r="Z256" s="426"/>
      <c r="AA256" s="426"/>
    </row>
    <row r="257" spans="1:27" ht="15.75" customHeight="1">
      <c r="A257" s="426"/>
      <c r="B257" s="426"/>
      <c r="C257" s="426"/>
      <c r="D257" s="426"/>
      <c r="E257" s="426"/>
      <c r="F257" s="426"/>
      <c r="G257" s="426"/>
      <c r="H257" s="426"/>
      <c r="I257" s="426"/>
      <c r="J257" s="426"/>
      <c r="K257" s="426"/>
      <c r="L257" s="426"/>
      <c r="M257" s="426"/>
      <c r="N257" s="426"/>
      <c r="O257" s="426"/>
      <c r="P257" s="426"/>
      <c r="Q257" s="426"/>
      <c r="R257" s="426"/>
      <c r="S257" s="426"/>
      <c r="T257" s="426"/>
      <c r="U257" s="426"/>
      <c r="V257" s="426"/>
      <c r="W257" s="426"/>
      <c r="X257" s="426"/>
      <c r="Y257" s="426"/>
      <c r="Z257" s="426"/>
      <c r="AA257" s="426"/>
    </row>
    <row r="258" spans="1:27" ht="15.75" customHeight="1">
      <c r="A258" s="426"/>
      <c r="B258" s="426"/>
      <c r="C258" s="426"/>
      <c r="D258" s="426"/>
      <c r="E258" s="426"/>
      <c r="F258" s="426"/>
      <c r="G258" s="426"/>
      <c r="H258" s="426"/>
      <c r="I258" s="426"/>
      <c r="J258" s="426"/>
      <c r="K258" s="426"/>
      <c r="L258" s="426"/>
      <c r="M258" s="426"/>
      <c r="N258" s="426"/>
      <c r="O258" s="426"/>
      <c r="P258" s="426"/>
      <c r="Q258" s="426"/>
      <c r="R258" s="426"/>
      <c r="S258" s="426"/>
      <c r="T258" s="426"/>
      <c r="U258" s="426"/>
      <c r="V258" s="426"/>
      <c r="W258" s="426"/>
      <c r="X258" s="426"/>
      <c r="Y258" s="426"/>
      <c r="Z258" s="426"/>
      <c r="AA258" s="426"/>
    </row>
    <row r="259" spans="1:27" ht="15.75" customHeight="1">
      <c r="A259" s="426"/>
      <c r="B259" s="426"/>
      <c r="C259" s="426"/>
      <c r="D259" s="426"/>
      <c r="E259" s="426"/>
      <c r="F259" s="426"/>
      <c r="G259" s="426"/>
      <c r="H259" s="426"/>
      <c r="I259" s="426"/>
      <c r="J259" s="426"/>
      <c r="K259" s="426"/>
      <c r="L259" s="426"/>
      <c r="M259" s="426"/>
      <c r="N259" s="426"/>
      <c r="O259" s="426"/>
      <c r="P259" s="426"/>
      <c r="Q259" s="426"/>
      <c r="R259" s="426"/>
      <c r="S259" s="426"/>
      <c r="T259" s="426"/>
      <c r="U259" s="426"/>
      <c r="V259" s="426"/>
      <c r="W259" s="426"/>
      <c r="X259" s="426"/>
      <c r="Y259" s="426"/>
      <c r="Z259" s="426"/>
      <c r="AA259" s="426"/>
    </row>
    <row r="260" spans="1:27" ht="15.75" customHeight="1">
      <c r="A260" s="426"/>
      <c r="B260" s="426"/>
      <c r="C260" s="426"/>
      <c r="D260" s="426"/>
      <c r="E260" s="426"/>
      <c r="F260" s="426"/>
      <c r="G260" s="426"/>
      <c r="H260" s="426"/>
      <c r="I260" s="426"/>
      <c r="J260" s="426"/>
      <c r="K260" s="426"/>
      <c r="L260" s="426"/>
      <c r="M260" s="426"/>
      <c r="N260" s="426"/>
      <c r="O260" s="426"/>
      <c r="P260" s="426"/>
      <c r="Q260" s="426"/>
      <c r="R260" s="426"/>
      <c r="S260" s="426"/>
      <c r="T260" s="426"/>
      <c r="U260" s="426"/>
      <c r="V260" s="426"/>
      <c r="W260" s="426"/>
      <c r="X260" s="426"/>
      <c r="Y260" s="426"/>
      <c r="Z260" s="426"/>
      <c r="AA260" s="426"/>
    </row>
    <row r="261" spans="1:27" ht="15.75" customHeight="1">
      <c r="A261" s="426"/>
      <c r="B261" s="426"/>
      <c r="C261" s="426"/>
      <c r="D261" s="426"/>
      <c r="E261" s="426"/>
      <c r="F261" s="426"/>
      <c r="G261" s="426"/>
      <c r="H261" s="426"/>
      <c r="I261" s="426"/>
      <c r="J261" s="426"/>
      <c r="K261" s="426"/>
      <c r="L261" s="426"/>
      <c r="M261" s="426"/>
      <c r="N261" s="426"/>
      <c r="O261" s="426"/>
      <c r="P261" s="426"/>
      <c r="Q261" s="426"/>
      <c r="R261" s="426"/>
      <c r="S261" s="426"/>
      <c r="T261" s="426"/>
      <c r="U261" s="426"/>
      <c r="V261" s="426"/>
      <c r="W261" s="426"/>
      <c r="X261" s="426"/>
      <c r="Y261" s="426"/>
      <c r="Z261" s="426"/>
      <c r="AA261" s="426"/>
    </row>
    <row r="262" spans="1:27" ht="15.75" customHeight="1">
      <c r="A262" s="426"/>
      <c r="B262" s="426"/>
      <c r="C262" s="426"/>
      <c r="D262" s="426"/>
      <c r="E262" s="426"/>
      <c r="F262" s="426"/>
      <c r="G262" s="426"/>
      <c r="H262" s="426"/>
      <c r="I262" s="426"/>
      <c r="J262" s="426"/>
      <c r="K262" s="426"/>
      <c r="L262" s="426"/>
      <c r="M262" s="426"/>
      <c r="N262" s="426"/>
      <c r="O262" s="426"/>
      <c r="P262" s="426"/>
      <c r="Q262" s="426"/>
      <c r="R262" s="426"/>
      <c r="S262" s="426"/>
      <c r="T262" s="426"/>
      <c r="U262" s="426"/>
      <c r="V262" s="426"/>
      <c r="W262" s="426"/>
      <c r="X262" s="426"/>
      <c r="Y262" s="426"/>
      <c r="Z262" s="426"/>
      <c r="AA262" s="426"/>
    </row>
    <row r="263" spans="1:27" ht="15.75" customHeight="1">
      <c r="A263" s="426"/>
      <c r="B263" s="426"/>
      <c r="C263" s="426"/>
      <c r="D263" s="426"/>
      <c r="E263" s="426"/>
      <c r="F263" s="426"/>
      <c r="G263" s="426"/>
      <c r="H263" s="426"/>
      <c r="I263" s="426"/>
      <c r="J263" s="426"/>
      <c r="K263" s="426"/>
      <c r="L263" s="426"/>
      <c r="M263" s="426"/>
      <c r="N263" s="426"/>
      <c r="O263" s="426"/>
      <c r="P263" s="426"/>
      <c r="Q263" s="426"/>
      <c r="R263" s="426"/>
      <c r="S263" s="426"/>
      <c r="T263" s="426"/>
      <c r="U263" s="426"/>
      <c r="V263" s="426"/>
      <c r="W263" s="426"/>
      <c r="X263" s="426"/>
      <c r="Y263" s="426"/>
      <c r="Z263" s="426"/>
      <c r="AA263" s="426"/>
    </row>
    <row r="264" spans="1:27" ht="15.75" customHeight="1">
      <c r="A264" s="426"/>
      <c r="B264" s="426"/>
      <c r="C264" s="426"/>
      <c r="D264" s="426"/>
      <c r="E264" s="426"/>
      <c r="F264" s="426"/>
      <c r="G264" s="426"/>
      <c r="H264" s="426"/>
      <c r="I264" s="426"/>
      <c r="J264" s="426"/>
      <c r="K264" s="426"/>
      <c r="L264" s="426"/>
      <c r="M264" s="426"/>
      <c r="N264" s="426"/>
      <c r="O264" s="426"/>
      <c r="P264" s="426"/>
      <c r="Q264" s="426"/>
      <c r="R264" s="426"/>
      <c r="S264" s="426"/>
      <c r="T264" s="426"/>
      <c r="U264" s="426"/>
      <c r="V264" s="426"/>
      <c r="W264" s="426"/>
      <c r="X264" s="426"/>
      <c r="Y264" s="426"/>
      <c r="Z264" s="426"/>
      <c r="AA264" s="426"/>
    </row>
    <row r="265" spans="1:27" ht="15.75" customHeight="1">
      <c r="A265" s="426"/>
      <c r="B265" s="426"/>
      <c r="C265" s="426"/>
      <c r="D265" s="426"/>
      <c r="E265" s="426"/>
      <c r="F265" s="426"/>
      <c r="G265" s="426"/>
      <c r="H265" s="426"/>
      <c r="I265" s="426"/>
      <c r="J265" s="426"/>
      <c r="K265" s="426"/>
      <c r="L265" s="426"/>
      <c r="M265" s="426"/>
      <c r="N265" s="426"/>
      <c r="O265" s="426"/>
      <c r="P265" s="426"/>
      <c r="Q265" s="426"/>
      <c r="R265" s="426"/>
      <c r="S265" s="426"/>
      <c r="T265" s="426"/>
      <c r="U265" s="426"/>
      <c r="V265" s="426"/>
      <c r="W265" s="426"/>
      <c r="X265" s="426"/>
      <c r="Y265" s="426"/>
      <c r="Z265" s="426"/>
      <c r="AA265" s="426"/>
    </row>
    <row r="266" spans="1:27" ht="15.75" customHeight="1">
      <c r="A266" s="426"/>
      <c r="B266" s="426"/>
      <c r="C266" s="426"/>
      <c r="D266" s="426"/>
      <c r="E266" s="426"/>
      <c r="F266" s="426"/>
      <c r="G266" s="426"/>
      <c r="H266" s="426"/>
      <c r="I266" s="426"/>
      <c r="J266" s="426"/>
      <c r="K266" s="426"/>
      <c r="L266" s="426"/>
      <c r="M266" s="426"/>
      <c r="N266" s="426"/>
      <c r="O266" s="426"/>
      <c r="P266" s="426"/>
      <c r="Q266" s="426"/>
      <c r="R266" s="426"/>
      <c r="S266" s="426"/>
      <c r="T266" s="426"/>
      <c r="U266" s="426"/>
      <c r="V266" s="426"/>
      <c r="W266" s="426"/>
      <c r="X266" s="426"/>
      <c r="Y266" s="426"/>
      <c r="Z266" s="426"/>
      <c r="AA266" s="426"/>
    </row>
    <row r="267" spans="1:27" ht="15.75" customHeight="1">
      <c r="A267" s="426"/>
      <c r="B267" s="426"/>
      <c r="C267" s="426"/>
      <c r="D267" s="426"/>
      <c r="E267" s="426"/>
      <c r="F267" s="426"/>
      <c r="G267" s="426"/>
      <c r="H267" s="426"/>
      <c r="I267" s="426"/>
      <c r="J267" s="426"/>
      <c r="K267" s="426"/>
      <c r="L267" s="426"/>
      <c r="M267" s="426"/>
      <c r="N267" s="426"/>
      <c r="O267" s="426"/>
      <c r="P267" s="426"/>
      <c r="Q267" s="426"/>
      <c r="R267" s="426"/>
      <c r="S267" s="426"/>
      <c r="T267" s="426"/>
      <c r="U267" s="426"/>
      <c r="V267" s="426"/>
      <c r="W267" s="426"/>
      <c r="X267" s="426"/>
      <c r="Y267" s="426"/>
      <c r="Z267" s="426"/>
      <c r="AA267" s="426"/>
    </row>
    <row r="268" spans="1:27" ht="15.75" customHeight="1">
      <c r="A268" s="426"/>
      <c r="B268" s="426"/>
      <c r="C268" s="426"/>
      <c r="D268" s="426"/>
      <c r="E268" s="426"/>
      <c r="F268" s="426"/>
      <c r="G268" s="426"/>
      <c r="H268" s="426"/>
      <c r="I268" s="426"/>
      <c r="J268" s="426"/>
      <c r="K268" s="426"/>
      <c r="L268" s="426"/>
      <c r="M268" s="426"/>
      <c r="N268" s="426"/>
      <c r="O268" s="426"/>
      <c r="P268" s="426"/>
      <c r="Q268" s="426"/>
      <c r="R268" s="426"/>
      <c r="S268" s="426"/>
      <c r="T268" s="426"/>
      <c r="U268" s="426"/>
      <c r="V268" s="426"/>
      <c r="W268" s="426"/>
      <c r="X268" s="426"/>
      <c r="Y268" s="426"/>
      <c r="Z268" s="426"/>
      <c r="AA268" s="426"/>
    </row>
    <row r="269" spans="1:27" ht="15.75" customHeight="1">
      <c r="A269" s="426"/>
      <c r="B269" s="426"/>
      <c r="C269" s="426"/>
      <c r="D269" s="426"/>
      <c r="E269" s="426"/>
      <c r="F269" s="426"/>
      <c r="G269" s="426"/>
      <c r="H269" s="426"/>
      <c r="I269" s="426"/>
      <c r="J269" s="426"/>
      <c r="K269" s="426"/>
      <c r="L269" s="426"/>
      <c r="M269" s="426"/>
      <c r="N269" s="426"/>
      <c r="O269" s="426"/>
      <c r="P269" s="426"/>
      <c r="Q269" s="426"/>
      <c r="R269" s="426"/>
      <c r="S269" s="426"/>
      <c r="T269" s="426"/>
      <c r="U269" s="426"/>
      <c r="V269" s="426"/>
      <c r="W269" s="426"/>
      <c r="X269" s="426"/>
      <c r="Y269" s="426"/>
      <c r="Z269" s="426"/>
      <c r="AA269" s="426"/>
    </row>
    <row r="270" spans="1:27" ht="15.75" customHeight="1">
      <c r="A270" s="426"/>
      <c r="B270" s="426"/>
      <c r="C270" s="426"/>
      <c r="D270" s="426"/>
      <c r="E270" s="426"/>
      <c r="F270" s="426"/>
      <c r="G270" s="426"/>
      <c r="H270" s="426"/>
      <c r="I270" s="426"/>
      <c r="J270" s="426"/>
      <c r="K270" s="426"/>
      <c r="L270" s="426"/>
      <c r="M270" s="426"/>
      <c r="N270" s="426"/>
      <c r="O270" s="426"/>
      <c r="P270" s="426"/>
      <c r="Q270" s="426"/>
      <c r="R270" s="426"/>
      <c r="S270" s="426"/>
      <c r="T270" s="426"/>
      <c r="U270" s="426"/>
      <c r="V270" s="426"/>
      <c r="W270" s="426"/>
      <c r="X270" s="426"/>
      <c r="Y270" s="426"/>
      <c r="Z270" s="426"/>
      <c r="AA270" s="426"/>
    </row>
    <row r="271" spans="1:27" ht="15.75" customHeight="1">
      <c r="A271" s="426"/>
      <c r="B271" s="426"/>
      <c r="C271" s="426"/>
      <c r="D271" s="426"/>
      <c r="E271" s="426"/>
      <c r="F271" s="426"/>
      <c r="G271" s="426"/>
      <c r="H271" s="426"/>
      <c r="I271" s="426"/>
      <c r="J271" s="426"/>
      <c r="K271" s="426"/>
      <c r="L271" s="426"/>
      <c r="M271" s="426"/>
      <c r="N271" s="426"/>
      <c r="O271" s="426"/>
      <c r="P271" s="426"/>
      <c r="Q271" s="426"/>
      <c r="R271" s="426"/>
      <c r="S271" s="426"/>
      <c r="T271" s="426"/>
      <c r="U271" s="426"/>
      <c r="V271" s="426"/>
      <c r="W271" s="426"/>
      <c r="X271" s="426"/>
      <c r="Y271" s="426"/>
      <c r="Z271" s="426"/>
      <c r="AA271" s="426"/>
    </row>
    <row r="272" spans="1:27" ht="15.75" customHeight="1">
      <c r="A272" s="426"/>
      <c r="B272" s="426"/>
      <c r="C272" s="426"/>
      <c r="D272" s="426"/>
      <c r="E272" s="426"/>
      <c r="F272" s="426"/>
      <c r="G272" s="426"/>
      <c r="H272" s="426"/>
      <c r="I272" s="426"/>
      <c r="J272" s="426"/>
      <c r="K272" s="426"/>
      <c r="L272" s="426"/>
      <c r="M272" s="426"/>
      <c r="N272" s="426"/>
      <c r="O272" s="426"/>
      <c r="P272" s="426"/>
      <c r="Q272" s="426"/>
      <c r="R272" s="426"/>
      <c r="S272" s="426"/>
      <c r="T272" s="426"/>
      <c r="U272" s="426"/>
      <c r="V272" s="426"/>
      <c r="W272" s="426"/>
      <c r="X272" s="426"/>
      <c r="Y272" s="426"/>
      <c r="Z272" s="426"/>
      <c r="AA272" s="426"/>
    </row>
    <row r="273" spans="1:27" ht="15.75" customHeight="1">
      <c r="A273" s="426"/>
      <c r="B273" s="426"/>
      <c r="C273" s="426"/>
      <c r="D273" s="426"/>
      <c r="E273" s="426"/>
      <c r="F273" s="426"/>
      <c r="G273" s="426"/>
      <c r="H273" s="426"/>
      <c r="I273" s="426"/>
      <c r="J273" s="426"/>
      <c r="K273" s="426"/>
      <c r="L273" s="426"/>
      <c r="M273" s="426"/>
      <c r="N273" s="426"/>
      <c r="O273" s="426"/>
      <c r="P273" s="426"/>
      <c r="Q273" s="426"/>
      <c r="R273" s="426"/>
      <c r="S273" s="426"/>
      <c r="T273" s="426"/>
      <c r="U273" s="426"/>
      <c r="V273" s="426"/>
      <c r="W273" s="426"/>
      <c r="X273" s="426"/>
      <c r="Y273" s="426"/>
      <c r="Z273" s="426"/>
      <c r="AA273" s="426"/>
    </row>
    <row r="274" spans="1:27" ht="15.75" customHeight="1">
      <c r="A274" s="426"/>
      <c r="B274" s="426"/>
      <c r="C274" s="426"/>
      <c r="D274" s="426"/>
      <c r="E274" s="426"/>
      <c r="F274" s="426"/>
      <c r="G274" s="426"/>
      <c r="H274" s="426"/>
      <c r="I274" s="426"/>
      <c r="J274" s="426"/>
      <c r="K274" s="426"/>
      <c r="L274" s="426"/>
      <c r="M274" s="426"/>
      <c r="N274" s="426"/>
      <c r="O274" s="426"/>
      <c r="P274" s="426"/>
      <c r="Q274" s="426"/>
      <c r="R274" s="426"/>
      <c r="S274" s="426"/>
      <c r="T274" s="426"/>
      <c r="U274" s="426"/>
      <c r="V274" s="426"/>
      <c r="W274" s="426"/>
      <c r="X274" s="426"/>
      <c r="Y274" s="426"/>
      <c r="Z274" s="426"/>
      <c r="AA274" s="426"/>
    </row>
    <row r="275" spans="1:27" ht="15.75" customHeight="1">
      <c r="A275" s="426"/>
      <c r="B275" s="426"/>
      <c r="C275" s="426"/>
      <c r="D275" s="426"/>
      <c r="E275" s="426"/>
      <c r="F275" s="426"/>
      <c r="G275" s="426"/>
      <c r="H275" s="426"/>
      <c r="I275" s="426"/>
      <c r="J275" s="426"/>
      <c r="K275" s="426"/>
      <c r="L275" s="426"/>
      <c r="M275" s="426"/>
      <c r="N275" s="426"/>
      <c r="O275" s="426"/>
      <c r="P275" s="426"/>
      <c r="Q275" s="426"/>
      <c r="R275" s="426"/>
      <c r="S275" s="426"/>
      <c r="T275" s="426"/>
      <c r="U275" s="426"/>
      <c r="V275" s="426"/>
      <c r="W275" s="426"/>
      <c r="X275" s="426"/>
      <c r="Y275" s="426"/>
      <c r="Z275" s="426"/>
      <c r="AA275" s="426"/>
    </row>
    <row r="276" spans="1:27" ht="15.75" customHeight="1">
      <c r="A276" s="426"/>
      <c r="B276" s="426"/>
      <c r="C276" s="426"/>
      <c r="D276" s="426"/>
      <c r="E276" s="426"/>
      <c r="F276" s="426"/>
      <c r="G276" s="426"/>
      <c r="H276" s="426"/>
      <c r="I276" s="426"/>
      <c r="J276" s="426"/>
      <c r="K276" s="426"/>
      <c r="L276" s="426"/>
      <c r="M276" s="426"/>
      <c r="N276" s="426"/>
      <c r="O276" s="426"/>
      <c r="P276" s="426"/>
      <c r="Q276" s="426"/>
      <c r="R276" s="426"/>
      <c r="S276" s="426"/>
      <c r="T276" s="426"/>
      <c r="U276" s="426"/>
      <c r="V276" s="426"/>
      <c r="W276" s="426"/>
      <c r="X276" s="426"/>
      <c r="Y276" s="426"/>
      <c r="Z276" s="426"/>
      <c r="AA276" s="426"/>
    </row>
    <row r="277" spans="1:27" ht="15.75" customHeight="1">
      <c r="A277" s="426"/>
      <c r="B277" s="426"/>
      <c r="C277" s="426"/>
      <c r="D277" s="426"/>
      <c r="E277" s="426"/>
      <c r="F277" s="426"/>
      <c r="G277" s="426"/>
      <c r="H277" s="426"/>
      <c r="I277" s="426"/>
      <c r="J277" s="426"/>
      <c r="K277" s="426"/>
      <c r="L277" s="426"/>
      <c r="M277" s="426"/>
      <c r="N277" s="426"/>
      <c r="O277" s="426"/>
      <c r="P277" s="426"/>
      <c r="Q277" s="426"/>
      <c r="R277" s="426"/>
      <c r="S277" s="426"/>
      <c r="T277" s="426"/>
      <c r="U277" s="426"/>
      <c r="V277" s="426"/>
      <c r="W277" s="426"/>
      <c r="X277" s="426"/>
      <c r="Y277" s="426"/>
      <c r="Z277" s="426"/>
      <c r="AA277" s="426"/>
    </row>
    <row r="278" spans="1:27" ht="15.75" customHeight="1">
      <c r="A278" s="426"/>
      <c r="B278" s="426"/>
      <c r="C278" s="426"/>
      <c r="D278" s="426"/>
      <c r="E278" s="426"/>
      <c r="F278" s="426"/>
      <c r="G278" s="426"/>
      <c r="H278" s="426"/>
      <c r="I278" s="426"/>
      <c r="J278" s="426"/>
      <c r="K278" s="426"/>
      <c r="L278" s="426"/>
      <c r="M278" s="426"/>
      <c r="N278" s="426"/>
      <c r="O278" s="426"/>
      <c r="P278" s="426"/>
      <c r="Q278" s="426"/>
      <c r="R278" s="426"/>
      <c r="S278" s="426"/>
      <c r="T278" s="426"/>
      <c r="U278" s="426"/>
      <c r="V278" s="426"/>
      <c r="W278" s="426"/>
      <c r="X278" s="426"/>
      <c r="Y278" s="426"/>
      <c r="Z278" s="426"/>
      <c r="AA278" s="426"/>
    </row>
    <row r="279" spans="1:27" ht="15.75" customHeight="1">
      <c r="A279" s="426"/>
      <c r="B279" s="426"/>
      <c r="C279" s="426"/>
      <c r="D279" s="426"/>
      <c r="E279" s="426"/>
      <c r="F279" s="426"/>
      <c r="G279" s="426"/>
      <c r="H279" s="426"/>
      <c r="I279" s="426"/>
      <c r="J279" s="426"/>
      <c r="K279" s="426"/>
      <c r="L279" s="426"/>
      <c r="M279" s="426"/>
      <c r="N279" s="426"/>
      <c r="O279" s="426"/>
      <c r="P279" s="426"/>
      <c r="Q279" s="426"/>
      <c r="R279" s="426"/>
      <c r="S279" s="426"/>
      <c r="T279" s="426"/>
      <c r="U279" s="426"/>
      <c r="V279" s="426"/>
      <c r="W279" s="426"/>
      <c r="X279" s="426"/>
      <c r="Y279" s="426"/>
      <c r="Z279" s="426"/>
      <c r="AA279" s="426"/>
    </row>
    <row r="280" spans="1:27" ht="15.75" customHeight="1">
      <c r="A280" s="426"/>
      <c r="B280" s="426"/>
      <c r="C280" s="426"/>
      <c r="D280" s="426"/>
      <c r="E280" s="426"/>
      <c r="F280" s="426"/>
      <c r="G280" s="426"/>
      <c r="H280" s="426"/>
      <c r="I280" s="426"/>
      <c r="J280" s="426"/>
      <c r="K280" s="426"/>
      <c r="L280" s="426"/>
      <c r="M280" s="426"/>
      <c r="N280" s="426"/>
      <c r="O280" s="426"/>
      <c r="P280" s="426"/>
      <c r="Q280" s="426"/>
      <c r="R280" s="426"/>
      <c r="S280" s="426"/>
      <c r="T280" s="426"/>
      <c r="U280" s="426"/>
      <c r="V280" s="426"/>
      <c r="W280" s="426"/>
      <c r="X280" s="426"/>
      <c r="Y280" s="426"/>
      <c r="Z280" s="426"/>
      <c r="AA280" s="426"/>
    </row>
    <row r="281" spans="1:27" ht="15.75" customHeight="1">
      <c r="A281" s="426"/>
      <c r="B281" s="426"/>
      <c r="C281" s="426"/>
      <c r="D281" s="426"/>
      <c r="E281" s="426"/>
      <c r="F281" s="426"/>
      <c r="G281" s="426"/>
      <c r="H281" s="426"/>
      <c r="I281" s="426"/>
      <c r="J281" s="426"/>
      <c r="K281" s="426"/>
      <c r="L281" s="426"/>
      <c r="M281" s="426"/>
      <c r="N281" s="426"/>
      <c r="O281" s="426"/>
      <c r="P281" s="426"/>
      <c r="Q281" s="426"/>
      <c r="R281" s="426"/>
      <c r="S281" s="426"/>
      <c r="T281" s="426"/>
      <c r="U281" s="426"/>
      <c r="V281" s="426"/>
      <c r="W281" s="426"/>
      <c r="X281" s="426"/>
      <c r="Y281" s="426"/>
      <c r="Z281" s="426"/>
      <c r="AA281" s="426"/>
    </row>
    <row r="282" spans="1:27" ht="15.75" customHeight="1">
      <c r="A282" s="426"/>
      <c r="B282" s="426"/>
      <c r="C282" s="426"/>
      <c r="D282" s="426"/>
      <c r="E282" s="426"/>
      <c r="F282" s="426"/>
      <c r="G282" s="426"/>
      <c r="H282" s="426"/>
      <c r="I282" s="426"/>
      <c r="J282" s="426"/>
      <c r="K282" s="426"/>
      <c r="L282" s="426"/>
      <c r="M282" s="426"/>
      <c r="N282" s="426"/>
      <c r="O282" s="426"/>
      <c r="P282" s="426"/>
      <c r="Q282" s="426"/>
      <c r="R282" s="426"/>
      <c r="S282" s="426"/>
      <c r="T282" s="426"/>
      <c r="U282" s="426"/>
      <c r="V282" s="426"/>
      <c r="W282" s="426"/>
      <c r="X282" s="426"/>
      <c r="Y282" s="426"/>
      <c r="Z282" s="426"/>
      <c r="AA282" s="426"/>
    </row>
    <row r="283" spans="1:27" ht="15.75" customHeight="1">
      <c r="A283" s="426"/>
      <c r="B283" s="426"/>
      <c r="C283" s="426"/>
      <c r="D283" s="426"/>
      <c r="E283" s="426"/>
      <c r="F283" s="426"/>
      <c r="G283" s="426"/>
      <c r="H283" s="426"/>
      <c r="I283" s="426"/>
      <c r="J283" s="426"/>
      <c r="K283" s="426"/>
      <c r="L283" s="426"/>
      <c r="M283" s="426"/>
      <c r="N283" s="426"/>
      <c r="O283" s="426"/>
      <c r="P283" s="426"/>
      <c r="Q283" s="426"/>
      <c r="R283" s="426"/>
      <c r="S283" s="426"/>
      <c r="T283" s="426"/>
      <c r="U283" s="426"/>
      <c r="V283" s="426"/>
      <c r="W283" s="426"/>
      <c r="X283" s="426"/>
      <c r="Y283" s="426"/>
      <c r="Z283" s="426"/>
      <c r="AA283" s="426"/>
    </row>
    <row r="284" spans="1:27" ht="15.75" customHeight="1">
      <c r="A284" s="426"/>
      <c r="B284" s="426"/>
      <c r="C284" s="426"/>
      <c r="D284" s="426"/>
      <c r="E284" s="426"/>
      <c r="F284" s="426"/>
      <c r="G284" s="426"/>
      <c r="H284" s="426"/>
      <c r="I284" s="426"/>
      <c r="J284" s="426"/>
      <c r="K284" s="426"/>
      <c r="L284" s="426"/>
      <c r="M284" s="426"/>
      <c r="N284" s="426"/>
      <c r="O284" s="426"/>
      <c r="P284" s="426"/>
      <c r="Q284" s="426"/>
      <c r="R284" s="426"/>
      <c r="S284" s="426"/>
      <c r="T284" s="426"/>
      <c r="U284" s="426"/>
      <c r="V284" s="426"/>
      <c r="W284" s="426"/>
      <c r="X284" s="426"/>
      <c r="Y284" s="426"/>
      <c r="Z284" s="426"/>
      <c r="AA284" s="426"/>
    </row>
    <row r="285" spans="1:27" ht="15.75" customHeight="1">
      <c r="A285" s="426"/>
      <c r="B285" s="426"/>
      <c r="C285" s="426"/>
      <c r="D285" s="426"/>
      <c r="E285" s="426"/>
      <c r="F285" s="426"/>
      <c r="G285" s="426"/>
      <c r="H285" s="426"/>
      <c r="I285" s="426"/>
      <c r="J285" s="426"/>
      <c r="K285" s="426"/>
      <c r="L285" s="426"/>
      <c r="M285" s="426"/>
      <c r="N285" s="426"/>
      <c r="O285" s="426"/>
      <c r="P285" s="426"/>
      <c r="Q285" s="426"/>
      <c r="R285" s="426"/>
      <c r="S285" s="426"/>
      <c r="T285" s="426"/>
      <c r="U285" s="426"/>
      <c r="V285" s="426"/>
      <c r="W285" s="426"/>
      <c r="X285" s="426"/>
      <c r="Y285" s="426"/>
      <c r="Z285" s="426"/>
      <c r="AA285" s="426"/>
    </row>
    <row r="286" spans="1:27" ht="15.75" customHeight="1">
      <c r="A286" s="426"/>
      <c r="B286" s="426"/>
      <c r="C286" s="426"/>
      <c r="D286" s="426"/>
      <c r="E286" s="426"/>
      <c r="F286" s="426"/>
      <c r="G286" s="426"/>
      <c r="H286" s="426"/>
      <c r="I286" s="426"/>
      <c r="J286" s="426"/>
      <c r="K286" s="426"/>
      <c r="L286" s="426"/>
      <c r="M286" s="426"/>
      <c r="N286" s="426"/>
      <c r="O286" s="426"/>
      <c r="P286" s="426"/>
      <c r="Q286" s="426"/>
      <c r="R286" s="426"/>
      <c r="S286" s="426"/>
      <c r="T286" s="426"/>
      <c r="U286" s="426"/>
      <c r="V286" s="426"/>
      <c r="W286" s="426"/>
      <c r="X286" s="426"/>
      <c r="Y286" s="426"/>
      <c r="Z286" s="426"/>
      <c r="AA286" s="426"/>
    </row>
    <row r="287" spans="1:27" ht="15.75" customHeight="1">
      <c r="A287" s="426"/>
      <c r="B287" s="426"/>
      <c r="C287" s="426"/>
      <c r="D287" s="426"/>
      <c r="E287" s="426"/>
      <c r="F287" s="426"/>
      <c r="G287" s="426"/>
      <c r="H287" s="426"/>
      <c r="I287" s="426"/>
      <c r="J287" s="426"/>
      <c r="K287" s="426"/>
      <c r="L287" s="426"/>
      <c r="M287" s="426"/>
      <c r="N287" s="426"/>
      <c r="O287" s="426"/>
      <c r="P287" s="426"/>
      <c r="Q287" s="426"/>
      <c r="R287" s="426"/>
      <c r="S287" s="426"/>
      <c r="T287" s="426"/>
      <c r="U287" s="426"/>
      <c r="V287" s="426"/>
      <c r="W287" s="426"/>
      <c r="X287" s="426"/>
      <c r="Y287" s="426"/>
      <c r="Z287" s="426"/>
      <c r="AA287" s="426"/>
    </row>
    <row r="288" spans="1:27" ht="15.75" customHeight="1">
      <c r="A288" s="426"/>
      <c r="B288" s="426"/>
      <c r="C288" s="426"/>
      <c r="D288" s="426"/>
      <c r="E288" s="426"/>
      <c r="F288" s="426"/>
      <c r="G288" s="426"/>
      <c r="H288" s="426"/>
      <c r="I288" s="426"/>
      <c r="J288" s="426"/>
      <c r="K288" s="426"/>
      <c r="L288" s="426"/>
      <c r="M288" s="426"/>
      <c r="N288" s="426"/>
      <c r="O288" s="426"/>
      <c r="P288" s="426"/>
      <c r="Q288" s="426"/>
      <c r="R288" s="426"/>
      <c r="S288" s="426"/>
      <c r="T288" s="426"/>
      <c r="U288" s="426"/>
      <c r="V288" s="426"/>
      <c r="W288" s="426"/>
      <c r="X288" s="426"/>
      <c r="Y288" s="426"/>
      <c r="Z288" s="426"/>
      <c r="AA288" s="426"/>
    </row>
    <row r="289" spans="1:27" ht="15.75" customHeight="1">
      <c r="A289" s="426"/>
      <c r="B289" s="426"/>
      <c r="C289" s="426"/>
      <c r="D289" s="426"/>
      <c r="E289" s="426"/>
      <c r="F289" s="426"/>
      <c r="G289" s="426"/>
      <c r="H289" s="426"/>
      <c r="I289" s="426"/>
      <c r="J289" s="426"/>
      <c r="K289" s="426"/>
      <c r="L289" s="426"/>
      <c r="M289" s="426"/>
      <c r="N289" s="426"/>
      <c r="O289" s="426"/>
      <c r="P289" s="426"/>
      <c r="Q289" s="426"/>
      <c r="R289" s="426"/>
      <c r="S289" s="426"/>
      <c r="T289" s="426"/>
      <c r="U289" s="426"/>
      <c r="V289" s="426"/>
      <c r="W289" s="426"/>
      <c r="X289" s="426"/>
      <c r="Y289" s="426"/>
      <c r="Z289" s="426"/>
      <c r="AA289" s="426"/>
    </row>
    <row r="290" spans="1:27" ht="15.75" customHeight="1">
      <c r="A290" s="426"/>
      <c r="B290" s="426"/>
      <c r="C290" s="426"/>
      <c r="D290" s="426"/>
      <c r="E290" s="426"/>
      <c r="F290" s="426"/>
      <c r="G290" s="426"/>
      <c r="H290" s="426"/>
      <c r="I290" s="426"/>
      <c r="J290" s="426"/>
      <c r="K290" s="426"/>
      <c r="L290" s="426"/>
      <c r="M290" s="426"/>
      <c r="N290" s="426"/>
      <c r="O290" s="426"/>
      <c r="P290" s="426"/>
      <c r="Q290" s="426"/>
      <c r="R290" s="426"/>
      <c r="S290" s="426"/>
      <c r="T290" s="426"/>
      <c r="U290" s="426"/>
      <c r="V290" s="426"/>
      <c r="W290" s="426"/>
      <c r="X290" s="426"/>
      <c r="Y290" s="426"/>
      <c r="Z290" s="426"/>
      <c r="AA290" s="426"/>
    </row>
    <row r="291" spans="1:27" ht="15.75" customHeight="1">
      <c r="A291" s="426"/>
      <c r="B291" s="426"/>
      <c r="C291" s="426"/>
      <c r="D291" s="426"/>
      <c r="E291" s="426"/>
      <c r="F291" s="426"/>
      <c r="G291" s="426"/>
      <c r="H291" s="426"/>
      <c r="I291" s="426"/>
      <c r="J291" s="426"/>
      <c r="K291" s="426"/>
      <c r="L291" s="426"/>
      <c r="M291" s="426"/>
      <c r="N291" s="426"/>
      <c r="O291" s="426"/>
      <c r="P291" s="426"/>
      <c r="Q291" s="426"/>
      <c r="R291" s="426"/>
      <c r="S291" s="426"/>
      <c r="T291" s="426"/>
      <c r="U291" s="426"/>
      <c r="V291" s="426"/>
      <c r="W291" s="426"/>
      <c r="X291" s="426"/>
      <c r="Y291" s="426"/>
      <c r="Z291" s="426"/>
      <c r="AA291" s="426"/>
    </row>
    <row r="292" spans="1:27" ht="15.75" customHeight="1">
      <c r="A292" s="426"/>
      <c r="B292" s="426"/>
      <c r="C292" s="426"/>
      <c r="D292" s="426"/>
      <c r="E292" s="426"/>
      <c r="F292" s="426"/>
      <c r="G292" s="426"/>
      <c r="H292" s="426"/>
      <c r="I292" s="426"/>
      <c r="J292" s="426"/>
      <c r="K292" s="426"/>
      <c r="L292" s="426"/>
      <c r="M292" s="426"/>
      <c r="N292" s="426"/>
      <c r="O292" s="426"/>
      <c r="P292" s="426"/>
      <c r="Q292" s="426"/>
      <c r="R292" s="426"/>
      <c r="S292" s="426"/>
      <c r="T292" s="426"/>
      <c r="U292" s="426"/>
      <c r="V292" s="426"/>
      <c r="W292" s="426"/>
      <c r="X292" s="426"/>
      <c r="Y292" s="426"/>
      <c r="Z292" s="426"/>
      <c r="AA292" s="426"/>
    </row>
    <row r="293" spans="1:27" ht="15.75" customHeight="1">
      <c r="A293" s="426"/>
      <c r="B293" s="426"/>
      <c r="C293" s="426"/>
      <c r="D293" s="426"/>
      <c r="E293" s="426"/>
      <c r="F293" s="426"/>
      <c r="G293" s="426"/>
      <c r="H293" s="426"/>
      <c r="I293" s="426"/>
      <c r="J293" s="426"/>
      <c r="K293" s="426"/>
      <c r="L293" s="426"/>
      <c r="M293" s="426"/>
      <c r="N293" s="426"/>
      <c r="O293" s="426"/>
      <c r="P293" s="426"/>
      <c r="Q293" s="426"/>
      <c r="R293" s="426"/>
      <c r="S293" s="426"/>
      <c r="T293" s="426"/>
      <c r="U293" s="426"/>
      <c r="V293" s="426"/>
      <c r="W293" s="426"/>
      <c r="X293" s="426"/>
      <c r="Y293" s="426"/>
      <c r="Z293" s="426"/>
      <c r="AA293" s="426"/>
    </row>
    <row r="294" spans="1:27" ht="15.75" customHeight="1">
      <c r="A294" s="426"/>
      <c r="B294" s="426"/>
      <c r="C294" s="426"/>
      <c r="D294" s="426"/>
      <c r="E294" s="426"/>
      <c r="F294" s="426"/>
      <c r="G294" s="426"/>
      <c r="H294" s="426"/>
      <c r="I294" s="426"/>
      <c r="J294" s="426"/>
      <c r="K294" s="426"/>
      <c r="L294" s="426"/>
      <c r="M294" s="426"/>
      <c r="N294" s="426"/>
      <c r="O294" s="426"/>
      <c r="P294" s="426"/>
      <c r="Q294" s="426"/>
      <c r="R294" s="426"/>
      <c r="S294" s="426"/>
      <c r="T294" s="426"/>
      <c r="U294" s="426"/>
      <c r="V294" s="426"/>
      <c r="W294" s="426"/>
      <c r="X294" s="426"/>
      <c r="Y294" s="426"/>
      <c r="Z294" s="426"/>
      <c r="AA294" s="426"/>
    </row>
    <row r="295" spans="1:27" ht="15.75" customHeight="1">
      <c r="A295" s="426"/>
      <c r="B295" s="426"/>
      <c r="C295" s="426"/>
      <c r="D295" s="426"/>
      <c r="E295" s="426"/>
      <c r="F295" s="426"/>
      <c r="G295" s="426"/>
      <c r="H295" s="426"/>
      <c r="I295" s="426"/>
      <c r="J295" s="426"/>
      <c r="K295" s="426"/>
      <c r="L295" s="426"/>
      <c r="M295" s="426"/>
      <c r="N295" s="426"/>
      <c r="O295" s="426"/>
      <c r="P295" s="426"/>
      <c r="Q295" s="426"/>
      <c r="R295" s="426"/>
      <c r="S295" s="426"/>
      <c r="T295" s="426"/>
      <c r="U295" s="426"/>
      <c r="V295" s="426"/>
      <c r="W295" s="426"/>
      <c r="X295" s="426"/>
      <c r="Y295" s="426"/>
      <c r="Z295" s="426"/>
      <c r="AA295" s="426"/>
    </row>
    <row r="296" spans="1:27" ht="15.75" customHeight="1">
      <c r="A296" s="426"/>
      <c r="B296" s="426"/>
      <c r="C296" s="426"/>
      <c r="D296" s="426"/>
      <c r="E296" s="426"/>
      <c r="F296" s="426"/>
      <c r="G296" s="426"/>
      <c r="H296" s="426"/>
      <c r="I296" s="426"/>
      <c r="J296" s="426"/>
      <c r="K296" s="426"/>
      <c r="L296" s="426"/>
      <c r="M296" s="426"/>
      <c r="N296" s="426"/>
      <c r="O296" s="426"/>
      <c r="P296" s="426"/>
      <c r="Q296" s="426"/>
      <c r="R296" s="426"/>
      <c r="S296" s="426"/>
      <c r="T296" s="426"/>
      <c r="U296" s="426"/>
      <c r="V296" s="426"/>
      <c r="W296" s="426"/>
      <c r="X296" s="426"/>
      <c r="Y296" s="426"/>
      <c r="Z296" s="426"/>
      <c r="AA296" s="426"/>
    </row>
    <row r="297" spans="1:27" ht="15.75" customHeight="1">
      <c r="A297" s="426"/>
      <c r="B297" s="426"/>
      <c r="C297" s="426"/>
      <c r="D297" s="426"/>
      <c r="E297" s="426"/>
      <c r="F297" s="426"/>
      <c r="G297" s="426"/>
      <c r="H297" s="426"/>
      <c r="I297" s="426"/>
      <c r="J297" s="426"/>
      <c r="K297" s="426"/>
      <c r="L297" s="426"/>
      <c r="M297" s="426"/>
      <c r="N297" s="426"/>
      <c r="O297" s="426"/>
      <c r="P297" s="426"/>
      <c r="Q297" s="426"/>
      <c r="R297" s="426"/>
      <c r="S297" s="426"/>
      <c r="T297" s="426"/>
      <c r="U297" s="426"/>
      <c r="V297" s="426"/>
      <c r="W297" s="426"/>
      <c r="X297" s="426"/>
      <c r="Y297" s="426"/>
      <c r="Z297" s="426"/>
      <c r="AA297" s="426"/>
    </row>
    <row r="298" spans="1:27" ht="15.75" customHeight="1">
      <c r="A298" s="426"/>
      <c r="B298" s="426"/>
      <c r="C298" s="426"/>
      <c r="D298" s="426"/>
      <c r="E298" s="426"/>
      <c r="F298" s="426"/>
      <c r="G298" s="426"/>
      <c r="H298" s="426"/>
      <c r="I298" s="426"/>
      <c r="J298" s="426"/>
      <c r="K298" s="426"/>
      <c r="L298" s="426"/>
      <c r="M298" s="426"/>
      <c r="N298" s="426"/>
      <c r="O298" s="426"/>
      <c r="P298" s="426"/>
      <c r="Q298" s="426"/>
      <c r="R298" s="426"/>
      <c r="S298" s="426"/>
      <c r="T298" s="426"/>
      <c r="U298" s="426"/>
      <c r="V298" s="426"/>
      <c r="W298" s="426"/>
      <c r="X298" s="426"/>
      <c r="Y298" s="426"/>
      <c r="Z298" s="426"/>
      <c r="AA298" s="426"/>
    </row>
    <row r="299" spans="1:27" ht="15.75" customHeight="1">
      <c r="A299" s="426"/>
      <c r="B299" s="426"/>
      <c r="C299" s="426"/>
      <c r="D299" s="426"/>
      <c r="E299" s="426"/>
      <c r="F299" s="426"/>
      <c r="G299" s="426"/>
      <c r="H299" s="426"/>
      <c r="I299" s="426"/>
      <c r="J299" s="426"/>
      <c r="K299" s="426"/>
      <c r="L299" s="426"/>
      <c r="M299" s="426"/>
      <c r="N299" s="426"/>
      <c r="O299" s="426"/>
      <c r="P299" s="426"/>
      <c r="Q299" s="426"/>
      <c r="R299" s="426"/>
      <c r="S299" s="426"/>
      <c r="T299" s="426"/>
      <c r="U299" s="426"/>
      <c r="V299" s="426"/>
      <c r="W299" s="426"/>
      <c r="X299" s="426"/>
      <c r="Y299" s="426"/>
      <c r="Z299" s="426"/>
      <c r="AA299" s="426"/>
    </row>
    <row r="300" spans="1:27" ht="15.75" customHeight="1">
      <c r="A300" s="426"/>
      <c r="B300" s="426"/>
      <c r="C300" s="426"/>
      <c r="D300" s="426"/>
      <c r="E300" s="426"/>
      <c r="F300" s="426"/>
      <c r="G300" s="426"/>
      <c r="H300" s="426"/>
      <c r="I300" s="426"/>
      <c r="J300" s="426"/>
      <c r="K300" s="426"/>
      <c r="L300" s="426"/>
      <c r="M300" s="426"/>
      <c r="N300" s="426"/>
      <c r="O300" s="426"/>
      <c r="P300" s="426"/>
      <c r="Q300" s="426"/>
      <c r="R300" s="426"/>
      <c r="S300" s="426"/>
      <c r="T300" s="426"/>
      <c r="U300" s="426"/>
      <c r="V300" s="426"/>
      <c r="W300" s="426"/>
      <c r="X300" s="426"/>
      <c r="Y300" s="426"/>
      <c r="Z300" s="426"/>
      <c r="AA300" s="426"/>
    </row>
    <row r="301" spans="1:27" ht="15.75" customHeight="1">
      <c r="A301" s="426"/>
      <c r="B301" s="426"/>
      <c r="C301" s="426"/>
      <c r="D301" s="426"/>
      <c r="E301" s="426"/>
      <c r="F301" s="426"/>
      <c r="G301" s="426"/>
      <c r="H301" s="426"/>
      <c r="I301" s="426"/>
      <c r="J301" s="426"/>
      <c r="K301" s="426"/>
      <c r="L301" s="426"/>
      <c r="M301" s="426"/>
      <c r="N301" s="426"/>
      <c r="O301" s="426"/>
      <c r="P301" s="426"/>
      <c r="Q301" s="426"/>
      <c r="R301" s="426"/>
      <c r="S301" s="426"/>
      <c r="T301" s="426"/>
      <c r="U301" s="426"/>
      <c r="V301" s="426"/>
      <c r="W301" s="426"/>
      <c r="X301" s="426"/>
      <c r="Y301" s="426"/>
      <c r="Z301" s="426"/>
      <c r="AA301" s="426"/>
    </row>
    <row r="302" spans="1:27" ht="15.75" customHeight="1">
      <c r="A302" s="426"/>
      <c r="B302" s="426"/>
      <c r="C302" s="426"/>
      <c r="D302" s="426"/>
      <c r="E302" s="426"/>
      <c r="F302" s="426"/>
      <c r="G302" s="426"/>
      <c r="H302" s="426"/>
      <c r="I302" s="426"/>
      <c r="J302" s="426"/>
      <c r="K302" s="426"/>
      <c r="L302" s="426"/>
      <c r="M302" s="426"/>
      <c r="N302" s="426"/>
      <c r="O302" s="426"/>
      <c r="P302" s="426"/>
      <c r="Q302" s="426"/>
      <c r="R302" s="426"/>
      <c r="S302" s="426"/>
      <c r="T302" s="426"/>
      <c r="U302" s="426"/>
      <c r="V302" s="426"/>
      <c r="W302" s="426"/>
      <c r="X302" s="426"/>
      <c r="Y302" s="426"/>
      <c r="Z302" s="426"/>
      <c r="AA302" s="426"/>
    </row>
    <row r="303" spans="1:27" ht="15.75" customHeight="1">
      <c r="A303" s="426"/>
      <c r="B303" s="426"/>
      <c r="C303" s="426"/>
      <c r="D303" s="426"/>
      <c r="E303" s="426"/>
      <c r="F303" s="426"/>
      <c r="G303" s="426"/>
      <c r="H303" s="426"/>
      <c r="I303" s="426"/>
      <c r="J303" s="426"/>
      <c r="K303" s="426"/>
      <c r="L303" s="426"/>
      <c r="M303" s="426"/>
      <c r="N303" s="426"/>
      <c r="O303" s="426"/>
      <c r="P303" s="426"/>
      <c r="Q303" s="426"/>
      <c r="R303" s="426"/>
      <c r="S303" s="426"/>
      <c r="T303" s="426"/>
      <c r="U303" s="426"/>
      <c r="V303" s="426"/>
      <c r="W303" s="426"/>
      <c r="X303" s="426"/>
      <c r="Y303" s="426"/>
      <c r="Z303" s="426"/>
      <c r="AA303" s="426"/>
    </row>
    <row r="304" spans="1:27" ht="15.75" customHeight="1">
      <c r="A304" s="426"/>
      <c r="B304" s="426"/>
      <c r="C304" s="426"/>
      <c r="D304" s="426"/>
      <c r="E304" s="426"/>
      <c r="F304" s="426"/>
      <c r="G304" s="426"/>
      <c r="H304" s="426"/>
      <c r="I304" s="426"/>
      <c r="J304" s="426"/>
      <c r="K304" s="426"/>
      <c r="L304" s="426"/>
      <c r="M304" s="426"/>
      <c r="N304" s="426"/>
      <c r="O304" s="426"/>
      <c r="P304" s="426"/>
      <c r="Q304" s="426"/>
      <c r="R304" s="426"/>
      <c r="S304" s="426"/>
      <c r="T304" s="426"/>
      <c r="U304" s="426"/>
      <c r="V304" s="426"/>
      <c r="W304" s="426"/>
      <c r="X304" s="426"/>
      <c r="Y304" s="426"/>
      <c r="Z304" s="426"/>
      <c r="AA304" s="426"/>
    </row>
    <row r="305" spans="1:27" ht="15.75" customHeight="1">
      <c r="A305" s="426"/>
      <c r="B305" s="426"/>
      <c r="C305" s="426"/>
      <c r="D305" s="426"/>
      <c r="E305" s="426"/>
      <c r="F305" s="426"/>
      <c r="G305" s="426"/>
      <c r="H305" s="426"/>
      <c r="I305" s="426"/>
      <c r="J305" s="426"/>
      <c r="K305" s="426"/>
      <c r="L305" s="426"/>
      <c r="M305" s="426"/>
      <c r="N305" s="426"/>
      <c r="O305" s="426"/>
      <c r="P305" s="426"/>
      <c r="Q305" s="426"/>
      <c r="R305" s="426"/>
      <c r="S305" s="426"/>
      <c r="T305" s="426"/>
      <c r="U305" s="426"/>
      <c r="V305" s="426"/>
      <c r="W305" s="426"/>
      <c r="X305" s="426"/>
      <c r="Y305" s="426"/>
      <c r="Z305" s="426"/>
      <c r="AA305" s="426"/>
    </row>
    <row r="306" spans="1:27" ht="15.75" customHeight="1">
      <c r="A306" s="426"/>
      <c r="B306" s="426"/>
      <c r="C306" s="426"/>
      <c r="D306" s="426"/>
      <c r="E306" s="426"/>
      <c r="F306" s="426"/>
      <c r="G306" s="426"/>
      <c r="H306" s="426"/>
      <c r="I306" s="426"/>
      <c r="J306" s="426"/>
      <c r="K306" s="426"/>
      <c r="L306" s="426"/>
      <c r="M306" s="426"/>
      <c r="N306" s="426"/>
      <c r="O306" s="426"/>
      <c r="P306" s="426"/>
      <c r="Q306" s="426"/>
      <c r="R306" s="426"/>
      <c r="S306" s="426"/>
      <c r="T306" s="426"/>
      <c r="U306" s="426"/>
      <c r="V306" s="426"/>
      <c r="W306" s="426"/>
      <c r="X306" s="426"/>
      <c r="Y306" s="426"/>
      <c r="Z306" s="426"/>
      <c r="AA306" s="426"/>
    </row>
    <row r="307" spans="1:27" ht="15.75" customHeight="1">
      <c r="A307" s="426"/>
      <c r="B307" s="426"/>
      <c r="C307" s="426"/>
      <c r="D307" s="426"/>
      <c r="E307" s="426"/>
      <c r="F307" s="426"/>
      <c r="G307" s="426"/>
      <c r="H307" s="426"/>
      <c r="I307" s="426"/>
      <c r="J307" s="426"/>
      <c r="K307" s="426"/>
      <c r="L307" s="426"/>
      <c r="M307" s="426"/>
      <c r="N307" s="426"/>
      <c r="O307" s="426"/>
      <c r="P307" s="426"/>
      <c r="Q307" s="426"/>
      <c r="R307" s="426"/>
      <c r="S307" s="426"/>
      <c r="T307" s="426"/>
      <c r="U307" s="426"/>
      <c r="V307" s="426"/>
      <c r="W307" s="426"/>
      <c r="X307" s="426"/>
      <c r="Y307" s="426"/>
      <c r="Z307" s="426"/>
      <c r="AA307" s="426"/>
    </row>
    <row r="308" spans="1:27" ht="15.75" customHeight="1">
      <c r="A308" s="426"/>
      <c r="B308" s="426"/>
      <c r="C308" s="426"/>
      <c r="D308" s="426"/>
      <c r="E308" s="426"/>
      <c r="F308" s="426"/>
      <c r="G308" s="426"/>
      <c r="H308" s="426"/>
      <c r="I308" s="426"/>
      <c r="J308" s="426"/>
      <c r="K308" s="426"/>
      <c r="L308" s="426"/>
      <c r="M308" s="426"/>
      <c r="N308" s="426"/>
      <c r="O308" s="426"/>
      <c r="P308" s="426"/>
      <c r="Q308" s="426"/>
      <c r="R308" s="426"/>
      <c r="S308" s="426"/>
      <c r="T308" s="426"/>
      <c r="U308" s="426"/>
      <c r="V308" s="426"/>
      <c r="W308" s="426"/>
      <c r="X308" s="426"/>
      <c r="Y308" s="426"/>
      <c r="Z308" s="426"/>
      <c r="AA308" s="426"/>
    </row>
    <row r="309" spans="1:27" ht="15.75" customHeight="1">
      <c r="A309" s="426"/>
      <c r="B309" s="426"/>
      <c r="C309" s="426"/>
      <c r="D309" s="426"/>
      <c r="E309" s="426"/>
      <c r="F309" s="426"/>
      <c r="G309" s="426"/>
      <c r="H309" s="426"/>
      <c r="I309" s="426"/>
      <c r="J309" s="426"/>
      <c r="K309" s="426"/>
      <c r="L309" s="426"/>
      <c r="M309" s="426"/>
      <c r="N309" s="426"/>
      <c r="O309" s="426"/>
      <c r="P309" s="426"/>
      <c r="Q309" s="426"/>
      <c r="R309" s="426"/>
      <c r="S309" s="426"/>
      <c r="T309" s="426"/>
      <c r="U309" s="426"/>
      <c r="V309" s="426"/>
      <c r="W309" s="426"/>
      <c r="X309" s="426"/>
      <c r="Y309" s="426"/>
      <c r="Z309" s="426"/>
      <c r="AA309" s="426"/>
    </row>
    <row r="310" spans="1:27" ht="15.75" customHeight="1">
      <c r="A310" s="426"/>
      <c r="B310" s="426"/>
      <c r="C310" s="426"/>
      <c r="D310" s="426"/>
      <c r="E310" s="426"/>
      <c r="F310" s="426"/>
      <c r="G310" s="426"/>
      <c r="H310" s="426"/>
      <c r="I310" s="426"/>
      <c r="J310" s="426"/>
      <c r="K310" s="426"/>
      <c r="L310" s="426"/>
      <c r="M310" s="426"/>
      <c r="N310" s="426"/>
      <c r="O310" s="426"/>
      <c r="P310" s="426"/>
      <c r="Q310" s="426"/>
      <c r="R310" s="426"/>
      <c r="S310" s="426"/>
      <c r="T310" s="426"/>
      <c r="U310" s="426"/>
      <c r="V310" s="426"/>
      <c r="W310" s="426"/>
      <c r="X310" s="426"/>
      <c r="Y310" s="426"/>
      <c r="Z310" s="426"/>
      <c r="AA310" s="426"/>
    </row>
    <row r="311" spans="1:27" ht="15.75" customHeight="1">
      <c r="A311" s="426"/>
      <c r="B311" s="426"/>
      <c r="C311" s="426"/>
      <c r="D311" s="426"/>
      <c r="E311" s="426"/>
      <c r="F311" s="426"/>
      <c r="G311" s="426"/>
      <c r="H311" s="426"/>
      <c r="I311" s="426"/>
      <c r="J311" s="426"/>
      <c r="K311" s="426"/>
      <c r="L311" s="426"/>
      <c r="M311" s="426"/>
      <c r="N311" s="426"/>
      <c r="O311" s="426"/>
      <c r="P311" s="426"/>
      <c r="Q311" s="426"/>
      <c r="R311" s="426"/>
      <c r="S311" s="426"/>
      <c r="T311" s="426"/>
      <c r="U311" s="426"/>
      <c r="V311" s="426"/>
      <c r="W311" s="426"/>
      <c r="X311" s="426"/>
      <c r="Y311" s="426"/>
      <c r="Z311" s="426"/>
      <c r="AA311" s="426"/>
    </row>
    <row r="312" spans="1:27" ht="15.75" customHeight="1">
      <c r="A312" s="426"/>
      <c r="B312" s="426"/>
      <c r="C312" s="426"/>
      <c r="D312" s="426"/>
      <c r="E312" s="426"/>
      <c r="F312" s="426"/>
      <c r="G312" s="426"/>
      <c r="H312" s="426"/>
      <c r="I312" s="426"/>
      <c r="J312" s="426"/>
      <c r="K312" s="426"/>
      <c r="L312" s="426"/>
      <c r="M312" s="426"/>
      <c r="N312" s="426"/>
      <c r="O312" s="426"/>
      <c r="P312" s="426"/>
      <c r="Q312" s="426"/>
      <c r="R312" s="426"/>
      <c r="S312" s="426"/>
      <c r="T312" s="426"/>
      <c r="U312" s="426"/>
      <c r="V312" s="426"/>
      <c r="W312" s="426"/>
      <c r="X312" s="426"/>
      <c r="Y312" s="426"/>
      <c r="Z312" s="426"/>
      <c r="AA312" s="426"/>
    </row>
    <row r="313" spans="1:27" ht="15.75" customHeight="1">
      <c r="A313" s="426"/>
      <c r="B313" s="426"/>
      <c r="C313" s="426"/>
      <c r="D313" s="426"/>
      <c r="E313" s="426"/>
      <c r="F313" s="426"/>
      <c r="G313" s="426"/>
      <c r="H313" s="426"/>
      <c r="I313" s="426"/>
      <c r="J313" s="426"/>
      <c r="K313" s="426"/>
      <c r="L313" s="426"/>
      <c r="M313" s="426"/>
      <c r="N313" s="426"/>
      <c r="O313" s="426"/>
      <c r="P313" s="426"/>
      <c r="Q313" s="426"/>
      <c r="R313" s="426"/>
      <c r="S313" s="426"/>
      <c r="T313" s="426"/>
      <c r="U313" s="426"/>
      <c r="V313" s="426"/>
      <c r="W313" s="426"/>
      <c r="X313" s="426"/>
      <c r="Y313" s="426"/>
      <c r="Z313" s="426"/>
      <c r="AA313" s="426"/>
    </row>
    <row r="314" spans="1:27" ht="15.75" customHeight="1">
      <c r="A314" s="426"/>
      <c r="B314" s="426"/>
      <c r="C314" s="426"/>
      <c r="D314" s="426"/>
      <c r="E314" s="426"/>
      <c r="F314" s="426"/>
      <c r="G314" s="426"/>
      <c r="H314" s="426"/>
      <c r="I314" s="426"/>
      <c r="J314" s="426"/>
      <c r="K314" s="426"/>
      <c r="L314" s="426"/>
      <c r="M314" s="426"/>
      <c r="N314" s="426"/>
      <c r="O314" s="426"/>
      <c r="P314" s="426"/>
      <c r="Q314" s="426"/>
      <c r="R314" s="426"/>
      <c r="S314" s="426"/>
      <c r="T314" s="426"/>
      <c r="U314" s="426"/>
      <c r="V314" s="426"/>
      <c r="W314" s="426"/>
      <c r="X314" s="426"/>
      <c r="Y314" s="426"/>
      <c r="Z314" s="426"/>
      <c r="AA314" s="426"/>
    </row>
    <row r="315" spans="1:27" ht="15.75" customHeight="1">
      <c r="A315" s="426"/>
      <c r="B315" s="426"/>
      <c r="C315" s="426"/>
      <c r="D315" s="426"/>
      <c r="E315" s="426"/>
      <c r="F315" s="426"/>
      <c r="G315" s="426"/>
      <c r="H315" s="426"/>
      <c r="I315" s="426"/>
      <c r="J315" s="426"/>
      <c r="K315" s="426"/>
      <c r="L315" s="426"/>
      <c r="M315" s="426"/>
      <c r="N315" s="426"/>
      <c r="O315" s="426"/>
      <c r="P315" s="426"/>
      <c r="Q315" s="426"/>
      <c r="R315" s="426"/>
      <c r="S315" s="426"/>
      <c r="T315" s="426"/>
      <c r="U315" s="426"/>
      <c r="V315" s="426"/>
      <c r="W315" s="426"/>
      <c r="X315" s="426"/>
      <c r="Y315" s="426"/>
      <c r="Z315" s="426"/>
      <c r="AA315" s="426"/>
    </row>
    <row r="316" spans="1:27" ht="15.75" customHeight="1">
      <c r="A316" s="426"/>
      <c r="B316" s="426"/>
      <c r="C316" s="426"/>
      <c r="D316" s="426"/>
      <c r="E316" s="426"/>
      <c r="F316" s="426"/>
      <c r="G316" s="426"/>
      <c r="H316" s="426"/>
      <c r="I316" s="426"/>
      <c r="J316" s="426"/>
      <c r="K316" s="426"/>
      <c r="L316" s="426"/>
      <c r="M316" s="426"/>
      <c r="N316" s="426"/>
      <c r="O316" s="426"/>
      <c r="P316" s="426"/>
      <c r="Q316" s="426"/>
      <c r="R316" s="426"/>
      <c r="S316" s="426"/>
      <c r="T316" s="426"/>
      <c r="U316" s="426"/>
      <c r="V316" s="426"/>
      <c r="W316" s="426"/>
      <c r="X316" s="426"/>
      <c r="Y316" s="426"/>
      <c r="Z316" s="426"/>
      <c r="AA316" s="426"/>
    </row>
    <row r="317" spans="1:27" ht="15.75" customHeight="1">
      <c r="A317" s="426"/>
      <c r="B317" s="426"/>
      <c r="C317" s="426"/>
      <c r="D317" s="426"/>
      <c r="E317" s="426"/>
      <c r="F317" s="426"/>
      <c r="G317" s="426"/>
      <c r="H317" s="426"/>
      <c r="I317" s="426"/>
      <c r="J317" s="426"/>
      <c r="K317" s="426"/>
      <c r="L317" s="426"/>
      <c r="M317" s="426"/>
      <c r="N317" s="426"/>
      <c r="O317" s="426"/>
      <c r="P317" s="426"/>
      <c r="Q317" s="426"/>
      <c r="R317" s="426"/>
      <c r="S317" s="426"/>
      <c r="T317" s="426"/>
      <c r="U317" s="426"/>
      <c r="V317" s="426"/>
      <c r="W317" s="426"/>
      <c r="X317" s="426"/>
      <c r="Y317" s="426"/>
      <c r="Z317" s="426"/>
      <c r="AA317" s="426"/>
    </row>
    <row r="318" spans="1:27" ht="15.75" customHeight="1">
      <c r="A318" s="426"/>
      <c r="B318" s="426"/>
      <c r="C318" s="426"/>
      <c r="D318" s="426"/>
      <c r="E318" s="426"/>
      <c r="F318" s="426"/>
      <c r="G318" s="426"/>
      <c r="H318" s="426"/>
      <c r="I318" s="426"/>
      <c r="J318" s="426"/>
      <c r="K318" s="426"/>
      <c r="L318" s="426"/>
      <c r="M318" s="426"/>
      <c r="N318" s="426"/>
      <c r="O318" s="426"/>
      <c r="P318" s="426"/>
      <c r="Q318" s="426"/>
      <c r="R318" s="426"/>
      <c r="S318" s="426"/>
      <c r="T318" s="426"/>
      <c r="U318" s="426"/>
      <c r="V318" s="426"/>
      <c r="W318" s="426"/>
      <c r="X318" s="426"/>
      <c r="Y318" s="426"/>
      <c r="Z318" s="426"/>
      <c r="AA318" s="426"/>
    </row>
    <row r="319" spans="1:27" ht="15.75" customHeight="1">
      <c r="A319" s="426"/>
      <c r="B319" s="426"/>
      <c r="C319" s="426"/>
      <c r="D319" s="426"/>
      <c r="E319" s="426"/>
      <c r="F319" s="426"/>
      <c r="G319" s="426"/>
      <c r="H319" s="426"/>
      <c r="I319" s="426"/>
      <c r="J319" s="426"/>
      <c r="K319" s="426"/>
      <c r="L319" s="426"/>
      <c r="M319" s="426"/>
      <c r="N319" s="426"/>
      <c r="O319" s="426"/>
      <c r="P319" s="426"/>
      <c r="Q319" s="426"/>
      <c r="R319" s="426"/>
      <c r="S319" s="426"/>
      <c r="T319" s="426"/>
      <c r="U319" s="426"/>
      <c r="V319" s="426"/>
      <c r="W319" s="426"/>
      <c r="X319" s="426"/>
      <c r="Y319" s="426"/>
      <c r="Z319" s="426"/>
      <c r="AA319" s="426"/>
    </row>
    <row r="320" spans="1:27" ht="15.75" customHeight="1">
      <c r="A320" s="426"/>
      <c r="B320" s="426"/>
      <c r="C320" s="426"/>
      <c r="D320" s="426"/>
      <c r="E320" s="426"/>
      <c r="F320" s="426"/>
      <c r="G320" s="426"/>
      <c r="H320" s="426"/>
      <c r="I320" s="426"/>
      <c r="J320" s="426"/>
      <c r="K320" s="426"/>
      <c r="L320" s="426"/>
      <c r="M320" s="426"/>
      <c r="N320" s="426"/>
      <c r="O320" s="426"/>
      <c r="P320" s="426"/>
      <c r="Q320" s="426"/>
      <c r="R320" s="426"/>
      <c r="S320" s="426"/>
      <c r="T320" s="426"/>
      <c r="U320" s="426"/>
      <c r="V320" s="426"/>
      <c r="W320" s="426"/>
      <c r="X320" s="426"/>
      <c r="Y320" s="426"/>
      <c r="Z320" s="426"/>
      <c r="AA320" s="426"/>
    </row>
    <row r="321" spans="1:27" ht="15.75" customHeight="1">
      <c r="A321" s="426"/>
      <c r="B321" s="426"/>
      <c r="C321" s="426"/>
      <c r="D321" s="426"/>
      <c r="E321" s="426"/>
      <c r="F321" s="426"/>
      <c r="G321" s="426"/>
      <c r="H321" s="426"/>
      <c r="I321" s="426"/>
      <c r="J321" s="426"/>
      <c r="K321" s="426"/>
      <c r="L321" s="426"/>
      <c r="M321" s="426"/>
      <c r="N321" s="426"/>
      <c r="O321" s="426"/>
      <c r="P321" s="426"/>
      <c r="Q321" s="426"/>
      <c r="R321" s="426"/>
      <c r="S321" s="426"/>
      <c r="T321" s="426"/>
      <c r="U321" s="426"/>
      <c r="V321" s="426"/>
      <c r="W321" s="426"/>
      <c r="X321" s="426"/>
      <c r="Y321" s="426"/>
      <c r="Z321" s="426"/>
      <c r="AA321" s="426"/>
    </row>
    <row r="322" spans="1:27" ht="15.75" customHeight="1">
      <c r="A322" s="426"/>
      <c r="B322" s="426"/>
      <c r="C322" s="426"/>
      <c r="D322" s="426"/>
      <c r="E322" s="426"/>
      <c r="F322" s="426"/>
      <c r="G322" s="426"/>
      <c r="H322" s="426"/>
      <c r="I322" s="426"/>
      <c r="J322" s="426"/>
      <c r="K322" s="426"/>
      <c r="L322" s="426"/>
      <c r="M322" s="426"/>
      <c r="N322" s="426"/>
      <c r="O322" s="426"/>
      <c r="P322" s="426"/>
      <c r="Q322" s="426"/>
      <c r="R322" s="426"/>
      <c r="S322" s="426"/>
      <c r="T322" s="426"/>
      <c r="U322" s="426"/>
      <c r="V322" s="426"/>
      <c r="W322" s="426"/>
      <c r="X322" s="426"/>
      <c r="Y322" s="426"/>
      <c r="Z322" s="426"/>
      <c r="AA322" s="426"/>
    </row>
    <row r="323" spans="1:27" ht="15.75" customHeight="1">
      <c r="A323" s="426"/>
      <c r="B323" s="426"/>
      <c r="C323" s="426"/>
      <c r="D323" s="426"/>
      <c r="E323" s="426"/>
      <c r="F323" s="426"/>
      <c r="G323" s="426"/>
      <c r="H323" s="426"/>
      <c r="I323" s="426"/>
      <c r="J323" s="426"/>
      <c r="K323" s="426"/>
      <c r="L323" s="426"/>
      <c r="M323" s="426"/>
      <c r="N323" s="426"/>
      <c r="O323" s="426"/>
      <c r="P323" s="426"/>
      <c r="Q323" s="426"/>
      <c r="R323" s="426"/>
      <c r="S323" s="426"/>
      <c r="T323" s="426"/>
      <c r="U323" s="426"/>
      <c r="V323" s="426"/>
      <c r="W323" s="426"/>
      <c r="X323" s="426"/>
      <c r="Y323" s="426"/>
      <c r="Z323" s="426"/>
      <c r="AA323" s="426"/>
    </row>
    <row r="324" spans="1:27" ht="15.75" customHeight="1">
      <c r="A324" s="426"/>
      <c r="B324" s="426"/>
      <c r="C324" s="426"/>
      <c r="D324" s="426"/>
      <c r="E324" s="426"/>
      <c r="F324" s="426"/>
      <c r="G324" s="426"/>
      <c r="H324" s="426"/>
      <c r="I324" s="426"/>
      <c r="J324" s="426"/>
      <c r="K324" s="426"/>
      <c r="L324" s="426"/>
      <c r="M324" s="426"/>
      <c r="N324" s="426"/>
      <c r="O324" s="426"/>
      <c r="P324" s="426"/>
      <c r="Q324" s="426"/>
      <c r="R324" s="426"/>
      <c r="S324" s="426"/>
      <c r="T324" s="426"/>
      <c r="U324" s="426"/>
      <c r="V324" s="426"/>
      <c r="W324" s="426"/>
      <c r="X324" s="426"/>
      <c r="Y324" s="426"/>
      <c r="Z324" s="426"/>
      <c r="AA324" s="426"/>
    </row>
    <row r="325" spans="1:27" ht="15.75" customHeight="1">
      <c r="A325" s="426"/>
      <c r="B325" s="426"/>
      <c r="C325" s="426"/>
      <c r="D325" s="426"/>
      <c r="E325" s="426"/>
      <c r="F325" s="426"/>
      <c r="G325" s="426"/>
      <c r="H325" s="426"/>
      <c r="I325" s="426"/>
      <c r="J325" s="426"/>
      <c r="K325" s="426"/>
      <c r="L325" s="426"/>
      <c r="M325" s="426"/>
      <c r="N325" s="426"/>
      <c r="O325" s="426"/>
      <c r="P325" s="426"/>
      <c r="Q325" s="426"/>
      <c r="R325" s="426"/>
      <c r="S325" s="426"/>
      <c r="T325" s="426"/>
      <c r="U325" s="426"/>
      <c r="V325" s="426"/>
      <c r="W325" s="426"/>
      <c r="X325" s="426"/>
      <c r="Y325" s="426"/>
      <c r="Z325" s="426"/>
      <c r="AA325" s="426"/>
    </row>
    <row r="326" spans="1:27" ht="15.75" customHeight="1">
      <c r="A326" s="426"/>
      <c r="B326" s="426"/>
      <c r="C326" s="426"/>
      <c r="D326" s="426"/>
      <c r="E326" s="426"/>
      <c r="F326" s="426"/>
      <c r="G326" s="426"/>
      <c r="H326" s="426"/>
      <c r="I326" s="426"/>
      <c r="J326" s="426"/>
      <c r="K326" s="426"/>
      <c r="L326" s="426"/>
      <c r="M326" s="426"/>
      <c r="N326" s="426"/>
      <c r="O326" s="426"/>
      <c r="P326" s="426"/>
      <c r="Q326" s="426"/>
      <c r="R326" s="426"/>
      <c r="S326" s="426"/>
      <c r="T326" s="426"/>
      <c r="U326" s="426"/>
      <c r="V326" s="426"/>
      <c r="W326" s="426"/>
      <c r="X326" s="426"/>
      <c r="Y326" s="426"/>
      <c r="Z326" s="426"/>
      <c r="AA326" s="426"/>
    </row>
    <row r="327" spans="1:27" ht="15.75" customHeight="1">
      <c r="A327" s="426"/>
      <c r="B327" s="426"/>
      <c r="C327" s="426"/>
      <c r="D327" s="426"/>
      <c r="E327" s="426"/>
      <c r="F327" s="426"/>
      <c r="G327" s="426"/>
      <c r="H327" s="426"/>
      <c r="I327" s="426"/>
      <c r="J327" s="426"/>
      <c r="K327" s="426"/>
      <c r="L327" s="426"/>
      <c r="M327" s="426"/>
      <c r="N327" s="426"/>
      <c r="O327" s="426"/>
      <c r="P327" s="426"/>
      <c r="Q327" s="426"/>
      <c r="R327" s="426"/>
      <c r="S327" s="426"/>
      <c r="T327" s="426"/>
      <c r="U327" s="426"/>
      <c r="V327" s="426"/>
      <c r="W327" s="426"/>
      <c r="X327" s="426"/>
      <c r="Y327" s="426"/>
      <c r="Z327" s="426"/>
      <c r="AA327" s="426"/>
    </row>
    <row r="328" spans="1:27" ht="15.75" customHeight="1">
      <c r="A328" s="426"/>
      <c r="B328" s="426"/>
      <c r="C328" s="426"/>
      <c r="D328" s="426"/>
      <c r="E328" s="426"/>
      <c r="F328" s="426"/>
      <c r="G328" s="426"/>
      <c r="H328" s="426"/>
      <c r="I328" s="426"/>
      <c r="J328" s="426"/>
      <c r="K328" s="426"/>
      <c r="L328" s="426"/>
      <c r="M328" s="426"/>
      <c r="N328" s="426"/>
      <c r="O328" s="426"/>
      <c r="P328" s="426"/>
      <c r="Q328" s="426"/>
      <c r="R328" s="426"/>
      <c r="S328" s="426"/>
      <c r="T328" s="426"/>
      <c r="U328" s="426"/>
      <c r="V328" s="426"/>
      <c r="W328" s="426"/>
      <c r="X328" s="426"/>
      <c r="Y328" s="426"/>
      <c r="Z328" s="426"/>
      <c r="AA328" s="426"/>
    </row>
    <row r="329" spans="1:27" ht="15.75" customHeight="1">
      <c r="A329" s="426"/>
      <c r="B329" s="426"/>
      <c r="C329" s="426"/>
      <c r="D329" s="426"/>
      <c r="E329" s="426"/>
      <c r="F329" s="426"/>
      <c r="G329" s="426"/>
      <c r="H329" s="426"/>
      <c r="I329" s="426"/>
      <c r="J329" s="426"/>
      <c r="K329" s="426"/>
      <c r="L329" s="426"/>
      <c r="M329" s="426"/>
      <c r="N329" s="426"/>
      <c r="O329" s="426"/>
      <c r="P329" s="426"/>
      <c r="Q329" s="426"/>
      <c r="R329" s="426"/>
      <c r="S329" s="426"/>
      <c r="T329" s="426"/>
      <c r="U329" s="426"/>
      <c r="V329" s="426"/>
      <c r="W329" s="426"/>
      <c r="X329" s="426"/>
      <c r="Y329" s="426"/>
      <c r="Z329" s="426"/>
      <c r="AA329" s="426"/>
    </row>
    <row r="330" spans="1:27" ht="15.75" customHeight="1">
      <c r="A330" s="426"/>
      <c r="B330" s="426"/>
      <c r="C330" s="426"/>
      <c r="D330" s="426"/>
      <c r="E330" s="426"/>
      <c r="F330" s="426"/>
      <c r="G330" s="426"/>
      <c r="H330" s="426"/>
      <c r="I330" s="426"/>
      <c r="J330" s="426"/>
      <c r="K330" s="426"/>
      <c r="L330" s="426"/>
      <c r="M330" s="426"/>
      <c r="N330" s="426"/>
      <c r="O330" s="426"/>
      <c r="P330" s="426"/>
      <c r="Q330" s="426"/>
      <c r="R330" s="426"/>
      <c r="S330" s="426"/>
      <c r="T330" s="426"/>
      <c r="U330" s="426"/>
      <c r="V330" s="426"/>
      <c r="W330" s="426"/>
      <c r="X330" s="426"/>
      <c r="Y330" s="426"/>
      <c r="Z330" s="426"/>
      <c r="AA330" s="426"/>
    </row>
    <row r="331" spans="1:27" ht="15.75" customHeight="1">
      <c r="A331" s="426"/>
      <c r="B331" s="426"/>
      <c r="C331" s="426"/>
      <c r="D331" s="426"/>
      <c r="E331" s="426"/>
      <c r="F331" s="426"/>
      <c r="G331" s="426"/>
      <c r="H331" s="426"/>
      <c r="I331" s="426"/>
      <c r="J331" s="426"/>
      <c r="K331" s="426"/>
      <c r="L331" s="426"/>
      <c r="M331" s="426"/>
      <c r="N331" s="426"/>
      <c r="O331" s="426"/>
      <c r="P331" s="426"/>
      <c r="Q331" s="426"/>
      <c r="R331" s="426"/>
      <c r="S331" s="426"/>
      <c r="T331" s="426"/>
      <c r="U331" s="426"/>
      <c r="V331" s="426"/>
      <c r="W331" s="426"/>
      <c r="X331" s="426"/>
      <c r="Y331" s="426"/>
      <c r="Z331" s="426"/>
      <c r="AA331" s="426"/>
    </row>
    <row r="332" spans="1:27" ht="15.75" customHeight="1">
      <c r="A332" s="426"/>
      <c r="B332" s="426"/>
      <c r="C332" s="426"/>
      <c r="D332" s="426"/>
      <c r="E332" s="426"/>
      <c r="F332" s="426"/>
      <c r="G332" s="426"/>
      <c r="H332" s="426"/>
      <c r="I332" s="426"/>
      <c r="J332" s="426"/>
      <c r="K332" s="426"/>
      <c r="L332" s="426"/>
      <c r="M332" s="426"/>
      <c r="N332" s="426"/>
      <c r="O332" s="426"/>
      <c r="P332" s="426"/>
      <c r="Q332" s="426"/>
      <c r="R332" s="426"/>
      <c r="S332" s="426"/>
      <c r="T332" s="426"/>
      <c r="U332" s="426"/>
      <c r="V332" s="426"/>
      <c r="W332" s="426"/>
      <c r="X332" s="426"/>
      <c r="Y332" s="426"/>
      <c r="Z332" s="426"/>
      <c r="AA332" s="426"/>
    </row>
    <row r="333" spans="1:27" ht="15.75" customHeight="1">
      <c r="A333" s="426"/>
      <c r="B333" s="426"/>
      <c r="C333" s="426"/>
      <c r="D333" s="426"/>
      <c r="E333" s="426"/>
      <c r="F333" s="426"/>
      <c r="G333" s="426"/>
      <c r="H333" s="426"/>
      <c r="I333" s="426"/>
      <c r="J333" s="426"/>
      <c r="K333" s="426"/>
      <c r="L333" s="426"/>
      <c r="M333" s="426"/>
      <c r="N333" s="426"/>
      <c r="O333" s="426"/>
      <c r="P333" s="426"/>
      <c r="Q333" s="426"/>
      <c r="R333" s="426"/>
      <c r="S333" s="426"/>
      <c r="T333" s="426"/>
      <c r="U333" s="426"/>
      <c r="V333" s="426"/>
      <c r="W333" s="426"/>
      <c r="X333" s="426"/>
      <c r="Y333" s="426"/>
      <c r="Z333" s="426"/>
      <c r="AA333" s="426"/>
    </row>
    <row r="334" spans="1:27" ht="15.75" customHeight="1">
      <c r="A334" s="426"/>
      <c r="B334" s="426"/>
      <c r="C334" s="426"/>
      <c r="D334" s="426"/>
      <c r="E334" s="426"/>
      <c r="F334" s="426"/>
      <c r="G334" s="426"/>
      <c r="H334" s="426"/>
      <c r="I334" s="426"/>
      <c r="J334" s="426"/>
      <c r="K334" s="426"/>
      <c r="L334" s="426"/>
      <c r="M334" s="426"/>
      <c r="N334" s="426"/>
      <c r="O334" s="426"/>
      <c r="P334" s="426"/>
      <c r="Q334" s="426"/>
      <c r="R334" s="426"/>
      <c r="S334" s="426"/>
      <c r="T334" s="426"/>
      <c r="U334" s="426"/>
      <c r="V334" s="426"/>
      <c r="W334" s="426"/>
      <c r="X334" s="426"/>
      <c r="Y334" s="426"/>
      <c r="Z334" s="426"/>
      <c r="AA334" s="426"/>
    </row>
    <row r="335" spans="1:27" ht="15.75" customHeight="1">
      <c r="A335" s="426"/>
      <c r="B335" s="426"/>
      <c r="C335" s="426"/>
      <c r="D335" s="426"/>
      <c r="E335" s="426"/>
      <c r="F335" s="426"/>
      <c r="G335" s="426"/>
      <c r="H335" s="426"/>
      <c r="I335" s="426"/>
      <c r="J335" s="426"/>
      <c r="K335" s="426"/>
      <c r="L335" s="426"/>
      <c r="M335" s="426"/>
      <c r="N335" s="426"/>
      <c r="O335" s="426"/>
      <c r="P335" s="426"/>
      <c r="Q335" s="426"/>
      <c r="R335" s="426"/>
      <c r="S335" s="426"/>
      <c r="T335" s="426"/>
      <c r="U335" s="426"/>
      <c r="V335" s="426"/>
      <c r="W335" s="426"/>
      <c r="X335" s="426"/>
      <c r="Y335" s="426"/>
      <c r="Z335" s="426"/>
      <c r="AA335" s="426"/>
    </row>
    <row r="336" spans="1:27" ht="15.75" customHeight="1">
      <c r="A336" s="426"/>
      <c r="B336" s="426"/>
      <c r="C336" s="426"/>
      <c r="D336" s="426"/>
      <c r="E336" s="426"/>
      <c r="F336" s="426"/>
      <c r="G336" s="426"/>
      <c r="H336" s="426"/>
      <c r="I336" s="426"/>
      <c r="J336" s="426"/>
      <c r="K336" s="426"/>
      <c r="L336" s="426"/>
      <c r="M336" s="426"/>
      <c r="N336" s="426"/>
      <c r="O336" s="426"/>
      <c r="P336" s="426"/>
      <c r="Q336" s="426"/>
      <c r="R336" s="426"/>
      <c r="S336" s="426"/>
      <c r="T336" s="426"/>
      <c r="U336" s="426"/>
      <c r="V336" s="426"/>
      <c r="W336" s="426"/>
      <c r="X336" s="426"/>
      <c r="Y336" s="426"/>
      <c r="Z336" s="426"/>
      <c r="AA336" s="426"/>
    </row>
    <row r="337" spans="1:27" ht="15.75" customHeight="1">
      <c r="A337" s="426"/>
      <c r="B337" s="426"/>
      <c r="C337" s="426"/>
      <c r="D337" s="426"/>
      <c r="E337" s="426"/>
      <c r="F337" s="426"/>
      <c r="G337" s="426"/>
      <c r="H337" s="426"/>
      <c r="I337" s="426"/>
      <c r="J337" s="426"/>
      <c r="K337" s="426"/>
      <c r="L337" s="426"/>
      <c r="M337" s="426"/>
      <c r="N337" s="426"/>
      <c r="O337" s="426"/>
      <c r="P337" s="426"/>
      <c r="Q337" s="426"/>
      <c r="R337" s="426"/>
      <c r="S337" s="426"/>
      <c r="T337" s="426"/>
      <c r="U337" s="426"/>
      <c r="V337" s="426"/>
      <c r="W337" s="426"/>
      <c r="X337" s="426"/>
      <c r="Y337" s="426"/>
      <c r="Z337" s="426"/>
      <c r="AA337" s="426"/>
    </row>
    <row r="338" spans="1:27" ht="15.75" customHeight="1">
      <c r="A338" s="426"/>
      <c r="B338" s="426"/>
      <c r="C338" s="426"/>
      <c r="D338" s="426"/>
      <c r="E338" s="426"/>
      <c r="F338" s="426"/>
      <c r="G338" s="426"/>
      <c r="H338" s="426"/>
      <c r="I338" s="426"/>
      <c r="J338" s="426"/>
      <c r="K338" s="426"/>
      <c r="L338" s="426"/>
      <c r="M338" s="426"/>
      <c r="N338" s="426"/>
      <c r="O338" s="426"/>
      <c r="P338" s="426"/>
      <c r="Q338" s="426"/>
      <c r="R338" s="426"/>
      <c r="S338" s="426"/>
      <c r="T338" s="426"/>
      <c r="U338" s="426"/>
      <c r="V338" s="426"/>
      <c r="W338" s="426"/>
      <c r="X338" s="426"/>
      <c r="Y338" s="426"/>
      <c r="Z338" s="426"/>
      <c r="AA338" s="426"/>
    </row>
    <row r="339" spans="1:27" ht="15.75" customHeight="1">
      <c r="A339" s="426"/>
      <c r="B339" s="426"/>
      <c r="C339" s="426"/>
      <c r="D339" s="426"/>
      <c r="E339" s="426"/>
      <c r="F339" s="426"/>
      <c r="G339" s="426"/>
      <c r="H339" s="426"/>
      <c r="I339" s="426"/>
      <c r="J339" s="426"/>
      <c r="K339" s="426"/>
      <c r="L339" s="426"/>
      <c r="M339" s="426"/>
      <c r="N339" s="426"/>
      <c r="O339" s="426"/>
      <c r="P339" s="426"/>
      <c r="Q339" s="426"/>
      <c r="R339" s="426"/>
      <c r="S339" s="426"/>
      <c r="T339" s="426"/>
      <c r="U339" s="426"/>
      <c r="V339" s="426"/>
      <c r="W339" s="426"/>
      <c r="X339" s="426"/>
      <c r="Y339" s="426"/>
      <c r="Z339" s="426"/>
      <c r="AA339" s="426"/>
    </row>
    <row r="340" spans="1:27" ht="15.75" customHeight="1">
      <c r="A340" s="426"/>
      <c r="B340" s="426"/>
      <c r="C340" s="426"/>
      <c r="D340" s="426"/>
      <c r="E340" s="426"/>
      <c r="F340" s="426"/>
      <c r="G340" s="426"/>
      <c r="H340" s="426"/>
      <c r="I340" s="426"/>
      <c r="J340" s="426"/>
      <c r="K340" s="426"/>
      <c r="L340" s="426"/>
      <c r="M340" s="426"/>
      <c r="N340" s="426"/>
      <c r="O340" s="426"/>
      <c r="P340" s="426"/>
      <c r="Q340" s="426"/>
      <c r="R340" s="426"/>
      <c r="S340" s="426"/>
      <c r="T340" s="426"/>
      <c r="U340" s="426"/>
      <c r="V340" s="426"/>
      <c r="W340" s="426"/>
      <c r="X340" s="426"/>
      <c r="Y340" s="426"/>
      <c r="Z340" s="426"/>
      <c r="AA340" s="426"/>
    </row>
    <row r="341" spans="1:27" ht="15.75" customHeight="1">
      <c r="A341" s="426"/>
      <c r="B341" s="426"/>
      <c r="C341" s="426"/>
      <c r="D341" s="426"/>
      <c r="E341" s="426"/>
      <c r="F341" s="426"/>
      <c r="G341" s="426"/>
      <c r="H341" s="426"/>
      <c r="I341" s="426"/>
      <c r="J341" s="426"/>
      <c r="K341" s="426"/>
      <c r="L341" s="426"/>
      <c r="M341" s="426"/>
      <c r="N341" s="426"/>
      <c r="O341" s="426"/>
      <c r="P341" s="426"/>
      <c r="Q341" s="426"/>
      <c r="R341" s="426"/>
      <c r="S341" s="426"/>
      <c r="T341" s="426"/>
      <c r="U341" s="426"/>
      <c r="V341" s="426"/>
      <c r="W341" s="426"/>
      <c r="X341" s="426"/>
      <c r="Y341" s="426"/>
      <c r="Z341" s="426"/>
      <c r="AA341" s="426"/>
    </row>
    <row r="342" spans="1:27" ht="15.75" customHeight="1">
      <c r="A342" s="426"/>
      <c r="B342" s="426"/>
      <c r="C342" s="426"/>
      <c r="D342" s="426"/>
      <c r="E342" s="426"/>
      <c r="F342" s="426"/>
      <c r="G342" s="426"/>
      <c r="H342" s="426"/>
      <c r="I342" s="426"/>
      <c r="J342" s="426"/>
      <c r="K342" s="426"/>
      <c r="L342" s="426"/>
      <c r="M342" s="426"/>
      <c r="N342" s="426"/>
      <c r="O342" s="426"/>
      <c r="P342" s="426"/>
      <c r="Q342" s="426"/>
      <c r="R342" s="426"/>
      <c r="S342" s="426"/>
      <c r="T342" s="426"/>
      <c r="U342" s="426"/>
      <c r="V342" s="426"/>
      <c r="W342" s="426"/>
      <c r="X342" s="426"/>
      <c r="Y342" s="426"/>
      <c r="Z342" s="426"/>
      <c r="AA342" s="426"/>
    </row>
    <row r="343" spans="1:27" ht="15.75" customHeight="1">
      <c r="A343" s="426"/>
      <c r="B343" s="426"/>
      <c r="C343" s="426"/>
      <c r="D343" s="426"/>
      <c r="E343" s="426"/>
      <c r="F343" s="426"/>
      <c r="G343" s="426"/>
      <c r="H343" s="426"/>
      <c r="I343" s="426"/>
      <c r="J343" s="426"/>
      <c r="K343" s="426"/>
      <c r="L343" s="426"/>
      <c r="M343" s="426"/>
      <c r="N343" s="426"/>
      <c r="O343" s="426"/>
      <c r="P343" s="426"/>
      <c r="Q343" s="426"/>
      <c r="R343" s="426"/>
      <c r="S343" s="426"/>
      <c r="T343" s="426"/>
      <c r="U343" s="426"/>
      <c r="V343" s="426"/>
      <c r="W343" s="426"/>
      <c r="X343" s="426"/>
      <c r="Y343" s="426"/>
      <c r="Z343" s="426"/>
      <c r="AA343" s="426"/>
    </row>
    <row r="344" spans="1:27" ht="15.75" customHeight="1">
      <c r="A344" s="426"/>
      <c r="B344" s="426"/>
      <c r="C344" s="426"/>
      <c r="D344" s="426"/>
      <c r="E344" s="426"/>
      <c r="F344" s="426"/>
      <c r="G344" s="426"/>
      <c r="H344" s="426"/>
      <c r="I344" s="426"/>
      <c r="J344" s="426"/>
      <c r="K344" s="426"/>
      <c r="L344" s="426"/>
      <c r="M344" s="426"/>
      <c r="N344" s="426"/>
      <c r="O344" s="426"/>
      <c r="P344" s="426"/>
      <c r="Q344" s="426"/>
      <c r="R344" s="426"/>
      <c r="S344" s="426"/>
      <c r="T344" s="426"/>
      <c r="U344" s="426"/>
      <c r="V344" s="426"/>
      <c r="W344" s="426"/>
      <c r="X344" s="426"/>
      <c r="Y344" s="426"/>
      <c r="Z344" s="426"/>
      <c r="AA344" s="426"/>
    </row>
    <row r="345" spans="1:27" ht="15.75" customHeight="1">
      <c r="A345" s="426"/>
      <c r="B345" s="426"/>
      <c r="C345" s="426"/>
      <c r="D345" s="426"/>
      <c r="E345" s="426"/>
      <c r="F345" s="426"/>
      <c r="G345" s="426"/>
      <c r="H345" s="426"/>
      <c r="I345" s="426"/>
      <c r="J345" s="426"/>
      <c r="K345" s="426"/>
      <c r="L345" s="426"/>
      <c r="M345" s="426"/>
      <c r="N345" s="426"/>
      <c r="O345" s="426"/>
      <c r="P345" s="426"/>
      <c r="Q345" s="426"/>
      <c r="R345" s="426"/>
      <c r="S345" s="426"/>
      <c r="T345" s="426"/>
      <c r="U345" s="426"/>
      <c r="V345" s="426"/>
      <c r="W345" s="426"/>
      <c r="X345" s="426"/>
      <c r="Y345" s="426"/>
      <c r="Z345" s="426"/>
      <c r="AA345" s="426"/>
    </row>
    <row r="346" spans="1:27" ht="15.75" customHeight="1">
      <c r="A346" s="426"/>
      <c r="B346" s="426"/>
      <c r="C346" s="426"/>
      <c r="D346" s="426"/>
      <c r="E346" s="426"/>
      <c r="F346" s="426"/>
      <c r="G346" s="426"/>
      <c r="H346" s="426"/>
      <c r="I346" s="426"/>
      <c r="J346" s="426"/>
      <c r="K346" s="426"/>
      <c r="L346" s="426"/>
      <c r="M346" s="426"/>
      <c r="N346" s="426"/>
      <c r="O346" s="426"/>
      <c r="P346" s="426"/>
      <c r="Q346" s="426"/>
      <c r="R346" s="426"/>
      <c r="S346" s="426"/>
      <c r="T346" s="426"/>
      <c r="U346" s="426"/>
      <c r="V346" s="426"/>
      <c r="W346" s="426"/>
      <c r="X346" s="426"/>
      <c r="Y346" s="426"/>
      <c r="Z346" s="426"/>
      <c r="AA346" s="426"/>
    </row>
    <row r="347" spans="1:27" ht="15.75" customHeight="1">
      <c r="A347" s="426"/>
      <c r="B347" s="426"/>
      <c r="C347" s="426"/>
      <c r="D347" s="426"/>
      <c r="E347" s="426"/>
      <c r="F347" s="426"/>
      <c r="G347" s="426"/>
      <c r="H347" s="426"/>
      <c r="I347" s="426"/>
      <c r="J347" s="426"/>
      <c r="K347" s="426"/>
      <c r="L347" s="426"/>
      <c r="M347" s="426"/>
      <c r="N347" s="426"/>
      <c r="O347" s="426"/>
      <c r="P347" s="426"/>
      <c r="Q347" s="426"/>
      <c r="R347" s="426"/>
      <c r="S347" s="426"/>
      <c r="T347" s="426"/>
      <c r="U347" s="426"/>
      <c r="V347" s="426"/>
      <c r="W347" s="426"/>
      <c r="X347" s="426"/>
      <c r="Y347" s="426"/>
      <c r="Z347" s="426"/>
      <c r="AA347" s="426"/>
    </row>
    <row r="348" spans="1:27" ht="15.75" customHeight="1">
      <c r="A348" s="426"/>
      <c r="B348" s="426"/>
      <c r="C348" s="426"/>
      <c r="D348" s="426"/>
      <c r="E348" s="426"/>
      <c r="F348" s="426"/>
      <c r="G348" s="426"/>
      <c r="H348" s="426"/>
      <c r="I348" s="426"/>
      <c r="J348" s="426"/>
      <c r="K348" s="426"/>
      <c r="L348" s="426"/>
      <c r="M348" s="426"/>
      <c r="N348" s="426"/>
      <c r="O348" s="426"/>
      <c r="P348" s="426"/>
      <c r="Q348" s="426"/>
      <c r="R348" s="426"/>
      <c r="S348" s="426"/>
      <c r="T348" s="426"/>
      <c r="U348" s="426"/>
      <c r="V348" s="426"/>
      <c r="W348" s="426"/>
      <c r="X348" s="426"/>
      <c r="Y348" s="426"/>
      <c r="Z348" s="426"/>
      <c r="AA348" s="426"/>
    </row>
    <row r="349" spans="1:27" ht="15.75" customHeight="1">
      <c r="A349" s="426"/>
      <c r="B349" s="426"/>
      <c r="C349" s="426"/>
      <c r="D349" s="426"/>
      <c r="E349" s="426"/>
      <c r="F349" s="426"/>
      <c r="G349" s="426"/>
      <c r="H349" s="426"/>
      <c r="I349" s="426"/>
      <c r="J349" s="426"/>
      <c r="K349" s="426"/>
      <c r="L349" s="426"/>
      <c r="M349" s="426"/>
      <c r="N349" s="426"/>
      <c r="O349" s="426"/>
      <c r="P349" s="426"/>
      <c r="Q349" s="426"/>
      <c r="R349" s="426"/>
      <c r="S349" s="426"/>
      <c r="T349" s="426"/>
      <c r="U349" s="426"/>
      <c r="V349" s="426"/>
      <c r="W349" s="426"/>
      <c r="X349" s="426"/>
      <c r="Y349" s="426"/>
      <c r="Z349" s="426"/>
      <c r="AA349" s="426"/>
    </row>
    <row r="350" spans="1:27" ht="15.75" customHeight="1">
      <c r="A350" s="426"/>
      <c r="B350" s="426"/>
      <c r="C350" s="426"/>
      <c r="D350" s="426"/>
      <c r="E350" s="426"/>
      <c r="F350" s="426"/>
      <c r="G350" s="426"/>
      <c r="H350" s="426"/>
      <c r="I350" s="426"/>
      <c r="J350" s="426"/>
      <c r="K350" s="426"/>
      <c r="L350" s="426"/>
      <c r="M350" s="426"/>
      <c r="N350" s="426"/>
      <c r="O350" s="426"/>
      <c r="P350" s="426"/>
      <c r="Q350" s="426"/>
      <c r="R350" s="426"/>
      <c r="S350" s="426"/>
      <c r="T350" s="426"/>
      <c r="U350" s="426"/>
      <c r="V350" s="426"/>
      <c r="W350" s="426"/>
      <c r="X350" s="426"/>
      <c r="Y350" s="426"/>
      <c r="Z350" s="426"/>
      <c r="AA350" s="426"/>
    </row>
    <row r="351" spans="1:27" ht="15.75" customHeight="1">
      <c r="A351" s="426"/>
      <c r="B351" s="426"/>
      <c r="C351" s="426"/>
      <c r="D351" s="426"/>
      <c r="E351" s="426"/>
      <c r="F351" s="426"/>
      <c r="G351" s="426"/>
      <c r="H351" s="426"/>
      <c r="I351" s="426"/>
      <c r="J351" s="426"/>
      <c r="K351" s="426"/>
      <c r="L351" s="426"/>
      <c r="M351" s="426"/>
      <c r="N351" s="426"/>
      <c r="O351" s="426"/>
      <c r="P351" s="426"/>
      <c r="Q351" s="426"/>
      <c r="R351" s="426"/>
      <c r="S351" s="426"/>
      <c r="T351" s="426"/>
      <c r="U351" s="426"/>
      <c r="V351" s="426"/>
      <c r="W351" s="426"/>
      <c r="X351" s="426"/>
      <c r="Y351" s="426"/>
      <c r="Z351" s="426"/>
      <c r="AA351" s="426"/>
    </row>
    <row r="352" spans="1:27" ht="15.75" customHeight="1">
      <c r="A352" s="426"/>
      <c r="B352" s="426"/>
      <c r="C352" s="426"/>
      <c r="D352" s="426"/>
      <c r="E352" s="426"/>
      <c r="F352" s="426"/>
      <c r="G352" s="426"/>
      <c r="H352" s="426"/>
      <c r="I352" s="426"/>
      <c r="J352" s="426"/>
      <c r="K352" s="426"/>
      <c r="L352" s="426"/>
      <c r="M352" s="426"/>
      <c r="N352" s="426"/>
      <c r="O352" s="426"/>
      <c r="P352" s="426"/>
      <c r="Q352" s="426"/>
      <c r="R352" s="426"/>
      <c r="S352" s="426"/>
      <c r="T352" s="426"/>
      <c r="U352" s="426"/>
      <c r="V352" s="426"/>
      <c r="W352" s="426"/>
      <c r="X352" s="426"/>
      <c r="Y352" s="426"/>
      <c r="Z352" s="426"/>
      <c r="AA352" s="426"/>
    </row>
    <row r="353" spans="1:27" ht="15.75" customHeight="1">
      <c r="A353" s="426"/>
      <c r="B353" s="426"/>
      <c r="C353" s="426"/>
      <c r="D353" s="426"/>
      <c r="E353" s="426"/>
      <c r="F353" s="426"/>
      <c r="G353" s="426"/>
      <c r="H353" s="426"/>
      <c r="I353" s="426"/>
      <c r="J353" s="426"/>
      <c r="K353" s="426"/>
      <c r="L353" s="426"/>
      <c r="M353" s="426"/>
      <c r="N353" s="426"/>
      <c r="O353" s="426"/>
      <c r="P353" s="426"/>
      <c r="Q353" s="426"/>
      <c r="R353" s="426"/>
      <c r="S353" s="426"/>
      <c r="T353" s="426"/>
      <c r="U353" s="426"/>
      <c r="V353" s="426"/>
      <c r="W353" s="426"/>
      <c r="X353" s="426"/>
      <c r="Y353" s="426"/>
      <c r="Z353" s="426"/>
      <c r="AA353" s="426"/>
    </row>
    <row r="354" spans="1:27" ht="15.75" customHeight="1">
      <c r="A354" s="426"/>
      <c r="B354" s="426"/>
      <c r="C354" s="426"/>
      <c r="D354" s="426"/>
      <c r="E354" s="426"/>
      <c r="F354" s="426"/>
      <c r="G354" s="426"/>
      <c r="H354" s="426"/>
      <c r="I354" s="426"/>
      <c r="J354" s="426"/>
      <c r="K354" s="426"/>
      <c r="L354" s="426"/>
      <c r="M354" s="426"/>
      <c r="N354" s="426"/>
      <c r="O354" s="426"/>
      <c r="P354" s="426"/>
      <c r="Q354" s="426"/>
      <c r="R354" s="426"/>
      <c r="S354" s="426"/>
      <c r="T354" s="426"/>
      <c r="U354" s="426"/>
      <c r="V354" s="426"/>
      <c r="W354" s="426"/>
      <c r="X354" s="426"/>
      <c r="Y354" s="426"/>
      <c r="Z354" s="426"/>
      <c r="AA354" s="426"/>
    </row>
    <row r="355" spans="1:27" ht="15.75" customHeight="1">
      <c r="A355" s="426"/>
      <c r="B355" s="426"/>
      <c r="C355" s="426"/>
      <c r="D355" s="426"/>
      <c r="E355" s="426"/>
      <c r="F355" s="426"/>
      <c r="G355" s="426"/>
      <c r="H355" s="426"/>
      <c r="I355" s="426"/>
      <c r="J355" s="426"/>
      <c r="K355" s="426"/>
      <c r="L355" s="426"/>
      <c r="M355" s="426"/>
      <c r="N355" s="426"/>
      <c r="O355" s="426"/>
      <c r="P355" s="426"/>
      <c r="Q355" s="426"/>
      <c r="R355" s="426"/>
      <c r="S355" s="426"/>
      <c r="T355" s="426"/>
      <c r="U355" s="426"/>
      <c r="V355" s="426"/>
      <c r="W355" s="426"/>
      <c r="X355" s="426"/>
      <c r="Y355" s="426"/>
      <c r="Z355" s="426"/>
      <c r="AA355" s="426"/>
    </row>
    <row r="356" spans="1:27" ht="15.75" customHeight="1">
      <c r="A356" s="426"/>
      <c r="B356" s="426"/>
      <c r="C356" s="426"/>
      <c r="D356" s="426"/>
      <c r="E356" s="426"/>
      <c r="F356" s="426"/>
      <c r="G356" s="426"/>
      <c r="H356" s="426"/>
      <c r="I356" s="426"/>
      <c r="J356" s="426"/>
      <c r="K356" s="426"/>
      <c r="L356" s="426"/>
      <c r="M356" s="426"/>
      <c r="N356" s="426"/>
      <c r="O356" s="426"/>
      <c r="P356" s="426"/>
      <c r="Q356" s="426"/>
      <c r="R356" s="426"/>
      <c r="S356" s="426"/>
      <c r="T356" s="426"/>
      <c r="U356" s="426"/>
      <c r="V356" s="426"/>
      <c r="W356" s="426"/>
      <c r="X356" s="426"/>
      <c r="Y356" s="426"/>
      <c r="Z356" s="426"/>
      <c r="AA356" s="426"/>
    </row>
    <row r="357" spans="1:27" ht="15.75" customHeight="1">
      <c r="A357" s="426"/>
      <c r="B357" s="426"/>
      <c r="C357" s="426"/>
      <c r="D357" s="426"/>
      <c r="E357" s="426"/>
      <c r="F357" s="426"/>
      <c r="G357" s="426"/>
      <c r="H357" s="426"/>
      <c r="I357" s="426"/>
      <c r="J357" s="426"/>
      <c r="K357" s="426"/>
      <c r="L357" s="426"/>
      <c r="M357" s="426"/>
      <c r="N357" s="426"/>
      <c r="O357" s="426"/>
      <c r="P357" s="426"/>
      <c r="Q357" s="426"/>
      <c r="R357" s="426"/>
      <c r="S357" s="426"/>
      <c r="T357" s="426"/>
      <c r="U357" s="426"/>
      <c r="V357" s="426"/>
      <c r="W357" s="426"/>
      <c r="X357" s="426"/>
      <c r="Y357" s="426"/>
      <c r="Z357" s="426"/>
      <c r="AA357" s="426"/>
    </row>
    <row r="358" spans="1:27" ht="15.75" customHeight="1">
      <c r="A358" s="426"/>
      <c r="B358" s="426"/>
      <c r="C358" s="426"/>
      <c r="D358" s="426"/>
      <c r="E358" s="426"/>
      <c r="F358" s="426"/>
      <c r="G358" s="426"/>
      <c r="H358" s="426"/>
      <c r="I358" s="426"/>
      <c r="J358" s="426"/>
      <c r="K358" s="426"/>
      <c r="L358" s="426"/>
      <c r="M358" s="426"/>
      <c r="N358" s="426"/>
      <c r="O358" s="426"/>
      <c r="P358" s="426"/>
      <c r="Q358" s="426"/>
      <c r="R358" s="426"/>
      <c r="S358" s="426"/>
      <c r="T358" s="426"/>
      <c r="U358" s="426"/>
      <c r="V358" s="426"/>
      <c r="W358" s="426"/>
      <c r="X358" s="426"/>
      <c r="Y358" s="426"/>
      <c r="Z358" s="426"/>
      <c r="AA358" s="426"/>
    </row>
    <row r="359" spans="1:27" ht="15.75" customHeight="1">
      <c r="A359" s="426"/>
      <c r="B359" s="426"/>
      <c r="C359" s="426"/>
      <c r="D359" s="426"/>
      <c r="E359" s="426"/>
      <c r="F359" s="426"/>
      <c r="G359" s="426"/>
      <c r="H359" s="426"/>
      <c r="I359" s="426"/>
      <c r="J359" s="426"/>
      <c r="K359" s="426"/>
      <c r="L359" s="426"/>
      <c r="M359" s="426"/>
      <c r="N359" s="426"/>
      <c r="O359" s="426"/>
      <c r="P359" s="426"/>
      <c r="Q359" s="426"/>
      <c r="R359" s="426"/>
      <c r="S359" s="426"/>
      <c r="T359" s="426"/>
      <c r="U359" s="426"/>
      <c r="V359" s="426"/>
      <c r="W359" s="426"/>
      <c r="X359" s="426"/>
      <c r="Y359" s="426"/>
      <c r="Z359" s="426"/>
      <c r="AA359" s="426"/>
    </row>
    <row r="360" spans="1:27" ht="15.75" customHeight="1">
      <c r="A360" s="426"/>
      <c r="B360" s="426"/>
      <c r="C360" s="426"/>
      <c r="D360" s="426"/>
      <c r="E360" s="426"/>
      <c r="F360" s="426"/>
      <c r="G360" s="426"/>
      <c r="H360" s="426"/>
      <c r="I360" s="426"/>
      <c r="J360" s="426"/>
      <c r="K360" s="426"/>
      <c r="L360" s="426"/>
      <c r="M360" s="426"/>
      <c r="N360" s="426"/>
      <c r="O360" s="426"/>
      <c r="P360" s="426"/>
      <c r="Q360" s="426"/>
      <c r="R360" s="426"/>
      <c r="S360" s="426"/>
      <c r="T360" s="426"/>
      <c r="U360" s="426"/>
      <c r="V360" s="426"/>
      <c r="W360" s="426"/>
      <c r="X360" s="426"/>
      <c r="Y360" s="426"/>
      <c r="Z360" s="426"/>
      <c r="AA360" s="426"/>
    </row>
    <row r="361" spans="1:27" ht="15.75" customHeight="1">
      <c r="A361" s="426"/>
      <c r="B361" s="426"/>
      <c r="C361" s="426"/>
      <c r="D361" s="426"/>
      <c r="E361" s="426"/>
      <c r="F361" s="426"/>
      <c r="G361" s="426"/>
      <c r="H361" s="426"/>
      <c r="I361" s="426"/>
      <c r="J361" s="426"/>
      <c r="K361" s="426"/>
      <c r="L361" s="426"/>
      <c r="M361" s="426"/>
      <c r="N361" s="426"/>
      <c r="O361" s="426"/>
      <c r="P361" s="426"/>
      <c r="Q361" s="426"/>
      <c r="R361" s="426"/>
      <c r="S361" s="426"/>
      <c r="T361" s="426"/>
      <c r="U361" s="426"/>
      <c r="V361" s="426"/>
      <c r="W361" s="426"/>
      <c r="X361" s="426"/>
      <c r="Y361" s="426"/>
      <c r="Z361" s="426"/>
      <c r="AA361" s="426"/>
    </row>
    <row r="362" spans="1:27" ht="15.75" customHeight="1">
      <c r="A362" s="426"/>
      <c r="B362" s="426"/>
      <c r="C362" s="426"/>
      <c r="D362" s="426"/>
      <c r="E362" s="426"/>
      <c r="F362" s="426"/>
      <c r="G362" s="426"/>
      <c r="H362" s="426"/>
      <c r="I362" s="426"/>
      <c r="J362" s="426"/>
      <c r="K362" s="426"/>
      <c r="L362" s="426"/>
      <c r="M362" s="426"/>
      <c r="N362" s="426"/>
      <c r="O362" s="426"/>
      <c r="P362" s="426"/>
      <c r="Q362" s="426"/>
      <c r="R362" s="426"/>
      <c r="S362" s="426"/>
      <c r="T362" s="426"/>
      <c r="U362" s="426"/>
      <c r="V362" s="426"/>
      <c r="W362" s="426"/>
      <c r="X362" s="426"/>
      <c r="Y362" s="426"/>
      <c r="Z362" s="426"/>
      <c r="AA362" s="426"/>
    </row>
    <row r="363" spans="1:27" ht="15.75" customHeight="1">
      <c r="A363" s="426"/>
      <c r="B363" s="426"/>
      <c r="C363" s="426"/>
      <c r="D363" s="426"/>
      <c r="E363" s="426"/>
      <c r="F363" s="426"/>
      <c r="G363" s="426"/>
      <c r="H363" s="426"/>
      <c r="I363" s="426"/>
      <c r="J363" s="426"/>
      <c r="K363" s="426"/>
      <c r="L363" s="426"/>
      <c r="M363" s="426"/>
      <c r="N363" s="426"/>
      <c r="O363" s="426"/>
      <c r="P363" s="426"/>
      <c r="Q363" s="426"/>
      <c r="R363" s="426"/>
      <c r="S363" s="426"/>
      <c r="T363" s="426"/>
      <c r="U363" s="426"/>
      <c r="V363" s="426"/>
      <c r="W363" s="426"/>
      <c r="X363" s="426"/>
      <c r="Y363" s="426"/>
      <c r="Z363" s="426"/>
      <c r="AA363" s="426"/>
    </row>
    <row r="364" spans="1:27" ht="15.75" customHeight="1">
      <c r="A364" s="426"/>
      <c r="B364" s="426"/>
      <c r="C364" s="426"/>
      <c r="D364" s="426"/>
      <c r="E364" s="426"/>
      <c r="F364" s="426"/>
      <c r="G364" s="426"/>
      <c r="H364" s="426"/>
      <c r="I364" s="426"/>
      <c r="J364" s="426"/>
      <c r="K364" s="426"/>
      <c r="L364" s="426"/>
      <c r="M364" s="426"/>
      <c r="N364" s="426"/>
      <c r="O364" s="426"/>
      <c r="P364" s="426"/>
      <c r="Q364" s="426"/>
      <c r="R364" s="426"/>
      <c r="S364" s="426"/>
      <c r="T364" s="426"/>
      <c r="U364" s="426"/>
      <c r="V364" s="426"/>
      <c r="W364" s="426"/>
      <c r="X364" s="426"/>
      <c r="Y364" s="426"/>
      <c r="Z364" s="426"/>
      <c r="AA364" s="426"/>
    </row>
    <row r="365" spans="1:27" ht="15.75" customHeight="1">
      <c r="A365" s="426"/>
      <c r="B365" s="426"/>
      <c r="C365" s="426"/>
      <c r="D365" s="426"/>
      <c r="E365" s="426"/>
      <c r="F365" s="426"/>
      <c r="G365" s="426"/>
      <c r="H365" s="426"/>
      <c r="I365" s="426"/>
      <c r="J365" s="426"/>
      <c r="K365" s="426"/>
      <c r="L365" s="426"/>
      <c r="M365" s="426"/>
      <c r="N365" s="426"/>
      <c r="O365" s="426"/>
      <c r="P365" s="426"/>
      <c r="Q365" s="426"/>
      <c r="R365" s="426"/>
      <c r="S365" s="426"/>
      <c r="T365" s="426"/>
      <c r="U365" s="426"/>
      <c r="V365" s="426"/>
      <c r="W365" s="426"/>
      <c r="X365" s="426"/>
      <c r="Y365" s="426"/>
      <c r="Z365" s="426"/>
      <c r="AA365" s="426"/>
    </row>
    <row r="366" spans="1:27" ht="15.75" customHeight="1">
      <c r="A366" s="426"/>
      <c r="B366" s="426"/>
      <c r="C366" s="426"/>
      <c r="D366" s="426"/>
      <c r="E366" s="426"/>
      <c r="F366" s="426"/>
      <c r="G366" s="426"/>
      <c r="H366" s="426"/>
      <c r="I366" s="426"/>
      <c r="J366" s="426"/>
      <c r="K366" s="426"/>
      <c r="L366" s="426"/>
      <c r="M366" s="426"/>
      <c r="N366" s="426"/>
      <c r="O366" s="426"/>
      <c r="P366" s="426"/>
      <c r="Q366" s="426"/>
      <c r="R366" s="426"/>
      <c r="S366" s="426"/>
      <c r="T366" s="426"/>
      <c r="U366" s="426"/>
      <c r="V366" s="426"/>
      <c r="W366" s="426"/>
      <c r="X366" s="426"/>
      <c r="Y366" s="426"/>
      <c r="Z366" s="426"/>
      <c r="AA366" s="426"/>
    </row>
    <row r="367" spans="1:27" ht="15.75" customHeight="1">
      <c r="A367" s="426"/>
      <c r="B367" s="426"/>
      <c r="C367" s="426"/>
      <c r="D367" s="426"/>
      <c r="E367" s="426"/>
      <c r="F367" s="426"/>
      <c r="G367" s="426"/>
      <c r="H367" s="426"/>
      <c r="I367" s="426"/>
      <c r="J367" s="426"/>
      <c r="K367" s="426"/>
      <c r="L367" s="426"/>
      <c r="M367" s="426"/>
      <c r="N367" s="426"/>
      <c r="O367" s="426"/>
      <c r="P367" s="426"/>
      <c r="Q367" s="426"/>
      <c r="R367" s="426"/>
      <c r="S367" s="426"/>
      <c r="T367" s="426"/>
      <c r="U367" s="426"/>
      <c r="V367" s="426"/>
      <c r="W367" s="426"/>
      <c r="X367" s="426"/>
      <c r="Y367" s="426"/>
      <c r="Z367" s="426"/>
      <c r="AA367" s="426"/>
    </row>
    <row r="368" spans="1:27" ht="15.75" customHeight="1">
      <c r="A368" s="426"/>
      <c r="B368" s="426"/>
      <c r="C368" s="426"/>
      <c r="D368" s="426"/>
      <c r="E368" s="426"/>
      <c r="F368" s="426"/>
      <c r="G368" s="426"/>
      <c r="H368" s="426"/>
      <c r="I368" s="426"/>
      <c r="J368" s="426"/>
      <c r="K368" s="426"/>
      <c r="L368" s="426"/>
      <c r="M368" s="426"/>
      <c r="N368" s="426"/>
      <c r="O368" s="426"/>
      <c r="P368" s="426"/>
      <c r="Q368" s="426"/>
      <c r="R368" s="426"/>
      <c r="S368" s="426"/>
      <c r="T368" s="426"/>
      <c r="U368" s="426"/>
      <c r="V368" s="426"/>
      <c r="W368" s="426"/>
      <c r="X368" s="426"/>
      <c r="Y368" s="426"/>
      <c r="Z368" s="426"/>
      <c r="AA368" s="426"/>
    </row>
    <row r="369" spans="1:27" ht="15.75" customHeight="1">
      <c r="A369" s="426"/>
      <c r="B369" s="426"/>
      <c r="C369" s="426"/>
      <c r="D369" s="426"/>
      <c r="E369" s="426"/>
      <c r="F369" s="426"/>
      <c r="G369" s="426"/>
      <c r="H369" s="426"/>
      <c r="I369" s="426"/>
      <c r="J369" s="426"/>
      <c r="K369" s="426"/>
      <c r="L369" s="426"/>
      <c r="M369" s="426"/>
      <c r="N369" s="426"/>
      <c r="O369" s="426"/>
      <c r="P369" s="426"/>
      <c r="Q369" s="426"/>
      <c r="R369" s="426"/>
      <c r="S369" s="426"/>
      <c r="T369" s="426"/>
      <c r="U369" s="426"/>
      <c r="V369" s="426"/>
      <c r="W369" s="426"/>
      <c r="X369" s="426"/>
      <c r="Y369" s="426"/>
      <c r="Z369" s="426"/>
      <c r="AA369" s="426"/>
    </row>
    <row r="370" spans="1:27" ht="15.75" customHeight="1">
      <c r="A370" s="426"/>
      <c r="B370" s="426"/>
      <c r="C370" s="426"/>
      <c r="D370" s="426"/>
      <c r="E370" s="426"/>
      <c r="F370" s="426"/>
      <c r="G370" s="426"/>
      <c r="H370" s="426"/>
      <c r="I370" s="426"/>
      <c r="J370" s="426"/>
      <c r="K370" s="426"/>
      <c r="L370" s="426"/>
      <c r="M370" s="426"/>
      <c r="N370" s="426"/>
      <c r="O370" s="426"/>
      <c r="P370" s="426"/>
      <c r="Q370" s="426"/>
      <c r="R370" s="426"/>
      <c r="S370" s="426"/>
      <c r="T370" s="426"/>
      <c r="U370" s="426"/>
      <c r="V370" s="426"/>
      <c r="W370" s="426"/>
      <c r="X370" s="426"/>
      <c r="Y370" s="426"/>
      <c r="Z370" s="426"/>
      <c r="AA370" s="426"/>
    </row>
    <row r="371" spans="1:27" ht="15.75" customHeight="1">
      <c r="A371" s="426"/>
      <c r="B371" s="426"/>
      <c r="C371" s="426"/>
      <c r="D371" s="426"/>
      <c r="E371" s="426"/>
      <c r="F371" s="426"/>
      <c r="G371" s="426"/>
      <c r="H371" s="426"/>
      <c r="I371" s="426"/>
      <c r="J371" s="426"/>
      <c r="K371" s="426"/>
      <c r="L371" s="426"/>
      <c r="M371" s="426"/>
      <c r="N371" s="426"/>
      <c r="O371" s="426"/>
      <c r="P371" s="426"/>
      <c r="Q371" s="426"/>
      <c r="R371" s="426"/>
      <c r="S371" s="426"/>
      <c r="T371" s="426"/>
      <c r="U371" s="426"/>
      <c r="V371" s="426"/>
      <c r="W371" s="426"/>
      <c r="X371" s="426"/>
      <c r="Y371" s="426"/>
      <c r="Z371" s="426"/>
      <c r="AA371" s="426"/>
    </row>
    <row r="372" spans="1:27" ht="15.75" customHeight="1">
      <c r="A372" s="426"/>
      <c r="B372" s="426"/>
      <c r="C372" s="426"/>
      <c r="D372" s="426"/>
      <c r="E372" s="426"/>
      <c r="F372" s="426"/>
      <c r="G372" s="426"/>
      <c r="H372" s="426"/>
      <c r="I372" s="426"/>
      <c r="J372" s="426"/>
      <c r="K372" s="426"/>
      <c r="L372" s="426"/>
      <c r="M372" s="426"/>
      <c r="N372" s="426"/>
      <c r="O372" s="426"/>
      <c r="P372" s="426"/>
      <c r="Q372" s="426"/>
      <c r="R372" s="426"/>
      <c r="S372" s="426"/>
      <c r="T372" s="426"/>
      <c r="U372" s="426"/>
      <c r="V372" s="426"/>
      <c r="W372" s="426"/>
      <c r="X372" s="426"/>
      <c r="Y372" s="426"/>
      <c r="Z372" s="426"/>
      <c r="AA372" s="426"/>
    </row>
    <row r="373" spans="1:27" ht="15.75" customHeight="1">
      <c r="A373" s="426"/>
      <c r="B373" s="426"/>
      <c r="C373" s="426"/>
      <c r="D373" s="426"/>
      <c r="E373" s="426"/>
      <c r="F373" s="426"/>
      <c r="G373" s="426"/>
      <c r="H373" s="426"/>
      <c r="I373" s="426"/>
      <c r="J373" s="426"/>
      <c r="K373" s="426"/>
      <c r="L373" s="426"/>
      <c r="M373" s="426"/>
      <c r="N373" s="426"/>
      <c r="O373" s="426"/>
      <c r="P373" s="426"/>
      <c r="Q373" s="426"/>
      <c r="R373" s="426"/>
      <c r="S373" s="426"/>
      <c r="T373" s="426"/>
      <c r="U373" s="426"/>
      <c r="V373" s="426"/>
      <c r="W373" s="426"/>
      <c r="X373" s="426"/>
      <c r="Y373" s="426"/>
      <c r="Z373" s="426"/>
      <c r="AA373" s="426"/>
    </row>
    <row r="374" spans="1:27" ht="15.75" customHeight="1">
      <c r="A374" s="426"/>
      <c r="B374" s="426"/>
      <c r="C374" s="426"/>
      <c r="D374" s="426"/>
      <c r="E374" s="426"/>
      <c r="F374" s="426"/>
      <c r="G374" s="426"/>
      <c r="H374" s="426"/>
      <c r="I374" s="426"/>
      <c r="J374" s="426"/>
      <c r="K374" s="426"/>
      <c r="L374" s="426"/>
      <c r="M374" s="426"/>
      <c r="N374" s="426"/>
      <c r="O374" s="426"/>
      <c r="P374" s="426"/>
      <c r="Q374" s="426"/>
      <c r="R374" s="426"/>
      <c r="S374" s="426"/>
      <c r="T374" s="426"/>
      <c r="U374" s="426"/>
      <c r="V374" s="426"/>
      <c r="W374" s="426"/>
      <c r="X374" s="426"/>
      <c r="Y374" s="426"/>
      <c r="Z374" s="426"/>
      <c r="AA374" s="426"/>
    </row>
    <row r="375" spans="1:27" ht="15.75" customHeight="1">
      <c r="A375" s="426"/>
      <c r="B375" s="426"/>
      <c r="C375" s="426"/>
      <c r="D375" s="426"/>
      <c r="E375" s="426"/>
      <c r="F375" s="426"/>
      <c r="G375" s="426"/>
      <c r="H375" s="426"/>
      <c r="I375" s="426"/>
      <c r="J375" s="426"/>
      <c r="K375" s="426"/>
      <c r="L375" s="426"/>
      <c r="M375" s="426"/>
      <c r="N375" s="426"/>
      <c r="O375" s="426"/>
      <c r="P375" s="426"/>
      <c r="Q375" s="426"/>
      <c r="R375" s="426"/>
      <c r="S375" s="426"/>
      <c r="T375" s="426"/>
      <c r="U375" s="426"/>
      <c r="V375" s="426"/>
      <c r="W375" s="426"/>
      <c r="X375" s="426"/>
      <c r="Y375" s="426"/>
      <c r="Z375" s="426"/>
      <c r="AA375" s="426"/>
    </row>
    <row r="376" spans="1:27" ht="15.75" customHeight="1">
      <c r="A376" s="426"/>
      <c r="B376" s="426"/>
      <c r="C376" s="426"/>
      <c r="D376" s="426"/>
      <c r="E376" s="426"/>
      <c r="F376" s="426"/>
      <c r="G376" s="426"/>
      <c r="H376" s="426"/>
      <c r="I376" s="426"/>
      <c r="J376" s="426"/>
      <c r="K376" s="426"/>
      <c r="L376" s="426"/>
      <c r="M376" s="426"/>
      <c r="N376" s="426"/>
      <c r="O376" s="426"/>
      <c r="P376" s="426"/>
      <c r="Q376" s="426"/>
      <c r="R376" s="426"/>
      <c r="S376" s="426"/>
      <c r="T376" s="426"/>
      <c r="U376" s="426"/>
      <c r="V376" s="426"/>
      <c r="W376" s="426"/>
      <c r="X376" s="426"/>
      <c r="Y376" s="426"/>
      <c r="Z376" s="426"/>
      <c r="AA376" s="426"/>
    </row>
    <row r="377" spans="1:27" ht="15.75" customHeight="1">
      <c r="A377" s="426"/>
      <c r="B377" s="426"/>
      <c r="C377" s="426"/>
      <c r="D377" s="426"/>
      <c r="E377" s="426"/>
      <c r="F377" s="426"/>
      <c r="G377" s="426"/>
      <c r="H377" s="426"/>
      <c r="I377" s="426"/>
      <c r="J377" s="426"/>
      <c r="K377" s="426"/>
      <c r="L377" s="426"/>
      <c r="M377" s="426"/>
      <c r="N377" s="426"/>
      <c r="O377" s="426"/>
      <c r="P377" s="426"/>
      <c r="Q377" s="426"/>
      <c r="R377" s="426"/>
      <c r="S377" s="426"/>
      <c r="T377" s="426"/>
      <c r="U377" s="426"/>
      <c r="V377" s="426"/>
      <c r="W377" s="426"/>
      <c r="X377" s="426"/>
      <c r="Y377" s="426"/>
      <c r="Z377" s="426"/>
      <c r="AA377" s="426"/>
    </row>
    <row r="378" spans="1:27" ht="15.75" customHeight="1">
      <c r="A378" s="426"/>
      <c r="B378" s="426"/>
      <c r="C378" s="426"/>
      <c r="D378" s="426"/>
      <c r="E378" s="426"/>
      <c r="F378" s="426"/>
      <c r="G378" s="426"/>
      <c r="H378" s="426"/>
      <c r="I378" s="426"/>
      <c r="J378" s="426"/>
      <c r="K378" s="426"/>
      <c r="L378" s="426"/>
      <c r="M378" s="426"/>
      <c r="N378" s="426"/>
      <c r="O378" s="426"/>
      <c r="P378" s="426"/>
      <c r="Q378" s="426"/>
      <c r="R378" s="426"/>
      <c r="S378" s="426"/>
      <c r="T378" s="426"/>
      <c r="U378" s="426"/>
      <c r="V378" s="426"/>
      <c r="W378" s="426"/>
      <c r="X378" s="426"/>
      <c r="Y378" s="426"/>
      <c r="Z378" s="426"/>
      <c r="AA378" s="426"/>
    </row>
    <row r="379" spans="1:27" ht="15.75" customHeight="1">
      <c r="A379" s="426"/>
      <c r="B379" s="426"/>
      <c r="C379" s="426"/>
      <c r="D379" s="426"/>
      <c r="E379" s="426"/>
      <c r="F379" s="426"/>
      <c r="G379" s="426"/>
      <c r="H379" s="426"/>
      <c r="I379" s="426"/>
      <c r="J379" s="426"/>
      <c r="K379" s="426"/>
      <c r="L379" s="426"/>
      <c r="M379" s="426"/>
      <c r="N379" s="426"/>
      <c r="O379" s="426"/>
      <c r="P379" s="426"/>
      <c r="Q379" s="426"/>
      <c r="R379" s="426"/>
      <c r="S379" s="426"/>
      <c r="T379" s="426"/>
      <c r="U379" s="426"/>
      <c r="V379" s="426"/>
      <c r="W379" s="426"/>
      <c r="X379" s="426"/>
      <c r="Y379" s="426"/>
      <c r="Z379" s="426"/>
      <c r="AA379" s="426"/>
    </row>
    <row r="380" spans="1:27" ht="15.75" customHeight="1">
      <c r="A380" s="426"/>
      <c r="B380" s="426"/>
      <c r="C380" s="426"/>
      <c r="D380" s="426"/>
      <c r="E380" s="426"/>
      <c r="F380" s="426"/>
      <c r="G380" s="426"/>
      <c r="H380" s="426"/>
      <c r="I380" s="426"/>
      <c r="J380" s="426"/>
      <c r="K380" s="426"/>
      <c r="L380" s="426"/>
      <c r="M380" s="426"/>
      <c r="N380" s="426"/>
      <c r="O380" s="426"/>
      <c r="P380" s="426"/>
      <c r="Q380" s="426"/>
      <c r="R380" s="426"/>
      <c r="S380" s="426"/>
      <c r="T380" s="426"/>
      <c r="U380" s="426"/>
      <c r="V380" s="426"/>
      <c r="W380" s="426"/>
      <c r="X380" s="426"/>
      <c r="Y380" s="426"/>
      <c r="Z380" s="426"/>
      <c r="AA380" s="426"/>
    </row>
    <row r="381" spans="1:27" ht="15.75" customHeight="1">
      <c r="A381" s="426"/>
      <c r="B381" s="426"/>
      <c r="C381" s="426"/>
      <c r="D381" s="426"/>
      <c r="E381" s="426"/>
      <c r="F381" s="426"/>
      <c r="G381" s="426"/>
      <c r="H381" s="426"/>
      <c r="I381" s="426"/>
      <c r="J381" s="426"/>
      <c r="K381" s="426"/>
      <c r="L381" s="426"/>
      <c r="M381" s="426"/>
      <c r="N381" s="426"/>
      <c r="O381" s="426"/>
      <c r="P381" s="426"/>
      <c r="Q381" s="426"/>
      <c r="R381" s="426"/>
      <c r="S381" s="426"/>
      <c r="T381" s="426"/>
      <c r="U381" s="426"/>
      <c r="V381" s="426"/>
      <c r="W381" s="426"/>
      <c r="X381" s="426"/>
      <c r="Y381" s="426"/>
      <c r="Z381" s="426"/>
      <c r="AA381" s="426"/>
    </row>
    <row r="382" spans="1:27" ht="15.75" customHeight="1">
      <c r="A382" s="426"/>
      <c r="B382" s="426"/>
      <c r="C382" s="426"/>
      <c r="D382" s="426"/>
      <c r="E382" s="426"/>
      <c r="F382" s="426"/>
      <c r="G382" s="426"/>
      <c r="H382" s="426"/>
      <c r="I382" s="426"/>
      <c r="J382" s="426"/>
      <c r="K382" s="426"/>
      <c r="L382" s="426"/>
      <c r="M382" s="426"/>
      <c r="N382" s="426"/>
      <c r="O382" s="426"/>
      <c r="P382" s="426"/>
      <c r="Q382" s="426"/>
      <c r="R382" s="426"/>
      <c r="S382" s="426"/>
      <c r="T382" s="426"/>
      <c r="U382" s="426"/>
      <c r="V382" s="426"/>
      <c r="W382" s="426"/>
      <c r="X382" s="426"/>
      <c r="Y382" s="426"/>
      <c r="Z382" s="426"/>
      <c r="AA382" s="426"/>
    </row>
    <row r="383" spans="1:27" ht="15.75" customHeight="1">
      <c r="A383" s="426"/>
      <c r="B383" s="426"/>
      <c r="C383" s="426"/>
      <c r="D383" s="426"/>
      <c r="E383" s="426"/>
      <c r="F383" s="426"/>
      <c r="G383" s="426"/>
      <c r="H383" s="426"/>
      <c r="I383" s="426"/>
      <c r="J383" s="426"/>
      <c r="K383" s="426"/>
      <c r="L383" s="426"/>
      <c r="M383" s="426"/>
      <c r="N383" s="426"/>
      <c r="O383" s="426"/>
      <c r="P383" s="426"/>
      <c r="Q383" s="426"/>
      <c r="R383" s="426"/>
      <c r="S383" s="426"/>
      <c r="T383" s="426"/>
      <c r="U383" s="426"/>
      <c r="V383" s="426"/>
      <c r="W383" s="426"/>
      <c r="X383" s="426"/>
      <c r="Y383" s="426"/>
      <c r="Z383" s="426"/>
      <c r="AA383" s="426"/>
    </row>
    <row r="384" spans="1:27" ht="15.75" customHeight="1">
      <c r="A384" s="426"/>
      <c r="B384" s="426"/>
      <c r="C384" s="426"/>
      <c r="D384" s="426"/>
      <c r="E384" s="426"/>
      <c r="F384" s="426"/>
      <c r="G384" s="426"/>
      <c r="H384" s="426"/>
      <c r="I384" s="426"/>
      <c r="J384" s="426"/>
      <c r="K384" s="426"/>
      <c r="L384" s="426"/>
      <c r="M384" s="426"/>
      <c r="N384" s="426"/>
      <c r="O384" s="426"/>
      <c r="P384" s="426"/>
      <c r="Q384" s="426"/>
      <c r="R384" s="426"/>
      <c r="S384" s="426"/>
      <c r="T384" s="426"/>
      <c r="U384" s="426"/>
      <c r="V384" s="426"/>
      <c r="W384" s="426"/>
      <c r="X384" s="426"/>
      <c r="Y384" s="426"/>
      <c r="Z384" s="426"/>
      <c r="AA384" s="426"/>
    </row>
    <row r="385" spans="1:27" ht="15.75" customHeight="1">
      <c r="A385" s="426"/>
      <c r="B385" s="426"/>
      <c r="C385" s="426"/>
      <c r="D385" s="426"/>
      <c r="E385" s="426"/>
      <c r="F385" s="426"/>
      <c r="G385" s="426"/>
      <c r="H385" s="426"/>
      <c r="I385" s="426"/>
      <c r="J385" s="426"/>
      <c r="K385" s="426"/>
      <c r="L385" s="426"/>
      <c r="M385" s="426"/>
      <c r="N385" s="426"/>
      <c r="O385" s="426"/>
      <c r="P385" s="426"/>
      <c r="Q385" s="426"/>
      <c r="R385" s="426"/>
      <c r="S385" s="426"/>
      <c r="T385" s="426"/>
      <c r="U385" s="426"/>
      <c r="V385" s="426"/>
      <c r="W385" s="426"/>
      <c r="X385" s="426"/>
      <c r="Y385" s="426"/>
      <c r="Z385" s="426"/>
      <c r="AA385" s="426"/>
    </row>
    <row r="386" spans="1:27" ht="15.75" customHeight="1">
      <c r="A386" s="426"/>
      <c r="B386" s="426"/>
      <c r="C386" s="426"/>
      <c r="D386" s="426"/>
      <c r="E386" s="426"/>
      <c r="F386" s="426"/>
      <c r="G386" s="426"/>
      <c r="H386" s="426"/>
      <c r="I386" s="426"/>
      <c r="J386" s="426"/>
      <c r="K386" s="426"/>
      <c r="L386" s="426"/>
      <c r="M386" s="426"/>
      <c r="N386" s="426"/>
      <c r="O386" s="426"/>
      <c r="P386" s="426"/>
      <c r="Q386" s="426"/>
      <c r="R386" s="426"/>
      <c r="S386" s="426"/>
      <c r="T386" s="426"/>
      <c r="U386" s="426"/>
      <c r="V386" s="426"/>
      <c r="W386" s="426"/>
      <c r="X386" s="426"/>
      <c r="Y386" s="426"/>
      <c r="Z386" s="426"/>
      <c r="AA386" s="426"/>
    </row>
    <row r="387" spans="1:27" ht="15.75" customHeight="1">
      <c r="A387" s="426"/>
      <c r="B387" s="426"/>
      <c r="C387" s="426"/>
      <c r="D387" s="426"/>
      <c r="E387" s="426"/>
      <c r="F387" s="426"/>
      <c r="G387" s="426"/>
      <c r="H387" s="426"/>
      <c r="I387" s="426"/>
      <c r="J387" s="426"/>
      <c r="K387" s="426"/>
      <c r="L387" s="426"/>
      <c r="M387" s="426"/>
      <c r="N387" s="426"/>
      <c r="O387" s="426"/>
      <c r="P387" s="426"/>
      <c r="Q387" s="426"/>
      <c r="R387" s="426"/>
      <c r="S387" s="426"/>
      <c r="T387" s="426"/>
      <c r="U387" s="426"/>
      <c r="V387" s="426"/>
      <c r="W387" s="426"/>
      <c r="X387" s="426"/>
      <c r="Y387" s="426"/>
      <c r="Z387" s="426"/>
      <c r="AA387" s="426"/>
    </row>
    <row r="388" spans="1:27" ht="15.75" customHeight="1">
      <c r="A388" s="426"/>
      <c r="B388" s="426"/>
      <c r="C388" s="426"/>
      <c r="D388" s="426"/>
      <c r="E388" s="426"/>
      <c r="F388" s="426"/>
      <c r="G388" s="426"/>
      <c r="H388" s="426"/>
      <c r="I388" s="426"/>
      <c r="J388" s="426"/>
      <c r="K388" s="426"/>
      <c r="L388" s="426"/>
      <c r="M388" s="426"/>
      <c r="N388" s="426"/>
      <c r="O388" s="426"/>
      <c r="P388" s="426"/>
      <c r="Q388" s="426"/>
      <c r="R388" s="426"/>
      <c r="S388" s="426"/>
      <c r="T388" s="426"/>
      <c r="U388" s="426"/>
      <c r="V388" s="426"/>
      <c r="W388" s="426"/>
      <c r="X388" s="426"/>
      <c r="Y388" s="426"/>
      <c r="Z388" s="426"/>
      <c r="AA388" s="426"/>
    </row>
    <row r="389" spans="1:27" ht="15.75" customHeight="1">
      <c r="A389" s="426"/>
      <c r="B389" s="426"/>
      <c r="C389" s="426"/>
      <c r="D389" s="426"/>
      <c r="E389" s="426"/>
      <c r="F389" s="426"/>
      <c r="G389" s="426"/>
      <c r="H389" s="426"/>
      <c r="I389" s="426"/>
      <c r="J389" s="426"/>
      <c r="K389" s="426"/>
      <c r="L389" s="426"/>
      <c r="M389" s="426"/>
      <c r="N389" s="426"/>
      <c r="O389" s="426"/>
      <c r="P389" s="426"/>
      <c r="Q389" s="426"/>
      <c r="R389" s="426"/>
      <c r="S389" s="426"/>
      <c r="T389" s="426"/>
      <c r="U389" s="426"/>
      <c r="V389" s="426"/>
      <c r="W389" s="426"/>
      <c r="X389" s="426"/>
      <c r="Y389" s="426"/>
      <c r="Z389" s="426"/>
      <c r="AA389" s="426"/>
    </row>
    <row r="390" spans="1:27" ht="15.75" customHeight="1">
      <c r="A390" s="426"/>
      <c r="B390" s="426"/>
      <c r="C390" s="426"/>
      <c r="D390" s="426"/>
      <c r="E390" s="426"/>
      <c r="F390" s="426"/>
      <c r="G390" s="426"/>
      <c r="H390" s="426"/>
      <c r="I390" s="426"/>
      <c r="J390" s="426"/>
      <c r="K390" s="426"/>
      <c r="L390" s="426"/>
      <c r="M390" s="426"/>
      <c r="N390" s="426"/>
      <c r="O390" s="426"/>
      <c r="P390" s="426"/>
      <c r="Q390" s="426"/>
      <c r="R390" s="426"/>
      <c r="S390" s="426"/>
      <c r="T390" s="426"/>
      <c r="U390" s="426"/>
      <c r="V390" s="426"/>
      <c r="W390" s="426"/>
      <c r="X390" s="426"/>
      <c r="Y390" s="426"/>
      <c r="Z390" s="426"/>
      <c r="AA390" s="426"/>
    </row>
    <row r="391" spans="1:27" ht="15.75" customHeight="1">
      <c r="A391" s="426"/>
      <c r="B391" s="426"/>
      <c r="C391" s="426"/>
      <c r="D391" s="426"/>
      <c r="E391" s="426"/>
      <c r="F391" s="426"/>
      <c r="G391" s="426"/>
      <c r="H391" s="426"/>
      <c r="I391" s="426"/>
      <c r="J391" s="426"/>
      <c r="K391" s="426"/>
      <c r="L391" s="426"/>
      <c r="M391" s="426"/>
      <c r="N391" s="426"/>
      <c r="O391" s="426"/>
      <c r="P391" s="426"/>
      <c r="Q391" s="426"/>
      <c r="R391" s="426"/>
      <c r="S391" s="426"/>
      <c r="T391" s="426"/>
      <c r="U391" s="426"/>
      <c r="V391" s="426"/>
      <c r="W391" s="426"/>
      <c r="X391" s="426"/>
      <c r="Y391" s="426"/>
      <c r="Z391" s="426"/>
      <c r="AA391" s="426"/>
    </row>
    <row r="392" spans="1:27" ht="15.75" customHeight="1">
      <c r="A392" s="426"/>
      <c r="B392" s="426"/>
      <c r="C392" s="426"/>
      <c r="D392" s="426"/>
      <c r="E392" s="426"/>
      <c r="F392" s="426"/>
      <c r="G392" s="426"/>
      <c r="H392" s="426"/>
      <c r="I392" s="426"/>
      <c r="J392" s="426"/>
      <c r="K392" s="426"/>
      <c r="L392" s="426"/>
      <c r="M392" s="426"/>
      <c r="N392" s="426"/>
      <c r="O392" s="426"/>
      <c r="P392" s="426"/>
      <c r="Q392" s="426"/>
      <c r="R392" s="426"/>
      <c r="S392" s="426"/>
      <c r="T392" s="426"/>
      <c r="U392" s="426"/>
      <c r="V392" s="426"/>
      <c r="W392" s="426"/>
      <c r="X392" s="426"/>
      <c r="Y392" s="426"/>
      <c r="Z392" s="426"/>
      <c r="AA392" s="426"/>
    </row>
    <row r="393" spans="1:27" ht="15.75" customHeight="1">
      <c r="A393" s="426"/>
      <c r="B393" s="426"/>
      <c r="C393" s="426"/>
      <c r="D393" s="426"/>
      <c r="E393" s="426"/>
      <c r="F393" s="426"/>
      <c r="G393" s="426"/>
      <c r="H393" s="426"/>
      <c r="I393" s="426"/>
      <c r="J393" s="426"/>
      <c r="K393" s="426"/>
      <c r="L393" s="426"/>
      <c r="M393" s="426"/>
      <c r="N393" s="426"/>
      <c r="O393" s="426"/>
      <c r="P393" s="426"/>
      <c r="Q393" s="426"/>
      <c r="R393" s="426"/>
      <c r="S393" s="426"/>
      <c r="T393" s="426"/>
      <c r="U393" s="426"/>
      <c r="V393" s="426"/>
      <c r="W393" s="426"/>
      <c r="X393" s="426"/>
      <c r="Y393" s="426"/>
      <c r="Z393" s="426"/>
      <c r="AA393" s="426"/>
    </row>
    <row r="394" spans="1:27" ht="15.75" customHeight="1">
      <c r="A394" s="426"/>
      <c r="B394" s="426"/>
      <c r="C394" s="426"/>
      <c r="D394" s="426"/>
      <c r="E394" s="426"/>
      <c r="F394" s="426"/>
      <c r="G394" s="426"/>
      <c r="H394" s="426"/>
      <c r="I394" s="426"/>
      <c r="J394" s="426"/>
      <c r="K394" s="426"/>
      <c r="L394" s="426"/>
      <c r="M394" s="426"/>
      <c r="N394" s="426"/>
      <c r="O394" s="426"/>
      <c r="P394" s="426"/>
      <c r="Q394" s="426"/>
      <c r="R394" s="426"/>
      <c r="S394" s="426"/>
      <c r="T394" s="426"/>
      <c r="U394" s="426"/>
      <c r="V394" s="426"/>
      <c r="W394" s="426"/>
      <c r="X394" s="426"/>
      <c r="Y394" s="426"/>
      <c r="Z394" s="426"/>
      <c r="AA394" s="426"/>
    </row>
    <row r="395" spans="1:27" ht="15.75" customHeight="1">
      <c r="A395" s="426"/>
      <c r="B395" s="426"/>
      <c r="C395" s="426"/>
      <c r="D395" s="426"/>
      <c r="E395" s="426"/>
      <c r="F395" s="426"/>
      <c r="G395" s="426"/>
      <c r="H395" s="426"/>
      <c r="I395" s="426"/>
      <c r="J395" s="426"/>
      <c r="K395" s="426"/>
      <c r="L395" s="426"/>
      <c r="M395" s="426"/>
      <c r="N395" s="426"/>
      <c r="O395" s="426"/>
      <c r="P395" s="426"/>
      <c r="Q395" s="426"/>
      <c r="R395" s="426"/>
      <c r="S395" s="426"/>
      <c r="T395" s="426"/>
      <c r="U395" s="426"/>
      <c r="V395" s="426"/>
      <c r="W395" s="426"/>
      <c r="X395" s="426"/>
      <c r="Y395" s="426"/>
      <c r="Z395" s="426"/>
      <c r="AA395" s="426"/>
    </row>
    <row r="396" spans="1:27" ht="15.75" customHeight="1">
      <c r="A396" s="426"/>
      <c r="B396" s="426"/>
      <c r="C396" s="426"/>
      <c r="D396" s="426"/>
      <c r="E396" s="426"/>
      <c r="F396" s="426"/>
      <c r="G396" s="426"/>
      <c r="H396" s="426"/>
      <c r="I396" s="426"/>
      <c r="J396" s="426"/>
      <c r="K396" s="426"/>
      <c r="L396" s="426"/>
      <c r="M396" s="426"/>
      <c r="N396" s="426"/>
      <c r="O396" s="426"/>
      <c r="P396" s="426"/>
      <c r="Q396" s="426"/>
      <c r="R396" s="426"/>
      <c r="S396" s="426"/>
      <c r="T396" s="426"/>
      <c r="U396" s="426"/>
      <c r="V396" s="426"/>
      <c r="W396" s="426"/>
      <c r="X396" s="426"/>
      <c r="Y396" s="426"/>
      <c r="Z396" s="426"/>
      <c r="AA396" s="426"/>
    </row>
    <row r="397" spans="1:27" ht="15.75" customHeight="1">
      <c r="A397" s="426"/>
      <c r="B397" s="426"/>
      <c r="C397" s="426"/>
      <c r="D397" s="426"/>
      <c r="E397" s="426"/>
      <c r="F397" s="426"/>
      <c r="G397" s="426"/>
      <c r="H397" s="426"/>
      <c r="I397" s="426"/>
      <c r="J397" s="426"/>
      <c r="K397" s="426"/>
      <c r="L397" s="426"/>
      <c r="M397" s="426"/>
      <c r="N397" s="426"/>
      <c r="O397" s="426"/>
      <c r="P397" s="426"/>
      <c r="Q397" s="426"/>
      <c r="R397" s="426"/>
      <c r="S397" s="426"/>
      <c r="T397" s="426"/>
      <c r="U397" s="426"/>
      <c r="V397" s="426"/>
      <c r="W397" s="426"/>
      <c r="X397" s="426"/>
      <c r="Y397" s="426"/>
      <c r="Z397" s="426"/>
      <c r="AA397" s="426"/>
    </row>
    <row r="398" spans="1:27" ht="15.75" customHeight="1">
      <c r="A398" s="426"/>
      <c r="B398" s="426"/>
      <c r="C398" s="426"/>
      <c r="D398" s="426"/>
      <c r="E398" s="426"/>
      <c r="F398" s="426"/>
      <c r="G398" s="426"/>
      <c r="H398" s="426"/>
      <c r="I398" s="426"/>
      <c r="J398" s="426"/>
      <c r="K398" s="426"/>
      <c r="L398" s="426"/>
      <c r="M398" s="426"/>
      <c r="N398" s="426"/>
      <c r="O398" s="426"/>
      <c r="P398" s="426"/>
      <c r="Q398" s="426"/>
      <c r="R398" s="426"/>
      <c r="S398" s="426"/>
      <c r="T398" s="426"/>
      <c r="U398" s="426"/>
      <c r="V398" s="426"/>
      <c r="W398" s="426"/>
      <c r="X398" s="426"/>
      <c r="Y398" s="426"/>
      <c r="Z398" s="426"/>
      <c r="AA398" s="426"/>
    </row>
    <row r="399" spans="1:27" ht="15.75" customHeight="1">
      <c r="A399" s="426"/>
      <c r="B399" s="426"/>
      <c r="C399" s="426"/>
      <c r="D399" s="426"/>
      <c r="E399" s="426"/>
      <c r="F399" s="426"/>
      <c r="G399" s="426"/>
      <c r="H399" s="426"/>
      <c r="I399" s="426"/>
      <c r="J399" s="426"/>
      <c r="K399" s="426"/>
      <c r="L399" s="426"/>
      <c r="M399" s="426"/>
      <c r="N399" s="426"/>
      <c r="O399" s="426"/>
      <c r="P399" s="426"/>
      <c r="Q399" s="426"/>
      <c r="R399" s="426"/>
      <c r="S399" s="426"/>
      <c r="T399" s="426"/>
      <c r="U399" s="426"/>
      <c r="V399" s="426"/>
      <c r="W399" s="426"/>
      <c r="X399" s="426"/>
      <c r="Y399" s="426"/>
      <c r="Z399" s="426"/>
      <c r="AA399" s="426"/>
    </row>
    <row r="400" spans="1:27" ht="15.75" customHeight="1">
      <c r="A400" s="426"/>
      <c r="B400" s="426"/>
      <c r="C400" s="426"/>
      <c r="D400" s="426"/>
      <c r="E400" s="426"/>
      <c r="F400" s="426"/>
      <c r="G400" s="426"/>
      <c r="H400" s="426"/>
      <c r="I400" s="426"/>
      <c r="J400" s="426"/>
      <c r="K400" s="426"/>
      <c r="L400" s="426"/>
      <c r="M400" s="426"/>
      <c r="N400" s="426"/>
      <c r="O400" s="426"/>
      <c r="P400" s="426"/>
      <c r="Q400" s="426"/>
      <c r="R400" s="426"/>
      <c r="S400" s="426"/>
      <c r="T400" s="426"/>
      <c r="U400" s="426"/>
      <c r="V400" s="426"/>
      <c r="W400" s="426"/>
      <c r="X400" s="426"/>
      <c r="Y400" s="426"/>
      <c r="Z400" s="426"/>
      <c r="AA400" s="426"/>
    </row>
    <row r="401" spans="1:27" ht="15.75" customHeight="1">
      <c r="A401" s="426"/>
      <c r="B401" s="426"/>
      <c r="C401" s="426"/>
      <c r="D401" s="426"/>
      <c r="E401" s="426"/>
      <c r="F401" s="426"/>
      <c r="G401" s="426"/>
      <c r="H401" s="426"/>
      <c r="I401" s="426"/>
      <c r="J401" s="426"/>
      <c r="K401" s="426"/>
      <c r="L401" s="426"/>
      <c r="M401" s="426"/>
      <c r="N401" s="426"/>
      <c r="O401" s="426"/>
      <c r="P401" s="426"/>
      <c r="Q401" s="426"/>
      <c r="R401" s="426"/>
      <c r="S401" s="426"/>
      <c r="T401" s="426"/>
      <c r="U401" s="426"/>
      <c r="V401" s="426"/>
      <c r="W401" s="426"/>
      <c r="X401" s="426"/>
      <c r="Y401" s="426"/>
      <c r="Z401" s="426"/>
      <c r="AA401" s="426"/>
    </row>
    <row r="402" spans="1:27" ht="15.75" customHeight="1">
      <c r="A402" s="426"/>
      <c r="B402" s="426"/>
      <c r="C402" s="426"/>
      <c r="D402" s="426"/>
      <c r="E402" s="426"/>
      <c r="F402" s="426"/>
      <c r="G402" s="426"/>
      <c r="H402" s="426"/>
      <c r="I402" s="426"/>
      <c r="J402" s="426"/>
      <c r="K402" s="426"/>
      <c r="L402" s="426"/>
      <c r="M402" s="426"/>
      <c r="N402" s="426"/>
      <c r="O402" s="426"/>
      <c r="P402" s="426"/>
      <c r="Q402" s="426"/>
      <c r="R402" s="426"/>
      <c r="S402" s="426"/>
      <c r="T402" s="426"/>
      <c r="U402" s="426"/>
      <c r="V402" s="426"/>
      <c r="W402" s="426"/>
      <c r="X402" s="426"/>
      <c r="Y402" s="426"/>
      <c r="Z402" s="426"/>
      <c r="AA402" s="426"/>
    </row>
    <row r="403" spans="1:27" ht="15.75" customHeight="1">
      <c r="A403" s="426"/>
      <c r="B403" s="426"/>
      <c r="C403" s="426"/>
      <c r="D403" s="426"/>
      <c r="E403" s="426"/>
      <c r="F403" s="426"/>
      <c r="G403" s="426"/>
      <c r="H403" s="426"/>
      <c r="I403" s="426"/>
      <c r="J403" s="426"/>
      <c r="K403" s="426"/>
      <c r="L403" s="426"/>
      <c r="M403" s="426"/>
      <c r="N403" s="426"/>
      <c r="O403" s="426"/>
      <c r="P403" s="426"/>
      <c r="Q403" s="426"/>
      <c r="R403" s="426"/>
      <c r="S403" s="426"/>
      <c r="T403" s="426"/>
      <c r="U403" s="426"/>
      <c r="V403" s="426"/>
      <c r="W403" s="426"/>
      <c r="X403" s="426"/>
      <c r="Y403" s="426"/>
      <c r="Z403" s="426"/>
      <c r="AA403" s="426"/>
    </row>
    <row r="404" spans="1:27" ht="15.75" customHeight="1">
      <c r="A404" s="426"/>
      <c r="B404" s="426"/>
      <c r="C404" s="426"/>
      <c r="D404" s="426"/>
      <c r="E404" s="426"/>
      <c r="F404" s="426"/>
      <c r="G404" s="426"/>
      <c r="H404" s="426"/>
      <c r="I404" s="426"/>
      <c r="J404" s="426"/>
      <c r="K404" s="426"/>
      <c r="L404" s="426"/>
      <c r="M404" s="426"/>
      <c r="N404" s="426"/>
      <c r="O404" s="426"/>
      <c r="P404" s="426"/>
      <c r="Q404" s="426"/>
      <c r="R404" s="426"/>
      <c r="S404" s="426"/>
      <c r="T404" s="426"/>
      <c r="U404" s="426"/>
      <c r="V404" s="426"/>
      <c r="W404" s="426"/>
      <c r="X404" s="426"/>
      <c r="Y404" s="426"/>
      <c r="Z404" s="426"/>
      <c r="AA404" s="426"/>
    </row>
    <row r="405" spans="1:27" ht="15.75" customHeight="1">
      <c r="A405" s="426"/>
      <c r="B405" s="426"/>
      <c r="C405" s="426"/>
      <c r="D405" s="426"/>
      <c r="E405" s="426"/>
      <c r="F405" s="426"/>
      <c r="G405" s="426"/>
      <c r="H405" s="426"/>
      <c r="I405" s="426"/>
      <c r="J405" s="426"/>
      <c r="K405" s="426"/>
      <c r="L405" s="426"/>
      <c r="M405" s="426"/>
      <c r="N405" s="426"/>
      <c r="O405" s="426"/>
      <c r="P405" s="426"/>
      <c r="Q405" s="426"/>
      <c r="R405" s="426"/>
      <c r="S405" s="426"/>
      <c r="T405" s="426"/>
      <c r="U405" s="426"/>
      <c r="V405" s="426"/>
      <c r="W405" s="426"/>
      <c r="X405" s="426"/>
      <c r="Y405" s="426"/>
      <c r="Z405" s="426"/>
      <c r="AA405" s="426"/>
    </row>
    <row r="406" spans="1:27" ht="15.75" customHeight="1">
      <c r="A406" s="426"/>
      <c r="B406" s="426"/>
      <c r="C406" s="426"/>
      <c r="D406" s="426"/>
      <c r="E406" s="426"/>
      <c r="F406" s="426"/>
      <c r="G406" s="426"/>
      <c r="H406" s="426"/>
      <c r="I406" s="426"/>
      <c r="J406" s="426"/>
      <c r="K406" s="426"/>
      <c r="L406" s="426"/>
      <c r="M406" s="426"/>
      <c r="N406" s="426"/>
      <c r="O406" s="426"/>
      <c r="P406" s="426"/>
      <c r="Q406" s="426"/>
      <c r="R406" s="426"/>
      <c r="S406" s="426"/>
      <c r="T406" s="426"/>
      <c r="U406" s="426"/>
      <c r="V406" s="426"/>
      <c r="W406" s="426"/>
      <c r="X406" s="426"/>
      <c r="Y406" s="426"/>
      <c r="Z406" s="426"/>
      <c r="AA406" s="426"/>
    </row>
    <row r="407" spans="1:27" ht="15.75" customHeight="1">
      <c r="A407" s="426"/>
      <c r="B407" s="426"/>
      <c r="C407" s="426"/>
      <c r="D407" s="426"/>
      <c r="E407" s="426"/>
      <c r="F407" s="426"/>
      <c r="G407" s="426"/>
      <c r="H407" s="426"/>
      <c r="I407" s="426"/>
      <c r="J407" s="426"/>
      <c r="K407" s="426"/>
      <c r="L407" s="426"/>
      <c r="M407" s="426"/>
      <c r="N407" s="426"/>
      <c r="O407" s="426"/>
      <c r="P407" s="426"/>
      <c r="Q407" s="426"/>
      <c r="R407" s="426"/>
      <c r="S407" s="426"/>
      <c r="T407" s="426"/>
      <c r="U407" s="426"/>
      <c r="V407" s="426"/>
      <c r="W407" s="426"/>
      <c r="X407" s="426"/>
      <c r="Y407" s="426"/>
      <c r="Z407" s="426"/>
      <c r="AA407" s="426"/>
    </row>
    <row r="408" spans="1:27" ht="15.75" customHeight="1">
      <c r="A408" s="426"/>
      <c r="B408" s="426"/>
      <c r="C408" s="426"/>
      <c r="D408" s="426"/>
      <c r="E408" s="426"/>
      <c r="F408" s="426"/>
      <c r="G408" s="426"/>
      <c r="H408" s="426"/>
      <c r="I408" s="426"/>
      <c r="J408" s="426"/>
      <c r="K408" s="426"/>
      <c r="L408" s="426"/>
      <c r="M408" s="426"/>
      <c r="N408" s="426"/>
      <c r="O408" s="426"/>
      <c r="P408" s="426"/>
      <c r="Q408" s="426"/>
      <c r="R408" s="426"/>
      <c r="S408" s="426"/>
      <c r="T408" s="426"/>
      <c r="U408" s="426"/>
      <c r="V408" s="426"/>
      <c r="W408" s="426"/>
      <c r="X408" s="426"/>
      <c r="Y408" s="426"/>
      <c r="Z408" s="426"/>
      <c r="AA408" s="426"/>
    </row>
    <row r="409" spans="1:27" ht="15.75" customHeight="1">
      <c r="A409" s="426"/>
      <c r="B409" s="426"/>
      <c r="C409" s="426"/>
      <c r="D409" s="426"/>
      <c r="E409" s="426"/>
      <c r="F409" s="426"/>
      <c r="G409" s="426"/>
      <c r="H409" s="426"/>
      <c r="I409" s="426"/>
      <c r="J409" s="426"/>
      <c r="K409" s="426"/>
      <c r="L409" s="426"/>
      <c r="M409" s="426"/>
      <c r="N409" s="426"/>
      <c r="O409" s="426"/>
      <c r="P409" s="426"/>
      <c r="Q409" s="426"/>
      <c r="R409" s="426"/>
      <c r="S409" s="426"/>
      <c r="T409" s="426"/>
      <c r="U409" s="426"/>
      <c r="V409" s="426"/>
      <c r="W409" s="426"/>
      <c r="X409" s="426"/>
      <c r="Y409" s="426"/>
      <c r="Z409" s="426"/>
      <c r="AA409" s="426"/>
    </row>
    <row r="410" spans="1:27" ht="15.75" customHeight="1">
      <c r="A410" s="426"/>
      <c r="B410" s="426"/>
      <c r="C410" s="426"/>
      <c r="D410" s="426"/>
      <c r="E410" s="426"/>
      <c r="F410" s="426"/>
      <c r="G410" s="426"/>
      <c r="H410" s="426"/>
      <c r="I410" s="426"/>
      <c r="J410" s="426"/>
      <c r="K410" s="426"/>
      <c r="L410" s="426"/>
      <c r="M410" s="426"/>
      <c r="N410" s="426"/>
      <c r="O410" s="426"/>
      <c r="P410" s="426"/>
      <c r="Q410" s="426"/>
      <c r="R410" s="426"/>
      <c r="S410" s="426"/>
      <c r="T410" s="426"/>
      <c r="U410" s="426"/>
      <c r="V410" s="426"/>
      <c r="W410" s="426"/>
      <c r="X410" s="426"/>
      <c r="Y410" s="426"/>
      <c r="Z410" s="426"/>
      <c r="AA410" s="426"/>
    </row>
    <row r="411" spans="1:27" ht="15.75" customHeight="1">
      <c r="A411" s="426"/>
      <c r="B411" s="426"/>
      <c r="C411" s="426"/>
      <c r="D411" s="426"/>
      <c r="E411" s="426"/>
      <c r="F411" s="426"/>
      <c r="G411" s="426"/>
      <c r="H411" s="426"/>
      <c r="I411" s="426"/>
      <c r="J411" s="426"/>
      <c r="K411" s="426"/>
      <c r="L411" s="426"/>
      <c r="M411" s="426"/>
      <c r="N411" s="426"/>
      <c r="O411" s="426"/>
      <c r="P411" s="426"/>
      <c r="Q411" s="426"/>
      <c r="R411" s="426"/>
      <c r="S411" s="426"/>
      <c r="T411" s="426"/>
      <c r="U411" s="426"/>
      <c r="V411" s="426"/>
      <c r="W411" s="426"/>
      <c r="X411" s="426"/>
      <c r="Y411" s="426"/>
      <c r="Z411" s="426"/>
      <c r="AA411" s="426"/>
    </row>
    <row r="412" spans="1:27" ht="15.75" customHeight="1">
      <c r="A412" s="426"/>
      <c r="B412" s="426"/>
      <c r="C412" s="426"/>
      <c r="D412" s="426"/>
      <c r="E412" s="426"/>
      <c r="F412" s="426"/>
      <c r="G412" s="426"/>
      <c r="H412" s="426"/>
      <c r="I412" s="426"/>
      <c r="J412" s="426"/>
      <c r="K412" s="426"/>
      <c r="L412" s="426"/>
      <c r="M412" s="426"/>
      <c r="N412" s="426"/>
      <c r="O412" s="426"/>
      <c r="P412" s="426"/>
      <c r="Q412" s="426"/>
      <c r="R412" s="426"/>
      <c r="S412" s="426"/>
      <c r="T412" s="426"/>
      <c r="U412" s="426"/>
      <c r="V412" s="426"/>
      <c r="W412" s="426"/>
      <c r="X412" s="426"/>
      <c r="Y412" s="426"/>
      <c r="Z412" s="426"/>
      <c r="AA412" s="426"/>
    </row>
    <row r="413" spans="1:27" ht="15.75" customHeight="1">
      <c r="A413" s="426"/>
      <c r="B413" s="426"/>
      <c r="C413" s="426"/>
      <c r="D413" s="426"/>
      <c r="E413" s="426"/>
      <c r="F413" s="426"/>
      <c r="G413" s="426"/>
      <c r="H413" s="426"/>
      <c r="I413" s="426"/>
      <c r="J413" s="426"/>
      <c r="K413" s="426"/>
      <c r="L413" s="426"/>
      <c r="M413" s="426"/>
      <c r="N413" s="426"/>
      <c r="O413" s="426"/>
      <c r="P413" s="426"/>
      <c r="Q413" s="426"/>
      <c r="R413" s="426"/>
      <c r="S413" s="426"/>
      <c r="T413" s="426"/>
      <c r="U413" s="426"/>
      <c r="V413" s="426"/>
      <c r="W413" s="426"/>
      <c r="X413" s="426"/>
      <c r="Y413" s="426"/>
      <c r="Z413" s="426"/>
      <c r="AA413" s="426"/>
    </row>
    <row r="414" spans="1:27" ht="15.75" customHeight="1">
      <c r="A414" s="426"/>
      <c r="B414" s="426"/>
      <c r="C414" s="426"/>
      <c r="D414" s="426"/>
      <c r="E414" s="426"/>
      <c r="F414" s="426"/>
      <c r="G414" s="426"/>
      <c r="H414" s="426"/>
      <c r="I414" s="426"/>
      <c r="J414" s="426"/>
      <c r="K414" s="426"/>
      <c r="L414" s="426"/>
      <c r="M414" s="426"/>
      <c r="N414" s="426"/>
      <c r="O414" s="426"/>
      <c r="P414" s="426"/>
      <c r="Q414" s="426"/>
      <c r="R414" s="426"/>
      <c r="S414" s="426"/>
      <c r="T414" s="426"/>
      <c r="U414" s="426"/>
      <c r="V414" s="426"/>
      <c r="W414" s="426"/>
      <c r="X414" s="426"/>
      <c r="Y414" s="426"/>
      <c r="Z414" s="426"/>
      <c r="AA414" s="426"/>
    </row>
    <row r="415" spans="1:27" ht="15.75" customHeight="1">
      <c r="A415" s="426"/>
      <c r="B415" s="426"/>
      <c r="C415" s="426"/>
      <c r="D415" s="426"/>
      <c r="E415" s="426"/>
      <c r="F415" s="426"/>
      <c r="G415" s="426"/>
      <c r="H415" s="426"/>
      <c r="I415" s="426"/>
      <c r="J415" s="426"/>
      <c r="K415" s="426"/>
      <c r="L415" s="426"/>
      <c r="M415" s="426"/>
      <c r="N415" s="426"/>
      <c r="O415" s="426"/>
      <c r="P415" s="426"/>
      <c r="Q415" s="426"/>
      <c r="R415" s="426"/>
      <c r="S415" s="426"/>
      <c r="T415" s="426"/>
      <c r="U415" s="426"/>
      <c r="V415" s="426"/>
      <c r="W415" s="426"/>
      <c r="X415" s="426"/>
      <c r="Y415" s="426"/>
      <c r="Z415" s="426"/>
      <c r="AA415" s="426"/>
    </row>
    <row r="416" spans="1:27" ht="15.75" customHeight="1">
      <c r="A416" s="426"/>
      <c r="B416" s="426"/>
      <c r="C416" s="426"/>
      <c r="D416" s="426"/>
      <c r="E416" s="426"/>
      <c r="F416" s="426"/>
      <c r="G416" s="426"/>
      <c r="H416" s="426"/>
      <c r="I416" s="426"/>
      <c r="J416" s="426"/>
      <c r="K416" s="426"/>
      <c r="L416" s="426"/>
      <c r="M416" s="426"/>
      <c r="N416" s="426"/>
      <c r="O416" s="426"/>
      <c r="P416" s="426"/>
      <c r="Q416" s="426"/>
      <c r="R416" s="426"/>
      <c r="S416" s="426"/>
      <c r="T416" s="426"/>
      <c r="U416" s="426"/>
      <c r="V416" s="426"/>
      <c r="W416" s="426"/>
      <c r="X416" s="426"/>
      <c r="Y416" s="426"/>
      <c r="Z416" s="426"/>
      <c r="AA416" s="426"/>
    </row>
    <row r="417" spans="1:27" ht="15.75" customHeight="1">
      <c r="A417" s="426"/>
      <c r="B417" s="426"/>
      <c r="C417" s="426"/>
      <c r="D417" s="426"/>
      <c r="E417" s="426"/>
      <c r="F417" s="426"/>
      <c r="G417" s="426"/>
      <c r="H417" s="426"/>
      <c r="I417" s="426"/>
      <c r="J417" s="426"/>
      <c r="K417" s="426"/>
      <c r="L417" s="426"/>
      <c r="M417" s="426"/>
      <c r="N417" s="426"/>
      <c r="O417" s="426"/>
      <c r="P417" s="426"/>
      <c r="Q417" s="426"/>
      <c r="R417" s="426"/>
      <c r="S417" s="426"/>
      <c r="T417" s="426"/>
      <c r="U417" s="426"/>
      <c r="V417" s="426"/>
      <c r="W417" s="426"/>
      <c r="X417" s="426"/>
      <c r="Y417" s="426"/>
      <c r="Z417" s="426"/>
      <c r="AA417" s="426"/>
    </row>
    <row r="418" spans="1:27" ht="15.75" customHeight="1">
      <c r="A418" s="426"/>
      <c r="B418" s="426"/>
      <c r="C418" s="426"/>
      <c r="D418" s="426"/>
      <c r="E418" s="426"/>
      <c r="F418" s="426"/>
      <c r="G418" s="426"/>
      <c r="H418" s="426"/>
      <c r="I418" s="426"/>
      <c r="J418" s="426"/>
      <c r="K418" s="426"/>
      <c r="L418" s="426"/>
      <c r="M418" s="426"/>
      <c r="N418" s="426"/>
      <c r="O418" s="426"/>
      <c r="P418" s="426"/>
      <c r="Q418" s="426"/>
      <c r="R418" s="426"/>
      <c r="S418" s="426"/>
      <c r="T418" s="426"/>
      <c r="U418" s="426"/>
      <c r="V418" s="426"/>
      <c r="W418" s="426"/>
      <c r="X418" s="426"/>
      <c r="Y418" s="426"/>
      <c r="Z418" s="426"/>
      <c r="AA418" s="426"/>
    </row>
    <row r="419" spans="1:27" ht="15.75" customHeight="1">
      <c r="A419" s="426"/>
      <c r="B419" s="426"/>
      <c r="C419" s="426"/>
      <c r="D419" s="426"/>
      <c r="E419" s="426"/>
      <c r="F419" s="426"/>
      <c r="G419" s="426"/>
      <c r="H419" s="426"/>
      <c r="I419" s="426"/>
      <c r="J419" s="426"/>
      <c r="K419" s="426"/>
      <c r="L419" s="426"/>
      <c r="M419" s="426"/>
      <c r="N419" s="426"/>
      <c r="O419" s="426"/>
      <c r="P419" s="426"/>
      <c r="Q419" s="426"/>
      <c r="R419" s="426"/>
      <c r="S419" s="426"/>
      <c r="T419" s="426"/>
      <c r="U419" s="426"/>
      <c r="V419" s="426"/>
      <c r="W419" s="426"/>
      <c r="X419" s="426"/>
      <c r="Y419" s="426"/>
      <c r="Z419" s="426"/>
      <c r="AA419" s="426"/>
    </row>
    <row r="420" spans="1:27" ht="15.75" customHeight="1">
      <c r="A420" s="426"/>
      <c r="B420" s="426"/>
      <c r="C420" s="426"/>
      <c r="D420" s="426"/>
      <c r="E420" s="426"/>
      <c r="F420" s="426"/>
      <c r="G420" s="426"/>
      <c r="H420" s="426"/>
      <c r="I420" s="426"/>
      <c r="J420" s="426"/>
      <c r="K420" s="426"/>
      <c r="L420" s="426"/>
      <c r="M420" s="426"/>
      <c r="N420" s="426"/>
      <c r="O420" s="426"/>
      <c r="P420" s="426"/>
      <c r="Q420" s="426"/>
      <c r="R420" s="426"/>
      <c r="S420" s="426"/>
      <c r="T420" s="426"/>
      <c r="U420" s="426"/>
      <c r="V420" s="426"/>
      <c r="W420" s="426"/>
      <c r="X420" s="426"/>
      <c r="Y420" s="426"/>
      <c r="Z420" s="426"/>
      <c r="AA420" s="426"/>
    </row>
    <row r="421" spans="1:27" ht="15.75" customHeight="1">
      <c r="A421" s="426"/>
      <c r="B421" s="426"/>
      <c r="C421" s="426"/>
      <c r="D421" s="426"/>
      <c r="E421" s="426"/>
      <c r="F421" s="426"/>
      <c r="G421" s="426"/>
      <c r="H421" s="426"/>
      <c r="I421" s="426"/>
      <c r="J421" s="426"/>
      <c r="K421" s="426"/>
      <c r="L421" s="426"/>
      <c r="M421" s="426"/>
      <c r="N421" s="426"/>
      <c r="O421" s="426"/>
      <c r="P421" s="426"/>
      <c r="Q421" s="426"/>
      <c r="R421" s="426"/>
      <c r="S421" s="426"/>
      <c r="T421" s="426"/>
      <c r="U421" s="426"/>
      <c r="V421" s="426"/>
      <c r="W421" s="426"/>
      <c r="X421" s="426"/>
      <c r="Y421" s="426"/>
      <c r="Z421" s="426"/>
      <c r="AA421" s="426"/>
    </row>
    <row r="422" spans="1:27" ht="15.75" customHeight="1">
      <c r="A422" s="426"/>
      <c r="B422" s="426"/>
      <c r="C422" s="426"/>
      <c r="D422" s="426"/>
      <c r="E422" s="426"/>
      <c r="F422" s="426"/>
      <c r="G422" s="426"/>
      <c r="H422" s="426"/>
      <c r="I422" s="426"/>
      <c r="J422" s="426"/>
      <c r="K422" s="426"/>
      <c r="L422" s="426"/>
      <c r="M422" s="426"/>
      <c r="N422" s="426"/>
      <c r="O422" s="426"/>
      <c r="P422" s="426"/>
      <c r="Q422" s="426"/>
      <c r="R422" s="426"/>
      <c r="S422" s="426"/>
      <c r="T422" s="426"/>
      <c r="U422" s="426"/>
      <c r="V422" s="426"/>
      <c r="W422" s="426"/>
      <c r="X422" s="426"/>
      <c r="Y422" s="426"/>
      <c r="Z422" s="426"/>
      <c r="AA422" s="426"/>
    </row>
    <row r="423" spans="1:27" ht="15.75" customHeight="1">
      <c r="A423" s="426"/>
      <c r="B423" s="426"/>
      <c r="C423" s="426"/>
      <c r="D423" s="426"/>
      <c r="E423" s="426"/>
      <c r="F423" s="426"/>
      <c r="G423" s="426"/>
      <c r="H423" s="426"/>
      <c r="I423" s="426"/>
      <c r="J423" s="426"/>
      <c r="K423" s="426"/>
      <c r="L423" s="426"/>
      <c r="M423" s="426"/>
      <c r="N423" s="426"/>
      <c r="O423" s="426"/>
      <c r="P423" s="426"/>
      <c r="Q423" s="426"/>
      <c r="R423" s="426"/>
      <c r="S423" s="426"/>
      <c r="T423" s="426"/>
      <c r="U423" s="426"/>
      <c r="V423" s="426"/>
      <c r="W423" s="426"/>
      <c r="X423" s="426"/>
      <c r="Y423" s="426"/>
      <c r="Z423" s="426"/>
      <c r="AA423" s="426"/>
    </row>
    <row r="424" spans="1:27" ht="15.75" customHeight="1">
      <c r="A424" s="426"/>
      <c r="B424" s="426"/>
      <c r="C424" s="426"/>
      <c r="D424" s="426"/>
      <c r="E424" s="426"/>
      <c r="F424" s="426"/>
      <c r="G424" s="426"/>
      <c r="H424" s="426"/>
      <c r="I424" s="426"/>
      <c r="J424" s="426"/>
      <c r="K424" s="426"/>
      <c r="L424" s="426"/>
      <c r="M424" s="426"/>
      <c r="N424" s="426"/>
      <c r="O424" s="426"/>
      <c r="P424" s="426"/>
      <c r="Q424" s="426"/>
      <c r="R424" s="426"/>
      <c r="S424" s="426"/>
      <c r="T424" s="426"/>
      <c r="U424" s="426"/>
      <c r="V424" s="426"/>
      <c r="W424" s="426"/>
      <c r="X424" s="426"/>
      <c r="Y424" s="426"/>
      <c r="Z424" s="426"/>
      <c r="AA424" s="426"/>
    </row>
    <row r="425" spans="1:27" ht="15.75" customHeight="1">
      <c r="A425" s="426"/>
      <c r="B425" s="426"/>
      <c r="C425" s="426"/>
      <c r="D425" s="426"/>
      <c r="E425" s="426"/>
      <c r="F425" s="426"/>
      <c r="G425" s="426"/>
      <c r="H425" s="426"/>
      <c r="I425" s="426"/>
      <c r="J425" s="426"/>
      <c r="K425" s="426"/>
      <c r="L425" s="426"/>
      <c r="M425" s="426"/>
      <c r="N425" s="426"/>
      <c r="O425" s="426"/>
      <c r="P425" s="426"/>
      <c r="Q425" s="426"/>
      <c r="R425" s="426"/>
      <c r="S425" s="426"/>
      <c r="T425" s="426"/>
      <c r="U425" s="426"/>
      <c r="V425" s="426"/>
      <c r="W425" s="426"/>
      <c r="X425" s="426"/>
      <c r="Y425" s="426"/>
      <c r="Z425" s="426"/>
      <c r="AA425" s="426"/>
    </row>
    <row r="426" spans="1:27" ht="15.75" customHeight="1">
      <c r="A426" s="426"/>
      <c r="B426" s="426"/>
      <c r="C426" s="426"/>
      <c r="D426" s="426"/>
      <c r="E426" s="426"/>
      <c r="F426" s="426"/>
      <c r="G426" s="426"/>
      <c r="H426" s="426"/>
      <c r="I426" s="426"/>
      <c r="J426" s="426"/>
      <c r="K426" s="426"/>
      <c r="L426" s="426"/>
      <c r="M426" s="426"/>
      <c r="N426" s="426"/>
      <c r="O426" s="426"/>
      <c r="P426" s="426"/>
      <c r="Q426" s="426"/>
      <c r="R426" s="426"/>
      <c r="S426" s="426"/>
      <c r="T426" s="426"/>
      <c r="U426" s="426"/>
      <c r="V426" s="426"/>
      <c r="W426" s="426"/>
      <c r="X426" s="426"/>
      <c r="Y426" s="426"/>
      <c r="Z426" s="426"/>
      <c r="AA426" s="426"/>
    </row>
    <row r="427" spans="1:27" ht="15.75" customHeight="1">
      <c r="A427" s="426"/>
      <c r="B427" s="426"/>
      <c r="C427" s="426"/>
      <c r="D427" s="426"/>
      <c r="E427" s="426"/>
      <c r="F427" s="426"/>
      <c r="G427" s="426"/>
      <c r="H427" s="426"/>
      <c r="I427" s="426"/>
      <c r="J427" s="426"/>
      <c r="K427" s="426"/>
      <c r="L427" s="426"/>
      <c r="M427" s="426"/>
      <c r="N427" s="426"/>
      <c r="O427" s="426"/>
      <c r="P427" s="426"/>
      <c r="Q427" s="426"/>
      <c r="R427" s="426"/>
      <c r="S427" s="426"/>
      <c r="T427" s="426"/>
      <c r="U427" s="426"/>
      <c r="V427" s="426"/>
      <c r="W427" s="426"/>
      <c r="X427" s="426"/>
      <c r="Y427" s="426"/>
      <c r="Z427" s="426"/>
      <c r="AA427" s="426"/>
    </row>
    <row r="428" spans="1:27" ht="15.75" customHeight="1">
      <c r="A428" s="426"/>
      <c r="B428" s="426"/>
      <c r="C428" s="426"/>
      <c r="D428" s="426"/>
      <c r="E428" s="426"/>
      <c r="F428" s="426"/>
      <c r="G428" s="426"/>
      <c r="H428" s="426"/>
      <c r="I428" s="426"/>
      <c r="J428" s="426"/>
      <c r="K428" s="426"/>
      <c r="L428" s="426"/>
      <c r="M428" s="426"/>
      <c r="N428" s="426"/>
      <c r="O428" s="426"/>
      <c r="P428" s="426"/>
      <c r="Q428" s="426"/>
      <c r="R428" s="426"/>
      <c r="S428" s="426"/>
      <c r="T428" s="426"/>
      <c r="U428" s="426"/>
      <c r="V428" s="426"/>
      <c r="W428" s="426"/>
      <c r="X428" s="426"/>
      <c r="Y428" s="426"/>
      <c r="Z428" s="426"/>
      <c r="AA428" s="426"/>
    </row>
    <row r="429" spans="1:27" ht="15.75" customHeight="1">
      <c r="A429" s="426"/>
      <c r="B429" s="426"/>
      <c r="C429" s="426"/>
      <c r="D429" s="426"/>
      <c r="E429" s="426"/>
      <c r="F429" s="426"/>
      <c r="G429" s="426"/>
      <c r="H429" s="426"/>
      <c r="I429" s="426"/>
      <c r="J429" s="426"/>
      <c r="K429" s="426"/>
      <c r="L429" s="426"/>
      <c r="M429" s="426"/>
      <c r="N429" s="426"/>
      <c r="O429" s="426"/>
      <c r="P429" s="426"/>
      <c r="Q429" s="426"/>
      <c r="R429" s="426"/>
      <c r="S429" s="426"/>
      <c r="T429" s="426"/>
      <c r="U429" s="426"/>
      <c r="V429" s="426"/>
      <c r="W429" s="426"/>
      <c r="X429" s="426"/>
      <c r="Y429" s="426"/>
      <c r="Z429" s="426"/>
      <c r="AA429" s="426"/>
    </row>
    <row r="430" spans="1:27" ht="15.75" customHeight="1">
      <c r="A430" s="426"/>
      <c r="B430" s="426"/>
      <c r="C430" s="426"/>
      <c r="D430" s="426"/>
      <c r="E430" s="426"/>
      <c r="F430" s="426"/>
      <c r="G430" s="426"/>
      <c r="H430" s="426"/>
      <c r="I430" s="426"/>
      <c r="J430" s="426"/>
      <c r="K430" s="426"/>
      <c r="L430" s="426"/>
      <c r="M430" s="426"/>
      <c r="N430" s="426"/>
      <c r="O430" s="426"/>
      <c r="P430" s="426"/>
      <c r="Q430" s="426"/>
      <c r="R430" s="426"/>
      <c r="S430" s="426"/>
      <c r="T430" s="426"/>
      <c r="U430" s="426"/>
      <c r="V430" s="426"/>
      <c r="W430" s="426"/>
      <c r="X430" s="426"/>
      <c r="Y430" s="426"/>
      <c r="Z430" s="426"/>
      <c r="AA430" s="426"/>
    </row>
    <row r="431" spans="1:27" ht="15.75" customHeight="1">
      <c r="A431" s="426"/>
      <c r="B431" s="426"/>
      <c r="C431" s="426"/>
      <c r="D431" s="426"/>
      <c r="E431" s="426"/>
      <c r="F431" s="426"/>
      <c r="G431" s="426"/>
      <c r="H431" s="426"/>
      <c r="I431" s="426"/>
      <c r="J431" s="426"/>
      <c r="K431" s="426"/>
      <c r="L431" s="426"/>
      <c r="M431" s="426"/>
      <c r="N431" s="426"/>
      <c r="O431" s="426"/>
      <c r="P431" s="426"/>
      <c r="Q431" s="426"/>
      <c r="R431" s="426"/>
      <c r="S431" s="426"/>
      <c r="T431" s="426"/>
      <c r="U431" s="426"/>
      <c r="V431" s="426"/>
      <c r="W431" s="426"/>
      <c r="X431" s="426"/>
      <c r="Y431" s="426"/>
      <c r="Z431" s="426"/>
      <c r="AA431" s="426"/>
    </row>
    <row r="432" spans="1:27" ht="15.75" customHeight="1">
      <c r="A432" s="426"/>
      <c r="B432" s="426"/>
      <c r="C432" s="426"/>
      <c r="D432" s="426"/>
      <c r="E432" s="426"/>
      <c r="F432" s="426"/>
      <c r="G432" s="426"/>
      <c r="H432" s="426"/>
      <c r="I432" s="426"/>
      <c r="J432" s="426"/>
      <c r="K432" s="426"/>
      <c r="L432" s="426"/>
      <c r="M432" s="426"/>
      <c r="N432" s="426"/>
      <c r="O432" s="426"/>
      <c r="P432" s="426"/>
      <c r="Q432" s="426"/>
      <c r="R432" s="426"/>
      <c r="S432" s="426"/>
      <c r="T432" s="426"/>
      <c r="U432" s="426"/>
      <c r="V432" s="426"/>
      <c r="W432" s="426"/>
      <c r="X432" s="426"/>
      <c r="Y432" s="426"/>
      <c r="Z432" s="426"/>
      <c r="AA432" s="426"/>
    </row>
    <row r="433" spans="1:27" ht="15.75" customHeight="1">
      <c r="A433" s="426"/>
      <c r="B433" s="426"/>
      <c r="C433" s="426"/>
      <c r="D433" s="426"/>
      <c r="E433" s="426"/>
      <c r="F433" s="426"/>
      <c r="G433" s="426"/>
      <c r="H433" s="426"/>
      <c r="I433" s="426"/>
      <c r="J433" s="426"/>
      <c r="K433" s="426"/>
      <c r="L433" s="426"/>
      <c r="M433" s="426"/>
      <c r="N433" s="426"/>
      <c r="O433" s="426"/>
      <c r="P433" s="426"/>
      <c r="Q433" s="426"/>
      <c r="R433" s="426"/>
      <c r="S433" s="426"/>
      <c r="T433" s="426"/>
      <c r="U433" s="426"/>
      <c r="V433" s="426"/>
      <c r="W433" s="426"/>
      <c r="X433" s="426"/>
      <c r="Y433" s="426"/>
      <c r="Z433" s="426"/>
      <c r="AA433" s="426"/>
    </row>
    <row r="434" spans="1:27" ht="15.75" customHeight="1">
      <c r="A434" s="426"/>
      <c r="B434" s="426"/>
      <c r="C434" s="426"/>
      <c r="D434" s="426"/>
      <c r="E434" s="426"/>
      <c r="F434" s="426"/>
      <c r="G434" s="426"/>
      <c r="H434" s="426"/>
      <c r="I434" s="426"/>
      <c r="J434" s="426"/>
      <c r="K434" s="426"/>
      <c r="L434" s="426"/>
      <c r="M434" s="426"/>
      <c r="N434" s="426"/>
      <c r="O434" s="426"/>
      <c r="P434" s="426"/>
      <c r="Q434" s="426"/>
      <c r="R434" s="426"/>
      <c r="S434" s="426"/>
      <c r="T434" s="426"/>
      <c r="U434" s="426"/>
      <c r="V434" s="426"/>
      <c r="W434" s="426"/>
      <c r="X434" s="426"/>
      <c r="Y434" s="426"/>
      <c r="Z434" s="426"/>
      <c r="AA434" s="426"/>
    </row>
    <row r="435" spans="1:27" ht="15.75" customHeight="1">
      <c r="A435" s="426"/>
      <c r="B435" s="426"/>
      <c r="C435" s="426"/>
      <c r="D435" s="426"/>
      <c r="E435" s="426"/>
      <c r="F435" s="426"/>
      <c r="G435" s="426"/>
      <c r="H435" s="426"/>
      <c r="I435" s="426"/>
      <c r="J435" s="426"/>
      <c r="K435" s="426"/>
      <c r="L435" s="426"/>
      <c r="M435" s="426"/>
      <c r="N435" s="426"/>
      <c r="O435" s="426"/>
      <c r="P435" s="426"/>
      <c r="Q435" s="426"/>
      <c r="R435" s="426"/>
      <c r="S435" s="426"/>
      <c r="T435" s="426"/>
      <c r="U435" s="426"/>
      <c r="V435" s="426"/>
      <c r="W435" s="426"/>
      <c r="X435" s="426"/>
      <c r="Y435" s="426"/>
      <c r="Z435" s="426"/>
      <c r="AA435" s="426"/>
    </row>
    <row r="436" spans="1:27" ht="15.75" customHeight="1">
      <c r="A436" s="426"/>
      <c r="B436" s="426"/>
      <c r="C436" s="426"/>
      <c r="D436" s="426"/>
      <c r="E436" s="426"/>
      <c r="F436" s="426"/>
      <c r="G436" s="426"/>
      <c r="H436" s="426"/>
      <c r="I436" s="426"/>
      <c r="J436" s="426"/>
      <c r="K436" s="426"/>
      <c r="L436" s="426"/>
      <c r="M436" s="426"/>
      <c r="N436" s="426"/>
      <c r="O436" s="426"/>
      <c r="P436" s="426"/>
      <c r="Q436" s="426"/>
      <c r="R436" s="426"/>
      <c r="S436" s="426"/>
      <c r="T436" s="426"/>
      <c r="U436" s="426"/>
      <c r="V436" s="426"/>
      <c r="W436" s="426"/>
      <c r="X436" s="426"/>
      <c r="Y436" s="426"/>
      <c r="Z436" s="426"/>
      <c r="AA436" s="426"/>
    </row>
    <row r="437" spans="1:27" ht="15.75" customHeight="1">
      <c r="A437" s="426"/>
      <c r="B437" s="426"/>
      <c r="C437" s="426"/>
      <c r="D437" s="426"/>
      <c r="E437" s="426"/>
      <c r="F437" s="426"/>
      <c r="G437" s="426"/>
      <c r="H437" s="426"/>
      <c r="I437" s="426"/>
      <c r="J437" s="426"/>
      <c r="K437" s="426"/>
      <c r="L437" s="426"/>
      <c r="M437" s="426"/>
      <c r="N437" s="426"/>
      <c r="O437" s="426"/>
      <c r="P437" s="426"/>
      <c r="Q437" s="426"/>
      <c r="R437" s="426"/>
      <c r="S437" s="426"/>
      <c r="T437" s="426"/>
      <c r="U437" s="426"/>
      <c r="V437" s="426"/>
      <c r="W437" s="426"/>
      <c r="X437" s="426"/>
      <c r="Y437" s="426"/>
      <c r="Z437" s="426"/>
      <c r="AA437" s="426"/>
    </row>
    <row r="438" spans="1:27" ht="15.75" customHeight="1">
      <c r="A438" s="426"/>
      <c r="B438" s="426"/>
      <c r="C438" s="426"/>
      <c r="D438" s="426"/>
      <c r="E438" s="426"/>
      <c r="F438" s="426"/>
      <c r="G438" s="426"/>
      <c r="H438" s="426"/>
      <c r="I438" s="426"/>
      <c r="J438" s="426"/>
      <c r="K438" s="426"/>
      <c r="L438" s="426"/>
      <c r="M438" s="426"/>
      <c r="N438" s="426"/>
      <c r="O438" s="426"/>
      <c r="P438" s="426"/>
      <c r="Q438" s="426"/>
      <c r="R438" s="426"/>
      <c r="S438" s="426"/>
      <c r="T438" s="426"/>
      <c r="U438" s="426"/>
      <c r="V438" s="426"/>
      <c r="W438" s="426"/>
      <c r="X438" s="426"/>
      <c r="Y438" s="426"/>
      <c r="Z438" s="426"/>
      <c r="AA438" s="426"/>
    </row>
    <row r="439" spans="1:27" ht="15.75" customHeight="1">
      <c r="A439" s="426"/>
      <c r="B439" s="426"/>
      <c r="C439" s="426"/>
      <c r="D439" s="426"/>
      <c r="E439" s="426"/>
      <c r="F439" s="426"/>
      <c r="G439" s="426"/>
      <c r="H439" s="426"/>
      <c r="I439" s="426"/>
      <c r="J439" s="426"/>
      <c r="K439" s="426"/>
      <c r="L439" s="426"/>
      <c r="M439" s="426"/>
      <c r="N439" s="426"/>
      <c r="O439" s="426"/>
      <c r="P439" s="426"/>
      <c r="Q439" s="426"/>
      <c r="R439" s="426"/>
      <c r="S439" s="426"/>
      <c r="T439" s="426"/>
      <c r="U439" s="426"/>
      <c r="V439" s="426"/>
      <c r="W439" s="426"/>
      <c r="X439" s="426"/>
      <c r="Y439" s="426"/>
      <c r="Z439" s="426"/>
      <c r="AA439" s="426"/>
    </row>
    <row r="440" spans="1:27" ht="15.75" customHeight="1">
      <c r="A440" s="426"/>
      <c r="B440" s="426"/>
      <c r="C440" s="426"/>
      <c r="D440" s="426"/>
      <c r="E440" s="426"/>
      <c r="F440" s="426"/>
      <c r="G440" s="426"/>
      <c r="H440" s="426"/>
      <c r="I440" s="426"/>
      <c r="J440" s="426"/>
      <c r="K440" s="426"/>
      <c r="L440" s="426"/>
      <c r="M440" s="426"/>
      <c r="N440" s="426"/>
      <c r="O440" s="426"/>
      <c r="P440" s="426"/>
      <c r="Q440" s="426"/>
      <c r="R440" s="426"/>
      <c r="S440" s="426"/>
      <c r="T440" s="426"/>
      <c r="U440" s="426"/>
      <c r="V440" s="426"/>
      <c r="W440" s="426"/>
      <c r="X440" s="426"/>
      <c r="Y440" s="426"/>
      <c r="Z440" s="426"/>
      <c r="AA440" s="426"/>
    </row>
    <row r="441" spans="1:27" ht="15.75" customHeight="1">
      <c r="A441" s="426"/>
      <c r="B441" s="426"/>
      <c r="C441" s="426"/>
      <c r="D441" s="426"/>
      <c r="E441" s="426"/>
      <c r="F441" s="426"/>
      <c r="G441" s="426"/>
      <c r="H441" s="426"/>
      <c r="I441" s="426"/>
      <c r="J441" s="426"/>
      <c r="K441" s="426"/>
      <c r="L441" s="426"/>
      <c r="M441" s="426"/>
      <c r="N441" s="426"/>
      <c r="O441" s="426"/>
      <c r="P441" s="426"/>
      <c r="Q441" s="426"/>
      <c r="R441" s="426"/>
      <c r="S441" s="426"/>
      <c r="T441" s="426"/>
      <c r="U441" s="426"/>
      <c r="V441" s="426"/>
      <c r="W441" s="426"/>
      <c r="X441" s="426"/>
      <c r="Y441" s="426"/>
      <c r="Z441" s="426"/>
      <c r="AA441" s="426"/>
    </row>
    <row r="442" spans="1:27" ht="15.75" customHeight="1">
      <c r="A442" s="426"/>
      <c r="B442" s="426"/>
      <c r="C442" s="426"/>
      <c r="D442" s="426"/>
      <c r="E442" s="426"/>
      <c r="F442" s="426"/>
      <c r="G442" s="426"/>
      <c r="H442" s="426"/>
      <c r="I442" s="426"/>
      <c r="J442" s="426"/>
      <c r="K442" s="426"/>
      <c r="L442" s="426"/>
      <c r="M442" s="426"/>
      <c r="N442" s="426"/>
      <c r="O442" s="426"/>
      <c r="P442" s="426"/>
      <c r="Q442" s="426"/>
      <c r="R442" s="426"/>
      <c r="S442" s="426"/>
      <c r="T442" s="426"/>
      <c r="U442" s="426"/>
      <c r="V442" s="426"/>
      <c r="W442" s="426"/>
      <c r="X442" s="426"/>
      <c r="Y442" s="426"/>
      <c r="Z442" s="426"/>
      <c r="AA442" s="426"/>
    </row>
    <row r="443" spans="1:27" ht="15.75" customHeight="1">
      <c r="A443" s="426"/>
      <c r="B443" s="426"/>
      <c r="C443" s="426"/>
      <c r="D443" s="426"/>
      <c r="E443" s="426"/>
      <c r="F443" s="426"/>
      <c r="G443" s="426"/>
      <c r="H443" s="426"/>
      <c r="I443" s="426"/>
      <c r="J443" s="426"/>
      <c r="K443" s="426"/>
      <c r="L443" s="426"/>
      <c r="M443" s="426"/>
      <c r="N443" s="426"/>
      <c r="O443" s="426"/>
      <c r="P443" s="426"/>
      <c r="Q443" s="426"/>
      <c r="R443" s="426"/>
      <c r="S443" s="426"/>
      <c r="T443" s="426"/>
      <c r="U443" s="426"/>
      <c r="V443" s="426"/>
      <c r="W443" s="426"/>
      <c r="X443" s="426"/>
      <c r="Y443" s="426"/>
      <c r="Z443" s="426"/>
      <c r="AA443" s="426"/>
    </row>
    <row r="444" spans="1:27" ht="15.75" customHeight="1">
      <c r="A444" s="426"/>
      <c r="B444" s="426"/>
      <c r="C444" s="426"/>
      <c r="D444" s="426"/>
      <c r="E444" s="426"/>
      <c r="F444" s="426"/>
      <c r="G444" s="426"/>
      <c r="H444" s="426"/>
      <c r="I444" s="426"/>
      <c r="J444" s="426"/>
      <c r="K444" s="426"/>
      <c r="L444" s="426"/>
      <c r="M444" s="426"/>
      <c r="N444" s="426"/>
      <c r="O444" s="426"/>
      <c r="P444" s="426"/>
      <c r="Q444" s="426"/>
      <c r="R444" s="426"/>
      <c r="S444" s="426"/>
      <c r="T444" s="426"/>
      <c r="U444" s="426"/>
      <c r="V444" s="426"/>
      <c r="W444" s="426"/>
      <c r="X444" s="426"/>
      <c r="Y444" s="426"/>
      <c r="Z444" s="426"/>
      <c r="AA444" s="426"/>
    </row>
    <row r="445" spans="1:27" ht="15.75" customHeight="1">
      <c r="A445" s="426"/>
      <c r="B445" s="426"/>
      <c r="C445" s="426"/>
      <c r="D445" s="426"/>
      <c r="E445" s="426"/>
      <c r="F445" s="426"/>
      <c r="G445" s="426"/>
      <c r="H445" s="426"/>
      <c r="I445" s="426"/>
      <c r="J445" s="426"/>
      <c r="K445" s="426"/>
      <c r="L445" s="426"/>
      <c r="M445" s="426"/>
      <c r="N445" s="426"/>
      <c r="O445" s="426"/>
      <c r="P445" s="426"/>
      <c r="Q445" s="426"/>
      <c r="R445" s="426"/>
      <c r="S445" s="426"/>
      <c r="T445" s="426"/>
      <c r="U445" s="426"/>
      <c r="V445" s="426"/>
      <c r="W445" s="426"/>
      <c r="X445" s="426"/>
      <c r="Y445" s="426"/>
      <c r="Z445" s="426"/>
      <c r="AA445" s="426"/>
    </row>
    <row r="446" spans="1:27" ht="15.75" customHeight="1">
      <c r="A446" s="426"/>
      <c r="B446" s="426"/>
      <c r="C446" s="426"/>
      <c r="D446" s="426"/>
      <c r="E446" s="426"/>
      <c r="F446" s="426"/>
      <c r="G446" s="426"/>
      <c r="H446" s="426"/>
      <c r="I446" s="426"/>
      <c r="J446" s="426"/>
      <c r="K446" s="426"/>
      <c r="L446" s="426"/>
      <c r="M446" s="426"/>
      <c r="N446" s="426"/>
      <c r="O446" s="426"/>
      <c r="P446" s="426"/>
      <c r="Q446" s="426"/>
      <c r="R446" s="426"/>
      <c r="S446" s="426"/>
      <c r="T446" s="426"/>
      <c r="U446" s="426"/>
      <c r="V446" s="426"/>
      <c r="W446" s="426"/>
      <c r="X446" s="426"/>
      <c r="Y446" s="426"/>
      <c r="Z446" s="426"/>
      <c r="AA446" s="426"/>
    </row>
    <row r="447" spans="1:27" ht="15.75" customHeight="1">
      <c r="A447" s="426"/>
      <c r="B447" s="426"/>
      <c r="C447" s="426"/>
      <c r="D447" s="426"/>
      <c r="E447" s="426"/>
      <c r="F447" s="426"/>
      <c r="G447" s="426"/>
      <c r="H447" s="426"/>
      <c r="I447" s="426"/>
      <c r="J447" s="426"/>
      <c r="K447" s="426"/>
      <c r="L447" s="426"/>
      <c r="M447" s="426"/>
      <c r="N447" s="426"/>
      <c r="O447" s="426"/>
      <c r="P447" s="426"/>
      <c r="Q447" s="426"/>
      <c r="R447" s="426"/>
      <c r="S447" s="426"/>
      <c r="T447" s="426"/>
      <c r="U447" s="426"/>
      <c r="V447" s="426"/>
      <c r="W447" s="426"/>
      <c r="X447" s="426"/>
      <c r="Y447" s="426"/>
      <c r="Z447" s="426"/>
      <c r="AA447" s="426"/>
    </row>
    <row r="448" spans="1:27" ht="15.75" customHeight="1">
      <c r="A448" s="426"/>
      <c r="B448" s="426"/>
      <c r="C448" s="426"/>
      <c r="D448" s="426"/>
      <c r="E448" s="426"/>
      <c r="F448" s="426"/>
      <c r="G448" s="426"/>
      <c r="H448" s="426"/>
      <c r="I448" s="426"/>
      <c r="J448" s="426"/>
      <c r="K448" s="426"/>
      <c r="L448" s="426"/>
      <c r="M448" s="426"/>
      <c r="N448" s="426"/>
      <c r="O448" s="426"/>
      <c r="P448" s="426"/>
      <c r="Q448" s="426"/>
      <c r="R448" s="426"/>
      <c r="S448" s="426"/>
      <c r="T448" s="426"/>
      <c r="U448" s="426"/>
      <c r="V448" s="426"/>
      <c r="W448" s="426"/>
      <c r="X448" s="426"/>
      <c r="Y448" s="426"/>
      <c r="Z448" s="426"/>
      <c r="AA448" s="426"/>
    </row>
    <row r="449" spans="1:27" ht="15.75" customHeight="1">
      <c r="A449" s="426"/>
      <c r="B449" s="426"/>
      <c r="C449" s="426"/>
      <c r="D449" s="426"/>
      <c r="E449" s="426"/>
      <c r="F449" s="426"/>
      <c r="G449" s="426"/>
      <c r="H449" s="426"/>
      <c r="I449" s="426"/>
      <c r="J449" s="426"/>
      <c r="K449" s="426"/>
      <c r="L449" s="426"/>
      <c r="M449" s="426"/>
      <c r="N449" s="426"/>
      <c r="O449" s="426"/>
      <c r="P449" s="426"/>
      <c r="Q449" s="426"/>
      <c r="R449" s="426"/>
      <c r="S449" s="426"/>
      <c r="T449" s="426"/>
      <c r="U449" s="426"/>
      <c r="V449" s="426"/>
      <c r="W449" s="426"/>
      <c r="X449" s="426"/>
      <c r="Y449" s="426"/>
      <c r="Z449" s="426"/>
      <c r="AA449" s="426"/>
    </row>
    <row r="450" spans="1:27" ht="15.75" customHeight="1">
      <c r="A450" s="426"/>
      <c r="B450" s="426"/>
      <c r="C450" s="426"/>
      <c r="D450" s="426"/>
      <c r="E450" s="426"/>
      <c r="F450" s="426"/>
      <c r="G450" s="426"/>
      <c r="H450" s="426"/>
      <c r="I450" s="426"/>
      <c r="J450" s="426"/>
      <c r="K450" s="426"/>
      <c r="L450" s="426"/>
      <c r="M450" s="426"/>
      <c r="N450" s="426"/>
      <c r="O450" s="426"/>
      <c r="P450" s="426"/>
      <c r="Q450" s="426"/>
      <c r="R450" s="426"/>
      <c r="S450" s="426"/>
      <c r="T450" s="426"/>
      <c r="U450" s="426"/>
      <c r="V450" s="426"/>
      <c r="W450" s="426"/>
      <c r="X450" s="426"/>
      <c r="Y450" s="426"/>
      <c r="Z450" s="426"/>
      <c r="AA450" s="426"/>
    </row>
    <row r="451" spans="1:27" ht="15.75" customHeight="1">
      <c r="A451" s="426"/>
      <c r="B451" s="426"/>
      <c r="C451" s="426"/>
      <c r="D451" s="426"/>
      <c r="E451" s="426"/>
      <c r="F451" s="426"/>
      <c r="G451" s="426"/>
      <c r="H451" s="426"/>
      <c r="I451" s="426"/>
      <c r="J451" s="426"/>
      <c r="K451" s="426"/>
      <c r="L451" s="426"/>
      <c r="M451" s="426"/>
      <c r="N451" s="426"/>
      <c r="O451" s="426"/>
      <c r="P451" s="426"/>
      <c r="Q451" s="426"/>
      <c r="R451" s="426"/>
      <c r="S451" s="426"/>
      <c r="T451" s="426"/>
      <c r="U451" s="426"/>
      <c r="V451" s="426"/>
      <c r="W451" s="426"/>
      <c r="X451" s="426"/>
      <c r="Y451" s="426"/>
      <c r="Z451" s="426"/>
      <c r="AA451" s="426"/>
    </row>
    <row r="452" spans="1:27" ht="15.75" customHeight="1">
      <c r="A452" s="426"/>
      <c r="B452" s="426"/>
      <c r="C452" s="426"/>
      <c r="D452" s="426"/>
      <c r="E452" s="426"/>
      <c r="F452" s="426"/>
      <c r="G452" s="426"/>
      <c r="H452" s="426"/>
      <c r="I452" s="426"/>
      <c r="J452" s="426"/>
      <c r="K452" s="426"/>
      <c r="L452" s="426"/>
      <c r="M452" s="426"/>
      <c r="N452" s="426"/>
      <c r="O452" s="426"/>
      <c r="P452" s="426"/>
      <c r="Q452" s="426"/>
      <c r="R452" s="426"/>
      <c r="S452" s="426"/>
      <c r="T452" s="426"/>
      <c r="U452" s="426"/>
      <c r="V452" s="426"/>
      <c r="W452" s="426"/>
      <c r="X452" s="426"/>
      <c r="Y452" s="426"/>
      <c r="Z452" s="426"/>
      <c r="AA452" s="426"/>
    </row>
    <row r="453" spans="1:27" ht="15.75" customHeight="1">
      <c r="A453" s="426"/>
      <c r="B453" s="426"/>
      <c r="C453" s="426"/>
      <c r="D453" s="426"/>
      <c r="E453" s="426"/>
      <c r="F453" s="426"/>
      <c r="G453" s="426"/>
      <c r="H453" s="426"/>
      <c r="I453" s="426"/>
      <c r="J453" s="426"/>
      <c r="K453" s="426"/>
      <c r="L453" s="426"/>
      <c r="M453" s="426"/>
      <c r="N453" s="426"/>
      <c r="O453" s="426"/>
      <c r="P453" s="426"/>
      <c r="Q453" s="426"/>
      <c r="R453" s="426"/>
      <c r="S453" s="426"/>
      <c r="T453" s="426"/>
      <c r="U453" s="426"/>
      <c r="V453" s="426"/>
      <c r="W453" s="426"/>
      <c r="X453" s="426"/>
      <c r="Y453" s="426"/>
      <c r="Z453" s="426"/>
      <c r="AA453" s="426"/>
    </row>
    <row r="454" spans="1:27" ht="15.75" customHeight="1">
      <c r="A454" s="426"/>
      <c r="B454" s="426"/>
      <c r="C454" s="426"/>
      <c r="D454" s="426"/>
      <c r="E454" s="426"/>
      <c r="F454" s="426"/>
      <c r="G454" s="426"/>
      <c r="H454" s="426"/>
      <c r="I454" s="426"/>
      <c r="J454" s="426"/>
      <c r="K454" s="426"/>
      <c r="L454" s="426"/>
      <c r="M454" s="426"/>
      <c r="N454" s="426"/>
      <c r="O454" s="426"/>
      <c r="P454" s="426"/>
      <c r="Q454" s="426"/>
      <c r="R454" s="426"/>
      <c r="S454" s="426"/>
      <c r="T454" s="426"/>
      <c r="U454" s="426"/>
      <c r="V454" s="426"/>
      <c r="W454" s="426"/>
      <c r="X454" s="426"/>
      <c r="Y454" s="426"/>
      <c r="Z454" s="426"/>
      <c r="AA454" s="426"/>
    </row>
    <row r="455" spans="1:27" ht="15.75" customHeight="1">
      <c r="A455" s="426"/>
      <c r="B455" s="426"/>
      <c r="C455" s="426"/>
      <c r="D455" s="426"/>
      <c r="E455" s="426"/>
      <c r="F455" s="426"/>
      <c r="G455" s="426"/>
      <c r="H455" s="426"/>
      <c r="I455" s="426"/>
      <c r="J455" s="426"/>
      <c r="K455" s="426"/>
      <c r="L455" s="426"/>
      <c r="M455" s="426"/>
      <c r="N455" s="426"/>
      <c r="O455" s="426"/>
      <c r="P455" s="426"/>
      <c r="Q455" s="426"/>
      <c r="R455" s="426"/>
      <c r="S455" s="426"/>
      <c r="T455" s="426"/>
      <c r="U455" s="426"/>
      <c r="V455" s="426"/>
      <c r="W455" s="426"/>
      <c r="X455" s="426"/>
      <c r="Y455" s="426"/>
      <c r="Z455" s="426"/>
      <c r="AA455" s="426"/>
    </row>
    <row r="456" spans="1:27" ht="15.75" customHeight="1">
      <c r="A456" s="426"/>
      <c r="B456" s="426"/>
      <c r="C456" s="426"/>
      <c r="D456" s="426"/>
      <c r="E456" s="426"/>
      <c r="F456" s="426"/>
      <c r="G456" s="426"/>
      <c r="H456" s="426"/>
      <c r="I456" s="426"/>
      <c r="J456" s="426"/>
      <c r="K456" s="426"/>
      <c r="L456" s="426"/>
      <c r="M456" s="426"/>
      <c r="N456" s="426"/>
      <c r="O456" s="426"/>
      <c r="P456" s="426"/>
      <c r="Q456" s="426"/>
      <c r="R456" s="426"/>
      <c r="S456" s="426"/>
      <c r="T456" s="426"/>
      <c r="U456" s="426"/>
      <c r="V456" s="426"/>
      <c r="W456" s="426"/>
      <c r="X456" s="426"/>
      <c r="Y456" s="426"/>
      <c r="Z456" s="426"/>
      <c r="AA456" s="426"/>
    </row>
    <row r="457" spans="1:27" ht="15.75" customHeight="1">
      <c r="A457" s="426"/>
      <c r="B457" s="426"/>
      <c r="C457" s="426"/>
      <c r="D457" s="426"/>
      <c r="E457" s="426"/>
      <c r="F457" s="426"/>
      <c r="G457" s="426"/>
      <c r="H457" s="426"/>
      <c r="I457" s="426"/>
      <c r="J457" s="426"/>
      <c r="K457" s="426"/>
      <c r="L457" s="426"/>
      <c r="M457" s="426"/>
      <c r="N457" s="426"/>
      <c r="O457" s="426"/>
      <c r="P457" s="426"/>
      <c r="Q457" s="426"/>
      <c r="R457" s="426"/>
      <c r="S457" s="426"/>
      <c r="T457" s="426"/>
      <c r="U457" s="426"/>
      <c r="V457" s="426"/>
      <c r="W457" s="426"/>
      <c r="X457" s="426"/>
      <c r="Y457" s="426"/>
      <c r="Z457" s="426"/>
      <c r="AA457" s="426"/>
    </row>
    <row r="458" spans="1:27" ht="15.75" customHeight="1">
      <c r="A458" s="426"/>
      <c r="B458" s="426"/>
      <c r="C458" s="426"/>
      <c r="D458" s="426"/>
      <c r="E458" s="426"/>
      <c r="F458" s="426"/>
      <c r="G458" s="426"/>
      <c r="H458" s="426"/>
      <c r="I458" s="426"/>
      <c r="J458" s="426"/>
      <c r="K458" s="426"/>
      <c r="L458" s="426"/>
      <c r="M458" s="426"/>
      <c r="N458" s="426"/>
      <c r="O458" s="426"/>
      <c r="P458" s="426"/>
      <c r="Q458" s="426"/>
      <c r="R458" s="426"/>
      <c r="S458" s="426"/>
      <c r="T458" s="426"/>
      <c r="U458" s="426"/>
      <c r="V458" s="426"/>
      <c r="W458" s="426"/>
      <c r="X458" s="426"/>
      <c r="Y458" s="426"/>
      <c r="Z458" s="426"/>
      <c r="AA458" s="426"/>
    </row>
    <row r="459" spans="1:27" ht="15.75" customHeight="1">
      <c r="A459" s="426"/>
      <c r="B459" s="426"/>
      <c r="C459" s="426"/>
      <c r="D459" s="426"/>
      <c r="E459" s="426"/>
      <c r="F459" s="426"/>
      <c r="G459" s="426"/>
      <c r="H459" s="426"/>
      <c r="I459" s="426"/>
      <c r="J459" s="426"/>
      <c r="K459" s="426"/>
      <c r="L459" s="426"/>
      <c r="M459" s="426"/>
      <c r="N459" s="426"/>
      <c r="O459" s="426"/>
      <c r="P459" s="426"/>
      <c r="Q459" s="426"/>
      <c r="R459" s="426"/>
      <c r="S459" s="426"/>
      <c r="T459" s="426"/>
      <c r="U459" s="426"/>
      <c r="V459" s="426"/>
      <c r="W459" s="426"/>
      <c r="X459" s="426"/>
      <c r="Y459" s="426"/>
      <c r="Z459" s="426"/>
      <c r="AA459" s="426"/>
    </row>
    <row r="460" spans="1:27" ht="15.75" customHeight="1">
      <c r="A460" s="426"/>
      <c r="B460" s="426"/>
      <c r="C460" s="426"/>
      <c r="D460" s="426"/>
      <c r="E460" s="426"/>
      <c r="F460" s="426"/>
      <c r="G460" s="426"/>
      <c r="H460" s="426"/>
      <c r="I460" s="426"/>
      <c r="J460" s="426"/>
      <c r="K460" s="426"/>
      <c r="L460" s="426"/>
      <c r="M460" s="426"/>
      <c r="N460" s="426"/>
      <c r="O460" s="426"/>
      <c r="P460" s="426"/>
      <c r="Q460" s="426"/>
      <c r="R460" s="426"/>
      <c r="S460" s="426"/>
      <c r="T460" s="426"/>
      <c r="U460" s="426"/>
      <c r="V460" s="426"/>
      <c r="W460" s="426"/>
      <c r="X460" s="426"/>
      <c r="Y460" s="426"/>
      <c r="Z460" s="426"/>
      <c r="AA460" s="426"/>
    </row>
    <row r="461" spans="1:27" ht="15.75" customHeight="1">
      <c r="A461" s="426"/>
      <c r="B461" s="426"/>
      <c r="C461" s="426"/>
      <c r="D461" s="426"/>
      <c r="E461" s="426"/>
      <c r="F461" s="426"/>
      <c r="G461" s="426"/>
      <c r="H461" s="426"/>
      <c r="I461" s="426"/>
      <c r="J461" s="426"/>
      <c r="K461" s="426"/>
      <c r="L461" s="426"/>
      <c r="M461" s="426"/>
      <c r="N461" s="426"/>
      <c r="O461" s="426"/>
      <c r="P461" s="426"/>
      <c r="Q461" s="426"/>
      <c r="R461" s="426"/>
      <c r="S461" s="426"/>
      <c r="T461" s="426"/>
      <c r="U461" s="426"/>
      <c r="V461" s="426"/>
      <c r="W461" s="426"/>
      <c r="X461" s="426"/>
      <c r="Y461" s="426"/>
      <c r="Z461" s="426"/>
      <c r="AA461" s="426"/>
    </row>
    <row r="462" spans="1:27" ht="15.75" customHeight="1">
      <c r="A462" s="426"/>
      <c r="B462" s="426"/>
      <c r="C462" s="426"/>
      <c r="D462" s="426"/>
      <c r="E462" s="426"/>
      <c r="F462" s="426"/>
      <c r="G462" s="426"/>
      <c r="H462" s="426"/>
      <c r="I462" s="426"/>
      <c r="J462" s="426"/>
      <c r="K462" s="426"/>
      <c r="L462" s="426"/>
      <c r="M462" s="426"/>
      <c r="N462" s="426"/>
      <c r="O462" s="426"/>
      <c r="P462" s="426"/>
      <c r="Q462" s="426"/>
      <c r="R462" s="426"/>
      <c r="S462" s="426"/>
      <c r="T462" s="426"/>
      <c r="U462" s="426"/>
      <c r="V462" s="426"/>
      <c r="W462" s="426"/>
      <c r="X462" s="426"/>
      <c r="Y462" s="426"/>
      <c r="Z462" s="426"/>
      <c r="AA462" s="426"/>
    </row>
    <row r="463" spans="1:27" ht="15.75" customHeight="1">
      <c r="A463" s="426"/>
      <c r="B463" s="426"/>
      <c r="C463" s="426"/>
      <c r="D463" s="426"/>
      <c r="E463" s="426"/>
      <c r="F463" s="426"/>
      <c r="G463" s="426"/>
      <c r="H463" s="426"/>
      <c r="I463" s="426"/>
      <c r="J463" s="426"/>
      <c r="K463" s="426"/>
      <c r="L463" s="426"/>
      <c r="M463" s="426"/>
      <c r="N463" s="426"/>
      <c r="O463" s="426"/>
      <c r="P463" s="426"/>
      <c r="Q463" s="426"/>
      <c r="R463" s="426"/>
      <c r="S463" s="426"/>
      <c r="T463" s="426"/>
      <c r="U463" s="426"/>
      <c r="V463" s="426"/>
      <c r="W463" s="426"/>
      <c r="X463" s="426"/>
      <c r="Y463" s="426"/>
      <c r="Z463" s="426"/>
      <c r="AA463" s="426"/>
    </row>
    <row r="464" spans="1:27" ht="15.75" customHeight="1">
      <c r="A464" s="426"/>
      <c r="B464" s="426"/>
      <c r="C464" s="426"/>
      <c r="D464" s="426"/>
      <c r="E464" s="426"/>
      <c r="F464" s="426"/>
      <c r="G464" s="426"/>
      <c r="H464" s="426"/>
      <c r="I464" s="426"/>
      <c r="J464" s="426"/>
      <c r="K464" s="426"/>
      <c r="L464" s="426"/>
      <c r="M464" s="426"/>
      <c r="N464" s="426"/>
      <c r="O464" s="426"/>
      <c r="P464" s="426"/>
      <c r="Q464" s="426"/>
      <c r="R464" s="426"/>
      <c r="S464" s="426"/>
      <c r="T464" s="426"/>
      <c r="U464" s="426"/>
      <c r="V464" s="426"/>
      <c r="W464" s="426"/>
      <c r="X464" s="426"/>
      <c r="Y464" s="426"/>
      <c r="Z464" s="426"/>
      <c r="AA464" s="426"/>
    </row>
    <row r="465" spans="1:27" ht="15.75" customHeight="1">
      <c r="A465" s="426"/>
      <c r="B465" s="426"/>
      <c r="C465" s="426"/>
      <c r="D465" s="426"/>
      <c r="E465" s="426"/>
      <c r="F465" s="426"/>
      <c r="G465" s="426"/>
      <c r="H465" s="426"/>
      <c r="I465" s="426"/>
      <c r="J465" s="426"/>
      <c r="K465" s="426"/>
      <c r="L465" s="426"/>
      <c r="M465" s="426"/>
      <c r="N465" s="426"/>
      <c r="O465" s="426"/>
      <c r="P465" s="426"/>
      <c r="Q465" s="426"/>
      <c r="R465" s="426"/>
      <c r="S465" s="426"/>
      <c r="T465" s="426"/>
      <c r="U465" s="426"/>
      <c r="V465" s="426"/>
      <c r="W465" s="426"/>
      <c r="X465" s="426"/>
      <c r="Y465" s="426"/>
      <c r="Z465" s="426"/>
      <c r="AA465" s="426"/>
    </row>
    <row r="466" spans="1:27" ht="15.75" customHeight="1">
      <c r="A466" s="426"/>
      <c r="B466" s="426"/>
      <c r="C466" s="426"/>
      <c r="D466" s="426"/>
      <c r="E466" s="426"/>
      <c r="F466" s="426"/>
      <c r="G466" s="426"/>
      <c r="H466" s="426"/>
      <c r="I466" s="426"/>
      <c r="J466" s="426"/>
      <c r="K466" s="426"/>
      <c r="L466" s="426"/>
      <c r="M466" s="426"/>
      <c r="N466" s="426"/>
      <c r="O466" s="426"/>
      <c r="P466" s="426"/>
      <c r="Q466" s="426"/>
      <c r="R466" s="426"/>
      <c r="S466" s="426"/>
      <c r="T466" s="426"/>
      <c r="U466" s="426"/>
      <c r="V466" s="426"/>
      <c r="W466" s="426"/>
      <c r="X466" s="426"/>
      <c r="Y466" s="426"/>
      <c r="Z466" s="426"/>
      <c r="AA466" s="426"/>
    </row>
    <row r="467" spans="1:27" ht="15.75" customHeight="1">
      <c r="A467" s="426"/>
      <c r="B467" s="426"/>
      <c r="C467" s="426"/>
      <c r="D467" s="426"/>
      <c r="E467" s="426"/>
      <c r="F467" s="426"/>
      <c r="G467" s="426"/>
      <c r="H467" s="426"/>
      <c r="I467" s="426"/>
      <c r="J467" s="426"/>
      <c r="K467" s="426"/>
      <c r="L467" s="426"/>
      <c r="M467" s="426"/>
      <c r="N467" s="426"/>
      <c r="O467" s="426"/>
      <c r="P467" s="426"/>
      <c r="Q467" s="426"/>
      <c r="R467" s="426"/>
      <c r="S467" s="426"/>
      <c r="T467" s="426"/>
      <c r="U467" s="426"/>
      <c r="V467" s="426"/>
      <c r="W467" s="426"/>
      <c r="X467" s="426"/>
      <c r="Y467" s="426"/>
      <c r="Z467" s="426"/>
      <c r="AA467" s="426"/>
    </row>
    <row r="468" spans="1:27" ht="15.75" customHeight="1">
      <c r="A468" s="426"/>
      <c r="B468" s="426"/>
      <c r="C468" s="426"/>
      <c r="D468" s="426"/>
      <c r="E468" s="426"/>
      <c r="F468" s="426"/>
      <c r="G468" s="426"/>
      <c r="H468" s="426"/>
      <c r="I468" s="426"/>
      <c r="J468" s="426"/>
      <c r="K468" s="426"/>
      <c r="L468" s="426"/>
      <c r="M468" s="426"/>
      <c r="N468" s="426"/>
      <c r="O468" s="426"/>
      <c r="P468" s="426"/>
      <c r="Q468" s="426"/>
      <c r="R468" s="426"/>
      <c r="S468" s="426"/>
      <c r="T468" s="426"/>
      <c r="U468" s="426"/>
      <c r="V468" s="426"/>
      <c r="W468" s="426"/>
      <c r="X468" s="426"/>
      <c r="Y468" s="426"/>
      <c r="Z468" s="426"/>
      <c r="AA468" s="426"/>
    </row>
    <row r="469" spans="1:27" ht="15.75" customHeight="1">
      <c r="A469" s="426"/>
      <c r="B469" s="426"/>
      <c r="C469" s="426"/>
      <c r="D469" s="426"/>
      <c r="E469" s="426"/>
      <c r="F469" s="426"/>
      <c r="G469" s="426"/>
      <c r="H469" s="426"/>
      <c r="I469" s="426"/>
      <c r="J469" s="426"/>
      <c r="K469" s="426"/>
      <c r="L469" s="426"/>
      <c r="M469" s="426"/>
      <c r="N469" s="426"/>
      <c r="O469" s="426"/>
      <c r="P469" s="426"/>
      <c r="Q469" s="426"/>
      <c r="R469" s="426"/>
      <c r="S469" s="426"/>
      <c r="T469" s="426"/>
      <c r="U469" s="426"/>
      <c r="V469" s="426"/>
      <c r="W469" s="426"/>
      <c r="X469" s="426"/>
      <c r="Y469" s="426"/>
      <c r="Z469" s="426"/>
      <c r="AA469" s="426"/>
    </row>
    <row r="470" spans="1:27" ht="15.75" customHeight="1">
      <c r="A470" s="426"/>
      <c r="B470" s="426"/>
      <c r="C470" s="426"/>
      <c r="D470" s="426"/>
      <c r="E470" s="426"/>
      <c r="F470" s="426"/>
      <c r="G470" s="426"/>
      <c r="H470" s="426"/>
      <c r="I470" s="426"/>
      <c r="J470" s="426"/>
      <c r="K470" s="426"/>
      <c r="L470" s="426"/>
      <c r="M470" s="426"/>
      <c r="N470" s="426"/>
      <c r="O470" s="426"/>
      <c r="P470" s="426"/>
      <c r="Q470" s="426"/>
      <c r="R470" s="426"/>
      <c r="S470" s="426"/>
      <c r="T470" s="426"/>
      <c r="U470" s="426"/>
      <c r="V470" s="426"/>
      <c r="W470" s="426"/>
      <c r="X470" s="426"/>
      <c r="Y470" s="426"/>
      <c r="Z470" s="426"/>
      <c r="AA470" s="426"/>
    </row>
    <row r="471" spans="1:27" ht="15.75" customHeight="1">
      <c r="A471" s="426"/>
      <c r="B471" s="426"/>
      <c r="C471" s="426"/>
      <c r="D471" s="426"/>
      <c r="E471" s="426"/>
      <c r="F471" s="426"/>
      <c r="G471" s="426"/>
      <c r="H471" s="426"/>
      <c r="I471" s="426"/>
      <c r="J471" s="426"/>
      <c r="K471" s="426"/>
      <c r="L471" s="426"/>
      <c r="M471" s="426"/>
      <c r="N471" s="426"/>
      <c r="O471" s="426"/>
      <c r="P471" s="426"/>
      <c r="Q471" s="426"/>
      <c r="R471" s="426"/>
      <c r="S471" s="426"/>
      <c r="T471" s="426"/>
      <c r="U471" s="426"/>
      <c r="V471" s="426"/>
      <c r="W471" s="426"/>
      <c r="X471" s="426"/>
      <c r="Y471" s="426"/>
      <c r="Z471" s="426"/>
      <c r="AA471" s="426"/>
    </row>
    <row r="472" spans="1:27" ht="15.75" customHeight="1">
      <c r="A472" s="426"/>
      <c r="B472" s="426"/>
      <c r="C472" s="426"/>
      <c r="D472" s="426"/>
      <c r="E472" s="426"/>
      <c r="F472" s="426"/>
      <c r="G472" s="426"/>
      <c r="H472" s="426"/>
      <c r="I472" s="426"/>
      <c r="J472" s="426"/>
      <c r="K472" s="426"/>
      <c r="L472" s="426"/>
      <c r="M472" s="426"/>
      <c r="N472" s="426"/>
      <c r="O472" s="426"/>
      <c r="P472" s="426"/>
      <c r="Q472" s="426"/>
      <c r="R472" s="426"/>
      <c r="S472" s="426"/>
      <c r="T472" s="426"/>
      <c r="U472" s="426"/>
      <c r="V472" s="426"/>
      <c r="W472" s="426"/>
      <c r="X472" s="426"/>
      <c r="Y472" s="426"/>
      <c r="Z472" s="426"/>
      <c r="AA472" s="426"/>
    </row>
    <row r="473" spans="1:27" ht="15.75" customHeight="1">
      <c r="A473" s="426"/>
      <c r="B473" s="426"/>
      <c r="C473" s="426"/>
      <c r="D473" s="426"/>
      <c r="E473" s="426"/>
      <c r="F473" s="426"/>
      <c r="G473" s="426"/>
      <c r="H473" s="426"/>
      <c r="I473" s="426"/>
      <c r="J473" s="426"/>
      <c r="K473" s="426"/>
      <c r="L473" s="426"/>
      <c r="M473" s="426"/>
      <c r="N473" s="426"/>
      <c r="O473" s="426"/>
      <c r="P473" s="426"/>
      <c r="Q473" s="426"/>
      <c r="R473" s="426"/>
      <c r="S473" s="426"/>
      <c r="T473" s="426"/>
      <c r="U473" s="426"/>
      <c r="V473" s="426"/>
      <c r="W473" s="426"/>
      <c r="X473" s="426"/>
      <c r="Y473" s="426"/>
      <c r="Z473" s="426"/>
      <c r="AA473" s="426"/>
    </row>
    <row r="474" spans="1:27" ht="15.75" customHeight="1">
      <c r="A474" s="426"/>
      <c r="B474" s="426"/>
      <c r="C474" s="426"/>
      <c r="D474" s="426"/>
      <c r="E474" s="426"/>
      <c r="F474" s="426"/>
      <c r="G474" s="426"/>
      <c r="H474" s="426"/>
      <c r="I474" s="426"/>
      <c r="J474" s="426"/>
      <c r="K474" s="426"/>
      <c r="L474" s="426"/>
      <c r="M474" s="426"/>
      <c r="N474" s="426"/>
      <c r="O474" s="426"/>
      <c r="P474" s="426"/>
      <c r="Q474" s="426"/>
      <c r="R474" s="426"/>
      <c r="S474" s="426"/>
      <c r="T474" s="426"/>
      <c r="U474" s="426"/>
      <c r="V474" s="426"/>
      <c r="W474" s="426"/>
      <c r="X474" s="426"/>
      <c r="Y474" s="426"/>
      <c r="Z474" s="426"/>
      <c r="AA474" s="426"/>
    </row>
    <row r="475" spans="1:27" ht="15.75" customHeight="1">
      <c r="A475" s="426"/>
      <c r="B475" s="426"/>
      <c r="C475" s="426"/>
      <c r="D475" s="426"/>
      <c r="E475" s="426"/>
      <c r="F475" s="426"/>
      <c r="G475" s="426"/>
      <c r="H475" s="426"/>
      <c r="I475" s="426"/>
      <c r="J475" s="426"/>
      <c r="K475" s="426"/>
      <c r="L475" s="426"/>
      <c r="M475" s="426"/>
      <c r="N475" s="426"/>
      <c r="O475" s="426"/>
      <c r="P475" s="426"/>
      <c r="Q475" s="426"/>
      <c r="R475" s="426"/>
      <c r="S475" s="426"/>
      <c r="T475" s="426"/>
      <c r="U475" s="426"/>
      <c r="V475" s="426"/>
      <c r="W475" s="426"/>
      <c r="X475" s="426"/>
      <c r="Y475" s="426"/>
      <c r="Z475" s="426"/>
      <c r="AA475" s="426"/>
    </row>
    <row r="476" spans="1:27" ht="15.75" customHeight="1">
      <c r="A476" s="426"/>
      <c r="B476" s="426"/>
      <c r="C476" s="426"/>
      <c r="D476" s="426"/>
      <c r="E476" s="426"/>
      <c r="F476" s="426"/>
      <c r="G476" s="426"/>
      <c r="H476" s="426"/>
      <c r="I476" s="426"/>
      <c r="J476" s="426"/>
      <c r="K476" s="426"/>
      <c r="L476" s="426"/>
      <c r="M476" s="426"/>
      <c r="N476" s="426"/>
      <c r="O476" s="426"/>
      <c r="P476" s="426"/>
      <c r="Q476" s="426"/>
      <c r="R476" s="426"/>
      <c r="S476" s="426"/>
      <c r="T476" s="426"/>
      <c r="U476" s="426"/>
      <c r="V476" s="426"/>
      <c r="W476" s="426"/>
      <c r="X476" s="426"/>
      <c r="Y476" s="426"/>
      <c r="Z476" s="426"/>
      <c r="AA476" s="426"/>
    </row>
    <row r="477" spans="1:27" ht="15.75" customHeight="1">
      <c r="A477" s="426"/>
      <c r="B477" s="426"/>
      <c r="C477" s="426"/>
      <c r="D477" s="426"/>
      <c r="E477" s="426"/>
      <c r="F477" s="426"/>
      <c r="G477" s="426"/>
      <c r="H477" s="426"/>
      <c r="I477" s="426"/>
      <c r="J477" s="426"/>
      <c r="K477" s="426"/>
      <c r="L477" s="426"/>
      <c r="M477" s="426"/>
      <c r="N477" s="426"/>
      <c r="O477" s="426"/>
      <c r="P477" s="426"/>
      <c r="Q477" s="426"/>
      <c r="R477" s="426"/>
      <c r="S477" s="426"/>
      <c r="T477" s="426"/>
      <c r="U477" s="426"/>
      <c r="V477" s="426"/>
      <c r="W477" s="426"/>
      <c r="X477" s="426"/>
      <c r="Y477" s="426"/>
      <c r="Z477" s="426"/>
      <c r="AA477" s="426"/>
    </row>
    <row r="478" spans="1:27" ht="15.75" customHeight="1">
      <c r="A478" s="426"/>
      <c r="B478" s="426"/>
      <c r="C478" s="426"/>
      <c r="D478" s="426"/>
      <c r="E478" s="426"/>
      <c r="F478" s="426"/>
      <c r="G478" s="426"/>
      <c r="H478" s="426"/>
      <c r="I478" s="426"/>
      <c r="J478" s="426"/>
      <c r="K478" s="426"/>
      <c r="L478" s="426"/>
      <c r="M478" s="426"/>
      <c r="N478" s="426"/>
      <c r="O478" s="426"/>
      <c r="P478" s="426"/>
      <c r="Q478" s="426"/>
      <c r="R478" s="426"/>
      <c r="S478" s="426"/>
      <c r="T478" s="426"/>
      <c r="U478" s="426"/>
      <c r="V478" s="426"/>
      <c r="W478" s="426"/>
      <c r="X478" s="426"/>
      <c r="Y478" s="426"/>
      <c r="Z478" s="426"/>
      <c r="AA478" s="426"/>
    </row>
    <row r="479" spans="1:27" ht="15.75" customHeight="1">
      <c r="A479" s="426"/>
      <c r="B479" s="426"/>
      <c r="C479" s="426"/>
      <c r="D479" s="426"/>
      <c r="E479" s="426"/>
      <c r="F479" s="426"/>
      <c r="G479" s="426"/>
      <c r="H479" s="426"/>
      <c r="I479" s="426"/>
      <c r="J479" s="426"/>
      <c r="K479" s="426"/>
      <c r="L479" s="426"/>
      <c r="M479" s="426"/>
      <c r="N479" s="426"/>
      <c r="O479" s="426"/>
      <c r="P479" s="426"/>
      <c r="Q479" s="426"/>
      <c r="R479" s="426"/>
      <c r="S479" s="426"/>
      <c r="T479" s="426"/>
      <c r="U479" s="426"/>
      <c r="V479" s="426"/>
      <c r="W479" s="426"/>
      <c r="X479" s="426"/>
      <c r="Y479" s="426"/>
      <c r="Z479" s="426"/>
      <c r="AA479" s="426"/>
    </row>
    <row r="480" spans="1:27" ht="15.75" customHeight="1">
      <c r="A480" s="426"/>
      <c r="B480" s="426"/>
      <c r="C480" s="426"/>
      <c r="D480" s="426"/>
      <c r="E480" s="426"/>
      <c r="F480" s="426"/>
      <c r="G480" s="426"/>
      <c r="H480" s="426"/>
      <c r="I480" s="426"/>
      <c r="J480" s="426"/>
      <c r="K480" s="426"/>
      <c r="L480" s="426"/>
      <c r="M480" s="426"/>
      <c r="N480" s="426"/>
      <c r="O480" s="426"/>
      <c r="P480" s="426"/>
      <c r="Q480" s="426"/>
      <c r="R480" s="426"/>
      <c r="S480" s="426"/>
      <c r="T480" s="426"/>
      <c r="U480" s="426"/>
      <c r="V480" s="426"/>
      <c r="W480" s="426"/>
      <c r="X480" s="426"/>
      <c r="Y480" s="426"/>
      <c r="Z480" s="426"/>
      <c r="AA480" s="426"/>
    </row>
    <row r="481" spans="1:27" ht="15.75" customHeight="1">
      <c r="A481" s="426"/>
      <c r="B481" s="426"/>
      <c r="C481" s="426"/>
      <c r="D481" s="426"/>
      <c r="E481" s="426"/>
      <c r="F481" s="426"/>
      <c r="G481" s="426"/>
      <c r="H481" s="426"/>
      <c r="I481" s="426"/>
      <c r="J481" s="426"/>
      <c r="K481" s="426"/>
      <c r="L481" s="426"/>
      <c r="M481" s="426"/>
      <c r="N481" s="426"/>
      <c r="O481" s="426"/>
      <c r="P481" s="426"/>
      <c r="Q481" s="426"/>
      <c r="R481" s="426"/>
      <c r="S481" s="426"/>
      <c r="T481" s="426"/>
      <c r="U481" s="426"/>
      <c r="V481" s="426"/>
      <c r="W481" s="426"/>
      <c r="X481" s="426"/>
      <c r="Y481" s="426"/>
      <c r="Z481" s="426"/>
      <c r="AA481" s="426"/>
    </row>
    <row r="482" spans="1:27" ht="15.75" customHeight="1">
      <c r="A482" s="426"/>
      <c r="B482" s="426"/>
      <c r="C482" s="426"/>
      <c r="D482" s="426"/>
      <c r="E482" s="426"/>
      <c r="F482" s="426"/>
      <c r="G482" s="426"/>
      <c r="H482" s="426"/>
      <c r="I482" s="426"/>
      <c r="J482" s="426"/>
      <c r="K482" s="426"/>
      <c r="L482" s="426"/>
      <c r="M482" s="426"/>
      <c r="N482" s="426"/>
      <c r="O482" s="426"/>
      <c r="P482" s="426"/>
      <c r="Q482" s="426"/>
      <c r="R482" s="426"/>
      <c r="S482" s="426"/>
      <c r="T482" s="426"/>
      <c r="U482" s="426"/>
      <c r="V482" s="426"/>
      <c r="W482" s="426"/>
      <c r="X482" s="426"/>
      <c r="Y482" s="426"/>
      <c r="Z482" s="426"/>
      <c r="AA482" s="426"/>
    </row>
    <row r="483" spans="1:27" ht="15.75" customHeight="1">
      <c r="A483" s="426"/>
      <c r="B483" s="426"/>
      <c r="C483" s="426"/>
      <c r="D483" s="426"/>
      <c r="E483" s="426"/>
      <c r="F483" s="426"/>
      <c r="G483" s="426"/>
      <c r="H483" s="426"/>
      <c r="I483" s="426"/>
      <c r="J483" s="426"/>
      <c r="K483" s="426"/>
      <c r="L483" s="426"/>
      <c r="M483" s="426"/>
      <c r="N483" s="426"/>
      <c r="O483" s="426"/>
      <c r="P483" s="426"/>
      <c r="Q483" s="426"/>
      <c r="R483" s="426"/>
      <c r="S483" s="426"/>
      <c r="T483" s="426"/>
      <c r="U483" s="426"/>
      <c r="V483" s="426"/>
      <c r="W483" s="426"/>
      <c r="X483" s="426"/>
      <c r="Y483" s="426"/>
      <c r="Z483" s="426"/>
      <c r="AA483" s="426"/>
    </row>
    <row r="484" spans="1:27" ht="15.75" customHeight="1">
      <c r="A484" s="426"/>
      <c r="B484" s="426"/>
      <c r="C484" s="426"/>
      <c r="D484" s="426"/>
      <c r="E484" s="426"/>
      <c r="F484" s="426"/>
      <c r="G484" s="426"/>
      <c r="H484" s="426"/>
      <c r="I484" s="426"/>
      <c r="J484" s="426"/>
      <c r="K484" s="426"/>
      <c r="L484" s="426"/>
      <c r="M484" s="426"/>
      <c r="N484" s="426"/>
      <c r="O484" s="426"/>
      <c r="P484" s="426"/>
      <c r="Q484" s="426"/>
      <c r="R484" s="426"/>
      <c r="S484" s="426"/>
      <c r="T484" s="426"/>
      <c r="U484" s="426"/>
      <c r="V484" s="426"/>
      <c r="W484" s="426"/>
      <c r="X484" s="426"/>
      <c r="Y484" s="426"/>
      <c r="Z484" s="426"/>
      <c r="AA484" s="426"/>
    </row>
    <row r="485" spans="1:27" ht="15.75" customHeight="1">
      <c r="A485" s="426"/>
      <c r="B485" s="426"/>
      <c r="C485" s="426"/>
      <c r="D485" s="426"/>
      <c r="E485" s="426"/>
      <c r="F485" s="426"/>
      <c r="G485" s="426"/>
      <c r="H485" s="426"/>
      <c r="I485" s="426"/>
      <c r="J485" s="426"/>
      <c r="K485" s="426"/>
      <c r="L485" s="426"/>
      <c r="M485" s="426"/>
      <c r="N485" s="426"/>
      <c r="O485" s="426"/>
      <c r="P485" s="426"/>
      <c r="Q485" s="426"/>
      <c r="R485" s="426"/>
      <c r="S485" s="426"/>
      <c r="T485" s="426"/>
      <c r="U485" s="426"/>
      <c r="V485" s="426"/>
      <c r="W485" s="426"/>
      <c r="X485" s="426"/>
      <c r="Y485" s="426"/>
      <c r="Z485" s="426"/>
      <c r="AA485" s="426"/>
    </row>
    <row r="486" spans="1:27" ht="15.75" customHeight="1">
      <c r="A486" s="426"/>
      <c r="B486" s="426"/>
      <c r="C486" s="426"/>
      <c r="D486" s="426"/>
      <c r="E486" s="426"/>
      <c r="F486" s="426"/>
      <c r="G486" s="426"/>
      <c r="H486" s="426"/>
      <c r="I486" s="426"/>
      <c r="J486" s="426"/>
      <c r="K486" s="426"/>
      <c r="L486" s="426"/>
      <c r="M486" s="426"/>
      <c r="N486" s="426"/>
      <c r="O486" s="426"/>
      <c r="P486" s="426"/>
      <c r="Q486" s="426"/>
      <c r="R486" s="426"/>
      <c r="S486" s="426"/>
      <c r="T486" s="426"/>
      <c r="U486" s="426"/>
      <c r="V486" s="426"/>
      <c r="W486" s="426"/>
      <c r="X486" s="426"/>
      <c r="Y486" s="426"/>
      <c r="Z486" s="426"/>
      <c r="AA486" s="426"/>
    </row>
    <row r="487" spans="1:27" ht="15.75" customHeight="1">
      <c r="A487" s="426"/>
      <c r="B487" s="426"/>
      <c r="C487" s="426"/>
      <c r="D487" s="426"/>
      <c r="E487" s="426"/>
      <c r="F487" s="426"/>
      <c r="G487" s="426"/>
      <c r="H487" s="426"/>
      <c r="I487" s="426"/>
      <c r="J487" s="426"/>
      <c r="K487" s="426"/>
      <c r="L487" s="426"/>
      <c r="M487" s="426"/>
      <c r="N487" s="426"/>
      <c r="O487" s="426"/>
      <c r="P487" s="426"/>
      <c r="Q487" s="426"/>
      <c r="R487" s="426"/>
      <c r="S487" s="426"/>
      <c r="T487" s="426"/>
      <c r="U487" s="426"/>
      <c r="V487" s="426"/>
      <c r="W487" s="426"/>
      <c r="X487" s="426"/>
      <c r="Y487" s="426"/>
      <c r="Z487" s="426"/>
      <c r="AA487" s="426"/>
    </row>
    <row r="488" spans="1:27" ht="15.75" customHeight="1">
      <c r="A488" s="426"/>
      <c r="B488" s="426"/>
      <c r="C488" s="426"/>
      <c r="D488" s="426"/>
      <c r="E488" s="426"/>
      <c r="F488" s="426"/>
      <c r="G488" s="426"/>
      <c r="H488" s="426"/>
      <c r="I488" s="426"/>
      <c r="J488" s="426"/>
      <c r="K488" s="426"/>
      <c r="L488" s="426"/>
      <c r="M488" s="426"/>
      <c r="N488" s="426"/>
      <c r="O488" s="426"/>
      <c r="P488" s="426"/>
      <c r="Q488" s="426"/>
      <c r="R488" s="426"/>
      <c r="S488" s="426"/>
      <c r="T488" s="426"/>
      <c r="U488" s="426"/>
      <c r="V488" s="426"/>
      <c r="W488" s="426"/>
      <c r="X488" s="426"/>
      <c r="Y488" s="426"/>
      <c r="Z488" s="426"/>
      <c r="AA488" s="426"/>
    </row>
    <row r="489" spans="1:27" ht="15.75" customHeight="1">
      <c r="A489" s="426"/>
      <c r="B489" s="426"/>
      <c r="C489" s="426"/>
      <c r="D489" s="426"/>
      <c r="E489" s="426"/>
      <c r="F489" s="426"/>
      <c r="G489" s="426"/>
      <c r="H489" s="426"/>
      <c r="I489" s="426"/>
      <c r="J489" s="426"/>
      <c r="K489" s="426"/>
      <c r="L489" s="426"/>
      <c r="M489" s="426"/>
      <c r="N489" s="426"/>
      <c r="O489" s="426"/>
      <c r="P489" s="426"/>
      <c r="Q489" s="426"/>
      <c r="R489" s="426"/>
      <c r="S489" s="426"/>
      <c r="T489" s="426"/>
      <c r="U489" s="426"/>
      <c r="V489" s="426"/>
      <c r="W489" s="426"/>
      <c r="X489" s="426"/>
      <c r="Y489" s="426"/>
      <c r="Z489" s="426"/>
      <c r="AA489" s="426"/>
    </row>
    <row r="490" spans="1:27" ht="15.75" customHeight="1">
      <c r="A490" s="426"/>
      <c r="B490" s="426"/>
      <c r="C490" s="426"/>
      <c r="D490" s="426"/>
      <c r="E490" s="426"/>
      <c r="F490" s="426"/>
      <c r="G490" s="426"/>
      <c r="H490" s="426"/>
      <c r="I490" s="426"/>
      <c r="J490" s="426"/>
      <c r="K490" s="426"/>
      <c r="L490" s="426"/>
      <c r="M490" s="426"/>
      <c r="N490" s="426"/>
      <c r="O490" s="426"/>
      <c r="P490" s="426"/>
      <c r="Q490" s="426"/>
      <c r="R490" s="426"/>
      <c r="S490" s="426"/>
      <c r="T490" s="426"/>
      <c r="U490" s="426"/>
      <c r="V490" s="426"/>
      <c r="W490" s="426"/>
      <c r="X490" s="426"/>
      <c r="Y490" s="426"/>
      <c r="Z490" s="426"/>
      <c r="AA490" s="426"/>
    </row>
    <row r="491" spans="1:27" ht="15.75" customHeight="1">
      <c r="A491" s="426"/>
      <c r="B491" s="426"/>
      <c r="C491" s="426"/>
      <c r="D491" s="426"/>
      <c r="E491" s="426"/>
      <c r="F491" s="426"/>
      <c r="G491" s="426"/>
      <c r="H491" s="426"/>
      <c r="I491" s="426"/>
      <c r="J491" s="426"/>
      <c r="K491" s="426"/>
      <c r="L491" s="426"/>
      <c r="M491" s="426"/>
      <c r="N491" s="426"/>
      <c r="O491" s="426"/>
      <c r="P491" s="426"/>
      <c r="Q491" s="426"/>
      <c r="R491" s="426"/>
      <c r="S491" s="426"/>
      <c r="T491" s="426"/>
      <c r="U491" s="426"/>
      <c r="V491" s="426"/>
      <c r="W491" s="426"/>
      <c r="X491" s="426"/>
      <c r="Y491" s="426"/>
      <c r="Z491" s="426"/>
      <c r="AA491" s="426"/>
    </row>
    <row r="492" spans="1:27" ht="15.75" customHeight="1">
      <c r="A492" s="426"/>
      <c r="B492" s="426"/>
      <c r="C492" s="426"/>
      <c r="D492" s="426"/>
      <c r="E492" s="426"/>
      <c r="F492" s="426"/>
      <c r="G492" s="426"/>
      <c r="H492" s="426"/>
      <c r="I492" s="426"/>
      <c r="J492" s="426"/>
      <c r="K492" s="426"/>
      <c r="L492" s="426"/>
      <c r="M492" s="426"/>
      <c r="N492" s="426"/>
      <c r="O492" s="426"/>
      <c r="P492" s="426"/>
      <c r="Q492" s="426"/>
      <c r="R492" s="426"/>
      <c r="S492" s="426"/>
      <c r="T492" s="426"/>
      <c r="U492" s="426"/>
      <c r="V492" s="426"/>
      <c r="W492" s="426"/>
      <c r="X492" s="426"/>
      <c r="Y492" s="426"/>
      <c r="Z492" s="426"/>
      <c r="AA492" s="426"/>
    </row>
    <row r="493" spans="1:27" ht="15.75" customHeight="1">
      <c r="A493" s="426"/>
      <c r="B493" s="426"/>
      <c r="C493" s="426"/>
      <c r="D493" s="426"/>
      <c r="E493" s="426"/>
      <c r="F493" s="426"/>
      <c r="G493" s="426"/>
      <c r="H493" s="426"/>
      <c r="I493" s="426"/>
      <c r="J493" s="426"/>
      <c r="K493" s="426"/>
      <c r="L493" s="426"/>
      <c r="M493" s="426"/>
      <c r="N493" s="426"/>
      <c r="O493" s="426"/>
      <c r="P493" s="426"/>
      <c r="Q493" s="426"/>
      <c r="R493" s="426"/>
      <c r="S493" s="426"/>
      <c r="T493" s="426"/>
      <c r="U493" s="426"/>
      <c r="V493" s="426"/>
      <c r="W493" s="426"/>
      <c r="X493" s="426"/>
      <c r="Y493" s="426"/>
      <c r="Z493" s="426"/>
      <c r="AA493" s="426"/>
    </row>
    <row r="494" spans="1:27" ht="15.75" customHeight="1">
      <c r="A494" s="426"/>
      <c r="B494" s="426"/>
      <c r="C494" s="426"/>
      <c r="D494" s="426"/>
      <c r="E494" s="426"/>
      <c r="F494" s="426"/>
      <c r="G494" s="426"/>
      <c r="H494" s="426"/>
      <c r="I494" s="426"/>
      <c r="J494" s="426"/>
      <c r="K494" s="426"/>
      <c r="L494" s="426"/>
      <c r="M494" s="426"/>
      <c r="N494" s="426"/>
      <c r="O494" s="426"/>
      <c r="P494" s="426"/>
      <c r="Q494" s="426"/>
      <c r="R494" s="426"/>
      <c r="S494" s="426"/>
      <c r="T494" s="426"/>
      <c r="U494" s="426"/>
      <c r="V494" s="426"/>
      <c r="W494" s="426"/>
      <c r="X494" s="426"/>
      <c r="Y494" s="426"/>
      <c r="Z494" s="426"/>
      <c r="AA494" s="426"/>
    </row>
    <row r="495" spans="1:27" ht="15.75" customHeight="1">
      <c r="A495" s="426"/>
      <c r="B495" s="426"/>
      <c r="C495" s="426"/>
      <c r="D495" s="426"/>
      <c r="E495" s="426"/>
      <c r="F495" s="426"/>
      <c r="G495" s="426"/>
      <c r="H495" s="426"/>
      <c r="I495" s="426"/>
      <c r="J495" s="426"/>
      <c r="K495" s="426"/>
      <c r="L495" s="426"/>
      <c r="M495" s="426"/>
      <c r="N495" s="426"/>
      <c r="O495" s="426"/>
      <c r="P495" s="426"/>
      <c r="Q495" s="426"/>
      <c r="R495" s="426"/>
      <c r="S495" s="426"/>
      <c r="T495" s="426"/>
      <c r="U495" s="426"/>
      <c r="V495" s="426"/>
      <c r="W495" s="426"/>
      <c r="X495" s="426"/>
      <c r="Y495" s="426"/>
      <c r="Z495" s="426"/>
      <c r="AA495" s="426"/>
    </row>
    <row r="496" spans="1:27" ht="15.75" customHeight="1">
      <c r="A496" s="426"/>
      <c r="B496" s="426"/>
      <c r="C496" s="426"/>
      <c r="D496" s="426"/>
      <c r="E496" s="426"/>
      <c r="F496" s="426"/>
      <c r="G496" s="426"/>
      <c r="H496" s="426"/>
      <c r="I496" s="426"/>
      <c r="J496" s="426"/>
      <c r="K496" s="426"/>
      <c r="L496" s="426"/>
      <c r="M496" s="426"/>
      <c r="N496" s="426"/>
      <c r="O496" s="426"/>
      <c r="P496" s="426"/>
      <c r="Q496" s="426"/>
      <c r="R496" s="426"/>
      <c r="S496" s="426"/>
      <c r="T496" s="426"/>
      <c r="U496" s="426"/>
      <c r="V496" s="426"/>
      <c r="W496" s="426"/>
      <c r="X496" s="426"/>
      <c r="Y496" s="426"/>
      <c r="Z496" s="426"/>
      <c r="AA496" s="426"/>
    </row>
    <row r="497" spans="1:27" ht="15.75" customHeight="1">
      <c r="A497" s="426"/>
      <c r="B497" s="426"/>
      <c r="C497" s="426"/>
      <c r="D497" s="426"/>
      <c r="E497" s="426"/>
      <c r="F497" s="426"/>
      <c r="G497" s="426"/>
      <c r="H497" s="426"/>
      <c r="I497" s="426"/>
      <c r="J497" s="426"/>
      <c r="K497" s="426"/>
      <c r="L497" s="426"/>
      <c r="M497" s="426"/>
      <c r="N497" s="426"/>
      <c r="O497" s="426"/>
      <c r="P497" s="426"/>
      <c r="Q497" s="426"/>
      <c r="R497" s="426"/>
      <c r="S497" s="426"/>
      <c r="T497" s="426"/>
      <c r="U497" s="426"/>
      <c r="V497" s="426"/>
      <c r="W497" s="426"/>
      <c r="X497" s="426"/>
      <c r="Y497" s="426"/>
      <c r="Z497" s="426"/>
      <c r="AA497" s="426"/>
    </row>
    <row r="498" spans="1:27" ht="15.75" customHeight="1">
      <c r="A498" s="426"/>
      <c r="B498" s="426"/>
      <c r="C498" s="426"/>
      <c r="D498" s="426"/>
      <c r="E498" s="426"/>
      <c r="F498" s="426"/>
      <c r="G498" s="426"/>
      <c r="H498" s="426"/>
      <c r="I498" s="426"/>
      <c r="J498" s="426"/>
      <c r="K498" s="426"/>
      <c r="L498" s="426"/>
      <c r="M498" s="426"/>
      <c r="N498" s="426"/>
      <c r="O498" s="426"/>
      <c r="P498" s="426"/>
      <c r="Q498" s="426"/>
      <c r="R498" s="426"/>
      <c r="S498" s="426"/>
      <c r="T498" s="426"/>
      <c r="U498" s="426"/>
      <c r="V498" s="426"/>
      <c r="W498" s="426"/>
      <c r="X498" s="426"/>
      <c r="Y498" s="426"/>
      <c r="Z498" s="426"/>
      <c r="AA498" s="426"/>
    </row>
    <row r="499" spans="1:27" ht="15.75" customHeight="1">
      <c r="A499" s="426"/>
      <c r="B499" s="426"/>
      <c r="C499" s="426"/>
      <c r="D499" s="426"/>
      <c r="E499" s="426"/>
      <c r="F499" s="426"/>
      <c r="G499" s="426"/>
      <c r="H499" s="426"/>
      <c r="I499" s="426"/>
      <c r="J499" s="426"/>
      <c r="K499" s="426"/>
      <c r="L499" s="426"/>
      <c r="M499" s="426"/>
      <c r="N499" s="426"/>
      <c r="O499" s="426"/>
      <c r="P499" s="426"/>
      <c r="Q499" s="426"/>
      <c r="R499" s="426"/>
      <c r="S499" s="426"/>
      <c r="T499" s="426"/>
      <c r="U499" s="426"/>
      <c r="V499" s="426"/>
      <c r="W499" s="426"/>
      <c r="X499" s="426"/>
      <c r="Y499" s="426"/>
      <c r="Z499" s="426"/>
      <c r="AA499" s="426"/>
    </row>
    <row r="500" spans="1:27" ht="15.75" customHeight="1">
      <c r="A500" s="426"/>
      <c r="B500" s="426"/>
      <c r="C500" s="426"/>
      <c r="D500" s="426"/>
      <c r="E500" s="426"/>
      <c r="F500" s="426"/>
      <c r="G500" s="426"/>
      <c r="H500" s="426"/>
      <c r="I500" s="426"/>
      <c r="J500" s="426"/>
      <c r="K500" s="426"/>
      <c r="L500" s="426"/>
      <c r="M500" s="426"/>
      <c r="N500" s="426"/>
      <c r="O500" s="426"/>
      <c r="P500" s="426"/>
      <c r="Q500" s="426"/>
      <c r="R500" s="426"/>
      <c r="S500" s="426"/>
      <c r="T500" s="426"/>
      <c r="U500" s="426"/>
      <c r="V500" s="426"/>
      <c r="W500" s="426"/>
      <c r="X500" s="426"/>
      <c r="Y500" s="426"/>
      <c r="Z500" s="426"/>
      <c r="AA500" s="426"/>
    </row>
    <row r="501" spans="1:27" ht="15.75" customHeight="1">
      <c r="A501" s="426"/>
      <c r="B501" s="426"/>
      <c r="C501" s="426"/>
      <c r="D501" s="426"/>
      <c r="E501" s="426"/>
      <c r="F501" s="426"/>
      <c r="G501" s="426"/>
      <c r="H501" s="426"/>
      <c r="I501" s="426"/>
      <c r="J501" s="426"/>
      <c r="K501" s="426"/>
      <c r="L501" s="426"/>
      <c r="M501" s="426"/>
      <c r="N501" s="426"/>
      <c r="O501" s="426"/>
      <c r="P501" s="426"/>
      <c r="Q501" s="426"/>
      <c r="R501" s="426"/>
      <c r="S501" s="426"/>
      <c r="T501" s="426"/>
      <c r="U501" s="426"/>
      <c r="V501" s="426"/>
      <c r="W501" s="426"/>
      <c r="X501" s="426"/>
      <c r="Y501" s="426"/>
      <c r="Z501" s="426"/>
      <c r="AA501" s="426"/>
    </row>
    <row r="502" spans="1:27" ht="15.75" customHeight="1">
      <c r="A502" s="426"/>
      <c r="B502" s="426"/>
      <c r="C502" s="426"/>
      <c r="D502" s="426"/>
      <c r="E502" s="426"/>
      <c r="F502" s="426"/>
      <c r="G502" s="426"/>
      <c r="H502" s="426"/>
      <c r="I502" s="426"/>
      <c r="J502" s="426"/>
      <c r="K502" s="426"/>
      <c r="L502" s="426"/>
      <c r="M502" s="426"/>
      <c r="N502" s="426"/>
      <c r="O502" s="426"/>
      <c r="P502" s="426"/>
      <c r="Q502" s="426"/>
      <c r="R502" s="426"/>
      <c r="S502" s="426"/>
      <c r="T502" s="426"/>
      <c r="U502" s="426"/>
      <c r="V502" s="426"/>
      <c r="W502" s="426"/>
      <c r="X502" s="426"/>
      <c r="Y502" s="426"/>
      <c r="Z502" s="426"/>
      <c r="AA502" s="426"/>
    </row>
    <row r="503" spans="1:27" ht="15.75" customHeight="1">
      <c r="A503" s="426"/>
      <c r="B503" s="426"/>
      <c r="C503" s="426"/>
      <c r="D503" s="426"/>
      <c r="E503" s="426"/>
      <c r="F503" s="426"/>
      <c r="G503" s="426"/>
      <c r="H503" s="426"/>
      <c r="I503" s="426"/>
      <c r="J503" s="426"/>
      <c r="K503" s="426"/>
      <c r="L503" s="426"/>
      <c r="M503" s="426"/>
      <c r="N503" s="426"/>
      <c r="O503" s="426"/>
      <c r="P503" s="426"/>
      <c r="Q503" s="426"/>
      <c r="R503" s="426"/>
      <c r="S503" s="426"/>
      <c r="T503" s="426"/>
      <c r="U503" s="426"/>
      <c r="V503" s="426"/>
      <c r="W503" s="426"/>
      <c r="X503" s="426"/>
      <c r="Y503" s="426"/>
      <c r="Z503" s="426"/>
      <c r="AA503" s="426"/>
    </row>
    <row r="504" spans="1:27" ht="15.75" customHeight="1">
      <c r="A504" s="426"/>
      <c r="B504" s="426"/>
      <c r="C504" s="426"/>
      <c r="D504" s="426"/>
      <c r="E504" s="426"/>
      <c r="F504" s="426"/>
      <c r="G504" s="426"/>
      <c r="H504" s="426"/>
      <c r="I504" s="426"/>
      <c r="J504" s="426"/>
      <c r="K504" s="426"/>
      <c r="L504" s="426"/>
      <c r="M504" s="426"/>
      <c r="N504" s="426"/>
      <c r="O504" s="426"/>
      <c r="P504" s="426"/>
      <c r="Q504" s="426"/>
      <c r="R504" s="426"/>
      <c r="S504" s="426"/>
      <c r="T504" s="426"/>
      <c r="U504" s="426"/>
      <c r="V504" s="426"/>
      <c r="W504" s="426"/>
      <c r="X504" s="426"/>
      <c r="Y504" s="426"/>
      <c r="Z504" s="426"/>
      <c r="AA504" s="426"/>
    </row>
    <row r="505" spans="1:27" ht="15.75" customHeight="1">
      <c r="A505" s="426"/>
      <c r="B505" s="426"/>
      <c r="C505" s="426"/>
      <c r="D505" s="426"/>
      <c r="E505" s="426"/>
      <c r="F505" s="426"/>
      <c r="G505" s="426"/>
      <c r="H505" s="426"/>
      <c r="I505" s="426"/>
      <c r="J505" s="426"/>
      <c r="K505" s="426"/>
      <c r="L505" s="426"/>
      <c r="M505" s="426"/>
      <c r="N505" s="426"/>
      <c r="O505" s="426"/>
      <c r="P505" s="426"/>
      <c r="Q505" s="426"/>
      <c r="R505" s="426"/>
      <c r="S505" s="426"/>
      <c r="T505" s="426"/>
      <c r="U505" s="426"/>
      <c r="V505" s="426"/>
      <c r="W505" s="426"/>
      <c r="X505" s="426"/>
      <c r="Y505" s="426"/>
      <c r="Z505" s="426"/>
      <c r="AA505" s="426"/>
    </row>
    <row r="506" spans="1:27" ht="15.75" customHeight="1">
      <c r="A506" s="426"/>
      <c r="B506" s="426"/>
      <c r="C506" s="426"/>
      <c r="D506" s="426"/>
      <c r="E506" s="426"/>
      <c r="F506" s="426"/>
      <c r="G506" s="426"/>
      <c r="H506" s="426"/>
      <c r="I506" s="426"/>
      <c r="J506" s="426"/>
      <c r="K506" s="426"/>
      <c r="L506" s="426"/>
      <c r="M506" s="426"/>
      <c r="N506" s="426"/>
      <c r="O506" s="426"/>
      <c r="P506" s="426"/>
      <c r="Q506" s="426"/>
      <c r="R506" s="426"/>
      <c r="S506" s="426"/>
      <c r="T506" s="426"/>
      <c r="U506" s="426"/>
      <c r="V506" s="426"/>
      <c r="W506" s="426"/>
      <c r="X506" s="426"/>
      <c r="Y506" s="426"/>
      <c r="Z506" s="426"/>
      <c r="AA506" s="426"/>
    </row>
    <row r="507" spans="1:27" ht="15.75" customHeight="1">
      <c r="A507" s="426"/>
      <c r="B507" s="426"/>
      <c r="C507" s="426"/>
      <c r="D507" s="426"/>
      <c r="E507" s="426"/>
      <c r="F507" s="426"/>
      <c r="G507" s="426"/>
      <c r="H507" s="426"/>
      <c r="I507" s="426"/>
      <c r="J507" s="426"/>
      <c r="K507" s="426"/>
      <c r="L507" s="426"/>
      <c r="M507" s="426"/>
      <c r="N507" s="426"/>
      <c r="O507" s="426"/>
      <c r="P507" s="426"/>
      <c r="Q507" s="426"/>
      <c r="R507" s="426"/>
      <c r="S507" s="426"/>
      <c r="T507" s="426"/>
      <c r="U507" s="426"/>
      <c r="V507" s="426"/>
      <c r="W507" s="426"/>
      <c r="X507" s="426"/>
      <c r="Y507" s="426"/>
      <c r="Z507" s="426"/>
      <c r="AA507" s="426"/>
    </row>
    <row r="508" spans="1:27" ht="15.75" customHeight="1">
      <c r="A508" s="426"/>
      <c r="B508" s="426"/>
      <c r="C508" s="426"/>
      <c r="D508" s="426"/>
      <c r="E508" s="426"/>
      <c r="F508" s="426"/>
      <c r="G508" s="426"/>
      <c r="H508" s="426"/>
      <c r="I508" s="426"/>
      <c r="J508" s="426"/>
      <c r="K508" s="426"/>
      <c r="L508" s="426"/>
      <c r="M508" s="426"/>
      <c r="N508" s="426"/>
      <c r="O508" s="426"/>
      <c r="P508" s="426"/>
      <c r="Q508" s="426"/>
      <c r="R508" s="426"/>
      <c r="S508" s="426"/>
      <c r="T508" s="426"/>
      <c r="U508" s="426"/>
      <c r="V508" s="426"/>
      <c r="W508" s="426"/>
      <c r="X508" s="426"/>
      <c r="Y508" s="426"/>
      <c r="Z508" s="426"/>
      <c r="AA508" s="426"/>
    </row>
    <row r="509" spans="1:27" ht="15.75" customHeight="1">
      <c r="A509" s="426"/>
      <c r="B509" s="426"/>
      <c r="C509" s="426"/>
      <c r="D509" s="426"/>
      <c r="E509" s="426"/>
      <c r="F509" s="426"/>
      <c r="G509" s="426"/>
      <c r="H509" s="426"/>
      <c r="I509" s="426"/>
      <c r="J509" s="426"/>
      <c r="K509" s="426"/>
      <c r="L509" s="426"/>
      <c r="M509" s="426"/>
      <c r="N509" s="426"/>
      <c r="O509" s="426"/>
      <c r="P509" s="426"/>
      <c r="Q509" s="426"/>
      <c r="R509" s="426"/>
      <c r="S509" s="426"/>
      <c r="T509" s="426"/>
      <c r="U509" s="426"/>
      <c r="V509" s="426"/>
      <c r="W509" s="426"/>
      <c r="X509" s="426"/>
      <c r="Y509" s="426"/>
      <c r="Z509" s="426"/>
      <c r="AA509" s="426"/>
    </row>
    <row r="510" spans="1:27" ht="15.75" customHeight="1">
      <c r="A510" s="426"/>
      <c r="B510" s="426"/>
      <c r="C510" s="426"/>
      <c r="D510" s="426"/>
      <c r="E510" s="426"/>
      <c r="F510" s="426"/>
      <c r="G510" s="426"/>
      <c r="H510" s="426"/>
      <c r="I510" s="426"/>
      <c r="J510" s="426"/>
      <c r="K510" s="426"/>
      <c r="L510" s="426"/>
      <c r="M510" s="426"/>
      <c r="N510" s="426"/>
      <c r="O510" s="426"/>
      <c r="P510" s="426"/>
      <c r="Q510" s="426"/>
      <c r="R510" s="426"/>
      <c r="S510" s="426"/>
      <c r="T510" s="426"/>
      <c r="U510" s="426"/>
      <c r="V510" s="426"/>
      <c r="W510" s="426"/>
      <c r="X510" s="426"/>
      <c r="Y510" s="426"/>
      <c r="Z510" s="426"/>
      <c r="AA510" s="426"/>
    </row>
    <row r="511" spans="1:27" ht="15.75" customHeight="1">
      <c r="A511" s="426"/>
      <c r="B511" s="426"/>
      <c r="C511" s="426"/>
      <c r="D511" s="426"/>
      <c r="E511" s="426"/>
      <c r="F511" s="426"/>
      <c r="G511" s="426"/>
      <c r="H511" s="426"/>
      <c r="I511" s="426"/>
      <c r="J511" s="426"/>
      <c r="K511" s="426"/>
      <c r="L511" s="426"/>
      <c r="M511" s="426"/>
      <c r="N511" s="426"/>
      <c r="O511" s="426"/>
      <c r="P511" s="426"/>
      <c r="Q511" s="426"/>
      <c r="R511" s="426"/>
      <c r="S511" s="426"/>
      <c r="T511" s="426"/>
      <c r="U511" s="426"/>
      <c r="V511" s="426"/>
      <c r="W511" s="426"/>
      <c r="X511" s="426"/>
      <c r="Y511" s="426"/>
      <c r="Z511" s="426"/>
      <c r="AA511" s="426"/>
    </row>
    <row r="512" spans="1:27" ht="15.75" customHeight="1">
      <c r="A512" s="426"/>
      <c r="B512" s="426"/>
      <c r="C512" s="426"/>
      <c r="D512" s="426"/>
      <c r="E512" s="426"/>
      <c r="F512" s="426"/>
      <c r="G512" s="426"/>
      <c r="H512" s="426"/>
      <c r="I512" s="426"/>
      <c r="J512" s="426"/>
      <c r="K512" s="426"/>
      <c r="L512" s="426"/>
      <c r="M512" s="426"/>
      <c r="N512" s="426"/>
      <c r="O512" s="426"/>
      <c r="P512" s="426"/>
      <c r="Q512" s="426"/>
      <c r="R512" s="426"/>
      <c r="S512" s="426"/>
      <c r="T512" s="426"/>
      <c r="U512" s="426"/>
      <c r="V512" s="426"/>
      <c r="W512" s="426"/>
      <c r="X512" s="426"/>
      <c r="Y512" s="426"/>
      <c r="Z512" s="426"/>
      <c r="AA512" s="426"/>
    </row>
    <row r="513" spans="1:27" ht="15.75" customHeight="1">
      <c r="A513" s="426"/>
      <c r="B513" s="426"/>
      <c r="C513" s="426"/>
      <c r="D513" s="426"/>
      <c r="E513" s="426"/>
      <c r="F513" s="426"/>
      <c r="G513" s="426"/>
      <c r="H513" s="426"/>
      <c r="I513" s="426"/>
      <c r="J513" s="426"/>
      <c r="K513" s="426"/>
      <c r="L513" s="426"/>
      <c r="M513" s="426"/>
      <c r="N513" s="426"/>
      <c r="O513" s="426"/>
      <c r="P513" s="426"/>
      <c r="Q513" s="426"/>
      <c r="R513" s="426"/>
      <c r="S513" s="426"/>
      <c r="T513" s="426"/>
      <c r="U513" s="426"/>
      <c r="V513" s="426"/>
      <c r="W513" s="426"/>
      <c r="X513" s="426"/>
      <c r="Y513" s="426"/>
      <c r="Z513" s="426"/>
      <c r="AA513" s="426"/>
    </row>
    <row r="514" spans="1:27" ht="15.75" customHeight="1">
      <c r="A514" s="426"/>
      <c r="B514" s="426"/>
      <c r="C514" s="426"/>
      <c r="D514" s="426"/>
      <c r="E514" s="426"/>
      <c r="F514" s="426"/>
      <c r="G514" s="426"/>
      <c r="H514" s="426"/>
      <c r="I514" s="426"/>
      <c r="J514" s="426"/>
      <c r="K514" s="426"/>
      <c r="L514" s="426"/>
      <c r="M514" s="426"/>
      <c r="N514" s="426"/>
      <c r="O514" s="426"/>
      <c r="P514" s="426"/>
      <c r="Q514" s="426"/>
      <c r="R514" s="426"/>
      <c r="S514" s="426"/>
      <c r="T514" s="426"/>
      <c r="U514" s="426"/>
      <c r="V514" s="426"/>
      <c r="W514" s="426"/>
      <c r="X514" s="426"/>
      <c r="Y514" s="426"/>
      <c r="Z514" s="426"/>
      <c r="AA514" s="426"/>
    </row>
    <row r="515" spans="1:27" ht="15.75" customHeight="1">
      <c r="A515" s="426"/>
      <c r="B515" s="426"/>
      <c r="C515" s="426"/>
      <c r="D515" s="426"/>
      <c r="E515" s="426"/>
      <c r="F515" s="426"/>
      <c r="G515" s="426"/>
      <c r="H515" s="426"/>
      <c r="I515" s="426"/>
      <c r="J515" s="426"/>
      <c r="K515" s="426"/>
      <c r="L515" s="426"/>
      <c r="M515" s="426"/>
      <c r="N515" s="426"/>
      <c r="O515" s="426"/>
      <c r="P515" s="426"/>
      <c r="Q515" s="426"/>
      <c r="R515" s="426"/>
      <c r="S515" s="426"/>
      <c r="T515" s="426"/>
      <c r="U515" s="426"/>
      <c r="V515" s="426"/>
      <c r="W515" s="426"/>
      <c r="X515" s="426"/>
      <c r="Y515" s="426"/>
      <c r="Z515" s="426"/>
      <c r="AA515" s="426"/>
    </row>
    <row r="516" spans="1:27" ht="15.75" customHeight="1">
      <c r="A516" s="426"/>
      <c r="B516" s="426"/>
      <c r="C516" s="426"/>
      <c r="D516" s="426"/>
      <c r="E516" s="426"/>
      <c r="F516" s="426"/>
      <c r="G516" s="426"/>
      <c r="H516" s="426"/>
      <c r="I516" s="426"/>
      <c r="J516" s="426"/>
      <c r="K516" s="426"/>
      <c r="L516" s="426"/>
      <c r="M516" s="426"/>
      <c r="N516" s="426"/>
      <c r="O516" s="426"/>
      <c r="P516" s="426"/>
      <c r="Q516" s="426"/>
      <c r="R516" s="426"/>
      <c r="S516" s="426"/>
      <c r="T516" s="426"/>
      <c r="U516" s="426"/>
      <c r="V516" s="426"/>
      <c r="W516" s="426"/>
      <c r="X516" s="426"/>
      <c r="Y516" s="426"/>
      <c r="Z516" s="426"/>
      <c r="AA516" s="426"/>
    </row>
    <row r="517" spans="1:27" ht="15.75" customHeight="1">
      <c r="A517" s="426"/>
      <c r="B517" s="426"/>
      <c r="C517" s="426"/>
      <c r="D517" s="426"/>
      <c r="E517" s="426"/>
      <c r="F517" s="426"/>
      <c r="G517" s="426"/>
      <c r="H517" s="426"/>
      <c r="I517" s="426"/>
      <c r="J517" s="426"/>
      <c r="K517" s="426"/>
      <c r="L517" s="426"/>
      <c r="M517" s="426"/>
      <c r="N517" s="426"/>
      <c r="O517" s="426"/>
      <c r="P517" s="426"/>
      <c r="Q517" s="426"/>
      <c r="R517" s="426"/>
      <c r="S517" s="426"/>
      <c r="T517" s="426"/>
      <c r="U517" s="426"/>
      <c r="V517" s="426"/>
      <c r="W517" s="426"/>
      <c r="X517" s="426"/>
      <c r="Y517" s="426"/>
      <c r="Z517" s="426"/>
      <c r="AA517" s="426"/>
    </row>
    <row r="518" spans="1:27" ht="15.75" customHeight="1">
      <c r="A518" s="426"/>
      <c r="B518" s="426"/>
      <c r="C518" s="426"/>
      <c r="D518" s="426"/>
      <c r="E518" s="426"/>
      <c r="F518" s="426"/>
      <c r="G518" s="426"/>
      <c r="H518" s="426"/>
      <c r="I518" s="426"/>
      <c r="J518" s="426"/>
      <c r="K518" s="426"/>
      <c r="L518" s="426"/>
      <c r="M518" s="426"/>
      <c r="N518" s="426"/>
      <c r="O518" s="426"/>
      <c r="P518" s="426"/>
      <c r="Q518" s="426"/>
      <c r="R518" s="426"/>
      <c r="S518" s="426"/>
      <c r="T518" s="426"/>
      <c r="U518" s="426"/>
      <c r="V518" s="426"/>
      <c r="W518" s="426"/>
      <c r="X518" s="426"/>
      <c r="Y518" s="426"/>
      <c r="Z518" s="426"/>
      <c r="AA518" s="426"/>
    </row>
    <row r="519" spans="1:27" ht="15.75" customHeight="1">
      <c r="A519" s="426"/>
      <c r="B519" s="426"/>
      <c r="C519" s="426"/>
      <c r="D519" s="426"/>
      <c r="E519" s="426"/>
      <c r="F519" s="426"/>
      <c r="G519" s="426"/>
      <c r="H519" s="426"/>
      <c r="I519" s="426"/>
      <c r="J519" s="426"/>
      <c r="K519" s="426"/>
      <c r="L519" s="426"/>
      <c r="M519" s="426"/>
      <c r="N519" s="426"/>
      <c r="O519" s="426"/>
      <c r="P519" s="426"/>
      <c r="Q519" s="426"/>
      <c r="R519" s="426"/>
      <c r="S519" s="426"/>
      <c r="T519" s="426"/>
      <c r="U519" s="426"/>
      <c r="V519" s="426"/>
      <c r="W519" s="426"/>
      <c r="X519" s="426"/>
      <c r="Y519" s="426"/>
      <c r="Z519" s="426"/>
      <c r="AA519" s="426"/>
    </row>
    <row r="520" spans="1:27" ht="15.75" customHeight="1">
      <c r="A520" s="426"/>
      <c r="B520" s="426"/>
      <c r="C520" s="426"/>
      <c r="D520" s="426"/>
      <c r="E520" s="426"/>
      <c r="F520" s="426"/>
      <c r="G520" s="426"/>
      <c r="H520" s="426"/>
      <c r="I520" s="426"/>
      <c r="J520" s="426"/>
      <c r="K520" s="426"/>
      <c r="L520" s="426"/>
      <c r="M520" s="426"/>
      <c r="N520" s="426"/>
      <c r="O520" s="426"/>
      <c r="P520" s="426"/>
      <c r="Q520" s="426"/>
      <c r="R520" s="426"/>
      <c r="S520" s="426"/>
      <c r="T520" s="426"/>
      <c r="U520" s="426"/>
      <c r="V520" s="426"/>
      <c r="W520" s="426"/>
      <c r="X520" s="426"/>
      <c r="Y520" s="426"/>
      <c r="Z520" s="426"/>
      <c r="AA520" s="426"/>
    </row>
    <row r="521" spans="1:27" ht="15.75" customHeight="1">
      <c r="A521" s="426"/>
      <c r="B521" s="426"/>
      <c r="C521" s="426"/>
      <c r="D521" s="426"/>
      <c r="E521" s="426"/>
      <c r="F521" s="426"/>
      <c r="G521" s="426"/>
      <c r="H521" s="426"/>
      <c r="I521" s="426"/>
      <c r="J521" s="426"/>
      <c r="K521" s="426"/>
      <c r="L521" s="426"/>
      <c r="M521" s="426"/>
      <c r="N521" s="426"/>
      <c r="O521" s="426"/>
      <c r="P521" s="426"/>
      <c r="Q521" s="426"/>
      <c r="R521" s="426"/>
      <c r="S521" s="426"/>
      <c r="T521" s="426"/>
      <c r="U521" s="426"/>
      <c r="V521" s="426"/>
      <c r="W521" s="426"/>
      <c r="X521" s="426"/>
      <c r="Y521" s="426"/>
      <c r="Z521" s="426"/>
      <c r="AA521" s="426"/>
    </row>
    <row r="522" spans="1:27" ht="15.75" customHeight="1">
      <c r="A522" s="426"/>
      <c r="B522" s="426"/>
      <c r="C522" s="426"/>
      <c r="D522" s="426"/>
      <c r="E522" s="426"/>
      <c r="F522" s="426"/>
      <c r="G522" s="426"/>
      <c r="H522" s="426"/>
      <c r="I522" s="426"/>
      <c r="J522" s="426"/>
      <c r="K522" s="426"/>
      <c r="L522" s="426"/>
      <c r="M522" s="426"/>
      <c r="N522" s="426"/>
      <c r="O522" s="426"/>
      <c r="P522" s="426"/>
      <c r="Q522" s="426"/>
      <c r="R522" s="426"/>
      <c r="S522" s="426"/>
      <c r="T522" s="426"/>
      <c r="U522" s="426"/>
      <c r="V522" s="426"/>
      <c r="W522" s="426"/>
      <c r="X522" s="426"/>
      <c r="Y522" s="426"/>
      <c r="Z522" s="426"/>
      <c r="AA522" s="426"/>
    </row>
    <row r="523" spans="1:27" ht="15.75" customHeight="1">
      <c r="A523" s="426"/>
      <c r="B523" s="426"/>
      <c r="C523" s="426"/>
      <c r="D523" s="426"/>
      <c r="E523" s="426"/>
      <c r="F523" s="426"/>
      <c r="G523" s="426"/>
      <c r="H523" s="426"/>
      <c r="I523" s="426"/>
      <c r="J523" s="426"/>
      <c r="K523" s="426"/>
      <c r="L523" s="426"/>
      <c r="M523" s="426"/>
      <c r="N523" s="426"/>
      <c r="O523" s="426"/>
      <c r="P523" s="426"/>
      <c r="Q523" s="426"/>
      <c r="R523" s="426"/>
      <c r="S523" s="426"/>
      <c r="T523" s="426"/>
      <c r="U523" s="426"/>
      <c r="V523" s="426"/>
      <c r="W523" s="426"/>
      <c r="X523" s="426"/>
      <c r="Y523" s="426"/>
      <c r="Z523" s="426"/>
      <c r="AA523" s="426"/>
    </row>
    <row r="524" spans="1:27" ht="15.75" customHeight="1">
      <c r="A524" s="426"/>
      <c r="B524" s="426"/>
      <c r="C524" s="426"/>
      <c r="D524" s="426"/>
      <c r="E524" s="426"/>
      <c r="F524" s="426"/>
      <c r="G524" s="426"/>
      <c r="H524" s="426"/>
      <c r="I524" s="426"/>
      <c r="J524" s="426"/>
      <c r="K524" s="426"/>
      <c r="L524" s="426"/>
      <c r="M524" s="426"/>
      <c r="N524" s="426"/>
      <c r="O524" s="426"/>
      <c r="P524" s="426"/>
      <c r="Q524" s="426"/>
      <c r="R524" s="426"/>
      <c r="S524" s="426"/>
      <c r="T524" s="426"/>
      <c r="U524" s="426"/>
      <c r="V524" s="426"/>
      <c r="W524" s="426"/>
      <c r="X524" s="426"/>
      <c r="Y524" s="426"/>
      <c r="Z524" s="426"/>
      <c r="AA524" s="426"/>
    </row>
    <row r="525" spans="1:27" ht="15.75" customHeight="1">
      <c r="A525" s="426"/>
      <c r="B525" s="426"/>
      <c r="C525" s="426"/>
      <c r="D525" s="426"/>
      <c r="E525" s="426"/>
      <c r="F525" s="426"/>
      <c r="G525" s="426"/>
      <c r="H525" s="426"/>
      <c r="I525" s="426"/>
      <c r="J525" s="426"/>
      <c r="K525" s="426"/>
      <c r="L525" s="426"/>
      <c r="M525" s="426"/>
      <c r="N525" s="426"/>
      <c r="O525" s="426"/>
      <c r="P525" s="426"/>
      <c r="Q525" s="426"/>
      <c r="R525" s="426"/>
      <c r="S525" s="426"/>
      <c r="T525" s="426"/>
      <c r="U525" s="426"/>
      <c r="V525" s="426"/>
      <c r="W525" s="426"/>
      <c r="X525" s="426"/>
      <c r="Y525" s="426"/>
      <c r="Z525" s="426"/>
      <c r="AA525" s="426"/>
    </row>
    <row r="526" spans="1:27" ht="15.75" customHeight="1">
      <c r="A526" s="426"/>
      <c r="B526" s="426"/>
      <c r="C526" s="426"/>
      <c r="D526" s="426"/>
      <c r="E526" s="426"/>
      <c r="F526" s="426"/>
      <c r="G526" s="426"/>
      <c r="H526" s="426"/>
      <c r="I526" s="426"/>
      <c r="J526" s="426"/>
      <c r="K526" s="426"/>
      <c r="L526" s="426"/>
      <c r="M526" s="426"/>
      <c r="N526" s="426"/>
      <c r="O526" s="426"/>
      <c r="P526" s="426"/>
      <c r="Q526" s="426"/>
      <c r="R526" s="426"/>
      <c r="S526" s="426"/>
      <c r="T526" s="426"/>
      <c r="U526" s="426"/>
      <c r="V526" s="426"/>
      <c r="W526" s="426"/>
      <c r="X526" s="426"/>
      <c r="Y526" s="426"/>
      <c r="Z526" s="426"/>
      <c r="AA526" s="426"/>
    </row>
    <row r="527" spans="1:27" ht="15.75" customHeight="1">
      <c r="A527" s="426"/>
      <c r="B527" s="426"/>
      <c r="C527" s="426"/>
      <c r="D527" s="426"/>
      <c r="E527" s="426"/>
      <c r="F527" s="426"/>
      <c r="G527" s="426"/>
      <c r="H527" s="426"/>
      <c r="I527" s="426"/>
      <c r="J527" s="426"/>
      <c r="K527" s="426"/>
      <c r="L527" s="426"/>
      <c r="M527" s="426"/>
      <c r="N527" s="426"/>
      <c r="O527" s="426"/>
      <c r="P527" s="426"/>
      <c r="Q527" s="426"/>
      <c r="R527" s="426"/>
      <c r="S527" s="426"/>
      <c r="T527" s="426"/>
      <c r="U527" s="426"/>
      <c r="V527" s="426"/>
      <c r="W527" s="426"/>
      <c r="X527" s="426"/>
      <c r="Y527" s="426"/>
      <c r="Z527" s="426"/>
      <c r="AA527" s="426"/>
    </row>
    <row r="528" spans="1:27" ht="15.75" customHeight="1">
      <c r="A528" s="426"/>
      <c r="B528" s="426"/>
      <c r="C528" s="426"/>
      <c r="D528" s="426"/>
      <c r="E528" s="426"/>
      <c r="F528" s="426"/>
      <c r="G528" s="426"/>
      <c r="H528" s="426"/>
      <c r="I528" s="426"/>
      <c r="J528" s="426"/>
      <c r="K528" s="426"/>
      <c r="L528" s="426"/>
      <c r="M528" s="426"/>
      <c r="N528" s="426"/>
      <c r="O528" s="426"/>
      <c r="P528" s="426"/>
      <c r="Q528" s="426"/>
      <c r="R528" s="426"/>
      <c r="S528" s="426"/>
      <c r="T528" s="426"/>
      <c r="U528" s="426"/>
      <c r="V528" s="426"/>
      <c r="W528" s="426"/>
      <c r="X528" s="426"/>
      <c r="Y528" s="426"/>
      <c r="Z528" s="426"/>
      <c r="AA528" s="426"/>
    </row>
    <row r="529" spans="1:27" ht="15.75" customHeight="1">
      <c r="A529" s="426"/>
      <c r="B529" s="426"/>
      <c r="C529" s="426"/>
      <c r="D529" s="426"/>
      <c r="E529" s="426"/>
      <c r="F529" s="426"/>
      <c r="G529" s="426"/>
      <c r="H529" s="426"/>
      <c r="I529" s="426"/>
      <c r="J529" s="426"/>
      <c r="K529" s="426"/>
      <c r="L529" s="426"/>
      <c r="M529" s="426"/>
      <c r="N529" s="426"/>
      <c r="O529" s="426"/>
      <c r="P529" s="426"/>
      <c r="Q529" s="426"/>
      <c r="R529" s="426"/>
      <c r="S529" s="426"/>
      <c r="T529" s="426"/>
      <c r="U529" s="426"/>
      <c r="V529" s="426"/>
      <c r="W529" s="426"/>
      <c r="X529" s="426"/>
      <c r="Y529" s="426"/>
      <c r="Z529" s="426"/>
      <c r="AA529" s="426"/>
    </row>
    <row r="530" spans="1:27" ht="15.75" customHeight="1">
      <c r="A530" s="426"/>
      <c r="B530" s="426"/>
      <c r="C530" s="426"/>
      <c r="D530" s="426"/>
      <c r="E530" s="426"/>
      <c r="F530" s="426"/>
      <c r="G530" s="426"/>
      <c r="H530" s="426"/>
      <c r="I530" s="426"/>
      <c r="J530" s="426"/>
      <c r="K530" s="426"/>
      <c r="L530" s="426"/>
      <c r="M530" s="426"/>
      <c r="N530" s="426"/>
      <c r="O530" s="426"/>
      <c r="P530" s="426"/>
      <c r="Q530" s="426"/>
      <c r="R530" s="426"/>
      <c r="S530" s="426"/>
      <c r="T530" s="426"/>
      <c r="U530" s="426"/>
      <c r="V530" s="426"/>
      <c r="W530" s="426"/>
      <c r="X530" s="426"/>
      <c r="Y530" s="426"/>
      <c r="Z530" s="426"/>
      <c r="AA530" s="426"/>
    </row>
    <row r="531" spans="1:27" ht="15.75" customHeight="1">
      <c r="A531" s="426"/>
      <c r="B531" s="426"/>
      <c r="C531" s="426"/>
      <c r="D531" s="426"/>
      <c r="E531" s="426"/>
      <c r="F531" s="426"/>
      <c r="G531" s="426"/>
      <c r="H531" s="426"/>
      <c r="I531" s="426"/>
      <c r="J531" s="426"/>
      <c r="K531" s="426"/>
      <c r="L531" s="426"/>
      <c r="M531" s="426"/>
      <c r="N531" s="426"/>
      <c r="O531" s="426"/>
      <c r="P531" s="426"/>
      <c r="Q531" s="426"/>
      <c r="R531" s="426"/>
      <c r="S531" s="426"/>
      <c r="T531" s="426"/>
      <c r="U531" s="426"/>
      <c r="V531" s="426"/>
      <c r="W531" s="426"/>
      <c r="X531" s="426"/>
      <c r="Y531" s="426"/>
      <c r="Z531" s="426"/>
      <c r="AA531" s="426"/>
    </row>
    <row r="532" spans="1:27" ht="15.75" customHeight="1">
      <c r="A532" s="426"/>
      <c r="B532" s="426"/>
      <c r="C532" s="426"/>
      <c r="D532" s="426"/>
      <c r="E532" s="426"/>
      <c r="F532" s="426"/>
      <c r="G532" s="426"/>
      <c r="H532" s="426"/>
      <c r="I532" s="426"/>
      <c r="J532" s="426"/>
      <c r="K532" s="426"/>
      <c r="L532" s="426"/>
      <c r="M532" s="426"/>
      <c r="N532" s="426"/>
      <c r="O532" s="426"/>
      <c r="P532" s="426"/>
      <c r="Q532" s="426"/>
      <c r="R532" s="426"/>
      <c r="S532" s="426"/>
      <c r="T532" s="426"/>
      <c r="U532" s="426"/>
      <c r="V532" s="426"/>
      <c r="W532" s="426"/>
      <c r="X532" s="426"/>
      <c r="Y532" s="426"/>
      <c r="Z532" s="426"/>
      <c r="AA532" s="426"/>
    </row>
    <row r="533" spans="1:27" ht="15.75" customHeight="1">
      <c r="A533" s="426"/>
      <c r="B533" s="426"/>
      <c r="C533" s="426"/>
      <c r="D533" s="426"/>
      <c r="E533" s="426"/>
      <c r="F533" s="426"/>
      <c r="G533" s="426"/>
      <c r="H533" s="426"/>
      <c r="I533" s="426"/>
      <c r="J533" s="426"/>
      <c r="K533" s="426"/>
      <c r="L533" s="426"/>
      <c r="M533" s="426"/>
      <c r="N533" s="426"/>
      <c r="O533" s="426"/>
      <c r="P533" s="426"/>
      <c r="Q533" s="426"/>
      <c r="R533" s="426"/>
      <c r="S533" s="426"/>
      <c r="T533" s="426"/>
      <c r="U533" s="426"/>
      <c r="V533" s="426"/>
      <c r="W533" s="426"/>
      <c r="X533" s="426"/>
      <c r="Y533" s="426"/>
      <c r="Z533" s="426"/>
      <c r="AA533" s="426"/>
    </row>
    <row r="534" spans="1:27" ht="15.75" customHeight="1">
      <c r="A534" s="426"/>
      <c r="B534" s="426"/>
      <c r="C534" s="426"/>
      <c r="D534" s="426"/>
      <c r="E534" s="426"/>
      <c r="F534" s="426"/>
      <c r="G534" s="426"/>
      <c r="H534" s="426"/>
      <c r="I534" s="426"/>
      <c r="J534" s="426"/>
      <c r="K534" s="426"/>
      <c r="L534" s="426"/>
      <c r="M534" s="426"/>
      <c r="N534" s="426"/>
      <c r="O534" s="426"/>
      <c r="P534" s="426"/>
      <c r="Q534" s="426"/>
      <c r="R534" s="426"/>
      <c r="S534" s="426"/>
      <c r="T534" s="426"/>
      <c r="U534" s="426"/>
      <c r="V534" s="426"/>
      <c r="W534" s="426"/>
      <c r="X534" s="426"/>
      <c r="Y534" s="426"/>
      <c r="Z534" s="426"/>
      <c r="AA534" s="426"/>
    </row>
    <row r="535" spans="1:27" ht="15.75" customHeight="1">
      <c r="A535" s="426"/>
      <c r="B535" s="426"/>
      <c r="C535" s="426"/>
      <c r="D535" s="426"/>
      <c r="E535" s="426"/>
      <c r="F535" s="426"/>
      <c r="G535" s="426"/>
      <c r="H535" s="426"/>
      <c r="I535" s="426"/>
      <c r="J535" s="426"/>
      <c r="K535" s="426"/>
      <c r="L535" s="426"/>
      <c r="M535" s="426"/>
      <c r="N535" s="426"/>
      <c r="O535" s="426"/>
      <c r="P535" s="426"/>
      <c r="Q535" s="426"/>
      <c r="R535" s="426"/>
      <c r="S535" s="426"/>
      <c r="T535" s="426"/>
      <c r="U535" s="426"/>
      <c r="V535" s="426"/>
      <c r="W535" s="426"/>
      <c r="X535" s="426"/>
      <c r="Y535" s="426"/>
      <c r="Z535" s="426"/>
      <c r="AA535" s="426"/>
    </row>
    <row r="536" spans="1:27" ht="15.75" customHeight="1">
      <c r="A536" s="426"/>
      <c r="B536" s="426"/>
      <c r="C536" s="426"/>
      <c r="D536" s="426"/>
      <c r="E536" s="426"/>
      <c r="F536" s="426"/>
      <c r="G536" s="426"/>
      <c r="H536" s="426"/>
      <c r="I536" s="426"/>
      <c r="J536" s="426"/>
      <c r="K536" s="426"/>
      <c r="L536" s="426"/>
      <c r="M536" s="426"/>
      <c r="N536" s="426"/>
      <c r="O536" s="426"/>
      <c r="P536" s="426"/>
      <c r="Q536" s="426"/>
      <c r="R536" s="426"/>
      <c r="S536" s="426"/>
      <c r="T536" s="426"/>
      <c r="U536" s="426"/>
      <c r="V536" s="426"/>
      <c r="W536" s="426"/>
      <c r="X536" s="426"/>
      <c r="Y536" s="426"/>
      <c r="Z536" s="426"/>
      <c r="AA536" s="426"/>
    </row>
    <row r="537" spans="1:27" ht="15.75" customHeight="1">
      <c r="A537" s="426"/>
      <c r="B537" s="426"/>
      <c r="C537" s="426"/>
      <c r="D537" s="426"/>
      <c r="E537" s="426"/>
      <c r="F537" s="426"/>
      <c r="G537" s="426"/>
      <c r="H537" s="426"/>
      <c r="I537" s="426"/>
      <c r="J537" s="426"/>
      <c r="K537" s="426"/>
      <c r="L537" s="426"/>
      <c r="M537" s="426"/>
      <c r="N537" s="426"/>
      <c r="O537" s="426"/>
      <c r="P537" s="426"/>
      <c r="Q537" s="426"/>
      <c r="R537" s="426"/>
      <c r="S537" s="426"/>
      <c r="T537" s="426"/>
      <c r="U537" s="426"/>
      <c r="V537" s="426"/>
      <c r="W537" s="426"/>
      <c r="X537" s="426"/>
      <c r="Y537" s="426"/>
      <c r="Z537" s="426"/>
      <c r="AA537" s="426"/>
    </row>
    <row r="538" spans="1:27" ht="15.75" customHeight="1">
      <c r="A538" s="426"/>
      <c r="B538" s="426"/>
      <c r="C538" s="426"/>
      <c r="D538" s="426"/>
      <c r="E538" s="426"/>
      <c r="F538" s="426"/>
      <c r="G538" s="426"/>
      <c r="H538" s="426"/>
      <c r="I538" s="426"/>
      <c r="J538" s="426"/>
      <c r="K538" s="426"/>
      <c r="L538" s="426"/>
      <c r="M538" s="426"/>
      <c r="N538" s="426"/>
      <c r="O538" s="426"/>
      <c r="P538" s="426"/>
      <c r="Q538" s="426"/>
      <c r="R538" s="426"/>
      <c r="S538" s="426"/>
      <c r="T538" s="426"/>
      <c r="U538" s="426"/>
      <c r="V538" s="426"/>
      <c r="W538" s="426"/>
      <c r="X538" s="426"/>
      <c r="Y538" s="426"/>
      <c r="Z538" s="426"/>
      <c r="AA538" s="426"/>
    </row>
    <row r="539" spans="1:27" ht="15.75" customHeight="1">
      <c r="A539" s="426"/>
      <c r="B539" s="426"/>
      <c r="C539" s="426"/>
      <c r="D539" s="426"/>
      <c r="E539" s="426"/>
      <c r="F539" s="426"/>
      <c r="G539" s="426"/>
      <c r="H539" s="426"/>
      <c r="I539" s="426"/>
      <c r="J539" s="426"/>
      <c r="K539" s="426"/>
      <c r="L539" s="426"/>
      <c r="M539" s="426"/>
      <c r="N539" s="426"/>
      <c r="O539" s="426"/>
      <c r="P539" s="426"/>
      <c r="Q539" s="426"/>
      <c r="R539" s="426"/>
      <c r="S539" s="426"/>
      <c r="T539" s="426"/>
      <c r="U539" s="426"/>
      <c r="V539" s="426"/>
      <c r="W539" s="426"/>
      <c r="X539" s="426"/>
      <c r="Y539" s="426"/>
      <c r="Z539" s="426"/>
      <c r="AA539" s="426"/>
    </row>
    <row r="540" spans="1:27" ht="15.75" customHeight="1">
      <c r="A540" s="426"/>
      <c r="B540" s="426"/>
      <c r="C540" s="426"/>
      <c r="D540" s="426"/>
      <c r="E540" s="426"/>
      <c r="F540" s="426"/>
      <c r="G540" s="426"/>
      <c r="H540" s="426"/>
      <c r="I540" s="426"/>
      <c r="J540" s="426"/>
      <c r="K540" s="426"/>
      <c r="L540" s="426"/>
      <c r="M540" s="426"/>
      <c r="N540" s="426"/>
      <c r="O540" s="426"/>
      <c r="P540" s="426"/>
      <c r="Q540" s="426"/>
      <c r="R540" s="426"/>
      <c r="S540" s="426"/>
      <c r="T540" s="426"/>
      <c r="U540" s="426"/>
      <c r="V540" s="426"/>
      <c r="W540" s="426"/>
      <c r="X540" s="426"/>
      <c r="Y540" s="426"/>
      <c r="Z540" s="426"/>
      <c r="AA540" s="426"/>
    </row>
    <row r="541" spans="1:27" ht="15.75" customHeight="1">
      <c r="A541" s="426"/>
      <c r="B541" s="426"/>
      <c r="C541" s="426"/>
      <c r="D541" s="426"/>
      <c r="E541" s="426"/>
      <c r="F541" s="426"/>
      <c r="G541" s="426"/>
      <c r="H541" s="426"/>
      <c r="I541" s="426"/>
      <c r="J541" s="426"/>
      <c r="K541" s="426"/>
      <c r="L541" s="426"/>
      <c r="M541" s="426"/>
      <c r="N541" s="426"/>
      <c r="O541" s="426"/>
      <c r="P541" s="426"/>
      <c r="Q541" s="426"/>
      <c r="R541" s="426"/>
      <c r="S541" s="426"/>
      <c r="T541" s="426"/>
      <c r="U541" s="426"/>
      <c r="V541" s="426"/>
      <c r="W541" s="426"/>
      <c r="X541" s="426"/>
      <c r="Y541" s="426"/>
      <c r="Z541" s="426"/>
      <c r="AA541" s="426"/>
    </row>
    <row r="542" spans="1:27" ht="15.75" customHeight="1">
      <c r="A542" s="426"/>
      <c r="B542" s="426"/>
      <c r="C542" s="426"/>
      <c r="D542" s="426"/>
      <c r="E542" s="426"/>
      <c r="F542" s="426"/>
      <c r="G542" s="426"/>
      <c r="H542" s="426"/>
      <c r="I542" s="426"/>
      <c r="J542" s="426"/>
      <c r="K542" s="426"/>
      <c r="L542" s="426"/>
      <c r="M542" s="426"/>
      <c r="N542" s="426"/>
      <c r="O542" s="426"/>
      <c r="P542" s="426"/>
      <c r="Q542" s="426"/>
      <c r="R542" s="426"/>
      <c r="S542" s="426"/>
      <c r="T542" s="426"/>
      <c r="U542" s="426"/>
      <c r="V542" s="426"/>
      <c r="W542" s="426"/>
      <c r="X542" s="426"/>
      <c r="Y542" s="426"/>
      <c r="Z542" s="426"/>
      <c r="AA542" s="426"/>
    </row>
    <row r="543" spans="1:27" ht="15.75" customHeight="1">
      <c r="A543" s="426"/>
      <c r="B543" s="426"/>
      <c r="C543" s="426"/>
      <c r="D543" s="426"/>
      <c r="E543" s="426"/>
      <c r="F543" s="426"/>
      <c r="G543" s="426"/>
      <c r="H543" s="426"/>
      <c r="I543" s="426"/>
      <c r="J543" s="426"/>
      <c r="K543" s="426"/>
      <c r="L543" s="426"/>
      <c r="M543" s="426"/>
      <c r="N543" s="426"/>
      <c r="O543" s="426"/>
      <c r="P543" s="426"/>
      <c r="Q543" s="426"/>
      <c r="R543" s="426"/>
      <c r="S543" s="426"/>
      <c r="T543" s="426"/>
      <c r="U543" s="426"/>
      <c r="V543" s="426"/>
      <c r="W543" s="426"/>
      <c r="X543" s="426"/>
      <c r="Y543" s="426"/>
      <c r="Z543" s="426"/>
      <c r="AA543" s="426"/>
    </row>
    <row r="544" spans="1:27" ht="15.75" customHeight="1">
      <c r="A544" s="426"/>
      <c r="B544" s="426"/>
      <c r="C544" s="426"/>
      <c r="D544" s="426"/>
      <c r="E544" s="426"/>
      <c r="F544" s="426"/>
      <c r="G544" s="426"/>
      <c r="H544" s="426"/>
      <c r="I544" s="426"/>
      <c r="J544" s="426"/>
      <c r="K544" s="426"/>
      <c r="L544" s="426"/>
      <c r="M544" s="426"/>
      <c r="N544" s="426"/>
      <c r="O544" s="426"/>
      <c r="P544" s="426"/>
      <c r="Q544" s="426"/>
      <c r="R544" s="426"/>
      <c r="S544" s="426"/>
      <c r="T544" s="426"/>
      <c r="U544" s="426"/>
      <c r="V544" s="426"/>
      <c r="W544" s="426"/>
      <c r="X544" s="426"/>
      <c r="Y544" s="426"/>
      <c r="Z544" s="426"/>
      <c r="AA544" s="426"/>
    </row>
    <row r="545" spans="1:27" ht="15.75" customHeight="1">
      <c r="A545" s="426"/>
      <c r="B545" s="426"/>
      <c r="C545" s="426"/>
      <c r="D545" s="426"/>
      <c r="E545" s="426"/>
      <c r="F545" s="426"/>
      <c r="G545" s="426"/>
      <c r="H545" s="426"/>
      <c r="I545" s="426"/>
      <c r="J545" s="426"/>
      <c r="K545" s="426"/>
      <c r="L545" s="426"/>
      <c r="M545" s="426"/>
      <c r="N545" s="426"/>
      <c r="O545" s="426"/>
      <c r="P545" s="426"/>
      <c r="Q545" s="426"/>
      <c r="R545" s="426"/>
      <c r="S545" s="426"/>
      <c r="T545" s="426"/>
      <c r="U545" s="426"/>
      <c r="V545" s="426"/>
      <c r="W545" s="426"/>
      <c r="X545" s="426"/>
      <c r="Y545" s="426"/>
      <c r="Z545" s="426"/>
      <c r="AA545" s="426"/>
    </row>
    <row r="546" spans="1:27" ht="15.75" customHeight="1">
      <c r="A546" s="426"/>
      <c r="B546" s="426"/>
      <c r="C546" s="426"/>
      <c r="D546" s="426"/>
      <c r="E546" s="426"/>
      <c r="F546" s="426"/>
      <c r="G546" s="426"/>
      <c r="H546" s="426"/>
      <c r="I546" s="426"/>
      <c r="J546" s="426"/>
      <c r="K546" s="426"/>
      <c r="L546" s="426"/>
      <c r="M546" s="426"/>
      <c r="N546" s="426"/>
      <c r="O546" s="426"/>
      <c r="P546" s="426"/>
      <c r="Q546" s="426"/>
      <c r="R546" s="426"/>
      <c r="S546" s="426"/>
      <c r="T546" s="426"/>
      <c r="U546" s="426"/>
      <c r="V546" s="426"/>
      <c r="W546" s="426"/>
      <c r="X546" s="426"/>
      <c r="Y546" s="426"/>
      <c r="Z546" s="426"/>
      <c r="AA546" s="426"/>
    </row>
    <row r="547" spans="1:27" ht="15.75" customHeight="1">
      <c r="A547" s="426"/>
      <c r="B547" s="426"/>
      <c r="C547" s="426"/>
      <c r="D547" s="426"/>
      <c r="E547" s="426"/>
      <c r="F547" s="426"/>
      <c r="G547" s="426"/>
      <c r="H547" s="426"/>
      <c r="I547" s="426"/>
      <c r="J547" s="426"/>
      <c r="K547" s="426"/>
      <c r="L547" s="426"/>
      <c r="M547" s="426"/>
      <c r="N547" s="426"/>
      <c r="O547" s="426"/>
      <c r="P547" s="426"/>
      <c r="Q547" s="426"/>
      <c r="R547" s="426"/>
      <c r="S547" s="426"/>
      <c r="T547" s="426"/>
      <c r="U547" s="426"/>
      <c r="V547" s="426"/>
      <c r="W547" s="426"/>
      <c r="X547" s="426"/>
      <c r="Y547" s="426"/>
      <c r="Z547" s="426"/>
      <c r="AA547" s="426"/>
    </row>
    <row r="548" spans="1:27" ht="15.75" customHeight="1">
      <c r="A548" s="426"/>
      <c r="B548" s="426"/>
      <c r="C548" s="426"/>
      <c r="D548" s="426"/>
      <c r="E548" s="426"/>
      <c r="F548" s="426"/>
      <c r="G548" s="426"/>
      <c r="H548" s="426"/>
      <c r="I548" s="426"/>
      <c r="J548" s="426"/>
      <c r="K548" s="426"/>
      <c r="L548" s="426"/>
      <c r="M548" s="426"/>
      <c r="N548" s="426"/>
      <c r="O548" s="426"/>
      <c r="P548" s="426"/>
      <c r="Q548" s="426"/>
      <c r="R548" s="426"/>
      <c r="S548" s="426"/>
      <c r="T548" s="426"/>
      <c r="U548" s="426"/>
      <c r="V548" s="426"/>
      <c r="W548" s="426"/>
      <c r="X548" s="426"/>
      <c r="Y548" s="426"/>
      <c r="Z548" s="426"/>
      <c r="AA548" s="426"/>
    </row>
    <row r="549" spans="1:27" ht="15.75" customHeight="1">
      <c r="A549" s="426"/>
      <c r="B549" s="426"/>
      <c r="C549" s="426"/>
      <c r="D549" s="426"/>
      <c r="E549" s="426"/>
      <c r="F549" s="426"/>
      <c r="G549" s="426"/>
      <c r="H549" s="426"/>
      <c r="I549" s="426"/>
      <c r="J549" s="426"/>
      <c r="K549" s="426"/>
      <c r="L549" s="426"/>
      <c r="M549" s="426"/>
      <c r="N549" s="426"/>
      <c r="O549" s="426"/>
      <c r="P549" s="426"/>
      <c r="Q549" s="426"/>
      <c r="R549" s="426"/>
      <c r="S549" s="426"/>
      <c r="T549" s="426"/>
      <c r="U549" s="426"/>
      <c r="V549" s="426"/>
      <c r="W549" s="426"/>
      <c r="X549" s="426"/>
      <c r="Y549" s="426"/>
      <c r="Z549" s="426"/>
      <c r="AA549" s="426"/>
    </row>
    <row r="550" spans="1:27" ht="15.75" customHeight="1">
      <c r="A550" s="426"/>
      <c r="B550" s="426"/>
      <c r="C550" s="426"/>
      <c r="D550" s="426"/>
      <c r="E550" s="426"/>
      <c r="F550" s="426"/>
      <c r="G550" s="426"/>
      <c r="H550" s="426"/>
      <c r="I550" s="426"/>
      <c r="J550" s="426"/>
      <c r="K550" s="426"/>
      <c r="L550" s="426"/>
      <c r="M550" s="426"/>
      <c r="N550" s="426"/>
      <c r="O550" s="426"/>
      <c r="P550" s="426"/>
      <c r="Q550" s="426"/>
      <c r="R550" s="426"/>
      <c r="S550" s="426"/>
      <c r="T550" s="426"/>
      <c r="U550" s="426"/>
      <c r="V550" s="426"/>
      <c r="W550" s="426"/>
      <c r="X550" s="426"/>
      <c r="Y550" s="426"/>
      <c r="Z550" s="426"/>
      <c r="AA550" s="426"/>
    </row>
    <row r="551" spans="1:27" ht="15.75" customHeight="1">
      <c r="A551" s="426"/>
      <c r="B551" s="426"/>
      <c r="C551" s="426"/>
      <c r="D551" s="426"/>
      <c r="E551" s="426"/>
      <c r="F551" s="426"/>
      <c r="G551" s="426"/>
      <c r="H551" s="426"/>
      <c r="I551" s="426"/>
      <c r="J551" s="426"/>
      <c r="K551" s="426"/>
      <c r="L551" s="426"/>
      <c r="M551" s="426"/>
      <c r="N551" s="426"/>
      <c r="O551" s="426"/>
      <c r="P551" s="426"/>
      <c r="Q551" s="426"/>
      <c r="R551" s="426"/>
      <c r="S551" s="426"/>
      <c r="T551" s="426"/>
      <c r="U551" s="426"/>
      <c r="V551" s="426"/>
      <c r="W551" s="426"/>
      <c r="X551" s="426"/>
      <c r="Y551" s="426"/>
      <c r="Z551" s="426"/>
      <c r="AA551" s="426"/>
    </row>
    <row r="552" spans="1:27" ht="15.75" customHeight="1">
      <c r="A552" s="426"/>
      <c r="B552" s="426"/>
      <c r="C552" s="426"/>
      <c r="D552" s="426"/>
      <c r="E552" s="426"/>
      <c r="F552" s="426"/>
      <c r="G552" s="426"/>
      <c r="H552" s="426"/>
      <c r="I552" s="426"/>
      <c r="J552" s="426"/>
      <c r="K552" s="426"/>
      <c r="L552" s="426"/>
      <c r="M552" s="426"/>
      <c r="N552" s="426"/>
      <c r="O552" s="426"/>
      <c r="P552" s="426"/>
      <c r="Q552" s="426"/>
      <c r="R552" s="426"/>
      <c r="S552" s="426"/>
      <c r="T552" s="426"/>
      <c r="U552" s="426"/>
      <c r="V552" s="426"/>
      <c r="W552" s="426"/>
      <c r="X552" s="426"/>
      <c r="Y552" s="426"/>
      <c r="Z552" s="426"/>
      <c r="AA552" s="426"/>
    </row>
    <row r="553" spans="1:27" ht="15.75" customHeight="1">
      <c r="A553" s="426"/>
      <c r="B553" s="426"/>
      <c r="C553" s="426"/>
      <c r="D553" s="426"/>
      <c r="E553" s="426"/>
      <c r="F553" s="426"/>
      <c r="G553" s="426"/>
      <c r="H553" s="426"/>
      <c r="I553" s="426"/>
      <c r="J553" s="426"/>
      <c r="K553" s="426"/>
      <c r="L553" s="426"/>
      <c r="M553" s="426"/>
      <c r="N553" s="426"/>
      <c r="O553" s="426"/>
      <c r="P553" s="426"/>
      <c r="Q553" s="426"/>
      <c r="R553" s="426"/>
      <c r="S553" s="426"/>
      <c r="T553" s="426"/>
      <c r="U553" s="426"/>
      <c r="V553" s="426"/>
      <c r="W553" s="426"/>
      <c r="X553" s="426"/>
      <c r="Y553" s="426"/>
      <c r="Z553" s="426"/>
      <c r="AA553" s="426"/>
    </row>
    <row r="554" spans="1:27" ht="15.75" customHeight="1">
      <c r="A554" s="426"/>
      <c r="B554" s="426"/>
      <c r="C554" s="426"/>
      <c r="D554" s="426"/>
      <c r="E554" s="426"/>
      <c r="F554" s="426"/>
      <c r="G554" s="426"/>
      <c r="H554" s="426"/>
      <c r="I554" s="426"/>
      <c r="J554" s="426"/>
      <c r="K554" s="426"/>
      <c r="L554" s="426"/>
      <c r="M554" s="426"/>
      <c r="N554" s="426"/>
      <c r="O554" s="426"/>
      <c r="P554" s="426"/>
      <c r="Q554" s="426"/>
      <c r="R554" s="426"/>
      <c r="S554" s="426"/>
      <c r="T554" s="426"/>
      <c r="U554" s="426"/>
      <c r="V554" s="426"/>
      <c r="W554" s="426"/>
      <c r="X554" s="426"/>
      <c r="Y554" s="426"/>
      <c r="Z554" s="426"/>
      <c r="AA554" s="426"/>
    </row>
    <row r="555" spans="1:27" ht="15.75" customHeight="1">
      <c r="A555" s="426"/>
      <c r="B555" s="426"/>
      <c r="C555" s="426"/>
      <c r="D555" s="426"/>
      <c r="E555" s="426"/>
      <c r="F555" s="426"/>
      <c r="G555" s="426"/>
      <c r="H555" s="426"/>
      <c r="I555" s="426"/>
      <c r="J555" s="426"/>
      <c r="K555" s="426"/>
      <c r="L555" s="426"/>
      <c r="M555" s="426"/>
      <c r="N555" s="426"/>
      <c r="O555" s="426"/>
      <c r="P555" s="426"/>
      <c r="Q555" s="426"/>
      <c r="R555" s="426"/>
      <c r="S555" s="426"/>
      <c r="T555" s="426"/>
      <c r="U555" s="426"/>
      <c r="V555" s="426"/>
      <c r="W555" s="426"/>
      <c r="X555" s="426"/>
      <c r="Y555" s="426"/>
      <c r="Z555" s="426"/>
      <c r="AA555" s="426"/>
    </row>
    <row r="556" spans="1:27" ht="15.75" customHeight="1">
      <c r="A556" s="426"/>
      <c r="B556" s="426"/>
      <c r="C556" s="426"/>
      <c r="D556" s="426"/>
      <c r="E556" s="426"/>
      <c r="F556" s="426"/>
      <c r="G556" s="426"/>
      <c r="H556" s="426"/>
      <c r="I556" s="426"/>
      <c r="J556" s="426"/>
      <c r="K556" s="426"/>
      <c r="L556" s="426"/>
      <c r="M556" s="426"/>
      <c r="N556" s="426"/>
      <c r="O556" s="426"/>
      <c r="P556" s="426"/>
      <c r="Q556" s="426"/>
      <c r="R556" s="426"/>
      <c r="S556" s="426"/>
      <c r="T556" s="426"/>
      <c r="U556" s="426"/>
      <c r="V556" s="426"/>
      <c r="W556" s="426"/>
      <c r="X556" s="426"/>
      <c r="Y556" s="426"/>
      <c r="Z556" s="426"/>
      <c r="AA556" s="426"/>
    </row>
    <row r="557" spans="1:27" ht="15.75" customHeight="1">
      <c r="A557" s="426"/>
      <c r="B557" s="426"/>
      <c r="C557" s="426"/>
      <c r="D557" s="426"/>
      <c r="E557" s="426"/>
      <c r="F557" s="426"/>
      <c r="G557" s="426"/>
      <c r="H557" s="426"/>
      <c r="I557" s="426"/>
      <c r="J557" s="426"/>
      <c r="K557" s="426"/>
      <c r="L557" s="426"/>
      <c r="M557" s="426"/>
      <c r="N557" s="426"/>
      <c r="O557" s="426"/>
      <c r="P557" s="426"/>
      <c r="Q557" s="426"/>
      <c r="R557" s="426"/>
      <c r="S557" s="426"/>
      <c r="T557" s="426"/>
      <c r="U557" s="426"/>
      <c r="V557" s="426"/>
      <c r="W557" s="426"/>
      <c r="X557" s="426"/>
      <c r="Y557" s="426"/>
      <c r="Z557" s="426"/>
      <c r="AA557" s="426"/>
    </row>
    <row r="558" spans="1:27" ht="15.75" customHeight="1">
      <c r="A558" s="426"/>
      <c r="B558" s="426"/>
      <c r="C558" s="426"/>
      <c r="D558" s="426"/>
      <c r="E558" s="426"/>
      <c r="F558" s="426"/>
      <c r="G558" s="426"/>
      <c r="H558" s="426"/>
      <c r="I558" s="426"/>
      <c r="J558" s="426"/>
      <c r="K558" s="426"/>
      <c r="L558" s="426"/>
      <c r="M558" s="426"/>
      <c r="N558" s="426"/>
      <c r="O558" s="426"/>
      <c r="P558" s="426"/>
      <c r="Q558" s="426"/>
      <c r="R558" s="426"/>
      <c r="S558" s="426"/>
      <c r="T558" s="426"/>
      <c r="U558" s="426"/>
      <c r="V558" s="426"/>
      <c r="W558" s="426"/>
      <c r="X558" s="426"/>
      <c r="Y558" s="426"/>
      <c r="Z558" s="426"/>
      <c r="AA558" s="426"/>
    </row>
    <row r="559" spans="1:27" ht="15.75" customHeight="1">
      <c r="A559" s="426"/>
      <c r="B559" s="426"/>
      <c r="C559" s="426"/>
      <c r="D559" s="426"/>
      <c r="E559" s="426"/>
      <c r="F559" s="426"/>
      <c r="G559" s="426"/>
      <c r="H559" s="426"/>
      <c r="I559" s="426"/>
      <c r="J559" s="426"/>
      <c r="K559" s="426"/>
      <c r="L559" s="426"/>
      <c r="M559" s="426"/>
      <c r="N559" s="426"/>
      <c r="O559" s="426"/>
      <c r="P559" s="426"/>
      <c r="Q559" s="426"/>
      <c r="R559" s="426"/>
      <c r="S559" s="426"/>
      <c r="T559" s="426"/>
      <c r="U559" s="426"/>
      <c r="V559" s="426"/>
      <c r="W559" s="426"/>
      <c r="X559" s="426"/>
      <c r="Y559" s="426"/>
      <c r="Z559" s="426"/>
      <c r="AA559" s="426"/>
    </row>
    <row r="560" spans="1:27" ht="15.75" customHeight="1">
      <c r="A560" s="426"/>
      <c r="B560" s="426"/>
      <c r="C560" s="426"/>
      <c r="D560" s="426"/>
      <c r="E560" s="426"/>
      <c r="F560" s="426"/>
      <c r="G560" s="426"/>
      <c r="H560" s="426"/>
      <c r="I560" s="426"/>
      <c r="J560" s="426"/>
      <c r="K560" s="426"/>
      <c r="L560" s="426"/>
      <c r="M560" s="426"/>
      <c r="N560" s="426"/>
      <c r="O560" s="426"/>
      <c r="P560" s="426"/>
      <c r="Q560" s="426"/>
      <c r="R560" s="426"/>
      <c r="S560" s="426"/>
      <c r="T560" s="426"/>
      <c r="U560" s="426"/>
      <c r="V560" s="426"/>
      <c r="W560" s="426"/>
      <c r="X560" s="426"/>
      <c r="Y560" s="426"/>
      <c r="Z560" s="426"/>
      <c r="AA560" s="426"/>
    </row>
    <row r="561" spans="1:27" ht="15.75" customHeight="1">
      <c r="A561" s="426"/>
      <c r="B561" s="426"/>
      <c r="C561" s="426"/>
      <c r="D561" s="426"/>
      <c r="E561" s="426"/>
      <c r="F561" s="426"/>
      <c r="G561" s="426"/>
      <c r="H561" s="426"/>
      <c r="I561" s="426"/>
      <c r="J561" s="426"/>
      <c r="K561" s="426"/>
      <c r="L561" s="426"/>
      <c r="M561" s="426"/>
      <c r="N561" s="426"/>
      <c r="O561" s="426"/>
      <c r="P561" s="426"/>
      <c r="Q561" s="426"/>
      <c r="R561" s="426"/>
      <c r="S561" s="426"/>
      <c r="T561" s="426"/>
      <c r="U561" s="426"/>
      <c r="V561" s="426"/>
      <c r="W561" s="426"/>
      <c r="X561" s="426"/>
      <c r="Y561" s="426"/>
      <c r="Z561" s="426"/>
      <c r="AA561" s="426"/>
    </row>
    <row r="562" spans="1:27" ht="15.75" customHeight="1">
      <c r="A562" s="426"/>
      <c r="B562" s="426"/>
      <c r="C562" s="426"/>
      <c r="D562" s="426"/>
      <c r="E562" s="426"/>
      <c r="F562" s="426"/>
      <c r="G562" s="426"/>
      <c r="H562" s="426"/>
      <c r="I562" s="426"/>
      <c r="J562" s="426"/>
      <c r="K562" s="426"/>
      <c r="L562" s="426"/>
      <c r="M562" s="426"/>
      <c r="N562" s="426"/>
      <c r="O562" s="426"/>
      <c r="P562" s="426"/>
      <c r="Q562" s="426"/>
      <c r="R562" s="426"/>
      <c r="S562" s="426"/>
      <c r="T562" s="426"/>
      <c r="U562" s="426"/>
      <c r="V562" s="426"/>
      <c r="W562" s="426"/>
      <c r="X562" s="426"/>
      <c r="Y562" s="426"/>
      <c r="Z562" s="426"/>
      <c r="AA562" s="426"/>
    </row>
    <row r="563" spans="1:27" ht="15.75" customHeight="1">
      <c r="A563" s="426"/>
      <c r="B563" s="426"/>
      <c r="C563" s="426"/>
      <c r="D563" s="426"/>
      <c r="E563" s="426"/>
      <c r="F563" s="426"/>
      <c r="G563" s="426"/>
      <c r="H563" s="426"/>
      <c r="I563" s="426"/>
      <c r="J563" s="426"/>
      <c r="K563" s="426"/>
      <c r="L563" s="426"/>
      <c r="M563" s="426"/>
      <c r="N563" s="426"/>
      <c r="O563" s="426"/>
      <c r="P563" s="426"/>
      <c r="Q563" s="426"/>
      <c r="R563" s="426"/>
      <c r="S563" s="426"/>
      <c r="T563" s="426"/>
      <c r="U563" s="426"/>
      <c r="V563" s="426"/>
      <c r="W563" s="426"/>
      <c r="X563" s="426"/>
      <c r="Y563" s="426"/>
      <c r="Z563" s="426"/>
      <c r="AA563" s="426"/>
    </row>
    <row r="564" spans="1:27" ht="15.75" customHeight="1">
      <c r="A564" s="426"/>
      <c r="B564" s="426"/>
      <c r="C564" s="426"/>
      <c r="D564" s="426"/>
      <c r="E564" s="426"/>
      <c r="F564" s="426"/>
      <c r="G564" s="426"/>
      <c r="H564" s="426"/>
      <c r="I564" s="426"/>
      <c r="J564" s="426"/>
      <c r="K564" s="426"/>
      <c r="L564" s="426"/>
      <c r="M564" s="426"/>
      <c r="N564" s="426"/>
      <c r="O564" s="426"/>
      <c r="P564" s="426"/>
      <c r="Q564" s="426"/>
      <c r="R564" s="426"/>
      <c r="S564" s="426"/>
      <c r="T564" s="426"/>
      <c r="U564" s="426"/>
      <c r="V564" s="426"/>
      <c r="W564" s="426"/>
      <c r="X564" s="426"/>
      <c r="Y564" s="426"/>
      <c r="Z564" s="426"/>
      <c r="AA564" s="426"/>
    </row>
    <row r="565" spans="1:27" ht="15.75" customHeight="1">
      <c r="A565" s="426"/>
      <c r="B565" s="426"/>
      <c r="C565" s="426"/>
      <c r="D565" s="426"/>
      <c r="E565" s="426"/>
      <c r="F565" s="426"/>
      <c r="G565" s="426"/>
      <c r="H565" s="426"/>
      <c r="I565" s="426"/>
      <c r="J565" s="426"/>
      <c r="K565" s="426"/>
      <c r="L565" s="426"/>
      <c r="M565" s="426"/>
      <c r="N565" s="426"/>
      <c r="O565" s="426"/>
      <c r="P565" s="426"/>
      <c r="Q565" s="426"/>
      <c r="R565" s="426"/>
      <c r="S565" s="426"/>
      <c r="T565" s="426"/>
      <c r="U565" s="426"/>
      <c r="V565" s="426"/>
      <c r="W565" s="426"/>
      <c r="X565" s="426"/>
      <c r="Y565" s="426"/>
      <c r="Z565" s="426"/>
      <c r="AA565" s="426"/>
    </row>
    <row r="566" spans="1:27" ht="15.75" customHeight="1">
      <c r="A566" s="426"/>
      <c r="B566" s="426"/>
      <c r="C566" s="426"/>
      <c r="D566" s="426"/>
      <c r="E566" s="426"/>
      <c r="F566" s="426"/>
      <c r="G566" s="426"/>
      <c r="H566" s="426"/>
      <c r="I566" s="426"/>
      <c r="J566" s="426"/>
      <c r="K566" s="426"/>
      <c r="L566" s="426"/>
      <c r="M566" s="426"/>
      <c r="N566" s="426"/>
      <c r="O566" s="426"/>
      <c r="P566" s="426"/>
      <c r="Q566" s="426"/>
      <c r="R566" s="426"/>
      <c r="S566" s="426"/>
      <c r="T566" s="426"/>
      <c r="U566" s="426"/>
      <c r="V566" s="426"/>
      <c r="W566" s="426"/>
      <c r="X566" s="426"/>
      <c r="Y566" s="426"/>
      <c r="Z566" s="426"/>
      <c r="AA566" s="426"/>
    </row>
    <row r="567" spans="1:27" ht="15.75" customHeight="1">
      <c r="A567" s="426"/>
      <c r="B567" s="426"/>
      <c r="C567" s="426"/>
      <c r="D567" s="426"/>
      <c r="E567" s="426"/>
      <c r="F567" s="426"/>
      <c r="G567" s="426"/>
      <c r="H567" s="426"/>
      <c r="I567" s="426"/>
      <c r="J567" s="426"/>
      <c r="K567" s="426"/>
      <c r="L567" s="426"/>
      <c r="M567" s="426"/>
      <c r="N567" s="426"/>
      <c r="O567" s="426"/>
      <c r="P567" s="426"/>
      <c r="Q567" s="426"/>
      <c r="R567" s="426"/>
      <c r="S567" s="426"/>
      <c r="T567" s="426"/>
      <c r="U567" s="426"/>
      <c r="V567" s="426"/>
      <c r="W567" s="426"/>
      <c r="X567" s="426"/>
      <c r="Y567" s="426"/>
      <c r="Z567" s="426"/>
      <c r="AA567" s="426"/>
    </row>
    <row r="568" spans="1:27" ht="15.75" customHeight="1">
      <c r="A568" s="426"/>
      <c r="B568" s="426"/>
      <c r="C568" s="426"/>
      <c r="D568" s="426"/>
      <c r="E568" s="426"/>
      <c r="F568" s="426"/>
      <c r="G568" s="426"/>
      <c r="H568" s="426"/>
      <c r="I568" s="426"/>
      <c r="J568" s="426"/>
      <c r="K568" s="426"/>
      <c r="L568" s="426"/>
      <c r="M568" s="426"/>
      <c r="N568" s="426"/>
      <c r="O568" s="426"/>
      <c r="P568" s="426"/>
      <c r="Q568" s="426"/>
      <c r="R568" s="426"/>
      <c r="S568" s="426"/>
      <c r="T568" s="426"/>
      <c r="U568" s="426"/>
      <c r="V568" s="426"/>
      <c r="W568" s="426"/>
      <c r="X568" s="426"/>
      <c r="Y568" s="426"/>
      <c r="Z568" s="426"/>
      <c r="AA568" s="426"/>
    </row>
    <row r="569" spans="1:27" ht="15.75" customHeight="1">
      <c r="A569" s="426"/>
      <c r="B569" s="426"/>
      <c r="C569" s="426"/>
      <c r="D569" s="426"/>
      <c r="E569" s="426"/>
      <c r="F569" s="426"/>
      <c r="G569" s="426"/>
      <c r="H569" s="426"/>
      <c r="I569" s="426"/>
      <c r="J569" s="426"/>
      <c r="K569" s="426"/>
      <c r="L569" s="426"/>
      <c r="M569" s="426"/>
      <c r="N569" s="426"/>
      <c r="O569" s="426"/>
      <c r="P569" s="426"/>
      <c r="Q569" s="426"/>
      <c r="R569" s="426"/>
      <c r="S569" s="426"/>
      <c r="T569" s="426"/>
      <c r="U569" s="426"/>
      <c r="V569" s="426"/>
      <c r="W569" s="426"/>
      <c r="X569" s="426"/>
      <c r="Y569" s="426"/>
      <c r="Z569" s="426"/>
      <c r="AA569" s="426"/>
    </row>
    <row r="570" spans="1:27" ht="15.75" customHeight="1">
      <c r="A570" s="426"/>
      <c r="B570" s="426"/>
      <c r="C570" s="426"/>
      <c r="D570" s="426"/>
      <c r="E570" s="426"/>
      <c r="F570" s="426"/>
      <c r="G570" s="426"/>
      <c r="H570" s="426"/>
      <c r="I570" s="426"/>
      <c r="J570" s="426"/>
      <c r="K570" s="426"/>
      <c r="L570" s="426"/>
      <c r="M570" s="426"/>
      <c r="N570" s="426"/>
      <c r="O570" s="426"/>
      <c r="P570" s="426"/>
      <c r="Q570" s="426"/>
      <c r="R570" s="426"/>
      <c r="S570" s="426"/>
      <c r="T570" s="426"/>
      <c r="U570" s="426"/>
      <c r="V570" s="426"/>
      <c r="W570" s="426"/>
      <c r="X570" s="426"/>
      <c r="Y570" s="426"/>
      <c r="Z570" s="426"/>
      <c r="AA570" s="426"/>
    </row>
    <row r="571" spans="1:27" ht="15.75" customHeight="1">
      <c r="A571" s="426"/>
      <c r="B571" s="426"/>
      <c r="C571" s="426"/>
      <c r="D571" s="426"/>
      <c r="E571" s="426"/>
      <c r="F571" s="426"/>
      <c r="G571" s="426"/>
      <c r="H571" s="426"/>
      <c r="I571" s="426"/>
      <c r="J571" s="426"/>
      <c r="K571" s="426"/>
      <c r="L571" s="426"/>
      <c r="M571" s="426"/>
      <c r="N571" s="426"/>
      <c r="O571" s="426"/>
      <c r="P571" s="426"/>
      <c r="Q571" s="426"/>
      <c r="R571" s="426"/>
      <c r="S571" s="426"/>
      <c r="T571" s="426"/>
      <c r="U571" s="426"/>
      <c r="V571" s="426"/>
      <c r="W571" s="426"/>
      <c r="X571" s="426"/>
      <c r="Y571" s="426"/>
      <c r="Z571" s="426"/>
      <c r="AA571" s="426"/>
    </row>
    <row r="572" spans="1:27" ht="15.75" customHeight="1">
      <c r="A572" s="426"/>
      <c r="B572" s="426"/>
      <c r="C572" s="426"/>
      <c r="D572" s="426"/>
      <c r="E572" s="426"/>
      <c r="F572" s="426"/>
      <c r="G572" s="426"/>
      <c r="H572" s="426"/>
      <c r="I572" s="426"/>
      <c r="J572" s="426"/>
      <c r="K572" s="426"/>
      <c r="L572" s="426"/>
      <c r="M572" s="426"/>
      <c r="N572" s="426"/>
      <c r="O572" s="426"/>
      <c r="P572" s="426"/>
      <c r="Q572" s="426"/>
      <c r="R572" s="426"/>
      <c r="S572" s="426"/>
      <c r="T572" s="426"/>
      <c r="U572" s="426"/>
      <c r="V572" s="426"/>
      <c r="W572" s="426"/>
      <c r="X572" s="426"/>
      <c r="Y572" s="426"/>
      <c r="Z572" s="426"/>
      <c r="AA572" s="426"/>
    </row>
    <row r="573" spans="1:27" ht="15.75" customHeight="1">
      <c r="A573" s="426"/>
      <c r="B573" s="426"/>
      <c r="C573" s="426"/>
      <c r="D573" s="426"/>
      <c r="E573" s="426"/>
      <c r="F573" s="426"/>
      <c r="G573" s="426"/>
      <c r="H573" s="426"/>
      <c r="I573" s="426"/>
      <c r="J573" s="426"/>
      <c r="K573" s="426"/>
      <c r="L573" s="426"/>
      <c r="M573" s="426"/>
      <c r="N573" s="426"/>
      <c r="O573" s="426"/>
      <c r="P573" s="426"/>
      <c r="Q573" s="426"/>
      <c r="R573" s="426"/>
      <c r="S573" s="426"/>
      <c r="T573" s="426"/>
      <c r="U573" s="426"/>
      <c r="V573" s="426"/>
      <c r="W573" s="426"/>
      <c r="X573" s="426"/>
      <c r="Y573" s="426"/>
      <c r="Z573" s="426"/>
      <c r="AA573" s="426"/>
    </row>
    <row r="574" spans="1:27" ht="15.75" customHeight="1">
      <c r="A574" s="426"/>
      <c r="B574" s="426"/>
      <c r="C574" s="426"/>
      <c r="D574" s="426"/>
      <c r="E574" s="426"/>
      <c r="F574" s="426"/>
      <c r="G574" s="426"/>
      <c r="H574" s="426"/>
      <c r="I574" s="426"/>
      <c r="J574" s="426"/>
      <c r="K574" s="426"/>
      <c r="L574" s="426"/>
      <c r="M574" s="426"/>
      <c r="N574" s="426"/>
      <c r="O574" s="426"/>
      <c r="P574" s="426"/>
      <c r="Q574" s="426"/>
      <c r="R574" s="426"/>
      <c r="S574" s="426"/>
      <c r="T574" s="426"/>
      <c r="U574" s="426"/>
      <c r="V574" s="426"/>
      <c r="W574" s="426"/>
      <c r="X574" s="426"/>
      <c r="Y574" s="426"/>
      <c r="Z574" s="426"/>
      <c r="AA574" s="426"/>
    </row>
    <row r="575" spans="1:27" ht="15.75" customHeight="1">
      <c r="A575" s="426"/>
      <c r="B575" s="426"/>
      <c r="C575" s="426"/>
      <c r="D575" s="426"/>
      <c r="E575" s="426"/>
      <c r="F575" s="426"/>
      <c r="G575" s="426"/>
      <c r="H575" s="426"/>
      <c r="I575" s="426"/>
      <c r="J575" s="426"/>
      <c r="K575" s="426"/>
      <c r="L575" s="426"/>
      <c r="M575" s="426"/>
      <c r="N575" s="426"/>
      <c r="O575" s="426"/>
      <c r="P575" s="426"/>
      <c r="Q575" s="426"/>
      <c r="R575" s="426"/>
      <c r="S575" s="426"/>
      <c r="T575" s="426"/>
      <c r="U575" s="426"/>
      <c r="V575" s="426"/>
      <c r="W575" s="426"/>
      <c r="X575" s="426"/>
      <c r="Y575" s="426"/>
      <c r="Z575" s="426"/>
      <c r="AA575" s="426"/>
    </row>
    <row r="576" spans="1:27" ht="15.75" customHeight="1">
      <c r="A576" s="426"/>
      <c r="B576" s="426"/>
      <c r="C576" s="426"/>
      <c r="D576" s="426"/>
      <c r="E576" s="426"/>
      <c r="F576" s="426"/>
      <c r="G576" s="426"/>
      <c r="H576" s="426"/>
      <c r="I576" s="426"/>
      <c r="J576" s="426"/>
      <c r="K576" s="426"/>
      <c r="L576" s="426"/>
      <c r="M576" s="426"/>
      <c r="N576" s="426"/>
      <c r="O576" s="426"/>
      <c r="P576" s="426"/>
      <c r="Q576" s="426"/>
      <c r="R576" s="426"/>
      <c r="S576" s="426"/>
      <c r="T576" s="426"/>
      <c r="U576" s="426"/>
      <c r="V576" s="426"/>
      <c r="W576" s="426"/>
      <c r="X576" s="426"/>
      <c r="Y576" s="426"/>
      <c r="Z576" s="426"/>
      <c r="AA576" s="426"/>
    </row>
    <row r="577" spans="1:27" ht="15.75" customHeight="1">
      <c r="A577" s="426"/>
      <c r="B577" s="426"/>
      <c r="C577" s="426"/>
      <c r="D577" s="426"/>
      <c r="E577" s="426"/>
      <c r="F577" s="426"/>
      <c r="G577" s="426"/>
      <c r="H577" s="426"/>
      <c r="I577" s="426"/>
      <c r="J577" s="426"/>
      <c r="K577" s="426"/>
      <c r="L577" s="426"/>
      <c r="M577" s="426"/>
      <c r="N577" s="426"/>
      <c r="O577" s="426"/>
      <c r="P577" s="426"/>
      <c r="Q577" s="426"/>
      <c r="R577" s="426"/>
      <c r="S577" s="426"/>
      <c r="T577" s="426"/>
      <c r="U577" s="426"/>
      <c r="V577" s="426"/>
      <c r="W577" s="426"/>
      <c r="X577" s="426"/>
      <c r="Y577" s="426"/>
      <c r="Z577" s="426"/>
      <c r="AA577" s="426"/>
    </row>
    <row r="578" spans="1:27" ht="15.75" customHeight="1">
      <c r="A578" s="426"/>
      <c r="B578" s="426"/>
      <c r="C578" s="426"/>
      <c r="D578" s="426"/>
      <c r="E578" s="426"/>
      <c r="F578" s="426"/>
      <c r="G578" s="426"/>
      <c r="H578" s="426"/>
      <c r="I578" s="426"/>
      <c r="J578" s="426"/>
      <c r="K578" s="426"/>
      <c r="L578" s="426"/>
      <c r="M578" s="426"/>
      <c r="N578" s="426"/>
      <c r="O578" s="426"/>
      <c r="P578" s="426"/>
      <c r="Q578" s="426"/>
      <c r="R578" s="426"/>
      <c r="S578" s="426"/>
      <c r="T578" s="426"/>
      <c r="U578" s="426"/>
      <c r="V578" s="426"/>
      <c r="W578" s="426"/>
      <c r="X578" s="426"/>
      <c r="Y578" s="426"/>
      <c r="Z578" s="426"/>
      <c r="AA578" s="426"/>
    </row>
    <row r="579" spans="1:27" ht="15.75" customHeight="1">
      <c r="A579" s="426"/>
      <c r="B579" s="426"/>
      <c r="C579" s="426"/>
      <c r="D579" s="426"/>
      <c r="E579" s="426"/>
      <c r="F579" s="426"/>
      <c r="G579" s="426"/>
      <c r="H579" s="426"/>
      <c r="I579" s="426"/>
      <c r="J579" s="426"/>
      <c r="K579" s="426"/>
      <c r="L579" s="426"/>
      <c r="M579" s="426"/>
      <c r="N579" s="426"/>
      <c r="O579" s="426"/>
      <c r="P579" s="426"/>
      <c r="Q579" s="426"/>
      <c r="R579" s="426"/>
      <c r="S579" s="426"/>
      <c r="T579" s="426"/>
      <c r="U579" s="426"/>
      <c r="V579" s="426"/>
      <c r="W579" s="426"/>
      <c r="X579" s="426"/>
      <c r="Y579" s="426"/>
      <c r="Z579" s="426"/>
      <c r="AA579" s="426"/>
    </row>
    <row r="580" spans="1:27" ht="15.75" customHeight="1">
      <c r="A580" s="426"/>
      <c r="B580" s="426"/>
      <c r="C580" s="426"/>
      <c r="D580" s="426"/>
      <c r="E580" s="426"/>
      <c r="F580" s="426"/>
      <c r="G580" s="426"/>
      <c r="H580" s="426"/>
      <c r="I580" s="426"/>
      <c r="J580" s="426"/>
      <c r="K580" s="426"/>
      <c r="L580" s="426"/>
      <c r="M580" s="426"/>
      <c r="N580" s="426"/>
      <c r="O580" s="426"/>
      <c r="P580" s="426"/>
      <c r="Q580" s="426"/>
      <c r="R580" s="426"/>
      <c r="S580" s="426"/>
      <c r="T580" s="426"/>
      <c r="U580" s="426"/>
      <c r="V580" s="426"/>
      <c r="W580" s="426"/>
      <c r="X580" s="426"/>
      <c r="Y580" s="426"/>
      <c r="Z580" s="426"/>
      <c r="AA580" s="426"/>
    </row>
    <row r="581" spans="1:27" ht="15.75" customHeight="1">
      <c r="A581" s="426"/>
      <c r="B581" s="426"/>
      <c r="C581" s="426"/>
      <c r="D581" s="426"/>
      <c r="E581" s="426"/>
      <c r="F581" s="426"/>
      <c r="G581" s="426"/>
      <c r="H581" s="426"/>
      <c r="I581" s="426"/>
      <c r="J581" s="426"/>
      <c r="K581" s="426"/>
      <c r="L581" s="426"/>
      <c r="M581" s="426"/>
      <c r="N581" s="426"/>
      <c r="O581" s="426"/>
      <c r="P581" s="426"/>
      <c r="Q581" s="426"/>
      <c r="R581" s="426"/>
      <c r="S581" s="426"/>
      <c r="T581" s="426"/>
      <c r="U581" s="426"/>
      <c r="V581" s="426"/>
      <c r="W581" s="426"/>
      <c r="X581" s="426"/>
      <c r="Y581" s="426"/>
      <c r="Z581" s="426"/>
      <c r="AA581" s="426"/>
    </row>
    <row r="582" spans="1:27" ht="15.75" customHeight="1">
      <c r="A582" s="426"/>
      <c r="B582" s="426"/>
      <c r="C582" s="426"/>
      <c r="D582" s="426"/>
      <c r="E582" s="426"/>
      <c r="F582" s="426"/>
      <c r="G582" s="426"/>
      <c r="H582" s="426"/>
      <c r="I582" s="426"/>
      <c r="J582" s="426"/>
      <c r="K582" s="426"/>
      <c r="L582" s="426"/>
      <c r="M582" s="426"/>
      <c r="N582" s="426"/>
      <c r="O582" s="426"/>
      <c r="P582" s="426"/>
      <c r="Q582" s="426"/>
      <c r="R582" s="426"/>
      <c r="S582" s="426"/>
      <c r="T582" s="426"/>
      <c r="U582" s="426"/>
      <c r="V582" s="426"/>
      <c r="W582" s="426"/>
      <c r="X582" s="426"/>
      <c r="Y582" s="426"/>
      <c r="Z582" s="426"/>
      <c r="AA582" s="426"/>
    </row>
    <row r="583" spans="1:27" ht="15.75" customHeight="1">
      <c r="A583" s="426"/>
      <c r="B583" s="426"/>
      <c r="C583" s="426"/>
      <c r="D583" s="426"/>
      <c r="E583" s="426"/>
      <c r="F583" s="426"/>
      <c r="G583" s="426"/>
      <c r="H583" s="426"/>
      <c r="I583" s="426"/>
      <c r="J583" s="426"/>
      <c r="K583" s="426"/>
      <c r="L583" s="426"/>
      <c r="M583" s="426"/>
      <c r="N583" s="426"/>
      <c r="O583" s="426"/>
      <c r="P583" s="426"/>
      <c r="Q583" s="426"/>
      <c r="R583" s="426"/>
      <c r="S583" s="426"/>
      <c r="T583" s="426"/>
      <c r="U583" s="426"/>
      <c r="V583" s="426"/>
      <c r="W583" s="426"/>
      <c r="X583" s="426"/>
      <c r="Y583" s="426"/>
      <c r="Z583" s="426"/>
      <c r="AA583" s="426"/>
    </row>
    <row r="584" spans="1:27" ht="15.75" customHeight="1">
      <c r="A584" s="426"/>
      <c r="B584" s="426"/>
      <c r="C584" s="426"/>
      <c r="D584" s="426"/>
      <c r="E584" s="426"/>
      <c r="F584" s="426"/>
      <c r="G584" s="426"/>
      <c r="H584" s="426"/>
      <c r="I584" s="426"/>
      <c r="J584" s="426"/>
      <c r="K584" s="426"/>
      <c r="L584" s="426"/>
      <c r="M584" s="426"/>
      <c r="N584" s="426"/>
      <c r="O584" s="426"/>
      <c r="P584" s="426"/>
      <c r="Q584" s="426"/>
      <c r="R584" s="426"/>
      <c r="S584" s="426"/>
      <c r="T584" s="426"/>
      <c r="U584" s="426"/>
      <c r="V584" s="426"/>
      <c r="W584" s="426"/>
      <c r="X584" s="426"/>
      <c r="Y584" s="426"/>
      <c r="Z584" s="426"/>
      <c r="AA584" s="426"/>
    </row>
    <row r="585" spans="1:27" ht="15.75" customHeight="1">
      <c r="A585" s="426"/>
      <c r="B585" s="426"/>
      <c r="C585" s="426"/>
      <c r="D585" s="426"/>
      <c r="E585" s="426"/>
      <c r="F585" s="426"/>
      <c r="G585" s="426"/>
      <c r="H585" s="426"/>
      <c r="I585" s="426"/>
      <c r="J585" s="426"/>
      <c r="K585" s="426"/>
      <c r="L585" s="426"/>
      <c r="M585" s="426"/>
      <c r="N585" s="426"/>
      <c r="O585" s="426"/>
      <c r="P585" s="426"/>
      <c r="Q585" s="426"/>
      <c r="R585" s="426"/>
      <c r="S585" s="426"/>
      <c r="T585" s="426"/>
      <c r="U585" s="426"/>
      <c r="V585" s="426"/>
      <c r="W585" s="426"/>
      <c r="X585" s="426"/>
      <c r="Y585" s="426"/>
      <c r="Z585" s="426"/>
      <c r="AA585" s="426"/>
    </row>
    <row r="586" spans="1:27" ht="15.75" customHeight="1">
      <c r="A586" s="426"/>
      <c r="B586" s="426"/>
      <c r="C586" s="426"/>
      <c r="D586" s="426"/>
      <c r="E586" s="426"/>
      <c r="F586" s="426"/>
      <c r="G586" s="426"/>
      <c r="H586" s="426"/>
      <c r="I586" s="426"/>
      <c r="J586" s="426"/>
      <c r="K586" s="426"/>
      <c r="L586" s="426"/>
      <c r="M586" s="426"/>
      <c r="N586" s="426"/>
      <c r="O586" s="426"/>
      <c r="P586" s="426"/>
      <c r="Q586" s="426"/>
      <c r="R586" s="426"/>
      <c r="S586" s="426"/>
      <c r="T586" s="426"/>
      <c r="U586" s="426"/>
      <c r="V586" s="426"/>
      <c r="W586" s="426"/>
      <c r="X586" s="426"/>
      <c r="Y586" s="426"/>
      <c r="Z586" s="426"/>
      <c r="AA586" s="426"/>
    </row>
    <row r="587" spans="1:27" ht="15.75" customHeight="1">
      <c r="A587" s="426"/>
      <c r="B587" s="426"/>
      <c r="C587" s="426"/>
      <c r="D587" s="426"/>
      <c r="E587" s="426"/>
      <c r="F587" s="426"/>
      <c r="G587" s="426"/>
      <c r="H587" s="426"/>
      <c r="I587" s="426"/>
      <c r="J587" s="426"/>
      <c r="K587" s="426"/>
      <c r="L587" s="426"/>
      <c r="M587" s="426"/>
      <c r="N587" s="426"/>
      <c r="O587" s="426"/>
      <c r="P587" s="426"/>
      <c r="Q587" s="426"/>
      <c r="R587" s="426"/>
      <c r="S587" s="426"/>
      <c r="T587" s="426"/>
      <c r="U587" s="426"/>
      <c r="V587" s="426"/>
      <c r="W587" s="426"/>
      <c r="X587" s="426"/>
      <c r="Y587" s="426"/>
      <c r="Z587" s="426"/>
      <c r="AA587" s="426"/>
    </row>
    <row r="588" spans="1:27" ht="15.75" customHeight="1">
      <c r="A588" s="426"/>
      <c r="B588" s="426"/>
      <c r="C588" s="426"/>
      <c r="D588" s="426"/>
      <c r="E588" s="426"/>
      <c r="F588" s="426"/>
      <c r="G588" s="426"/>
      <c r="H588" s="426"/>
      <c r="I588" s="426"/>
      <c r="J588" s="426"/>
      <c r="K588" s="426"/>
      <c r="L588" s="426"/>
      <c r="M588" s="426"/>
      <c r="N588" s="426"/>
      <c r="O588" s="426"/>
      <c r="P588" s="426"/>
      <c r="Q588" s="426"/>
      <c r="R588" s="426"/>
      <c r="S588" s="426"/>
      <c r="T588" s="426"/>
      <c r="U588" s="426"/>
      <c r="V588" s="426"/>
      <c r="W588" s="426"/>
      <c r="X588" s="426"/>
      <c r="Y588" s="426"/>
      <c r="Z588" s="426"/>
      <c r="AA588" s="426"/>
    </row>
    <row r="589" spans="1:27" ht="15.75" customHeight="1">
      <c r="A589" s="426"/>
      <c r="B589" s="426"/>
      <c r="C589" s="426"/>
      <c r="D589" s="426"/>
      <c r="E589" s="426"/>
      <c r="F589" s="426"/>
      <c r="G589" s="426"/>
      <c r="H589" s="426"/>
      <c r="I589" s="426"/>
      <c r="J589" s="426"/>
      <c r="K589" s="426"/>
      <c r="L589" s="426"/>
      <c r="M589" s="426"/>
      <c r="N589" s="426"/>
      <c r="O589" s="426"/>
      <c r="P589" s="426"/>
      <c r="Q589" s="426"/>
      <c r="R589" s="426"/>
      <c r="S589" s="426"/>
      <c r="T589" s="426"/>
      <c r="U589" s="426"/>
      <c r="V589" s="426"/>
      <c r="W589" s="426"/>
      <c r="X589" s="426"/>
      <c r="Y589" s="426"/>
      <c r="Z589" s="426"/>
      <c r="AA589" s="426"/>
    </row>
    <row r="590" spans="1:27" ht="15.75" customHeight="1">
      <c r="A590" s="426"/>
      <c r="B590" s="426"/>
      <c r="C590" s="426"/>
      <c r="D590" s="426"/>
      <c r="E590" s="426"/>
      <c r="F590" s="426"/>
      <c r="G590" s="426"/>
      <c r="H590" s="426"/>
      <c r="I590" s="426"/>
      <c r="J590" s="426"/>
      <c r="K590" s="426"/>
      <c r="L590" s="426"/>
      <c r="M590" s="426"/>
      <c r="N590" s="426"/>
      <c r="O590" s="426"/>
      <c r="P590" s="426"/>
      <c r="Q590" s="426"/>
      <c r="R590" s="426"/>
      <c r="S590" s="426"/>
      <c r="T590" s="426"/>
      <c r="U590" s="426"/>
      <c r="V590" s="426"/>
      <c r="W590" s="426"/>
      <c r="X590" s="426"/>
      <c r="Y590" s="426"/>
      <c r="Z590" s="426"/>
      <c r="AA590" s="426"/>
    </row>
    <row r="591" spans="1:27" ht="15.75" customHeight="1">
      <c r="A591" s="426"/>
      <c r="B591" s="426"/>
      <c r="C591" s="426"/>
      <c r="D591" s="426"/>
      <c r="E591" s="426"/>
      <c r="F591" s="426"/>
      <c r="G591" s="426"/>
      <c r="H591" s="426"/>
      <c r="I591" s="426"/>
      <c r="J591" s="426"/>
      <c r="K591" s="426"/>
      <c r="L591" s="426"/>
      <c r="M591" s="426"/>
      <c r="N591" s="426"/>
      <c r="O591" s="426"/>
      <c r="P591" s="426"/>
      <c r="Q591" s="426"/>
      <c r="R591" s="426"/>
      <c r="S591" s="426"/>
      <c r="T591" s="426"/>
      <c r="U591" s="426"/>
      <c r="V591" s="426"/>
      <c r="W591" s="426"/>
      <c r="X591" s="426"/>
      <c r="Y591" s="426"/>
      <c r="Z591" s="426"/>
      <c r="AA591" s="426"/>
    </row>
    <row r="592" spans="1:27" ht="15.75" customHeight="1">
      <c r="A592" s="426"/>
      <c r="B592" s="426"/>
      <c r="C592" s="426"/>
      <c r="D592" s="426"/>
      <c r="E592" s="426"/>
      <c r="F592" s="426"/>
      <c r="G592" s="426"/>
      <c r="H592" s="426"/>
      <c r="I592" s="426"/>
      <c r="J592" s="426"/>
      <c r="K592" s="426"/>
      <c r="L592" s="426"/>
      <c r="M592" s="426"/>
      <c r="N592" s="426"/>
      <c r="O592" s="426"/>
      <c r="P592" s="426"/>
      <c r="Q592" s="426"/>
      <c r="R592" s="426"/>
      <c r="S592" s="426"/>
      <c r="T592" s="426"/>
      <c r="U592" s="426"/>
      <c r="V592" s="426"/>
      <c r="W592" s="426"/>
      <c r="X592" s="426"/>
      <c r="Y592" s="426"/>
      <c r="Z592" s="426"/>
      <c r="AA592" s="426"/>
    </row>
    <row r="593" spans="1:27" ht="15.75" customHeight="1">
      <c r="A593" s="426"/>
      <c r="B593" s="426"/>
      <c r="C593" s="426"/>
      <c r="D593" s="426"/>
      <c r="E593" s="426"/>
      <c r="F593" s="426"/>
      <c r="G593" s="426"/>
      <c r="H593" s="426"/>
      <c r="I593" s="426"/>
      <c r="J593" s="426"/>
      <c r="K593" s="426"/>
      <c r="L593" s="426"/>
      <c r="M593" s="426"/>
      <c r="N593" s="426"/>
      <c r="O593" s="426"/>
      <c r="P593" s="426"/>
      <c r="Q593" s="426"/>
      <c r="R593" s="426"/>
      <c r="S593" s="426"/>
      <c r="T593" s="426"/>
      <c r="U593" s="426"/>
      <c r="V593" s="426"/>
      <c r="W593" s="426"/>
      <c r="X593" s="426"/>
      <c r="Y593" s="426"/>
      <c r="Z593" s="426"/>
      <c r="AA593" s="426"/>
    </row>
    <row r="594" spans="1:27" ht="15.75" customHeight="1">
      <c r="A594" s="426"/>
      <c r="B594" s="426"/>
      <c r="C594" s="426"/>
      <c r="D594" s="426"/>
      <c r="E594" s="426"/>
      <c r="F594" s="426"/>
      <c r="G594" s="426"/>
      <c r="H594" s="426"/>
      <c r="I594" s="426"/>
      <c r="J594" s="426"/>
      <c r="K594" s="426"/>
      <c r="L594" s="426"/>
      <c r="M594" s="426"/>
      <c r="N594" s="426"/>
      <c r="O594" s="426"/>
      <c r="P594" s="426"/>
      <c r="Q594" s="426"/>
      <c r="R594" s="426"/>
      <c r="S594" s="426"/>
      <c r="T594" s="426"/>
      <c r="U594" s="426"/>
      <c r="V594" s="426"/>
      <c r="W594" s="426"/>
      <c r="X594" s="426"/>
      <c r="Y594" s="426"/>
      <c r="Z594" s="426"/>
      <c r="AA594" s="426"/>
    </row>
    <row r="595" spans="1:27" ht="15.75" customHeight="1">
      <c r="A595" s="426"/>
      <c r="B595" s="426"/>
      <c r="C595" s="426"/>
      <c r="D595" s="426"/>
      <c r="E595" s="426"/>
      <c r="F595" s="426"/>
      <c r="G595" s="426"/>
      <c r="H595" s="426"/>
      <c r="I595" s="426"/>
      <c r="J595" s="426"/>
      <c r="K595" s="426"/>
      <c r="L595" s="426"/>
      <c r="M595" s="426"/>
      <c r="N595" s="426"/>
      <c r="O595" s="426"/>
      <c r="P595" s="426"/>
      <c r="Q595" s="426"/>
      <c r="R595" s="426"/>
      <c r="S595" s="426"/>
      <c r="T595" s="426"/>
      <c r="U595" s="426"/>
      <c r="V595" s="426"/>
      <c r="W595" s="426"/>
      <c r="X595" s="426"/>
      <c r="Y595" s="426"/>
      <c r="Z595" s="426"/>
      <c r="AA595" s="426"/>
    </row>
    <row r="596" spans="1:27" ht="15.75" customHeight="1">
      <c r="A596" s="426"/>
      <c r="B596" s="426"/>
      <c r="C596" s="426"/>
      <c r="D596" s="426"/>
      <c r="E596" s="426"/>
      <c r="F596" s="426"/>
      <c r="G596" s="426"/>
      <c r="H596" s="426"/>
      <c r="I596" s="426"/>
      <c r="J596" s="426"/>
      <c r="K596" s="426"/>
      <c r="L596" s="426"/>
      <c r="M596" s="426"/>
      <c r="N596" s="426"/>
      <c r="O596" s="426"/>
      <c r="P596" s="426"/>
      <c r="Q596" s="426"/>
      <c r="R596" s="426"/>
      <c r="S596" s="426"/>
      <c r="T596" s="426"/>
      <c r="U596" s="426"/>
      <c r="V596" s="426"/>
      <c r="W596" s="426"/>
      <c r="X596" s="426"/>
      <c r="Y596" s="426"/>
      <c r="Z596" s="426"/>
      <c r="AA596" s="426"/>
    </row>
    <row r="597" spans="1:27" ht="15.75" customHeight="1">
      <c r="A597" s="426"/>
      <c r="B597" s="426"/>
      <c r="C597" s="426"/>
      <c r="D597" s="426"/>
      <c r="E597" s="426"/>
      <c r="F597" s="426"/>
      <c r="G597" s="426"/>
      <c r="H597" s="426"/>
      <c r="I597" s="426"/>
      <c r="J597" s="426"/>
      <c r="K597" s="426"/>
      <c r="L597" s="426"/>
      <c r="M597" s="426"/>
      <c r="N597" s="426"/>
      <c r="O597" s="426"/>
      <c r="P597" s="426"/>
      <c r="Q597" s="426"/>
      <c r="R597" s="426"/>
      <c r="S597" s="426"/>
      <c r="T597" s="426"/>
      <c r="U597" s="426"/>
      <c r="V597" s="426"/>
      <c r="W597" s="426"/>
      <c r="X597" s="426"/>
      <c r="Y597" s="426"/>
      <c r="Z597" s="426"/>
      <c r="AA597" s="426"/>
    </row>
    <row r="598" spans="1:27" ht="15.75" customHeight="1">
      <c r="A598" s="426"/>
      <c r="B598" s="426"/>
      <c r="C598" s="426"/>
      <c r="D598" s="426"/>
      <c r="E598" s="426"/>
      <c r="F598" s="426"/>
      <c r="G598" s="426"/>
      <c r="H598" s="426"/>
      <c r="I598" s="426"/>
      <c r="J598" s="426"/>
      <c r="K598" s="426"/>
      <c r="L598" s="426"/>
      <c r="M598" s="426"/>
      <c r="N598" s="426"/>
      <c r="O598" s="426"/>
      <c r="P598" s="426"/>
      <c r="Q598" s="426"/>
      <c r="R598" s="426"/>
      <c r="S598" s="426"/>
      <c r="T598" s="426"/>
      <c r="U598" s="426"/>
      <c r="V598" s="426"/>
      <c r="W598" s="426"/>
      <c r="X598" s="426"/>
      <c r="Y598" s="426"/>
      <c r="Z598" s="426"/>
      <c r="AA598" s="426"/>
    </row>
    <row r="599" spans="1:27" ht="15.75" customHeight="1">
      <c r="A599" s="426"/>
      <c r="B599" s="426"/>
      <c r="C599" s="426"/>
      <c r="D599" s="426"/>
      <c r="E599" s="426"/>
      <c r="F599" s="426"/>
      <c r="G599" s="426"/>
      <c r="H599" s="426"/>
      <c r="I599" s="426"/>
      <c r="J599" s="426"/>
      <c r="K599" s="426"/>
      <c r="L599" s="426"/>
      <c r="M599" s="426"/>
      <c r="N599" s="426"/>
      <c r="O599" s="426"/>
      <c r="P599" s="426"/>
      <c r="Q599" s="426"/>
      <c r="R599" s="426"/>
      <c r="S599" s="426"/>
      <c r="T599" s="426"/>
      <c r="U599" s="426"/>
      <c r="V599" s="426"/>
      <c r="W599" s="426"/>
      <c r="X599" s="426"/>
      <c r="Y599" s="426"/>
      <c r="Z599" s="426"/>
      <c r="AA599" s="426"/>
    </row>
    <row r="600" spans="1:27" ht="15.75" customHeight="1">
      <c r="A600" s="426"/>
      <c r="B600" s="426"/>
      <c r="C600" s="426"/>
      <c r="D600" s="426"/>
      <c r="E600" s="426"/>
      <c r="F600" s="426"/>
      <c r="G600" s="426"/>
      <c r="H600" s="426"/>
      <c r="I600" s="426"/>
      <c r="J600" s="426"/>
      <c r="K600" s="426"/>
      <c r="L600" s="426"/>
      <c r="M600" s="426"/>
      <c r="N600" s="426"/>
      <c r="O600" s="426"/>
      <c r="P600" s="426"/>
      <c r="Q600" s="426"/>
      <c r="R600" s="426"/>
      <c r="S600" s="426"/>
      <c r="T600" s="426"/>
      <c r="U600" s="426"/>
      <c r="V600" s="426"/>
      <c r="W600" s="426"/>
      <c r="X600" s="426"/>
      <c r="Y600" s="426"/>
      <c r="Z600" s="426"/>
      <c r="AA600" s="426"/>
    </row>
    <row r="601" spans="1:27" ht="15.75" customHeight="1">
      <c r="A601" s="426"/>
      <c r="B601" s="426"/>
      <c r="C601" s="426"/>
      <c r="D601" s="426"/>
      <c r="E601" s="426"/>
      <c r="F601" s="426"/>
      <c r="G601" s="426"/>
      <c r="H601" s="426"/>
      <c r="I601" s="426"/>
      <c r="J601" s="426"/>
      <c r="K601" s="426"/>
      <c r="L601" s="426"/>
      <c r="M601" s="426"/>
      <c r="N601" s="426"/>
      <c r="O601" s="426"/>
      <c r="P601" s="426"/>
      <c r="Q601" s="426"/>
      <c r="R601" s="426"/>
      <c r="S601" s="426"/>
      <c r="T601" s="426"/>
      <c r="U601" s="426"/>
      <c r="V601" s="426"/>
      <c r="W601" s="426"/>
      <c r="X601" s="426"/>
      <c r="Y601" s="426"/>
      <c r="Z601" s="426"/>
      <c r="AA601" s="426"/>
    </row>
    <row r="602" spans="1:27" ht="15.75" customHeight="1">
      <c r="A602" s="426"/>
      <c r="B602" s="426"/>
      <c r="C602" s="426"/>
      <c r="D602" s="426"/>
      <c r="E602" s="426"/>
      <c r="F602" s="426"/>
      <c r="G602" s="426"/>
      <c r="H602" s="426"/>
      <c r="I602" s="426"/>
      <c r="J602" s="426"/>
      <c r="K602" s="426"/>
      <c r="L602" s="426"/>
      <c r="M602" s="426"/>
      <c r="N602" s="426"/>
      <c r="O602" s="426"/>
      <c r="P602" s="426"/>
      <c r="Q602" s="426"/>
      <c r="R602" s="426"/>
      <c r="S602" s="426"/>
      <c r="T602" s="426"/>
      <c r="U602" s="426"/>
      <c r="V602" s="426"/>
      <c r="W602" s="426"/>
      <c r="X602" s="426"/>
      <c r="Y602" s="426"/>
      <c r="Z602" s="426"/>
      <c r="AA602" s="426"/>
    </row>
    <row r="603" spans="1:27" ht="15.75" customHeight="1">
      <c r="A603" s="426"/>
      <c r="B603" s="426"/>
      <c r="C603" s="426"/>
      <c r="D603" s="426"/>
      <c r="E603" s="426"/>
      <c r="F603" s="426"/>
      <c r="G603" s="426"/>
      <c r="H603" s="426"/>
      <c r="I603" s="426"/>
      <c r="J603" s="426"/>
      <c r="K603" s="426"/>
      <c r="L603" s="426"/>
      <c r="M603" s="426"/>
      <c r="N603" s="426"/>
      <c r="O603" s="426"/>
      <c r="P603" s="426"/>
      <c r="Q603" s="426"/>
      <c r="R603" s="426"/>
      <c r="S603" s="426"/>
      <c r="T603" s="426"/>
      <c r="U603" s="426"/>
      <c r="V603" s="426"/>
      <c r="W603" s="426"/>
      <c r="X603" s="426"/>
      <c r="Y603" s="426"/>
      <c r="Z603" s="426"/>
      <c r="AA603" s="426"/>
    </row>
    <row r="604" spans="1:27" ht="15.75" customHeight="1">
      <c r="A604" s="426"/>
      <c r="B604" s="426"/>
      <c r="C604" s="426"/>
      <c r="D604" s="426"/>
      <c r="E604" s="426"/>
      <c r="F604" s="426"/>
      <c r="G604" s="426"/>
      <c r="H604" s="426"/>
      <c r="I604" s="426"/>
      <c r="J604" s="426"/>
      <c r="K604" s="426"/>
      <c r="L604" s="426"/>
      <c r="M604" s="426"/>
      <c r="N604" s="426"/>
      <c r="O604" s="426"/>
      <c r="P604" s="426"/>
      <c r="Q604" s="426"/>
      <c r="R604" s="426"/>
      <c r="S604" s="426"/>
      <c r="T604" s="426"/>
      <c r="U604" s="426"/>
      <c r="V604" s="426"/>
      <c r="W604" s="426"/>
      <c r="X604" s="426"/>
      <c r="Y604" s="426"/>
      <c r="Z604" s="426"/>
      <c r="AA604" s="426"/>
    </row>
    <row r="605" spans="1:27" ht="15.75" customHeight="1">
      <c r="A605" s="426"/>
      <c r="B605" s="426"/>
      <c r="C605" s="426"/>
      <c r="D605" s="426"/>
      <c r="E605" s="426"/>
      <c r="F605" s="426"/>
      <c r="G605" s="426"/>
      <c r="H605" s="426"/>
      <c r="I605" s="426"/>
      <c r="J605" s="426"/>
      <c r="K605" s="426"/>
      <c r="L605" s="426"/>
      <c r="M605" s="426"/>
      <c r="N605" s="426"/>
      <c r="O605" s="426"/>
      <c r="P605" s="426"/>
      <c r="Q605" s="426"/>
      <c r="R605" s="426"/>
      <c r="S605" s="426"/>
      <c r="T605" s="426"/>
      <c r="U605" s="426"/>
      <c r="V605" s="426"/>
      <c r="W605" s="426"/>
      <c r="X605" s="426"/>
      <c r="Y605" s="426"/>
      <c r="Z605" s="426"/>
      <c r="AA605" s="426"/>
    </row>
    <row r="606" spans="1:27" ht="15.75" customHeight="1">
      <c r="A606" s="426"/>
      <c r="B606" s="426"/>
      <c r="C606" s="426"/>
      <c r="D606" s="426"/>
      <c r="E606" s="426"/>
      <c r="F606" s="426"/>
      <c r="G606" s="426"/>
      <c r="H606" s="426"/>
      <c r="I606" s="426"/>
      <c r="J606" s="426"/>
      <c r="K606" s="426"/>
      <c r="L606" s="426"/>
      <c r="M606" s="426"/>
      <c r="N606" s="426"/>
      <c r="O606" s="426"/>
      <c r="P606" s="426"/>
      <c r="Q606" s="426"/>
      <c r="R606" s="426"/>
      <c r="S606" s="426"/>
      <c r="T606" s="426"/>
      <c r="U606" s="426"/>
      <c r="V606" s="426"/>
      <c r="W606" s="426"/>
      <c r="X606" s="426"/>
      <c r="Y606" s="426"/>
      <c r="Z606" s="426"/>
      <c r="AA606" s="426"/>
    </row>
    <row r="607" spans="1:27" ht="15.75" customHeight="1">
      <c r="A607" s="426"/>
      <c r="B607" s="426"/>
      <c r="C607" s="426"/>
      <c r="D607" s="426"/>
      <c r="E607" s="426"/>
      <c r="F607" s="426"/>
      <c r="G607" s="426"/>
      <c r="H607" s="426"/>
      <c r="I607" s="426"/>
      <c r="J607" s="426"/>
      <c r="K607" s="426"/>
      <c r="L607" s="426"/>
      <c r="M607" s="426"/>
      <c r="N607" s="426"/>
      <c r="O607" s="426"/>
      <c r="P607" s="426"/>
      <c r="Q607" s="426"/>
      <c r="R607" s="426"/>
      <c r="S607" s="426"/>
      <c r="T607" s="426"/>
      <c r="U607" s="426"/>
      <c r="V607" s="426"/>
      <c r="W607" s="426"/>
      <c r="X607" s="426"/>
      <c r="Y607" s="426"/>
      <c r="Z607" s="426"/>
      <c r="AA607" s="426"/>
    </row>
    <row r="608" spans="1:27" ht="15.75" customHeight="1">
      <c r="A608" s="426"/>
      <c r="B608" s="426"/>
      <c r="C608" s="426"/>
      <c r="D608" s="426"/>
      <c r="E608" s="426"/>
      <c r="F608" s="426"/>
      <c r="G608" s="426"/>
      <c r="H608" s="426"/>
      <c r="I608" s="426"/>
      <c r="J608" s="426"/>
      <c r="K608" s="426"/>
      <c r="L608" s="426"/>
      <c r="M608" s="426"/>
      <c r="N608" s="426"/>
      <c r="O608" s="426"/>
      <c r="P608" s="426"/>
      <c r="Q608" s="426"/>
      <c r="R608" s="426"/>
      <c r="S608" s="426"/>
      <c r="T608" s="426"/>
      <c r="U608" s="426"/>
      <c r="V608" s="426"/>
      <c r="W608" s="426"/>
      <c r="X608" s="426"/>
      <c r="Y608" s="426"/>
      <c r="Z608" s="426"/>
      <c r="AA608" s="426"/>
    </row>
    <row r="609" spans="1:27" ht="15.75" customHeight="1">
      <c r="A609" s="426"/>
      <c r="B609" s="426"/>
      <c r="C609" s="426"/>
      <c r="D609" s="426"/>
      <c r="E609" s="426"/>
      <c r="F609" s="426"/>
      <c r="G609" s="426"/>
      <c r="H609" s="426"/>
      <c r="I609" s="426"/>
      <c r="J609" s="426"/>
      <c r="K609" s="426"/>
      <c r="L609" s="426"/>
      <c r="M609" s="426"/>
      <c r="N609" s="426"/>
      <c r="O609" s="426"/>
      <c r="P609" s="426"/>
      <c r="Q609" s="426"/>
      <c r="R609" s="426"/>
      <c r="S609" s="426"/>
      <c r="T609" s="426"/>
      <c r="U609" s="426"/>
      <c r="V609" s="426"/>
      <c r="W609" s="426"/>
      <c r="X609" s="426"/>
      <c r="Y609" s="426"/>
      <c r="Z609" s="426"/>
      <c r="AA609" s="426"/>
    </row>
    <row r="610" spans="1:27" ht="15.75" customHeight="1">
      <c r="A610" s="426"/>
      <c r="B610" s="426"/>
      <c r="C610" s="426"/>
      <c r="D610" s="426"/>
      <c r="E610" s="426"/>
      <c r="F610" s="426"/>
      <c r="G610" s="426"/>
      <c r="H610" s="426"/>
      <c r="I610" s="426"/>
      <c r="J610" s="426"/>
      <c r="K610" s="426"/>
      <c r="L610" s="426"/>
      <c r="M610" s="426"/>
      <c r="N610" s="426"/>
      <c r="O610" s="426"/>
      <c r="P610" s="426"/>
      <c r="Q610" s="426"/>
      <c r="R610" s="426"/>
      <c r="S610" s="426"/>
      <c r="T610" s="426"/>
      <c r="U610" s="426"/>
      <c r="V610" s="426"/>
      <c r="W610" s="426"/>
      <c r="X610" s="426"/>
      <c r="Y610" s="426"/>
      <c r="Z610" s="426"/>
      <c r="AA610" s="426"/>
    </row>
    <row r="611" spans="1:27" ht="15.75" customHeight="1">
      <c r="A611" s="426"/>
      <c r="B611" s="426"/>
      <c r="C611" s="426"/>
      <c r="D611" s="426"/>
      <c r="E611" s="426"/>
      <c r="F611" s="426"/>
      <c r="G611" s="426"/>
      <c r="H611" s="426"/>
      <c r="I611" s="426"/>
      <c r="J611" s="426"/>
      <c r="K611" s="426"/>
      <c r="L611" s="426"/>
      <c r="M611" s="426"/>
      <c r="N611" s="426"/>
      <c r="O611" s="426"/>
      <c r="P611" s="426"/>
      <c r="Q611" s="426"/>
      <c r="R611" s="426"/>
      <c r="S611" s="426"/>
      <c r="T611" s="426"/>
      <c r="U611" s="426"/>
      <c r="V611" s="426"/>
      <c r="W611" s="426"/>
      <c r="X611" s="426"/>
      <c r="Y611" s="426"/>
      <c r="Z611" s="426"/>
      <c r="AA611" s="426"/>
    </row>
    <row r="612" spans="1:27" ht="15.75" customHeight="1">
      <c r="A612" s="426"/>
      <c r="B612" s="426"/>
      <c r="C612" s="426"/>
      <c r="D612" s="426"/>
      <c r="E612" s="426"/>
      <c r="F612" s="426"/>
      <c r="G612" s="426"/>
      <c r="H612" s="426"/>
      <c r="I612" s="426"/>
      <c r="J612" s="426"/>
      <c r="K612" s="426"/>
      <c r="L612" s="426"/>
      <c r="M612" s="426"/>
      <c r="N612" s="426"/>
      <c r="O612" s="426"/>
      <c r="P612" s="426"/>
      <c r="Q612" s="426"/>
      <c r="R612" s="426"/>
      <c r="S612" s="426"/>
      <c r="T612" s="426"/>
      <c r="U612" s="426"/>
      <c r="V612" s="426"/>
      <c r="W612" s="426"/>
      <c r="X612" s="426"/>
      <c r="Y612" s="426"/>
      <c r="Z612" s="426"/>
      <c r="AA612" s="426"/>
    </row>
    <row r="613" spans="1:27" ht="15.75" customHeight="1">
      <c r="A613" s="426"/>
      <c r="B613" s="426"/>
      <c r="C613" s="426"/>
      <c r="D613" s="426"/>
      <c r="E613" s="426"/>
      <c r="F613" s="426"/>
      <c r="G613" s="426"/>
      <c r="H613" s="426"/>
      <c r="I613" s="426"/>
      <c r="J613" s="426"/>
      <c r="K613" s="426"/>
      <c r="L613" s="426"/>
      <c r="M613" s="426"/>
      <c r="N613" s="426"/>
      <c r="O613" s="426"/>
      <c r="P613" s="426"/>
      <c r="Q613" s="426"/>
      <c r="R613" s="426"/>
      <c r="S613" s="426"/>
      <c r="T613" s="426"/>
      <c r="U613" s="426"/>
      <c r="V613" s="426"/>
      <c r="W613" s="426"/>
      <c r="X613" s="426"/>
      <c r="Y613" s="426"/>
      <c r="Z613" s="426"/>
      <c r="AA613" s="426"/>
    </row>
    <row r="614" spans="1:27" ht="15.75" customHeight="1">
      <c r="A614" s="426"/>
      <c r="B614" s="426"/>
      <c r="C614" s="426"/>
      <c r="D614" s="426"/>
      <c r="E614" s="426"/>
      <c r="F614" s="426"/>
      <c r="G614" s="426"/>
      <c r="H614" s="426"/>
      <c r="I614" s="426"/>
      <c r="J614" s="426"/>
      <c r="K614" s="426"/>
      <c r="L614" s="426"/>
      <c r="M614" s="426"/>
      <c r="N614" s="426"/>
      <c r="O614" s="426"/>
      <c r="P614" s="426"/>
      <c r="Q614" s="426"/>
      <c r="R614" s="426"/>
      <c r="S614" s="426"/>
      <c r="T614" s="426"/>
      <c r="U614" s="426"/>
      <c r="V614" s="426"/>
      <c r="W614" s="426"/>
      <c r="X614" s="426"/>
      <c r="Y614" s="426"/>
      <c r="Z614" s="426"/>
      <c r="AA614" s="426"/>
    </row>
    <row r="615" spans="1:27" ht="15.75" customHeight="1">
      <c r="A615" s="426"/>
      <c r="B615" s="426"/>
      <c r="C615" s="426"/>
      <c r="D615" s="426"/>
      <c r="E615" s="426"/>
      <c r="F615" s="426"/>
      <c r="G615" s="426"/>
      <c r="H615" s="426"/>
      <c r="I615" s="426"/>
      <c r="J615" s="426"/>
      <c r="K615" s="426"/>
      <c r="L615" s="426"/>
      <c r="M615" s="426"/>
      <c r="N615" s="426"/>
      <c r="O615" s="426"/>
      <c r="P615" s="426"/>
      <c r="Q615" s="426"/>
      <c r="R615" s="426"/>
      <c r="S615" s="426"/>
      <c r="T615" s="426"/>
      <c r="U615" s="426"/>
      <c r="V615" s="426"/>
      <c r="W615" s="426"/>
      <c r="X615" s="426"/>
      <c r="Y615" s="426"/>
      <c r="Z615" s="426"/>
      <c r="AA615" s="426"/>
    </row>
    <row r="616" spans="1:27" ht="15.75" customHeight="1">
      <c r="A616" s="426"/>
      <c r="B616" s="426"/>
      <c r="C616" s="426"/>
      <c r="D616" s="426"/>
      <c r="E616" s="426"/>
      <c r="F616" s="426"/>
      <c r="G616" s="426"/>
      <c r="H616" s="426"/>
      <c r="I616" s="426"/>
      <c r="J616" s="426"/>
      <c r="K616" s="426"/>
      <c r="L616" s="426"/>
      <c r="M616" s="426"/>
      <c r="N616" s="426"/>
      <c r="O616" s="426"/>
      <c r="P616" s="426"/>
      <c r="Q616" s="426"/>
      <c r="R616" s="426"/>
      <c r="S616" s="426"/>
      <c r="T616" s="426"/>
      <c r="U616" s="426"/>
      <c r="V616" s="426"/>
      <c r="W616" s="426"/>
      <c r="X616" s="426"/>
      <c r="Y616" s="426"/>
      <c r="Z616" s="426"/>
      <c r="AA616" s="426"/>
    </row>
    <row r="617" spans="1:27" ht="15.75" customHeight="1">
      <c r="A617" s="426"/>
      <c r="B617" s="426"/>
      <c r="C617" s="426"/>
      <c r="D617" s="426"/>
      <c r="E617" s="426"/>
      <c r="F617" s="426"/>
      <c r="G617" s="426"/>
      <c r="H617" s="426"/>
      <c r="I617" s="426"/>
      <c r="J617" s="426"/>
      <c r="K617" s="426"/>
      <c r="L617" s="426"/>
      <c r="M617" s="426"/>
      <c r="N617" s="426"/>
      <c r="O617" s="426"/>
      <c r="P617" s="426"/>
      <c r="Q617" s="426"/>
      <c r="R617" s="426"/>
      <c r="S617" s="426"/>
      <c r="T617" s="426"/>
      <c r="U617" s="426"/>
      <c r="V617" s="426"/>
      <c r="W617" s="426"/>
      <c r="X617" s="426"/>
      <c r="Y617" s="426"/>
      <c r="Z617" s="426"/>
      <c r="AA617" s="426"/>
    </row>
    <row r="618" spans="1:27" ht="15.75" customHeight="1">
      <c r="A618" s="426"/>
      <c r="B618" s="426"/>
      <c r="C618" s="426"/>
      <c r="D618" s="426"/>
      <c r="E618" s="426"/>
      <c r="F618" s="426"/>
      <c r="G618" s="426"/>
      <c r="H618" s="426"/>
      <c r="I618" s="426"/>
      <c r="J618" s="426"/>
      <c r="K618" s="426"/>
      <c r="L618" s="426"/>
      <c r="M618" s="426"/>
      <c r="N618" s="426"/>
      <c r="O618" s="426"/>
      <c r="P618" s="426"/>
      <c r="Q618" s="426"/>
      <c r="R618" s="426"/>
      <c r="S618" s="426"/>
      <c r="T618" s="426"/>
      <c r="U618" s="426"/>
      <c r="V618" s="426"/>
      <c r="W618" s="426"/>
      <c r="X618" s="426"/>
      <c r="Y618" s="426"/>
      <c r="Z618" s="426"/>
      <c r="AA618" s="426"/>
    </row>
    <row r="619" spans="1:27" ht="15.75" customHeight="1">
      <c r="A619" s="426"/>
      <c r="B619" s="426"/>
      <c r="C619" s="426"/>
      <c r="D619" s="426"/>
      <c r="E619" s="426"/>
      <c r="F619" s="426"/>
      <c r="G619" s="426"/>
      <c r="H619" s="426"/>
      <c r="I619" s="426"/>
      <c r="J619" s="426"/>
      <c r="K619" s="426"/>
      <c r="L619" s="426"/>
      <c r="M619" s="426"/>
      <c r="N619" s="426"/>
      <c r="O619" s="426"/>
      <c r="P619" s="426"/>
      <c r="Q619" s="426"/>
      <c r="R619" s="426"/>
      <c r="S619" s="426"/>
      <c r="T619" s="426"/>
      <c r="U619" s="426"/>
      <c r="V619" s="426"/>
      <c r="W619" s="426"/>
      <c r="X619" s="426"/>
      <c r="Y619" s="426"/>
      <c r="Z619" s="426"/>
      <c r="AA619" s="426"/>
    </row>
    <row r="620" spans="1:27" ht="15.75" customHeight="1">
      <c r="A620" s="426"/>
      <c r="B620" s="426"/>
      <c r="C620" s="426"/>
      <c r="D620" s="426"/>
      <c r="E620" s="426"/>
      <c r="F620" s="426"/>
      <c r="G620" s="426"/>
      <c r="H620" s="426"/>
      <c r="I620" s="426"/>
      <c r="J620" s="426"/>
      <c r="K620" s="426"/>
      <c r="L620" s="426"/>
      <c r="M620" s="426"/>
      <c r="N620" s="426"/>
      <c r="O620" s="426"/>
      <c r="P620" s="426"/>
      <c r="Q620" s="426"/>
      <c r="R620" s="426"/>
      <c r="S620" s="426"/>
      <c r="T620" s="426"/>
      <c r="U620" s="426"/>
      <c r="V620" s="426"/>
      <c r="W620" s="426"/>
      <c r="X620" s="426"/>
      <c r="Y620" s="426"/>
      <c r="Z620" s="426"/>
      <c r="AA620" s="426"/>
    </row>
    <row r="621" spans="1:27" ht="15.75" customHeight="1">
      <c r="A621" s="426"/>
      <c r="B621" s="426"/>
      <c r="C621" s="426"/>
      <c r="D621" s="426"/>
      <c r="E621" s="426"/>
      <c r="F621" s="426"/>
      <c r="G621" s="426"/>
      <c r="H621" s="426"/>
      <c r="I621" s="426"/>
      <c r="J621" s="426"/>
      <c r="K621" s="426"/>
      <c r="L621" s="426"/>
      <c r="M621" s="426"/>
      <c r="N621" s="426"/>
      <c r="O621" s="426"/>
      <c r="P621" s="426"/>
      <c r="Q621" s="426"/>
      <c r="R621" s="426"/>
      <c r="S621" s="426"/>
      <c r="T621" s="426"/>
      <c r="U621" s="426"/>
      <c r="V621" s="426"/>
      <c r="W621" s="426"/>
      <c r="X621" s="426"/>
      <c r="Y621" s="426"/>
      <c r="Z621" s="426"/>
      <c r="AA621" s="426"/>
    </row>
    <row r="622" spans="1:27" ht="15.75" customHeight="1">
      <c r="A622" s="426"/>
      <c r="B622" s="426"/>
      <c r="C622" s="426"/>
      <c r="D622" s="426"/>
      <c r="E622" s="426"/>
      <c r="F622" s="426"/>
      <c r="G622" s="426"/>
      <c r="H622" s="426"/>
      <c r="I622" s="426"/>
      <c r="J622" s="426"/>
      <c r="K622" s="426"/>
      <c r="L622" s="426"/>
      <c r="M622" s="426"/>
      <c r="N622" s="426"/>
      <c r="O622" s="426"/>
      <c r="P622" s="426"/>
      <c r="Q622" s="426"/>
      <c r="R622" s="426"/>
      <c r="S622" s="426"/>
      <c r="T622" s="426"/>
      <c r="U622" s="426"/>
      <c r="V622" s="426"/>
      <c r="W622" s="426"/>
      <c r="X622" s="426"/>
      <c r="Y622" s="426"/>
      <c r="Z622" s="426"/>
      <c r="AA622" s="426"/>
    </row>
    <row r="623" spans="1:27" ht="15.75" customHeight="1">
      <c r="A623" s="426"/>
      <c r="B623" s="426"/>
      <c r="C623" s="426"/>
      <c r="D623" s="426"/>
      <c r="E623" s="426"/>
      <c r="F623" s="426"/>
      <c r="G623" s="426"/>
      <c r="H623" s="426"/>
      <c r="I623" s="426"/>
      <c r="J623" s="426"/>
      <c r="K623" s="426"/>
      <c r="L623" s="426"/>
      <c r="M623" s="426"/>
      <c r="N623" s="426"/>
      <c r="O623" s="426"/>
      <c r="P623" s="426"/>
      <c r="Q623" s="426"/>
      <c r="R623" s="426"/>
      <c r="S623" s="426"/>
      <c r="T623" s="426"/>
      <c r="U623" s="426"/>
      <c r="V623" s="426"/>
      <c r="W623" s="426"/>
      <c r="X623" s="426"/>
      <c r="Y623" s="426"/>
      <c r="Z623" s="426"/>
      <c r="AA623" s="426"/>
    </row>
    <row r="624" spans="1:27" ht="15.75" customHeight="1">
      <c r="A624" s="426"/>
      <c r="B624" s="426"/>
      <c r="C624" s="426"/>
      <c r="D624" s="426"/>
      <c r="E624" s="426"/>
      <c r="F624" s="426"/>
      <c r="G624" s="426"/>
      <c r="H624" s="426"/>
      <c r="I624" s="426"/>
      <c r="J624" s="426"/>
      <c r="K624" s="426"/>
      <c r="L624" s="426"/>
      <c r="M624" s="426"/>
      <c r="N624" s="426"/>
      <c r="O624" s="426"/>
      <c r="P624" s="426"/>
      <c r="Q624" s="426"/>
      <c r="R624" s="426"/>
      <c r="S624" s="426"/>
      <c r="T624" s="426"/>
      <c r="U624" s="426"/>
      <c r="V624" s="426"/>
      <c r="W624" s="426"/>
      <c r="X624" s="426"/>
      <c r="Y624" s="426"/>
      <c r="Z624" s="426"/>
      <c r="AA624" s="426"/>
    </row>
    <row r="625" spans="1:27" ht="15.75" customHeight="1">
      <c r="A625" s="426"/>
      <c r="B625" s="426"/>
      <c r="C625" s="426"/>
      <c r="D625" s="426"/>
      <c r="E625" s="426"/>
      <c r="F625" s="426"/>
      <c r="G625" s="426"/>
      <c r="H625" s="426"/>
      <c r="I625" s="426"/>
      <c r="J625" s="426"/>
      <c r="K625" s="426"/>
      <c r="L625" s="426"/>
      <c r="M625" s="426"/>
      <c r="N625" s="426"/>
      <c r="O625" s="426"/>
      <c r="P625" s="426"/>
      <c r="Q625" s="426"/>
      <c r="R625" s="426"/>
      <c r="S625" s="426"/>
      <c r="T625" s="426"/>
      <c r="U625" s="426"/>
      <c r="V625" s="426"/>
      <c r="W625" s="426"/>
      <c r="X625" s="426"/>
      <c r="Y625" s="426"/>
      <c r="Z625" s="426"/>
      <c r="AA625" s="426"/>
    </row>
    <row r="626" spans="1:27" ht="15.75" customHeight="1">
      <c r="A626" s="426"/>
      <c r="B626" s="426"/>
      <c r="C626" s="426"/>
      <c r="D626" s="426"/>
      <c r="E626" s="426"/>
      <c r="F626" s="426"/>
      <c r="G626" s="426"/>
      <c r="H626" s="426"/>
      <c r="I626" s="426"/>
      <c r="J626" s="426"/>
      <c r="K626" s="426"/>
      <c r="L626" s="426"/>
      <c r="M626" s="426"/>
      <c r="N626" s="426"/>
      <c r="O626" s="426"/>
      <c r="P626" s="426"/>
      <c r="Q626" s="426"/>
      <c r="R626" s="426"/>
      <c r="S626" s="426"/>
      <c r="T626" s="426"/>
      <c r="U626" s="426"/>
      <c r="V626" s="426"/>
      <c r="W626" s="426"/>
      <c r="X626" s="426"/>
      <c r="Y626" s="426"/>
      <c r="Z626" s="426"/>
      <c r="AA626" s="426"/>
    </row>
    <row r="627" spans="1:27" ht="15.75" customHeight="1">
      <c r="A627" s="426"/>
      <c r="B627" s="426"/>
      <c r="C627" s="426"/>
      <c r="D627" s="426"/>
      <c r="E627" s="426"/>
      <c r="F627" s="426"/>
      <c r="G627" s="426"/>
      <c r="H627" s="426"/>
      <c r="I627" s="426"/>
      <c r="J627" s="426"/>
      <c r="K627" s="426"/>
      <c r="L627" s="426"/>
      <c r="M627" s="426"/>
      <c r="N627" s="426"/>
      <c r="O627" s="426"/>
      <c r="P627" s="426"/>
      <c r="Q627" s="426"/>
      <c r="R627" s="426"/>
      <c r="S627" s="426"/>
      <c r="T627" s="426"/>
      <c r="U627" s="426"/>
      <c r="V627" s="426"/>
      <c r="W627" s="426"/>
      <c r="X627" s="426"/>
      <c r="Y627" s="426"/>
      <c r="Z627" s="426"/>
      <c r="AA627" s="426"/>
    </row>
    <row r="628" spans="1:27" ht="15.75" customHeight="1">
      <c r="A628" s="426"/>
      <c r="B628" s="426"/>
      <c r="C628" s="426"/>
      <c r="D628" s="426"/>
      <c r="E628" s="426"/>
      <c r="F628" s="426"/>
      <c r="G628" s="426"/>
      <c r="H628" s="426"/>
      <c r="I628" s="426"/>
      <c r="J628" s="426"/>
      <c r="K628" s="426"/>
      <c r="L628" s="426"/>
      <c r="M628" s="426"/>
      <c r="N628" s="426"/>
      <c r="O628" s="426"/>
      <c r="P628" s="426"/>
      <c r="Q628" s="426"/>
      <c r="R628" s="426"/>
      <c r="S628" s="426"/>
      <c r="T628" s="426"/>
      <c r="U628" s="426"/>
      <c r="V628" s="426"/>
      <c r="W628" s="426"/>
      <c r="X628" s="426"/>
      <c r="Y628" s="426"/>
      <c r="Z628" s="426"/>
      <c r="AA628" s="426"/>
    </row>
    <row r="629" spans="1:27" ht="15.75" customHeight="1">
      <c r="A629" s="426"/>
      <c r="B629" s="426"/>
      <c r="C629" s="426"/>
      <c r="D629" s="426"/>
      <c r="E629" s="426"/>
      <c r="F629" s="426"/>
      <c r="G629" s="426"/>
      <c r="H629" s="426"/>
      <c r="I629" s="426"/>
      <c r="J629" s="426"/>
      <c r="K629" s="426"/>
      <c r="L629" s="426"/>
      <c r="M629" s="426"/>
      <c r="N629" s="426"/>
      <c r="O629" s="426"/>
      <c r="P629" s="426"/>
      <c r="Q629" s="426"/>
      <c r="R629" s="426"/>
      <c r="S629" s="426"/>
      <c r="T629" s="426"/>
      <c r="U629" s="426"/>
      <c r="V629" s="426"/>
      <c r="W629" s="426"/>
      <c r="X629" s="426"/>
      <c r="Y629" s="426"/>
      <c r="Z629" s="426"/>
      <c r="AA629" s="426"/>
    </row>
    <row r="630" spans="1:27" ht="15.75" customHeight="1">
      <c r="A630" s="426"/>
      <c r="B630" s="426"/>
      <c r="C630" s="426"/>
      <c r="D630" s="426"/>
      <c r="E630" s="426"/>
      <c r="F630" s="426"/>
      <c r="G630" s="426"/>
      <c r="H630" s="426"/>
      <c r="I630" s="426"/>
      <c r="J630" s="426"/>
      <c r="K630" s="426"/>
      <c r="L630" s="426"/>
      <c r="M630" s="426"/>
      <c r="N630" s="426"/>
      <c r="O630" s="426"/>
      <c r="P630" s="426"/>
      <c r="Q630" s="426"/>
      <c r="R630" s="426"/>
      <c r="S630" s="426"/>
      <c r="T630" s="426"/>
      <c r="U630" s="426"/>
      <c r="V630" s="426"/>
      <c r="W630" s="426"/>
      <c r="X630" s="426"/>
      <c r="Y630" s="426"/>
      <c r="Z630" s="426"/>
      <c r="AA630" s="426"/>
    </row>
    <row r="631" spans="1:27" ht="15.75" customHeight="1">
      <c r="A631" s="426"/>
      <c r="B631" s="426"/>
      <c r="C631" s="426"/>
      <c r="D631" s="426"/>
      <c r="E631" s="426"/>
      <c r="F631" s="426"/>
      <c r="G631" s="426"/>
      <c r="H631" s="426"/>
      <c r="I631" s="426"/>
      <c r="J631" s="426"/>
      <c r="K631" s="426"/>
      <c r="L631" s="426"/>
      <c r="M631" s="426"/>
      <c r="N631" s="426"/>
      <c r="O631" s="426"/>
      <c r="P631" s="426"/>
      <c r="Q631" s="426"/>
      <c r="R631" s="426"/>
      <c r="S631" s="426"/>
      <c r="T631" s="426"/>
      <c r="U631" s="426"/>
      <c r="V631" s="426"/>
      <c r="W631" s="426"/>
      <c r="X631" s="426"/>
      <c r="Y631" s="426"/>
      <c r="Z631" s="426"/>
      <c r="AA631" s="426"/>
    </row>
    <row r="632" spans="1:27" ht="15.75" customHeight="1">
      <c r="A632" s="426"/>
      <c r="B632" s="426"/>
      <c r="C632" s="426"/>
      <c r="D632" s="426"/>
      <c r="E632" s="426"/>
      <c r="F632" s="426"/>
      <c r="G632" s="426"/>
      <c r="H632" s="426"/>
      <c r="I632" s="426"/>
      <c r="J632" s="426"/>
      <c r="K632" s="426"/>
      <c r="L632" s="426"/>
      <c r="M632" s="426"/>
      <c r="N632" s="426"/>
      <c r="O632" s="426"/>
      <c r="P632" s="426"/>
      <c r="Q632" s="426"/>
      <c r="R632" s="426"/>
      <c r="S632" s="426"/>
      <c r="T632" s="426"/>
      <c r="U632" s="426"/>
      <c r="V632" s="426"/>
      <c r="W632" s="426"/>
      <c r="X632" s="426"/>
      <c r="Y632" s="426"/>
      <c r="Z632" s="426"/>
      <c r="AA632" s="426"/>
    </row>
    <row r="633" spans="1:27" ht="15.75" customHeight="1">
      <c r="A633" s="426"/>
      <c r="B633" s="426"/>
      <c r="C633" s="426"/>
      <c r="D633" s="426"/>
      <c r="E633" s="426"/>
      <c r="F633" s="426"/>
      <c r="G633" s="426"/>
      <c r="H633" s="426"/>
      <c r="I633" s="426"/>
      <c r="J633" s="426"/>
      <c r="K633" s="426"/>
      <c r="L633" s="426"/>
      <c r="M633" s="426"/>
      <c r="N633" s="426"/>
      <c r="O633" s="426"/>
      <c r="P633" s="426"/>
      <c r="Q633" s="426"/>
      <c r="R633" s="426"/>
      <c r="S633" s="426"/>
      <c r="T633" s="426"/>
      <c r="U633" s="426"/>
      <c r="V633" s="426"/>
      <c r="W633" s="426"/>
      <c r="X633" s="426"/>
      <c r="Y633" s="426"/>
      <c r="Z633" s="426"/>
      <c r="AA633" s="426"/>
    </row>
    <row r="634" spans="1:27" ht="15.75" customHeight="1">
      <c r="A634" s="426"/>
      <c r="B634" s="426"/>
      <c r="C634" s="426"/>
      <c r="D634" s="426"/>
      <c r="E634" s="426"/>
      <c r="F634" s="426"/>
      <c r="G634" s="426"/>
      <c r="H634" s="426"/>
      <c r="I634" s="426"/>
      <c r="J634" s="426"/>
      <c r="K634" s="426"/>
      <c r="L634" s="426"/>
      <c r="M634" s="426"/>
      <c r="N634" s="426"/>
      <c r="O634" s="426"/>
      <c r="P634" s="426"/>
      <c r="Q634" s="426"/>
      <c r="R634" s="426"/>
      <c r="S634" s="426"/>
      <c r="T634" s="426"/>
      <c r="U634" s="426"/>
      <c r="V634" s="426"/>
      <c r="W634" s="426"/>
      <c r="X634" s="426"/>
      <c r="Y634" s="426"/>
      <c r="Z634" s="426"/>
      <c r="AA634" s="426"/>
    </row>
    <row r="635" spans="1:27" ht="15.75" customHeight="1">
      <c r="A635" s="426"/>
      <c r="B635" s="426"/>
      <c r="C635" s="426"/>
      <c r="D635" s="426"/>
      <c r="E635" s="426"/>
      <c r="F635" s="426"/>
      <c r="G635" s="426"/>
      <c r="H635" s="426"/>
      <c r="I635" s="426"/>
      <c r="J635" s="426"/>
      <c r="K635" s="426"/>
      <c r="L635" s="426"/>
      <c r="M635" s="426"/>
      <c r="N635" s="426"/>
      <c r="O635" s="426"/>
      <c r="P635" s="426"/>
      <c r="Q635" s="426"/>
      <c r="R635" s="426"/>
      <c r="S635" s="426"/>
      <c r="T635" s="426"/>
      <c r="U635" s="426"/>
      <c r="V635" s="426"/>
      <c r="W635" s="426"/>
      <c r="X635" s="426"/>
      <c r="Y635" s="426"/>
      <c r="Z635" s="426"/>
      <c r="AA635" s="426"/>
    </row>
    <row r="636" spans="1:27" ht="15.75" customHeight="1">
      <c r="A636" s="426"/>
      <c r="B636" s="426"/>
      <c r="C636" s="426"/>
      <c r="D636" s="426"/>
      <c r="E636" s="426"/>
      <c r="F636" s="426"/>
      <c r="G636" s="426"/>
      <c r="H636" s="426"/>
      <c r="I636" s="426"/>
      <c r="J636" s="426"/>
      <c r="K636" s="426"/>
      <c r="L636" s="426"/>
      <c r="M636" s="426"/>
      <c r="N636" s="426"/>
      <c r="O636" s="426"/>
      <c r="P636" s="426"/>
      <c r="Q636" s="426"/>
      <c r="R636" s="426"/>
      <c r="S636" s="426"/>
      <c r="T636" s="426"/>
      <c r="U636" s="426"/>
      <c r="V636" s="426"/>
      <c r="W636" s="426"/>
      <c r="X636" s="426"/>
      <c r="Y636" s="426"/>
      <c r="Z636" s="426"/>
      <c r="AA636" s="426"/>
    </row>
    <row r="637" spans="1:27" ht="15.75" customHeight="1">
      <c r="A637" s="426"/>
      <c r="B637" s="426"/>
      <c r="C637" s="426"/>
      <c r="D637" s="426"/>
      <c r="E637" s="426"/>
      <c r="F637" s="426"/>
      <c r="G637" s="426"/>
      <c r="H637" s="426"/>
      <c r="I637" s="426"/>
      <c r="J637" s="426"/>
      <c r="K637" s="426"/>
      <c r="L637" s="426"/>
      <c r="M637" s="426"/>
      <c r="N637" s="426"/>
      <c r="O637" s="426"/>
      <c r="P637" s="426"/>
      <c r="Q637" s="426"/>
      <c r="R637" s="426"/>
      <c r="S637" s="426"/>
      <c r="T637" s="426"/>
      <c r="U637" s="426"/>
      <c r="V637" s="426"/>
      <c r="W637" s="426"/>
      <c r="X637" s="426"/>
      <c r="Y637" s="426"/>
      <c r="Z637" s="426"/>
      <c r="AA637" s="426"/>
    </row>
    <row r="638" spans="1:27" ht="15.75" customHeight="1">
      <c r="A638" s="426"/>
      <c r="B638" s="426"/>
      <c r="C638" s="426"/>
      <c r="D638" s="426"/>
      <c r="E638" s="426"/>
      <c r="F638" s="426"/>
      <c r="G638" s="426"/>
      <c r="H638" s="426"/>
      <c r="I638" s="426"/>
      <c r="J638" s="426"/>
      <c r="K638" s="426"/>
      <c r="L638" s="426"/>
      <c r="M638" s="426"/>
      <c r="N638" s="426"/>
      <c r="O638" s="426"/>
      <c r="P638" s="426"/>
      <c r="Q638" s="426"/>
      <c r="R638" s="426"/>
      <c r="S638" s="426"/>
      <c r="T638" s="426"/>
      <c r="U638" s="426"/>
      <c r="V638" s="426"/>
      <c r="W638" s="426"/>
      <c r="X638" s="426"/>
      <c r="Y638" s="426"/>
      <c r="Z638" s="426"/>
      <c r="AA638" s="426"/>
    </row>
    <row r="639" spans="1:27" ht="15.75" customHeight="1">
      <c r="A639" s="426"/>
      <c r="B639" s="426"/>
      <c r="C639" s="426"/>
      <c r="D639" s="426"/>
      <c r="E639" s="426"/>
      <c r="F639" s="426"/>
      <c r="G639" s="426"/>
      <c r="H639" s="426"/>
      <c r="I639" s="426"/>
      <c r="J639" s="426"/>
      <c r="K639" s="426"/>
      <c r="L639" s="426"/>
      <c r="M639" s="426"/>
      <c r="N639" s="426"/>
      <c r="O639" s="426"/>
      <c r="P639" s="426"/>
      <c r="Q639" s="426"/>
      <c r="R639" s="426"/>
      <c r="S639" s="426"/>
      <c r="T639" s="426"/>
      <c r="U639" s="426"/>
      <c r="V639" s="426"/>
      <c r="W639" s="426"/>
      <c r="X639" s="426"/>
      <c r="Y639" s="426"/>
      <c r="Z639" s="426"/>
      <c r="AA639" s="426"/>
    </row>
    <row r="640" spans="1:27" ht="15.75" customHeight="1">
      <c r="A640" s="426"/>
      <c r="B640" s="426"/>
      <c r="C640" s="426"/>
      <c r="D640" s="426"/>
      <c r="E640" s="426"/>
      <c r="F640" s="426"/>
      <c r="G640" s="426"/>
      <c r="H640" s="426"/>
      <c r="I640" s="426"/>
      <c r="J640" s="426"/>
      <c r="K640" s="426"/>
      <c r="L640" s="426"/>
      <c r="M640" s="426"/>
      <c r="N640" s="426"/>
      <c r="O640" s="426"/>
      <c r="P640" s="426"/>
      <c r="Q640" s="426"/>
      <c r="R640" s="426"/>
      <c r="S640" s="426"/>
      <c r="T640" s="426"/>
      <c r="U640" s="426"/>
      <c r="V640" s="426"/>
      <c r="W640" s="426"/>
      <c r="X640" s="426"/>
      <c r="Y640" s="426"/>
      <c r="Z640" s="426"/>
      <c r="AA640" s="426"/>
    </row>
    <row r="641" spans="1:27" ht="15.75" customHeight="1">
      <c r="A641" s="426"/>
      <c r="B641" s="426"/>
      <c r="C641" s="426"/>
      <c r="D641" s="426"/>
      <c r="E641" s="426"/>
      <c r="F641" s="426"/>
      <c r="G641" s="426"/>
      <c r="H641" s="426"/>
      <c r="I641" s="426"/>
      <c r="J641" s="426"/>
      <c r="K641" s="426"/>
      <c r="L641" s="426"/>
      <c r="M641" s="426"/>
      <c r="N641" s="426"/>
      <c r="O641" s="426"/>
      <c r="P641" s="426"/>
      <c r="Q641" s="426"/>
      <c r="R641" s="426"/>
      <c r="S641" s="426"/>
      <c r="T641" s="426"/>
      <c r="U641" s="426"/>
      <c r="V641" s="426"/>
      <c r="W641" s="426"/>
      <c r="X641" s="426"/>
      <c r="Y641" s="426"/>
      <c r="Z641" s="426"/>
      <c r="AA641" s="426"/>
    </row>
    <row r="642" spans="1:27" ht="15.75" customHeight="1">
      <c r="A642" s="426"/>
      <c r="B642" s="426"/>
      <c r="C642" s="426"/>
      <c r="D642" s="426"/>
      <c r="E642" s="426"/>
      <c r="F642" s="426"/>
      <c r="G642" s="426"/>
      <c r="H642" s="426"/>
      <c r="I642" s="426"/>
      <c r="J642" s="426"/>
      <c r="K642" s="426"/>
      <c r="L642" s="426"/>
      <c r="M642" s="426"/>
      <c r="N642" s="426"/>
      <c r="O642" s="426"/>
      <c r="P642" s="426"/>
      <c r="Q642" s="426"/>
      <c r="R642" s="426"/>
      <c r="S642" s="426"/>
      <c r="T642" s="426"/>
      <c r="U642" s="426"/>
      <c r="V642" s="426"/>
      <c r="W642" s="426"/>
      <c r="X642" s="426"/>
      <c r="Y642" s="426"/>
      <c r="Z642" s="426"/>
      <c r="AA642" s="426"/>
    </row>
    <row r="643" spans="1:27" ht="15.75" customHeight="1">
      <c r="A643" s="426"/>
      <c r="B643" s="426"/>
      <c r="C643" s="426"/>
      <c r="D643" s="426"/>
      <c r="E643" s="426"/>
      <c r="F643" s="426"/>
      <c r="G643" s="426"/>
      <c r="H643" s="426"/>
      <c r="I643" s="426"/>
      <c r="J643" s="426"/>
      <c r="K643" s="426"/>
      <c r="L643" s="426"/>
      <c r="M643" s="426"/>
      <c r="N643" s="426"/>
      <c r="O643" s="426"/>
      <c r="P643" s="426"/>
      <c r="Q643" s="426"/>
      <c r="R643" s="426"/>
      <c r="S643" s="426"/>
      <c r="T643" s="426"/>
      <c r="U643" s="426"/>
      <c r="V643" s="426"/>
      <c r="W643" s="426"/>
      <c r="X643" s="426"/>
      <c r="Y643" s="426"/>
      <c r="Z643" s="426"/>
      <c r="AA643" s="426"/>
    </row>
    <row r="644" spans="1:27" ht="15.75" customHeight="1">
      <c r="A644" s="426"/>
      <c r="B644" s="426"/>
      <c r="C644" s="426"/>
      <c r="D644" s="426"/>
      <c r="E644" s="426"/>
      <c r="F644" s="426"/>
      <c r="G644" s="426"/>
      <c r="H644" s="426"/>
      <c r="I644" s="426"/>
      <c r="J644" s="426"/>
      <c r="K644" s="426"/>
      <c r="L644" s="426"/>
      <c r="M644" s="426"/>
      <c r="N644" s="426"/>
      <c r="O644" s="426"/>
      <c r="P644" s="426"/>
      <c r="Q644" s="426"/>
      <c r="R644" s="426"/>
      <c r="S644" s="426"/>
      <c r="T644" s="426"/>
      <c r="U644" s="426"/>
      <c r="V644" s="426"/>
      <c r="W644" s="426"/>
      <c r="X644" s="426"/>
      <c r="Y644" s="426"/>
      <c r="Z644" s="426"/>
      <c r="AA644" s="426"/>
    </row>
    <row r="645" spans="1:27" ht="15.75" customHeight="1">
      <c r="A645" s="426"/>
      <c r="B645" s="426"/>
      <c r="C645" s="426"/>
      <c r="D645" s="426"/>
      <c r="E645" s="426"/>
      <c r="F645" s="426"/>
      <c r="G645" s="426"/>
      <c r="H645" s="426"/>
      <c r="I645" s="426"/>
      <c r="J645" s="426"/>
      <c r="K645" s="426"/>
      <c r="L645" s="426"/>
      <c r="M645" s="426"/>
      <c r="N645" s="426"/>
      <c r="O645" s="426"/>
      <c r="P645" s="426"/>
      <c r="Q645" s="426"/>
      <c r="R645" s="426"/>
      <c r="S645" s="426"/>
      <c r="T645" s="426"/>
      <c r="U645" s="426"/>
      <c r="V645" s="426"/>
      <c r="W645" s="426"/>
      <c r="X645" s="426"/>
      <c r="Y645" s="426"/>
      <c r="Z645" s="426"/>
      <c r="AA645" s="426"/>
    </row>
    <row r="646" spans="1:27" ht="15.75" customHeight="1">
      <c r="A646" s="426"/>
      <c r="B646" s="426"/>
      <c r="C646" s="426"/>
      <c r="D646" s="426"/>
      <c r="E646" s="426"/>
      <c r="F646" s="426"/>
      <c r="G646" s="426"/>
      <c r="H646" s="426"/>
      <c r="I646" s="426"/>
      <c r="J646" s="426"/>
      <c r="K646" s="426"/>
      <c r="L646" s="426"/>
      <c r="M646" s="426"/>
      <c r="N646" s="426"/>
      <c r="O646" s="426"/>
      <c r="P646" s="426"/>
      <c r="Q646" s="426"/>
      <c r="R646" s="426"/>
      <c r="S646" s="426"/>
      <c r="T646" s="426"/>
      <c r="U646" s="426"/>
      <c r="V646" s="426"/>
      <c r="W646" s="426"/>
      <c r="X646" s="426"/>
      <c r="Y646" s="426"/>
      <c r="Z646" s="426"/>
      <c r="AA646" s="426"/>
    </row>
    <row r="647" spans="1:27" ht="15.75" customHeight="1">
      <c r="A647" s="426"/>
      <c r="B647" s="426"/>
      <c r="C647" s="426"/>
      <c r="D647" s="426"/>
      <c r="E647" s="426"/>
      <c r="F647" s="426"/>
      <c r="G647" s="426"/>
      <c r="H647" s="426"/>
      <c r="I647" s="426"/>
      <c r="J647" s="426"/>
      <c r="K647" s="426"/>
      <c r="L647" s="426"/>
      <c r="M647" s="426"/>
      <c r="N647" s="426"/>
      <c r="O647" s="426"/>
      <c r="P647" s="426"/>
      <c r="Q647" s="426"/>
      <c r="R647" s="426"/>
      <c r="S647" s="426"/>
      <c r="T647" s="426"/>
      <c r="U647" s="426"/>
      <c r="V647" s="426"/>
      <c r="W647" s="426"/>
      <c r="X647" s="426"/>
      <c r="Y647" s="426"/>
      <c r="Z647" s="426"/>
      <c r="AA647" s="426"/>
    </row>
    <row r="648" spans="1:27" ht="15.75" customHeight="1">
      <c r="A648" s="426"/>
      <c r="B648" s="426"/>
      <c r="C648" s="426"/>
      <c r="D648" s="426"/>
      <c r="E648" s="426"/>
      <c r="F648" s="426"/>
      <c r="G648" s="426"/>
      <c r="H648" s="426"/>
      <c r="I648" s="426"/>
      <c r="J648" s="426"/>
      <c r="K648" s="426"/>
      <c r="L648" s="426"/>
      <c r="M648" s="426"/>
      <c r="N648" s="426"/>
      <c r="O648" s="426"/>
      <c r="P648" s="426"/>
      <c r="Q648" s="426"/>
      <c r="R648" s="426"/>
      <c r="S648" s="426"/>
      <c r="T648" s="426"/>
      <c r="U648" s="426"/>
      <c r="V648" s="426"/>
      <c r="W648" s="426"/>
      <c r="X648" s="426"/>
      <c r="Y648" s="426"/>
      <c r="Z648" s="426"/>
      <c r="AA648" s="426"/>
    </row>
    <row r="649" spans="1:27" ht="15.75" customHeight="1">
      <c r="A649" s="426"/>
      <c r="B649" s="426"/>
      <c r="C649" s="426"/>
      <c r="D649" s="426"/>
      <c r="E649" s="426"/>
      <c r="F649" s="426"/>
      <c r="G649" s="426"/>
      <c r="H649" s="426"/>
      <c r="I649" s="426"/>
      <c r="J649" s="426"/>
      <c r="K649" s="426"/>
      <c r="L649" s="426"/>
      <c r="M649" s="426"/>
      <c r="N649" s="426"/>
      <c r="O649" s="426"/>
      <c r="P649" s="426"/>
      <c r="Q649" s="426"/>
      <c r="R649" s="426"/>
      <c r="S649" s="426"/>
      <c r="T649" s="426"/>
      <c r="U649" s="426"/>
      <c r="V649" s="426"/>
      <c r="W649" s="426"/>
      <c r="X649" s="426"/>
      <c r="Y649" s="426"/>
      <c r="Z649" s="426"/>
      <c r="AA649" s="426"/>
    </row>
    <row r="650" spans="1:27" ht="15.75" customHeight="1">
      <c r="A650" s="426"/>
      <c r="B650" s="426"/>
      <c r="C650" s="426"/>
      <c r="D650" s="426"/>
      <c r="E650" s="426"/>
      <c r="F650" s="426"/>
      <c r="G650" s="426"/>
      <c r="H650" s="426"/>
      <c r="I650" s="426"/>
      <c r="J650" s="426"/>
      <c r="K650" s="426"/>
      <c r="L650" s="426"/>
      <c r="M650" s="426"/>
      <c r="N650" s="426"/>
      <c r="O650" s="426"/>
      <c r="P650" s="426"/>
      <c r="Q650" s="426"/>
      <c r="R650" s="426"/>
      <c r="S650" s="426"/>
      <c r="T650" s="426"/>
      <c r="U650" s="426"/>
      <c r="V650" s="426"/>
      <c r="W650" s="426"/>
      <c r="X650" s="426"/>
      <c r="Y650" s="426"/>
      <c r="Z650" s="426"/>
      <c r="AA650" s="426"/>
    </row>
    <row r="651" spans="1:27" ht="15.75" customHeight="1">
      <c r="A651" s="426"/>
      <c r="B651" s="426"/>
      <c r="C651" s="426"/>
      <c r="D651" s="426"/>
      <c r="E651" s="426"/>
      <c r="F651" s="426"/>
      <c r="G651" s="426"/>
      <c r="H651" s="426"/>
      <c r="I651" s="426"/>
      <c r="J651" s="426"/>
      <c r="K651" s="426"/>
      <c r="L651" s="426"/>
      <c r="M651" s="426"/>
      <c r="N651" s="426"/>
      <c r="O651" s="426"/>
      <c r="P651" s="426"/>
      <c r="Q651" s="426"/>
      <c r="R651" s="426"/>
      <c r="S651" s="426"/>
      <c r="T651" s="426"/>
      <c r="U651" s="426"/>
      <c r="V651" s="426"/>
      <c r="W651" s="426"/>
      <c r="X651" s="426"/>
      <c r="Y651" s="426"/>
      <c r="Z651" s="426"/>
      <c r="AA651" s="426"/>
    </row>
    <row r="652" spans="1:27" ht="15.75" customHeight="1">
      <c r="A652" s="426"/>
      <c r="B652" s="426"/>
      <c r="C652" s="426"/>
      <c r="D652" s="426"/>
      <c r="E652" s="426"/>
      <c r="F652" s="426"/>
      <c r="G652" s="426"/>
      <c r="H652" s="426"/>
      <c r="I652" s="426"/>
      <c r="J652" s="426"/>
      <c r="K652" s="426"/>
      <c r="L652" s="426"/>
      <c r="M652" s="426"/>
      <c r="N652" s="426"/>
      <c r="O652" s="426"/>
      <c r="P652" s="426"/>
      <c r="Q652" s="426"/>
      <c r="R652" s="426"/>
      <c r="S652" s="426"/>
      <c r="T652" s="426"/>
      <c r="U652" s="426"/>
      <c r="V652" s="426"/>
      <c r="W652" s="426"/>
      <c r="X652" s="426"/>
      <c r="Y652" s="426"/>
      <c r="Z652" s="426"/>
      <c r="AA652" s="426"/>
    </row>
    <row r="653" spans="1:27" ht="15.75" customHeight="1">
      <c r="A653" s="426"/>
      <c r="B653" s="426"/>
      <c r="C653" s="426"/>
      <c r="D653" s="426"/>
      <c r="E653" s="426"/>
      <c r="F653" s="426"/>
      <c r="G653" s="426"/>
      <c r="H653" s="426"/>
      <c r="I653" s="426"/>
      <c r="J653" s="426"/>
      <c r="K653" s="426"/>
      <c r="L653" s="426"/>
      <c r="M653" s="426"/>
      <c r="N653" s="426"/>
      <c r="O653" s="426"/>
      <c r="P653" s="426"/>
      <c r="Q653" s="426"/>
      <c r="R653" s="426"/>
      <c r="S653" s="426"/>
      <c r="T653" s="426"/>
      <c r="U653" s="426"/>
      <c r="V653" s="426"/>
      <c r="W653" s="426"/>
      <c r="X653" s="426"/>
      <c r="Y653" s="426"/>
      <c r="Z653" s="426"/>
      <c r="AA653" s="426"/>
    </row>
    <row r="654" spans="1:27" ht="15.75" customHeight="1">
      <c r="A654" s="426"/>
      <c r="B654" s="426"/>
      <c r="C654" s="426"/>
      <c r="D654" s="426"/>
      <c r="E654" s="426"/>
      <c r="F654" s="426"/>
      <c r="G654" s="426"/>
      <c r="H654" s="426"/>
      <c r="I654" s="426"/>
      <c r="J654" s="426"/>
      <c r="K654" s="426"/>
      <c r="L654" s="426"/>
      <c r="M654" s="426"/>
      <c r="N654" s="426"/>
      <c r="O654" s="426"/>
      <c r="P654" s="426"/>
      <c r="Q654" s="426"/>
      <c r="R654" s="426"/>
      <c r="S654" s="426"/>
      <c r="T654" s="426"/>
      <c r="U654" s="426"/>
      <c r="V654" s="426"/>
      <c r="W654" s="426"/>
      <c r="X654" s="426"/>
      <c r="Y654" s="426"/>
      <c r="Z654" s="426"/>
      <c r="AA654" s="426"/>
    </row>
    <row r="655" spans="1:27" ht="15.75" customHeight="1">
      <c r="A655" s="426"/>
      <c r="B655" s="426"/>
      <c r="C655" s="426"/>
      <c r="D655" s="426"/>
      <c r="E655" s="426"/>
      <c r="F655" s="426"/>
      <c r="G655" s="426"/>
      <c r="H655" s="426"/>
      <c r="I655" s="426"/>
      <c r="J655" s="426"/>
      <c r="K655" s="426"/>
      <c r="L655" s="426"/>
      <c r="M655" s="426"/>
      <c r="N655" s="426"/>
      <c r="O655" s="426"/>
      <c r="P655" s="426"/>
      <c r="Q655" s="426"/>
      <c r="R655" s="426"/>
      <c r="S655" s="426"/>
      <c r="T655" s="426"/>
      <c r="U655" s="426"/>
      <c r="V655" s="426"/>
      <c r="W655" s="426"/>
      <c r="X655" s="426"/>
      <c r="Y655" s="426"/>
      <c r="Z655" s="426"/>
      <c r="AA655" s="426"/>
    </row>
    <row r="656" spans="1:27" ht="15.75" customHeight="1">
      <c r="A656" s="426"/>
      <c r="B656" s="426"/>
      <c r="C656" s="426"/>
      <c r="D656" s="426"/>
      <c r="E656" s="426"/>
      <c r="F656" s="426"/>
      <c r="G656" s="426"/>
      <c r="H656" s="426"/>
      <c r="I656" s="426"/>
      <c r="J656" s="426"/>
      <c r="K656" s="426"/>
      <c r="L656" s="426"/>
      <c r="M656" s="426"/>
      <c r="N656" s="426"/>
      <c r="O656" s="426"/>
      <c r="P656" s="426"/>
      <c r="Q656" s="426"/>
      <c r="R656" s="426"/>
      <c r="S656" s="426"/>
      <c r="T656" s="426"/>
      <c r="U656" s="426"/>
      <c r="V656" s="426"/>
      <c r="W656" s="426"/>
      <c r="X656" s="426"/>
      <c r="Y656" s="426"/>
      <c r="Z656" s="426"/>
      <c r="AA656" s="426"/>
    </row>
    <row r="657" spans="1:27" ht="15.75" customHeight="1">
      <c r="A657" s="426"/>
      <c r="B657" s="426"/>
      <c r="C657" s="426"/>
      <c r="D657" s="426"/>
      <c r="E657" s="426"/>
      <c r="F657" s="426"/>
      <c r="G657" s="426"/>
      <c r="H657" s="426"/>
      <c r="I657" s="426"/>
      <c r="J657" s="426"/>
      <c r="K657" s="426"/>
      <c r="L657" s="426"/>
      <c r="M657" s="426"/>
      <c r="N657" s="426"/>
      <c r="O657" s="426"/>
      <c r="P657" s="426"/>
      <c r="Q657" s="426"/>
      <c r="R657" s="426"/>
      <c r="S657" s="426"/>
      <c r="T657" s="426"/>
      <c r="U657" s="426"/>
      <c r="V657" s="426"/>
      <c r="W657" s="426"/>
      <c r="X657" s="426"/>
      <c r="Y657" s="426"/>
      <c r="Z657" s="426"/>
      <c r="AA657" s="426"/>
    </row>
    <row r="658" spans="1:27" ht="15.75" customHeight="1">
      <c r="A658" s="426"/>
      <c r="B658" s="426"/>
      <c r="C658" s="426"/>
      <c r="D658" s="426"/>
      <c r="E658" s="426"/>
      <c r="F658" s="426"/>
      <c r="G658" s="426"/>
      <c r="H658" s="426"/>
      <c r="I658" s="426"/>
      <c r="J658" s="426"/>
      <c r="K658" s="426"/>
      <c r="L658" s="426"/>
      <c r="M658" s="426"/>
      <c r="N658" s="426"/>
      <c r="O658" s="426"/>
      <c r="P658" s="426"/>
      <c r="Q658" s="426"/>
      <c r="R658" s="426"/>
      <c r="S658" s="426"/>
      <c r="T658" s="426"/>
      <c r="U658" s="426"/>
      <c r="V658" s="426"/>
      <c r="W658" s="426"/>
      <c r="X658" s="426"/>
      <c r="Y658" s="426"/>
      <c r="Z658" s="426"/>
      <c r="AA658" s="426"/>
    </row>
    <row r="659" spans="1:27" ht="15.75" customHeight="1">
      <c r="A659" s="426"/>
      <c r="B659" s="426"/>
      <c r="C659" s="426"/>
      <c r="D659" s="426"/>
      <c r="E659" s="426"/>
      <c r="F659" s="426"/>
      <c r="G659" s="426"/>
      <c r="H659" s="426"/>
      <c r="I659" s="426"/>
      <c r="J659" s="426"/>
      <c r="K659" s="426"/>
      <c r="L659" s="426"/>
      <c r="M659" s="426"/>
      <c r="N659" s="426"/>
      <c r="O659" s="426"/>
      <c r="P659" s="426"/>
      <c r="Q659" s="426"/>
      <c r="R659" s="426"/>
      <c r="S659" s="426"/>
      <c r="T659" s="426"/>
      <c r="U659" s="426"/>
      <c r="V659" s="426"/>
      <c r="W659" s="426"/>
      <c r="X659" s="426"/>
      <c r="Y659" s="426"/>
      <c r="Z659" s="426"/>
      <c r="AA659" s="426"/>
    </row>
    <row r="660" spans="1:27" ht="15.75" customHeight="1">
      <c r="A660" s="426"/>
      <c r="B660" s="426"/>
      <c r="C660" s="426"/>
      <c r="D660" s="426"/>
      <c r="E660" s="426"/>
      <c r="F660" s="426"/>
      <c r="G660" s="426"/>
      <c r="H660" s="426"/>
      <c r="I660" s="426"/>
      <c r="J660" s="426"/>
      <c r="K660" s="426"/>
      <c r="L660" s="426"/>
      <c r="M660" s="426"/>
      <c r="N660" s="426"/>
      <c r="O660" s="426"/>
      <c r="P660" s="426"/>
      <c r="Q660" s="426"/>
      <c r="R660" s="426"/>
      <c r="S660" s="426"/>
      <c r="T660" s="426"/>
      <c r="U660" s="426"/>
      <c r="V660" s="426"/>
      <c r="W660" s="426"/>
      <c r="X660" s="426"/>
      <c r="Y660" s="426"/>
      <c r="Z660" s="426"/>
      <c r="AA660" s="426"/>
    </row>
    <row r="661" spans="1:27" ht="15.75" customHeight="1">
      <c r="A661" s="426"/>
      <c r="B661" s="426"/>
      <c r="C661" s="426"/>
      <c r="D661" s="426"/>
      <c r="E661" s="426"/>
      <c r="F661" s="426"/>
      <c r="G661" s="426"/>
      <c r="H661" s="426"/>
      <c r="I661" s="426"/>
      <c r="J661" s="426"/>
      <c r="K661" s="426"/>
      <c r="L661" s="426"/>
      <c r="M661" s="426"/>
      <c r="N661" s="426"/>
      <c r="O661" s="426"/>
      <c r="P661" s="426"/>
      <c r="Q661" s="426"/>
      <c r="R661" s="426"/>
      <c r="S661" s="426"/>
      <c r="T661" s="426"/>
      <c r="U661" s="426"/>
      <c r="V661" s="426"/>
      <c r="W661" s="426"/>
      <c r="X661" s="426"/>
      <c r="Y661" s="426"/>
      <c r="Z661" s="426"/>
      <c r="AA661" s="426"/>
    </row>
    <row r="662" spans="1:27" ht="15.75" customHeight="1">
      <c r="A662" s="426"/>
      <c r="B662" s="426"/>
      <c r="C662" s="426"/>
      <c r="D662" s="426"/>
      <c r="E662" s="426"/>
      <c r="F662" s="426"/>
      <c r="G662" s="426"/>
      <c r="H662" s="426"/>
      <c r="I662" s="426"/>
      <c r="J662" s="426"/>
      <c r="K662" s="426"/>
      <c r="L662" s="426"/>
      <c r="M662" s="426"/>
      <c r="N662" s="426"/>
      <c r="O662" s="426"/>
      <c r="P662" s="426"/>
      <c r="Q662" s="426"/>
      <c r="R662" s="426"/>
      <c r="S662" s="426"/>
      <c r="T662" s="426"/>
      <c r="U662" s="426"/>
      <c r="V662" s="426"/>
      <c r="W662" s="426"/>
      <c r="X662" s="426"/>
      <c r="Y662" s="426"/>
      <c r="Z662" s="426"/>
      <c r="AA662" s="426"/>
    </row>
    <row r="663" spans="1:27" ht="15.75" customHeight="1">
      <c r="A663" s="426"/>
      <c r="B663" s="426"/>
      <c r="C663" s="426"/>
      <c r="D663" s="426"/>
      <c r="E663" s="426"/>
      <c r="F663" s="426"/>
      <c r="G663" s="426"/>
      <c r="H663" s="426"/>
      <c r="I663" s="426"/>
      <c r="J663" s="426"/>
      <c r="K663" s="426"/>
      <c r="L663" s="426"/>
      <c r="M663" s="426"/>
      <c r="N663" s="426"/>
      <c r="O663" s="426"/>
      <c r="P663" s="426"/>
      <c r="Q663" s="426"/>
      <c r="R663" s="426"/>
      <c r="S663" s="426"/>
      <c r="T663" s="426"/>
      <c r="U663" s="426"/>
      <c r="V663" s="426"/>
      <c r="W663" s="426"/>
      <c r="X663" s="426"/>
      <c r="Y663" s="426"/>
      <c r="Z663" s="426"/>
      <c r="AA663" s="426"/>
    </row>
    <row r="664" spans="1:27" ht="15.75" customHeight="1">
      <c r="A664" s="426"/>
      <c r="B664" s="426"/>
      <c r="C664" s="426"/>
      <c r="D664" s="426"/>
      <c r="E664" s="426"/>
      <c r="F664" s="426"/>
      <c r="G664" s="426"/>
      <c r="H664" s="426"/>
      <c r="I664" s="426"/>
      <c r="J664" s="426"/>
      <c r="K664" s="426"/>
      <c r="L664" s="426"/>
      <c r="M664" s="426"/>
      <c r="N664" s="426"/>
      <c r="O664" s="426"/>
      <c r="P664" s="426"/>
      <c r="Q664" s="426"/>
      <c r="R664" s="426"/>
      <c r="S664" s="426"/>
      <c r="T664" s="426"/>
      <c r="U664" s="426"/>
      <c r="V664" s="426"/>
      <c r="W664" s="426"/>
      <c r="X664" s="426"/>
      <c r="Y664" s="426"/>
      <c r="Z664" s="426"/>
      <c r="AA664" s="426"/>
    </row>
    <row r="665" spans="1:27" ht="15.75" customHeight="1">
      <c r="A665" s="426"/>
      <c r="B665" s="426"/>
      <c r="C665" s="426"/>
      <c r="D665" s="426"/>
      <c r="E665" s="426"/>
      <c r="F665" s="426"/>
      <c r="G665" s="426"/>
      <c r="H665" s="426"/>
      <c r="I665" s="426"/>
      <c r="J665" s="426"/>
      <c r="K665" s="426"/>
      <c r="L665" s="426"/>
      <c r="M665" s="426"/>
      <c r="N665" s="426"/>
      <c r="O665" s="426"/>
      <c r="P665" s="426"/>
      <c r="Q665" s="426"/>
      <c r="R665" s="426"/>
      <c r="S665" s="426"/>
      <c r="T665" s="426"/>
      <c r="U665" s="426"/>
      <c r="V665" s="426"/>
      <c r="W665" s="426"/>
      <c r="X665" s="426"/>
      <c r="Y665" s="426"/>
      <c r="Z665" s="426"/>
      <c r="AA665" s="426"/>
    </row>
    <row r="666" spans="1:27" ht="15.75" customHeight="1">
      <c r="A666" s="426"/>
      <c r="B666" s="426"/>
      <c r="C666" s="426"/>
      <c r="D666" s="426"/>
      <c r="E666" s="426"/>
      <c r="F666" s="426"/>
      <c r="G666" s="426"/>
      <c r="H666" s="426"/>
      <c r="I666" s="426"/>
      <c r="J666" s="426"/>
      <c r="K666" s="426"/>
      <c r="L666" s="426"/>
      <c r="M666" s="426"/>
      <c r="N666" s="426"/>
      <c r="O666" s="426"/>
      <c r="P666" s="426"/>
      <c r="Q666" s="426"/>
      <c r="R666" s="426"/>
      <c r="S666" s="426"/>
      <c r="T666" s="426"/>
      <c r="U666" s="426"/>
      <c r="V666" s="426"/>
      <c r="W666" s="426"/>
      <c r="X666" s="426"/>
      <c r="Y666" s="426"/>
      <c r="Z666" s="426"/>
      <c r="AA666" s="426"/>
    </row>
    <row r="667" spans="1:27" ht="15.75" customHeight="1">
      <c r="A667" s="426"/>
      <c r="B667" s="426"/>
      <c r="C667" s="426"/>
      <c r="D667" s="426"/>
      <c r="E667" s="426"/>
      <c r="F667" s="426"/>
      <c r="G667" s="426"/>
      <c r="H667" s="426"/>
      <c r="I667" s="426"/>
      <c r="J667" s="426"/>
      <c r="K667" s="426"/>
      <c r="L667" s="426"/>
      <c r="M667" s="426"/>
      <c r="N667" s="426"/>
      <c r="O667" s="426"/>
      <c r="P667" s="426"/>
      <c r="Q667" s="426"/>
      <c r="R667" s="426"/>
      <c r="S667" s="426"/>
      <c r="T667" s="426"/>
      <c r="U667" s="426"/>
      <c r="V667" s="426"/>
      <c r="W667" s="426"/>
      <c r="X667" s="426"/>
      <c r="Y667" s="426"/>
      <c r="Z667" s="426"/>
      <c r="AA667" s="426"/>
    </row>
    <row r="668" spans="1:27" ht="15.75" customHeight="1">
      <c r="A668" s="426"/>
      <c r="B668" s="426"/>
      <c r="C668" s="426"/>
      <c r="D668" s="426"/>
      <c r="E668" s="426"/>
      <c r="F668" s="426"/>
      <c r="G668" s="426"/>
      <c r="H668" s="426"/>
      <c r="I668" s="426"/>
      <c r="J668" s="426"/>
      <c r="K668" s="426"/>
      <c r="L668" s="426"/>
      <c r="M668" s="426"/>
      <c r="N668" s="426"/>
      <c r="O668" s="426"/>
      <c r="P668" s="426"/>
      <c r="Q668" s="426"/>
      <c r="R668" s="426"/>
      <c r="S668" s="426"/>
      <c r="T668" s="426"/>
      <c r="U668" s="426"/>
      <c r="V668" s="426"/>
      <c r="W668" s="426"/>
      <c r="X668" s="426"/>
      <c r="Y668" s="426"/>
      <c r="Z668" s="426"/>
      <c r="AA668" s="426"/>
    </row>
    <row r="669" spans="1:27" ht="15.75" customHeight="1">
      <c r="A669" s="426"/>
      <c r="B669" s="426"/>
      <c r="C669" s="426"/>
      <c r="D669" s="426"/>
      <c r="E669" s="426"/>
      <c r="F669" s="426"/>
      <c r="G669" s="426"/>
      <c r="H669" s="426"/>
      <c r="I669" s="426"/>
      <c r="J669" s="426"/>
      <c r="K669" s="426"/>
      <c r="L669" s="426"/>
      <c r="M669" s="426"/>
      <c r="N669" s="426"/>
      <c r="O669" s="426"/>
      <c r="P669" s="426"/>
      <c r="Q669" s="426"/>
      <c r="R669" s="426"/>
      <c r="S669" s="426"/>
      <c r="T669" s="426"/>
      <c r="U669" s="426"/>
      <c r="V669" s="426"/>
      <c r="W669" s="426"/>
      <c r="X669" s="426"/>
      <c r="Y669" s="426"/>
      <c r="Z669" s="426"/>
      <c r="AA669" s="426"/>
    </row>
    <row r="670" spans="1:27" ht="15.75" customHeight="1">
      <c r="A670" s="426"/>
      <c r="B670" s="426"/>
      <c r="C670" s="426"/>
      <c r="D670" s="426"/>
      <c r="E670" s="426"/>
      <c r="F670" s="426"/>
      <c r="G670" s="426"/>
      <c r="H670" s="426"/>
      <c r="I670" s="426"/>
      <c r="J670" s="426"/>
      <c r="K670" s="426"/>
      <c r="L670" s="426"/>
      <c r="M670" s="426"/>
      <c r="N670" s="426"/>
      <c r="O670" s="426"/>
      <c r="P670" s="426"/>
      <c r="Q670" s="426"/>
      <c r="R670" s="426"/>
      <c r="S670" s="426"/>
      <c r="T670" s="426"/>
      <c r="U670" s="426"/>
      <c r="V670" s="426"/>
      <c r="W670" s="426"/>
      <c r="X670" s="426"/>
      <c r="Y670" s="426"/>
      <c r="Z670" s="426"/>
      <c r="AA670" s="426"/>
    </row>
    <row r="671" spans="1:27" ht="15.75" customHeight="1">
      <c r="A671" s="426"/>
      <c r="B671" s="426"/>
      <c r="C671" s="426"/>
      <c r="D671" s="426"/>
      <c r="E671" s="426"/>
      <c r="F671" s="426"/>
      <c r="G671" s="426"/>
      <c r="H671" s="426"/>
      <c r="I671" s="426"/>
      <c r="J671" s="426"/>
      <c r="K671" s="426"/>
      <c r="L671" s="426"/>
      <c r="M671" s="426"/>
      <c r="N671" s="426"/>
      <c r="O671" s="426"/>
      <c r="P671" s="426"/>
      <c r="Q671" s="426"/>
      <c r="R671" s="426"/>
      <c r="S671" s="426"/>
      <c r="T671" s="426"/>
      <c r="U671" s="426"/>
      <c r="V671" s="426"/>
      <c r="W671" s="426"/>
      <c r="X671" s="426"/>
      <c r="Y671" s="426"/>
      <c r="Z671" s="426"/>
      <c r="AA671" s="426"/>
    </row>
    <row r="672" spans="1:27" ht="15.75" customHeight="1">
      <c r="A672" s="426"/>
      <c r="B672" s="426"/>
      <c r="C672" s="426"/>
      <c r="D672" s="426"/>
      <c r="E672" s="426"/>
      <c r="F672" s="426"/>
      <c r="G672" s="426"/>
      <c r="H672" s="426"/>
      <c r="I672" s="426"/>
      <c r="J672" s="426"/>
      <c r="K672" s="426"/>
      <c r="L672" s="426"/>
      <c r="M672" s="426"/>
      <c r="N672" s="426"/>
      <c r="O672" s="426"/>
      <c r="P672" s="426"/>
      <c r="Q672" s="426"/>
      <c r="R672" s="426"/>
      <c r="S672" s="426"/>
      <c r="T672" s="426"/>
      <c r="U672" s="426"/>
      <c r="V672" s="426"/>
      <c r="W672" s="426"/>
      <c r="X672" s="426"/>
      <c r="Y672" s="426"/>
      <c r="Z672" s="426"/>
      <c r="AA672" s="426"/>
    </row>
    <row r="673" spans="1:27" ht="15.75" customHeight="1">
      <c r="A673" s="426"/>
      <c r="B673" s="426"/>
      <c r="C673" s="426"/>
      <c r="D673" s="426"/>
      <c r="E673" s="426"/>
      <c r="F673" s="426"/>
      <c r="G673" s="426"/>
      <c r="H673" s="426"/>
      <c r="I673" s="426"/>
      <c r="J673" s="426"/>
      <c r="K673" s="426"/>
      <c r="L673" s="426"/>
      <c r="M673" s="426"/>
      <c r="N673" s="426"/>
      <c r="O673" s="426"/>
      <c r="P673" s="426"/>
      <c r="Q673" s="426"/>
      <c r="R673" s="426"/>
      <c r="S673" s="426"/>
      <c r="T673" s="426"/>
      <c r="U673" s="426"/>
      <c r="V673" s="426"/>
      <c r="W673" s="426"/>
      <c r="X673" s="426"/>
      <c r="Y673" s="426"/>
      <c r="Z673" s="426"/>
      <c r="AA673" s="426"/>
    </row>
    <row r="674" spans="1:27" ht="15.75" customHeight="1">
      <c r="A674" s="426"/>
      <c r="B674" s="426"/>
      <c r="C674" s="426"/>
      <c r="D674" s="426"/>
      <c r="E674" s="426"/>
      <c r="F674" s="426"/>
      <c r="G674" s="426"/>
      <c r="H674" s="426"/>
      <c r="I674" s="426"/>
      <c r="J674" s="426"/>
      <c r="K674" s="426"/>
      <c r="L674" s="426"/>
      <c r="M674" s="426"/>
      <c r="N674" s="426"/>
      <c r="O674" s="426"/>
      <c r="P674" s="426"/>
      <c r="Q674" s="426"/>
      <c r="R674" s="426"/>
      <c r="S674" s="426"/>
      <c r="T674" s="426"/>
      <c r="U674" s="426"/>
      <c r="V674" s="426"/>
      <c r="W674" s="426"/>
      <c r="X674" s="426"/>
      <c r="Y674" s="426"/>
      <c r="Z674" s="426"/>
      <c r="AA674" s="426"/>
    </row>
    <row r="675" spans="1:27" ht="15.75" customHeight="1">
      <c r="A675" s="426"/>
      <c r="B675" s="426"/>
      <c r="C675" s="426"/>
      <c r="D675" s="426"/>
      <c r="E675" s="426"/>
      <c r="F675" s="426"/>
      <c r="G675" s="426"/>
      <c r="H675" s="426"/>
      <c r="I675" s="426"/>
      <c r="J675" s="426"/>
      <c r="K675" s="426"/>
      <c r="L675" s="426"/>
      <c r="M675" s="426"/>
      <c r="N675" s="426"/>
      <c r="O675" s="426"/>
      <c r="P675" s="426"/>
      <c r="Q675" s="426"/>
      <c r="R675" s="426"/>
      <c r="S675" s="426"/>
      <c r="T675" s="426"/>
      <c r="U675" s="426"/>
      <c r="V675" s="426"/>
      <c r="W675" s="426"/>
      <c r="X675" s="426"/>
      <c r="Y675" s="426"/>
      <c r="Z675" s="426"/>
      <c r="AA675" s="426"/>
    </row>
    <row r="676" spans="1:27" ht="15.75" customHeight="1">
      <c r="A676" s="426"/>
      <c r="B676" s="426"/>
      <c r="C676" s="426"/>
      <c r="D676" s="426"/>
      <c r="E676" s="426"/>
      <c r="F676" s="426"/>
      <c r="G676" s="426"/>
      <c r="H676" s="426"/>
      <c r="I676" s="426"/>
      <c r="J676" s="426"/>
      <c r="K676" s="426"/>
      <c r="L676" s="426"/>
      <c r="M676" s="426"/>
      <c r="N676" s="426"/>
      <c r="O676" s="426"/>
      <c r="P676" s="426"/>
      <c r="Q676" s="426"/>
      <c r="R676" s="426"/>
      <c r="S676" s="426"/>
      <c r="T676" s="426"/>
      <c r="U676" s="426"/>
      <c r="V676" s="426"/>
      <c r="W676" s="426"/>
      <c r="X676" s="426"/>
      <c r="Y676" s="426"/>
      <c r="Z676" s="426"/>
      <c r="AA676" s="426"/>
    </row>
    <row r="677" spans="1:27" ht="15.75" customHeight="1">
      <c r="A677" s="426"/>
      <c r="B677" s="426"/>
      <c r="C677" s="426"/>
      <c r="D677" s="426"/>
      <c r="E677" s="426"/>
      <c r="F677" s="426"/>
      <c r="G677" s="426"/>
      <c r="H677" s="426"/>
      <c r="I677" s="426"/>
      <c r="J677" s="426"/>
      <c r="K677" s="426"/>
      <c r="L677" s="426"/>
      <c r="M677" s="426"/>
      <c r="N677" s="426"/>
      <c r="O677" s="426"/>
      <c r="P677" s="426"/>
      <c r="Q677" s="426"/>
      <c r="R677" s="426"/>
      <c r="S677" s="426"/>
      <c r="T677" s="426"/>
      <c r="U677" s="426"/>
      <c r="V677" s="426"/>
      <c r="W677" s="426"/>
      <c r="X677" s="426"/>
      <c r="Y677" s="426"/>
      <c r="Z677" s="426"/>
      <c r="AA677" s="426"/>
    </row>
    <row r="678" spans="1:27" ht="15.75" customHeight="1">
      <c r="A678" s="426"/>
      <c r="B678" s="426"/>
      <c r="C678" s="426"/>
      <c r="D678" s="426"/>
      <c r="E678" s="426"/>
      <c r="F678" s="426"/>
      <c r="G678" s="426"/>
      <c r="H678" s="426"/>
      <c r="I678" s="426"/>
      <c r="J678" s="426"/>
      <c r="K678" s="426"/>
      <c r="L678" s="426"/>
      <c r="M678" s="426"/>
      <c r="N678" s="426"/>
      <c r="O678" s="426"/>
      <c r="P678" s="426"/>
      <c r="Q678" s="426"/>
      <c r="R678" s="426"/>
      <c r="S678" s="426"/>
      <c r="T678" s="426"/>
      <c r="U678" s="426"/>
      <c r="V678" s="426"/>
      <c r="W678" s="426"/>
      <c r="X678" s="426"/>
      <c r="Y678" s="426"/>
      <c r="Z678" s="426"/>
      <c r="AA678" s="426"/>
    </row>
    <row r="679" spans="1:27" ht="15.75" customHeight="1">
      <c r="A679" s="426"/>
      <c r="B679" s="426"/>
      <c r="C679" s="426"/>
      <c r="D679" s="426"/>
      <c r="E679" s="426"/>
      <c r="F679" s="426"/>
      <c r="G679" s="426"/>
      <c r="H679" s="426"/>
      <c r="I679" s="426"/>
      <c r="J679" s="426"/>
      <c r="K679" s="426"/>
      <c r="L679" s="426"/>
      <c r="M679" s="426"/>
      <c r="N679" s="426"/>
      <c r="O679" s="426"/>
      <c r="P679" s="426"/>
      <c r="Q679" s="426"/>
      <c r="R679" s="426"/>
      <c r="S679" s="426"/>
      <c r="T679" s="426"/>
      <c r="U679" s="426"/>
      <c r="V679" s="426"/>
      <c r="W679" s="426"/>
      <c r="X679" s="426"/>
      <c r="Y679" s="426"/>
      <c r="Z679" s="426"/>
      <c r="AA679" s="426"/>
    </row>
    <row r="680" spans="1:27" ht="15.75" customHeight="1">
      <c r="A680" s="426"/>
      <c r="B680" s="426"/>
      <c r="C680" s="426"/>
      <c r="D680" s="426"/>
      <c r="E680" s="426"/>
      <c r="F680" s="426"/>
      <c r="G680" s="426"/>
      <c r="H680" s="426"/>
      <c r="I680" s="426"/>
      <c r="J680" s="426"/>
      <c r="K680" s="426"/>
      <c r="L680" s="426"/>
      <c r="M680" s="426"/>
      <c r="N680" s="426"/>
      <c r="O680" s="426"/>
      <c r="P680" s="426"/>
      <c r="Q680" s="426"/>
      <c r="R680" s="426"/>
      <c r="S680" s="426"/>
      <c r="T680" s="426"/>
      <c r="U680" s="426"/>
      <c r="V680" s="426"/>
      <c r="W680" s="426"/>
      <c r="X680" s="426"/>
      <c r="Y680" s="426"/>
      <c r="Z680" s="426"/>
      <c r="AA680" s="426"/>
    </row>
    <row r="681" spans="1:27" ht="15.75" customHeight="1">
      <c r="A681" s="426"/>
      <c r="B681" s="426"/>
      <c r="C681" s="426"/>
      <c r="D681" s="426"/>
      <c r="E681" s="426"/>
      <c r="F681" s="426"/>
      <c r="G681" s="426"/>
      <c r="H681" s="426"/>
      <c r="I681" s="426"/>
      <c r="J681" s="426"/>
      <c r="K681" s="426"/>
      <c r="L681" s="426"/>
      <c r="M681" s="426"/>
      <c r="N681" s="426"/>
      <c r="O681" s="426"/>
      <c r="P681" s="426"/>
      <c r="Q681" s="426"/>
      <c r="R681" s="426"/>
      <c r="S681" s="426"/>
      <c r="T681" s="426"/>
      <c r="U681" s="426"/>
      <c r="V681" s="426"/>
      <c r="W681" s="426"/>
      <c r="X681" s="426"/>
      <c r="Y681" s="426"/>
      <c r="Z681" s="426"/>
      <c r="AA681" s="426"/>
    </row>
    <row r="682" spans="1:27" ht="15.75" customHeight="1">
      <c r="A682" s="426"/>
      <c r="B682" s="426"/>
      <c r="C682" s="426"/>
      <c r="D682" s="426"/>
      <c r="E682" s="426"/>
      <c r="F682" s="426"/>
      <c r="G682" s="426"/>
      <c r="H682" s="426"/>
      <c r="I682" s="426"/>
      <c r="J682" s="426"/>
      <c r="K682" s="426"/>
      <c r="L682" s="426"/>
      <c r="M682" s="426"/>
      <c r="N682" s="426"/>
      <c r="O682" s="426"/>
      <c r="P682" s="426"/>
      <c r="Q682" s="426"/>
      <c r="R682" s="426"/>
      <c r="S682" s="426"/>
      <c r="T682" s="426"/>
      <c r="U682" s="426"/>
      <c r="V682" s="426"/>
      <c r="W682" s="426"/>
      <c r="X682" s="426"/>
      <c r="Y682" s="426"/>
      <c r="Z682" s="426"/>
      <c r="AA682" s="426"/>
    </row>
    <row r="683" spans="1:27" ht="15.75" customHeight="1">
      <c r="A683" s="426"/>
      <c r="B683" s="426"/>
      <c r="C683" s="426"/>
      <c r="D683" s="426"/>
      <c r="E683" s="426"/>
      <c r="F683" s="426"/>
      <c r="G683" s="426"/>
      <c r="H683" s="426"/>
      <c r="I683" s="426"/>
      <c r="J683" s="426"/>
      <c r="K683" s="426"/>
      <c r="L683" s="426"/>
      <c r="M683" s="426"/>
      <c r="N683" s="426"/>
      <c r="O683" s="426"/>
      <c r="P683" s="426"/>
      <c r="Q683" s="426"/>
      <c r="R683" s="426"/>
      <c r="S683" s="426"/>
      <c r="T683" s="426"/>
      <c r="U683" s="426"/>
      <c r="V683" s="426"/>
      <c r="W683" s="426"/>
      <c r="X683" s="426"/>
      <c r="Y683" s="426"/>
      <c r="Z683" s="426"/>
      <c r="AA683" s="426"/>
    </row>
    <row r="684" spans="1:27" ht="15.75" customHeight="1">
      <c r="A684" s="426"/>
      <c r="B684" s="426"/>
      <c r="C684" s="426"/>
      <c r="D684" s="426"/>
      <c r="E684" s="426"/>
      <c r="F684" s="426"/>
      <c r="G684" s="426"/>
      <c r="H684" s="426"/>
      <c r="I684" s="426"/>
      <c r="J684" s="426"/>
      <c r="K684" s="426"/>
      <c r="L684" s="426"/>
      <c r="M684" s="426"/>
      <c r="N684" s="426"/>
      <c r="O684" s="426"/>
      <c r="P684" s="426"/>
      <c r="Q684" s="426"/>
      <c r="R684" s="426"/>
      <c r="S684" s="426"/>
      <c r="T684" s="426"/>
      <c r="U684" s="426"/>
      <c r="V684" s="426"/>
      <c r="W684" s="426"/>
      <c r="X684" s="426"/>
      <c r="Y684" s="426"/>
      <c r="Z684" s="426"/>
      <c r="AA684" s="426"/>
    </row>
    <row r="685" spans="1:27" ht="15.75" customHeight="1">
      <c r="A685" s="426"/>
      <c r="B685" s="426"/>
      <c r="C685" s="426"/>
      <c r="D685" s="426"/>
      <c r="E685" s="426"/>
      <c r="F685" s="426"/>
      <c r="G685" s="426"/>
      <c r="H685" s="426"/>
      <c r="I685" s="426"/>
      <c r="J685" s="426"/>
      <c r="K685" s="426"/>
      <c r="L685" s="426"/>
      <c r="M685" s="426"/>
      <c r="N685" s="426"/>
      <c r="O685" s="426"/>
      <c r="P685" s="426"/>
      <c r="Q685" s="426"/>
      <c r="R685" s="426"/>
      <c r="S685" s="426"/>
      <c r="T685" s="426"/>
      <c r="U685" s="426"/>
      <c r="V685" s="426"/>
      <c r="W685" s="426"/>
      <c r="X685" s="426"/>
      <c r="Y685" s="426"/>
      <c r="Z685" s="426"/>
      <c r="AA685" s="426"/>
    </row>
    <row r="686" spans="1:27" ht="15.75" customHeight="1">
      <c r="A686" s="426"/>
      <c r="B686" s="426"/>
      <c r="C686" s="426"/>
      <c r="D686" s="426"/>
      <c r="E686" s="426"/>
      <c r="F686" s="426"/>
      <c r="G686" s="426"/>
      <c r="H686" s="426"/>
      <c r="I686" s="426"/>
      <c r="J686" s="426"/>
      <c r="K686" s="426"/>
      <c r="L686" s="426"/>
      <c r="M686" s="426"/>
      <c r="N686" s="426"/>
      <c r="O686" s="426"/>
      <c r="P686" s="426"/>
      <c r="Q686" s="426"/>
      <c r="R686" s="426"/>
      <c r="S686" s="426"/>
      <c r="T686" s="426"/>
      <c r="U686" s="426"/>
      <c r="V686" s="426"/>
      <c r="W686" s="426"/>
      <c r="X686" s="426"/>
      <c r="Y686" s="426"/>
      <c r="Z686" s="426"/>
      <c r="AA686" s="426"/>
    </row>
    <row r="687" spans="1:27" ht="15.75" customHeight="1">
      <c r="A687" s="426"/>
      <c r="B687" s="426"/>
      <c r="C687" s="426"/>
      <c r="D687" s="426"/>
      <c r="E687" s="426"/>
      <c r="F687" s="426"/>
      <c r="G687" s="426"/>
      <c r="H687" s="426"/>
      <c r="I687" s="426"/>
      <c r="J687" s="426"/>
      <c r="K687" s="426"/>
      <c r="L687" s="426"/>
      <c r="M687" s="426"/>
      <c r="N687" s="426"/>
      <c r="O687" s="426"/>
      <c r="P687" s="426"/>
      <c r="Q687" s="426"/>
      <c r="R687" s="426"/>
      <c r="S687" s="426"/>
      <c r="T687" s="426"/>
      <c r="U687" s="426"/>
      <c r="V687" s="426"/>
      <c r="W687" s="426"/>
      <c r="X687" s="426"/>
      <c r="Y687" s="426"/>
      <c r="Z687" s="426"/>
      <c r="AA687" s="426"/>
    </row>
    <row r="688" spans="1:27" ht="15.75" customHeight="1">
      <c r="A688" s="426"/>
      <c r="B688" s="426"/>
      <c r="C688" s="426"/>
      <c r="D688" s="426"/>
      <c r="E688" s="426"/>
      <c r="F688" s="426"/>
      <c r="G688" s="426"/>
      <c r="H688" s="426"/>
      <c r="I688" s="426"/>
      <c r="J688" s="426"/>
      <c r="K688" s="426"/>
      <c r="L688" s="426"/>
      <c r="M688" s="426"/>
      <c r="N688" s="426"/>
      <c r="O688" s="426"/>
      <c r="P688" s="426"/>
      <c r="Q688" s="426"/>
      <c r="R688" s="426"/>
      <c r="S688" s="426"/>
      <c r="T688" s="426"/>
      <c r="U688" s="426"/>
      <c r="V688" s="426"/>
      <c r="W688" s="426"/>
      <c r="X688" s="426"/>
      <c r="Y688" s="426"/>
      <c r="Z688" s="426"/>
      <c r="AA688" s="426"/>
    </row>
    <row r="689" spans="1:27" ht="15.75" customHeight="1">
      <c r="A689" s="426"/>
      <c r="B689" s="426"/>
      <c r="C689" s="426"/>
      <c r="D689" s="426"/>
      <c r="E689" s="426"/>
      <c r="F689" s="426"/>
      <c r="G689" s="426"/>
      <c r="H689" s="426"/>
      <c r="I689" s="426"/>
      <c r="J689" s="426"/>
      <c r="K689" s="426"/>
      <c r="L689" s="426"/>
      <c r="M689" s="426"/>
      <c r="N689" s="426"/>
      <c r="O689" s="426"/>
      <c r="P689" s="426"/>
      <c r="Q689" s="426"/>
      <c r="R689" s="426"/>
      <c r="S689" s="426"/>
      <c r="T689" s="426"/>
      <c r="U689" s="426"/>
      <c r="V689" s="426"/>
      <c r="W689" s="426"/>
      <c r="X689" s="426"/>
      <c r="Y689" s="426"/>
      <c r="Z689" s="426"/>
      <c r="AA689" s="426"/>
    </row>
    <row r="690" spans="1:27" ht="15.75" customHeight="1">
      <c r="A690" s="426"/>
      <c r="B690" s="426"/>
      <c r="C690" s="426"/>
      <c r="D690" s="426"/>
      <c r="E690" s="426"/>
      <c r="F690" s="426"/>
      <c r="G690" s="426"/>
      <c r="H690" s="426"/>
      <c r="I690" s="426"/>
      <c r="J690" s="426"/>
      <c r="K690" s="426"/>
      <c r="L690" s="426"/>
      <c r="M690" s="426"/>
      <c r="N690" s="426"/>
      <c r="O690" s="426"/>
      <c r="P690" s="426"/>
      <c r="Q690" s="426"/>
      <c r="R690" s="426"/>
      <c r="S690" s="426"/>
      <c r="T690" s="426"/>
      <c r="U690" s="426"/>
      <c r="V690" s="426"/>
      <c r="W690" s="426"/>
      <c r="X690" s="426"/>
      <c r="Y690" s="426"/>
      <c r="Z690" s="426"/>
      <c r="AA690" s="426"/>
    </row>
    <row r="691" spans="1:27" ht="15.75" customHeight="1">
      <c r="A691" s="426"/>
      <c r="B691" s="426"/>
      <c r="C691" s="426"/>
      <c r="D691" s="426"/>
      <c r="E691" s="426"/>
      <c r="F691" s="426"/>
      <c r="G691" s="426"/>
      <c r="H691" s="426"/>
      <c r="I691" s="426"/>
      <c r="J691" s="426"/>
      <c r="K691" s="426"/>
      <c r="L691" s="426"/>
      <c r="M691" s="426"/>
      <c r="N691" s="426"/>
      <c r="O691" s="426"/>
      <c r="P691" s="426"/>
      <c r="Q691" s="426"/>
      <c r="R691" s="426"/>
      <c r="S691" s="426"/>
      <c r="T691" s="426"/>
      <c r="U691" s="426"/>
      <c r="V691" s="426"/>
      <c r="W691" s="426"/>
      <c r="X691" s="426"/>
      <c r="Y691" s="426"/>
      <c r="Z691" s="426"/>
      <c r="AA691" s="426"/>
    </row>
    <row r="692" spans="1:27" ht="15.75" customHeight="1">
      <c r="A692" s="426"/>
      <c r="B692" s="426"/>
      <c r="C692" s="426"/>
      <c r="D692" s="426"/>
      <c r="E692" s="426"/>
      <c r="F692" s="426"/>
      <c r="G692" s="426"/>
      <c r="H692" s="426"/>
      <c r="I692" s="426"/>
      <c r="J692" s="426"/>
      <c r="K692" s="426"/>
      <c r="L692" s="426"/>
      <c r="M692" s="426"/>
      <c r="N692" s="426"/>
      <c r="O692" s="426"/>
      <c r="P692" s="426"/>
      <c r="Q692" s="426"/>
      <c r="R692" s="426"/>
      <c r="S692" s="426"/>
      <c r="T692" s="426"/>
      <c r="U692" s="426"/>
      <c r="V692" s="426"/>
      <c r="W692" s="426"/>
      <c r="X692" s="426"/>
      <c r="Y692" s="426"/>
      <c r="Z692" s="426"/>
      <c r="AA692" s="426"/>
    </row>
    <row r="693" spans="1:27" ht="15.75" customHeight="1">
      <c r="A693" s="426"/>
      <c r="B693" s="426"/>
      <c r="C693" s="426"/>
      <c r="D693" s="426"/>
      <c r="E693" s="426"/>
      <c r="F693" s="426"/>
      <c r="G693" s="426"/>
      <c r="H693" s="426"/>
      <c r="I693" s="426"/>
      <c r="J693" s="426"/>
      <c r="K693" s="426"/>
      <c r="L693" s="426"/>
      <c r="M693" s="426"/>
      <c r="N693" s="426"/>
      <c r="O693" s="426"/>
      <c r="P693" s="426"/>
      <c r="Q693" s="426"/>
      <c r="R693" s="426"/>
      <c r="S693" s="426"/>
      <c r="T693" s="426"/>
      <c r="U693" s="426"/>
      <c r="V693" s="426"/>
      <c r="W693" s="426"/>
      <c r="X693" s="426"/>
      <c r="Y693" s="426"/>
      <c r="Z693" s="426"/>
      <c r="AA693" s="426"/>
    </row>
    <row r="694" spans="1:27" ht="15.75" customHeight="1">
      <c r="A694" s="426"/>
      <c r="B694" s="426"/>
      <c r="C694" s="426"/>
      <c r="D694" s="426"/>
      <c r="E694" s="426"/>
      <c r="F694" s="426"/>
      <c r="G694" s="426"/>
      <c r="H694" s="426"/>
      <c r="I694" s="426"/>
      <c r="J694" s="426"/>
      <c r="K694" s="426"/>
      <c r="L694" s="426"/>
      <c r="M694" s="426"/>
      <c r="N694" s="426"/>
      <c r="O694" s="426"/>
      <c r="P694" s="426"/>
      <c r="Q694" s="426"/>
      <c r="R694" s="426"/>
      <c r="S694" s="426"/>
      <c r="T694" s="426"/>
      <c r="U694" s="426"/>
      <c r="V694" s="426"/>
      <c r="W694" s="426"/>
      <c r="X694" s="426"/>
      <c r="Y694" s="426"/>
      <c r="Z694" s="426"/>
      <c r="AA694" s="426"/>
    </row>
    <row r="695" spans="1:27" ht="15.75" customHeight="1">
      <c r="A695" s="426"/>
      <c r="B695" s="426"/>
      <c r="C695" s="426"/>
      <c r="D695" s="426"/>
      <c r="E695" s="426"/>
      <c r="F695" s="426"/>
      <c r="G695" s="426"/>
      <c r="H695" s="426"/>
      <c r="I695" s="426"/>
      <c r="J695" s="426"/>
      <c r="K695" s="426"/>
      <c r="L695" s="426"/>
      <c r="M695" s="426"/>
      <c r="N695" s="426"/>
      <c r="O695" s="426"/>
      <c r="P695" s="426"/>
      <c r="Q695" s="426"/>
      <c r="R695" s="426"/>
      <c r="S695" s="426"/>
      <c r="T695" s="426"/>
      <c r="U695" s="426"/>
      <c r="V695" s="426"/>
      <c r="W695" s="426"/>
      <c r="X695" s="426"/>
      <c r="Y695" s="426"/>
      <c r="Z695" s="426"/>
      <c r="AA695" s="426"/>
    </row>
    <row r="696" spans="1:27" ht="15.75" customHeight="1">
      <c r="A696" s="426"/>
      <c r="B696" s="426"/>
      <c r="C696" s="426"/>
      <c r="D696" s="426"/>
      <c r="E696" s="426"/>
      <c r="F696" s="426"/>
      <c r="G696" s="426"/>
      <c r="H696" s="426"/>
      <c r="I696" s="426"/>
      <c r="J696" s="426"/>
      <c r="K696" s="426"/>
      <c r="L696" s="426"/>
      <c r="M696" s="426"/>
      <c r="N696" s="426"/>
      <c r="O696" s="426"/>
      <c r="P696" s="426"/>
      <c r="Q696" s="426"/>
      <c r="R696" s="426"/>
      <c r="S696" s="426"/>
      <c r="T696" s="426"/>
      <c r="U696" s="426"/>
      <c r="V696" s="426"/>
      <c r="W696" s="426"/>
      <c r="X696" s="426"/>
      <c r="Y696" s="426"/>
      <c r="Z696" s="426"/>
      <c r="AA696" s="426"/>
    </row>
    <row r="697" spans="1:27" ht="15.75" customHeight="1">
      <c r="A697" s="426"/>
      <c r="B697" s="426"/>
      <c r="C697" s="426"/>
      <c r="D697" s="426"/>
      <c r="E697" s="426"/>
      <c r="F697" s="426"/>
      <c r="G697" s="426"/>
      <c r="H697" s="426"/>
      <c r="I697" s="426"/>
      <c r="J697" s="426"/>
      <c r="K697" s="426"/>
      <c r="L697" s="426"/>
      <c r="M697" s="426"/>
      <c r="N697" s="426"/>
      <c r="O697" s="426"/>
      <c r="P697" s="426"/>
      <c r="Q697" s="426"/>
      <c r="R697" s="426"/>
      <c r="S697" s="426"/>
      <c r="T697" s="426"/>
      <c r="U697" s="426"/>
      <c r="V697" s="426"/>
      <c r="W697" s="426"/>
      <c r="X697" s="426"/>
      <c r="Y697" s="426"/>
      <c r="Z697" s="426"/>
      <c r="AA697" s="426"/>
    </row>
    <row r="698" spans="1:27" ht="15.75" customHeight="1">
      <c r="A698" s="426"/>
      <c r="B698" s="426"/>
      <c r="C698" s="426"/>
      <c r="D698" s="426"/>
      <c r="E698" s="426"/>
      <c r="F698" s="426"/>
      <c r="G698" s="426"/>
      <c r="H698" s="426"/>
      <c r="I698" s="426"/>
      <c r="J698" s="426"/>
      <c r="K698" s="426"/>
      <c r="L698" s="426"/>
      <c r="M698" s="426"/>
      <c r="N698" s="426"/>
      <c r="O698" s="426"/>
      <c r="P698" s="426"/>
      <c r="Q698" s="426"/>
      <c r="R698" s="426"/>
      <c r="S698" s="426"/>
      <c r="T698" s="426"/>
      <c r="U698" s="426"/>
      <c r="V698" s="426"/>
      <c r="W698" s="426"/>
      <c r="X698" s="426"/>
      <c r="Y698" s="426"/>
      <c r="Z698" s="426"/>
      <c r="AA698" s="426"/>
    </row>
    <row r="699" spans="1:27" ht="15.75" customHeight="1">
      <c r="A699" s="426"/>
      <c r="B699" s="426"/>
      <c r="C699" s="426"/>
      <c r="D699" s="426"/>
      <c r="E699" s="426"/>
      <c r="F699" s="426"/>
      <c r="G699" s="426"/>
      <c r="H699" s="426"/>
      <c r="I699" s="426"/>
      <c r="J699" s="426"/>
      <c r="K699" s="426"/>
      <c r="L699" s="426"/>
      <c r="M699" s="426"/>
      <c r="N699" s="426"/>
      <c r="O699" s="426"/>
      <c r="P699" s="426"/>
      <c r="Q699" s="426"/>
      <c r="R699" s="426"/>
      <c r="S699" s="426"/>
      <c r="T699" s="426"/>
      <c r="U699" s="426"/>
      <c r="V699" s="426"/>
      <c r="W699" s="426"/>
      <c r="X699" s="426"/>
      <c r="Y699" s="426"/>
      <c r="Z699" s="426"/>
      <c r="AA699" s="426"/>
    </row>
    <row r="700" spans="1:27" ht="15.75" customHeight="1">
      <c r="A700" s="426"/>
      <c r="B700" s="426"/>
      <c r="C700" s="426"/>
      <c r="D700" s="426"/>
      <c r="E700" s="426"/>
      <c r="F700" s="426"/>
      <c r="G700" s="426"/>
      <c r="H700" s="426"/>
      <c r="I700" s="426"/>
      <c r="J700" s="426"/>
      <c r="K700" s="426"/>
      <c r="L700" s="426"/>
      <c r="M700" s="426"/>
      <c r="N700" s="426"/>
      <c r="O700" s="426"/>
      <c r="P700" s="426"/>
      <c r="Q700" s="426"/>
      <c r="R700" s="426"/>
      <c r="S700" s="426"/>
      <c r="T700" s="426"/>
      <c r="U700" s="426"/>
      <c r="V700" s="426"/>
      <c r="W700" s="426"/>
      <c r="X700" s="426"/>
      <c r="Y700" s="426"/>
      <c r="Z700" s="426"/>
      <c r="AA700" s="426"/>
    </row>
    <row r="701" spans="1:27" ht="15.75" customHeight="1">
      <c r="A701" s="426"/>
      <c r="B701" s="426"/>
      <c r="C701" s="426"/>
      <c r="D701" s="426"/>
      <c r="E701" s="426"/>
      <c r="F701" s="426"/>
      <c r="G701" s="426"/>
      <c r="H701" s="426"/>
      <c r="I701" s="426"/>
      <c r="J701" s="426"/>
      <c r="K701" s="426"/>
      <c r="L701" s="426"/>
      <c r="M701" s="426"/>
      <c r="N701" s="426"/>
      <c r="O701" s="426"/>
      <c r="P701" s="426"/>
      <c r="Q701" s="426"/>
      <c r="R701" s="426"/>
      <c r="S701" s="426"/>
      <c r="T701" s="426"/>
      <c r="U701" s="426"/>
      <c r="V701" s="426"/>
      <c r="W701" s="426"/>
      <c r="X701" s="426"/>
      <c r="Y701" s="426"/>
      <c r="Z701" s="426"/>
      <c r="AA701" s="426"/>
    </row>
    <row r="702" spans="1:27" ht="15.75" customHeight="1">
      <c r="A702" s="426"/>
      <c r="B702" s="426"/>
      <c r="C702" s="426"/>
      <c r="D702" s="426"/>
      <c r="E702" s="426"/>
      <c r="F702" s="426"/>
      <c r="G702" s="426"/>
      <c r="H702" s="426"/>
      <c r="I702" s="426"/>
      <c r="J702" s="426"/>
      <c r="K702" s="426"/>
      <c r="L702" s="426"/>
      <c r="M702" s="426"/>
      <c r="N702" s="426"/>
      <c r="O702" s="426"/>
      <c r="P702" s="426"/>
      <c r="Q702" s="426"/>
      <c r="R702" s="426"/>
      <c r="S702" s="426"/>
      <c r="T702" s="426"/>
      <c r="U702" s="426"/>
      <c r="V702" s="426"/>
      <c r="W702" s="426"/>
      <c r="X702" s="426"/>
      <c r="Y702" s="426"/>
      <c r="Z702" s="426"/>
      <c r="AA702" s="426"/>
    </row>
    <row r="703" spans="1:27" ht="15.75" customHeight="1">
      <c r="A703" s="426"/>
      <c r="B703" s="426"/>
      <c r="C703" s="426"/>
      <c r="D703" s="426"/>
      <c r="E703" s="426"/>
      <c r="F703" s="426"/>
      <c r="G703" s="426"/>
      <c r="H703" s="426"/>
      <c r="I703" s="426"/>
      <c r="J703" s="426"/>
      <c r="K703" s="426"/>
      <c r="L703" s="426"/>
      <c r="M703" s="426"/>
      <c r="N703" s="426"/>
      <c r="O703" s="426"/>
      <c r="P703" s="426"/>
      <c r="Q703" s="426"/>
      <c r="R703" s="426"/>
      <c r="S703" s="426"/>
      <c r="T703" s="426"/>
      <c r="U703" s="426"/>
      <c r="V703" s="426"/>
      <c r="W703" s="426"/>
      <c r="X703" s="426"/>
      <c r="Y703" s="426"/>
      <c r="Z703" s="426"/>
      <c r="AA703" s="426"/>
    </row>
    <row r="704" spans="1:27" ht="15.75" customHeight="1">
      <c r="A704" s="426"/>
      <c r="B704" s="426"/>
      <c r="C704" s="426"/>
      <c r="D704" s="426"/>
      <c r="E704" s="426"/>
      <c r="F704" s="426"/>
      <c r="G704" s="426"/>
      <c r="H704" s="426"/>
      <c r="I704" s="426"/>
      <c r="J704" s="426"/>
      <c r="K704" s="426"/>
      <c r="L704" s="426"/>
      <c r="M704" s="426"/>
      <c r="N704" s="426"/>
      <c r="O704" s="426"/>
      <c r="P704" s="426"/>
      <c r="Q704" s="426"/>
      <c r="R704" s="426"/>
      <c r="S704" s="426"/>
      <c r="T704" s="426"/>
      <c r="U704" s="426"/>
      <c r="V704" s="426"/>
      <c r="W704" s="426"/>
      <c r="X704" s="426"/>
      <c r="Y704" s="426"/>
      <c r="Z704" s="426"/>
      <c r="AA704" s="426"/>
    </row>
    <row r="705" spans="1:27" ht="15.75" customHeight="1">
      <c r="A705" s="426"/>
      <c r="B705" s="426"/>
      <c r="C705" s="426"/>
      <c r="D705" s="426"/>
      <c r="E705" s="426"/>
      <c r="F705" s="426"/>
      <c r="G705" s="426"/>
      <c r="H705" s="426"/>
      <c r="I705" s="426"/>
      <c r="J705" s="426"/>
      <c r="K705" s="426"/>
      <c r="L705" s="426"/>
      <c r="M705" s="426"/>
      <c r="N705" s="426"/>
      <c r="O705" s="426"/>
      <c r="P705" s="426"/>
      <c r="Q705" s="426"/>
      <c r="R705" s="426"/>
      <c r="S705" s="426"/>
      <c r="T705" s="426"/>
      <c r="U705" s="426"/>
      <c r="V705" s="426"/>
      <c r="W705" s="426"/>
      <c r="X705" s="426"/>
      <c r="Y705" s="426"/>
      <c r="Z705" s="426"/>
      <c r="AA705" s="426"/>
    </row>
    <row r="706" spans="1:27" ht="15.75" customHeight="1">
      <c r="A706" s="426"/>
      <c r="B706" s="426"/>
      <c r="C706" s="426"/>
      <c r="D706" s="426"/>
      <c r="E706" s="426"/>
      <c r="F706" s="426"/>
      <c r="G706" s="426"/>
      <c r="H706" s="426"/>
      <c r="I706" s="426"/>
      <c r="J706" s="426"/>
      <c r="K706" s="426"/>
      <c r="L706" s="426"/>
      <c r="M706" s="426"/>
      <c r="N706" s="426"/>
      <c r="O706" s="426"/>
      <c r="P706" s="426"/>
      <c r="Q706" s="426"/>
      <c r="R706" s="426"/>
      <c r="S706" s="426"/>
      <c r="T706" s="426"/>
      <c r="U706" s="426"/>
      <c r="V706" s="426"/>
      <c r="W706" s="426"/>
      <c r="X706" s="426"/>
      <c r="Y706" s="426"/>
      <c r="Z706" s="426"/>
      <c r="AA706" s="426"/>
    </row>
    <row r="707" spans="1:27" ht="15.75" customHeight="1">
      <c r="A707" s="426"/>
      <c r="B707" s="426"/>
      <c r="C707" s="426"/>
      <c r="D707" s="426"/>
      <c r="E707" s="426"/>
      <c r="F707" s="426"/>
      <c r="G707" s="426"/>
      <c r="H707" s="426"/>
      <c r="I707" s="426"/>
      <c r="J707" s="426"/>
      <c r="K707" s="426"/>
      <c r="L707" s="426"/>
      <c r="M707" s="426"/>
      <c r="N707" s="426"/>
      <c r="O707" s="426"/>
      <c r="P707" s="426"/>
      <c r="Q707" s="426"/>
      <c r="R707" s="426"/>
      <c r="S707" s="426"/>
      <c r="T707" s="426"/>
      <c r="U707" s="426"/>
      <c r="V707" s="426"/>
      <c r="W707" s="426"/>
      <c r="X707" s="426"/>
      <c r="Y707" s="426"/>
      <c r="Z707" s="426"/>
      <c r="AA707" s="426"/>
    </row>
    <row r="708" spans="1:27" ht="15.75" customHeight="1">
      <c r="A708" s="426"/>
      <c r="B708" s="426"/>
      <c r="C708" s="426"/>
      <c r="D708" s="426"/>
      <c r="E708" s="426"/>
      <c r="F708" s="426"/>
      <c r="G708" s="426"/>
      <c r="H708" s="426"/>
      <c r="I708" s="426"/>
      <c r="J708" s="426"/>
      <c r="K708" s="426"/>
      <c r="L708" s="426"/>
      <c r="M708" s="426"/>
      <c r="N708" s="426"/>
      <c r="O708" s="426"/>
      <c r="P708" s="426"/>
      <c r="Q708" s="426"/>
      <c r="R708" s="426"/>
      <c r="S708" s="426"/>
      <c r="T708" s="426"/>
      <c r="U708" s="426"/>
      <c r="V708" s="426"/>
      <c r="W708" s="426"/>
      <c r="X708" s="426"/>
      <c r="Y708" s="426"/>
      <c r="Z708" s="426"/>
      <c r="AA708" s="426"/>
    </row>
    <row r="709" spans="1:27" ht="15.75" customHeight="1">
      <c r="A709" s="426"/>
      <c r="B709" s="426"/>
      <c r="C709" s="426"/>
      <c r="D709" s="426"/>
      <c r="E709" s="426"/>
      <c r="F709" s="426"/>
      <c r="G709" s="426"/>
      <c r="H709" s="426"/>
      <c r="I709" s="426"/>
      <c r="J709" s="426"/>
      <c r="K709" s="426"/>
      <c r="L709" s="426"/>
      <c r="M709" s="426"/>
      <c r="N709" s="426"/>
      <c r="O709" s="426"/>
      <c r="P709" s="426"/>
      <c r="Q709" s="426"/>
      <c r="R709" s="426"/>
      <c r="S709" s="426"/>
      <c r="T709" s="426"/>
      <c r="U709" s="426"/>
      <c r="V709" s="426"/>
      <c r="W709" s="426"/>
      <c r="X709" s="426"/>
      <c r="Y709" s="426"/>
      <c r="Z709" s="426"/>
      <c r="AA709" s="426"/>
    </row>
    <row r="710" spans="1:27" ht="15.75" customHeight="1">
      <c r="A710" s="426"/>
      <c r="B710" s="426"/>
      <c r="C710" s="426"/>
      <c r="D710" s="426"/>
      <c r="E710" s="426"/>
      <c r="F710" s="426"/>
      <c r="G710" s="426"/>
      <c r="H710" s="426"/>
      <c r="I710" s="426"/>
      <c r="J710" s="426"/>
      <c r="K710" s="426"/>
      <c r="L710" s="426"/>
      <c r="M710" s="426"/>
      <c r="N710" s="426"/>
      <c r="O710" s="426"/>
      <c r="P710" s="426"/>
      <c r="Q710" s="426"/>
      <c r="R710" s="426"/>
      <c r="S710" s="426"/>
      <c r="T710" s="426"/>
      <c r="U710" s="426"/>
      <c r="V710" s="426"/>
      <c r="W710" s="426"/>
      <c r="X710" s="426"/>
      <c r="Y710" s="426"/>
      <c r="Z710" s="426"/>
      <c r="AA710" s="426"/>
    </row>
    <row r="711" spans="1:27" ht="15.75" customHeight="1">
      <c r="A711" s="426"/>
      <c r="B711" s="426"/>
      <c r="C711" s="426"/>
      <c r="D711" s="426"/>
      <c r="E711" s="426"/>
      <c r="F711" s="426"/>
      <c r="G711" s="426"/>
      <c r="H711" s="426"/>
      <c r="I711" s="426"/>
      <c r="J711" s="426"/>
      <c r="K711" s="426"/>
      <c r="L711" s="426"/>
      <c r="M711" s="426"/>
      <c r="N711" s="426"/>
      <c r="O711" s="426"/>
      <c r="P711" s="426"/>
      <c r="Q711" s="426"/>
      <c r="R711" s="426"/>
      <c r="S711" s="426"/>
      <c r="T711" s="426"/>
      <c r="U711" s="426"/>
      <c r="V711" s="426"/>
      <c r="W711" s="426"/>
      <c r="X711" s="426"/>
      <c r="Y711" s="426"/>
      <c r="Z711" s="426"/>
      <c r="AA711" s="426"/>
    </row>
    <row r="712" spans="1:27" ht="15.75" customHeight="1">
      <c r="A712" s="426"/>
      <c r="B712" s="426"/>
      <c r="C712" s="426"/>
      <c r="D712" s="426"/>
      <c r="E712" s="426"/>
      <c r="F712" s="426"/>
      <c r="G712" s="426"/>
      <c r="H712" s="426"/>
      <c r="I712" s="426"/>
      <c r="J712" s="426"/>
      <c r="K712" s="426"/>
      <c r="L712" s="426"/>
      <c r="M712" s="426"/>
      <c r="N712" s="426"/>
      <c r="O712" s="426"/>
      <c r="P712" s="426"/>
      <c r="Q712" s="426"/>
      <c r="R712" s="426"/>
      <c r="S712" s="426"/>
      <c r="T712" s="426"/>
      <c r="U712" s="426"/>
      <c r="V712" s="426"/>
      <c r="W712" s="426"/>
      <c r="X712" s="426"/>
      <c r="Y712" s="426"/>
      <c r="Z712" s="426"/>
      <c r="AA712" s="426"/>
    </row>
    <row r="713" spans="1:27" ht="15.75" customHeight="1">
      <c r="A713" s="426"/>
      <c r="B713" s="426"/>
      <c r="C713" s="426"/>
      <c r="D713" s="426"/>
      <c r="E713" s="426"/>
      <c r="F713" s="426"/>
      <c r="G713" s="426"/>
      <c r="H713" s="426"/>
      <c r="I713" s="426"/>
      <c r="J713" s="426"/>
      <c r="K713" s="426"/>
      <c r="L713" s="426"/>
      <c r="M713" s="426"/>
      <c r="N713" s="426"/>
      <c r="O713" s="426"/>
      <c r="P713" s="426"/>
      <c r="Q713" s="426"/>
      <c r="R713" s="426"/>
      <c r="S713" s="426"/>
      <c r="T713" s="426"/>
      <c r="U713" s="426"/>
      <c r="V713" s="426"/>
      <c r="W713" s="426"/>
      <c r="X713" s="426"/>
      <c r="Y713" s="426"/>
      <c r="Z713" s="426"/>
      <c r="AA713" s="426"/>
    </row>
    <row r="714" spans="1:27" ht="15.75" customHeight="1">
      <c r="A714" s="426"/>
      <c r="B714" s="426"/>
      <c r="C714" s="426"/>
      <c r="D714" s="426"/>
      <c r="E714" s="426"/>
      <c r="F714" s="426"/>
      <c r="G714" s="426"/>
      <c r="H714" s="426"/>
      <c r="I714" s="426"/>
      <c r="J714" s="426"/>
      <c r="K714" s="426"/>
      <c r="L714" s="426"/>
      <c r="M714" s="426"/>
      <c r="N714" s="426"/>
      <c r="O714" s="426"/>
      <c r="P714" s="426"/>
      <c r="Q714" s="426"/>
      <c r="R714" s="426"/>
      <c r="S714" s="426"/>
      <c r="T714" s="426"/>
      <c r="U714" s="426"/>
      <c r="V714" s="426"/>
      <c r="W714" s="426"/>
      <c r="X714" s="426"/>
      <c r="Y714" s="426"/>
      <c r="Z714" s="426"/>
      <c r="AA714" s="426"/>
    </row>
    <row r="715" spans="1:27" ht="15.75" customHeight="1">
      <c r="A715" s="426"/>
      <c r="B715" s="426"/>
      <c r="C715" s="426"/>
      <c r="D715" s="426"/>
      <c r="E715" s="426"/>
      <c r="F715" s="426"/>
      <c r="G715" s="426"/>
      <c r="H715" s="426"/>
      <c r="I715" s="426"/>
      <c r="J715" s="426"/>
      <c r="K715" s="426"/>
      <c r="L715" s="426"/>
      <c r="M715" s="426"/>
      <c r="N715" s="426"/>
      <c r="O715" s="426"/>
      <c r="P715" s="426"/>
      <c r="Q715" s="426"/>
      <c r="R715" s="426"/>
      <c r="S715" s="426"/>
      <c r="T715" s="426"/>
      <c r="U715" s="426"/>
      <c r="V715" s="426"/>
      <c r="W715" s="426"/>
      <c r="X715" s="426"/>
      <c r="Y715" s="426"/>
      <c r="Z715" s="426"/>
      <c r="AA715" s="426"/>
    </row>
    <row r="716" spans="1:27" ht="15.75" customHeight="1">
      <c r="A716" s="426"/>
      <c r="B716" s="426"/>
      <c r="C716" s="426"/>
      <c r="D716" s="426"/>
      <c r="E716" s="426"/>
      <c r="F716" s="426"/>
      <c r="G716" s="426"/>
      <c r="H716" s="426"/>
      <c r="I716" s="426"/>
      <c r="J716" s="426"/>
      <c r="K716" s="426"/>
      <c r="L716" s="426"/>
      <c r="M716" s="426"/>
      <c r="N716" s="426"/>
      <c r="O716" s="426"/>
      <c r="P716" s="426"/>
      <c r="Q716" s="426"/>
      <c r="R716" s="426"/>
      <c r="S716" s="426"/>
      <c r="T716" s="426"/>
      <c r="U716" s="426"/>
      <c r="V716" s="426"/>
      <c r="W716" s="426"/>
      <c r="X716" s="426"/>
      <c r="Y716" s="426"/>
      <c r="Z716" s="426"/>
      <c r="AA716" s="426"/>
    </row>
    <row r="717" spans="1:27" ht="15.75" customHeight="1">
      <c r="A717" s="426"/>
      <c r="B717" s="426"/>
      <c r="C717" s="426"/>
      <c r="D717" s="426"/>
      <c r="E717" s="426"/>
      <c r="F717" s="426"/>
      <c r="G717" s="426"/>
      <c r="H717" s="426"/>
      <c r="I717" s="426"/>
      <c r="J717" s="426"/>
      <c r="K717" s="426"/>
      <c r="L717" s="426"/>
      <c r="M717" s="426"/>
      <c r="N717" s="426"/>
      <c r="O717" s="426"/>
      <c r="P717" s="426"/>
      <c r="Q717" s="426"/>
      <c r="R717" s="426"/>
      <c r="S717" s="426"/>
      <c r="T717" s="426"/>
      <c r="U717" s="426"/>
      <c r="V717" s="426"/>
      <c r="W717" s="426"/>
      <c r="X717" s="426"/>
      <c r="Y717" s="426"/>
      <c r="Z717" s="426"/>
      <c r="AA717" s="426"/>
    </row>
    <row r="718" spans="1:27" ht="15.75" customHeight="1">
      <c r="A718" s="426"/>
      <c r="B718" s="426"/>
      <c r="C718" s="426"/>
      <c r="D718" s="426"/>
      <c r="E718" s="426"/>
      <c r="F718" s="426"/>
      <c r="G718" s="426"/>
      <c r="H718" s="426"/>
      <c r="I718" s="426"/>
      <c r="J718" s="426"/>
      <c r="K718" s="426"/>
      <c r="L718" s="426"/>
      <c r="M718" s="426"/>
      <c r="N718" s="426"/>
      <c r="O718" s="426"/>
      <c r="P718" s="426"/>
      <c r="Q718" s="426"/>
      <c r="R718" s="426"/>
      <c r="S718" s="426"/>
      <c r="T718" s="426"/>
      <c r="U718" s="426"/>
      <c r="V718" s="426"/>
      <c r="W718" s="426"/>
      <c r="X718" s="426"/>
      <c r="Y718" s="426"/>
      <c r="Z718" s="426"/>
      <c r="AA718" s="426"/>
    </row>
    <row r="719" spans="1:27" ht="15.75" customHeight="1">
      <c r="A719" s="426"/>
      <c r="B719" s="426"/>
      <c r="C719" s="426"/>
      <c r="D719" s="426"/>
      <c r="E719" s="426"/>
      <c r="F719" s="426"/>
      <c r="G719" s="426"/>
      <c r="H719" s="426"/>
      <c r="I719" s="426"/>
      <c r="J719" s="426"/>
      <c r="K719" s="426"/>
      <c r="L719" s="426"/>
      <c r="M719" s="426"/>
      <c r="N719" s="426"/>
      <c r="O719" s="426"/>
      <c r="P719" s="426"/>
      <c r="Q719" s="426"/>
      <c r="R719" s="426"/>
      <c r="S719" s="426"/>
      <c r="T719" s="426"/>
      <c r="U719" s="426"/>
      <c r="V719" s="426"/>
      <c r="W719" s="426"/>
      <c r="X719" s="426"/>
      <c r="Y719" s="426"/>
      <c r="Z719" s="426"/>
      <c r="AA719" s="426"/>
    </row>
    <row r="720" spans="1:27" ht="15.75" customHeight="1">
      <c r="A720" s="426"/>
      <c r="B720" s="426"/>
      <c r="C720" s="426"/>
      <c r="D720" s="426"/>
      <c r="E720" s="426"/>
      <c r="F720" s="426"/>
      <c r="G720" s="426"/>
      <c r="H720" s="426"/>
      <c r="I720" s="426"/>
      <c r="J720" s="426"/>
      <c r="K720" s="426"/>
      <c r="L720" s="426"/>
      <c r="M720" s="426"/>
      <c r="N720" s="426"/>
      <c r="O720" s="426"/>
      <c r="P720" s="426"/>
      <c r="Q720" s="426"/>
      <c r="R720" s="426"/>
      <c r="S720" s="426"/>
      <c r="T720" s="426"/>
      <c r="U720" s="426"/>
      <c r="V720" s="426"/>
      <c r="W720" s="426"/>
      <c r="X720" s="426"/>
      <c r="Y720" s="426"/>
      <c r="Z720" s="426"/>
      <c r="AA720" s="426"/>
    </row>
    <row r="721" spans="1:27" ht="15.75" customHeight="1">
      <c r="A721" s="426"/>
      <c r="B721" s="426"/>
      <c r="C721" s="426"/>
      <c r="D721" s="426"/>
      <c r="E721" s="426"/>
      <c r="F721" s="426"/>
      <c r="G721" s="426"/>
      <c r="H721" s="426"/>
      <c r="I721" s="426"/>
      <c r="J721" s="426"/>
      <c r="K721" s="426"/>
      <c r="L721" s="426"/>
      <c r="M721" s="426"/>
      <c r="N721" s="426"/>
      <c r="O721" s="426"/>
      <c r="P721" s="426"/>
      <c r="Q721" s="426"/>
      <c r="R721" s="426"/>
      <c r="S721" s="426"/>
      <c r="T721" s="426"/>
      <c r="U721" s="426"/>
      <c r="V721" s="426"/>
      <c r="W721" s="426"/>
      <c r="X721" s="426"/>
      <c r="Y721" s="426"/>
      <c r="Z721" s="426"/>
      <c r="AA721" s="426"/>
    </row>
    <row r="722" spans="1:27" ht="15.75" customHeight="1">
      <c r="A722" s="426"/>
      <c r="B722" s="426"/>
      <c r="C722" s="426"/>
      <c r="D722" s="426"/>
      <c r="E722" s="426"/>
      <c r="F722" s="426"/>
      <c r="G722" s="426"/>
      <c r="H722" s="426"/>
      <c r="I722" s="426"/>
      <c r="J722" s="426"/>
      <c r="K722" s="426"/>
      <c r="L722" s="426"/>
      <c r="M722" s="426"/>
      <c r="N722" s="426"/>
      <c r="O722" s="426"/>
      <c r="P722" s="426"/>
      <c r="Q722" s="426"/>
      <c r="R722" s="426"/>
      <c r="S722" s="426"/>
      <c r="T722" s="426"/>
      <c r="U722" s="426"/>
      <c r="V722" s="426"/>
      <c r="W722" s="426"/>
      <c r="X722" s="426"/>
      <c r="Y722" s="426"/>
      <c r="Z722" s="426"/>
      <c r="AA722" s="426"/>
    </row>
    <row r="723" spans="1:27" ht="15.75" customHeight="1">
      <c r="A723" s="426"/>
      <c r="B723" s="426"/>
      <c r="C723" s="426"/>
      <c r="D723" s="426"/>
      <c r="E723" s="426"/>
      <c r="F723" s="426"/>
      <c r="G723" s="426"/>
      <c r="H723" s="426"/>
      <c r="I723" s="426"/>
      <c r="J723" s="426"/>
      <c r="K723" s="426"/>
      <c r="L723" s="426"/>
      <c r="M723" s="426"/>
      <c r="N723" s="426"/>
      <c r="O723" s="426"/>
      <c r="P723" s="426"/>
      <c r="Q723" s="426"/>
      <c r="R723" s="426"/>
      <c r="S723" s="426"/>
      <c r="T723" s="426"/>
      <c r="U723" s="426"/>
      <c r="V723" s="426"/>
      <c r="W723" s="426"/>
      <c r="X723" s="426"/>
      <c r="Y723" s="426"/>
      <c r="Z723" s="426"/>
      <c r="AA723" s="426"/>
    </row>
    <row r="724" spans="1:27" ht="15.75" customHeight="1">
      <c r="A724" s="426"/>
      <c r="B724" s="426"/>
      <c r="C724" s="426"/>
      <c r="D724" s="426"/>
      <c r="E724" s="426"/>
      <c r="F724" s="426"/>
      <c r="G724" s="426"/>
      <c r="H724" s="426"/>
      <c r="I724" s="426"/>
      <c r="J724" s="426"/>
      <c r="K724" s="426"/>
      <c r="L724" s="426"/>
      <c r="M724" s="426"/>
      <c r="N724" s="426"/>
      <c r="O724" s="426"/>
      <c r="P724" s="426"/>
      <c r="Q724" s="426"/>
      <c r="R724" s="426"/>
      <c r="S724" s="426"/>
      <c r="T724" s="426"/>
      <c r="U724" s="426"/>
      <c r="V724" s="426"/>
      <c r="W724" s="426"/>
      <c r="X724" s="426"/>
      <c r="Y724" s="426"/>
      <c r="Z724" s="426"/>
      <c r="AA724" s="426"/>
    </row>
    <row r="725" spans="1:27" ht="15.75" customHeight="1">
      <c r="A725" s="426"/>
      <c r="B725" s="426"/>
      <c r="C725" s="426"/>
      <c r="D725" s="426"/>
      <c r="E725" s="426"/>
      <c r="F725" s="426"/>
      <c r="G725" s="426"/>
      <c r="H725" s="426"/>
      <c r="I725" s="426"/>
      <c r="J725" s="426"/>
      <c r="K725" s="426"/>
      <c r="L725" s="426"/>
      <c r="M725" s="426"/>
      <c r="N725" s="426"/>
      <c r="O725" s="426"/>
      <c r="P725" s="426"/>
      <c r="Q725" s="426"/>
      <c r="R725" s="426"/>
      <c r="S725" s="426"/>
      <c r="T725" s="426"/>
      <c r="U725" s="426"/>
      <c r="V725" s="426"/>
      <c r="W725" s="426"/>
      <c r="X725" s="426"/>
      <c r="Y725" s="426"/>
      <c r="Z725" s="426"/>
      <c r="AA725" s="426"/>
    </row>
    <row r="726" spans="1:27" ht="15.75" customHeight="1">
      <c r="A726" s="426"/>
      <c r="B726" s="426"/>
      <c r="C726" s="426"/>
      <c r="D726" s="426"/>
      <c r="E726" s="426"/>
      <c r="F726" s="426"/>
      <c r="G726" s="426"/>
      <c r="H726" s="426"/>
      <c r="I726" s="426"/>
      <c r="J726" s="426"/>
      <c r="K726" s="426"/>
      <c r="L726" s="426"/>
      <c r="M726" s="426"/>
      <c r="N726" s="426"/>
      <c r="O726" s="426"/>
      <c r="P726" s="426"/>
      <c r="Q726" s="426"/>
      <c r="R726" s="426"/>
      <c r="S726" s="426"/>
      <c r="T726" s="426"/>
      <c r="U726" s="426"/>
      <c r="V726" s="426"/>
      <c r="W726" s="426"/>
      <c r="X726" s="426"/>
      <c r="Y726" s="426"/>
      <c r="Z726" s="426"/>
      <c r="AA726" s="426"/>
    </row>
    <row r="727" spans="1:27" ht="15.75" customHeight="1">
      <c r="A727" s="426"/>
      <c r="B727" s="426"/>
      <c r="C727" s="426"/>
      <c r="D727" s="426"/>
      <c r="E727" s="426"/>
      <c r="F727" s="426"/>
      <c r="G727" s="426"/>
      <c r="H727" s="426"/>
      <c r="I727" s="426"/>
      <c r="J727" s="426"/>
      <c r="K727" s="426"/>
      <c r="L727" s="426"/>
      <c r="M727" s="426"/>
      <c r="N727" s="426"/>
      <c r="O727" s="426"/>
      <c r="P727" s="426"/>
      <c r="Q727" s="426"/>
      <c r="R727" s="426"/>
      <c r="S727" s="426"/>
      <c r="T727" s="426"/>
      <c r="U727" s="426"/>
      <c r="V727" s="426"/>
      <c r="W727" s="426"/>
      <c r="X727" s="426"/>
      <c r="Y727" s="426"/>
      <c r="Z727" s="426"/>
      <c r="AA727" s="426"/>
    </row>
    <row r="728" spans="1:27" ht="15.75" customHeight="1">
      <c r="A728" s="426"/>
      <c r="B728" s="426"/>
      <c r="C728" s="426"/>
      <c r="D728" s="426"/>
      <c r="E728" s="426"/>
      <c r="F728" s="426"/>
      <c r="G728" s="426"/>
      <c r="H728" s="426"/>
      <c r="I728" s="426"/>
      <c r="J728" s="426"/>
      <c r="K728" s="426"/>
      <c r="L728" s="426"/>
      <c r="M728" s="426"/>
      <c r="N728" s="426"/>
      <c r="O728" s="426"/>
      <c r="P728" s="426"/>
      <c r="Q728" s="426"/>
      <c r="R728" s="426"/>
      <c r="S728" s="426"/>
      <c r="T728" s="426"/>
      <c r="U728" s="426"/>
      <c r="V728" s="426"/>
      <c r="W728" s="426"/>
      <c r="X728" s="426"/>
      <c r="Y728" s="426"/>
      <c r="Z728" s="426"/>
      <c r="AA728" s="426"/>
    </row>
    <row r="729" spans="1:27" ht="15.75" customHeight="1">
      <c r="A729" s="426"/>
      <c r="B729" s="426"/>
      <c r="C729" s="426"/>
      <c r="D729" s="426"/>
      <c r="E729" s="426"/>
      <c r="F729" s="426"/>
      <c r="G729" s="426"/>
      <c r="H729" s="426"/>
      <c r="I729" s="426"/>
      <c r="J729" s="426"/>
      <c r="K729" s="426"/>
      <c r="L729" s="426"/>
      <c r="M729" s="426"/>
      <c r="N729" s="426"/>
      <c r="O729" s="426"/>
      <c r="P729" s="426"/>
      <c r="Q729" s="426"/>
      <c r="R729" s="426"/>
      <c r="S729" s="426"/>
      <c r="T729" s="426"/>
      <c r="U729" s="426"/>
      <c r="V729" s="426"/>
      <c r="W729" s="426"/>
      <c r="X729" s="426"/>
      <c r="Y729" s="426"/>
      <c r="Z729" s="426"/>
      <c r="AA729" s="426"/>
    </row>
    <row r="730" spans="1:27" ht="15.75" customHeight="1">
      <c r="A730" s="426"/>
      <c r="B730" s="426"/>
      <c r="C730" s="426"/>
      <c r="D730" s="426"/>
      <c r="E730" s="426"/>
      <c r="F730" s="426"/>
      <c r="G730" s="426"/>
      <c r="H730" s="426"/>
      <c r="I730" s="426"/>
      <c r="J730" s="426"/>
      <c r="K730" s="426"/>
      <c r="L730" s="426"/>
      <c r="M730" s="426"/>
      <c r="N730" s="426"/>
      <c r="O730" s="426"/>
      <c r="P730" s="426"/>
      <c r="Q730" s="426"/>
      <c r="R730" s="426"/>
      <c r="S730" s="426"/>
      <c r="T730" s="426"/>
      <c r="U730" s="426"/>
      <c r="V730" s="426"/>
      <c r="W730" s="426"/>
      <c r="X730" s="426"/>
      <c r="Y730" s="426"/>
      <c r="Z730" s="426"/>
      <c r="AA730" s="426"/>
    </row>
    <row r="731" spans="1:27" ht="15.75" customHeight="1">
      <c r="A731" s="426"/>
      <c r="B731" s="426"/>
      <c r="C731" s="426"/>
      <c r="D731" s="426"/>
      <c r="E731" s="426"/>
      <c r="F731" s="426"/>
      <c r="G731" s="426"/>
      <c r="H731" s="426"/>
      <c r="I731" s="426"/>
      <c r="J731" s="426"/>
      <c r="K731" s="426"/>
      <c r="L731" s="426"/>
      <c r="M731" s="426"/>
      <c r="N731" s="426"/>
      <c r="O731" s="426"/>
      <c r="P731" s="426"/>
      <c r="Q731" s="426"/>
      <c r="R731" s="426"/>
      <c r="S731" s="426"/>
      <c r="T731" s="426"/>
      <c r="U731" s="426"/>
      <c r="V731" s="426"/>
      <c r="W731" s="426"/>
      <c r="X731" s="426"/>
      <c r="Y731" s="426"/>
      <c r="Z731" s="426"/>
      <c r="AA731" s="426"/>
    </row>
    <row r="732" spans="1:27" ht="15.75" customHeight="1">
      <c r="A732" s="426"/>
      <c r="B732" s="426"/>
      <c r="C732" s="426"/>
      <c r="D732" s="426"/>
      <c r="E732" s="426"/>
      <c r="F732" s="426"/>
      <c r="G732" s="426"/>
      <c r="H732" s="426"/>
      <c r="I732" s="426"/>
      <c r="J732" s="426"/>
      <c r="K732" s="426"/>
      <c r="L732" s="426"/>
      <c r="M732" s="426"/>
      <c r="N732" s="426"/>
      <c r="O732" s="426"/>
      <c r="P732" s="426"/>
      <c r="Q732" s="426"/>
      <c r="R732" s="426"/>
      <c r="S732" s="426"/>
      <c r="T732" s="426"/>
      <c r="U732" s="426"/>
      <c r="V732" s="426"/>
      <c r="W732" s="426"/>
      <c r="X732" s="426"/>
      <c r="Y732" s="426"/>
      <c r="Z732" s="426"/>
      <c r="AA732" s="426"/>
    </row>
    <row r="733" spans="1:27" ht="15.75" customHeight="1">
      <c r="A733" s="426"/>
      <c r="B733" s="426"/>
      <c r="C733" s="426"/>
      <c r="D733" s="426"/>
      <c r="E733" s="426"/>
      <c r="F733" s="426"/>
      <c r="G733" s="426"/>
      <c r="H733" s="426"/>
      <c r="I733" s="426"/>
      <c r="J733" s="426"/>
      <c r="K733" s="426"/>
      <c r="L733" s="426"/>
      <c r="M733" s="426"/>
      <c r="N733" s="426"/>
      <c r="O733" s="426"/>
      <c r="P733" s="426"/>
      <c r="Q733" s="426"/>
      <c r="R733" s="426"/>
      <c r="S733" s="426"/>
      <c r="T733" s="426"/>
      <c r="U733" s="426"/>
      <c r="V733" s="426"/>
      <c r="W733" s="426"/>
      <c r="X733" s="426"/>
      <c r="Y733" s="426"/>
      <c r="Z733" s="426"/>
      <c r="AA733" s="426"/>
    </row>
    <row r="734" spans="1:27" ht="15.75" customHeight="1">
      <c r="A734" s="426"/>
      <c r="B734" s="426"/>
      <c r="C734" s="426"/>
      <c r="D734" s="426"/>
      <c r="E734" s="426"/>
      <c r="F734" s="426"/>
      <c r="G734" s="426"/>
      <c r="H734" s="426"/>
      <c r="I734" s="426"/>
      <c r="J734" s="426"/>
      <c r="K734" s="426"/>
      <c r="L734" s="426"/>
      <c r="M734" s="426"/>
      <c r="N734" s="426"/>
      <c r="O734" s="426"/>
      <c r="P734" s="426"/>
      <c r="Q734" s="426"/>
      <c r="R734" s="426"/>
      <c r="S734" s="426"/>
      <c r="T734" s="426"/>
      <c r="U734" s="426"/>
      <c r="V734" s="426"/>
      <c r="W734" s="426"/>
      <c r="X734" s="426"/>
      <c r="Y734" s="426"/>
      <c r="Z734" s="426"/>
      <c r="AA734" s="426"/>
    </row>
    <row r="735" spans="1:27" ht="15.75" customHeight="1">
      <c r="A735" s="426"/>
      <c r="B735" s="426"/>
      <c r="C735" s="426"/>
      <c r="D735" s="426"/>
      <c r="E735" s="426"/>
      <c r="F735" s="426"/>
      <c r="G735" s="426"/>
      <c r="H735" s="426"/>
      <c r="I735" s="426"/>
      <c r="J735" s="426"/>
      <c r="K735" s="426"/>
      <c r="L735" s="426"/>
      <c r="M735" s="426"/>
      <c r="N735" s="426"/>
      <c r="O735" s="426"/>
      <c r="P735" s="426"/>
      <c r="Q735" s="426"/>
      <c r="R735" s="426"/>
      <c r="S735" s="426"/>
      <c r="T735" s="426"/>
      <c r="U735" s="426"/>
      <c r="V735" s="426"/>
      <c r="W735" s="426"/>
      <c r="X735" s="426"/>
      <c r="Y735" s="426"/>
      <c r="Z735" s="426"/>
      <c r="AA735" s="426"/>
    </row>
    <row r="736" spans="1:27" ht="15.75" customHeight="1">
      <c r="A736" s="426"/>
      <c r="B736" s="426"/>
      <c r="C736" s="426"/>
      <c r="D736" s="426"/>
      <c r="E736" s="426"/>
      <c r="F736" s="426"/>
      <c r="G736" s="426"/>
      <c r="H736" s="426"/>
      <c r="I736" s="426"/>
      <c r="J736" s="426"/>
      <c r="K736" s="426"/>
      <c r="L736" s="426"/>
      <c r="M736" s="426"/>
      <c r="N736" s="426"/>
      <c r="O736" s="426"/>
      <c r="P736" s="426"/>
      <c r="Q736" s="426"/>
      <c r="R736" s="426"/>
      <c r="S736" s="426"/>
      <c r="T736" s="426"/>
      <c r="U736" s="426"/>
      <c r="V736" s="426"/>
      <c r="W736" s="426"/>
      <c r="X736" s="426"/>
      <c r="Y736" s="426"/>
      <c r="Z736" s="426"/>
      <c r="AA736" s="426"/>
    </row>
    <row r="737" spans="1:27" ht="15.75" customHeight="1">
      <c r="A737" s="426"/>
      <c r="B737" s="426"/>
      <c r="C737" s="426"/>
      <c r="D737" s="426"/>
      <c r="E737" s="426"/>
      <c r="F737" s="426"/>
      <c r="G737" s="426"/>
      <c r="H737" s="426"/>
      <c r="I737" s="426"/>
      <c r="J737" s="426"/>
      <c r="K737" s="426"/>
      <c r="L737" s="426"/>
      <c r="M737" s="426"/>
      <c r="N737" s="426"/>
      <c r="O737" s="426"/>
      <c r="P737" s="426"/>
      <c r="Q737" s="426"/>
      <c r="R737" s="426"/>
      <c r="S737" s="426"/>
      <c r="T737" s="426"/>
      <c r="U737" s="426"/>
      <c r="V737" s="426"/>
      <c r="W737" s="426"/>
      <c r="X737" s="426"/>
      <c r="Y737" s="426"/>
      <c r="Z737" s="426"/>
      <c r="AA737" s="426"/>
    </row>
    <row r="738" spans="1:27" ht="15.75" customHeight="1">
      <c r="A738" s="426"/>
      <c r="B738" s="426"/>
      <c r="C738" s="426"/>
      <c r="D738" s="426"/>
      <c r="E738" s="426"/>
      <c r="F738" s="426"/>
      <c r="G738" s="426"/>
      <c r="H738" s="426"/>
      <c r="I738" s="426"/>
      <c r="J738" s="426"/>
      <c r="K738" s="426"/>
      <c r="L738" s="426"/>
      <c r="M738" s="426"/>
      <c r="N738" s="426"/>
      <c r="O738" s="426"/>
      <c r="P738" s="426"/>
      <c r="Q738" s="426"/>
      <c r="R738" s="426"/>
      <c r="S738" s="426"/>
      <c r="T738" s="426"/>
      <c r="U738" s="426"/>
      <c r="V738" s="426"/>
      <c r="W738" s="426"/>
      <c r="X738" s="426"/>
      <c r="Y738" s="426"/>
      <c r="Z738" s="426"/>
      <c r="AA738" s="426"/>
    </row>
    <row r="739" spans="1:27" ht="15.75" customHeight="1">
      <c r="A739" s="426"/>
      <c r="B739" s="426"/>
      <c r="C739" s="426"/>
      <c r="D739" s="426"/>
      <c r="E739" s="426"/>
      <c r="F739" s="426"/>
      <c r="G739" s="426"/>
      <c r="H739" s="426"/>
      <c r="I739" s="426"/>
      <c r="J739" s="426"/>
      <c r="K739" s="426"/>
      <c r="L739" s="426"/>
      <c r="M739" s="426"/>
      <c r="N739" s="426"/>
      <c r="O739" s="426"/>
      <c r="P739" s="426"/>
      <c r="Q739" s="426"/>
      <c r="R739" s="426"/>
      <c r="S739" s="426"/>
      <c r="T739" s="426"/>
      <c r="U739" s="426"/>
      <c r="V739" s="426"/>
      <c r="W739" s="426"/>
      <c r="X739" s="426"/>
      <c r="Y739" s="426"/>
      <c r="Z739" s="426"/>
      <c r="AA739" s="426"/>
    </row>
    <row r="740" spans="1:27" ht="15.75" customHeight="1">
      <c r="A740" s="426"/>
      <c r="B740" s="426"/>
      <c r="C740" s="426"/>
      <c r="D740" s="426"/>
      <c r="E740" s="426"/>
      <c r="F740" s="426"/>
      <c r="G740" s="426"/>
      <c r="H740" s="426"/>
      <c r="I740" s="426"/>
      <c r="J740" s="426"/>
      <c r="K740" s="426"/>
      <c r="L740" s="426"/>
      <c r="M740" s="426"/>
      <c r="N740" s="426"/>
      <c r="O740" s="426"/>
      <c r="P740" s="426"/>
      <c r="Q740" s="426"/>
      <c r="R740" s="426"/>
      <c r="S740" s="426"/>
      <c r="T740" s="426"/>
      <c r="U740" s="426"/>
      <c r="V740" s="426"/>
      <c r="W740" s="426"/>
      <c r="X740" s="426"/>
      <c r="Y740" s="426"/>
      <c r="Z740" s="426"/>
      <c r="AA740" s="426"/>
    </row>
    <row r="741" spans="1:27" ht="15.75" customHeight="1">
      <c r="A741" s="426"/>
      <c r="B741" s="426"/>
      <c r="C741" s="426"/>
      <c r="D741" s="426"/>
      <c r="E741" s="426"/>
      <c r="F741" s="426"/>
      <c r="G741" s="426"/>
      <c r="H741" s="426"/>
      <c r="I741" s="426"/>
      <c r="J741" s="426"/>
      <c r="K741" s="426"/>
      <c r="L741" s="426"/>
      <c r="M741" s="426"/>
      <c r="N741" s="426"/>
      <c r="O741" s="426"/>
      <c r="P741" s="426"/>
      <c r="Q741" s="426"/>
      <c r="R741" s="426"/>
      <c r="S741" s="426"/>
      <c r="T741" s="426"/>
      <c r="U741" s="426"/>
      <c r="V741" s="426"/>
      <c r="W741" s="426"/>
      <c r="X741" s="426"/>
      <c r="Y741" s="426"/>
      <c r="Z741" s="426"/>
      <c r="AA741" s="426"/>
    </row>
    <row r="742" spans="1:27" ht="15.75" customHeight="1">
      <c r="A742" s="426"/>
      <c r="B742" s="426"/>
      <c r="C742" s="426"/>
      <c r="D742" s="426"/>
      <c r="E742" s="426"/>
      <c r="F742" s="426"/>
      <c r="G742" s="426"/>
      <c r="H742" s="426"/>
      <c r="I742" s="426"/>
      <c r="J742" s="426"/>
      <c r="K742" s="426"/>
      <c r="L742" s="426"/>
      <c r="M742" s="426"/>
      <c r="N742" s="426"/>
      <c r="O742" s="426"/>
      <c r="P742" s="426"/>
      <c r="Q742" s="426"/>
      <c r="R742" s="426"/>
      <c r="S742" s="426"/>
      <c r="T742" s="426"/>
      <c r="U742" s="426"/>
      <c r="V742" s="426"/>
      <c r="W742" s="426"/>
      <c r="X742" s="426"/>
      <c r="Y742" s="426"/>
      <c r="Z742" s="426"/>
      <c r="AA742" s="426"/>
    </row>
    <row r="743" spans="1:27" ht="15.75" customHeight="1">
      <c r="A743" s="426"/>
      <c r="B743" s="426"/>
      <c r="C743" s="426"/>
      <c r="D743" s="426"/>
      <c r="E743" s="426"/>
      <c r="F743" s="426"/>
      <c r="G743" s="426"/>
      <c r="H743" s="426"/>
      <c r="I743" s="426"/>
      <c r="J743" s="426"/>
      <c r="K743" s="426"/>
      <c r="L743" s="426"/>
      <c r="M743" s="426"/>
      <c r="N743" s="426"/>
      <c r="O743" s="426"/>
      <c r="P743" s="426"/>
      <c r="Q743" s="426"/>
      <c r="R743" s="426"/>
      <c r="S743" s="426"/>
      <c r="T743" s="426"/>
      <c r="U743" s="426"/>
      <c r="V743" s="426"/>
      <c r="W743" s="426"/>
      <c r="X743" s="426"/>
      <c r="Y743" s="426"/>
      <c r="Z743" s="426"/>
      <c r="AA743" s="426"/>
    </row>
    <row r="744" spans="1:27" ht="15.75" customHeight="1">
      <c r="A744" s="426"/>
      <c r="B744" s="426"/>
      <c r="C744" s="426"/>
      <c r="D744" s="426"/>
      <c r="E744" s="426"/>
      <c r="F744" s="426"/>
      <c r="G744" s="426"/>
      <c r="H744" s="426"/>
      <c r="I744" s="426"/>
      <c r="J744" s="426"/>
      <c r="K744" s="426"/>
      <c r="L744" s="426"/>
      <c r="M744" s="426"/>
      <c r="N744" s="426"/>
      <c r="O744" s="426"/>
      <c r="P744" s="426"/>
      <c r="Q744" s="426"/>
      <c r="R744" s="426"/>
      <c r="S744" s="426"/>
      <c r="T744" s="426"/>
      <c r="U744" s="426"/>
      <c r="V744" s="426"/>
      <c r="W744" s="426"/>
      <c r="X744" s="426"/>
      <c r="Y744" s="426"/>
      <c r="Z744" s="426"/>
      <c r="AA744" s="426"/>
    </row>
    <row r="745" spans="1:27" ht="15.75" customHeight="1">
      <c r="A745" s="426"/>
      <c r="B745" s="426"/>
      <c r="C745" s="426"/>
      <c r="D745" s="426"/>
      <c r="E745" s="426"/>
      <c r="F745" s="426"/>
      <c r="G745" s="426"/>
      <c r="H745" s="426"/>
      <c r="I745" s="426"/>
      <c r="J745" s="426"/>
      <c r="K745" s="426"/>
      <c r="L745" s="426"/>
      <c r="M745" s="426"/>
      <c r="N745" s="426"/>
      <c r="O745" s="426"/>
      <c r="P745" s="426"/>
      <c r="Q745" s="426"/>
      <c r="R745" s="426"/>
      <c r="S745" s="426"/>
      <c r="T745" s="426"/>
      <c r="U745" s="426"/>
      <c r="V745" s="426"/>
      <c r="W745" s="426"/>
      <c r="X745" s="426"/>
      <c r="Y745" s="426"/>
      <c r="Z745" s="426"/>
      <c r="AA745" s="426"/>
    </row>
    <row r="746" spans="1:27" ht="15.75" customHeight="1">
      <c r="A746" s="426"/>
      <c r="B746" s="426"/>
      <c r="C746" s="426"/>
      <c r="D746" s="426"/>
      <c r="E746" s="426"/>
      <c r="F746" s="426"/>
      <c r="G746" s="426"/>
      <c r="H746" s="426"/>
      <c r="I746" s="426"/>
      <c r="J746" s="426"/>
      <c r="K746" s="426"/>
      <c r="L746" s="426"/>
      <c r="M746" s="426"/>
      <c r="N746" s="426"/>
      <c r="O746" s="426"/>
      <c r="P746" s="426"/>
      <c r="Q746" s="426"/>
      <c r="R746" s="426"/>
      <c r="S746" s="426"/>
      <c r="T746" s="426"/>
      <c r="U746" s="426"/>
      <c r="V746" s="426"/>
      <c r="W746" s="426"/>
      <c r="X746" s="426"/>
      <c r="Y746" s="426"/>
      <c r="Z746" s="426"/>
      <c r="AA746" s="426"/>
    </row>
    <row r="747" spans="1:27" ht="15.75" customHeight="1">
      <c r="A747" s="426"/>
      <c r="B747" s="426"/>
      <c r="C747" s="426"/>
      <c r="D747" s="426"/>
      <c r="E747" s="426"/>
      <c r="F747" s="426"/>
      <c r="G747" s="426"/>
      <c r="H747" s="426"/>
      <c r="I747" s="426"/>
      <c r="J747" s="426"/>
      <c r="K747" s="426"/>
      <c r="L747" s="426"/>
      <c r="M747" s="426"/>
      <c r="N747" s="426"/>
      <c r="O747" s="426"/>
      <c r="P747" s="426"/>
      <c r="Q747" s="426"/>
      <c r="R747" s="426"/>
      <c r="S747" s="426"/>
      <c r="T747" s="426"/>
      <c r="U747" s="426"/>
      <c r="V747" s="426"/>
      <c r="W747" s="426"/>
      <c r="X747" s="426"/>
      <c r="Y747" s="426"/>
      <c r="Z747" s="426"/>
      <c r="AA747" s="426"/>
    </row>
    <row r="748" spans="1:27" ht="15.75" customHeight="1">
      <c r="A748" s="426"/>
      <c r="B748" s="426"/>
      <c r="C748" s="426"/>
      <c r="D748" s="426"/>
      <c r="E748" s="426"/>
      <c r="F748" s="426"/>
      <c r="G748" s="426"/>
      <c r="H748" s="426"/>
      <c r="I748" s="426"/>
      <c r="J748" s="426"/>
      <c r="K748" s="426"/>
      <c r="L748" s="426"/>
      <c r="M748" s="426"/>
      <c r="N748" s="426"/>
      <c r="O748" s="426"/>
      <c r="P748" s="426"/>
      <c r="Q748" s="426"/>
      <c r="R748" s="426"/>
      <c r="S748" s="426"/>
      <c r="T748" s="426"/>
      <c r="U748" s="426"/>
      <c r="V748" s="426"/>
      <c r="W748" s="426"/>
      <c r="X748" s="426"/>
      <c r="Y748" s="426"/>
      <c r="Z748" s="426"/>
      <c r="AA748" s="426"/>
    </row>
    <row r="749" spans="1:27" ht="15.75" customHeight="1">
      <c r="A749" s="426"/>
      <c r="B749" s="426"/>
      <c r="C749" s="426"/>
      <c r="D749" s="426"/>
      <c r="E749" s="426"/>
      <c r="F749" s="426"/>
      <c r="G749" s="426"/>
      <c r="H749" s="426"/>
      <c r="I749" s="426"/>
      <c r="J749" s="426"/>
      <c r="K749" s="426"/>
      <c r="L749" s="426"/>
      <c r="M749" s="426"/>
      <c r="N749" s="426"/>
      <c r="O749" s="426"/>
      <c r="P749" s="426"/>
      <c r="Q749" s="426"/>
      <c r="R749" s="426"/>
      <c r="S749" s="426"/>
      <c r="T749" s="426"/>
      <c r="U749" s="426"/>
      <c r="V749" s="426"/>
      <c r="W749" s="426"/>
      <c r="X749" s="426"/>
      <c r="Y749" s="426"/>
      <c r="Z749" s="426"/>
      <c r="AA749" s="426"/>
    </row>
    <row r="750" spans="1:27" ht="15.75" customHeight="1">
      <c r="A750" s="426"/>
      <c r="B750" s="426"/>
      <c r="C750" s="426"/>
      <c r="D750" s="426"/>
      <c r="E750" s="426"/>
      <c r="F750" s="426"/>
      <c r="G750" s="426"/>
      <c r="H750" s="426"/>
      <c r="I750" s="426"/>
      <c r="J750" s="426"/>
      <c r="K750" s="426"/>
      <c r="L750" s="426"/>
      <c r="M750" s="426"/>
      <c r="N750" s="426"/>
      <c r="O750" s="426"/>
      <c r="P750" s="426"/>
      <c r="Q750" s="426"/>
      <c r="R750" s="426"/>
      <c r="S750" s="426"/>
      <c r="T750" s="426"/>
      <c r="U750" s="426"/>
      <c r="V750" s="426"/>
      <c r="W750" s="426"/>
      <c r="X750" s="426"/>
      <c r="Y750" s="426"/>
      <c r="Z750" s="426"/>
      <c r="AA750" s="426"/>
    </row>
    <row r="751" spans="1:27" ht="15.75" customHeight="1">
      <c r="A751" s="426"/>
      <c r="B751" s="426"/>
      <c r="C751" s="426"/>
      <c r="D751" s="426"/>
      <c r="E751" s="426"/>
      <c r="F751" s="426"/>
      <c r="G751" s="426"/>
      <c r="H751" s="426"/>
      <c r="I751" s="426"/>
      <c r="J751" s="426"/>
      <c r="K751" s="426"/>
      <c r="L751" s="426"/>
      <c r="M751" s="426"/>
      <c r="N751" s="426"/>
      <c r="O751" s="426"/>
      <c r="P751" s="426"/>
      <c r="Q751" s="426"/>
      <c r="R751" s="426"/>
      <c r="S751" s="426"/>
      <c r="T751" s="426"/>
      <c r="U751" s="426"/>
      <c r="V751" s="426"/>
      <c r="W751" s="426"/>
      <c r="X751" s="426"/>
      <c r="Y751" s="426"/>
      <c r="Z751" s="426"/>
      <c r="AA751" s="426"/>
    </row>
    <row r="752" spans="1:27" ht="15.75" customHeight="1">
      <c r="A752" s="426"/>
      <c r="B752" s="426"/>
      <c r="C752" s="426"/>
      <c r="D752" s="426"/>
      <c r="E752" s="426"/>
      <c r="F752" s="426"/>
      <c r="G752" s="426"/>
      <c r="H752" s="426"/>
      <c r="I752" s="426"/>
      <c r="J752" s="426"/>
      <c r="K752" s="426"/>
      <c r="L752" s="426"/>
      <c r="M752" s="426"/>
      <c r="N752" s="426"/>
      <c r="O752" s="426"/>
      <c r="P752" s="426"/>
      <c r="Q752" s="426"/>
      <c r="R752" s="426"/>
      <c r="S752" s="426"/>
      <c r="T752" s="426"/>
      <c r="U752" s="426"/>
      <c r="V752" s="426"/>
      <c r="W752" s="426"/>
      <c r="X752" s="426"/>
      <c r="Y752" s="426"/>
      <c r="Z752" s="426"/>
      <c r="AA752" s="426"/>
    </row>
    <row r="753" spans="1:27" ht="15.75" customHeight="1">
      <c r="A753" s="426"/>
      <c r="B753" s="426"/>
      <c r="C753" s="426"/>
      <c r="D753" s="426"/>
      <c r="E753" s="426"/>
      <c r="F753" s="426"/>
      <c r="G753" s="426"/>
      <c r="H753" s="426"/>
      <c r="I753" s="426"/>
      <c r="J753" s="426"/>
      <c r="K753" s="426"/>
      <c r="L753" s="426"/>
      <c r="M753" s="426"/>
      <c r="N753" s="426"/>
      <c r="O753" s="426"/>
      <c r="P753" s="426"/>
      <c r="Q753" s="426"/>
      <c r="R753" s="426"/>
      <c r="S753" s="426"/>
      <c r="T753" s="426"/>
      <c r="U753" s="426"/>
      <c r="V753" s="426"/>
      <c r="W753" s="426"/>
      <c r="X753" s="426"/>
      <c r="Y753" s="426"/>
      <c r="Z753" s="426"/>
      <c r="AA753" s="426"/>
    </row>
    <row r="754" spans="1:27" ht="15.75" customHeight="1">
      <c r="A754" s="426"/>
      <c r="B754" s="426"/>
      <c r="C754" s="426"/>
      <c r="D754" s="426"/>
      <c r="E754" s="426"/>
      <c r="F754" s="426"/>
      <c r="G754" s="426"/>
      <c r="H754" s="426"/>
      <c r="I754" s="426"/>
      <c r="J754" s="426"/>
      <c r="K754" s="426"/>
      <c r="L754" s="426"/>
      <c r="M754" s="426"/>
      <c r="N754" s="426"/>
      <c r="O754" s="426"/>
      <c r="P754" s="426"/>
      <c r="Q754" s="426"/>
      <c r="R754" s="426"/>
      <c r="S754" s="426"/>
      <c r="T754" s="426"/>
      <c r="U754" s="426"/>
      <c r="V754" s="426"/>
      <c r="W754" s="426"/>
      <c r="X754" s="426"/>
      <c r="Y754" s="426"/>
      <c r="Z754" s="426"/>
      <c r="AA754" s="426"/>
    </row>
    <row r="755" spans="1:27" ht="15.75" customHeight="1">
      <c r="A755" s="426"/>
      <c r="B755" s="426"/>
      <c r="C755" s="426"/>
      <c r="D755" s="426"/>
      <c r="E755" s="426"/>
      <c r="F755" s="426"/>
      <c r="G755" s="426"/>
      <c r="H755" s="426"/>
      <c r="I755" s="426"/>
      <c r="J755" s="426"/>
      <c r="K755" s="426"/>
      <c r="L755" s="426"/>
      <c r="M755" s="426"/>
      <c r="N755" s="426"/>
      <c r="O755" s="426"/>
      <c r="P755" s="426"/>
      <c r="Q755" s="426"/>
      <c r="R755" s="426"/>
      <c r="S755" s="426"/>
      <c r="T755" s="426"/>
      <c r="U755" s="426"/>
      <c r="V755" s="426"/>
      <c r="W755" s="426"/>
      <c r="X755" s="426"/>
      <c r="Y755" s="426"/>
      <c r="Z755" s="426"/>
      <c r="AA755" s="426"/>
    </row>
    <row r="756" spans="1:27" ht="15.75" customHeight="1">
      <c r="A756" s="426"/>
      <c r="B756" s="426"/>
      <c r="C756" s="426"/>
      <c r="D756" s="426"/>
      <c r="E756" s="426"/>
      <c r="F756" s="426"/>
      <c r="G756" s="426"/>
      <c r="H756" s="426"/>
      <c r="I756" s="426"/>
      <c r="J756" s="426"/>
      <c r="K756" s="426"/>
      <c r="L756" s="426"/>
      <c r="M756" s="426"/>
      <c r="N756" s="426"/>
      <c r="O756" s="426"/>
      <c r="P756" s="426"/>
      <c r="Q756" s="426"/>
      <c r="R756" s="426"/>
      <c r="S756" s="426"/>
      <c r="T756" s="426"/>
      <c r="U756" s="426"/>
      <c r="V756" s="426"/>
      <c r="W756" s="426"/>
      <c r="X756" s="426"/>
      <c r="Y756" s="426"/>
      <c r="Z756" s="426"/>
      <c r="AA756" s="426"/>
    </row>
    <row r="757" spans="1:27" ht="15.75" customHeight="1">
      <c r="A757" s="426"/>
      <c r="B757" s="426"/>
      <c r="C757" s="426"/>
      <c r="D757" s="426"/>
      <c r="E757" s="426"/>
      <c r="F757" s="426"/>
      <c r="G757" s="426"/>
      <c r="H757" s="426"/>
      <c r="I757" s="426"/>
      <c r="J757" s="426"/>
      <c r="K757" s="426"/>
      <c r="L757" s="426"/>
      <c r="M757" s="426"/>
      <c r="N757" s="426"/>
      <c r="O757" s="426"/>
      <c r="P757" s="426"/>
      <c r="Q757" s="426"/>
      <c r="R757" s="426"/>
      <c r="S757" s="426"/>
      <c r="T757" s="426"/>
      <c r="U757" s="426"/>
      <c r="V757" s="426"/>
      <c r="W757" s="426"/>
      <c r="X757" s="426"/>
      <c r="Y757" s="426"/>
      <c r="Z757" s="426"/>
      <c r="AA757" s="426"/>
    </row>
    <row r="758" spans="1:27" ht="15.75" customHeight="1">
      <c r="A758" s="426"/>
      <c r="B758" s="426"/>
      <c r="C758" s="426"/>
      <c r="D758" s="426"/>
      <c r="E758" s="426"/>
      <c r="F758" s="426"/>
      <c r="G758" s="426"/>
      <c r="H758" s="426"/>
      <c r="I758" s="426"/>
      <c r="J758" s="426"/>
      <c r="K758" s="426"/>
      <c r="L758" s="426"/>
      <c r="M758" s="426"/>
      <c r="N758" s="426"/>
      <c r="O758" s="426"/>
      <c r="P758" s="426"/>
      <c r="Q758" s="426"/>
      <c r="R758" s="426"/>
      <c r="S758" s="426"/>
      <c r="T758" s="426"/>
      <c r="U758" s="426"/>
      <c r="V758" s="426"/>
      <c r="W758" s="426"/>
      <c r="X758" s="426"/>
      <c r="Y758" s="426"/>
      <c r="Z758" s="426"/>
      <c r="AA758" s="426"/>
    </row>
    <row r="759" spans="1:27" ht="15.75" customHeight="1">
      <c r="A759" s="426"/>
      <c r="B759" s="426"/>
      <c r="C759" s="426"/>
      <c r="D759" s="426"/>
      <c r="E759" s="426"/>
      <c r="F759" s="426"/>
      <c r="G759" s="426"/>
      <c r="H759" s="426"/>
      <c r="I759" s="426"/>
      <c r="J759" s="426"/>
      <c r="K759" s="426"/>
      <c r="L759" s="426"/>
      <c r="M759" s="426"/>
      <c r="N759" s="426"/>
      <c r="O759" s="426"/>
      <c r="P759" s="426"/>
      <c r="Q759" s="426"/>
      <c r="R759" s="426"/>
      <c r="S759" s="426"/>
      <c r="T759" s="426"/>
      <c r="U759" s="426"/>
      <c r="V759" s="426"/>
      <c r="W759" s="426"/>
      <c r="X759" s="426"/>
      <c r="Y759" s="426"/>
      <c r="Z759" s="426"/>
      <c r="AA759" s="426"/>
    </row>
    <row r="760" spans="1:27" ht="15.75" customHeight="1">
      <c r="A760" s="426"/>
      <c r="B760" s="426"/>
      <c r="C760" s="426"/>
      <c r="D760" s="426"/>
      <c r="E760" s="426"/>
      <c r="F760" s="426"/>
      <c r="G760" s="426"/>
      <c r="H760" s="426"/>
      <c r="I760" s="426"/>
      <c r="J760" s="426"/>
      <c r="K760" s="426"/>
      <c r="L760" s="426"/>
      <c r="M760" s="426"/>
      <c r="N760" s="426"/>
      <c r="O760" s="426"/>
      <c r="P760" s="426"/>
      <c r="Q760" s="426"/>
      <c r="R760" s="426"/>
      <c r="S760" s="426"/>
      <c r="T760" s="426"/>
      <c r="U760" s="426"/>
      <c r="V760" s="426"/>
      <c r="W760" s="426"/>
      <c r="X760" s="426"/>
      <c r="Y760" s="426"/>
      <c r="Z760" s="426"/>
      <c r="AA760" s="426"/>
    </row>
    <row r="761" spans="1:27" ht="15.75" customHeight="1">
      <c r="A761" s="426"/>
      <c r="B761" s="426"/>
      <c r="C761" s="426"/>
      <c r="D761" s="426"/>
      <c r="E761" s="426"/>
      <c r="F761" s="426"/>
      <c r="G761" s="426"/>
      <c r="H761" s="426"/>
      <c r="I761" s="426"/>
      <c r="J761" s="426"/>
      <c r="K761" s="426"/>
      <c r="L761" s="426"/>
      <c r="M761" s="426"/>
      <c r="N761" s="426"/>
      <c r="O761" s="426"/>
      <c r="P761" s="426"/>
      <c r="Q761" s="426"/>
      <c r="R761" s="426"/>
      <c r="S761" s="426"/>
      <c r="T761" s="426"/>
      <c r="U761" s="426"/>
      <c r="V761" s="426"/>
      <c r="W761" s="426"/>
      <c r="X761" s="426"/>
      <c r="Y761" s="426"/>
      <c r="Z761" s="426"/>
      <c r="AA761" s="426"/>
    </row>
    <row r="762" spans="1:27" ht="15.75" customHeight="1">
      <c r="A762" s="426"/>
      <c r="B762" s="426"/>
      <c r="C762" s="426"/>
      <c r="D762" s="426"/>
      <c r="E762" s="426"/>
      <c r="F762" s="426"/>
      <c r="G762" s="426"/>
      <c r="H762" s="426"/>
      <c r="I762" s="426"/>
      <c r="J762" s="426"/>
      <c r="K762" s="426"/>
      <c r="L762" s="426"/>
      <c r="M762" s="426"/>
      <c r="N762" s="426"/>
      <c r="O762" s="426"/>
      <c r="P762" s="426"/>
      <c r="Q762" s="426"/>
      <c r="R762" s="426"/>
      <c r="S762" s="426"/>
      <c r="T762" s="426"/>
      <c r="U762" s="426"/>
      <c r="V762" s="426"/>
      <c r="W762" s="426"/>
      <c r="X762" s="426"/>
      <c r="Y762" s="426"/>
      <c r="Z762" s="426"/>
      <c r="AA762" s="426"/>
    </row>
    <row r="763" spans="1:27" ht="15.75" customHeight="1">
      <c r="A763" s="426"/>
      <c r="B763" s="426"/>
      <c r="C763" s="426"/>
      <c r="D763" s="426"/>
      <c r="E763" s="426"/>
      <c r="F763" s="426"/>
      <c r="G763" s="426"/>
      <c r="H763" s="426"/>
      <c r="I763" s="426"/>
      <c r="J763" s="426"/>
      <c r="K763" s="426"/>
      <c r="L763" s="426"/>
      <c r="M763" s="426"/>
      <c r="N763" s="426"/>
      <c r="O763" s="426"/>
      <c r="P763" s="426"/>
      <c r="Q763" s="426"/>
      <c r="R763" s="426"/>
      <c r="S763" s="426"/>
      <c r="T763" s="426"/>
      <c r="U763" s="426"/>
      <c r="V763" s="426"/>
      <c r="W763" s="426"/>
      <c r="X763" s="426"/>
      <c r="Y763" s="426"/>
      <c r="Z763" s="426"/>
      <c r="AA763" s="426"/>
    </row>
    <row r="764" spans="1:27" ht="15.75" customHeight="1">
      <c r="A764" s="426"/>
      <c r="B764" s="426"/>
      <c r="C764" s="426"/>
      <c r="D764" s="426"/>
      <c r="E764" s="426"/>
      <c r="F764" s="426"/>
      <c r="G764" s="426"/>
      <c r="H764" s="426"/>
      <c r="I764" s="426"/>
      <c r="J764" s="426"/>
      <c r="K764" s="426"/>
      <c r="L764" s="426"/>
      <c r="M764" s="426"/>
      <c r="N764" s="426"/>
      <c r="O764" s="426"/>
      <c r="P764" s="426"/>
      <c r="Q764" s="426"/>
      <c r="R764" s="426"/>
      <c r="S764" s="426"/>
      <c r="T764" s="426"/>
      <c r="U764" s="426"/>
      <c r="V764" s="426"/>
      <c r="W764" s="426"/>
      <c r="X764" s="426"/>
      <c r="Y764" s="426"/>
      <c r="Z764" s="426"/>
      <c r="AA764" s="426"/>
    </row>
    <row r="765" spans="1:27" ht="15.75" customHeight="1">
      <c r="A765" s="426"/>
      <c r="B765" s="426"/>
      <c r="C765" s="426"/>
      <c r="D765" s="426"/>
      <c r="E765" s="426"/>
      <c r="F765" s="426"/>
      <c r="G765" s="426"/>
      <c r="H765" s="426"/>
      <c r="I765" s="426"/>
      <c r="J765" s="426"/>
      <c r="K765" s="426"/>
      <c r="L765" s="426"/>
      <c r="M765" s="426"/>
      <c r="N765" s="426"/>
      <c r="O765" s="426"/>
      <c r="P765" s="426"/>
      <c r="Q765" s="426"/>
      <c r="R765" s="426"/>
      <c r="S765" s="426"/>
      <c r="T765" s="426"/>
      <c r="U765" s="426"/>
      <c r="V765" s="426"/>
      <c r="W765" s="426"/>
      <c r="X765" s="426"/>
      <c r="Y765" s="426"/>
      <c r="Z765" s="426"/>
      <c r="AA765" s="426"/>
    </row>
    <row r="766" spans="1:27" ht="15.75" customHeight="1">
      <c r="A766" s="426"/>
      <c r="B766" s="426"/>
      <c r="C766" s="426"/>
      <c r="D766" s="426"/>
      <c r="E766" s="426"/>
      <c r="F766" s="426"/>
      <c r="G766" s="426"/>
      <c r="H766" s="426"/>
      <c r="I766" s="426"/>
      <c r="J766" s="426"/>
      <c r="K766" s="426"/>
      <c r="L766" s="426"/>
      <c r="M766" s="426"/>
      <c r="N766" s="426"/>
      <c r="O766" s="426"/>
      <c r="P766" s="426"/>
      <c r="Q766" s="426"/>
      <c r="R766" s="426"/>
      <c r="S766" s="426"/>
      <c r="T766" s="426"/>
      <c r="U766" s="426"/>
      <c r="V766" s="426"/>
      <c r="W766" s="426"/>
      <c r="X766" s="426"/>
      <c r="Y766" s="426"/>
      <c r="Z766" s="426"/>
      <c r="AA766" s="426"/>
    </row>
    <row r="767" spans="1:27" ht="15.75" customHeight="1">
      <c r="A767" s="426"/>
      <c r="B767" s="426"/>
      <c r="C767" s="426"/>
      <c r="D767" s="426"/>
      <c r="E767" s="426"/>
      <c r="F767" s="426"/>
      <c r="G767" s="426"/>
      <c r="H767" s="426"/>
      <c r="I767" s="426"/>
      <c r="J767" s="426"/>
      <c r="K767" s="426"/>
      <c r="L767" s="426"/>
      <c r="M767" s="426"/>
      <c r="N767" s="426"/>
      <c r="O767" s="426"/>
      <c r="P767" s="426"/>
      <c r="Q767" s="426"/>
      <c r="R767" s="426"/>
      <c r="S767" s="426"/>
      <c r="T767" s="426"/>
      <c r="U767" s="426"/>
      <c r="V767" s="426"/>
      <c r="W767" s="426"/>
      <c r="X767" s="426"/>
      <c r="Y767" s="426"/>
      <c r="Z767" s="426"/>
      <c r="AA767" s="426"/>
    </row>
    <row r="768" spans="1:27" ht="15.75" customHeight="1">
      <c r="A768" s="426"/>
      <c r="B768" s="426"/>
      <c r="C768" s="426"/>
      <c r="D768" s="426"/>
      <c r="E768" s="426"/>
      <c r="F768" s="426"/>
      <c r="G768" s="426"/>
      <c r="H768" s="426"/>
      <c r="I768" s="426"/>
      <c r="J768" s="426"/>
      <c r="K768" s="426"/>
      <c r="L768" s="426"/>
      <c r="M768" s="426"/>
      <c r="N768" s="426"/>
      <c r="O768" s="426"/>
      <c r="P768" s="426"/>
      <c r="Q768" s="426"/>
      <c r="R768" s="426"/>
      <c r="S768" s="426"/>
      <c r="T768" s="426"/>
      <c r="U768" s="426"/>
      <c r="V768" s="426"/>
      <c r="W768" s="426"/>
      <c r="X768" s="426"/>
      <c r="Y768" s="426"/>
      <c r="Z768" s="426"/>
      <c r="AA768" s="426"/>
    </row>
    <row r="769" spans="1:27" ht="15.75" customHeight="1">
      <c r="A769" s="426"/>
      <c r="B769" s="426"/>
      <c r="C769" s="426"/>
      <c r="D769" s="426"/>
      <c r="E769" s="426"/>
      <c r="F769" s="426"/>
      <c r="G769" s="426"/>
      <c r="H769" s="426"/>
      <c r="I769" s="426"/>
      <c r="J769" s="426"/>
      <c r="K769" s="426"/>
      <c r="L769" s="426"/>
      <c r="M769" s="426"/>
      <c r="N769" s="426"/>
      <c r="O769" s="426"/>
      <c r="P769" s="426"/>
      <c r="Q769" s="426"/>
      <c r="R769" s="426"/>
      <c r="S769" s="426"/>
      <c r="T769" s="426"/>
      <c r="U769" s="426"/>
      <c r="V769" s="426"/>
      <c r="W769" s="426"/>
      <c r="X769" s="426"/>
      <c r="Y769" s="426"/>
      <c r="Z769" s="426"/>
      <c r="AA769" s="426"/>
    </row>
    <row r="770" spans="1:27" ht="15.75" customHeight="1">
      <c r="A770" s="426"/>
      <c r="B770" s="426"/>
      <c r="C770" s="426"/>
      <c r="D770" s="426"/>
      <c r="E770" s="426"/>
      <c r="F770" s="426"/>
      <c r="G770" s="426"/>
      <c r="H770" s="426"/>
      <c r="I770" s="426"/>
      <c r="J770" s="426"/>
      <c r="K770" s="426"/>
      <c r="L770" s="426"/>
      <c r="M770" s="426"/>
      <c r="N770" s="426"/>
      <c r="O770" s="426"/>
      <c r="P770" s="426"/>
      <c r="Q770" s="426"/>
      <c r="R770" s="426"/>
      <c r="S770" s="426"/>
      <c r="T770" s="426"/>
      <c r="U770" s="426"/>
      <c r="V770" s="426"/>
      <c r="W770" s="426"/>
      <c r="X770" s="426"/>
      <c r="Y770" s="426"/>
      <c r="Z770" s="426"/>
      <c r="AA770" s="426"/>
    </row>
    <row r="771" spans="1:27" ht="15.75" customHeight="1">
      <c r="A771" s="426"/>
      <c r="B771" s="426"/>
      <c r="C771" s="426"/>
      <c r="D771" s="426"/>
      <c r="E771" s="426"/>
      <c r="F771" s="426"/>
      <c r="G771" s="426"/>
      <c r="H771" s="426"/>
      <c r="I771" s="426"/>
      <c r="J771" s="426"/>
      <c r="K771" s="426"/>
      <c r="L771" s="426"/>
      <c r="M771" s="426"/>
      <c r="N771" s="426"/>
      <c r="O771" s="426"/>
      <c r="P771" s="426"/>
      <c r="Q771" s="426"/>
      <c r="R771" s="426"/>
      <c r="S771" s="426"/>
      <c r="T771" s="426"/>
      <c r="U771" s="426"/>
      <c r="V771" s="426"/>
      <c r="W771" s="426"/>
      <c r="X771" s="426"/>
      <c r="Y771" s="426"/>
      <c r="Z771" s="426"/>
      <c r="AA771" s="426"/>
    </row>
    <row r="772" spans="1:27" ht="15.75" customHeight="1">
      <c r="A772" s="426"/>
      <c r="B772" s="426"/>
      <c r="C772" s="426"/>
      <c r="D772" s="426"/>
      <c r="E772" s="426"/>
      <c r="F772" s="426"/>
      <c r="G772" s="426"/>
      <c r="H772" s="426"/>
      <c r="I772" s="426"/>
      <c r="J772" s="426"/>
      <c r="K772" s="426"/>
      <c r="L772" s="426"/>
      <c r="M772" s="426"/>
      <c r="N772" s="426"/>
      <c r="O772" s="426"/>
      <c r="P772" s="426"/>
      <c r="Q772" s="426"/>
      <c r="R772" s="426"/>
      <c r="S772" s="426"/>
      <c r="T772" s="426"/>
      <c r="U772" s="426"/>
      <c r="V772" s="426"/>
      <c r="W772" s="426"/>
      <c r="X772" s="426"/>
      <c r="Y772" s="426"/>
      <c r="Z772" s="426"/>
      <c r="AA772" s="426"/>
    </row>
    <row r="773" spans="1:27" ht="15.75" customHeight="1">
      <c r="A773" s="426"/>
      <c r="B773" s="426"/>
      <c r="C773" s="426"/>
      <c r="D773" s="426"/>
      <c r="E773" s="426"/>
      <c r="F773" s="426"/>
      <c r="G773" s="426"/>
      <c r="H773" s="426"/>
      <c r="I773" s="426"/>
      <c r="J773" s="426"/>
      <c r="K773" s="426"/>
      <c r="L773" s="426"/>
      <c r="M773" s="426"/>
      <c r="N773" s="426"/>
      <c r="O773" s="426"/>
      <c r="P773" s="426"/>
      <c r="Q773" s="426"/>
      <c r="R773" s="426"/>
      <c r="S773" s="426"/>
      <c r="T773" s="426"/>
      <c r="U773" s="426"/>
      <c r="V773" s="426"/>
      <c r="W773" s="426"/>
      <c r="X773" s="426"/>
      <c r="Y773" s="426"/>
      <c r="Z773" s="426"/>
      <c r="AA773" s="426"/>
    </row>
    <row r="774" spans="1:27" ht="15.75" customHeight="1">
      <c r="A774" s="426"/>
      <c r="B774" s="426"/>
      <c r="C774" s="426"/>
      <c r="D774" s="426"/>
      <c r="E774" s="426"/>
      <c r="F774" s="426"/>
      <c r="G774" s="426"/>
      <c r="H774" s="426"/>
      <c r="I774" s="426"/>
      <c r="J774" s="426"/>
      <c r="K774" s="426"/>
      <c r="L774" s="426"/>
      <c r="M774" s="426"/>
      <c r="N774" s="426"/>
      <c r="O774" s="426"/>
      <c r="P774" s="426"/>
      <c r="Q774" s="426"/>
      <c r="R774" s="426"/>
      <c r="S774" s="426"/>
      <c r="T774" s="426"/>
      <c r="U774" s="426"/>
      <c r="V774" s="426"/>
      <c r="W774" s="426"/>
      <c r="X774" s="426"/>
      <c r="Y774" s="426"/>
      <c r="Z774" s="426"/>
      <c r="AA774" s="426"/>
    </row>
    <row r="775" spans="1:27" ht="15.75" customHeight="1">
      <c r="A775" s="426"/>
      <c r="B775" s="426"/>
      <c r="C775" s="426"/>
      <c r="D775" s="426"/>
      <c r="E775" s="426"/>
      <c r="F775" s="426"/>
      <c r="G775" s="426"/>
      <c r="H775" s="426"/>
      <c r="I775" s="426"/>
      <c r="J775" s="426"/>
      <c r="K775" s="426"/>
      <c r="L775" s="426"/>
      <c r="M775" s="426"/>
      <c r="N775" s="426"/>
      <c r="O775" s="426"/>
      <c r="P775" s="426"/>
      <c r="Q775" s="426"/>
      <c r="R775" s="426"/>
      <c r="S775" s="426"/>
      <c r="T775" s="426"/>
      <c r="U775" s="426"/>
      <c r="V775" s="426"/>
      <c r="W775" s="426"/>
      <c r="X775" s="426"/>
      <c r="Y775" s="426"/>
      <c r="Z775" s="426"/>
      <c r="AA775" s="426"/>
    </row>
    <row r="776" spans="1:27" ht="15.75" customHeight="1">
      <c r="A776" s="426"/>
      <c r="B776" s="426"/>
      <c r="C776" s="426"/>
      <c r="D776" s="426"/>
      <c r="E776" s="426"/>
      <c r="F776" s="426"/>
      <c r="G776" s="426"/>
      <c r="H776" s="426"/>
      <c r="I776" s="426"/>
      <c r="J776" s="426"/>
      <c r="K776" s="426"/>
      <c r="L776" s="426"/>
      <c r="M776" s="426"/>
      <c r="N776" s="426"/>
      <c r="O776" s="426"/>
      <c r="P776" s="426"/>
      <c r="Q776" s="426"/>
      <c r="R776" s="426"/>
      <c r="S776" s="426"/>
      <c r="T776" s="426"/>
      <c r="U776" s="426"/>
      <c r="V776" s="426"/>
      <c r="W776" s="426"/>
      <c r="X776" s="426"/>
      <c r="Y776" s="426"/>
      <c r="Z776" s="426"/>
      <c r="AA776" s="426"/>
    </row>
    <row r="777" spans="1:27" ht="15.75" customHeight="1">
      <c r="A777" s="426"/>
      <c r="B777" s="426"/>
      <c r="C777" s="426"/>
      <c r="D777" s="426"/>
      <c r="E777" s="426"/>
      <c r="F777" s="426"/>
      <c r="G777" s="426"/>
      <c r="H777" s="426"/>
      <c r="I777" s="426"/>
      <c r="J777" s="426"/>
      <c r="K777" s="426"/>
      <c r="L777" s="426"/>
      <c r="M777" s="426"/>
      <c r="N777" s="426"/>
      <c r="O777" s="426"/>
      <c r="P777" s="426"/>
      <c r="Q777" s="426"/>
      <c r="R777" s="426"/>
      <c r="S777" s="426"/>
      <c r="T777" s="426"/>
      <c r="U777" s="426"/>
      <c r="V777" s="426"/>
      <c r="W777" s="426"/>
      <c r="X777" s="426"/>
      <c r="Y777" s="426"/>
      <c r="Z777" s="426"/>
      <c r="AA777" s="426"/>
    </row>
    <row r="778" spans="1:27" ht="15.75" customHeight="1">
      <c r="A778" s="426"/>
      <c r="B778" s="426"/>
      <c r="C778" s="426"/>
      <c r="D778" s="426"/>
      <c r="E778" s="426"/>
      <c r="F778" s="426"/>
      <c r="G778" s="426"/>
      <c r="H778" s="426"/>
      <c r="I778" s="426"/>
      <c r="J778" s="426"/>
      <c r="K778" s="426"/>
      <c r="L778" s="426"/>
      <c r="M778" s="426"/>
      <c r="N778" s="426"/>
      <c r="O778" s="426"/>
      <c r="P778" s="426"/>
      <c r="Q778" s="426"/>
      <c r="R778" s="426"/>
      <c r="S778" s="426"/>
      <c r="T778" s="426"/>
      <c r="U778" s="426"/>
      <c r="V778" s="426"/>
      <c r="W778" s="426"/>
      <c r="X778" s="426"/>
      <c r="Y778" s="426"/>
      <c r="Z778" s="426"/>
      <c r="AA778" s="426"/>
    </row>
    <row r="779" spans="1:27" ht="15.75" customHeight="1">
      <c r="A779" s="426"/>
      <c r="B779" s="426"/>
      <c r="C779" s="426"/>
      <c r="D779" s="426"/>
      <c r="E779" s="426"/>
      <c r="F779" s="426"/>
      <c r="G779" s="426"/>
      <c r="H779" s="426"/>
      <c r="I779" s="426"/>
      <c r="J779" s="426"/>
      <c r="K779" s="426"/>
      <c r="L779" s="426"/>
      <c r="M779" s="426"/>
      <c r="N779" s="426"/>
      <c r="O779" s="426"/>
      <c r="P779" s="426"/>
      <c r="Q779" s="426"/>
      <c r="R779" s="426"/>
      <c r="S779" s="426"/>
      <c r="T779" s="426"/>
      <c r="U779" s="426"/>
      <c r="V779" s="426"/>
      <c r="W779" s="426"/>
      <c r="X779" s="426"/>
      <c r="Y779" s="426"/>
      <c r="Z779" s="426"/>
      <c r="AA779" s="426"/>
    </row>
    <row r="780" spans="1:27" ht="15.75" customHeight="1">
      <c r="A780" s="426"/>
      <c r="B780" s="426"/>
      <c r="C780" s="426"/>
      <c r="D780" s="426"/>
      <c r="E780" s="426"/>
      <c r="F780" s="426"/>
      <c r="G780" s="426"/>
      <c r="H780" s="426"/>
      <c r="I780" s="426"/>
      <c r="J780" s="426"/>
      <c r="K780" s="426"/>
      <c r="L780" s="426"/>
      <c r="M780" s="426"/>
      <c r="N780" s="426"/>
      <c r="O780" s="426"/>
      <c r="P780" s="426"/>
      <c r="Q780" s="426"/>
      <c r="R780" s="426"/>
      <c r="S780" s="426"/>
      <c r="T780" s="426"/>
      <c r="U780" s="426"/>
      <c r="V780" s="426"/>
      <c r="W780" s="426"/>
      <c r="X780" s="426"/>
      <c r="Y780" s="426"/>
      <c r="Z780" s="426"/>
      <c r="AA780" s="426"/>
    </row>
    <row r="781" spans="1:27" ht="15.75" customHeight="1">
      <c r="A781" s="426"/>
      <c r="B781" s="426"/>
      <c r="C781" s="426"/>
      <c r="D781" s="426"/>
      <c r="E781" s="426"/>
      <c r="F781" s="426"/>
      <c r="G781" s="426"/>
      <c r="H781" s="426"/>
      <c r="I781" s="426"/>
      <c r="J781" s="426"/>
      <c r="K781" s="426"/>
      <c r="L781" s="426"/>
      <c r="M781" s="426"/>
      <c r="N781" s="426"/>
      <c r="O781" s="426"/>
      <c r="P781" s="426"/>
      <c r="Q781" s="426"/>
      <c r="R781" s="426"/>
      <c r="S781" s="426"/>
      <c r="T781" s="426"/>
      <c r="U781" s="426"/>
      <c r="V781" s="426"/>
      <c r="W781" s="426"/>
      <c r="X781" s="426"/>
      <c r="Y781" s="426"/>
      <c r="Z781" s="426"/>
      <c r="AA781" s="426"/>
    </row>
    <row r="782" spans="1:27" ht="15.75" customHeight="1">
      <c r="A782" s="426"/>
      <c r="B782" s="426"/>
      <c r="C782" s="426"/>
      <c r="D782" s="426"/>
      <c r="E782" s="426"/>
      <c r="F782" s="426"/>
      <c r="G782" s="426"/>
      <c r="H782" s="426"/>
      <c r="I782" s="426"/>
      <c r="J782" s="426"/>
      <c r="K782" s="426"/>
      <c r="L782" s="426"/>
      <c r="M782" s="426"/>
      <c r="N782" s="426"/>
      <c r="O782" s="426"/>
      <c r="P782" s="426"/>
      <c r="Q782" s="426"/>
      <c r="R782" s="426"/>
      <c r="S782" s="426"/>
      <c r="T782" s="426"/>
      <c r="U782" s="426"/>
      <c r="V782" s="426"/>
      <c r="W782" s="426"/>
      <c r="X782" s="426"/>
      <c r="Y782" s="426"/>
      <c r="Z782" s="426"/>
      <c r="AA782" s="426"/>
    </row>
    <row r="783" spans="1:27" ht="15.75" customHeight="1">
      <c r="A783" s="426"/>
      <c r="B783" s="426"/>
      <c r="C783" s="426"/>
      <c r="D783" s="426"/>
      <c r="E783" s="426"/>
      <c r="F783" s="426"/>
      <c r="G783" s="426"/>
      <c r="H783" s="426"/>
      <c r="I783" s="426"/>
      <c r="J783" s="426"/>
      <c r="K783" s="426"/>
      <c r="L783" s="426"/>
      <c r="M783" s="426"/>
      <c r="N783" s="426"/>
      <c r="O783" s="426"/>
      <c r="P783" s="426"/>
      <c r="Q783" s="426"/>
      <c r="R783" s="426"/>
      <c r="S783" s="426"/>
      <c r="T783" s="426"/>
      <c r="U783" s="426"/>
      <c r="V783" s="426"/>
      <c r="W783" s="426"/>
      <c r="X783" s="426"/>
      <c r="Y783" s="426"/>
      <c r="Z783" s="426"/>
      <c r="AA783" s="426"/>
    </row>
    <row r="784" spans="1:27" ht="15.75" customHeight="1">
      <c r="A784" s="426"/>
      <c r="B784" s="426"/>
      <c r="C784" s="426"/>
      <c r="D784" s="426"/>
      <c r="E784" s="426"/>
      <c r="F784" s="426"/>
      <c r="G784" s="426"/>
      <c r="H784" s="426"/>
      <c r="I784" s="426"/>
      <c r="J784" s="426"/>
      <c r="K784" s="426"/>
      <c r="L784" s="426"/>
      <c r="M784" s="426"/>
      <c r="N784" s="426"/>
      <c r="O784" s="426"/>
      <c r="P784" s="426"/>
      <c r="Q784" s="426"/>
      <c r="R784" s="426"/>
      <c r="S784" s="426"/>
      <c r="T784" s="426"/>
      <c r="U784" s="426"/>
      <c r="V784" s="426"/>
      <c r="W784" s="426"/>
      <c r="X784" s="426"/>
      <c r="Y784" s="426"/>
      <c r="Z784" s="426"/>
      <c r="AA784" s="426"/>
    </row>
    <row r="785" spans="1:27" ht="15.75" customHeight="1">
      <c r="A785" s="426"/>
      <c r="B785" s="426"/>
      <c r="C785" s="426"/>
      <c r="D785" s="426"/>
      <c r="E785" s="426"/>
      <c r="F785" s="426"/>
      <c r="G785" s="426"/>
      <c r="H785" s="426"/>
      <c r="I785" s="426"/>
      <c r="J785" s="426"/>
      <c r="K785" s="426"/>
      <c r="L785" s="426"/>
      <c r="M785" s="426"/>
      <c r="N785" s="426"/>
      <c r="O785" s="426"/>
      <c r="P785" s="426"/>
      <c r="Q785" s="426"/>
      <c r="R785" s="426"/>
      <c r="S785" s="426"/>
      <c r="T785" s="426"/>
      <c r="U785" s="426"/>
      <c r="V785" s="426"/>
      <c r="W785" s="426"/>
      <c r="X785" s="426"/>
      <c r="Y785" s="426"/>
      <c r="Z785" s="426"/>
      <c r="AA785" s="426"/>
    </row>
    <row r="786" spans="1:27" ht="15.75" customHeight="1">
      <c r="A786" s="426"/>
      <c r="B786" s="426"/>
      <c r="C786" s="426"/>
      <c r="D786" s="426"/>
      <c r="E786" s="426"/>
      <c r="F786" s="426"/>
      <c r="G786" s="426"/>
      <c r="H786" s="426"/>
      <c r="I786" s="426"/>
      <c r="J786" s="426"/>
      <c r="K786" s="426"/>
      <c r="L786" s="426"/>
      <c r="M786" s="426"/>
      <c r="N786" s="426"/>
      <c r="O786" s="426"/>
      <c r="P786" s="426"/>
      <c r="Q786" s="426"/>
      <c r="R786" s="426"/>
      <c r="S786" s="426"/>
      <c r="T786" s="426"/>
      <c r="U786" s="426"/>
      <c r="V786" s="426"/>
      <c r="W786" s="426"/>
      <c r="X786" s="426"/>
      <c r="Y786" s="426"/>
      <c r="Z786" s="426"/>
      <c r="AA786" s="426"/>
    </row>
    <row r="787" spans="1:27" ht="15.75" customHeight="1">
      <c r="A787" s="426"/>
      <c r="B787" s="426"/>
      <c r="C787" s="426"/>
      <c r="D787" s="426"/>
      <c r="E787" s="426"/>
      <c r="F787" s="426"/>
      <c r="G787" s="426"/>
      <c r="H787" s="426"/>
      <c r="I787" s="426"/>
      <c r="J787" s="426"/>
      <c r="K787" s="426"/>
      <c r="L787" s="426"/>
      <c r="M787" s="426"/>
      <c r="N787" s="426"/>
      <c r="O787" s="426"/>
      <c r="P787" s="426"/>
      <c r="Q787" s="426"/>
      <c r="R787" s="426"/>
      <c r="S787" s="426"/>
      <c r="T787" s="426"/>
      <c r="U787" s="426"/>
      <c r="V787" s="426"/>
      <c r="W787" s="426"/>
      <c r="X787" s="426"/>
      <c r="Y787" s="426"/>
      <c r="Z787" s="426"/>
      <c r="AA787" s="426"/>
    </row>
    <row r="788" spans="1:27" ht="15.75" customHeight="1">
      <c r="A788" s="426"/>
      <c r="B788" s="426"/>
      <c r="C788" s="426"/>
      <c r="D788" s="426"/>
      <c r="E788" s="426"/>
      <c r="F788" s="426"/>
      <c r="G788" s="426"/>
      <c r="H788" s="426"/>
      <c r="I788" s="426"/>
      <c r="J788" s="426"/>
      <c r="K788" s="426"/>
      <c r="L788" s="426"/>
      <c r="M788" s="426"/>
      <c r="N788" s="426"/>
      <c r="O788" s="426"/>
      <c r="P788" s="426"/>
      <c r="Q788" s="426"/>
      <c r="R788" s="426"/>
      <c r="S788" s="426"/>
      <c r="T788" s="426"/>
      <c r="U788" s="426"/>
      <c r="V788" s="426"/>
      <c r="W788" s="426"/>
      <c r="X788" s="426"/>
      <c r="Y788" s="426"/>
      <c r="Z788" s="426"/>
      <c r="AA788" s="426"/>
    </row>
    <row r="789" spans="1:27" ht="15.75" customHeight="1">
      <c r="A789" s="426"/>
      <c r="B789" s="426"/>
      <c r="C789" s="426"/>
      <c r="D789" s="426"/>
      <c r="E789" s="426"/>
      <c r="F789" s="426"/>
      <c r="G789" s="426"/>
      <c r="H789" s="426"/>
      <c r="I789" s="426"/>
      <c r="J789" s="426"/>
      <c r="K789" s="426"/>
      <c r="L789" s="426"/>
      <c r="M789" s="426"/>
      <c r="N789" s="426"/>
      <c r="O789" s="426"/>
      <c r="P789" s="426"/>
      <c r="Q789" s="426"/>
      <c r="R789" s="426"/>
      <c r="S789" s="426"/>
      <c r="T789" s="426"/>
      <c r="U789" s="426"/>
      <c r="V789" s="426"/>
      <c r="W789" s="426"/>
      <c r="X789" s="426"/>
      <c r="Y789" s="426"/>
      <c r="Z789" s="426"/>
      <c r="AA789" s="426"/>
    </row>
    <row r="790" spans="1:27" ht="15.75" customHeight="1">
      <c r="A790" s="426"/>
      <c r="B790" s="426"/>
      <c r="C790" s="426"/>
      <c r="D790" s="426"/>
      <c r="E790" s="426"/>
      <c r="F790" s="426"/>
      <c r="G790" s="426"/>
      <c r="H790" s="426"/>
      <c r="I790" s="426"/>
      <c r="J790" s="426"/>
      <c r="K790" s="426"/>
      <c r="L790" s="426"/>
      <c r="M790" s="426"/>
      <c r="N790" s="426"/>
      <c r="O790" s="426"/>
      <c r="P790" s="426"/>
      <c r="Q790" s="426"/>
      <c r="R790" s="426"/>
      <c r="S790" s="426"/>
      <c r="T790" s="426"/>
      <c r="U790" s="426"/>
      <c r="V790" s="426"/>
      <c r="W790" s="426"/>
      <c r="X790" s="426"/>
      <c r="Y790" s="426"/>
      <c r="Z790" s="426"/>
      <c r="AA790" s="426"/>
    </row>
    <row r="791" spans="1:27" ht="15.75" customHeight="1">
      <c r="A791" s="426"/>
      <c r="B791" s="426"/>
      <c r="C791" s="426"/>
      <c r="D791" s="426"/>
      <c r="E791" s="426"/>
      <c r="F791" s="426"/>
      <c r="G791" s="426"/>
      <c r="H791" s="426"/>
      <c r="I791" s="426"/>
      <c r="J791" s="426"/>
      <c r="K791" s="426"/>
      <c r="L791" s="426"/>
      <c r="M791" s="426"/>
      <c r="N791" s="426"/>
      <c r="O791" s="426"/>
      <c r="P791" s="426"/>
      <c r="Q791" s="426"/>
      <c r="R791" s="426"/>
      <c r="S791" s="426"/>
      <c r="T791" s="426"/>
      <c r="U791" s="426"/>
      <c r="V791" s="426"/>
      <c r="W791" s="426"/>
      <c r="X791" s="426"/>
      <c r="Y791" s="426"/>
      <c r="Z791" s="426"/>
      <c r="AA791" s="426"/>
    </row>
    <row r="792" spans="1:27" ht="15.75" customHeight="1">
      <c r="A792" s="426"/>
      <c r="B792" s="426"/>
      <c r="C792" s="426"/>
      <c r="D792" s="426"/>
      <c r="E792" s="426"/>
      <c r="F792" s="426"/>
      <c r="G792" s="426"/>
      <c r="H792" s="426"/>
      <c r="I792" s="426"/>
      <c r="J792" s="426"/>
      <c r="K792" s="426"/>
      <c r="L792" s="426"/>
      <c r="M792" s="426"/>
      <c r="N792" s="426"/>
      <c r="O792" s="426"/>
      <c r="P792" s="426"/>
      <c r="Q792" s="426"/>
      <c r="R792" s="426"/>
      <c r="S792" s="426"/>
      <c r="T792" s="426"/>
      <c r="U792" s="426"/>
      <c r="V792" s="426"/>
      <c r="W792" s="426"/>
      <c r="X792" s="426"/>
      <c r="Y792" s="426"/>
      <c r="Z792" s="426"/>
      <c r="AA792" s="426"/>
    </row>
    <row r="793" spans="1:27" ht="15.75" customHeight="1">
      <c r="A793" s="426"/>
      <c r="B793" s="426"/>
      <c r="C793" s="426"/>
      <c r="D793" s="426"/>
      <c r="E793" s="426"/>
      <c r="F793" s="426"/>
      <c r="G793" s="426"/>
      <c r="H793" s="426"/>
      <c r="I793" s="426"/>
      <c r="J793" s="426"/>
      <c r="K793" s="426"/>
      <c r="L793" s="426"/>
      <c r="M793" s="426"/>
      <c r="N793" s="426"/>
      <c r="O793" s="426"/>
      <c r="P793" s="426"/>
      <c r="Q793" s="426"/>
      <c r="R793" s="426"/>
      <c r="S793" s="426"/>
      <c r="T793" s="426"/>
      <c r="U793" s="426"/>
      <c r="V793" s="426"/>
      <c r="W793" s="426"/>
      <c r="X793" s="426"/>
      <c r="Y793" s="426"/>
      <c r="Z793" s="426"/>
      <c r="AA793" s="426"/>
    </row>
    <row r="794" spans="1:27" ht="15.75" customHeight="1">
      <c r="A794" s="426"/>
      <c r="B794" s="426"/>
      <c r="C794" s="426"/>
      <c r="D794" s="426"/>
      <c r="E794" s="426"/>
      <c r="F794" s="426"/>
      <c r="G794" s="426"/>
      <c r="H794" s="426"/>
      <c r="I794" s="426"/>
      <c r="J794" s="426"/>
      <c r="K794" s="426"/>
      <c r="L794" s="426"/>
      <c r="M794" s="426"/>
      <c r="N794" s="426"/>
      <c r="O794" s="426"/>
      <c r="P794" s="426"/>
      <c r="Q794" s="426"/>
      <c r="R794" s="426"/>
      <c r="S794" s="426"/>
      <c r="T794" s="426"/>
      <c r="U794" s="426"/>
      <c r="V794" s="426"/>
      <c r="W794" s="426"/>
      <c r="X794" s="426"/>
      <c r="Y794" s="426"/>
      <c r="Z794" s="426"/>
      <c r="AA794" s="426"/>
    </row>
    <row r="795" spans="1:27" ht="15.75" customHeight="1">
      <c r="A795" s="426"/>
      <c r="B795" s="426"/>
      <c r="C795" s="426"/>
      <c r="D795" s="426"/>
      <c r="E795" s="426"/>
      <c r="F795" s="426"/>
      <c r="G795" s="426"/>
      <c r="H795" s="426"/>
      <c r="I795" s="426"/>
      <c r="J795" s="426"/>
      <c r="K795" s="426"/>
      <c r="L795" s="426"/>
      <c r="M795" s="426"/>
      <c r="N795" s="426"/>
      <c r="O795" s="426"/>
      <c r="P795" s="426"/>
      <c r="Q795" s="426"/>
      <c r="R795" s="426"/>
      <c r="S795" s="426"/>
      <c r="T795" s="426"/>
      <c r="U795" s="426"/>
      <c r="V795" s="426"/>
      <c r="W795" s="426"/>
      <c r="X795" s="426"/>
      <c r="Y795" s="426"/>
      <c r="Z795" s="426"/>
      <c r="AA795" s="426"/>
    </row>
    <row r="796" spans="1:27" ht="15.75" customHeight="1">
      <c r="A796" s="426"/>
      <c r="B796" s="426"/>
      <c r="C796" s="426"/>
      <c r="D796" s="426"/>
      <c r="E796" s="426"/>
      <c r="F796" s="426"/>
      <c r="G796" s="426"/>
      <c r="H796" s="426"/>
      <c r="I796" s="426"/>
      <c r="J796" s="426"/>
      <c r="K796" s="426"/>
      <c r="L796" s="426"/>
      <c r="M796" s="426"/>
      <c r="N796" s="426"/>
      <c r="O796" s="426"/>
      <c r="P796" s="426"/>
      <c r="Q796" s="426"/>
      <c r="R796" s="426"/>
      <c r="S796" s="426"/>
      <c r="T796" s="426"/>
      <c r="U796" s="426"/>
      <c r="V796" s="426"/>
      <c r="W796" s="426"/>
      <c r="X796" s="426"/>
      <c r="Y796" s="426"/>
      <c r="Z796" s="426"/>
      <c r="AA796" s="426"/>
    </row>
    <row r="797" spans="1:27" ht="15.75" customHeight="1">
      <c r="A797" s="426"/>
      <c r="B797" s="426"/>
      <c r="C797" s="426"/>
      <c r="D797" s="426"/>
      <c r="E797" s="426"/>
      <c r="F797" s="426"/>
      <c r="G797" s="426"/>
      <c r="H797" s="426"/>
      <c r="I797" s="426"/>
      <c r="J797" s="426"/>
      <c r="K797" s="426"/>
      <c r="L797" s="426"/>
      <c r="M797" s="426"/>
      <c r="N797" s="426"/>
      <c r="O797" s="426"/>
      <c r="P797" s="426"/>
      <c r="Q797" s="426"/>
      <c r="R797" s="426"/>
      <c r="S797" s="426"/>
      <c r="T797" s="426"/>
      <c r="U797" s="426"/>
      <c r="V797" s="426"/>
      <c r="W797" s="426"/>
      <c r="X797" s="426"/>
      <c r="Y797" s="426"/>
      <c r="Z797" s="426"/>
      <c r="AA797" s="426"/>
    </row>
    <row r="798" spans="1:27" ht="15.75" customHeight="1">
      <c r="A798" s="426"/>
      <c r="B798" s="426"/>
      <c r="C798" s="426"/>
      <c r="D798" s="426"/>
      <c r="E798" s="426"/>
      <c r="F798" s="426"/>
      <c r="G798" s="426"/>
      <c r="H798" s="426"/>
      <c r="I798" s="426"/>
      <c r="J798" s="426"/>
      <c r="K798" s="426"/>
      <c r="L798" s="426"/>
      <c r="M798" s="426"/>
      <c r="N798" s="426"/>
      <c r="O798" s="426"/>
      <c r="P798" s="426"/>
      <c r="Q798" s="426"/>
      <c r="R798" s="426"/>
      <c r="S798" s="426"/>
      <c r="T798" s="426"/>
      <c r="U798" s="426"/>
      <c r="V798" s="426"/>
      <c r="W798" s="426"/>
      <c r="X798" s="426"/>
      <c r="Y798" s="426"/>
      <c r="Z798" s="426"/>
      <c r="AA798" s="426"/>
    </row>
    <row r="799" spans="1:27" ht="15.75" customHeight="1">
      <c r="A799" s="426"/>
      <c r="B799" s="426"/>
      <c r="C799" s="426"/>
      <c r="D799" s="426"/>
      <c r="E799" s="426"/>
      <c r="F799" s="426"/>
      <c r="G799" s="426"/>
      <c r="H799" s="426"/>
      <c r="I799" s="426"/>
      <c r="J799" s="426"/>
      <c r="K799" s="426"/>
      <c r="L799" s="426"/>
      <c r="M799" s="426"/>
      <c r="N799" s="426"/>
      <c r="O799" s="426"/>
      <c r="P799" s="426"/>
      <c r="Q799" s="426"/>
      <c r="R799" s="426"/>
      <c r="S799" s="426"/>
      <c r="T799" s="426"/>
      <c r="U799" s="426"/>
      <c r="V799" s="426"/>
      <c r="W799" s="426"/>
      <c r="X799" s="426"/>
      <c r="Y799" s="426"/>
      <c r="Z799" s="426"/>
      <c r="AA799" s="426"/>
    </row>
    <row r="800" spans="1:27" ht="15.75" customHeight="1">
      <c r="A800" s="426"/>
      <c r="B800" s="426"/>
      <c r="C800" s="426"/>
      <c r="D800" s="426"/>
      <c r="E800" s="426"/>
      <c r="F800" s="426"/>
      <c r="G800" s="426"/>
      <c r="H800" s="426"/>
      <c r="I800" s="426"/>
      <c r="J800" s="426"/>
      <c r="K800" s="426"/>
      <c r="L800" s="426"/>
      <c r="M800" s="426"/>
      <c r="N800" s="426"/>
      <c r="O800" s="426"/>
      <c r="P800" s="426"/>
      <c r="Q800" s="426"/>
      <c r="R800" s="426"/>
      <c r="S800" s="426"/>
      <c r="T800" s="426"/>
      <c r="U800" s="426"/>
      <c r="V800" s="426"/>
      <c r="W800" s="426"/>
      <c r="X800" s="426"/>
      <c r="Y800" s="426"/>
      <c r="Z800" s="426"/>
      <c r="AA800" s="426"/>
    </row>
    <row r="801" spans="1:27" ht="15.75" customHeight="1">
      <c r="A801" s="426"/>
      <c r="B801" s="426"/>
      <c r="C801" s="426"/>
      <c r="D801" s="426"/>
      <c r="E801" s="426"/>
      <c r="F801" s="426"/>
      <c r="G801" s="426"/>
      <c r="H801" s="426"/>
      <c r="I801" s="426"/>
      <c r="J801" s="426"/>
      <c r="K801" s="426"/>
      <c r="L801" s="426"/>
      <c r="M801" s="426"/>
      <c r="N801" s="426"/>
      <c r="O801" s="426"/>
      <c r="P801" s="426"/>
      <c r="Q801" s="426"/>
      <c r="R801" s="426"/>
      <c r="S801" s="426"/>
      <c r="T801" s="426"/>
      <c r="U801" s="426"/>
      <c r="V801" s="426"/>
      <c r="W801" s="426"/>
      <c r="X801" s="426"/>
      <c r="Y801" s="426"/>
      <c r="Z801" s="426"/>
      <c r="AA801" s="426"/>
    </row>
    <row r="802" spans="1:27" ht="15.75" customHeight="1">
      <c r="A802" s="426"/>
      <c r="B802" s="426"/>
      <c r="C802" s="426"/>
      <c r="D802" s="426"/>
      <c r="E802" s="426"/>
      <c r="F802" s="426"/>
      <c r="G802" s="426"/>
      <c r="H802" s="426"/>
      <c r="I802" s="426"/>
      <c r="J802" s="426"/>
      <c r="K802" s="426"/>
      <c r="L802" s="426"/>
      <c r="M802" s="426"/>
      <c r="N802" s="426"/>
      <c r="O802" s="426"/>
      <c r="P802" s="426"/>
      <c r="Q802" s="426"/>
      <c r="R802" s="426"/>
      <c r="S802" s="426"/>
      <c r="T802" s="426"/>
      <c r="U802" s="426"/>
      <c r="V802" s="426"/>
      <c r="W802" s="426"/>
      <c r="X802" s="426"/>
      <c r="Y802" s="426"/>
      <c r="Z802" s="426"/>
      <c r="AA802" s="426"/>
    </row>
    <row r="803" spans="1:27" ht="15.75" customHeight="1">
      <c r="A803" s="426"/>
      <c r="B803" s="426"/>
      <c r="C803" s="426"/>
      <c r="D803" s="426"/>
      <c r="E803" s="426"/>
      <c r="F803" s="426"/>
      <c r="G803" s="426"/>
      <c r="H803" s="426"/>
      <c r="I803" s="426"/>
      <c r="J803" s="426"/>
      <c r="K803" s="426"/>
      <c r="L803" s="426"/>
      <c r="M803" s="426"/>
      <c r="N803" s="426"/>
      <c r="O803" s="426"/>
      <c r="P803" s="426"/>
      <c r="Q803" s="426"/>
      <c r="R803" s="426"/>
      <c r="S803" s="426"/>
      <c r="T803" s="426"/>
      <c r="U803" s="426"/>
      <c r="V803" s="426"/>
      <c r="W803" s="426"/>
      <c r="X803" s="426"/>
      <c r="Y803" s="426"/>
      <c r="Z803" s="426"/>
      <c r="AA803" s="426"/>
    </row>
    <row r="804" spans="1:27" ht="15.75" customHeight="1">
      <c r="A804" s="426"/>
      <c r="B804" s="426"/>
      <c r="C804" s="426"/>
      <c r="D804" s="426"/>
      <c r="E804" s="426"/>
      <c r="F804" s="426"/>
      <c r="G804" s="426"/>
      <c r="H804" s="426"/>
      <c r="I804" s="426"/>
      <c r="J804" s="426"/>
      <c r="K804" s="426"/>
      <c r="L804" s="426"/>
      <c r="M804" s="426"/>
      <c r="N804" s="426"/>
      <c r="O804" s="426"/>
      <c r="P804" s="426"/>
      <c r="Q804" s="426"/>
      <c r="R804" s="426"/>
      <c r="S804" s="426"/>
      <c r="T804" s="426"/>
      <c r="U804" s="426"/>
      <c r="V804" s="426"/>
      <c r="W804" s="426"/>
      <c r="X804" s="426"/>
      <c r="Y804" s="426"/>
      <c r="Z804" s="426"/>
      <c r="AA804" s="426"/>
    </row>
    <row r="805" spans="1:27" ht="15.75" customHeight="1">
      <c r="A805" s="426"/>
      <c r="B805" s="426"/>
      <c r="C805" s="426"/>
      <c r="D805" s="426"/>
      <c r="E805" s="426"/>
      <c r="F805" s="426"/>
      <c r="G805" s="426"/>
      <c r="H805" s="426"/>
      <c r="I805" s="426"/>
      <c r="J805" s="426"/>
      <c r="K805" s="426"/>
      <c r="L805" s="426"/>
      <c r="M805" s="426"/>
      <c r="N805" s="426"/>
      <c r="O805" s="426"/>
      <c r="P805" s="426"/>
      <c r="Q805" s="426"/>
      <c r="R805" s="426"/>
      <c r="S805" s="426"/>
      <c r="T805" s="426"/>
      <c r="U805" s="426"/>
      <c r="V805" s="426"/>
      <c r="W805" s="426"/>
      <c r="X805" s="426"/>
      <c r="Y805" s="426"/>
      <c r="Z805" s="426"/>
      <c r="AA805" s="426"/>
    </row>
    <row r="806" spans="1:27" ht="15.75" customHeight="1">
      <c r="A806" s="426"/>
      <c r="B806" s="426"/>
      <c r="C806" s="426"/>
      <c r="D806" s="426"/>
      <c r="E806" s="426"/>
      <c r="F806" s="426"/>
      <c r="G806" s="426"/>
      <c r="H806" s="426"/>
      <c r="I806" s="426"/>
      <c r="J806" s="426"/>
      <c r="K806" s="426"/>
      <c r="L806" s="426"/>
      <c r="M806" s="426"/>
      <c r="N806" s="426"/>
      <c r="O806" s="426"/>
      <c r="P806" s="426"/>
      <c r="Q806" s="426"/>
      <c r="R806" s="426"/>
      <c r="S806" s="426"/>
      <c r="T806" s="426"/>
      <c r="U806" s="426"/>
      <c r="V806" s="426"/>
      <c r="W806" s="426"/>
      <c r="X806" s="426"/>
      <c r="Y806" s="426"/>
      <c r="Z806" s="426"/>
      <c r="AA806" s="426"/>
    </row>
    <row r="807" spans="1:27" ht="15.75" customHeight="1">
      <c r="A807" s="426"/>
      <c r="B807" s="426"/>
      <c r="C807" s="426"/>
      <c r="D807" s="426"/>
      <c r="E807" s="426"/>
      <c r="F807" s="426"/>
      <c r="G807" s="426"/>
      <c r="H807" s="426"/>
      <c r="I807" s="426"/>
      <c r="J807" s="426"/>
      <c r="K807" s="426"/>
      <c r="L807" s="426"/>
      <c r="M807" s="426"/>
      <c r="N807" s="426"/>
      <c r="O807" s="426"/>
      <c r="P807" s="426"/>
      <c r="Q807" s="426"/>
      <c r="R807" s="426"/>
      <c r="S807" s="426"/>
      <c r="T807" s="426"/>
      <c r="U807" s="426"/>
      <c r="V807" s="426"/>
      <c r="W807" s="426"/>
      <c r="X807" s="426"/>
      <c r="Y807" s="426"/>
      <c r="Z807" s="426"/>
      <c r="AA807" s="426"/>
    </row>
    <row r="808" spans="1:27" ht="15.75" customHeight="1">
      <c r="A808" s="426"/>
      <c r="B808" s="426"/>
      <c r="C808" s="426"/>
      <c r="D808" s="426"/>
      <c r="E808" s="426"/>
      <c r="F808" s="426"/>
      <c r="G808" s="426"/>
      <c r="H808" s="426"/>
      <c r="I808" s="426"/>
      <c r="J808" s="426"/>
      <c r="K808" s="426"/>
      <c r="L808" s="426"/>
      <c r="M808" s="426"/>
      <c r="N808" s="426"/>
      <c r="O808" s="426"/>
      <c r="P808" s="426"/>
      <c r="Q808" s="426"/>
      <c r="R808" s="426"/>
      <c r="S808" s="426"/>
      <c r="T808" s="426"/>
      <c r="U808" s="426"/>
      <c r="V808" s="426"/>
      <c r="W808" s="426"/>
      <c r="X808" s="426"/>
      <c r="Y808" s="426"/>
      <c r="Z808" s="426"/>
      <c r="AA808" s="426"/>
    </row>
    <row r="809" spans="1:27" ht="15.75" customHeight="1">
      <c r="A809" s="426"/>
      <c r="B809" s="426"/>
      <c r="C809" s="426"/>
      <c r="D809" s="426"/>
      <c r="E809" s="426"/>
      <c r="F809" s="426"/>
      <c r="G809" s="426"/>
      <c r="H809" s="426"/>
      <c r="I809" s="426"/>
      <c r="J809" s="426"/>
      <c r="K809" s="426"/>
      <c r="L809" s="426"/>
      <c r="M809" s="426"/>
      <c r="N809" s="426"/>
      <c r="O809" s="426"/>
      <c r="P809" s="426"/>
      <c r="Q809" s="426"/>
      <c r="R809" s="426"/>
      <c r="S809" s="426"/>
      <c r="T809" s="426"/>
      <c r="U809" s="426"/>
      <c r="V809" s="426"/>
      <c r="W809" s="426"/>
      <c r="X809" s="426"/>
      <c r="Y809" s="426"/>
      <c r="Z809" s="426"/>
      <c r="AA809" s="426"/>
    </row>
    <row r="810" spans="1:27" ht="15.75" customHeight="1">
      <c r="A810" s="426"/>
      <c r="B810" s="426"/>
      <c r="C810" s="426"/>
      <c r="D810" s="426"/>
      <c r="E810" s="426"/>
      <c r="F810" s="426"/>
      <c r="G810" s="426"/>
      <c r="H810" s="426"/>
      <c r="I810" s="426"/>
      <c r="J810" s="426"/>
      <c r="K810" s="426"/>
      <c r="L810" s="426"/>
      <c r="M810" s="426"/>
      <c r="N810" s="426"/>
      <c r="O810" s="426"/>
      <c r="P810" s="426"/>
      <c r="Q810" s="426"/>
      <c r="R810" s="426"/>
      <c r="S810" s="426"/>
      <c r="T810" s="426"/>
      <c r="U810" s="426"/>
      <c r="V810" s="426"/>
      <c r="W810" s="426"/>
      <c r="X810" s="426"/>
      <c r="Y810" s="426"/>
      <c r="Z810" s="426"/>
      <c r="AA810" s="426"/>
    </row>
    <row r="811" spans="1:27" ht="15.75" customHeight="1">
      <c r="A811" s="426"/>
      <c r="B811" s="426"/>
      <c r="C811" s="426"/>
      <c r="D811" s="426"/>
      <c r="E811" s="426"/>
      <c r="F811" s="426"/>
      <c r="G811" s="426"/>
      <c r="H811" s="426"/>
      <c r="I811" s="426"/>
      <c r="J811" s="426"/>
      <c r="K811" s="426"/>
      <c r="L811" s="426"/>
      <c r="M811" s="426"/>
      <c r="N811" s="426"/>
      <c r="O811" s="426"/>
      <c r="P811" s="426"/>
      <c r="Q811" s="426"/>
      <c r="R811" s="426"/>
      <c r="S811" s="426"/>
      <c r="T811" s="426"/>
      <c r="U811" s="426"/>
      <c r="V811" s="426"/>
      <c r="W811" s="426"/>
      <c r="X811" s="426"/>
      <c r="Y811" s="426"/>
      <c r="Z811" s="426"/>
      <c r="AA811" s="426"/>
    </row>
    <row r="812" spans="1:27" ht="15.75" customHeight="1">
      <c r="A812" s="426"/>
      <c r="B812" s="426"/>
      <c r="C812" s="426"/>
      <c r="D812" s="426"/>
      <c r="E812" s="426"/>
      <c r="F812" s="426"/>
      <c r="G812" s="426"/>
      <c r="H812" s="426"/>
      <c r="I812" s="426"/>
      <c r="J812" s="426"/>
      <c r="K812" s="426"/>
      <c r="L812" s="426"/>
      <c r="M812" s="426"/>
      <c r="N812" s="426"/>
      <c r="O812" s="426"/>
      <c r="P812" s="426"/>
      <c r="Q812" s="426"/>
      <c r="R812" s="426"/>
      <c r="S812" s="426"/>
      <c r="T812" s="426"/>
      <c r="U812" s="426"/>
      <c r="V812" s="426"/>
      <c r="W812" s="426"/>
      <c r="X812" s="426"/>
      <c r="Y812" s="426"/>
      <c r="Z812" s="426"/>
      <c r="AA812" s="426"/>
    </row>
    <row r="813" spans="1:27" ht="15.75" customHeight="1">
      <c r="A813" s="426"/>
      <c r="B813" s="426"/>
      <c r="C813" s="426"/>
      <c r="D813" s="426"/>
      <c r="E813" s="426"/>
      <c r="F813" s="426"/>
      <c r="G813" s="426"/>
      <c r="H813" s="426"/>
      <c r="I813" s="426"/>
      <c r="J813" s="426"/>
      <c r="K813" s="426"/>
      <c r="L813" s="426"/>
      <c r="M813" s="426"/>
      <c r="N813" s="426"/>
      <c r="O813" s="426"/>
      <c r="P813" s="426"/>
      <c r="Q813" s="426"/>
      <c r="R813" s="426"/>
      <c r="S813" s="426"/>
      <c r="T813" s="426"/>
      <c r="U813" s="426"/>
      <c r="V813" s="426"/>
      <c r="W813" s="426"/>
      <c r="X813" s="426"/>
      <c r="Y813" s="426"/>
      <c r="Z813" s="426"/>
      <c r="AA813" s="426"/>
    </row>
    <row r="814" spans="1:27" ht="15.75" customHeight="1">
      <c r="A814" s="426"/>
      <c r="B814" s="426"/>
      <c r="C814" s="426"/>
      <c r="D814" s="426"/>
      <c r="E814" s="426"/>
      <c r="F814" s="426"/>
      <c r="G814" s="426"/>
      <c r="H814" s="426"/>
      <c r="I814" s="426"/>
      <c r="J814" s="426"/>
      <c r="K814" s="426"/>
      <c r="L814" s="426"/>
      <c r="M814" s="426"/>
      <c r="N814" s="426"/>
      <c r="O814" s="426"/>
      <c r="P814" s="426"/>
      <c r="Q814" s="426"/>
      <c r="R814" s="426"/>
      <c r="S814" s="426"/>
      <c r="T814" s="426"/>
      <c r="U814" s="426"/>
      <c r="V814" s="426"/>
      <c r="W814" s="426"/>
      <c r="X814" s="426"/>
      <c r="Y814" s="426"/>
      <c r="Z814" s="426"/>
      <c r="AA814" s="426"/>
    </row>
    <row r="815" spans="1:27" ht="15.75" customHeight="1">
      <c r="A815" s="426"/>
      <c r="B815" s="426"/>
      <c r="C815" s="426"/>
      <c r="D815" s="426"/>
      <c r="E815" s="426"/>
      <c r="F815" s="426"/>
      <c r="G815" s="426"/>
      <c r="H815" s="426"/>
      <c r="I815" s="426"/>
      <c r="J815" s="426"/>
      <c r="K815" s="426"/>
      <c r="L815" s="426"/>
      <c r="M815" s="426"/>
      <c r="N815" s="426"/>
      <c r="O815" s="426"/>
      <c r="P815" s="426"/>
      <c r="Q815" s="426"/>
      <c r="R815" s="426"/>
      <c r="S815" s="426"/>
      <c r="T815" s="426"/>
      <c r="U815" s="426"/>
      <c r="V815" s="426"/>
      <c r="W815" s="426"/>
      <c r="X815" s="426"/>
      <c r="Y815" s="426"/>
      <c r="Z815" s="426"/>
      <c r="AA815" s="426"/>
    </row>
    <row r="816" spans="1:27" ht="15.75" customHeight="1">
      <c r="A816" s="426"/>
      <c r="B816" s="426"/>
      <c r="C816" s="426"/>
      <c r="D816" s="426"/>
      <c r="E816" s="426"/>
      <c r="F816" s="426"/>
      <c r="G816" s="426"/>
      <c r="H816" s="426"/>
      <c r="I816" s="426"/>
      <c r="J816" s="426"/>
      <c r="K816" s="426"/>
      <c r="L816" s="426"/>
      <c r="M816" s="426"/>
      <c r="N816" s="426"/>
      <c r="O816" s="426"/>
      <c r="P816" s="426"/>
      <c r="Q816" s="426"/>
      <c r="R816" s="426"/>
      <c r="S816" s="426"/>
      <c r="T816" s="426"/>
      <c r="U816" s="426"/>
      <c r="V816" s="426"/>
      <c r="W816" s="426"/>
      <c r="X816" s="426"/>
      <c r="Y816" s="426"/>
      <c r="Z816" s="426"/>
      <c r="AA816" s="426"/>
    </row>
    <row r="817" spans="1:27" ht="15.75" customHeight="1">
      <c r="A817" s="426"/>
      <c r="B817" s="426"/>
      <c r="C817" s="426"/>
      <c r="D817" s="426"/>
      <c r="E817" s="426"/>
      <c r="F817" s="426"/>
      <c r="G817" s="426"/>
      <c r="H817" s="426"/>
      <c r="I817" s="426"/>
      <c r="J817" s="426"/>
      <c r="K817" s="426"/>
      <c r="L817" s="426"/>
      <c r="M817" s="426"/>
      <c r="N817" s="426"/>
      <c r="O817" s="426"/>
      <c r="P817" s="426"/>
      <c r="Q817" s="426"/>
      <c r="R817" s="426"/>
      <c r="S817" s="426"/>
      <c r="T817" s="426"/>
      <c r="U817" s="426"/>
      <c r="V817" s="426"/>
      <c r="W817" s="426"/>
      <c r="X817" s="426"/>
      <c r="Y817" s="426"/>
      <c r="Z817" s="426"/>
      <c r="AA817" s="426"/>
    </row>
    <row r="818" spans="1:27" ht="15.75" customHeight="1">
      <c r="A818" s="426"/>
      <c r="B818" s="426"/>
      <c r="C818" s="426"/>
      <c r="D818" s="426"/>
      <c r="E818" s="426"/>
      <c r="F818" s="426"/>
      <c r="G818" s="426"/>
      <c r="H818" s="426"/>
      <c r="I818" s="426"/>
      <c r="J818" s="426"/>
      <c r="K818" s="426"/>
      <c r="L818" s="426"/>
      <c r="M818" s="426"/>
      <c r="N818" s="426"/>
      <c r="O818" s="426"/>
      <c r="P818" s="426"/>
      <c r="Q818" s="426"/>
      <c r="R818" s="426"/>
      <c r="S818" s="426"/>
      <c r="T818" s="426"/>
      <c r="U818" s="426"/>
      <c r="V818" s="426"/>
      <c r="W818" s="426"/>
      <c r="X818" s="426"/>
      <c r="Y818" s="426"/>
      <c r="Z818" s="426"/>
      <c r="AA818" s="426"/>
    </row>
    <row r="819" spans="1:27" ht="15.75" customHeight="1">
      <c r="A819" s="426"/>
      <c r="B819" s="426"/>
      <c r="C819" s="426"/>
      <c r="D819" s="426"/>
      <c r="E819" s="426"/>
      <c r="F819" s="426"/>
      <c r="G819" s="426"/>
      <c r="H819" s="426"/>
      <c r="I819" s="426"/>
      <c r="J819" s="426"/>
      <c r="K819" s="426"/>
      <c r="L819" s="426"/>
      <c r="M819" s="426"/>
      <c r="N819" s="426"/>
      <c r="O819" s="426"/>
      <c r="P819" s="426"/>
      <c r="Q819" s="426"/>
      <c r="R819" s="426"/>
      <c r="S819" s="426"/>
      <c r="T819" s="426"/>
      <c r="U819" s="426"/>
      <c r="V819" s="426"/>
      <c r="W819" s="426"/>
      <c r="X819" s="426"/>
      <c r="Y819" s="426"/>
      <c r="Z819" s="426"/>
      <c r="AA819" s="426"/>
    </row>
    <row r="820" spans="1:27" ht="15.75" customHeight="1">
      <c r="A820" s="426"/>
      <c r="B820" s="426"/>
      <c r="C820" s="426"/>
      <c r="D820" s="426"/>
      <c r="E820" s="426"/>
      <c r="F820" s="426"/>
      <c r="G820" s="426"/>
      <c r="H820" s="426"/>
      <c r="I820" s="426"/>
      <c r="J820" s="426"/>
      <c r="K820" s="426"/>
      <c r="L820" s="426"/>
      <c r="M820" s="426"/>
      <c r="N820" s="426"/>
      <c r="O820" s="426"/>
      <c r="P820" s="426"/>
      <c r="Q820" s="426"/>
      <c r="R820" s="426"/>
      <c r="S820" s="426"/>
      <c r="T820" s="426"/>
      <c r="U820" s="426"/>
      <c r="V820" s="426"/>
      <c r="W820" s="426"/>
      <c r="X820" s="426"/>
      <c r="Y820" s="426"/>
      <c r="Z820" s="426"/>
      <c r="AA820" s="426"/>
    </row>
    <row r="821" spans="1:27" ht="15.75" customHeight="1">
      <c r="A821" s="426"/>
      <c r="B821" s="426"/>
      <c r="C821" s="426"/>
      <c r="D821" s="426"/>
      <c r="E821" s="426"/>
      <c r="F821" s="426"/>
      <c r="G821" s="426"/>
      <c r="H821" s="426"/>
      <c r="I821" s="426"/>
      <c r="J821" s="426"/>
      <c r="K821" s="426"/>
      <c r="L821" s="426"/>
      <c r="M821" s="426"/>
      <c r="N821" s="426"/>
      <c r="O821" s="426"/>
      <c r="P821" s="426"/>
      <c r="Q821" s="426"/>
      <c r="R821" s="426"/>
      <c r="S821" s="426"/>
      <c r="T821" s="426"/>
      <c r="U821" s="426"/>
      <c r="V821" s="426"/>
      <c r="W821" s="426"/>
      <c r="X821" s="426"/>
      <c r="Y821" s="426"/>
      <c r="Z821" s="426"/>
      <c r="AA821" s="426"/>
    </row>
    <row r="822" spans="1:27" ht="15.75" customHeight="1">
      <c r="A822" s="426"/>
      <c r="B822" s="426"/>
      <c r="C822" s="426"/>
      <c r="D822" s="426"/>
      <c r="E822" s="426"/>
      <c r="F822" s="426"/>
      <c r="G822" s="426"/>
      <c r="H822" s="426"/>
      <c r="I822" s="426"/>
      <c r="J822" s="426"/>
      <c r="K822" s="426"/>
      <c r="L822" s="426"/>
      <c r="M822" s="426"/>
      <c r="N822" s="426"/>
      <c r="O822" s="426"/>
      <c r="P822" s="426"/>
      <c r="Q822" s="426"/>
      <c r="R822" s="426"/>
      <c r="S822" s="426"/>
      <c r="T822" s="426"/>
      <c r="U822" s="426"/>
      <c r="V822" s="426"/>
      <c r="W822" s="426"/>
      <c r="X822" s="426"/>
      <c r="Y822" s="426"/>
      <c r="Z822" s="426"/>
      <c r="AA822" s="426"/>
    </row>
    <row r="823" spans="1:27" ht="15.75" customHeight="1">
      <c r="A823" s="426"/>
      <c r="B823" s="426"/>
      <c r="C823" s="426"/>
      <c r="D823" s="426"/>
      <c r="E823" s="426"/>
      <c r="F823" s="426"/>
      <c r="G823" s="426"/>
      <c r="H823" s="426"/>
      <c r="I823" s="426"/>
      <c r="J823" s="426"/>
      <c r="K823" s="426"/>
      <c r="L823" s="426"/>
      <c r="M823" s="426"/>
      <c r="N823" s="426"/>
      <c r="O823" s="426"/>
      <c r="P823" s="426"/>
      <c r="Q823" s="426"/>
      <c r="R823" s="426"/>
      <c r="S823" s="426"/>
      <c r="T823" s="426"/>
      <c r="U823" s="426"/>
      <c r="V823" s="426"/>
      <c r="W823" s="426"/>
      <c r="X823" s="426"/>
      <c r="Y823" s="426"/>
      <c r="Z823" s="426"/>
      <c r="AA823" s="426"/>
    </row>
    <row r="824" spans="1:27" ht="15.75" customHeight="1">
      <c r="A824" s="426"/>
      <c r="B824" s="426"/>
      <c r="C824" s="426"/>
      <c r="D824" s="426"/>
      <c r="E824" s="426"/>
      <c r="F824" s="426"/>
      <c r="G824" s="426"/>
      <c r="H824" s="426"/>
      <c r="I824" s="426"/>
      <c r="J824" s="426"/>
      <c r="K824" s="426"/>
      <c r="L824" s="426"/>
      <c r="M824" s="426"/>
      <c r="N824" s="426"/>
      <c r="O824" s="426"/>
      <c r="P824" s="426"/>
      <c r="Q824" s="426"/>
      <c r="R824" s="426"/>
      <c r="S824" s="426"/>
      <c r="T824" s="426"/>
      <c r="U824" s="426"/>
      <c r="V824" s="426"/>
      <c r="W824" s="426"/>
      <c r="X824" s="426"/>
      <c r="Y824" s="426"/>
      <c r="Z824" s="426"/>
      <c r="AA824" s="426"/>
    </row>
    <row r="825" spans="1:27" ht="15.75" customHeight="1">
      <c r="A825" s="426"/>
      <c r="B825" s="426"/>
      <c r="C825" s="426"/>
      <c r="D825" s="426"/>
      <c r="E825" s="426"/>
      <c r="F825" s="426"/>
      <c r="G825" s="426"/>
      <c r="H825" s="426"/>
      <c r="I825" s="426"/>
      <c r="J825" s="426"/>
      <c r="K825" s="426"/>
      <c r="L825" s="426"/>
      <c r="M825" s="426"/>
      <c r="N825" s="426"/>
      <c r="O825" s="426"/>
      <c r="P825" s="426"/>
      <c r="Q825" s="426"/>
      <c r="R825" s="426"/>
      <c r="S825" s="426"/>
      <c r="T825" s="426"/>
      <c r="U825" s="426"/>
      <c r="V825" s="426"/>
      <c r="W825" s="426"/>
      <c r="X825" s="426"/>
      <c r="Y825" s="426"/>
      <c r="Z825" s="426"/>
      <c r="AA825" s="426"/>
    </row>
    <row r="826" spans="1:27" ht="15.75" customHeight="1">
      <c r="A826" s="426"/>
      <c r="B826" s="426"/>
      <c r="C826" s="426"/>
      <c r="D826" s="426"/>
      <c r="E826" s="426"/>
      <c r="F826" s="426"/>
      <c r="G826" s="426"/>
      <c r="H826" s="426"/>
      <c r="I826" s="426"/>
      <c r="J826" s="426"/>
      <c r="K826" s="426"/>
      <c r="L826" s="426"/>
      <c r="M826" s="426"/>
      <c r="N826" s="426"/>
      <c r="O826" s="426"/>
      <c r="P826" s="426"/>
      <c r="Q826" s="426"/>
      <c r="R826" s="426"/>
      <c r="S826" s="426"/>
      <c r="T826" s="426"/>
      <c r="U826" s="426"/>
      <c r="V826" s="426"/>
      <c r="W826" s="426"/>
      <c r="X826" s="426"/>
      <c r="Y826" s="426"/>
      <c r="Z826" s="426"/>
      <c r="AA826" s="426"/>
    </row>
    <row r="827" spans="1:27" ht="15.75" customHeight="1">
      <c r="A827" s="426"/>
      <c r="B827" s="426"/>
      <c r="C827" s="426"/>
      <c r="D827" s="426"/>
      <c r="E827" s="426"/>
      <c r="F827" s="426"/>
      <c r="G827" s="426"/>
      <c r="H827" s="426"/>
      <c r="I827" s="426"/>
      <c r="J827" s="426"/>
      <c r="K827" s="426"/>
      <c r="L827" s="426"/>
      <c r="M827" s="426"/>
      <c r="N827" s="426"/>
      <c r="O827" s="426"/>
      <c r="P827" s="426"/>
      <c r="Q827" s="426"/>
      <c r="R827" s="426"/>
      <c r="S827" s="426"/>
      <c r="T827" s="426"/>
      <c r="U827" s="426"/>
      <c r="V827" s="426"/>
      <c r="W827" s="426"/>
      <c r="X827" s="426"/>
      <c r="Y827" s="426"/>
      <c r="Z827" s="426"/>
      <c r="AA827" s="426"/>
    </row>
    <row r="828" spans="1:27" ht="15.75" customHeight="1">
      <c r="A828" s="426"/>
      <c r="B828" s="426"/>
      <c r="C828" s="426"/>
      <c r="D828" s="426"/>
      <c r="E828" s="426"/>
      <c r="F828" s="426"/>
      <c r="G828" s="426"/>
      <c r="H828" s="426"/>
      <c r="I828" s="426"/>
      <c r="J828" s="426"/>
      <c r="K828" s="426"/>
      <c r="L828" s="426"/>
      <c r="M828" s="426"/>
      <c r="N828" s="426"/>
      <c r="O828" s="426"/>
      <c r="P828" s="426"/>
      <c r="Q828" s="426"/>
      <c r="R828" s="426"/>
      <c r="S828" s="426"/>
      <c r="T828" s="426"/>
      <c r="U828" s="426"/>
      <c r="V828" s="426"/>
      <c r="W828" s="426"/>
      <c r="X828" s="426"/>
      <c r="Y828" s="426"/>
      <c r="Z828" s="426"/>
      <c r="AA828" s="426"/>
    </row>
    <row r="829" spans="1:27" ht="15.75" customHeight="1">
      <c r="A829" s="426"/>
      <c r="B829" s="426"/>
      <c r="C829" s="426"/>
      <c r="D829" s="426"/>
      <c r="E829" s="426"/>
      <c r="F829" s="426"/>
      <c r="G829" s="426"/>
      <c r="H829" s="426"/>
      <c r="I829" s="426"/>
      <c r="J829" s="426"/>
      <c r="K829" s="426"/>
      <c r="L829" s="426"/>
      <c r="M829" s="426"/>
      <c r="N829" s="426"/>
      <c r="O829" s="426"/>
      <c r="P829" s="426"/>
      <c r="Q829" s="426"/>
      <c r="R829" s="426"/>
      <c r="S829" s="426"/>
      <c r="T829" s="426"/>
      <c r="U829" s="426"/>
      <c r="V829" s="426"/>
      <c r="W829" s="426"/>
      <c r="X829" s="426"/>
      <c r="Y829" s="426"/>
      <c r="Z829" s="426"/>
      <c r="AA829" s="426"/>
    </row>
    <row r="830" spans="1:27" ht="15.75" customHeight="1">
      <c r="A830" s="426"/>
      <c r="B830" s="426"/>
      <c r="C830" s="426"/>
      <c r="D830" s="426"/>
      <c r="E830" s="426"/>
      <c r="F830" s="426"/>
      <c r="G830" s="426"/>
      <c r="H830" s="426"/>
      <c r="I830" s="426"/>
      <c r="J830" s="426"/>
      <c r="K830" s="426"/>
      <c r="L830" s="426"/>
      <c r="M830" s="426"/>
      <c r="N830" s="426"/>
      <c r="O830" s="426"/>
      <c r="P830" s="426"/>
      <c r="Q830" s="426"/>
      <c r="R830" s="426"/>
      <c r="S830" s="426"/>
      <c r="T830" s="426"/>
      <c r="U830" s="426"/>
      <c r="V830" s="426"/>
      <c r="W830" s="426"/>
      <c r="X830" s="426"/>
      <c r="Y830" s="426"/>
      <c r="Z830" s="426"/>
      <c r="AA830" s="426"/>
    </row>
    <row r="831" spans="1:27" ht="15.75" customHeight="1">
      <c r="A831" s="426"/>
      <c r="B831" s="426"/>
      <c r="C831" s="426"/>
      <c r="D831" s="426"/>
      <c r="E831" s="426"/>
      <c r="F831" s="426"/>
      <c r="G831" s="426"/>
      <c r="H831" s="426"/>
      <c r="I831" s="426"/>
      <c r="J831" s="426"/>
      <c r="K831" s="426"/>
      <c r="L831" s="426"/>
      <c r="M831" s="426"/>
      <c r="N831" s="426"/>
      <c r="O831" s="426"/>
      <c r="P831" s="426"/>
      <c r="Q831" s="426"/>
      <c r="R831" s="426"/>
      <c r="S831" s="426"/>
      <c r="T831" s="426"/>
      <c r="U831" s="426"/>
      <c r="V831" s="426"/>
      <c r="W831" s="426"/>
      <c r="X831" s="426"/>
      <c r="Y831" s="426"/>
      <c r="Z831" s="426"/>
      <c r="AA831" s="426"/>
    </row>
    <row r="832" spans="1:27" ht="15.75" customHeight="1">
      <c r="A832" s="426"/>
      <c r="B832" s="426"/>
      <c r="C832" s="426"/>
      <c r="D832" s="426"/>
      <c r="E832" s="426"/>
      <c r="F832" s="426"/>
      <c r="G832" s="426"/>
      <c r="H832" s="426"/>
      <c r="I832" s="426"/>
      <c r="J832" s="426"/>
      <c r="K832" s="426"/>
      <c r="L832" s="426"/>
      <c r="M832" s="426"/>
      <c r="N832" s="426"/>
      <c r="O832" s="426"/>
      <c r="P832" s="426"/>
      <c r="Q832" s="426"/>
      <c r="R832" s="426"/>
      <c r="S832" s="426"/>
      <c r="T832" s="426"/>
      <c r="U832" s="426"/>
      <c r="V832" s="426"/>
      <c r="W832" s="426"/>
      <c r="X832" s="426"/>
      <c r="Y832" s="426"/>
      <c r="Z832" s="426"/>
      <c r="AA832" s="426"/>
    </row>
    <row r="833" spans="1:27" ht="15.75" customHeight="1">
      <c r="A833" s="426"/>
      <c r="B833" s="426"/>
      <c r="C833" s="426"/>
      <c r="D833" s="426"/>
      <c r="E833" s="426"/>
      <c r="F833" s="426"/>
      <c r="G833" s="426"/>
      <c r="H833" s="426"/>
      <c r="I833" s="426"/>
      <c r="J833" s="426"/>
      <c r="K833" s="426"/>
      <c r="L833" s="426"/>
      <c r="M833" s="426"/>
      <c r="N833" s="426"/>
      <c r="O833" s="426"/>
      <c r="P833" s="426"/>
      <c r="Q833" s="426"/>
      <c r="R833" s="426"/>
      <c r="S833" s="426"/>
      <c r="T833" s="426"/>
      <c r="U833" s="426"/>
      <c r="V833" s="426"/>
      <c r="W833" s="426"/>
      <c r="X833" s="426"/>
      <c r="Y833" s="426"/>
      <c r="Z833" s="426"/>
      <c r="AA833" s="426"/>
    </row>
    <row r="834" spans="1:27" ht="15.75" customHeight="1">
      <c r="A834" s="426"/>
      <c r="B834" s="426"/>
      <c r="C834" s="426"/>
      <c r="D834" s="426"/>
      <c r="E834" s="426"/>
      <c r="F834" s="426"/>
      <c r="G834" s="426"/>
      <c r="H834" s="426"/>
      <c r="I834" s="426"/>
      <c r="J834" s="426"/>
      <c r="K834" s="426"/>
      <c r="L834" s="426"/>
      <c r="M834" s="426"/>
      <c r="N834" s="426"/>
      <c r="O834" s="426"/>
      <c r="P834" s="426"/>
      <c r="Q834" s="426"/>
      <c r="R834" s="426"/>
      <c r="S834" s="426"/>
      <c r="T834" s="426"/>
      <c r="U834" s="426"/>
      <c r="V834" s="426"/>
      <c r="W834" s="426"/>
      <c r="X834" s="426"/>
      <c r="Y834" s="426"/>
      <c r="Z834" s="426"/>
      <c r="AA834" s="426"/>
    </row>
    <row r="835" spans="1:27" ht="15.75" customHeight="1">
      <c r="A835" s="426"/>
      <c r="B835" s="426"/>
      <c r="C835" s="426"/>
      <c r="D835" s="426"/>
      <c r="E835" s="426"/>
      <c r="F835" s="426"/>
      <c r="G835" s="426"/>
      <c r="H835" s="426"/>
      <c r="I835" s="426"/>
      <c r="J835" s="426"/>
      <c r="K835" s="426"/>
      <c r="L835" s="426"/>
      <c r="M835" s="426"/>
      <c r="N835" s="426"/>
      <c r="O835" s="426"/>
      <c r="P835" s="426"/>
      <c r="Q835" s="426"/>
      <c r="R835" s="426"/>
      <c r="S835" s="426"/>
      <c r="T835" s="426"/>
      <c r="U835" s="426"/>
      <c r="V835" s="426"/>
      <c r="W835" s="426"/>
      <c r="X835" s="426"/>
      <c r="Y835" s="426"/>
      <c r="Z835" s="426"/>
      <c r="AA835" s="426"/>
    </row>
    <row r="836" spans="1:27" ht="15.75" customHeight="1">
      <c r="A836" s="426"/>
      <c r="B836" s="426"/>
      <c r="C836" s="426"/>
      <c r="D836" s="426"/>
      <c r="E836" s="426"/>
      <c r="F836" s="426"/>
      <c r="G836" s="426"/>
      <c r="H836" s="426"/>
      <c r="I836" s="426"/>
      <c r="J836" s="426"/>
      <c r="K836" s="426"/>
      <c r="L836" s="426"/>
      <c r="M836" s="426"/>
      <c r="N836" s="426"/>
      <c r="O836" s="426"/>
      <c r="P836" s="426"/>
      <c r="Q836" s="426"/>
      <c r="R836" s="426"/>
      <c r="S836" s="426"/>
      <c r="T836" s="426"/>
      <c r="U836" s="426"/>
      <c r="V836" s="426"/>
      <c r="W836" s="426"/>
      <c r="X836" s="426"/>
      <c r="Y836" s="426"/>
      <c r="Z836" s="426"/>
      <c r="AA836" s="426"/>
    </row>
    <row r="837" spans="1:27" ht="15.75" customHeight="1">
      <c r="A837" s="426"/>
      <c r="B837" s="426"/>
      <c r="C837" s="426"/>
      <c r="D837" s="426"/>
      <c r="E837" s="426"/>
      <c r="F837" s="426"/>
      <c r="G837" s="426"/>
      <c r="H837" s="426"/>
      <c r="I837" s="426"/>
      <c r="J837" s="426"/>
      <c r="K837" s="426"/>
      <c r="L837" s="426"/>
      <c r="M837" s="426"/>
      <c r="N837" s="426"/>
      <c r="O837" s="426"/>
      <c r="P837" s="426"/>
      <c r="Q837" s="426"/>
      <c r="R837" s="426"/>
      <c r="S837" s="426"/>
      <c r="T837" s="426"/>
      <c r="U837" s="426"/>
      <c r="V837" s="426"/>
      <c r="W837" s="426"/>
      <c r="X837" s="426"/>
      <c r="Y837" s="426"/>
      <c r="Z837" s="426"/>
      <c r="AA837" s="426"/>
    </row>
    <row r="838" spans="1:27" ht="15.75" customHeight="1">
      <c r="A838" s="426"/>
      <c r="B838" s="426"/>
      <c r="C838" s="426"/>
      <c r="D838" s="426"/>
      <c r="E838" s="426"/>
      <c r="F838" s="426"/>
      <c r="G838" s="426"/>
      <c r="H838" s="426"/>
      <c r="I838" s="426"/>
      <c r="J838" s="426"/>
      <c r="K838" s="426"/>
      <c r="L838" s="426"/>
      <c r="M838" s="426"/>
      <c r="N838" s="426"/>
      <c r="O838" s="426"/>
      <c r="P838" s="426"/>
      <c r="Q838" s="426"/>
      <c r="R838" s="426"/>
      <c r="S838" s="426"/>
      <c r="T838" s="426"/>
      <c r="U838" s="426"/>
      <c r="V838" s="426"/>
      <c r="W838" s="426"/>
      <c r="X838" s="426"/>
      <c r="Y838" s="426"/>
      <c r="Z838" s="426"/>
      <c r="AA838" s="426"/>
    </row>
    <row r="839" spans="1:27" ht="15.75" customHeight="1">
      <c r="A839" s="426"/>
      <c r="B839" s="426"/>
      <c r="C839" s="426"/>
      <c r="D839" s="426"/>
      <c r="E839" s="426"/>
      <c r="F839" s="426"/>
      <c r="G839" s="426"/>
      <c r="H839" s="426"/>
      <c r="I839" s="426"/>
      <c r="J839" s="426"/>
      <c r="K839" s="426"/>
      <c r="L839" s="426"/>
      <c r="M839" s="426"/>
      <c r="N839" s="426"/>
      <c r="O839" s="426"/>
      <c r="P839" s="426"/>
      <c r="Q839" s="426"/>
      <c r="R839" s="426"/>
      <c r="S839" s="426"/>
      <c r="T839" s="426"/>
      <c r="U839" s="426"/>
      <c r="V839" s="426"/>
      <c r="W839" s="426"/>
      <c r="X839" s="426"/>
      <c r="Y839" s="426"/>
      <c r="Z839" s="426"/>
      <c r="AA839" s="426"/>
    </row>
    <row r="840" spans="1:27" ht="15.75" customHeight="1">
      <c r="A840" s="426"/>
      <c r="B840" s="426"/>
      <c r="C840" s="426"/>
      <c r="D840" s="426"/>
      <c r="E840" s="426"/>
      <c r="F840" s="426"/>
      <c r="G840" s="426"/>
      <c r="H840" s="426"/>
      <c r="I840" s="426"/>
      <c r="J840" s="426"/>
      <c r="K840" s="426"/>
      <c r="L840" s="426"/>
      <c r="M840" s="426"/>
      <c r="N840" s="426"/>
      <c r="O840" s="426"/>
      <c r="P840" s="426"/>
      <c r="Q840" s="426"/>
      <c r="R840" s="426"/>
      <c r="S840" s="426"/>
      <c r="T840" s="426"/>
      <c r="U840" s="426"/>
      <c r="V840" s="426"/>
      <c r="W840" s="426"/>
      <c r="X840" s="426"/>
      <c r="Y840" s="426"/>
      <c r="Z840" s="426"/>
      <c r="AA840" s="426"/>
    </row>
    <row r="841" spans="1:27" ht="15.75" customHeight="1">
      <c r="A841" s="426"/>
      <c r="B841" s="426"/>
      <c r="C841" s="426"/>
      <c r="D841" s="426"/>
      <c r="E841" s="426"/>
      <c r="F841" s="426"/>
      <c r="G841" s="426"/>
      <c r="H841" s="426"/>
      <c r="I841" s="426"/>
      <c r="J841" s="426"/>
      <c r="K841" s="426"/>
      <c r="L841" s="426"/>
      <c r="M841" s="426"/>
      <c r="N841" s="426"/>
      <c r="O841" s="426"/>
      <c r="P841" s="426"/>
      <c r="Q841" s="426"/>
      <c r="R841" s="426"/>
      <c r="S841" s="426"/>
      <c r="T841" s="426"/>
      <c r="U841" s="426"/>
      <c r="V841" s="426"/>
      <c r="W841" s="426"/>
      <c r="X841" s="426"/>
      <c r="Y841" s="426"/>
      <c r="Z841" s="426"/>
      <c r="AA841" s="426"/>
    </row>
    <row r="842" spans="1:27" ht="15.75" customHeight="1">
      <c r="A842" s="426"/>
      <c r="B842" s="426"/>
      <c r="C842" s="426"/>
      <c r="D842" s="426"/>
      <c r="E842" s="426"/>
      <c r="F842" s="426"/>
      <c r="G842" s="426"/>
      <c r="H842" s="426"/>
      <c r="I842" s="426"/>
      <c r="J842" s="426"/>
      <c r="K842" s="426"/>
      <c r="L842" s="426"/>
      <c r="M842" s="426"/>
      <c r="N842" s="426"/>
      <c r="O842" s="426"/>
      <c r="P842" s="426"/>
      <c r="Q842" s="426"/>
      <c r="R842" s="426"/>
      <c r="S842" s="426"/>
      <c r="T842" s="426"/>
      <c r="U842" s="426"/>
      <c r="V842" s="426"/>
      <c r="W842" s="426"/>
      <c r="X842" s="426"/>
      <c r="Y842" s="426"/>
      <c r="Z842" s="426"/>
      <c r="AA842" s="426"/>
    </row>
    <row r="843" spans="1:27" ht="15.75" customHeight="1">
      <c r="A843" s="426"/>
      <c r="B843" s="426"/>
      <c r="C843" s="426"/>
      <c r="D843" s="426"/>
      <c r="E843" s="426"/>
      <c r="F843" s="426"/>
      <c r="G843" s="426"/>
      <c r="H843" s="426"/>
      <c r="I843" s="426"/>
      <c r="J843" s="426"/>
      <c r="K843" s="426"/>
      <c r="L843" s="426"/>
      <c r="M843" s="426"/>
      <c r="N843" s="426"/>
      <c r="O843" s="426"/>
      <c r="P843" s="426"/>
      <c r="Q843" s="426"/>
      <c r="R843" s="426"/>
      <c r="S843" s="426"/>
      <c r="T843" s="426"/>
      <c r="U843" s="426"/>
      <c r="V843" s="426"/>
      <c r="W843" s="426"/>
      <c r="X843" s="426"/>
      <c r="Y843" s="426"/>
      <c r="Z843" s="426"/>
      <c r="AA843" s="426"/>
    </row>
    <row r="844" spans="1:27" ht="15.75" customHeight="1">
      <c r="A844" s="426"/>
      <c r="B844" s="426"/>
      <c r="C844" s="426"/>
      <c r="D844" s="426"/>
      <c r="E844" s="426"/>
      <c r="F844" s="426"/>
      <c r="G844" s="426"/>
      <c r="H844" s="426"/>
      <c r="I844" s="426"/>
      <c r="J844" s="426"/>
      <c r="K844" s="426"/>
      <c r="L844" s="426"/>
      <c r="M844" s="426"/>
      <c r="N844" s="426"/>
      <c r="O844" s="426"/>
      <c r="P844" s="426"/>
      <c r="Q844" s="426"/>
      <c r="R844" s="426"/>
      <c r="S844" s="426"/>
      <c r="T844" s="426"/>
      <c r="U844" s="426"/>
      <c r="V844" s="426"/>
      <c r="W844" s="426"/>
      <c r="X844" s="426"/>
      <c r="Y844" s="426"/>
      <c r="Z844" s="426"/>
      <c r="AA844" s="426"/>
    </row>
    <row r="845" spans="1:27" ht="15.75" customHeight="1">
      <c r="A845" s="426"/>
      <c r="B845" s="426"/>
      <c r="C845" s="426"/>
      <c r="D845" s="426"/>
      <c r="E845" s="426"/>
      <c r="F845" s="426"/>
      <c r="G845" s="426"/>
      <c r="H845" s="426"/>
      <c r="I845" s="426"/>
      <c r="J845" s="426"/>
      <c r="K845" s="426"/>
      <c r="L845" s="426"/>
      <c r="M845" s="426"/>
      <c r="N845" s="426"/>
      <c r="O845" s="426"/>
      <c r="P845" s="426"/>
      <c r="Q845" s="426"/>
      <c r="R845" s="426"/>
      <c r="S845" s="426"/>
      <c r="T845" s="426"/>
      <c r="U845" s="426"/>
      <c r="V845" s="426"/>
      <c r="W845" s="426"/>
      <c r="X845" s="426"/>
      <c r="Y845" s="426"/>
      <c r="Z845" s="426"/>
      <c r="AA845" s="426"/>
    </row>
    <row r="846" spans="1:27" ht="15.75" customHeight="1">
      <c r="A846" s="426"/>
      <c r="B846" s="426"/>
      <c r="C846" s="426"/>
      <c r="D846" s="426"/>
      <c r="E846" s="426"/>
      <c r="F846" s="426"/>
      <c r="G846" s="426"/>
      <c r="H846" s="426"/>
      <c r="I846" s="426"/>
      <c r="J846" s="426"/>
      <c r="K846" s="426"/>
      <c r="L846" s="426"/>
      <c r="M846" s="426"/>
      <c r="N846" s="426"/>
      <c r="O846" s="426"/>
      <c r="P846" s="426"/>
      <c r="Q846" s="426"/>
      <c r="R846" s="426"/>
      <c r="S846" s="426"/>
      <c r="T846" s="426"/>
      <c r="U846" s="426"/>
      <c r="V846" s="426"/>
      <c r="W846" s="426"/>
      <c r="X846" s="426"/>
      <c r="Y846" s="426"/>
      <c r="Z846" s="426"/>
      <c r="AA846" s="426"/>
    </row>
    <row r="847" spans="1:27" ht="15.75" customHeight="1">
      <c r="A847" s="426"/>
      <c r="B847" s="426"/>
      <c r="C847" s="426"/>
      <c r="D847" s="426"/>
      <c r="E847" s="426"/>
      <c r="F847" s="426"/>
      <c r="G847" s="426"/>
      <c r="H847" s="426"/>
      <c r="I847" s="426"/>
      <c r="J847" s="426"/>
      <c r="K847" s="426"/>
      <c r="L847" s="426"/>
      <c r="M847" s="426"/>
      <c r="N847" s="426"/>
      <c r="O847" s="426"/>
      <c r="P847" s="426"/>
      <c r="Q847" s="426"/>
      <c r="R847" s="426"/>
      <c r="S847" s="426"/>
      <c r="T847" s="426"/>
      <c r="U847" s="426"/>
      <c r="V847" s="426"/>
      <c r="W847" s="426"/>
      <c r="X847" s="426"/>
      <c r="Y847" s="426"/>
      <c r="Z847" s="426"/>
      <c r="AA847" s="426"/>
    </row>
    <row r="848" spans="1:27" ht="15.75" customHeight="1">
      <c r="A848" s="426"/>
      <c r="B848" s="426"/>
      <c r="C848" s="426"/>
      <c r="D848" s="426"/>
      <c r="E848" s="426"/>
      <c r="F848" s="426"/>
      <c r="G848" s="426"/>
      <c r="H848" s="426"/>
      <c r="I848" s="426"/>
      <c r="J848" s="426"/>
      <c r="K848" s="426"/>
      <c r="L848" s="426"/>
      <c r="M848" s="426"/>
      <c r="N848" s="426"/>
      <c r="O848" s="426"/>
      <c r="P848" s="426"/>
      <c r="Q848" s="426"/>
      <c r="R848" s="426"/>
      <c r="S848" s="426"/>
      <c r="T848" s="426"/>
      <c r="U848" s="426"/>
      <c r="V848" s="426"/>
      <c r="W848" s="426"/>
      <c r="X848" s="426"/>
      <c r="Y848" s="426"/>
      <c r="Z848" s="426"/>
      <c r="AA848" s="426"/>
    </row>
    <row r="849" spans="1:27" ht="15.75" customHeight="1">
      <c r="A849" s="426"/>
      <c r="B849" s="426"/>
      <c r="C849" s="426"/>
      <c r="D849" s="426"/>
      <c r="E849" s="426"/>
      <c r="F849" s="426"/>
      <c r="G849" s="426"/>
      <c r="H849" s="426"/>
      <c r="I849" s="426"/>
      <c r="J849" s="426"/>
      <c r="K849" s="426"/>
      <c r="L849" s="426"/>
      <c r="M849" s="426"/>
      <c r="N849" s="426"/>
      <c r="O849" s="426"/>
      <c r="P849" s="426"/>
      <c r="Q849" s="426"/>
      <c r="R849" s="426"/>
      <c r="S849" s="426"/>
      <c r="T849" s="426"/>
      <c r="U849" s="426"/>
      <c r="V849" s="426"/>
      <c r="W849" s="426"/>
      <c r="X849" s="426"/>
      <c r="Y849" s="426"/>
      <c r="Z849" s="426"/>
      <c r="AA849" s="426"/>
    </row>
    <row r="850" spans="1:27" ht="15.75" customHeight="1">
      <c r="A850" s="426"/>
      <c r="B850" s="426"/>
      <c r="C850" s="426"/>
      <c r="D850" s="426"/>
      <c r="E850" s="426"/>
      <c r="F850" s="426"/>
      <c r="G850" s="426"/>
      <c r="H850" s="426"/>
      <c r="I850" s="426"/>
      <c r="J850" s="426"/>
      <c r="K850" s="426"/>
      <c r="L850" s="426"/>
      <c r="M850" s="426"/>
      <c r="N850" s="426"/>
      <c r="O850" s="426"/>
      <c r="P850" s="426"/>
      <c r="Q850" s="426"/>
      <c r="R850" s="426"/>
      <c r="S850" s="426"/>
      <c r="T850" s="426"/>
      <c r="U850" s="426"/>
      <c r="V850" s="426"/>
      <c r="W850" s="426"/>
      <c r="X850" s="426"/>
      <c r="Y850" s="426"/>
      <c r="Z850" s="426"/>
      <c r="AA850" s="426"/>
    </row>
    <row r="851" spans="1:27" ht="15.75" customHeight="1">
      <c r="A851" s="426"/>
      <c r="B851" s="426"/>
      <c r="C851" s="426"/>
      <c r="D851" s="426"/>
      <c r="E851" s="426"/>
      <c r="F851" s="426"/>
      <c r="G851" s="426"/>
      <c r="H851" s="426"/>
      <c r="I851" s="426"/>
      <c r="J851" s="426"/>
      <c r="K851" s="426"/>
      <c r="L851" s="426"/>
      <c r="M851" s="426"/>
      <c r="N851" s="426"/>
      <c r="O851" s="426"/>
      <c r="P851" s="426"/>
      <c r="Q851" s="426"/>
      <c r="R851" s="426"/>
      <c r="S851" s="426"/>
      <c r="T851" s="426"/>
      <c r="U851" s="426"/>
      <c r="V851" s="426"/>
      <c r="W851" s="426"/>
      <c r="X851" s="426"/>
      <c r="Y851" s="426"/>
      <c r="Z851" s="426"/>
      <c r="AA851" s="426"/>
    </row>
    <row r="852" spans="1:27" ht="15.75" customHeight="1">
      <c r="A852" s="426"/>
      <c r="B852" s="426"/>
      <c r="C852" s="426"/>
      <c r="D852" s="426"/>
      <c r="E852" s="426"/>
      <c r="F852" s="426"/>
      <c r="G852" s="426"/>
      <c r="H852" s="426"/>
      <c r="I852" s="426"/>
      <c r="J852" s="426"/>
      <c r="K852" s="426"/>
      <c r="L852" s="426"/>
      <c r="M852" s="426"/>
      <c r="N852" s="426"/>
      <c r="O852" s="426"/>
      <c r="P852" s="426"/>
      <c r="Q852" s="426"/>
      <c r="R852" s="426"/>
      <c r="S852" s="426"/>
      <c r="T852" s="426"/>
      <c r="U852" s="426"/>
      <c r="V852" s="426"/>
      <c r="W852" s="426"/>
      <c r="X852" s="426"/>
      <c r="Y852" s="426"/>
      <c r="Z852" s="426"/>
      <c r="AA852" s="426"/>
    </row>
    <row r="853" spans="1:27" ht="15.75" customHeight="1">
      <c r="A853" s="426"/>
      <c r="B853" s="426"/>
      <c r="C853" s="426"/>
      <c r="D853" s="426"/>
      <c r="E853" s="426"/>
      <c r="F853" s="426"/>
      <c r="G853" s="426"/>
      <c r="H853" s="426"/>
      <c r="I853" s="426"/>
      <c r="J853" s="426"/>
      <c r="K853" s="426"/>
      <c r="L853" s="426"/>
      <c r="M853" s="426"/>
      <c r="N853" s="426"/>
      <c r="O853" s="426"/>
      <c r="P853" s="426"/>
      <c r="Q853" s="426"/>
      <c r="R853" s="426"/>
      <c r="S853" s="426"/>
      <c r="T853" s="426"/>
      <c r="U853" s="426"/>
      <c r="V853" s="426"/>
      <c r="W853" s="426"/>
      <c r="X853" s="426"/>
      <c r="Y853" s="426"/>
      <c r="Z853" s="426"/>
      <c r="AA853" s="426"/>
    </row>
    <row r="854" spans="1:27" ht="15.75" customHeight="1">
      <c r="A854" s="426"/>
      <c r="B854" s="426"/>
      <c r="C854" s="426"/>
      <c r="D854" s="426"/>
      <c r="E854" s="426"/>
      <c r="F854" s="426"/>
      <c r="G854" s="426"/>
      <c r="H854" s="426"/>
      <c r="I854" s="426"/>
      <c r="J854" s="426"/>
      <c r="K854" s="426"/>
      <c r="L854" s="426"/>
      <c r="M854" s="426"/>
      <c r="N854" s="426"/>
      <c r="O854" s="426"/>
      <c r="P854" s="426"/>
      <c r="Q854" s="426"/>
      <c r="R854" s="426"/>
      <c r="S854" s="426"/>
      <c r="T854" s="426"/>
      <c r="U854" s="426"/>
      <c r="V854" s="426"/>
      <c r="W854" s="426"/>
      <c r="X854" s="426"/>
      <c r="Y854" s="426"/>
      <c r="Z854" s="426"/>
      <c r="AA854" s="426"/>
    </row>
    <row r="855" spans="1:27" ht="15.75" customHeight="1">
      <c r="A855" s="426"/>
      <c r="B855" s="426"/>
      <c r="C855" s="426"/>
      <c r="D855" s="426"/>
      <c r="E855" s="426"/>
      <c r="F855" s="426"/>
      <c r="G855" s="426"/>
      <c r="H855" s="426"/>
      <c r="I855" s="426"/>
      <c r="J855" s="426"/>
      <c r="K855" s="426"/>
      <c r="L855" s="426"/>
      <c r="M855" s="426"/>
      <c r="N855" s="426"/>
      <c r="O855" s="426"/>
      <c r="P855" s="426"/>
      <c r="Q855" s="426"/>
      <c r="R855" s="426"/>
      <c r="S855" s="426"/>
      <c r="T855" s="426"/>
      <c r="U855" s="426"/>
      <c r="V855" s="426"/>
      <c r="W855" s="426"/>
      <c r="X855" s="426"/>
      <c r="Y855" s="426"/>
      <c r="Z855" s="426"/>
      <c r="AA855" s="426"/>
    </row>
    <row r="856" spans="1:27" ht="15.75" customHeight="1">
      <c r="A856" s="426"/>
      <c r="B856" s="426"/>
      <c r="C856" s="426"/>
      <c r="D856" s="426"/>
      <c r="E856" s="426"/>
      <c r="F856" s="426"/>
      <c r="G856" s="426"/>
      <c r="H856" s="426"/>
      <c r="I856" s="426"/>
      <c r="J856" s="426"/>
      <c r="K856" s="426"/>
      <c r="L856" s="426"/>
      <c r="M856" s="426"/>
      <c r="N856" s="426"/>
      <c r="O856" s="426"/>
      <c r="P856" s="426"/>
      <c r="Q856" s="426"/>
      <c r="R856" s="426"/>
      <c r="S856" s="426"/>
      <c r="T856" s="426"/>
      <c r="U856" s="426"/>
      <c r="V856" s="426"/>
      <c r="W856" s="426"/>
      <c r="X856" s="426"/>
      <c r="Y856" s="426"/>
      <c r="Z856" s="426"/>
      <c r="AA856" s="426"/>
    </row>
    <row r="857" spans="1:27" ht="15.75" customHeight="1">
      <c r="A857" s="426"/>
      <c r="B857" s="426"/>
      <c r="C857" s="426"/>
      <c r="D857" s="426"/>
      <c r="E857" s="426"/>
      <c r="F857" s="426"/>
      <c r="G857" s="426"/>
      <c r="H857" s="426"/>
      <c r="I857" s="426"/>
      <c r="J857" s="426"/>
      <c r="K857" s="426"/>
      <c r="L857" s="426"/>
      <c r="M857" s="426"/>
      <c r="N857" s="426"/>
      <c r="O857" s="426"/>
      <c r="P857" s="426"/>
      <c r="Q857" s="426"/>
      <c r="R857" s="426"/>
      <c r="S857" s="426"/>
      <c r="T857" s="426"/>
      <c r="U857" s="426"/>
      <c r="V857" s="426"/>
      <c r="W857" s="426"/>
      <c r="X857" s="426"/>
      <c r="Y857" s="426"/>
      <c r="Z857" s="426"/>
      <c r="AA857" s="426"/>
    </row>
    <row r="858" spans="1:27" ht="15.75" customHeight="1">
      <c r="A858" s="426"/>
      <c r="B858" s="426"/>
      <c r="C858" s="426"/>
      <c r="D858" s="426"/>
      <c r="E858" s="426"/>
      <c r="F858" s="426"/>
      <c r="G858" s="426"/>
      <c r="H858" s="426"/>
      <c r="I858" s="426"/>
      <c r="J858" s="426"/>
      <c r="K858" s="426"/>
      <c r="L858" s="426"/>
      <c r="M858" s="426"/>
      <c r="N858" s="426"/>
      <c r="O858" s="426"/>
      <c r="P858" s="426"/>
      <c r="Q858" s="426"/>
      <c r="R858" s="426"/>
      <c r="S858" s="426"/>
      <c r="T858" s="426"/>
      <c r="U858" s="426"/>
      <c r="V858" s="426"/>
      <c r="W858" s="426"/>
      <c r="X858" s="426"/>
      <c r="Y858" s="426"/>
      <c r="Z858" s="426"/>
      <c r="AA858" s="426"/>
    </row>
    <row r="859" spans="1:27" ht="15.75" customHeight="1">
      <c r="A859" s="426"/>
      <c r="B859" s="426"/>
      <c r="C859" s="426"/>
      <c r="D859" s="426"/>
      <c r="E859" s="426"/>
      <c r="F859" s="426"/>
      <c r="G859" s="426"/>
      <c r="H859" s="426"/>
      <c r="I859" s="426"/>
      <c r="J859" s="426"/>
      <c r="K859" s="426"/>
      <c r="L859" s="426"/>
      <c r="M859" s="426"/>
      <c r="N859" s="426"/>
      <c r="O859" s="426"/>
      <c r="P859" s="426"/>
      <c r="Q859" s="426"/>
      <c r="R859" s="426"/>
      <c r="S859" s="426"/>
      <c r="T859" s="426"/>
      <c r="U859" s="426"/>
      <c r="V859" s="426"/>
      <c r="W859" s="426"/>
      <c r="X859" s="426"/>
      <c r="Y859" s="426"/>
      <c r="Z859" s="426"/>
      <c r="AA859" s="426"/>
    </row>
    <row r="860" spans="1:27" ht="15.75" customHeight="1">
      <c r="A860" s="426"/>
      <c r="B860" s="426"/>
      <c r="C860" s="426"/>
      <c r="D860" s="426"/>
      <c r="E860" s="426"/>
      <c r="F860" s="426"/>
      <c r="G860" s="426"/>
      <c r="H860" s="426"/>
      <c r="I860" s="426"/>
      <c r="J860" s="426"/>
      <c r="K860" s="426"/>
      <c r="L860" s="426"/>
      <c r="M860" s="426"/>
      <c r="N860" s="426"/>
      <c r="O860" s="426"/>
      <c r="P860" s="426"/>
      <c r="Q860" s="426"/>
      <c r="R860" s="426"/>
      <c r="S860" s="426"/>
      <c r="T860" s="426"/>
      <c r="U860" s="426"/>
      <c r="V860" s="426"/>
      <c r="W860" s="426"/>
      <c r="X860" s="426"/>
      <c r="Y860" s="426"/>
      <c r="Z860" s="426"/>
      <c r="AA860" s="426"/>
    </row>
    <row r="861" spans="1:27" ht="15.75" customHeight="1">
      <c r="A861" s="426"/>
      <c r="B861" s="426"/>
      <c r="C861" s="426"/>
      <c r="D861" s="426"/>
      <c r="E861" s="426"/>
      <c r="F861" s="426"/>
      <c r="G861" s="426"/>
      <c r="H861" s="426"/>
      <c r="I861" s="426"/>
      <c r="J861" s="426"/>
      <c r="K861" s="426"/>
      <c r="L861" s="426"/>
      <c r="M861" s="426"/>
      <c r="N861" s="426"/>
      <c r="O861" s="426"/>
      <c r="P861" s="426"/>
      <c r="Q861" s="426"/>
      <c r="R861" s="426"/>
      <c r="S861" s="426"/>
      <c r="T861" s="426"/>
      <c r="U861" s="426"/>
      <c r="V861" s="426"/>
      <c r="W861" s="426"/>
      <c r="X861" s="426"/>
      <c r="Y861" s="426"/>
      <c r="Z861" s="426"/>
      <c r="AA861" s="426"/>
    </row>
    <row r="862" spans="1:27" ht="15.75" customHeight="1">
      <c r="A862" s="426"/>
      <c r="B862" s="426"/>
      <c r="C862" s="426"/>
      <c r="D862" s="426"/>
      <c r="E862" s="426"/>
      <c r="F862" s="426"/>
      <c r="G862" s="426"/>
      <c r="H862" s="426"/>
      <c r="I862" s="426"/>
      <c r="J862" s="426"/>
      <c r="K862" s="426"/>
      <c r="L862" s="426"/>
      <c r="M862" s="426"/>
      <c r="N862" s="426"/>
      <c r="O862" s="426"/>
      <c r="P862" s="426"/>
      <c r="Q862" s="426"/>
      <c r="R862" s="426"/>
      <c r="S862" s="426"/>
      <c r="T862" s="426"/>
      <c r="U862" s="426"/>
      <c r="V862" s="426"/>
      <c r="W862" s="426"/>
      <c r="X862" s="426"/>
      <c r="Y862" s="426"/>
      <c r="Z862" s="426"/>
      <c r="AA862" s="426"/>
    </row>
    <row r="863" spans="1:27" ht="15.75" customHeight="1">
      <c r="A863" s="426"/>
      <c r="B863" s="426"/>
      <c r="C863" s="426"/>
      <c r="D863" s="426"/>
      <c r="E863" s="426"/>
      <c r="F863" s="426"/>
      <c r="G863" s="426"/>
      <c r="H863" s="426"/>
      <c r="I863" s="426"/>
      <c r="J863" s="426"/>
      <c r="K863" s="426"/>
      <c r="L863" s="426"/>
      <c r="M863" s="426"/>
      <c r="N863" s="426"/>
      <c r="O863" s="426"/>
      <c r="P863" s="426"/>
      <c r="Q863" s="426"/>
      <c r="R863" s="426"/>
      <c r="S863" s="426"/>
      <c r="T863" s="426"/>
      <c r="U863" s="426"/>
      <c r="V863" s="426"/>
      <c r="W863" s="426"/>
      <c r="X863" s="426"/>
      <c r="Y863" s="426"/>
      <c r="Z863" s="426"/>
      <c r="AA863" s="426"/>
    </row>
    <row r="864" spans="1:27" ht="15.75" customHeight="1">
      <c r="A864" s="426"/>
      <c r="B864" s="426"/>
      <c r="C864" s="426"/>
      <c r="D864" s="426"/>
      <c r="E864" s="426"/>
      <c r="F864" s="426"/>
      <c r="G864" s="426"/>
      <c r="H864" s="426"/>
      <c r="I864" s="426"/>
      <c r="J864" s="426"/>
      <c r="K864" s="426"/>
      <c r="L864" s="426"/>
      <c r="M864" s="426"/>
      <c r="N864" s="426"/>
      <c r="O864" s="426"/>
      <c r="P864" s="426"/>
      <c r="Q864" s="426"/>
      <c r="R864" s="426"/>
      <c r="S864" s="426"/>
      <c r="T864" s="426"/>
      <c r="U864" s="426"/>
      <c r="V864" s="426"/>
      <c r="W864" s="426"/>
      <c r="X864" s="426"/>
      <c r="Y864" s="426"/>
      <c r="Z864" s="426"/>
      <c r="AA864" s="426"/>
    </row>
    <row r="865" spans="1:27" ht="15.75" customHeight="1">
      <c r="A865" s="426"/>
      <c r="B865" s="426"/>
      <c r="C865" s="426"/>
      <c r="D865" s="426"/>
      <c r="E865" s="426"/>
      <c r="F865" s="426"/>
      <c r="G865" s="426"/>
      <c r="H865" s="426"/>
      <c r="I865" s="426"/>
      <c r="J865" s="426"/>
      <c r="K865" s="426"/>
      <c r="L865" s="426"/>
      <c r="M865" s="426"/>
      <c r="N865" s="426"/>
      <c r="O865" s="426"/>
      <c r="P865" s="426"/>
      <c r="Q865" s="426"/>
      <c r="R865" s="426"/>
      <c r="S865" s="426"/>
      <c r="T865" s="426"/>
      <c r="U865" s="426"/>
      <c r="V865" s="426"/>
      <c r="W865" s="426"/>
      <c r="X865" s="426"/>
      <c r="Y865" s="426"/>
      <c r="Z865" s="426"/>
      <c r="AA865" s="426"/>
    </row>
    <row r="866" spans="1:27" ht="15.75" customHeight="1">
      <c r="A866" s="426"/>
      <c r="B866" s="426"/>
      <c r="C866" s="426"/>
      <c r="D866" s="426"/>
      <c r="E866" s="426"/>
      <c r="F866" s="426"/>
      <c r="G866" s="426"/>
      <c r="H866" s="426"/>
      <c r="I866" s="426"/>
      <c r="J866" s="426"/>
      <c r="K866" s="426"/>
      <c r="L866" s="426"/>
      <c r="M866" s="426"/>
      <c r="N866" s="426"/>
      <c r="O866" s="426"/>
      <c r="P866" s="426"/>
      <c r="Q866" s="426"/>
      <c r="R866" s="426"/>
      <c r="S866" s="426"/>
      <c r="T866" s="426"/>
      <c r="U866" s="426"/>
      <c r="V866" s="426"/>
      <c r="W866" s="426"/>
      <c r="X866" s="426"/>
      <c r="Y866" s="426"/>
      <c r="Z866" s="426"/>
      <c r="AA866" s="426"/>
    </row>
    <row r="867" spans="1:27" ht="15.75" customHeight="1">
      <c r="A867" s="426"/>
      <c r="B867" s="426"/>
      <c r="C867" s="426"/>
      <c r="D867" s="426"/>
      <c r="E867" s="426"/>
      <c r="F867" s="426"/>
      <c r="G867" s="426"/>
      <c r="H867" s="426"/>
      <c r="I867" s="426"/>
      <c r="J867" s="426"/>
      <c r="K867" s="426"/>
      <c r="L867" s="426"/>
      <c r="M867" s="426"/>
      <c r="N867" s="426"/>
      <c r="O867" s="426"/>
      <c r="P867" s="426"/>
      <c r="Q867" s="426"/>
      <c r="R867" s="426"/>
      <c r="S867" s="426"/>
      <c r="T867" s="426"/>
      <c r="U867" s="426"/>
      <c r="V867" s="426"/>
      <c r="W867" s="426"/>
      <c r="X867" s="426"/>
      <c r="Y867" s="426"/>
      <c r="Z867" s="426"/>
      <c r="AA867" s="426"/>
    </row>
    <row r="868" spans="1:27" ht="15.75" customHeight="1">
      <c r="A868" s="426"/>
      <c r="B868" s="426"/>
      <c r="C868" s="426"/>
      <c r="D868" s="426"/>
      <c r="E868" s="426"/>
      <c r="F868" s="426"/>
      <c r="G868" s="426"/>
      <c r="H868" s="426"/>
      <c r="I868" s="426"/>
      <c r="J868" s="426"/>
      <c r="K868" s="426"/>
      <c r="L868" s="426"/>
      <c r="M868" s="426"/>
      <c r="N868" s="426"/>
      <c r="O868" s="426"/>
      <c r="P868" s="426"/>
      <c r="Q868" s="426"/>
      <c r="R868" s="426"/>
      <c r="S868" s="426"/>
      <c r="T868" s="426"/>
      <c r="U868" s="426"/>
      <c r="V868" s="426"/>
      <c r="W868" s="426"/>
      <c r="X868" s="426"/>
      <c r="Y868" s="426"/>
      <c r="Z868" s="426"/>
      <c r="AA868" s="426"/>
    </row>
    <row r="869" spans="1:27" ht="15.75" customHeight="1">
      <c r="A869" s="426"/>
      <c r="B869" s="426"/>
      <c r="C869" s="426"/>
      <c r="D869" s="426"/>
      <c r="E869" s="426"/>
      <c r="F869" s="426"/>
      <c r="G869" s="426"/>
      <c r="H869" s="426"/>
      <c r="I869" s="426"/>
      <c r="J869" s="426"/>
      <c r="K869" s="426"/>
      <c r="L869" s="426"/>
      <c r="M869" s="426"/>
      <c r="N869" s="426"/>
      <c r="O869" s="426"/>
      <c r="P869" s="426"/>
      <c r="Q869" s="426"/>
      <c r="R869" s="426"/>
      <c r="S869" s="426"/>
      <c r="T869" s="426"/>
      <c r="U869" s="426"/>
      <c r="V869" s="426"/>
      <c r="W869" s="426"/>
      <c r="X869" s="426"/>
      <c r="Y869" s="426"/>
      <c r="Z869" s="426"/>
      <c r="AA869" s="426"/>
    </row>
    <row r="870" spans="1:27" ht="15.75" customHeight="1">
      <c r="A870" s="426"/>
      <c r="B870" s="426"/>
      <c r="C870" s="426"/>
      <c r="D870" s="426"/>
      <c r="E870" s="426"/>
      <c r="F870" s="426"/>
      <c r="G870" s="426"/>
      <c r="H870" s="426"/>
      <c r="I870" s="426"/>
      <c r="J870" s="426"/>
      <c r="K870" s="426"/>
      <c r="L870" s="426"/>
      <c r="M870" s="426"/>
      <c r="N870" s="426"/>
      <c r="O870" s="426"/>
      <c r="P870" s="426"/>
      <c r="Q870" s="426"/>
      <c r="R870" s="426"/>
      <c r="S870" s="426"/>
      <c r="T870" s="426"/>
      <c r="U870" s="426"/>
      <c r="V870" s="426"/>
      <c r="W870" s="426"/>
      <c r="X870" s="426"/>
      <c r="Y870" s="426"/>
      <c r="Z870" s="426"/>
      <c r="AA870" s="426"/>
    </row>
    <row r="871" spans="1:27" ht="15.75" customHeight="1">
      <c r="A871" s="426"/>
      <c r="B871" s="426"/>
      <c r="C871" s="426"/>
      <c r="D871" s="426"/>
      <c r="E871" s="426"/>
      <c r="F871" s="426"/>
      <c r="G871" s="426"/>
      <c r="H871" s="426"/>
      <c r="I871" s="426"/>
      <c r="J871" s="426"/>
      <c r="K871" s="426"/>
      <c r="L871" s="426"/>
      <c r="M871" s="426"/>
      <c r="N871" s="426"/>
      <c r="O871" s="426"/>
      <c r="P871" s="426"/>
      <c r="Q871" s="426"/>
      <c r="R871" s="426"/>
      <c r="S871" s="426"/>
      <c r="T871" s="426"/>
      <c r="U871" s="426"/>
      <c r="V871" s="426"/>
      <c r="W871" s="426"/>
      <c r="X871" s="426"/>
      <c r="Y871" s="426"/>
      <c r="Z871" s="426"/>
      <c r="AA871" s="426"/>
    </row>
    <row r="872" spans="1:27" ht="15.75" customHeight="1">
      <c r="A872" s="426"/>
      <c r="B872" s="426"/>
      <c r="C872" s="426"/>
      <c r="D872" s="426"/>
      <c r="E872" s="426"/>
      <c r="F872" s="426"/>
      <c r="G872" s="426"/>
      <c r="H872" s="426"/>
      <c r="I872" s="426"/>
      <c r="J872" s="426"/>
      <c r="K872" s="426"/>
      <c r="L872" s="426"/>
      <c r="M872" s="426"/>
      <c r="N872" s="426"/>
      <c r="O872" s="426"/>
      <c r="P872" s="426"/>
      <c r="Q872" s="426"/>
      <c r="R872" s="426"/>
      <c r="S872" s="426"/>
      <c r="T872" s="426"/>
      <c r="U872" s="426"/>
      <c r="V872" s="426"/>
      <c r="W872" s="426"/>
      <c r="X872" s="426"/>
      <c r="Y872" s="426"/>
      <c r="Z872" s="426"/>
      <c r="AA872" s="426"/>
    </row>
    <row r="873" spans="1:27" ht="15.75" customHeight="1">
      <c r="A873" s="426"/>
      <c r="B873" s="426"/>
      <c r="C873" s="426"/>
      <c r="D873" s="426"/>
      <c r="E873" s="426"/>
      <c r="F873" s="426"/>
      <c r="G873" s="426"/>
      <c r="H873" s="426"/>
      <c r="I873" s="426"/>
      <c r="J873" s="426"/>
      <c r="K873" s="426"/>
      <c r="L873" s="426"/>
      <c r="M873" s="426"/>
      <c r="N873" s="426"/>
      <c r="O873" s="426"/>
      <c r="P873" s="426"/>
      <c r="Q873" s="426"/>
      <c r="R873" s="426"/>
      <c r="S873" s="426"/>
      <c r="T873" s="426"/>
      <c r="U873" s="426"/>
      <c r="V873" s="426"/>
      <c r="W873" s="426"/>
      <c r="X873" s="426"/>
      <c r="Y873" s="426"/>
      <c r="Z873" s="426"/>
      <c r="AA873" s="426"/>
    </row>
    <row r="874" spans="1:27" ht="15.75" customHeight="1">
      <c r="A874" s="426"/>
      <c r="B874" s="426"/>
      <c r="C874" s="426"/>
      <c r="D874" s="426"/>
      <c r="E874" s="426"/>
      <c r="F874" s="426"/>
      <c r="G874" s="426"/>
      <c r="H874" s="426"/>
      <c r="I874" s="426"/>
      <c r="J874" s="426"/>
      <c r="K874" s="426"/>
      <c r="L874" s="426"/>
      <c r="M874" s="426"/>
      <c r="N874" s="426"/>
      <c r="O874" s="426"/>
      <c r="P874" s="426"/>
      <c r="Q874" s="426"/>
      <c r="R874" s="426"/>
      <c r="S874" s="426"/>
      <c r="T874" s="426"/>
      <c r="U874" s="426"/>
      <c r="V874" s="426"/>
      <c r="W874" s="426"/>
      <c r="X874" s="426"/>
      <c r="Y874" s="426"/>
      <c r="Z874" s="426"/>
      <c r="AA874" s="426"/>
    </row>
    <row r="875" spans="1:27" ht="15.75" customHeight="1">
      <c r="A875" s="426"/>
      <c r="B875" s="426"/>
      <c r="C875" s="426"/>
      <c r="D875" s="426"/>
      <c r="E875" s="426"/>
      <c r="F875" s="426"/>
      <c r="G875" s="426"/>
      <c r="H875" s="426"/>
      <c r="I875" s="426"/>
      <c r="J875" s="426"/>
      <c r="K875" s="426"/>
      <c r="L875" s="426"/>
      <c r="M875" s="426"/>
      <c r="N875" s="426"/>
      <c r="O875" s="426"/>
      <c r="P875" s="426"/>
      <c r="Q875" s="426"/>
      <c r="R875" s="426"/>
      <c r="S875" s="426"/>
      <c r="T875" s="426"/>
      <c r="U875" s="426"/>
      <c r="V875" s="426"/>
      <c r="W875" s="426"/>
      <c r="X875" s="426"/>
      <c r="Y875" s="426"/>
      <c r="Z875" s="426"/>
      <c r="AA875" s="426"/>
    </row>
    <row r="876" spans="1:27" ht="15.75" customHeight="1">
      <c r="A876" s="426"/>
      <c r="B876" s="426"/>
      <c r="C876" s="426"/>
      <c r="D876" s="426"/>
      <c r="E876" s="426"/>
      <c r="F876" s="426"/>
      <c r="G876" s="426"/>
      <c r="H876" s="426"/>
      <c r="I876" s="426"/>
      <c r="J876" s="426"/>
      <c r="K876" s="426"/>
      <c r="L876" s="426"/>
      <c r="M876" s="426"/>
      <c r="N876" s="426"/>
      <c r="O876" s="426"/>
      <c r="P876" s="426"/>
      <c r="Q876" s="426"/>
      <c r="R876" s="426"/>
      <c r="S876" s="426"/>
      <c r="T876" s="426"/>
      <c r="U876" s="426"/>
      <c r="V876" s="426"/>
      <c r="W876" s="426"/>
      <c r="X876" s="426"/>
      <c r="Y876" s="426"/>
      <c r="Z876" s="426"/>
      <c r="AA876" s="426"/>
    </row>
    <row r="877" spans="1:27" ht="15.75" customHeight="1">
      <c r="A877" s="426"/>
      <c r="B877" s="426"/>
      <c r="C877" s="426"/>
      <c r="D877" s="426"/>
      <c r="E877" s="426"/>
      <c r="F877" s="426"/>
      <c r="G877" s="426"/>
      <c r="H877" s="426"/>
      <c r="I877" s="426"/>
      <c r="J877" s="426"/>
      <c r="K877" s="426"/>
      <c r="L877" s="426"/>
      <c r="M877" s="426"/>
      <c r="N877" s="426"/>
      <c r="O877" s="426"/>
      <c r="P877" s="426"/>
      <c r="Q877" s="426"/>
      <c r="R877" s="426"/>
      <c r="S877" s="426"/>
      <c r="T877" s="426"/>
      <c r="U877" s="426"/>
      <c r="V877" s="426"/>
      <c r="W877" s="426"/>
      <c r="X877" s="426"/>
      <c r="Y877" s="426"/>
      <c r="Z877" s="426"/>
      <c r="AA877" s="426"/>
    </row>
    <row r="878" spans="1:27" ht="15.75" customHeight="1">
      <c r="A878" s="426"/>
      <c r="B878" s="426"/>
      <c r="C878" s="426"/>
      <c r="D878" s="426"/>
      <c r="E878" s="426"/>
      <c r="F878" s="426"/>
      <c r="G878" s="426"/>
      <c r="H878" s="426"/>
      <c r="I878" s="426"/>
      <c r="J878" s="426"/>
      <c r="K878" s="426"/>
      <c r="L878" s="426"/>
      <c r="M878" s="426"/>
      <c r="N878" s="426"/>
      <c r="O878" s="426"/>
      <c r="P878" s="426"/>
      <c r="Q878" s="426"/>
      <c r="R878" s="426"/>
      <c r="S878" s="426"/>
      <c r="T878" s="426"/>
      <c r="U878" s="426"/>
      <c r="V878" s="426"/>
      <c r="W878" s="426"/>
      <c r="X878" s="426"/>
      <c r="Y878" s="426"/>
      <c r="Z878" s="426"/>
      <c r="AA878" s="426"/>
    </row>
    <row r="879" spans="1:27" ht="15.75" customHeight="1">
      <c r="A879" s="426"/>
      <c r="B879" s="426"/>
      <c r="C879" s="426"/>
      <c r="D879" s="426"/>
      <c r="E879" s="426"/>
      <c r="F879" s="426"/>
      <c r="G879" s="426"/>
      <c r="H879" s="426"/>
      <c r="I879" s="426"/>
      <c r="J879" s="426"/>
      <c r="K879" s="426"/>
      <c r="L879" s="426"/>
      <c r="M879" s="426"/>
      <c r="N879" s="426"/>
      <c r="O879" s="426"/>
      <c r="P879" s="426"/>
      <c r="Q879" s="426"/>
      <c r="R879" s="426"/>
      <c r="S879" s="426"/>
      <c r="T879" s="426"/>
      <c r="U879" s="426"/>
      <c r="V879" s="426"/>
      <c r="W879" s="426"/>
      <c r="X879" s="426"/>
      <c r="Y879" s="426"/>
      <c r="Z879" s="426"/>
      <c r="AA879" s="426"/>
    </row>
    <row r="880" spans="1:27" ht="15.75" customHeight="1">
      <c r="A880" s="426"/>
      <c r="B880" s="426"/>
      <c r="C880" s="426"/>
      <c r="D880" s="426"/>
      <c r="E880" s="426"/>
      <c r="F880" s="426"/>
      <c r="G880" s="426"/>
      <c r="H880" s="426"/>
      <c r="I880" s="426"/>
      <c r="J880" s="426"/>
      <c r="K880" s="426"/>
      <c r="L880" s="426"/>
      <c r="M880" s="426"/>
      <c r="N880" s="426"/>
      <c r="O880" s="426"/>
      <c r="P880" s="426"/>
      <c r="Q880" s="426"/>
      <c r="R880" s="426"/>
      <c r="S880" s="426"/>
      <c r="T880" s="426"/>
      <c r="U880" s="426"/>
      <c r="V880" s="426"/>
      <c r="W880" s="426"/>
      <c r="X880" s="426"/>
      <c r="Y880" s="426"/>
      <c r="Z880" s="426"/>
      <c r="AA880" s="426"/>
    </row>
    <row r="881" spans="1:27" ht="15.75" customHeight="1">
      <c r="A881" s="426"/>
      <c r="B881" s="426"/>
      <c r="C881" s="426"/>
      <c r="D881" s="426"/>
      <c r="E881" s="426"/>
      <c r="F881" s="426"/>
      <c r="G881" s="426"/>
      <c r="H881" s="426"/>
      <c r="I881" s="426"/>
      <c r="J881" s="426"/>
      <c r="K881" s="426"/>
      <c r="L881" s="426"/>
      <c r="M881" s="426"/>
      <c r="N881" s="426"/>
      <c r="O881" s="426"/>
      <c r="P881" s="426"/>
      <c r="Q881" s="426"/>
      <c r="R881" s="426"/>
      <c r="S881" s="426"/>
      <c r="T881" s="426"/>
      <c r="U881" s="426"/>
      <c r="V881" s="426"/>
      <c r="W881" s="426"/>
      <c r="X881" s="426"/>
      <c r="Y881" s="426"/>
      <c r="Z881" s="426"/>
      <c r="AA881" s="426"/>
    </row>
    <row r="882" spans="1:27" ht="15.75" customHeight="1">
      <c r="A882" s="426"/>
      <c r="B882" s="426"/>
      <c r="C882" s="426"/>
      <c r="D882" s="426"/>
      <c r="E882" s="426"/>
      <c r="F882" s="426"/>
      <c r="G882" s="426"/>
      <c r="H882" s="426"/>
      <c r="I882" s="426"/>
      <c r="J882" s="426"/>
      <c r="K882" s="426"/>
      <c r="L882" s="426"/>
      <c r="M882" s="426"/>
      <c r="N882" s="426"/>
      <c r="O882" s="426"/>
      <c r="P882" s="426"/>
      <c r="Q882" s="426"/>
      <c r="R882" s="426"/>
      <c r="S882" s="426"/>
      <c r="T882" s="426"/>
      <c r="U882" s="426"/>
      <c r="V882" s="426"/>
      <c r="W882" s="426"/>
      <c r="X882" s="426"/>
      <c r="Y882" s="426"/>
      <c r="Z882" s="426"/>
      <c r="AA882" s="426"/>
    </row>
    <row r="883" spans="1:27" ht="15.75" customHeight="1">
      <c r="A883" s="426"/>
      <c r="B883" s="426"/>
      <c r="C883" s="426"/>
      <c r="D883" s="426"/>
      <c r="E883" s="426"/>
      <c r="F883" s="426"/>
      <c r="G883" s="426"/>
      <c r="H883" s="426"/>
      <c r="I883" s="426"/>
      <c r="J883" s="426"/>
      <c r="K883" s="426"/>
      <c r="L883" s="426"/>
      <c r="M883" s="426"/>
      <c r="N883" s="426"/>
      <c r="O883" s="426"/>
      <c r="P883" s="426"/>
      <c r="Q883" s="426"/>
      <c r="R883" s="426"/>
      <c r="S883" s="426"/>
      <c r="T883" s="426"/>
      <c r="U883" s="426"/>
      <c r="V883" s="426"/>
      <c r="W883" s="426"/>
      <c r="X883" s="426"/>
      <c r="Y883" s="426"/>
      <c r="Z883" s="426"/>
      <c r="AA883" s="426"/>
    </row>
    <row r="884" spans="1:27" ht="15.75" customHeight="1">
      <c r="A884" s="426"/>
      <c r="B884" s="426"/>
      <c r="C884" s="426"/>
      <c r="D884" s="426"/>
      <c r="E884" s="426"/>
      <c r="F884" s="426"/>
      <c r="G884" s="426"/>
      <c r="H884" s="426"/>
      <c r="I884" s="426"/>
      <c r="J884" s="426"/>
      <c r="K884" s="426"/>
      <c r="L884" s="426"/>
      <c r="M884" s="426"/>
      <c r="N884" s="426"/>
      <c r="O884" s="426"/>
      <c r="P884" s="426"/>
      <c r="Q884" s="426"/>
      <c r="R884" s="426"/>
      <c r="S884" s="426"/>
      <c r="T884" s="426"/>
      <c r="U884" s="426"/>
      <c r="V884" s="426"/>
      <c r="W884" s="426"/>
      <c r="X884" s="426"/>
      <c r="Y884" s="426"/>
      <c r="Z884" s="426"/>
      <c r="AA884" s="426"/>
    </row>
    <row r="885" spans="1:27" ht="15.75" customHeight="1">
      <c r="A885" s="426"/>
      <c r="B885" s="426"/>
      <c r="C885" s="426"/>
      <c r="D885" s="426"/>
      <c r="E885" s="426"/>
      <c r="F885" s="426"/>
      <c r="G885" s="426"/>
      <c r="H885" s="426"/>
      <c r="I885" s="426"/>
      <c r="J885" s="426"/>
      <c r="K885" s="426"/>
      <c r="L885" s="426"/>
      <c r="M885" s="426"/>
      <c r="N885" s="426"/>
      <c r="O885" s="426"/>
      <c r="P885" s="426"/>
      <c r="Q885" s="426"/>
      <c r="R885" s="426"/>
      <c r="S885" s="426"/>
      <c r="T885" s="426"/>
      <c r="U885" s="426"/>
      <c r="V885" s="426"/>
      <c r="W885" s="426"/>
      <c r="X885" s="426"/>
      <c r="Y885" s="426"/>
      <c r="Z885" s="426"/>
      <c r="AA885" s="426"/>
    </row>
    <row r="886" spans="1:27" ht="15.75" customHeight="1">
      <c r="A886" s="426"/>
      <c r="B886" s="426"/>
      <c r="C886" s="426"/>
      <c r="D886" s="426"/>
      <c r="E886" s="426"/>
      <c r="F886" s="426"/>
      <c r="G886" s="426"/>
      <c r="H886" s="426"/>
      <c r="I886" s="426"/>
      <c r="J886" s="426"/>
      <c r="K886" s="426"/>
      <c r="L886" s="426"/>
      <c r="M886" s="426"/>
      <c r="N886" s="426"/>
      <c r="O886" s="426"/>
      <c r="P886" s="426"/>
      <c r="Q886" s="426"/>
      <c r="R886" s="426"/>
      <c r="S886" s="426"/>
      <c r="T886" s="426"/>
      <c r="U886" s="426"/>
      <c r="V886" s="426"/>
      <c r="W886" s="426"/>
      <c r="X886" s="426"/>
      <c r="Y886" s="426"/>
      <c r="Z886" s="426"/>
      <c r="AA886" s="426"/>
    </row>
    <row r="887" spans="1:27" ht="15.75" customHeight="1">
      <c r="A887" s="426"/>
      <c r="B887" s="426"/>
      <c r="C887" s="426"/>
      <c r="D887" s="426"/>
      <c r="E887" s="426"/>
      <c r="F887" s="426"/>
      <c r="G887" s="426"/>
      <c r="H887" s="426"/>
      <c r="I887" s="426"/>
      <c r="J887" s="426"/>
      <c r="K887" s="426"/>
      <c r="L887" s="426"/>
      <c r="M887" s="426"/>
      <c r="N887" s="426"/>
      <c r="O887" s="426"/>
      <c r="P887" s="426"/>
      <c r="Q887" s="426"/>
      <c r="R887" s="426"/>
      <c r="S887" s="426"/>
      <c r="T887" s="426"/>
      <c r="U887" s="426"/>
      <c r="V887" s="426"/>
      <c r="W887" s="426"/>
      <c r="X887" s="426"/>
      <c r="Y887" s="426"/>
      <c r="Z887" s="426"/>
      <c r="AA887" s="426"/>
    </row>
    <row r="888" spans="1:27" ht="15.75" customHeight="1">
      <c r="A888" s="426"/>
      <c r="B888" s="426"/>
      <c r="C888" s="426"/>
      <c r="D888" s="426"/>
      <c r="E888" s="426"/>
      <c r="F888" s="426"/>
      <c r="G888" s="426"/>
      <c r="H888" s="426"/>
      <c r="I888" s="426"/>
      <c r="J888" s="426"/>
      <c r="K888" s="426"/>
      <c r="L888" s="426"/>
      <c r="M888" s="426"/>
      <c r="N888" s="426"/>
      <c r="O888" s="426"/>
      <c r="P888" s="426"/>
      <c r="Q888" s="426"/>
      <c r="R888" s="426"/>
      <c r="S888" s="426"/>
      <c r="T888" s="426"/>
      <c r="U888" s="426"/>
      <c r="V888" s="426"/>
      <c r="W888" s="426"/>
      <c r="X888" s="426"/>
      <c r="Y888" s="426"/>
      <c r="Z888" s="426"/>
      <c r="AA888" s="426"/>
    </row>
    <row r="889" spans="1:27" ht="15.75" customHeight="1">
      <c r="A889" s="426"/>
      <c r="B889" s="426"/>
      <c r="C889" s="426"/>
      <c r="D889" s="426"/>
      <c r="E889" s="426"/>
      <c r="F889" s="426"/>
      <c r="G889" s="426"/>
      <c r="H889" s="426"/>
      <c r="I889" s="426"/>
      <c r="J889" s="426"/>
      <c r="K889" s="426"/>
      <c r="L889" s="426"/>
      <c r="M889" s="426"/>
      <c r="N889" s="426"/>
      <c r="O889" s="426"/>
      <c r="P889" s="426"/>
      <c r="Q889" s="426"/>
      <c r="R889" s="426"/>
      <c r="S889" s="426"/>
      <c r="T889" s="426"/>
      <c r="U889" s="426"/>
      <c r="V889" s="426"/>
      <c r="W889" s="426"/>
      <c r="X889" s="426"/>
      <c r="Y889" s="426"/>
      <c r="Z889" s="426"/>
      <c r="AA889" s="426"/>
    </row>
    <row r="890" spans="1:27" ht="15.75" customHeight="1">
      <c r="A890" s="426"/>
      <c r="B890" s="426"/>
      <c r="C890" s="426"/>
      <c r="D890" s="426"/>
      <c r="E890" s="426"/>
      <c r="F890" s="426"/>
      <c r="G890" s="426"/>
      <c r="H890" s="426"/>
      <c r="I890" s="426"/>
      <c r="J890" s="426"/>
      <c r="K890" s="426"/>
      <c r="L890" s="426"/>
      <c r="M890" s="426"/>
      <c r="N890" s="426"/>
      <c r="O890" s="426"/>
      <c r="P890" s="426"/>
      <c r="Q890" s="426"/>
      <c r="R890" s="426"/>
      <c r="S890" s="426"/>
      <c r="T890" s="426"/>
      <c r="U890" s="426"/>
      <c r="V890" s="426"/>
      <c r="W890" s="426"/>
      <c r="X890" s="426"/>
      <c r="Y890" s="426"/>
      <c r="Z890" s="426"/>
      <c r="AA890" s="426"/>
    </row>
    <row r="891" spans="1:27" ht="15.75" customHeight="1">
      <c r="A891" s="426"/>
      <c r="B891" s="426"/>
      <c r="C891" s="426"/>
      <c r="D891" s="426"/>
      <c r="E891" s="426"/>
      <c r="F891" s="426"/>
      <c r="G891" s="426"/>
      <c r="H891" s="426"/>
      <c r="I891" s="426"/>
      <c r="J891" s="426"/>
      <c r="K891" s="426"/>
      <c r="L891" s="426"/>
      <c r="M891" s="426"/>
      <c r="N891" s="426"/>
      <c r="O891" s="426"/>
      <c r="P891" s="426"/>
      <c r="Q891" s="426"/>
      <c r="R891" s="426"/>
      <c r="S891" s="426"/>
      <c r="T891" s="426"/>
      <c r="U891" s="426"/>
      <c r="V891" s="426"/>
      <c r="W891" s="426"/>
      <c r="X891" s="426"/>
      <c r="Y891" s="426"/>
      <c r="Z891" s="426"/>
      <c r="AA891" s="426"/>
    </row>
    <row r="892" spans="1:27" ht="15.75" customHeight="1">
      <c r="A892" s="426"/>
      <c r="B892" s="426"/>
      <c r="C892" s="426"/>
      <c r="D892" s="426"/>
      <c r="E892" s="426"/>
      <c r="F892" s="426"/>
      <c r="G892" s="426"/>
      <c r="H892" s="426"/>
      <c r="I892" s="426"/>
      <c r="J892" s="426"/>
      <c r="K892" s="426"/>
      <c r="L892" s="426"/>
      <c r="M892" s="426"/>
      <c r="N892" s="426"/>
      <c r="O892" s="426"/>
      <c r="P892" s="426"/>
      <c r="Q892" s="426"/>
      <c r="R892" s="426"/>
      <c r="S892" s="426"/>
      <c r="T892" s="426"/>
      <c r="U892" s="426"/>
      <c r="V892" s="426"/>
      <c r="W892" s="426"/>
      <c r="X892" s="426"/>
      <c r="Y892" s="426"/>
      <c r="Z892" s="426"/>
      <c r="AA892" s="426"/>
    </row>
    <row r="893" spans="1:27" ht="15.75" customHeight="1">
      <c r="A893" s="426"/>
      <c r="B893" s="426"/>
      <c r="C893" s="426"/>
      <c r="D893" s="426"/>
      <c r="E893" s="426"/>
      <c r="F893" s="426"/>
      <c r="G893" s="426"/>
      <c r="H893" s="426"/>
      <c r="I893" s="426"/>
      <c r="J893" s="426"/>
      <c r="K893" s="426"/>
      <c r="L893" s="426"/>
      <c r="M893" s="426"/>
      <c r="N893" s="426"/>
      <c r="O893" s="426"/>
      <c r="P893" s="426"/>
      <c r="Q893" s="426"/>
      <c r="R893" s="426"/>
      <c r="S893" s="426"/>
      <c r="T893" s="426"/>
      <c r="U893" s="426"/>
      <c r="V893" s="426"/>
      <c r="W893" s="426"/>
      <c r="X893" s="426"/>
      <c r="Y893" s="426"/>
      <c r="Z893" s="426"/>
      <c r="AA893" s="426"/>
    </row>
    <row r="894" spans="1:27" ht="15.75" customHeight="1">
      <c r="A894" s="426"/>
      <c r="B894" s="426"/>
      <c r="C894" s="426"/>
      <c r="D894" s="426"/>
      <c r="E894" s="426"/>
      <c r="F894" s="426"/>
      <c r="G894" s="426"/>
      <c r="H894" s="426"/>
      <c r="I894" s="426"/>
      <c r="J894" s="426"/>
      <c r="K894" s="426"/>
      <c r="L894" s="426"/>
      <c r="M894" s="426"/>
      <c r="N894" s="426"/>
      <c r="O894" s="426"/>
      <c r="P894" s="426"/>
      <c r="Q894" s="426"/>
      <c r="R894" s="426"/>
      <c r="S894" s="426"/>
      <c r="T894" s="426"/>
      <c r="U894" s="426"/>
      <c r="V894" s="426"/>
      <c r="W894" s="426"/>
      <c r="X894" s="426"/>
      <c r="Y894" s="426"/>
      <c r="Z894" s="426"/>
      <c r="AA894" s="426"/>
    </row>
    <row r="895" spans="1:27" ht="15.75" customHeight="1">
      <c r="A895" s="426"/>
      <c r="B895" s="426"/>
      <c r="C895" s="426"/>
      <c r="D895" s="426"/>
      <c r="E895" s="426"/>
      <c r="F895" s="426"/>
      <c r="G895" s="426"/>
      <c r="H895" s="426"/>
      <c r="I895" s="426"/>
      <c r="J895" s="426"/>
      <c r="K895" s="426"/>
      <c r="L895" s="426"/>
      <c r="M895" s="426"/>
      <c r="N895" s="426"/>
      <c r="O895" s="426"/>
      <c r="P895" s="426"/>
      <c r="Q895" s="426"/>
      <c r="R895" s="426"/>
      <c r="S895" s="426"/>
      <c r="T895" s="426"/>
      <c r="U895" s="426"/>
      <c r="V895" s="426"/>
      <c r="W895" s="426"/>
      <c r="X895" s="426"/>
      <c r="Y895" s="426"/>
      <c r="Z895" s="426"/>
      <c r="AA895" s="426"/>
    </row>
    <row r="896" spans="1:27" ht="15.75" customHeight="1">
      <c r="A896" s="426"/>
      <c r="B896" s="426"/>
      <c r="C896" s="426"/>
      <c r="D896" s="426"/>
      <c r="E896" s="426"/>
      <c r="F896" s="426"/>
      <c r="G896" s="426"/>
      <c r="H896" s="426"/>
      <c r="I896" s="426"/>
      <c r="J896" s="426"/>
      <c r="K896" s="426"/>
      <c r="L896" s="426"/>
      <c r="M896" s="426"/>
      <c r="N896" s="426"/>
      <c r="O896" s="426"/>
      <c r="P896" s="426"/>
      <c r="Q896" s="426"/>
      <c r="R896" s="426"/>
      <c r="S896" s="426"/>
      <c r="T896" s="426"/>
      <c r="U896" s="426"/>
      <c r="V896" s="426"/>
      <c r="W896" s="426"/>
      <c r="X896" s="426"/>
      <c r="Y896" s="426"/>
      <c r="Z896" s="426"/>
      <c r="AA896" s="426"/>
    </row>
    <row r="897" spans="1:27" ht="15.75" customHeight="1">
      <c r="A897" s="426"/>
      <c r="B897" s="426"/>
      <c r="C897" s="426"/>
      <c r="D897" s="426"/>
      <c r="E897" s="426"/>
      <c r="F897" s="426"/>
      <c r="G897" s="426"/>
      <c r="H897" s="426"/>
      <c r="I897" s="426"/>
      <c r="J897" s="426"/>
      <c r="K897" s="426"/>
      <c r="L897" s="426"/>
      <c r="M897" s="426"/>
      <c r="N897" s="426"/>
      <c r="O897" s="426"/>
      <c r="P897" s="426"/>
      <c r="Q897" s="426"/>
      <c r="R897" s="426"/>
      <c r="S897" s="426"/>
      <c r="T897" s="426"/>
      <c r="U897" s="426"/>
      <c r="V897" s="426"/>
      <c r="W897" s="426"/>
      <c r="X897" s="426"/>
      <c r="Y897" s="426"/>
      <c r="Z897" s="426"/>
      <c r="AA897" s="426"/>
    </row>
    <row r="898" spans="1:27" ht="15.75" customHeight="1">
      <c r="A898" s="426"/>
      <c r="B898" s="426"/>
      <c r="C898" s="426"/>
      <c r="D898" s="426"/>
      <c r="E898" s="426"/>
      <c r="F898" s="426"/>
      <c r="G898" s="426"/>
      <c r="H898" s="426"/>
      <c r="I898" s="426"/>
      <c r="J898" s="426"/>
      <c r="K898" s="426"/>
      <c r="L898" s="426"/>
      <c r="M898" s="426"/>
      <c r="N898" s="426"/>
      <c r="O898" s="426"/>
      <c r="P898" s="426"/>
      <c r="Q898" s="426"/>
      <c r="R898" s="426"/>
      <c r="S898" s="426"/>
      <c r="T898" s="426"/>
      <c r="U898" s="426"/>
      <c r="V898" s="426"/>
      <c r="W898" s="426"/>
      <c r="X898" s="426"/>
      <c r="Y898" s="426"/>
      <c r="Z898" s="426"/>
      <c r="AA898" s="426"/>
    </row>
    <row r="899" spans="1:27" ht="15.75" customHeight="1">
      <c r="A899" s="426"/>
      <c r="B899" s="426"/>
      <c r="C899" s="426"/>
      <c r="D899" s="426"/>
      <c r="E899" s="426"/>
      <c r="F899" s="426"/>
      <c r="G899" s="426"/>
      <c r="H899" s="426"/>
      <c r="I899" s="426"/>
      <c r="J899" s="426"/>
      <c r="K899" s="426"/>
      <c r="L899" s="426"/>
      <c r="M899" s="426"/>
      <c r="N899" s="426"/>
      <c r="O899" s="426"/>
      <c r="P899" s="426"/>
      <c r="Q899" s="426"/>
      <c r="R899" s="426"/>
      <c r="S899" s="426"/>
      <c r="T899" s="426"/>
      <c r="U899" s="426"/>
      <c r="V899" s="426"/>
      <c r="W899" s="426"/>
      <c r="X899" s="426"/>
      <c r="Y899" s="426"/>
      <c r="Z899" s="426"/>
      <c r="AA899" s="426"/>
    </row>
    <row r="900" spans="1:27" ht="15.75" customHeight="1">
      <c r="A900" s="426"/>
      <c r="B900" s="426"/>
      <c r="C900" s="426"/>
      <c r="D900" s="426"/>
      <c r="E900" s="426"/>
      <c r="F900" s="426"/>
      <c r="G900" s="426"/>
      <c r="H900" s="426"/>
      <c r="I900" s="426"/>
      <c r="J900" s="426"/>
      <c r="K900" s="426"/>
      <c r="L900" s="426"/>
      <c r="M900" s="426"/>
      <c r="N900" s="426"/>
      <c r="O900" s="426"/>
      <c r="P900" s="426"/>
      <c r="Q900" s="426"/>
      <c r="R900" s="426"/>
      <c r="S900" s="426"/>
      <c r="T900" s="426"/>
      <c r="U900" s="426"/>
      <c r="V900" s="426"/>
      <c r="W900" s="426"/>
      <c r="X900" s="426"/>
      <c r="Y900" s="426"/>
      <c r="Z900" s="426"/>
      <c r="AA900" s="426"/>
    </row>
    <row r="901" spans="1:27" ht="15.75" customHeight="1">
      <c r="A901" s="426"/>
      <c r="B901" s="426"/>
      <c r="C901" s="426"/>
      <c r="D901" s="426"/>
      <c r="E901" s="426"/>
      <c r="F901" s="426"/>
      <c r="G901" s="426"/>
      <c r="H901" s="426"/>
      <c r="I901" s="426"/>
      <c r="J901" s="426"/>
      <c r="K901" s="426"/>
      <c r="L901" s="426"/>
      <c r="M901" s="426"/>
      <c r="N901" s="426"/>
      <c r="O901" s="426"/>
      <c r="P901" s="426"/>
      <c r="Q901" s="426"/>
      <c r="R901" s="426"/>
      <c r="S901" s="426"/>
      <c r="T901" s="426"/>
      <c r="U901" s="426"/>
      <c r="V901" s="426"/>
      <c r="W901" s="426"/>
      <c r="X901" s="426"/>
      <c r="Y901" s="426"/>
      <c r="Z901" s="426"/>
      <c r="AA901" s="426"/>
    </row>
    <row r="902" spans="1:27" ht="15.75" customHeight="1">
      <c r="A902" s="426"/>
      <c r="B902" s="426"/>
      <c r="C902" s="426"/>
      <c r="D902" s="426"/>
      <c r="E902" s="426"/>
      <c r="F902" s="426"/>
      <c r="G902" s="426"/>
      <c r="H902" s="426"/>
      <c r="I902" s="426"/>
      <c r="J902" s="426"/>
      <c r="K902" s="426"/>
      <c r="L902" s="426"/>
      <c r="M902" s="426"/>
      <c r="N902" s="426"/>
      <c r="O902" s="426"/>
      <c r="P902" s="426"/>
      <c r="Q902" s="426"/>
      <c r="R902" s="426"/>
      <c r="S902" s="426"/>
      <c r="T902" s="426"/>
      <c r="U902" s="426"/>
      <c r="V902" s="426"/>
      <c r="W902" s="426"/>
      <c r="X902" s="426"/>
      <c r="Y902" s="426"/>
      <c r="Z902" s="426"/>
      <c r="AA902" s="426"/>
    </row>
    <row r="903" spans="1:27" ht="15.75" customHeight="1">
      <c r="A903" s="426"/>
      <c r="B903" s="426"/>
      <c r="C903" s="426"/>
      <c r="D903" s="426"/>
      <c r="E903" s="426"/>
      <c r="F903" s="426"/>
      <c r="G903" s="426"/>
      <c r="H903" s="426"/>
      <c r="I903" s="426"/>
      <c r="J903" s="426"/>
      <c r="K903" s="426"/>
      <c r="L903" s="426"/>
      <c r="M903" s="426"/>
      <c r="N903" s="426"/>
      <c r="O903" s="426"/>
      <c r="P903" s="426"/>
      <c r="Q903" s="426"/>
      <c r="R903" s="426"/>
      <c r="S903" s="426"/>
      <c r="T903" s="426"/>
      <c r="U903" s="426"/>
      <c r="V903" s="426"/>
      <c r="W903" s="426"/>
      <c r="X903" s="426"/>
      <c r="Y903" s="426"/>
      <c r="Z903" s="426"/>
      <c r="AA903" s="426"/>
    </row>
    <row r="904" spans="1:27" ht="15.75" customHeight="1">
      <c r="A904" s="426"/>
      <c r="B904" s="426"/>
      <c r="C904" s="426"/>
      <c r="D904" s="426"/>
      <c r="E904" s="426"/>
      <c r="F904" s="426"/>
      <c r="G904" s="426"/>
      <c r="H904" s="426"/>
      <c r="I904" s="426"/>
      <c r="J904" s="426"/>
      <c r="K904" s="426"/>
      <c r="L904" s="426"/>
      <c r="M904" s="426"/>
      <c r="N904" s="426"/>
      <c r="O904" s="426"/>
      <c r="P904" s="426"/>
      <c r="Q904" s="426"/>
      <c r="R904" s="426"/>
      <c r="S904" s="426"/>
      <c r="T904" s="426"/>
      <c r="U904" s="426"/>
      <c r="V904" s="426"/>
      <c r="W904" s="426"/>
      <c r="X904" s="426"/>
      <c r="Y904" s="426"/>
      <c r="Z904" s="426"/>
      <c r="AA904" s="426"/>
    </row>
    <row r="905" spans="1:27" ht="15.75" customHeight="1">
      <c r="A905" s="426"/>
      <c r="B905" s="426"/>
      <c r="C905" s="426"/>
      <c r="D905" s="426"/>
      <c r="E905" s="426"/>
      <c r="F905" s="426"/>
      <c r="G905" s="426"/>
      <c r="H905" s="426"/>
      <c r="I905" s="426"/>
      <c r="J905" s="426"/>
      <c r="K905" s="426"/>
      <c r="L905" s="426"/>
      <c r="M905" s="426"/>
      <c r="N905" s="426"/>
      <c r="O905" s="426"/>
      <c r="P905" s="426"/>
      <c r="Q905" s="426"/>
      <c r="R905" s="426"/>
      <c r="S905" s="426"/>
      <c r="T905" s="426"/>
      <c r="U905" s="426"/>
      <c r="V905" s="426"/>
      <c r="W905" s="426"/>
      <c r="X905" s="426"/>
      <c r="Y905" s="426"/>
      <c r="Z905" s="426"/>
      <c r="AA905" s="426"/>
    </row>
    <row r="906" spans="1:27" ht="15.75" customHeight="1">
      <c r="A906" s="426"/>
      <c r="B906" s="426"/>
      <c r="C906" s="426"/>
      <c r="D906" s="426"/>
      <c r="E906" s="426"/>
      <c r="F906" s="426"/>
      <c r="G906" s="426"/>
      <c r="H906" s="426"/>
      <c r="I906" s="426"/>
      <c r="J906" s="426"/>
      <c r="K906" s="426"/>
      <c r="L906" s="426"/>
      <c r="M906" s="426"/>
      <c r="N906" s="426"/>
      <c r="O906" s="426"/>
      <c r="P906" s="426"/>
      <c r="Q906" s="426"/>
      <c r="R906" s="426"/>
      <c r="S906" s="426"/>
      <c r="T906" s="426"/>
      <c r="U906" s="426"/>
      <c r="V906" s="426"/>
      <c r="W906" s="426"/>
      <c r="X906" s="426"/>
      <c r="Y906" s="426"/>
      <c r="Z906" s="426"/>
      <c r="AA906" s="426"/>
    </row>
    <row r="907" spans="1:27" ht="15.75" customHeight="1">
      <c r="A907" s="426"/>
      <c r="B907" s="426"/>
      <c r="C907" s="426"/>
      <c r="D907" s="426"/>
      <c r="E907" s="426"/>
      <c r="F907" s="426"/>
      <c r="G907" s="426"/>
      <c r="H907" s="426"/>
      <c r="I907" s="426"/>
      <c r="J907" s="426"/>
      <c r="K907" s="426"/>
      <c r="L907" s="426"/>
      <c r="M907" s="426"/>
      <c r="N907" s="426"/>
      <c r="O907" s="426"/>
      <c r="P907" s="426"/>
      <c r="Q907" s="426"/>
      <c r="R907" s="426"/>
      <c r="S907" s="426"/>
      <c r="T907" s="426"/>
      <c r="U907" s="426"/>
      <c r="V907" s="426"/>
      <c r="W907" s="426"/>
      <c r="X907" s="426"/>
      <c r="Y907" s="426"/>
      <c r="Z907" s="426"/>
      <c r="AA907" s="426"/>
    </row>
    <row r="908" spans="1:27" ht="15.75" customHeight="1">
      <c r="A908" s="426"/>
      <c r="B908" s="426"/>
      <c r="C908" s="426"/>
      <c r="D908" s="426"/>
      <c r="E908" s="426"/>
      <c r="F908" s="426"/>
      <c r="G908" s="426"/>
      <c r="H908" s="426"/>
      <c r="I908" s="426"/>
      <c r="J908" s="426"/>
      <c r="K908" s="426"/>
      <c r="L908" s="426"/>
      <c r="M908" s="426"/>
      <c r="N908" s="426"/>
      <c r="O908" s="426"/>
      <c r="P908" s="426"/>
      <c r="Q908" s="426"/>
      <c r="R908" s="426"/>
      <c r="S908" s="426"/>
      <c r="T908" s="426"/>
      <c r="U908" s="426"/>
      <c r="V908" s="426"/>
      <c r="W908" s="426"/>
      <c r="X908" s="426"/>
      <c r="Y908" s="426"/>
      <c r="Z908" s="426"/>
      <c r="AA908" s="426"/>
    </row>
    <row r="909" spans="1:27" ht="15.75" customHeight="1">
      <c r="A909" s="426"/>
      <c r="B909" s="426"/>
      <c r="C909" s="426"/>
      <c r="D909" s="426"/>
      <c r="E909" s="426"/>
      <c r="F909" s="426"/>
      <c r="G909" s="426"/>
      <c r="H909" s="426"/>
      <c r="I909" s="426"/>
      <c r="J909" s="426"/>
      <c r="K909" s="426"/>
      <c r="L909" s="426"/>
      <c r="M909" s="426"/>
      <c r="N909" s="426"/>
      <c r="O909" s="426"/>
      <c r="P909" s="426"/>
      <c r="Q909" s="426"/>
      <c r="R909" s="426"/>
      <c r="S909" s="426"/>
      <c r="T909" s="426"/>
      <c r="U909" s="426"/>
      <c r="V909" s="426"/>
      <c r="W909" s="426"/>
      <c r="X909" s="426"/>
      <c r="Y909" s="426"/>
      <c r="Z909" s="426"/>
      <c r="AA909" s="426"/>
    </row>
    <row r="910" spans="1:27" ht="15.75" customHeight="1">
      <c r="A910" s="426"/>
      <c r="B910" s="426"/>
      <c r="C910" s="426"/>
      <c r="D910" s="426"/>
      <c r="E910" s="426"/>
      <c r="F910" s="426"/>
      <c r="G910" s="426"/>
      <c r="H910" s="426"/>
      <c r="I910" s="426"/>
      <c r="J910" s="426"/>
      <c r="K910" s="426"/>
      <c r="L910" s="426"/>
      <c r="M910" s="426"/>
      <c r="N910" s="426"/>
      <c r="O910" s="426"/>
      <c r="P910" s="426"/>
      <c r="Q910" s="426"/>
      <c r="R910" s="426"/>
      <c r="S910" s="426"/>
      <c r="T910" s="426"/>
      <c r="U910" s="426"/>
      <c r="V910" s="426"/>
      <c r="W910" s="426"/>
      <c r="X910" s="426"/>
      <c r="Y910" s="426"/>
      <c r="Z910" s="426"/>
      <c r="AA910" s="426"/>
    </row>
    <row r="911" spans="1:27" ht="15.75" customHeight="1">
      <c r="A911" s="426"/>
      <c r="B911" s="426"/>
      <c r="C911" s="426"/>
      <c r="D911" s="426"/>
      <c r="E911" s="426"/>
      <c r="F911" s="426"/>
      <c r="G911" s="426"/>
      <c r="H911" s="426"/>
      <c r="I911" s="426"/>
      <c r="J911" s="426"/>
      <c r="K911" s="426"/>
      <c r="L911" s="426"/>
      <c r="M911" s="426"/>
      <c r="N911" s="426"/>
      <c r="O911" s="426"/>
      <c r="P911" s="426"/>
      <c r="Q911" s="426"/>
      <c r="R911" s="426"/>
      <c r="S911" s="426"/>
      <c r="T911" s="426"/>
      <c r="U911" s="426"/>
      <c r="V911" s="426"/>
      <c r="W911" s="426"/>
      <c r="X911" s="426"/>
      <c r="Y911" s="426"/>
      <c r="Z911" s="426"/>
      <c r="AA911" s="426"/>
    </row>
    <row r="912" spans="1:27" ht="15.75" customHeight="1">
      <c r="A912" s="426"/>
      <c r="B912" s="426"/>
      <c r="C912" s="426"/>
      <c r="D912" s="426"/>
      <c r="E912" s="426"/>
      <c r="F912" s="426"/>
      <c r="G912" s="426"/>
      <c r="H912" s="426"/>
      <c r="I912" s="426"/>
      <c r="J912" s="426"/>
      <c r="K912" s="426"/>
      <c r="L912" s="426"/>
      <c r="M912" s="426"/>
      <c r="N912" s="426"/>
      <c r="O912" s="426"/>
      <c r="P912" s="426"/>
      <c r="Q912" s="426"/>
      <c r="R912" s="426"/>
      <c r="S912" s="426"/>
      <c r="T912" s="426"/>
      <c r="U912" s="426"/>
      <c r="V912" s="426"/>
      <c r="W912" s="426"/>
      <c r="X912" s="426"/>
      <c r="Y912" s="426"/>
      <c r="Z912" s="426"/>
      <c r="AA912" s="426"/>
    </row>
    <row r="913" spans="1:27" ht="15.75" customHeight="1">
      <c r="A913" s="426"/>
      <c r="B913" s="426"/>
      <c r="C913" s="426"/>
      <c r="D913" s="426"/>
      <c r="E913" s="426"/>
      <c r="F913" s="426"/>
      <c r="G913" s="426"/>
      <c r="H913" s="426"/>
      <c r="I913" s="426"/>
      <c r="J913" s="426"/>
      <c r="K913" s="426"/>
      <c r="L913" s="426"/>
      <c r="M913" s="426"/>
      <c r="N913" s="426"/>
      <c r="O913" s="426"/>
      <c r="P913" s="426"/>
      <c r="Q913" s="426"/>
      <c r="R913" s="426"/>
      <c r="S913" s="426"/>
      <c r="T913" s="426"/>
      <c r="U913" s="426"/>
      <c r="V913" s="426"/>
      <c r="W913" s="426"/>
      <c r="X913" s="426"/>
      <c r="Y913" s="426"/>
      <c r="Z913" s="426"/>
      <c r="AA913" s="426"/>
    </row>
    <row r="914" spans="1:27" ht="15.75" customHeight="1">
      <c r="A914" s="426"/>
      <c r="B914" s="426"/>
      <c r="C914" s="426"/>
      <c r="D914" s="426"/>
      <c r="E914" s="426"/>
      <c r="F914" s="426"/>
      <c r="G914" s="426"/>
      <c r="H914" s="426"/>
      <c r="I914" s="426"/>
      <c r="J914" s="426"/>
      <c r="K914" s="426"/>
      <c r="L914" s="426"/>
      <c r="M914" s="426"/>
      <c r="N914" s="426"/>
      <c r="O914" s="426"/>
      <c r="P914" s="426"/>
      <c r="Q914" s="426"/>
      <c r="R914" s="426"/>
      <c r="S914" s="426"/>
      <c r="T914" s="426"/>
      <c r="U914" s="426"/>
      <c r="V914" s="426"/>
      <c r="W914" s="426"/>
      <c r="X914" s="426"/>
      <c r="Y914" s="426"/>
      <c r="Z914" s="426"/>
      <c r="AA914" s="426"/>
    </row>
    <row r="915" spans="1:27" ht="15.75" customHeight="1">
      <c r="A915" s="426"/>
      <c r="B915" s="426"/>
      <c r="C915" s="426"/>
      <c r="D915" s="426"/>
      <c r="E915" s="426"/>
      <c r="F915" s="426"/>
      <c r="G915" s="426"/>
      <c r="H915" s="426"/>
      <c r="I915" s="426"/>
      <c r="J915" s="426"/>
      <c r="K915" s="426"/>
      <c r="L915" s="426"/>
      <c r="M915" s="426"/>
      <c r="N915" s="426"/>
      <c r="O915" s="426"/>
      <c r="P915" s="426"/>
      <c r="Q915" s="426"/>
      <c r="R915" s="426"/>
      <c r="S915" s="426"/>
      <c r="T915" s="426"/>
      <c r="U915" s="426"/>
      <c r="V915" s="426"/>
      <c r="W915" s="426"/>
      <c r="X915" s="426"/>
      <c r="Y915" s="426"/>
      <c r="Z915" s="426"/>
      <c r="AA915" s="426"/>
    </row>
    <row r="916" spans="1:27" ht="15.75" customHeight="1">
      <c r="A916" s="426"/>
      <c r="B916" s="426"/>
      <c r="C916" s="426"/>
      <c r="D916" s="426"/>
      <c r="E916" s="426"/>
      <c r="F916" s="426"/>
      <c r="G916" s="426"/>
      <c r="H916" s="426"/>
      <c r="I916" s="426"/>
      <c r="J916" s="426"/>
      <c r="K916" s="426"/>
      <c r="L916" s="426"/>
      <c r="M916" s="426"/>
      <c r="N916" s="426"/>
      <c r="O916" s="426"/>
      <c r="P916" s="426"/>
      <c r="Q916" s="426"/>
      <c r="R916" s="426"/>
      <c r="S916" s="426"/>
      <c r="T916" s="426"/>
      <c r="U916" s="426"/>
      <c r="V916" s="426"/>
      <c r="W916" s="426"/>
      <c r="X916" s="426"/>
      <c r="Y916" s="426"/>
      <c r="Z916" s="426"/>
      <c r="AA916" s="426"/>
    </row>
    <row r="917" spans="1:27" ht="15.75" customHeight="1">
      <c r="A917" s="426"/>
      <c r="B917" s="426"/>
      <c r="C917" s="426"/>
      <c r="D917" s="426"/>
      <c r="E917" s="426"/>
      <c r="F917" s="426"/>
      <c r="G917" s="426"/>
      <c r="H917" s="426"/>
      <c r="I917" s="426"/>
      <c r="J917" s="426"/>
      <c r="K917" s="426"/>
      <c r="L917" s="426"/>
      <c r="M917" s="426"/>
      <c r="N917" s="426"/>
      <c r="O917" s="426"/>
      <c r="P917" s="426"/>
      <c r="Q917" s="426"/>
      <c r="R917" s="426"/>
      <c r="S917" s="426"/>
      <c r="T917" s="426"/>
      <c r="U917" s="426"/>
      <c r="V917" s="426"/>
      <c r="W917" s="426"/>
      <c r="X917" s="426"/>
      <c r="Y917" s="426"/>
      <c r="Z917" s="426"/>
      <c r="AA917" s="426"/>
    </row>
    <row r="918" spans="1:27" ht="15.75" customHeight="1">
      <c r="A918" s="426"/>
      <c r="B918" s="426"/>
      <c r="C918" s="426"/>
      <c r="D918" s="426"/>
      <c r="E918" s="426"/>
      <c r="F918" s="426"/>
      <c r="G918" s="426"/>
      <c r="H918" s="426"/>
      <c r="I918" s="426"/>
      <c r="J918" s="426"/>
      <c r="K918" s="426"/>
      <c r="L918" s="426"/>
      <c r="M918" s="426"/>
      <c r="N918" s="426"/>
      <c r="O918" s="426"/>
      <c r="P918" s="426"/>
      <c r="Q918" s="426"/>
      <c r="R918" s="426"/>
      <c r="S918" s="426"/>
      <c r="T918" s="426"/>
      <c r="U918" s="426"/>
      <c r="V918" s="426"/>
      <c r="W918" s="426"/>
      <c r="X918" s="426"/>
      <c r="Y918" s="426"/>
      <c r="Z918" s="426"/>
      <c r="AA918" s="426"/>
    </row>
    <row r="919" spans="1:27" ht="15.75" customHeight="1">
      <c r="A919" s="426"/>
      <c r="B919" s="426"/>
      <c r="C919" s="426"/>
      <c r="D919" s="426"/>
      <c r="E919" s="426"/>
      <c r="F919" s="426"/>
      <c r="G919" s="426"/>
      <c r="H919" s="426"/>
      <c r="I919" s="426"/>
      <c r="J919" s="426"/>
      <c r="K919" s="426"/>
      <c r="L919" s="426"/>
      <c r="M919" s="426"/>
      <c r="N919" s="426"/>
      <c r="O919" s="426"/>
      <c r="P919" s="426"/>
      <c r="Q919" s="426"/>
      <c r="R919" s="426"/>
      <c r="S919" s="426"/>
      <c r="T919" s="426"/>
      <c r="U919" s="426"/>
      <c r="V919" s="426"/>
      <c r="W919" s="426"/>
      <c r="X919" s="426"/>
      <c r="Y919" s="426"/>
      <c r="Z919" s="426"/>
      <c r="AA919" s="426"/>
    </row>
    <row r="920" spans="1:27" ht="15.75" customHeight="1">
      <c r="A920" s="426"/>
      <c r="B920" s="426"/>
      <c r="C920" s="426"/>
      <c r="D920" s="426"/>
      <c r="E920" s="426"/>
      <c r="F920" s="426"/>
      <c r="G920" s="426"/>
      <c r="H920" s="426"/>
      <c r="I920" s="426"/>
      <c r="J920" s="426"/>
      <c r="K920" s="426"/>
      <c r="L920" s="426"/>
      <c r="M920" s="426"/>
      <c r="N920" s="426"/>
      <c r="O920" s="426"/>
      <c r="P920" s="426"/>
      <c r="Q920" s="426"/>
      <c r="R920" s="426"/>
      <c r="S920" s="426"/>
      <c r="T920" s="426"/>
      <c r="U920" s="426"/>
      <c r="V920" s="426"/>
      <c r="W920" s="426"/>
      <c r="X920" s="426"/>
      <c r="Y920" s="426"/>
      <c r="Z920" s="426"/>
      <c r="AA920" s="426"/>
    </row>
    <row r="921" spans="1:27" ht="15.75" customHeight="1">
      <c r="A921" s="426"/>
      <c r="B921" s="426"/>
      <c r="C921" s="426"/>
      <c r="D921" s="426"/>
      <c r="E921" s="426"/>
      <c r="F921" s="426"/>
      <c r="G921" s="426"/>
      <c r="H921" s="426"/>
      <c r="I921" s="426"/>
      <c r="J921" s="426"/>
      <c r="K921" s="426"/>
      <c r="L921" s="426"/>
      <c r="M921" s="426"/>
      <c r="N921" s="426"/>
      <c r="O921" s="426"/>
      <c r="P921" s="426"/>
      <c r="Q921" s="426"/>
      <c r="R921" s="426"/>
      <c r="S921" s="426"/>
      <c r="T921" s="426"/>
      <c r="U921" s="426"/>
      <c r="V921" s="426"/>
      <c r="W921" s="426"/>
      <c r="X921" s="426"/>
      <c r="Y921" s="426"/>
      <c r="Z921" s="426"/>
      <c r="AA921" s="426"/>
    </row>
    <row r="922" spans="1:27" ht="15.75" customHeight="1">
      <c r="A922" s="426"/>
      <c r="B922" s="426"/>
      <c r="C922" s="426"/>
      <c r="D922" s="426"/>
      <c r="E922" s="426"/>
      <c r="F922" s="426"/>
      <c r="G922" s="426"/>
      <c r="H922" s="426"/>
      <c r="I922" s="426"/>
      <c r="J922" s="426"/>
      <c r="K922" s="426"/>
      <c r="L922" s="426"/>
      <c r="M922" s="426"/>
      <c r="N922" s="426"/>
      <c r="O922" s="426"/>
      <c r="P922" s="426"/>
      <c r="Q922" s="426"/>
      <c r="R922" s="426"/>
      <c r="S922" s="426"/>
      <c r="T922" s="426"/>
      <c r="U922" s="426"/>
      <c r="V922" s="426"/>
      <c r="W922" s="426"/>
      <c r="X922" s="426"/>
      <c r="Y922" s="426"/>
      <c r="Z922" s="426"/>
      <c r="AA922" s="426"/>
    </row>
    <row r="923" spans="1:27" ht="15.75" customHeight="1">
      <c r="A923" s="426"/>
      <c r="B923" s="426"/>
      <c r="C923" s="426"/>
      <c r="D923" s="426"/>
      <c r="E923" s="426"/>
      <c r="F923" s="426"/>
      <c r="G923" s="426"/>
      <c r="H923" s="426"/>
      <c r="I923" s="426"/>
      <c r="J923" s="426"/>
      <c r="K923" s="426"/>
      <c r="L923" s="426"/>
      <c r="M923" s="426"/>
      <c r="N923" s="426"/>
      <c r="O923" s="426"/>
      <c r="P923" s="426"/>
      <c r="Q923" s="426"/>
      <c r="R923" s="426"/>
      <c r="S923" s="426"/>
      <c r="T923" s="426"/>
      <c r="U923" s="426"/>
      <c r="V923" s="426"/>
      <c r="W923" s="426"/>
      <c r="X923" s="426"/>
      <c r="Y923" s="426"/>
      <c r="Z923" s="426"/>
      <c r="AA923" s="426"/>
    </row>
    <row r="924" spans="1:27" ht="15.75" customHeight="1">
      <c r="A924" s="426"/>
      <c r="B924" s="426"/>
      <c r="C924" s="426"/>
      <c r="D924" s="426"/>
      <c r="E924" s="426"/>
      <c r="F924" s="426"/>
      <c r="G924" s="426"/>
      <c r="H924" s="426"/>
      <c r="I924" s="426"/>
      <c r="J924" s="426"/>
      <c r="K924" s="426"/>
      <c r="L924" s="426"/>
      <c r="M924" s="426"/>
      <c r="N924" s="426"/>
      <c r="O924" s="426"/>
      <c r="P924" s="426"/>
      <c r="Q924" s="426"/>
      <c r="R924" s="426"/>
      <c r="S924" s="426"/>
      <c r="T924" s="426"/>
      <c r="U924" s="426"/>
      <c r="V924" s="426"/>
      <c r="W924" s="426"/>
      <c r="X924" s="426"/>
      <c r="Y924" s="426"/>
      <c r="Z924" s="426"/>
      <c r="AA924" s="426"/>
    </row>
    <row r="925" spans="1:27" ht="15.75" customHeight="1">
      <c r="A925" s="426"/>
      <c r="B925" s="426"/>
      <c r="C925" s="426"/>
      <c r="D925" s="426"/>
      <c r="E925" s="426"/>
      <c r="F925" s="426"/>
      <c r="G925" s="426"/>
      <c r="H925" s="426"/>
      <c r="I925" s="426"/>
      <c r="J925" s="426"/>
      <c r="K925" s="426"/>
      <c r="L925" s="426"/>
      <c r="M925" s="426"/>
      <c r="N925" s="426"/>
      <c r="O925" s="426"/>
      <c r="P925" s="426"/>
      <c r="Q925" s="426"/>
      <c r="R925" s="426"/>
      <c r="S925" s="426"/>
      <c r="T925" s="426"/>
      <c r="U925" s="426"/>
      <c r="V925" s="426"/>
      <c r="W925" s="426"/>
      <c r="X925" s="426"/>
      <c r="Y925" s="426"/>
      <c r="Z925" s="426"/>
      <c r="AA925" s="426"/>
    </row>
    <row r="926" spans="1:27" ht="15.75" customHeight="1">
      <c r="A926" s="426"/>
      <c r="B926" s="426"/>
      <c r="C926" s="426"/>
      <c r="D926" s="426"/>
      <c r="E926" s="426"/>
      <c r="F926" s="426"/>
      <c r="G926" s="426"/>
      <c r="H926" s="426"/>
      <c r="I926" s="426"/>
      <c r="J926" s="426"/>
      <c r="K926" s="426"/>
      <c r="L926" s="426"/>
      <c r="M926" s="426"/>
      <c r="N926" s="426"/>
      <c r="O926" s="426"/>
      <c r="P926" s="426"/>
      <c r="Q926" s="426"/>
      <c r="R926" s="426"/>
      <c r="S926" s="426"/>
      <c r="T926" s="426"/>
      <c r="U926" s="426"/>
      <c r="V926" s="426"/>
      <c r="W926" s="426"/>
      <c r="X926" s="426"/>
      <c r="Y926" s="426"/>
      <c r="Z926" s="426"/>
      <c r="AA926" s="426"/>
    </row>
    <row r="927" spans="1:27" ht="15.75" customHeight="1">
      <c r="A927" s="426"/>
      <c r="B927" s="426"/>
      <c r="C927" s="426"/>
      <c r="D927" s="426"/>
      <c r="E927" s="426"/>
      <c r="F927" s="426"/>
      <c r="G927" s="426"/>
      <c r="H927" s="426"/>
      <c r="I927" s="426"/>
      <c r="J927" s="426"/>
      <c r="K927" s="426"/>
      <c r="L927" s="426"/>
      <c r="M927" s="426"/>
      <c r="N927" s="426"/>
      <c r="O927" s="426"/>
      <c r="P927" s="426"/>
      <c r="Q927" s="426"/>
      <c r="R927" s="426"/>
      <c r="S927" s="426"/>
      <c r="T927" s="426"/>
      <c r="U927" s="426"/>
      <c r="V927" s="426"/>
      <c r="W927" s="426"/>
      <c r="X927" s="426"/>
      <c r="Y927" s="426"/>
      <c r="Z927" s="426"/>
      <c r="AA927" s="426"/>
    </row>
    <row r="928" spans="1:27" ht="15.75" customHeight="1">
      <c r="A928" s="426"/>
      <c r="B928" s="426"/>
      <c r="C928" s="426"/>
      <c r="D928" s="426"/>
      <c r="E928" s="426"/>
      <c r="F928" s="426"/>
      <c r="G928" s="426"/>
      <c r="H928" s="426"/>
      <c r="I928" s="426"/>
      <c r="J928" s="426"/>
      <c r="K928" s="426"/>
      <c r="L928" s="426"/>
      <c r="M928" s="426"/>
      <c r="N928" s="426"/>
      <c r="O928" s="426"/>
      <c r="P928" s="426"/>
      <c r="Q928" s="426"/>
      <c r="R928" s="426"/>
      <c r="S928" s="426"/>
      <c r="T928" s="426"/>
      <c r="U928" s="426"/>
      <c r="V928" s="426"/>
      <c r="W928" s="426"/>
      <c r="X928" s="426"/>
      <c r="Y928" s="426"/>
      <c r="Z928" s="426"/>
      <c r="AA928" s="426"/>
    </row>
    <row r="929" spans="1:27" ht="15.75" customHeight="1">
      <c r="A929" s="426"/>
      <c r="B929" s="426"/>
      <c r="C929" s="426"/>
      <c r="D929" s="426"/>
      <c r="E929" s="426"/>
      <c r="F929" s="426"/>
      <c r="G929" s="426"/>
      <c r="H929" s="426"/>
      <c r="I929" s="426"/>
      <c r="J929" s="426"/>
      <c r="K929" s="426"/>
      <c r="L929" s="426"/>
      <c r="M929" s="426"/>
      <c r="N929" s="426"/>
      <c r="O929" s="426"/>
      <c r="P929" s="426"/>
      <c r="Q929" s="426"/>
      <c r="R929" s="426"/>
      <c r="S929" s="426"/>
      <c r="T929" s="426"/>
      <c r="U929" s="426"/>
      <c r="V929" s="426"/>
      <c r="W929" s="426"/>
      <c r="X929" s="426"/>
      <c r="Y929" s="426"/>
      <c r="Z929" s="426"/>
      <c r="AA929" s="426"/>
    </row>
    <row r="930" spans="1:27" ht="15.75" customHeight="1">
      <c r="A930" s="426"/>
      <c r="B930" s="426"/>
      <c r="C930" s="426"/>
      <c r="D930" s="426"/>
      <c r="E930" s="426"/>
      <c r="F930" s="426"/>
      <c r="G930" s="426"/>
      <c r="H930" s="426"/>
      <c r="I930" s="426"/>
      <c r="J930" s="426"/>
      <c r="K930" s="426"/>
      <c r="L930" s="426"/>
      <c r="M930" s="426"/>
      <c r="N930" s="426"/>
      <c r="O930" s="426"/>
      <c r="P930" s="426"/>
      <c r="Q930" s="426"/>
      <c r="R930" s="426"/>
      <c r="S930" s="426"/>
      <c r="T930" s="426"/>
      <c r="U930" s="426"/>
      <c r="V930" s="426"/>
      <c r="W930" s="426"/>
      <c r="X930" s="426"/>
      <c r="Y930" s="426"/>
      <c r="Z930" s="426"/>
      <c r="AA930" s="426"/>
    </row>
    <row r="931" spans="1:27" ht="15.75" customHeight="1">
      <c r="A931" s="426"/>
      <c r="B931" s="426"/>
      <c r="C931" s="426"/>
      <c r="D931" s="426"/>
      <c r="E931" s="426"/>
      <c r="F931" s="426"/>
      <c r="G931" s="426"/>
      <c r="H931" s="426"/>
      <c r="I931" s="426"/>
      <c r="J931" s="426"/>
      <c r="K931" s="426"/>
      <c r="L931" s="426"/>
      <c r="M931" s="426"/>
      <c r="N931" s="426"/>
      <c r="O931" s="426"/>
      <c r="P931" s="426"/>
      <c r="Q931" s="426"/>
      <c r="R931" s="426"/>
      <c r="S931" s="426"/>
      <c r="T931" s="426"/>
      <c r="U931" s="426"/>
      <c r="V931" s="426"/>
      <c r="W931" s="426"/>
      <c r="X931" s="426"/>
      <c r="Y931" s="426"/>
      <c r="Z931" s="426"/>
      <c r="AA931" s="426"/>
    </row>
    <row r="932" spans="1:27" ht="15.75" customHeight="1">
      <c r="A932" s="426"/>
      <c r="B932" s="426"/>
      <c r="C932" s="426"/>
      <c r="D932" s="426"/>
      <c r="E932" s="426"/>
      <c r="F932" s="426"/>
      <c r="G932" s="426"/>
      <c r="H932" s="426"/>
      <c r="I932" s="426"/>
      <c r="J932" s="426"/>
      <c r="K932" s="426"/>
      <c r="L932" s="426"/>
      <c r="M932" s="426"/>
      <c r="N932" s="426"/>
      <c r="O932" s="426"/>
      <c r="P932" s="426"/>
      <c r="Q932" s="426"/>
      <c r="R932" s="426"/>
      <c r="S932" s="426"/>
      <c r="T932" s="426"/>
      <c r="U932" s="426"/>
      <c r="V932" s="426"/>
      <c r="W932" s="426"/>
      <c r="X932" s="426"/>
      <c r="Y932" s="426"/>
      <c r="Z932" s="426"/>
      <c r="AA932" s="426"/>
    </row>
    <row r="933" spans="1:27" ht="15.75" customHeight="1">
      <c r="A933" s="426"/>
      <c r="B933" s="426"/>
      <c r="C933" s="426"/>
      <c r="D933" s="426"/>
      <c r="E933" s="426"/>
      <c r="F933" s="426"/>
      <c r="G933" s="426"/>
      <c r="H933" s="426"/>
      <c r="I933" s="426"/>
      <c r="J933" s="426"/>
      <c r="K933" s="426"/>
      <c r="L933" s="426"/>
      <c r="M933" s="426"/>
      <c r="N933" s="426"/>
      <c r="O933" s="426"/>
      <c r="P933" s="426"/>
      <c r="Q933" s="426"/>
      <c r="R933" s="426"/>
      <c r="S933" s="426"/>
      <c r="T933" s="426"/>
      <c r="U933" s="426"/>
      <c r="V933" s="426"/>
      <c r="W933" s="426"/>
      <c r="X933" s="426"/>
      <c r="Y933" s="426"/>
      <c r="Z933" s="426"/>
      <c r="AA933" s="426"/>
    </row>
    <row r="934" spans="1:27" ht="15.75" customHeight="1">
      <c r="A934" s="426"/>
      <c r="B934" s="426"/>
      <c r="C934" s="426"/>
      <c r="D934" s="426"/>
      <c r="E934" s="426"/>
      <c r="F934" s="426"/>
      <c r="G934" s="426"/>
      <c r="H934" s="426"/>
      <c r="I934" s="426"/>
      <c r="J934" s="426"/>
      <c r="K934" s="426"/>
      <c r="L934" s="426"/>
      <c r="M934" s="426"/>
      <c r="N934" s="426"/>
      <c r="O934" s="426"/>
      <c r="P934" s="426"/>
      <c r="Q934" s="426"/>
      <c r="R934" s="426"/>
      <c r="S934" s="426"/>
      <c r="T934" s="426"/>
      <c r="U934" s="426"/>
      <c r="V934" s="426"/>
      <c r="W934" s="426"/>
      <c r="X934" s="426"/>
      <c r="Y934" s="426"/>
      <c r="Z934" s="426"/>
      <c r="AA934" s="426"/>
    </row>
    <row r="935" spans="1:27" ht="15.75" customHeight="1">
      <c r="A935" s="426"/>
      <c r="B935" s="426"/>
      <c r="C935" s="426"/>
      <c r="D935" s="426"/>
      <c r="E935" s="426"/>
      <c r="F935" s="426"/>
      <c r="G935" s="426"/>
      <c r="H935" s="426"/>
      <c r="I935" s="426"/>
      <c r="J935" s="426"/>
      <c r="K935" s="426"/>
      <c r="L935" s="426"/>
      <c r="M935" s="426"/>
      <c r="N935" s="426"/>
      <c r="O935" s="426"/>
      <c r="P935" s="426"/>
      <c r="Q935" s="426"/>
      <c r="R935" s="426"/>
      <c r="S935" s="426"/>
      <c r="T935" s="426"/>
      <c r="U935" s="426"/>
      <c r="V935" s="426"/>
      <c r="W935" s="426"/>
      <c r="X935" s="426"/>
      <c r="Y935" s="426"/>
      <c r="Z935" s="426"/>
      <c r="AA935" s="426"/>
    </row>
    <row r="936" spans="1:27" ht="15.75" customHeight="1">
      <c r="A936" s="426"/>
      <c r="B936" s="426"/>
      <c r="C936" s="426"/>
      <c r="D936" s="426"/>
      <c r="E936" s="426"/>
      <c r="F936" s="426"/>
      <c r="G936" s="426"/>
      <c r="H936" s="426"/>
      <c r="I936" s="426"/>
      <c r="J936" s="426"/>
      <c r="K936" s="426"/>
      <c r="L936" s="426"/>
      <c r="M936" s="426"/>
      <c r="N936" s="426"/>
      <c r="O936" s="426"/>
      <c r="P936" s="426"/>
      <c r="Q936" s="426"/>
      <c r="R936" s="426"/>
      <c r="S936" s="426"/>
      <c r="T936" s="426"/>
      <c r="U936" s="426"/>
      <c r="V936" s="426"/>
      <c r="W936" s="426"/>
      <c r="X936" s="426"/>
      <c r="Y936" s="426"/>
      <c r="Z936" s="426"/>
      <c r="AA936" s="426"/>
    </row>
    <row r="937" spans="1:27" ht="15.75" customHeight="1">
      <c r="A937" s="426"/>
      <c r="B937" s="426"/>
      <c r="C937" s="426"/>
      <c r="D937" s="426"/>
      <c r="E937" s="426"/>
      <c r="F937" s="426"/>
      <c r="G937" s="426"/>
      <c r="H937" s="426"/>
      <c r="I937" s="426"/>
      <c r="J937" s="426"/>
      <c r="K937" s="426"/>
      <c r="L937" s="426"/>
      <c r="M937" s="426"/>
      <c r="N937" s="426"/>
      <c r="O937" s="426"/>
      <c r="P937" s="426"/>
      <c r="Q937" s="426"/>
      <c r="R937" s="426"/>
      <c r="S937" s="426"/>
      <c r="T937" s="426"/>
      <c r="U937" s="426"/>
      <c r="V937" s="426"/>
      <c r="W937" s="426"/>
      <c r="X937" s="426"/>
      <c r="Y937" s="426"/>
      <c r="Z937" s="426"/>
      <c r="AA937" s="426"/>
    </row>
    <row r="938" spans="1:27" ht="15.75" customHeight="1">
      <c r="A938" s="426"/>
      <c r="B938" s="426"/>
      <c r="C938" s="426"/>
      <c r="D938" s="426"/>
      <c r="E938" s="426"/>
      <c r="F938" s="426"/>
      <c r="G938" s="426"/>
      <c r="H938" s="426"/>
      <c r="I938" s="426"/>
      <c r="J938" s="426"/>
      <c r="K938" s="426"/>
      <c r="L938" s="426"/>
      <c r="M938" s="426"/>
      <c r="N938" s="426"/>
      <c r="O938" s="426"/>
      <c r="P938" s="426"/>
      <c r="Q938" s="426"/>
      <c r="R938" s="426"/>
      <c r="S938" s="426"/>
      <c r="T938" s="426"/>
      <c r="U938" s="426"/>
      <c r="V938" s="426"/>
      <c r="W938" s="426"/>
      <c r="X938" s="426"/>
      <c r="Y938" s="426"/>
      <c r="Z938" s="426"/>
      <c r="AA938" s="426"/>
    </row>
    <row r="939" spans="1:27" ht="15.75" customHeight="1">
      <c r="A939" s="426"/>
      <c r="B939" s="426"/>
      <c r="C939" s="426"/>
      <c r="D939" s="426"/>
      <c r="E939" s="426"/>
      <c r="F939" s="426"/>
      <c r="G939" s="426"/>
      <c r="H939" s="426"/>
      <c r="I939" s="426"/>
      <c r="J939" s="426"/>
      <c r="K939" s="426"/>
      <c r="L939" s="426"/>
      <c r="M939" s="426"/>
      <c r="N939" s="426"/>
      <c r="O939" s="426"/>
      <c r="P939" s="426"/>
      <c r="Q939" s="426"/>
      <c r="R939" s="426"/>
      <c r="S939" s="426"/>
      <c r="T939" s="426"/>
      <c r="U939" s="426"/>
      <c r="V939" s="426"/>
      <c r="W939" s="426"/>
      <c r="X939" s="426"/>
      <c r="Y939" s="426"/>
      <c r="Z939" s="426"/>
      <c r="AA939" s="426"/>
    </row>
    <row r="940" spans="1:27" ht="15.75" customHeight="1">
      <c r="A940" s="426"/>
      <c r="B940" s="426"/>
      <c r="C940" s="426"/>
      <c r="D940" s="426"/>
      <c r="E940" s="426"/>
      <c r="F940" s="426"/>
      <c r="G940" s="426"/>
      <c r="H940" s="426"/>
      <c r="I940" s="426"/>
      <c r="J940" s="426"/>
      <c r="K940" s="426"/>
      <c r="L940" s="426"/>
      <c r="M940" s="426"/>
      <c r="N940" s="426"/>
      <c r="O940" s="426"/>
      <c r="P940" s="426"/>
      <c r="Q940" s="426"/>
      <c r="R940" s="426"/>
      <c r="S940" s="426"/>
      <c r="T940" s="426"/>
      <c r="U940" s="426"/>
      <c r="V940" s="426"/>
      <c r="W940" s="426"/>
      <c r="X940" s="426"/>
      <c r="Y940" s="426"/>
      <c r="Z940" s="426"/>
      <c r="AA940" s="426"/>
    </row>
    <row r="941" spans="1:27" ht="15.75" customHeight="1">
      <c r="A941" s="426"/>
      <c r="B941" s="426"/>
      <c r="C941" s="426"/>
      <c r="D941" s="426"/>
      <c r="E941" s="426"/>
      <c r="F941" s="426"/>
      <c r="G941" s="426"/>
      <c r="H941" s="426"/>
      <c r="I941" s="426"/>
      <c r="J941" s="426"/>
      <c r="K941" s="426"/>
      <c r="L941" s="426"/>
      <c r="M941" s="426"/>
      <c r="N941" s="426"/>
      <c r="O941" s="426"/>
      <c r="P941" s="426"/>
      <c r="Q941" s="426"/>
      <c r="R941" s="426"/>
      <c r="S941" s="426"/>
      <c r="T941" s="426"/>
      <c r="U941" s="426"/>
      <c r="V941" s="426"/>
      <c r="W941" s="426"/>
      <c r="X941" s="426"/>
      <c r="Y941" s="426"/>
      <c r="Z941" s="426"/>
      <c r="AA941" s="426"/>
    </row>
    <row r="942" spans="1:27" ht="15.75" customHeight="1">
      <c r="A942" s="426"/>
      <c r="B942" s="426"/>
      <c r="C942" s="426"/>
      <c r="D942" s="426"/>
      <c r="E942" s="426"/>
      <c r="F942" s="426"/>
      <c r="G942" s="426"/>
      <c r="H942" s="426"/>
      <c r="I942" s="426"/>
      <c r="J942" s="426"/>
      <c r="K942" s="426"/>
      <c r="L942" s="426"/>
      <c r="M942" s="426"/>
      <c r="N942" s="426"/>
      <c r="O942" s="426"/>
      <c r="P942" s="426"/>
      <c r="Q942" s="426"/>
      <c r="R942" s="426"/>
      <c r="S942" s="426"/>
      <c r="T942" s="426"/>
      <c r="U942" s="426"/>
      <c r="V942" s="426"/>
      <c r="W942" s="426"/>
      <c r="X942" s="426"/>
      <c r="Y942" s="426"/>
      <c r="Z942" s="426"/>
      <c r="AA942" s="426"/>
    </row>
    <row r="943" spans="1:27" ht="15.75" customHeight="1">
      <c r="A943" s="426"/>
      <c r="B943" s="426"/>
      <c r="C943" s="426"/>
      <c r="D943" s="426"/>
      <c r="E943" s="426"/>
      <c r="F943" s="426"/>
      <c r="G943" s="426"/>
      <c r="H943" s="426"/>
      <c r="I943" s="426"/>
      <c r="J943" s="426"/>
      <c r="K943" s="426"/>
      <c r="L943" s="426"/>
      <c r="M943" s="426"/>
      <c r="N943" s="426"/>
      <c r="O943" s="426"/>
      <c r="P943" s="426"/>
      <c r="Q943" s="426"/>
      <c r="R943" s="426"/>
      <c r="S943" s="426"/>
      <c r="T943" s="426"/>
      <c r="U943" s="426"/>
      <c r="V943" s="426"/>
      <c r="W943" s="426"/>
      <c r="X943" s="426"/>
      <c r="Y943" s="426"/>
      <c r="Z943" s="426"/>
      <c r="AA943" s="426"/>
    </row>
    <row r="944" spans="1:27" ht="15.75" customHeight="1">
      <c r="A944" s="426"/>
      <c r="B944" s="426"/>
      <c r="C944" s="426"/>
      <c r="D944" s="426"/>
      <c r="E944" s="426"/>
      <c r="F944" s="426"/>
      <c r="G944" s="426"/>
      <c r="H944" s="426"/>
      <c r="I944" s="426"/>
      <c r="J944" s="426"/>
      <c r="K944" s="426"/>
      <c r="L944" s="426"/>
      <c r="M944" s="426"/>
      <c r="N944" s="426"/>
      <c r="O944" s="426"/>
      <c r="P944" s="426"/>
      <c r="Q944" s="426"/>
      <c r="R944" s="426"/>
      <c r="S944" s="426"/>
      <c r="T944" s="426"/>
      <c r="U944" s="426"/>
      <c r="V944" s="426"/>
      <c r="W944" s="426"/>
      <c r="X944" s="426"/>
      <c r="Y944" s="426"/>
      <c r="Z944" s="426"/>
      <c r="AA944" s="426"/>
    </row>
    <row r="945" spans="1:27" ht="15.75" customHeight="1">
      <c r="A945" s="426"/>
      <c r="B945" s="426"/>
      <c r="C945" s="426"/>
      <c r="D945" s="426"/>
      <c r="E945" s="426"/>
      <c r="F945" s="426"/>
      <c r="G945" s="426"/>
      <c r="H945" s="426"/>
      <c r="I945" s="426"/>
      <c r="J945" s="426"/>
      <c r="K945" s="426"/>
      <c r="L945" s="426"/>
      <c r="M945" s="426"/>
      <c r="N945" s="426"/>
      <c r="O945" s="426"/>
      <c r="P945" s="426"/>
      <c r="Q945" s="426"/>
      <c r="R945" s="426"/>
      <c r="S945" s="426"/>
      <c r="T945" s="426"/>
      <c r="U945" s="426"/>
      <c r="V945" s="426"/>
      <c r="W945" s="426"/>
      <c r="X945" s="426"/>
      <c r="Y945" s="426"/>
      <c r="Z945" s="426"/>
      <c r="AA945" s="426"/>
    </row>
    <row r="946" spans="1:27" ht="15.75" customHeight="1">
      <c r="A946" s="426"/>
      <c r="B946" s="426"/>
      <c r="C946" s="426"/>
      <c r="D946" s="426"/>
      <c r="E946" s="426"/>
      <c r="F946" s="426"/>
      <c r="G946" s="426"/>
      <c r="H946" s="426"/>
      <c r="I946" s="426"/>
      <c r="J946" s="426"/>
      <c r="K946" s="426"/>
      <c r="L946" s="426"/>
      <c r="M946" s="426"/>
      <c r="N946" s="426"/>
      <c r="O946" s="426"/>
      <c r="P946" s="426"/>
      <c r="Q946" s="426"/>
      <c r="R946" s="426"/>
      <c r="S946" s="426"/>
      <c r="T946" s="426"/>
      <c r="U946" s="426"/>
      <c r="V946" s="426"/>
      <c r="W946" s="426"/>
      <c r="X946" s="426"/>
      <c r="Y946" s="426"/>
      <c r="Z946" s="426"/>
      <c r="AA946" s="426"/>
    </row>
    <row r="947" spans="1:27" ht="15.75" customHeight="1">
      <c r="A947" s="426"/>
      <c r="B947" s="426"/>
      <c r="C947" s="426"/>
      <c r="D947" s="426"/>
      <c r="E947" s="426"/>
      <c r="F947" s="426"/>
      <c r="G947" s="426"/>
      <c r="H947" s="426"/>
      <c r="I947" s="426"/>
      <c r="J947" s="426"/>
      <c r="K947" s="426"/>
      <c r="L947" s="426"/>
      <c r="M947" s="426"/>
      <c r="N947" s="426"/>
      <c r="O947" s="426"/>
      <c r="P947" s="426"/>
      <c r="Q947" s="426"/>
      <c r="R947" s="426"/>
      <c r="S947" s="426"/>
      <c r="T947" s="426"/>
      <c r="U947" s="426"/>
      <c r="V947" s="426"/>
      <c r="W947" s="426"/>
      <c r="X947" s="426"/>
      <c r="Y947" s="426"/>
      <c r="Z947" s="426"/>
      <c r="AA947" s="426"/>
    </row>
    <row r="948" spans="1:27" ht="15.75" customHeight="1">
      <c r="A948" s="426"/>
      <c r="B948" s="426"/>
      <c r="C948" s="426"/>
      <c r="D948" s="426"/>
      <c r="E948" s="426"/>
      <c r="F948" s="426"/>
      <c r="G948" s="426"/>
      <c r="H948" s="426"/>
      <c r="I948" s="426"/>
      <c r="J948" s="426"/>
      <c r="K948" s="426"/>
      <c r="L948" s="426"/>
      <c r="M948" s="426"/>
      <c r="N948" s="426"/>
      <c r="O948" s="426"/>
      <c r="P948" s="426"/>
      <c r="Q948" s="426"/>
      <c r="R948" s="426"/>
      <c r="S948" s="426"/>
      <c r="T948" s="426"/>
      <c r="U948" s="426"/>
      <c r="V948" s="426"/>
      <c r="W948" s="426"/>
      <c r="X948" s="426"/>
      <c r="Y948" s="426"/>
      <c r="Z948" s="426"/>
      <c r="AA948" s="426"/>
    </row>
    <row r="949" spans="1:27" ht="15.75" customHeight="1">
      <c r="A949" s="426"/>
      <c r="B949" s="426"/>
      <c r="C949" s="426"/>
      <c r="D949" s="426"/>
      <c r="E949" s="426"/>
      <c r="F949" s="426"/>
      <c r="G949" s="426"/>
      <c r="H949" s="426"/>
      <c r="I949" s="426"/>
      <c r="J949" s="426"/>
      <c r="K949" s="426"/>
      <c r="L949" s="426"/>
      <c r="M949" s="426"/>
      <c r="N949" s="426"/>
      <c r="O949" s="426"/>
      <c r="P949" s="426"/>
      <c r="Q949" s="426"/>
      <c r="R949" s="426"/>
      <c r="S949" s="426"/>
      <c r="T949" s="426"/>
      <c r="U949" s="426"/>
      <c r="V949" s="426"/>
      <c r="W949" s="426"/>
      <c r="X949" s="426"/>
      <c r="Y949" s="426"/>
      <c r="Z949" s="426"/>
      <c r="AA949" s="426"/>
    </row>
    <row r="950" spans="1:27" ht="15.75" customHeight="1">
      <c r="A950" s="426"/>
      <c r="B950" s="426"/>
      <c r="C950" s="426"/>
      <c r="D950" s="426"/>
      <c r="E950" s="426"/>
      <c r="F950" s="426"/>
      <c r="G950" s="426"/>
      <c r="H950" s="426"/>
      <c r="I950" s="426"/>
      <c r="J950" s="426"/>
      <c r="K950" s="426"/>
      <c r="L950" s="426"/>
      <c r="M950" s="426"/>
      <c r="N950" s="426"/>
      <c r="O950" s="426"/>
      <c r="P950" s="426"/>
      <c r="Q950" s="426"/>
      <c r="R950" s="426"/>
      <c r="S950" s="426"/>
      <c r="T950" s="426"/>
      <c r="U950" s="426"/>
      <c r="V950" s="426"/>
      <c r="W950" s="426"/>
      <c r="X950" s="426"/>
      <c r="Y950" s="426"/>
      <c r="Z950" s="426"/>
      <c r="AA950" s="426"/>
    </row>
    <row r="951" spans="1:27" ht="15.75" customHeight="1">
      <c r="A951" s="426"/>
      <c r="B951" s="426"/>
      <c r="C951" s="426"/>
      <c r="D951" s="426"/>
      <c r="E951" s="426"/>
      <c r="F951" s="426"/>
      <c r="G951" s="426"/>
      <c r="H951" s="426"/>
      <c r="I951" s="426"/>
      <c r="J951" s="426"/>
      <c r="K951" s="426"/>
      <c r="L951" s="426"/>
      <c r="M951" s="426"/>
      <c r="N951" s="426"/>
      <c r="O951" s="426"/>
      <c r="P951" s="426"/>
      <c r="Q951" s="426"/>
      <c r="R951" s="426"/>
      <c r="S951" s="426"/>
      <c r="T951" s="426"/>
      <c r="U951" s="426"/>
      <c r="V951" s="426"/>
      <c r="W951" s="426"/>
      <c r="X951" s="426"/>
      <c r="Y951" s="426"/>
      <c r="Z951" s="426"/>
      <c r="AA951" s="426"/>
    </row>
    <row r="952" spans="1:27" ht="15.75" customHeight="1">
      <c r="A952" s="426"/>
      <c r="B952" s="426"/>
      <c r="C952" s="426"/>
      <c r="D952" s="426"/>
      <c r="E952" s="426"/>
      <c r="F952" s="426"/>
      <c r="G952" s="426"/>
      <c r="H952" s="426"/>
      <c r="I952" s="426"/>
      <c r="J952" s="426"/>
      <c r="K952" s="426"/>
      <c r="L952" s="426"/>
      <c r="M952" s="426"/>
      <c r="N952" s="426"/>
      <c r="O952" s="426"/>
      <c r="P952" s="426"/>
      <c r="Q952" s="426"/>
      <c r="R952" s="426"/>
      <c r="S952" s="426"/>
      <c r="T952" s="426"/>
      <c r="U952" s="426"/>
      <c r="V952" s="426"/>
      <c r="W952" s="426"/>
      <c r="X952" s="426"/>
      <c r="Y952" s="426"/>
      <c r="Z952" s="426"/>
      <c r="AA952" s="426"/>
    </row>
    <row r="953" spans="1:27" ht="15.75" customHeight="1">
      <c r="A953" s="426"/>
      <c r="B953" s="426"/>
      <c r="C953" s="426"/>
      <c r="D953" s="426"/>
      <c r="E953" s="426"/>
      <c r="F953" s="426"/>
      <c r="G953" s="426"/>
      <c r="H953" s="426"/>
      <c r="I953" s="426"/>
      <c r="J953" s="426"/>
      <c r="K953" s="426"/>
      <c r="L953" s="426"/>
      <c r="M953" s="426"/>
      <c r="N953" s="426"/>
      <c r="O953" s="426"/>
      <c r="P953" s="426"/>
      <c r="Q953" s="426"/>
      <c r="R953" s="426"/>
      <c r="S953" s="426"/>
      <c r="T953" s="426"/>
      <c r="U953" s="426"/>
      <c r="V953" s="426"/>
      <c r="W953" s="426"/>
      <c r="X953" s="426"/>
      <c r="Y953" s="426"/>
      <c r="Z953" s="426"/>
      <c r="AA953" s="426"/>
    </row>
    <row r="954" spans="1:27" ht="15.75" customHeight="1">
      <c r="A954" s="426"/>
      <c r="B954" s="426"/>
      <c r="C954" s="426"/>
      <c r="D954" s="426"/>
      <c r="E954" s="426"/>
      <c r="F954" s="426"/>
      <c r="G954" s="426"/>
      <c r="H954" s="426"/>
      <c r="I954" s="426"/>
      <c r="J954" s="426"/>
      <c r="K954" s="426"/>
      <c r="L954" s="426"/>
      <c r="M954" s="426"/>
      <c r="N954" s="426"/>
      <c r="O954" s="426"/>
      <c r="P954" s="426"/>
      <c r="Q954" s="426"/>
      <c r="R954" s="426"/>
      <c r="S954" s="426"/>
      <c r="T954" s="426"/>
      <c r="U954" s="426"/>
      <c r="V954" s="426"/>
      <c r="W954" s="426"/>
      <c r="X954" s="426"/>
      <c r="Y954" s="426"/>
      <c r="Z954" s="426"/>
      <c r="AA954" s="426"/>
    </row>
    <row r="955" spans="1:27" ht="15.75" customHeight="1">
      <c r="A955" s="426"/>
      <c r="B955" s="426"/>
      <c r="C955" s="426"/>
      <c r="D955" s="426"/>
      <c r="E955" s="426"/>
      <c r="F955" s="426"/>
      <c r="G955" s="426"/>
      <c r="H955" s="426"/>
      <c r="I955" s="426"/>
      <c r="J955" s="426"/>
      <c r="K955" s="426"/>
      <c r="L955" s="426"/>
      <c r="M955" s="426"/>
      <c r="N955" s="426"/>
      <c r="O955" s="426"/>
      <c r="P955" s="426"/>
      <c r="Q955" s="426"/>
      <c r="R955" s="426"/>
      <c r="S955" s="426"/>
      <c r="T955" s="426"/>
      <c r="U955" s="426"/>
      <c r="V955" s="426"/>
      <c r="W955" s="426"/>
      <c r="X955" s="426"/>
      <c r="Y955" s="426"/>
      <c r="Z955" s="426"/>
      <c r="AA955" s="426"/>
    </row>
    <row r="956" spans="1:27" ht="15.75" customHeight="1">
      <c r="A956" s="426"/>
      <c r="B956" s="426"/>
      <c r="C956" s="426"/>
      <c r="D956" s="426"/>
      <c r="E956" s="426"/>
      <c r="F956" s="426"/>
      <c r="G956" s="426"/>
      <c r="H956" s="426"/>
      <c r="I956" s="426"/>
      <c r="J956" s="426"/>
      <c r="K956" s="426"/>
      <c r="L956" s="426"/>
      <c r="M956" s="426"/>
      <c r="N956" s="426"/>
      <c r="O956" s="426"/>
      <c r="P956" s="426"/>
      <c r="Q956" s="426"/>
      <c r="R956" s="426"/>
      <c r="S956" s="426"/>
      <c r="T956" s="426"/>
      <c r="U956" s="426"/>
      <c r="V956" s="426"/>
      <c r="W956" s="426"/>
      <c r="X956" s="426"/>
      <c r="Y956" s="426"/>
      <c r="Z956" s="426"/>
      <c r="AA956" s="426"/>
    </row>
    <row r="957" spans="1:27" ht="15.75" customHeight="1">
      <c r="A957" s="426"/>
      <c r="B957" s="426"/>
      <c r="C957" s="426"/>
      <c r="D957" s="426"/>
      <c r="E957" s="426"/>
      <c r="F957" s="426"/>
      <c r="G957" s="426"/>
      <c r="H957" s="426"/>
      <c r="I957" s="426"/>
      <c r="J957" s="426"/>
      <c r="K957" s="426"/>
      <c r="L957" s="426"/>
      <c r="M957" s="426"/>
      <c r="N957" s="426"/>
      <c r="O957" s="426"/>
      <c r="P957" s="426"/>
      <c r="Q957" s="426"/>
      <c r="R957" s="426"/>
      <c r="S957" s="426"/>
      <c r="T957" s="426"/>
      <c r="U957" s="426"/>
      <c r="V957" s="426"/>
      <c r="W957" s="426"/>
      <c r="X957" s="426"/>
      <c r="Y957" s="426"/>
      <c r="Z957" s="426"/>
      <c r="AA957" s="426"/>
    </row>
    <row r="958" spans="1:27" ht="15.75" customHeight="1">
      <c r="A958" s="426"/>
      <c r="B958" s="426"/>
      <c r="C958" s="426"/>
      <c r="D958" s="426"/>
      <c r="E958" s="426"/>
      <c r="F958" s="426"/>
      <c r="G958" s="426"/>
      <c r="H958" s="426"/>
      <c r="I958" s="426"/>
      <c r="J958" s="426"/>
      <c r="K958" s="426"/>
      <c r="L958" s="426"/>
      <c r="M958" s="426"/>
      <c r="N958" s="426"/>
      <c r="O958" s="426"/>
      <c r="P958" s="426"/>
      <c r="Q958" s="426"/>
      <c r="R958" s="426"/>
      <c r="S958" s="426"/>
      <c r="T958" s="426"/>
      <c r="U958" s="426"/>
      <c r="V958" s="426"/>
      <c r="W958" s="426"/>
      <c r="X958" s="426"/>
      <c r="Y958" s="426"/>
      <c r="Z958" s="426"/>
      <c r="AA958" s="426"/>
    </row>
    <row r="959" spans="1:27" ht="15.75" customHeight="1">
      <c r="A959" s="426"/>
      <c r="B959" s="426"/>
      <c r="C959" s="426"/>
      <c r="D959" s="426"/>
      <c r="E959" s="426"/>
      <c r="F959" s="426"/>
      <c r="G959" s="426"/>
      <c r="H959" s="426"/>
      <c r="I959" s="426"/>
      <c r="J959" s="426"/>
      <c r="K959" s="426"/>
      <c r="L959" s="426"/>
      <c r="M959" s="426"/>
      <c r="N959" s="426"/>
      <c r="O959" s="426"/>
      <c r="P959" s="426"/>
      <c r="Q959" s="426"/>
      <c r="R959" s="426"/>
      <c r="S959" s="426"/>
      <c r="T959" s="426"/>
      <c r="U959" s="426"/>
      <c r="V959" s="426"/>
      <c r="W959" s="426"/>
      <c r="X959" s="426"/>
      <c r="Y959" s="426"/>
      <c r="Z959" s="426"/>
      <c r="AA959" s="426"/>
    </row>
    <row r="960" spans="1:27" ht="15.75" customHeight="1">
      <c r="A960" s="426"/>
      <c r="B960" s="426"/>
      <c r="C960" s="426"/>
      <c r="D960" s="426"/>
      <c r="E960" s="426"/>
      <c r="F960" s="426"/>
      <c r="G960" s="426"/>
      <c r="H960" s="426"/>
      <c r="I960" s="426"/>
      <c r="J960" s="426"/>
      <c r="K960" s="426"/>
      <c r="L960" s="426"/>
      <c r="M960" s="426"/>
      <c r="N960" s="426"/>
      <c r="O960" s="426"/>
      <c r="P960" s="426"/>
      <c r="Q960" s="426"/>
      <c r="R960" s="426"/>
      <c r="S960" s="426"/>
      <c r="T960" s="426"/>
      <c r="U960" s="426"/>
      <c r="V960" s="426"/>
      <c r="W960" s="426"/>
      <c r="X960" s="426"/>
      <c r="Y960" s="426"/>
      <c r="Z960" s="426"/>
      <c r="AA960" s="426"/>
    </row>
    <row r="961" spans="1:27" ht="15.75" customHeight="1">
      <c r="A961" s="426"/>
      <c r="B961" s="426"/>
      <c r="C961" s="426"/>
      <c r="D961" s="426"/>
      <c r="E961" s="426"/>
      <c r="F961" s="426"/>
      <c r="G961" s="426"/>
      <c r="H961" s="426"/>
      <c r="I961" s="426"/>
      <c r="J961" s="426"/>
      <c r="K961" s="426"/>
      <c r="L961" s="426"/>
      <c r="M961" s="426"/>
      <c r="N961" s="426"/>
      <c r="O961" s="426"/>
      <c r="P961" s="426"/>
      <c r="Q961" s="426"/>
      <c r="R961" s="426"/>
      <c r="S961" s="426"/>
      <c r="T961" s="426"/>
      <c r="U961" s="426"/>
      <c r="V961" s="426"/>
      <c r="W961" s="426"/>
      <c r="X961" s="426"/>
      <c r="Y961" s="426"/>
      <c r="Z961" s="426"/>
      <c r="AA961" s="426"/>
    </row>
    <row r="962" spans="1:27" ht="15.75" customHeight="1">
      <c r="A962" s="426"/>
      <c r="B962" s="426"/>
      <c r="C962" s="426"/>
      <c r="D962" s="426"/>
      <c r="E962" s="426"/>
      <c r="F962" s="426"/>
      <c r="G962" s="426"/>
      <c r="H962" s="426"/>
      <c r="I962" s="426"/>
      <c r="J962" s="426"/>
      <c r="K962" s="426"/>
      <c r="L962" s="426"/>
      <c r="M962" s="426"/>
      <c r="N962" s="426"/>
      <c r="O962" s="426"/>
      <c r="P962" s="426"/>
      <c r="Q962" s="426"/>
      <c r="R962" s="426"/>
      <c r="S962" s="426"/>
      <c r="T962" s="426"/>
      <c r="U962" s="426"/>
      <c r="V962" s="426"/>
      <c r="W962" s="426"/>
      <c r="X962" s="426"/>
      <c r="Y962" s="426"/>
      <c r="Z962" s="426"/>
      <c r="AA962" s="426"/>
    </row>
    <row r="963" spans="1:27" ht="15.75" customHeight="1">
      <c r="A963" s="426"/>
      <c r="B963" s="426"/>
      <c r="C963" s="426"/>
      <c r="D963" s="426"/>
      <c r="E963" s="426"/>
      <c r="F963" s="426"/>
      <c r="G963" s="426"/>
      <c r="H963" s="426"/>
      <c r="I963" s="426"/>
      <c r="J963" s="426"/>
      <c r="K963" s="426"/>
      <c r="L963" s="426"/>
      <c r="M963" s="426"/>
      <c r="N963" s="426"/>
      <c r="O963" s="426"/>
      <c r="P963" s="426"/>
      <c r="Q963" s="426"/>
      <c r="R963" s="426"/>
      <c r="S963" s="426"/>
      <c r="T963" s="426"/>
      <c r="U963" s="426"/>
      <c r="V963" s="426"/>
      <c r="W963" s="426"/>
      <c r="X963" s="426"/>
      <c r="Y963" s="426"/>
      <c r="Z963" s="426"/>
      <c r="AA963" s="426"/>
    </row>
    <row r="964" spans="1:27" ht="15.75" customHeight="1">
      <c r="A964" s="426"/>
      <c r="B964" s="426"/>
      <c r="C964" s="426"/>
      <c r="D964" s="426"/>
      <c r="E964" s="426"/>
      <c r="F964" s="426"/>
      <c r="G964" s="426"/>
      <c r="H964" s="426"/>
      <c r="I964" s="426"/>
      <c r="J964" s="426"/>
      <c r="K964" s="426"/>
      <c r="L964" s="426"/>
      <c r="M964" s="426"/>
      <c r="N964" s="426"/>
      <c r="O964" s="426"/>
      <c r="P964" s="426"/>
      <c r="Q964" s="426"/>
      <c r="R964" s="426"/>
      <c r="S964" s="426"/>
      <c r="T964" s="426"/>
      <c r="U964" s="426"/>
      <c r="V964" s="426"/>
      <c r="W964" s="426"/>
      <c r="X964" s="426"/>
      <c r="Y964" s="426"/>
      <c r="Z964" s="426"/>
      <c r="AA964" s="426"/>
    </row>
    <row r="965" spans="1:27" ht="15.75" customHeight="1">
      <c r="A965" s="426"/>
      <c r="B965" s="426"/>
      <c r="C965" s="426"/>
      <c r="D965" s="426"/>
      <c r="E965" s="426"/>
      <c r="F965" s="426"/>
      <c r="G965" s="426"/>
      <c r="H965" s="426"/>
      <c r="I965" s="426"/>
      <c r="J965" s="426"/>
      <c r="K965" s="426"/>
      <c r="L965" s="426"/>
      <c r="M965" s="426"/>
      <c r="N965" s="426"/>
      <c r="O965" s="426"/>
      <c r="P965" s="426"/>
      <c r="Q965" s="426"/>
      <c r="R965" s="426"/>
      <c r="S965" s="426"/>
      <c r="T965" s="426"/>
      <c r="U965" s="426"/>
      <c r="V965" s="426"/>
      <c r="W965" s="426"/>
      <c r="X965" s="426"/>
      <c r="Y965" s="426"/>
      <c r="Z965" s="426"/>
      <c r="AA965" s="426"/>
    </row>
    <row r="966" spans="1:27" ht="15.75" customHeight="1">
      <c r="A966" s="426"/>
      <c r="B966" s="426"/>
      <c r="C966" s="426"/>
      <c r="D966" s="426"/>
      <c r="E966" s="426"/>
      <c r="F966" s="426"/>
      <c r="G966" s="426"/>
      <c r="H966" s="426"/>
      <c r="I966" s="426"/>
      <c r="J966" s="426"/>
      <c r="K966" s="426"/>
      <c r="L966" s="426"/>
      <c r="M966" s="426"/>
      <c r="N966" s="426"/>
      <c r="O966" s="426"/>
      <c r="P966" s="426"/>
      <c r="Q966" s="426"/>
      <c r="R966" s="426"/>
      <c r="S966" s="426"/>
      <c r="T966" s="426"/>
      <c r="U966" s="426"/>
      <c r="V966" s="426"/>
      <c r="W966" s="426"/>
      <c r="X966" s="426"/>
      <c r="Y966" s="426"/>
      <c r="Z966" s="426"/>
      <c r="AA966" s="426"/>
    </row>
    <row r="967" spans="1:27" ht="15.75" customHeight="1">
      <c r="A967" s="426"/>
      <c r="B967" s="426"/>
      <c r="C967" s="426"/>
      <c r="D967" s="426"/>
      <c r="E967" s="426"/>
      <c r="F967" s="426"/>
      <c r="G967" s="426"/>
      <c r="H967" s="426"/>
      <c r="I967" s="426"/>
      <c r="J967" s="426"/>
      <c r="K967" s="426"/>
      <c r="L967" s="426"/>
      <c r="M967" s="426"/>
      <c r="N967" s="426"/>
      <c r="O967" s="426"/>
      <c r="P967" s="426"/>
      <c r="Q967" s="426"/>
      <c r="R967" s="426"/>
      <c r="S967" s="426"/>
      <c r="T967" s="426"/>
      <c r="U967" s="426"/>
      <c r="V967" s="426"/>
      <c r="W967" s="426"/>
      <c r="X967" s="426"/>
      <c r="Y967" s="426"/>
      <c r="Z967" s="426"/>
      <c r="AA967" s="426"/>
    </row>
    <row r="968" spans="1:27" ht="15.75" customHeight="1">
      <c r="A968" s="426"/>
      <c r="B968" s="426"/>
      <c r="C968" s="426"/>
      <c r="D968" s="426"/>
      <c r="E968" s="426"/>
      <c r="F968" s="426"/>
      <c r="G968" s="426"/>
      <c r="H968" s="426"/>
      <c r="I968" s="426"/>
      <c r="J968" s="426"/>
      <c r="K968" s="426"/>
      <c r="L968" s="426"/>
      <c r="M968" s="426"/>
      <c r="N968" s="426"/>
      <c r="O968" s="426"/>
      <c r="P968" s="426"/>
      <c r="Q968" s="426"/>
      <c r="R968" s="426"/>
      <c r="S968" s="426"/>
      <c r="T968" s="426"/>
      <c r="U968" s="426"/>
      <c r="V968" s="426"/>
      <c r="W968" s="426"/>
      <c r="X968" s="426"/>
      <c r="Y968" s="426"/>
      <c r="Z968" s="426"/>
      <c r="AA968" s="426"/>
    </row>
    <row r="969" spans="1:27" ht="15.75" customHeight="1">
      <c r="A969" s="426"/>
      <c r="B969" s="426"/>
      <c r="C969" s="426"/>
      <c r="D969" s="426"/>
      <c r="E969" s="426"/>
      <c r="F969" s="426"/>
      <c r="G969" s="426"/>
      <c r="H969" s="426"/>
      <c r="I969" s="426"/>
      <c r="J969" s="426"/>
      <c r="K969" s="426"/>
      <c r="L969" s="426"/>
      <c r="M969" s="426"/>
      <c r="N969" s="426"/>
      <c r="O969" s="426"/>
      <c r="P969" s="426"/>
      <c r="Q969" s="426"/>
      <c r="R969" s="426"/>
      <c r="S969" s="426"/>
      <c r="T969" s="426"/>
      <c r="U969" s="426"/>
      <c r="V969" s="426"/>
      <c r="W969" s="426"/>
      <c r="X969" s="426"/>
      <c r="Y969" s="426"/>
      <c r="Z969" s="426"/>
      <c r="AA969" s="426"/>
    </row>
    <row r="970" spans="1:27" ht="15.75" customHeight="1">
      <c r="A970" s="426"/>
      <c r="B970" s="426"/>
      <c r="C970" s="426"/>
      <c r="D970" s="426"/>
      <c r="E970" s="426"/>
      <c r="F970" s="426"/>
      <c r="G970" s="426"/>
      <c r="H970" s="426"/>
      <c r="I970" s="426"/>
      <c r="J970" s="426"/>
      <c r="K970" s="426"/>
      <c r="L970" s="426"/>
      <c r="M970" s="426"/>
      <c r="N970" s="426"/>
      <c r="O970" s="426"/>
      <c r="P970" s="426"/>
      <c r="Q970" s="426"/>
      <c r="R970" s="426"/>
      <c r="S970" s="426"/>
      <c r="T970" s="426"/>
      <c r="U970" s="426"/>
      <c r="V970" s="426"/>
      <c r="W970" s="426"/>
      <c r="X970" s="426"/>
      <c r="Y970" s="426"/>
      <c r="Z970" s="426"/>
      <c r="AA970" s="426"/>
    </row>
    <row r="971" spans="1:27" ht="15.75" customHeight="1">
      <c r="A971" s="426"/>
      <c r="B971" s="426"/>
      <c r="C971" s="426"/>
      <c r="D971" s="426"/>
      <c r="E971" s="426"/>
      <c r="F971" s="426"/>
      <c r="G971" s="426"/>
      <c r="H971" s="426"/>
      <c r="I971" s="426"/>
      <c r="J971" s="426"/>
      <c r="K971" s="426"/>
      <c r="L971" s="426"/>
      <c r="M971" s="426"/>
      <c r="N971" s="426"/>
      <c r="O971" s="426"/>
      <c r="P971" s="426"/>
      <c r="Q971" s="426"/>
      <c r="R971" s="426"/>
      <c r="S971" s="426"/>
      <c r="T971" s="426"/>
      <c r="U971" s="426"/>
      <c r="V971" s="426"/>
      <c r="W971" s="426"/>
      <c r="X971" s="426"/>
      <c r="Y971" s="426"/>
      <c r="Z971" s="426"/>
      <c r="AA971" s="426"/>
    </row>
    <row r="972" spans="1:27" ht="15.75" customHeight="1">
      <c r="A972" s="426"/>
      <c r="B972" s="426"/>
      <c r="C972" s="426"/>
      <c r="D972" s="426"/>
      <c r="E972" s="426"/>
      <c r="F972" s="426"/>
      <c r="G972" s="426"/>
      <c r="H972" s="426"/>
      <c r="I972" s="426"/>
      <c r="J972" s="426"/>
      <c r="K972" s="426"/>
      <c r="L972" s="426"/>
      <c r="M972" s="426"/>
      <c r="N972" s="426"/>
      <c r="O972" s="426"/>
      <c r="P972" s="426"/>
      <c r="Q972" s="426"/>
      <c r="R972" s="426"/>
      <c r="S972" s="426"/>
      <c r="T972" s="426"/>
      <c r="U972" s="426"/>
      <c r="V972" s="426"/>
      <c r="W972" s="426"/>
      <c r="X972" s="426"/>
      <c r="Y972" s="426"/>
      <c r="Z972" s="426"/>
      <c r="AA972" s="426"/>
    </row>
    <row r="973" spans="1:27" ht="15.75" customHeight="1">
      <c r="A973" s="426"/>
      <c r="B973" s="426"/>
      <c r="C973" s="426"/>
      <c r="D973" s="426"/>
      <c r="E973" s="426"/>
      <c r="F973" s="426"/>
      <c r="G973" s="426"/>
      <c r="H973" s="426"/>
      <c r="I973" s="426"/>
      <c r="J973" s="426"/>
      <c r="K973" s="426"/>
      <c r="L973" s="426"/>
      <c r="M973" s="426"/>
      <c r="N973" s="426"/>
      <c r="O973" s="426"/>
      <c r="P973" s="426"/>
      <c r="Q973" s="426"/>
      <c r="R973" s="426"/>
      <c r="S973" s="426"/>
      <c r="T973" s="426"/>
      <c r="U973" s="426"/>
      <c r="V973" s="426"/>
      <c r="W973" s="426"/>
      <c r="X973" s="426"/>
      <c r="Y973" s="426"/>
      <c r="Z973" s="426"/>
      <c r="AA973" s="426"/>
    </row>
    <row r="974" spans="1:27" ht="15.75" customHeight="1">
      <c r="A974" s="426"/>
      <c r="B974" s="426"/>
      <c r="C974" s="426"/>
      <c r="D974" s="426"/>
      <c r="E974" s="426"/>
      <c r="F974" s="426"/>
      <c r="G974" s="426"/>
      <c r="H974" s="426"/>
      <c r="I974" s="426"/>
      <c r="J974" s="426"/>
      <c r="K974" s="426"/>
      <c r="L974" s="426"/>
      <c r="M974" s="426"/>
      <c r="N974" s="426"/>
      <c r="O974" s="426"/>
      <c r="P974" s="426"/>
      <c r="Q974" s="426"/>
      <c r="R974" s="426"/>
      <c r="S974" s="426"/>
      <c r="T974" s="426"/>
      <c r="U974" s="426"/>
      <c r="V974" s="426"/>
      <c r="W974" s="426"/>
      <c r="X974" s="426"/>
      <c r="Y974" s="426"/>
      <c r="Z974" s="426"/>
      <c r="AA974" s="426"/>
    </row>
    <row r="975" spans="1:27" ht="15.75" customHeight="1">
      <c r="A975" s="426"/>
      <c r="B975" s="426"/>
      <c r="C975" s="426"/>
      <c r="D975" s="426"/>
      <c r="E975" s="426"/>
      <c r="F975" s="426"/>
      <c r="G975" s="426"/>
      <c r="H975" s="426"/>
      <c r="I975" s="426"/>
      <c r="J975" s="426"/>
      <c r="K975" s="426"/>
      <c r="L975" s="426"/>
      <c r="M975" s="426"/>
      <c r="N975" s="426"/>
      <c r="O975" s="426"/>
      <c r="P975" s="426"/>
      <c r="Q975" s="426"/>
      <c r="R975" s="426"/>
      <c r="S975" s="426"/>
      <c r="T975" s="426"/>
      <c r="U975" s="426"/>
      <c r="V975" s="426"/>
      <c r="W975" s="426"/>
      <c r="X975" s="426"/>
      <c r="Y975" s="426"/>
      <c r="Z975" s="426"/>
      <c r="AA975" s="426"/>
    </row>
    <row r="976" spans="1:27" ht="15.75" customHeight="1">
      <c r="A976" s="426"/>
      <c r="B976" s="426"/>
      <c r="C976" s="426"/>
      <c r="D976" s="426"/>
      <c r="E976" s="426"/>
      <c r="F976" s="426"/>
      <c r="G976" s="426"/>
      <c r="H976" s="426"/>
      <c r="I976" s="426"/>
      <c r="J976" s="426"/>
      <c r="K976" s="426"/>
      <c r="L976" s="426"/>
      <c r="M976" s="426"/>
      <c r="N976" s="426"/>
      <c r="O976" s="426"/>
      <c r="P976" s="426"/>
      <c r="Q976" s="426"/>
      <c r="R976" s="426"/>
      <c r="S976" s="426"/>
      <c r="T976" s="426"/>
      <c r="U976" s="426"/>
      <c r="V976" s="426"/>
      <c r="W976" s="426"/>
      <c r="X976" s="426"/>
      <c r="Y976" s="426"/>
      <c r="Z976" s="426"/>
      <c r="AA976" s="426"/>
    </row>
    <row r="977" spans="1:27" ht="15.75" customHeight="1">
      <c r="A977" s="426"/>
      <c r="B977" s="426"/>
      <c r="C977" s="426"/>
      <c r="D977" s="426"/>
      <c r="E977" s="426"/>
      <c r="F977" s="426"/>
      <c r="G977" s="426"/>
      <c r="H977" s="426"/>
      <c r="I977" s="426"/>
      <c r="J977" s="426"/>
      <c r="K977" s="426"/>
      <c r="L977" s="426"/>
      <c r="M977" s="426"/>
      <c r="N977" s="426"/>
      <c r="O977" s="426"/>
      <c r="P977" s="426"/>
      <c r="Q977" s="426"/>
      <c r="R977" s="426"/>
      <c r="S977" s="426"/>
      <c r="T977" s="426"/>
      <c r="U977" s="426"/>
      <c r="V977" s="426"/>
      <c r="W977" s="426"/>
      <c r="X977" s="426"/>
      <c r="Y977" s="426"/>
      <c r="Z977" s="426"/>
      <c r="AA977" s="426"/>
    </row>
    <row r="978" spans="1:27" ht="15.75" customHeight="1">
      <c r="A978" s="426"/>
      <c r="B978" s="426"/>
      <c r="C978" s="426"/>
      <c r="D978" s="426"/>
      <c r="E978" s="426"/>
      <c r="F978" s="426"/>
      <c r="G978" s="426"/>
      <c r="H978" s="426"/>
      <c r="I978" s="426"/>
      <c r="J978" s="426"/>
      <c r="K978" s="426"/>
      <c r="L978" s="426"/>
      <c r="M978" s="426"/>
      <c r="N978" s="426"/>
      <c r="O978" s="426"/>
      <c r="P978" s="426"/>
      <c r="Q978" s="426"/>
      <c r="R978" s="426"/>
      <c r="S978" s="426"/>
      <c r="T978" s="426"/>
      <c r="U978" s="426"/>
      <c r="V978" s="426"/>
      <c r="W978" s="426"/>
      <c r="X978" s="426"/>
      <c r="Y978" s="426"/>
      <c r="Z978" s="426"/>
      <c r="AA978" s="426"/>
    </row>
    <row r="979" spans="1:27" ht="15.75" customHeight="1">
      <c r="A979" s="426"/>
      <c r="B979" s="426"/>
      <c r="C979" s="426"/>
      <c r="D979" s="426"/>
      <c r="E979" s="426"/>
      <c r="F979" s="426"/>
      <c r="G979" s="426"/>
      <c r="H979" s="426"/>
      <c r="I979" s="426"/>
      <c r="J979" s="426"/>
      <c r="K979" s="426"/>
      <c r="L979" s="426"/>
      <c r="M979" s="426"/>
      <c r="N979" s="426"/>
      <c r="O979" s="426"/>
      <c r="P979" s="426"/>
      <c r="Q979" s="426"/>
      <c r="R979" s="426"/>
      <c r="S979" s="426"/>
      <c r="T979" s="426"/>
      <c r="U979" s="426"/>
      <c r="V979" s="426"/>
      <c r="W979" s="426"/>
      <c r="X979" s="426"/>
      <c r="Y979" s="426"/>
      <c r="Z979" s="426"/>
      <c r="AA979" s="426"/>
    </row>
    <row r="980" spans="1:27" ht="15.75" customHeight="1">
      <c r="A980" s="426"/>
      <c r="B980" s="426"/>
      <c r="C980" s="426"/>
      <c r="D980" s="426"/>
      <c r="E980" s="426"/>
      <c r="F980" s="426"/>
      <c r="G980" s="426"/>
      <c r="H980" s="426"/>
      <c r="I980" s="426"/>
      <c r="J980" s="426"/>
      <c r="K980" s="426"/>
      <c r="L980" s="426"/>
      <c r="M980" s="426"/>
      <c r="N980" s="426"/>
      <c r="O980" s="426"/>
      <c r="P980" s="426"/>
      <c r="Q980" s="426"/>
      <c r="R980" s="426"/>
      <c r="S980" s="426"/>
      <c r="T980" s="426"/>
      <c r="U980" s="426"/>
      <c r="V980" s="426"/>
      <c r="W980" s="426"/>
      <c r="X980" s="426"/>
      <c r="Y980" s="426"/>
      <c r="Z980" s="426"/>
      <c r="AA980" s="426"/>
    </row>
    <row r="981" spans="1:27" ht="15.75" customHeight="1">
      <c r="A981" s="426"/>
      <c r="B981" s="426"/>
      <c r="C981" s="426"/>
      <c r="D981" s="426"/>
      <c r="E981" s="426"/>
      <c r="F981" s="426"/>
      <c r="G981" s="426"/>
      <c r="H981" s="426"/>
      <c r="I981" s="426"/>
      <c r="J981" s="426"/>
      <c r="K981" s="426"/>
      <c r="L981" s="426"/>
      <c r="M981" s="426"/>
      <c r="N981" s="426"/>
      <c r="O981" s="426"/>
      <c r="P981" s="426"/>
      <c r="Q981" s="426"/>
      <c r="R981" s="426"/>
      <c r="S981" s="426"/>
      <c r="T981" s="426"/>
      <c r="U981" s="426"/>
      <c r="V981" s="426"/>
      <c r="W981" s="426"/>
      <c r="X981" s="426"/>
      <c r="Y981" s="426"/>
      <c r="Z981" s="426"/>
      <c r="AA981" s="426"/>
    </row>
    <row r="982" spans="1:27" ht="15.75" customHeight="1">
      <c r="A982" s="426"/>
      <c r="B982" s="426"/>
      <c r="C982" s="426"/>
      <c r="D982" s="426"/>
      <c r="E982" s="426"/>
      <c r="F982" s="426"/>
      <c r="G982" s="426"/>
      <c r="H982" s="426"/>
      <c r="I982" s="426"/>
      <c r="J982" s="426"/>
      <c r="K982" s="426"/>
      <c r="L982" s="426"/>
      <c r="M982" s="426"/>
      <c r="N982" s="426"/>
      <c r="O982" s="426"/>
      <c r="P982" s="426"/>
      <c r="Q982" s="426"/>
      <c r="R982" s="426"/>
      <c r="S982" s="426"/>
      <c r="T982" s="426"/>
      <c r="U982" s="426"/>
      <c r="V982" s="426"/>
      <c r="W982" s="426"/>
      <c r="X982" s="426"/>
      <c r="Y982" s="426"/>
      <c r="Z982" s="426"/>
      <c r="AA982" s="426"/>
    </row>
    <row r="983" spans="1:27" ht="15.75" customHeight="1">
      <c r="A983" s="426"/>
      <c r="B983" s="426"/>
      <c r="C983" s="426"/>
      <c r="D983" s="426"/>
      <c r="E983" s="426"/>
      <c r="F983" s="426"/>
      <c r="G983" s="426"/>
      <c r="H983" s="426"/>
      <c r="I983" s="426"/>
      <c r="J983" s="426"/>
      <c r="K983" s="426"/>
      <c r="L983" s="426"/>
      <c r="M983" s="426"/>
      <c r="N983" s="426"/>
      <c r="O983" s="426"/>
      <c r="P983" s="426"/>
      <c r="Q983" s="426"/>
      <c r="R983" s="426"/>
      <c r="S983" s="426"/>
      <c r="T983" s="426"/>
      <c r="U983" s="426"/>
      <c r="V983" s="426"/>
      <c r="W983" s="426"/>
      <c r="X983" s="426"/>
      <c r="Y983" s="426"/>
      <c r="Z983" s="426"/>
      <c r="AA983" s="426"/>
    </row>
    <row r="984" spans="1:27" ht="15.75" customHeight="1">
      <c r="A984" s="426"/>
      <c r="B984" s="426"/>
      <c r="C984" s="426"/>
      <c r="D984" s="426"/>
      <c r="E984" s="426"/>
      <c r="F984" s="426"/>
      <c r="G984" s="426"/>
      <c r="H984" s="426"/>
      <c r="I984" s="426"/>
      <c r="J984" s="426"/>
      <c r="K984" s="426"/>
      <c r="L984" s="426"/>
      <c r="M984" s="426"/>
      <c r="N984" s="426"/>
      <c r="O984" s="426"/>
      <c r="P984" s="426"/>
      <c r="Q984" s="426"/>
      <c r="R984" s="426"/>
      <c r="S984" s="426"/>
      <c r="T984" s="426"/>
      <c r="U984" s="426"/>
      <c r="V984" s="426"/>
      <c r="W984" s="426"/>
      <c r="X984" s="426"/>
      <c r="Y984" s="426"/>
      <c r="Z984" s="426"/>
      <c r="AA984" s="426"/>
    </row>
    <row r="985" spans="1:27" ht="15.75" customHeight="1">
      <c r="A985" s="426"/>
      <c r="B985" s="426"/>
      <c r="C985" s="426"/>
      <c r="D985" s="426"/>
      <c r="E985" s="426"/>
      <c r="F985" s="426"/>
      <c r="G985" s="426"/>
      <c r="H985" s="426"/>
      <c r="I985" s="426"/>
      <c r="J985" s="426"/>
      <c r="K985" s="426"/>
      <c r="L985" s="426"/>
      <c r="M985" s="426"/>
      <c r="N985" s="426"/>
      <c r="O985" s="426"/>
      <c r="P985" s="426"/>
      <c r="Q985" s="426"/>
      <c r="R985" s="426"/>
      <c r="S985" s="426"/>
      <c r="T985" s="426"/>
      <c r="U985" s="426"/>
      <c r="V985" s="426"/>
      <c r="W985" s="426"/>
      <c r="X985" s="426"/>
      <c r="Y985" s="426"/>
      <c r="Z985" s="426"/>
      <c r="AA985" s="426"/>
    </row>
    <row r="986" spans="1:27" ht="15.75" customHeight="1">
      <c r="A986" s="426"/>
      <c r="B986" s="426"/>
      <c r="C986" s="426"/>
      <c r="D986" s="426"/>
      <c r="E986" s="426"/>
      <c r="F986" s="426"/>
      <c r="G986" s="426"/>
      <c r="H986" s="426"/>
      <c r="I986" s="426"/>
      <c r="J986" s="426"/>
      <c r="K986" s="426"/>
      <c r="L986" s="426"/>
      <c r="M986" s="426"/>
      <c r="N986" s="426"/>
      <c r="O986" s="426"/>
      <c r="P986" s="426"/>
      <c r="Q986" s="426"/>
      <c r="R986" s="426"/>
      <c r="S986" s="426"/>
      <c r="T986" s="426"/>
      <c r="U986" s="426"/>
      <c r="V986" s="426"/>
      <c r="W986" s="426"/>
      <c r="X986" s="426"/>
      <c r="Y986" s="426"/>
      <c r="Z986" s="426"/>
      <c r="AA986" s="426"/>
    </row>
    <row r="987" spans="1:27" ht="15.75" customHeight="1">
      <c r="A987" s="426"/>
      <c r="B987" s="426"/>
      <c r="C987" s="426"/>
      <c r="D987" s="426"/>
      <c r="E987" s="426"/>
      <c r="F987" s="426"/>
      <c r="G987" s="426"/>
      <c r="H987" s="426"/>
      <c r="I987" s="426"/>
      <c r="J987" s="426"/>
      <c r="K987" s="426"/>
      <c r="L987" s="426"/>
      <c r="M987" s="426"/>
      <c r="N987" s="426"/>
      <c r="O987" s="426"/>
      <c r="P987" s="426"/>
      <c r="Q987" s="426"/>
      <c r="R987" s="426"/>
      <c r="S987" s="426"/>
      <c r="T987" s="426"/>
      <c r="U987" s="426"/>
      <c r="V987" s="426"/>
      <c r="W987" s="426"/>
      <c r="X987" s="426"/>
      <c r="Y987" s="426"/>
      <c r="Z987" s="426"/>
      <c r="AA987" s="426"/>
    </row>
    <row r="988" spans="1:27" ht="15.75" customHeight="1">
      <c r="A988" s="426"/>
      <c r="B988" s="426"/>
      <c r="C988" s="426"/>
      <c r="D988" s="426"/>
      <c r="E988" s="426"/>
      <c r="F988" s="426"/>
      <c r="G988" s="426"/>
      <c r="H988" s="426"/>
      <c r="I988" s="426"/>
      <c r="J988" s="426"/>
      <c r="K988" s="426"/>
      <c r="L988" s="426"/>
      <c r="M988" s="426"/>
      <c r="N988" s="426"/>
      <c r="O988" s="426"/>
      <c r="P988" s="426"/>
      <c r="Q988" s="426"/>
      <c r="R988" s="426"/>
      <c r="S988" s="426"/>
      <c r="T988" s="426"/>
      <c r="U988" s="426"/>
      <c r="V988" s="426"/>
      <c r="W988" s="426"/>
      <c r="X988" s="426"/>
      <c r="Y988" s="426"/>
      <c r="Z988" s="426"/>
      <c r="AA988" s="426"/>
    </row>
    <row r="989" spans="1:27" ht="15.75" customHeight="1">
      <c r="A989" s="426"/>
      <c r="B989" s="426"/>
      <c r="C989" s="426"/>
      <c r="D989" s="426"/>
      <c r="E989" s="426"/>
      <c r="F989" s="426"/>
      <c r="G989" s="426"/>
      <c r="H989" s="426"/>
      <c r="I989" s="426"/>
      <c r="J989" s="426"/>
      <c r="K989" s="426"/>
      <c r="L989" s="426"/>
      <c r="M989" s="426"/>
      <c r="N989" s="426"/>
      <c r="O989" s="426"/>
      <c r="P989" s="426"/>
      <c r="Q989" s="426"/>
      <c r="R989" s="426"/>
      <c r="S989" s="426"/>
      <c r="T989" s="426"/>
      <c r="U989" s="426"/>
      <c r="V989" s="426"/>
      <c r="W989" s="426"/>
      <c r="X989" s="426"/>
      <c r="Y989" s="426"/>
      <c r="Z989" s="426"/>
      <c r="AA989" s="426"/>
    </row>
    <row r="990" spans="1:27" ht="15.75" customHeight="1">
      <c r="A990" s="426"/>
      <c r="B990" s="426"/>
      <c r="C990" s="426"/>
      <c r="D990" s="426"/>
      <c r="E990" s="426"/>
      <c r="F990" s="426"/>
      <c r="G990" s="426"/>
      <c r="H990" s="426"/>
      <c r="I990" s="426"/>
      <c r="J990" s="426"/>
      <c r="K990" s="426"/>
      <c r="L990" s="426"/>
      <c r="M990" s="426"/>
      <c r="N990" s="426"/>
      <c r="O990" s="426"/>
      <c r="P990" s="426"/>
      <c r="Q990" s="426"/>
      <c r="R990" s="426"/>
      <c r="S990" s="426"/>
      <c r="T990" s="426"/>
      <c r="U990" s="426"/>
      <c r="V990" s="426"/>
      <c r="W990" s="426"/>
      <c r="X990" s="426"/>
      <c r="Y990" s="426"/>
      <c r="Z990" s="426"/>
      <c r="AA990" s="426"/>
    </row>
    <row r="991" spans="1:27" ht="15.75" customHeight="1">
      <c r="A991" s="426"/>
      <c r="B991" s="426"/>
      <c r="C991" s="426"/>
      <c r="D991" s="426"/>
      <c r="E991" s="426"/>
      <c r="F991" s="426"/>
      <c r="G991" s="426"/>
      <c r="H991" s="426"/>
      <c r="I991" s="426"/>
      <c r="J991" s="426"/>
      <c r="K991" s="426"/>
      <c r="L991" s="426"/>
      <c r="M991" s="426"/>
      <c r="N991" s="426"/>
      <c r="O991" s="426"/>
      <c r="P991" s="426"/>
      <c r="Q991" s="426"/>
      <c r="R991" s="426"/>
      <c r="S991" s="426"/>
      <c r="T991" s="426"/>
      <c r="U991" s="426"/>
      <c r="V991" s="426"/>
      <c r="W991" s="426"/>
      <c r="X991" s="426"/>
      <c r="Y991" s="426"/>
      <c r="Z991" s="426"/>
      <c r="AA991" s="426"/>
    </row>
    <row r="992" spans="1:27" ht="15.75" customHeight="1">
      <c r="A992" s="426"/>
      <c r="B992" s="426"/>
      <c r="C992" s="426"/>
      <c r="D992" s="426"/>
      <c r="E992" s="426"/>
      <c r="F992" s="426"/>
      <c r="G992" s="426"/>
      <c r="H992" s="426"/>
      <c r="I992" s="426"/>
      <c r="J992" s="426"/>
      <c r="K992" s="426"/>
      <c r="L992" s="426"/>
      <c r="M992" s="426"/>
      <c r="N992" s="426"/>
      <c r="O992" s="426"/>
      <c r="P992" s="426"/>
      <c r="Q992" s="426"/>
      <c r="R992" s="426"/>
      <c r="S992" s="426"/>
      <c r="T992" s="426"/>
      <c r="U992" s="426"/>
      <c r="V992" s="426"/>
      <c r="W992" s="426"/>
      <c r="X992" s="426"/>
      <c r="Y992" s="426"/>
      <c r="Z992" s="426"/>
      <c r="AA992" s="426"/>
    </row>
    <row r="993" spans="1:27" ht="15.75" customHeight="1">
      <c r="A993" s="426"/>
      <c r="B993" s="426"/>
      <c r="C993" s="426"/>
      <c r="D993" s="426"/>
      <c r="E993" s="426"/>
      <c r="F993" s="426"/>
      <c r="G993" s="426"/>
      <c r="H993" s="426"/>
      <c r="I993" s="426"/>
      <c r="J993" s="426"/>
      <c r="K993" s="426"/>
      <c r="L993" s="426"/>
      <c r="M993" s="426"/>
      <c r="N993" s="426"/>
      <c r="O993" s="426"/>
      <c r="P993" s="426"/>
      <c r="Q993" s="426"/>
      <c r="R993" s="426"/>
      <c r="S993" s="426"/>
      <c r="T993" s="426"/>
      <c r="U993" s="426"/>
      <c r="V993" s="426"/>
      <c r="W993" s="426"/>
      <c r="X993" s="426"/>
      <c r="Y993" s="426"/>
      <c r="Z993" s="426"/>
      <c r="AA993" s="426"/>
    </row>
    <row r="994" spans="1:27" ht="15.75" customHeight="1">
      <c r="A994" s="426"/>
      <c r="B994" s="426"/>
      <c r="C994" s="426"/>
      <c r="D994" s="426"/>
      <c r="E994" s="426"/>
      <c r="F994" s="426"/>
      <c r="G994" s="426"/>
      <c r="H994" s="426"/>
      <c r="I994" s="426"/>
      <c r="J994" s="426"/>
      <c r="K994" s="426"/>
      <c r="L994" s="426"/>
      <c r="M994" s="426"/>
      <c r="N994" s="426"/>
      <c r="O994" s="426"/>
      <c r="P994" s="426"/>
      <c r="Q994" s="426"/>
      <c r="R994" s="426"/>
      <c r="S994" s="426"/>
      <c r="T994" s="426"/>
      <c r="U994" s="426"/>
      <c r="V994" s="426"/>
      <c r="W994" s="426"/>
      <c r="X994" s="426"/>
      <c r="Y994" s="426"/>
      <c r="Z994" s="426"/>
      <c r="AA994" s="426"/>
    </row>
    <row r="995" spans="1:27" ht="15.75" customHeight="1">
      <c r="A995" s="426"/>
      <c r="B995" s="426"/>
      <c r="C995" s="426"/>
      <c r="D995" s="426"/>
      <c r="E995" s="426"/>
      <c r="F995" s="426"/>
      <c r="G995" s="426"/>
      <c r="H995" s="426"/>
      <c r="I995" s="426"/>
      <c r="J995" s="426"/>
      <c r="K995" s="426"/>
      <c r="L995" s="426"/>
      <c r="M995" s="426"/>
      <c r="N995" s="426"/>
      <c r="O995" s="426"/>
      <c r="P995" s="426"/>
      <c r="Q995" s="426"/>
      <c r="R995" s="426"/>
      <c r="S995" s="426"/>
      <c r="T995" s="426"/>
      <c r="U995" s="426"/>
      <c r="V995" s="426"/>
      <c r="W995" s="426"/>
      <c r="X995" s="426"/>
      <c r="Y995" s="426"/>
      <c r="Z995" s="426"/>
      <c r="AA995" s="426"/>
    </row>
    <row r="996" spans="1:27" ht="15.75" customHeight="1">
      <c r="A996" s="426"/>
      <c r="B996" s="426"/>
      <c r="C996" s="426"/>
      <c r="D996" s="426"/>
      <c r="E996" s="426"/>
      <c r="F996" s="426"/>
      <c r="G996" s="426"/>
      <c r="H996" s="426"/>
      <c r="I996" s="426"/>
      <c r="J996" s="426"/>
      <c r="K996" s="426"/>
      <c r="L996" s="426"/>
      <c r="M996" s="426"/>
      <c r="N996" s="426"/>
      <c r="O996" s="426"/>
      <c r="P996" s="426"/>
      <c r="Q996" s="426"/>
      <c r="R996" s="426"/>
      <c r="S996" s="426"/>
      <c r="T996" s="426"/>
      <c r="U996" s="426"/>
      <c r="V996" s="426"/>
      <c r="W996" s="426"/>
      <c r="X996" s="426"/>
      <c r="Y996" s="426"/>
      <c r="Z996" s="426"/>
      <c r="AA996" s="426"/>
    </row>
    <row r="997" spans="1:27" ht="15.75" customHeight="1">
      <c r="A997" s="426"/>
      <c r="B997" s="426"/>
      <c r="C997" s="426"/>
      <c r="D997" s="426"/>
      <c r="E997" s="426"/>
      <c r="F997" s="426"/>
      <c r="G997" s="426"/>
      <c r="H997" s="426"/>
      <c r="I997" s="426"/>
      <c r="J997" s="426"/>
      <c r="K997" s="426"/>
      <c r="L997" s="426"/>
      <c r="M997" s="426"/>
      <c r="N997" s="426"/>
      <c r="O997" s="426"/>
      <c r="P997" s="426"/>
      <c r="Q997" s="426"/>
      <c r="R997" s="426"/>
      <c r="S997" s="426"/>
      <c r="T997" s="426"/>
      <c r="U997" s="426"/>
      <c r="V997" s="426"/>
      <c r="W997" s="426"/>
      <c r="X997" s="426"/>
      <c r="Y997" s="426"/>
      <c r="Z997" s="426"/>
      <c r="AA997" s="426"/>
    </row>
    <row r="998" spans="1:27" ht="15.75" customHeight="1">
      <c r="A998" s="426"/>
      <c r="B998" s="426"/>
      <c r="C998" s="426"/>
      <c r="D998" s="426"/>
      <c r="E998" s="426"/>
      <c r="F998" s="426"/>
      <c r="G998" s="426"/>
      <c r="H998" s="426"/>
      <c r="I998" s="426"/>
      <c r="J998" s="426"/>
      <c r="K998" s="426"/>
      <c r="L998" s="426"/>
      <c r="M998" s="426"/>
      <c r="N998" s="426"/>
      <c r="O998" s="426"/>
      <c r="P998" s="426"/>
      <c r="Q998" s="426"/>
      <c r="R998" s="426"/>
      <c r="S998" s="426"/>
      <c r="T998" s="426"/>
      <c r="U998" s="426"/>
      <c r="V998" s="426"/>
      <c r="W998" s="426"/>
      <c r="X998" s="426"/>
      <c r="Y998" s="426"/>
      <c r="Z998" s="426"/>
      <c r="AA998" s="426"/>
    </row>
    <row r="999" spans="1:27" ht="15.75" customHeight="1">
      <c r="A999" s="426"/>
      <c r="B999" s="426"/>
      <c r="C999" s="426"/>
      <c r="D999" s="426"/>
      <c r="E999" s="426"/>
      <c r="F999" s="426"/>
      <c r="G999" s="426"/>
      <c r="H999" s="426"/>
      <c r="I999" s="426"/>
      <c r="J999" s="426"/>
      <c r="K999" s="426"/>
      <c r="L999" s="426"/>
      <c r="M999" s="426"/>
      <c r="N999" s="426"/>
      <c r="O999" s="426"/>
      <c r="P999" s="426"/>
      <c r="Q999" s="426"/>
      <c r="R999" s="426"/>
      <c r="S999" s="426"/>
      <c r="T999" s="426"/>
      <c r="U999" s="426"/>
      <c r="V999" s="426"/>
      <c r="W999" s="426"/>
      <c r="X999" s="426"/>
      <c r="Y999" s="426"/>
      <c r="Z999" s="426"/>
      <c r="AA999" s="426"/>
    </row>
    <row r="1000" spans="1:27" ht="15.75" customHeight="1">
      <c r="A1000" s="426"/>
      <c r="B1000" s="426"/>
      <c r="C1000" s="426"/>
      <c r="D1000" s="426"/>
      <c r="E1000" s="426"/>
      <c r="F1000" s="426"/>
      <c r="G1000" s="426"/>
      <c r="H1000" s="426"/>
      <c r="I1000" s="426"/>
      <c r="J1000" s="426"/>
      <c r="K1000" s="426"/>
      <c r="L1000" s="426"/>
      <c r="M1000" s="426"/>
      <c r="N1000" s="426"/>
      <c r="O1000" s="426"/>
      <c r="P1000" s="426"/>
      <c r="Q1000" s="426"/>
      <c r="R1000" s="426"/>
      <c r="S1000" s="426"/>
      <c r="T1000" s="426"/>
      <c r="U1000" s="426"/>
      <c r="V1000" s="426"/>
      <c r="W1000" s="426"/>
      <c r="X1000" s="426"/>
      <c r="Y1000" s="426"/>
      <c r="Z1000" s="426"/>
      <c r="AA1000" s="426"/>
    </row>
  </sheetData>
  <mergeCells count="8">
    <mergeCell ref="G26:L26"/>
    <mergeCell ref="G43:L43"/>
    <mergeCell ref="G52:L52"/>
    <mergeCell ref="B4:I6"/>
    <mergeCell ref="C17:E17"/>
    <mergeCell ref="C18:E18"/>
    <mergeCell ref="C19:E19"/>
    <mergeCell ref="C20:E20"/>
  </mergeCells>
  <conditionalFormatting sqref="B1">
    <cfRule type="expression" dxfId="1" priority="1" stopIfTrue="1">
      <formula>LEFT($C1,6)="Macros"</formula>
    </cfRule>
  </conditionalFormatting>
  <pageMargins left="0.7" right="0.7" top="0.75" bottom="0.75" header="0" footer="0"/>
  <pageSetup paperSize="5" scale="70"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1000"/>
  <sheetViews>
    <sheetView showGridLines="0" workbookViewId="0"/>
  </sheetViews>
  <sheetFormatPr defaultColWidth="12.5703125" defaultRowHeight="15" customHeight="1"/>
  <cols>
    <col min="1" max="1" width="37" customWidth="1"/>
    <col min="2" max="2" width="8" customWidth="1"/>
    <col min="3" max="3" width="1.5703125" customWidth="1"/>
    <col min="4" max="4" width="23.140625" customWidth="1"/>
    <col min="5" max="5" width="15.140625" customWidth="1"/>
    <col min="6" max="6" width="12.85546875" customWidth="1"/>
    <col min="7" max="7" width="2.140625" customWidth="1"/>
    <col min="8" max="8" width="19.140625" customWidth="1"/>
    <col min="9" max="9" width="11.140625" customWidth="1"/>
    <col min="10" max="10" width="13.140625" customWidth="1"/>
    <col min="11" max="11" width="16.140625" customWidth="1"/>
    <col min="12" max="12" width="12" customWidth="1"/>
    <col min="13" max="13" width="29.5703125" customWidth="1"/>
    <col min="14" max="26" width="9.140625" customWidth="1"/>
  </cols>
  <sheetData>
    <row r="1" spans="1:26" ht="21">
      <c r="A1" s="749" t="s">
        <v>807</v>
      </c>
      <c r="B1" s="631"/>
      <c r="C1" s="631"/>
      <c r="D1" s="631"/>
      <c r="E1" s="631"/>
      <c r="F1" s="631"/>
      <c r="G1" s="631"/>
      <c r="H1" s="631"/>
      <c r="I1" s="631"/>
      <c r="J1" s="631"/>
      <c r="K1" s="426"/>
      <c r="L1" s="426"/>
      <c r="M1" s="426"/>
      <c r="N1" s="426"/>
      <c r="O1" s="426"/>
      <c r="P1" s="426"/>
      <c r="Q1" s="426"/>
      <c r="R1" s="426"/>
      <c r="S1" s="426"/>
      <c r="T1" s="426"/>
      <c r="U1" s="426"/>
      <c r="V1" s="426"/>
      <c r="W1" s="426"/>
      <c r="X1" s="426"/>
      <c r="Y1" s="426"/>
      <c r="Z1" s="426"/>
    </row>
    <row r="2" spans="1:26">
      <c r="A2" s="525"/>
      <c r="B2" s="525"/>
      <c r="C2" s="525"/>
      <c r="D2" s="525"/>
      <c r="E2" s="525"/>
      <c r="F2" s="525"/>
      <c r="G2" s="525"/>
      <c r="H2" s="525"/>
      <c r="I2" s="525"/>
      <c r="J2" s="334" t="s">
        <v>92</v>
      </c>
      <c r="K2" s="159" t="s">
        <v>16</v>
      </c>
      <c r="L2" s="426"/>
      <c r="M2" s="426"/>
      <c r="N2" s="426"/>
      <c r="O2" s="426"/>
      <c r="P2" s="426"/>
      <c r="Q2" s="426"/>
      <c r="R2" s="426"/>
      <c r="S2" s="426"/>
      <c r="T2" s="426"/>
      <c r="U2" s="426"/>
      <c r="V2" s="426"/>
      <c r="W2" s="426"/>
      <c r="X2" s="426"/>
      <c r="Y2" s="426"/>
      <c r="Z2" s="426"/>
    </row>
    <row r="3" spans="1:26">
      <c r="A3" s="525"/>
      <c r="B3" s="525"/>
      <c r="C3" s="525"/>
      <c r="D3" s="525"/>
      <c r="E3" s="525"/>
      <c r="F3" s="525"/>
      <c r="G3" s="525"/>
      <c r="H3" s="525"/>
      <c r="I3" s="525"/>
      <c r="J3" s="334" t="s">
        <v>93</v>
      </c>
      <c r="K3" s="159">
        <v>2</v>
      </c>
      <c r="L3" s="426"/>
      <c r="M3" s="426"/>
      <c r="N3" s="426"/>
      <c r="O3" s="426"/>
      <c r="P3" s="426"/>
      <c r="Q3" s="426"/>
      <c r="R3" s="426"/>
      <c r="S3" s="426"/>
      <c r="T3" s="426"/>
      <c r="U3" s="426"/>
      <c r="V3" s="426"/>
      <c r="W3" s="426"/>
      <c r="X3" s="426"/>
      <c r="Y3" s="426"/>
      <c r="Z3" s="426"/>
    </row>
    <row r="4" spans="1:26" ht="18.75">
      <c r="A4" s="430"/>
      <c r="B4" s="431"/>
      <c r="C4" s="432"/>
      <c r="D4" s="432"/>
      <c r="E4" s="432"/>
      <c r="F4" s="432"/>
      <c r="G4" s="432"/>
      <c r="H4" s="432"/>
      <c r="I4" s="525"/>
      <c r="J4" s="334" t="s">
        <v>94</v>
      </c>
      <c r="K4" s="159">
        <v>3</v>
      </c>
      <c r="L4" s="426"/>
      <c r="M4" s="426"/>
      <c r="N4" s="426"/>
      <c r="O4" s="426"/>
      <c r="P4" s="426"/>
      <c r="Q4" s="426"/>
      <c r="R4" s="426"/>
      <c r="S4" s="426"/>
      <c r="T4" s="426"/>
      <c r="U4" s="426"/>
      <c r="V4" s="426"/>
      <c r="W4" s="426"/>
      <c r="X4" s="426"/>
      <c r="Y4" s="426"/>
      <c r="Z4" s="426"/>
    </row>
    <row r="5" spans="1:26">
      <c r="A5" s="525"/>
      <c r="B5" s="525"/>
      <c r="C5" s="525"/>
      <c r="D5" s="525"/>
      <c r="E5" s="525"/>
      <c r="F5" s="525"/>
      <c r="G5" s="525"/>
      <c r="H5" s="525"/>
      <c r="I5" s="525"/>
      <c r="J5" s="334" t="s">
        <v>95</v>
      </c>
      <c r="K5" s="159">
        <v>1</v>
      </c>
      <c r="L5" s="426"/>
      <c r="M5" s="426"/>
      <c r="N5" s="426"/>
      <c r="O5" s="426"/>
      <c r="P5" s="426"/>
      <c r="Q5" s="426"/>
      <c r="R5" s="426"/>
      <c r="S5" s="426"/>
      <c r="T5" s="426"/>
      <c r="U5" s="426"/>
      <c r="V5" s="426"/>
      <c r="W5" s="426"/>
      <c r="X5" s="426"/>
      <c r="Y5" s="426"/>
      <c r="Z5" s="426"/>
    </row>
    <row r="6" spans="1:26">
      <c r="A6" s="525"/>
      <c r="B6" s="525"/>
      <c r="C6" s="525"/>
      <c r="D6" s="525"/>
      <c r="E6" s="525"/>
      <c r="F6" s="525"/>
      <c r="G6" s="525"/>
      <c r="H6" s="525"/>
      <c r="I6" s="525"/>
      <c r="J6" s="335" t="s">
        <v>96</v>
      </c>
      <c r="K6" s="159" t="s">
        <v>719</v>
      </c>
      <c r="L6" s="426"/>
      <c r="M6" s="426"/>
      <c r="N6" s="426"/>
      <c r="O6" s="426"/>
      <c r="P6" s="426"/>
      <c r="Q6" s="426"/>
      <c r="R6" s="426"/>
      <c r="S6" s="426"/>
      <c r="T6" s="426"/>
      <c r="U6" s="426"/>
      <c r="V6" s="426"/>
      <c r="W6" s="426"/>
      <c r="X6" s="426"/>
      <c r="Y6" s="426"/>
      <c r="Z6" s="426"/>
    </row>
    <row r="7" spans="1:26">
      <c r="A7" s="426" t="s">
        <v>808</v>
      </c>
      <c r="B7" s="426"/>
      <c r="C7" s="426"/>
      <c r="D7" s="426"/>
      <c r="E7" s="426"/>
      <c r="F7" s="426"/>
      <c r="G7" s="426"/>
      <c r="H7" s="426"/>
      <c r="I7" s="426"/>
      <c r="J7" s="334"/>
      <c r="K7" s="27"/>
      <c r="L7" s="426"/>
      <c r="M7" s="426"/>
      <c r="N7" s="426"/>
      <c r="O7" s="426"/>
      <c r="P7" s="426"/>
      <c r="Q7" s="426"/>
      <c r="R7" s="426"/>
      <c r="S7" s="426"/>
      <c r="T7" s="426"/>
      <c r="U7" s="426"/>
      <c r="V7" s="426"/>
      <c r="W7" s="426"/>
      <c r="X7" s="426"/>
      <c r="Y7" s="426"/>
      <c r="Z7" s="426"/>
    </row>
    <row r="8" spans="1:26">
      <c r="A8" s="426" t="s">
        <v>809</v>
      </c>
      <c r="B8" s="426"/>
      <c r="C8" s="426"/>
      <c r="D8" s="426"/>
      <c r="E8" s="426"/>
      <c r="F8" s="426"/>
      <c r="G8" s="426"/>
      <c r="H8" s="426"/>
      <c r="I8" s="426"/>
      <c r="J8" s="334" t="s">
        <v>98</v>
      </c>
      <c r="K8" s="33">
        <v>45979</v>
      </c>
      <c r="L8" s="426"/>
      <c r="M8" s="426"/>
      <c r="N8" s="426"/>
      <c r="O8" s="426"/>
      <c r="P8" s="426"/>
      <c r="Q8" s="426"/>
      <c r="R8" s="426"/>
      <c r="S8" s="426"/>
      <c r="T8" s="426"/>
      <c r="U8" s="426"/>
      <c r="V8" s="426"/>
      <c r="W8" s="426"/>
      <c r="X8" s="426"/>
      <c r="Y8" s="426"/>
      <c r="Z8" s="426"/>
    </row>
    <row r="9" spans="1:26">
      <c r="A9" s="426" t="s">
        <v>810</v>
      </c>
      <c r="B9" s="426"/>
      <c r="C9" s="426"/>
      <c r="D9" s="426"/>
      <c r="E9" s="739"/>
      <c r="F9" s="631"/>
      <c r="G9" s="433"/>
      <c r="H9" s="433"/>
      <c r="I9" s="739"/>
      <c r="J9" s="631"/>
      <c r="K9" s="426"/>
      <c r="L9" s="426"/>
      <c r="M9" s="426"/>
      <c r="N9" s="426"/>
      <c r="O9" s="426"/>
      <c r="P9" s="426"/>
      <c r="Q9" s="426"/>
      <c r="R9" s="426"/>
      <c r="S9" s="426"/>
      <c r="T9" s="426"/>
      <c r="U9" s="426"/>
      <c r="V9" s="426"/>
      <c r="W9" s="426"/>
      <c r="X9" s="426"/>
      <c r="Y9" s="426"/>
      <c r="Z9" s="426"/>
    </row>
    <row r="10" spans="1:26">
      <c r="A10" s="426"/>
      <c r="B10" s="526"/>
      <c r="C10" s="527"/>
      <c r="D10" s="528" t="str">
        <f>'LDC Info'!E24+3 &amp; " Test Year"</f>
        <v>2029 Test Year</v>
      </c>
      <c r="E10" s="741" t="s">
        <v>763</v>
      </c>
      <c r="F10" s="657"/>
      <c r="G10" s="529"/>
      <c r="H10" s="528" t="str">
        <f>D10</f>
        <v>2029 Test Year</v>
      </c>
      <c r="I10" s="741" t="s">
        <v>762</v>
      </c>
      <c r="J10" s="657"/>
      <c r="K10" s="530" t="s">
        <v>144</v>
      </c>
      <c r="L10" s="426"/>
      <c r="M10" s="426"/>
      <c r="N10" s="426"/>
      <c r="O10" s="426"/>
      <c r="P10" s="426"/>
      <c r="Q10" s="426"/>
      <c r="R10" s="426"/>
      <c r="S10" s="426"/>
      <c r="T10" s="426"/>
      <c r="U10" s="426"/>
      <c r="V10" s="426"/>
      <c r="W10" s="426"/>
      <c r="X10" s="426"/>
      <c r="Y10" s="426"/>
      <c r="Z10" s="426"/>
    </row>
    <row r="11" spans="1:26">
      <c r="A11" s="531" t="s">
        <v>811</v>
      </c>
      <c r="B11" s="750" t="s">
        <v>812</v>
      </c>
      <c r="C11" s="532"/>
      <c r="D11" s="533" t="s">
        <v>813</v>
      </c>
      <c r="E11" s="533" t="s">
        <v>814</v>
      </c>
      <c r="F11" s="473" t="s">
        <v>815</v>
      </c>
      <c r="G11" s="433"/>
      <c r="H11" s="533" t="s">
        <v>813</v>
      </c>
      <c r="I11" s="533" t="s">
        <v>814</v>
      </c>
      <c r="J11" s="473" t="s">
        <v>815</v>
      </c>
      <c r="K11" s="534" t="s">
        <v>816</v>
      </c>
      <c r="L11" s="426"/>
      <c r="M11" s="426"/>
      <c r="N11" s="426"/>
      <c r="O11" s="426"/>
      <c r="P11" s="426"/>
      <c r="Q11" s="426"/>
      <c r="R11" s="426"/>
      <c r="S11" s="426"/>
      <c r="T11" s="426"/>
      <c r="U11" s="426"/>
      <c r="V11" s="426"/>
      <c r="W11" s="426"/>
      <c r="X11" s="426"/>
      <c r="Y11" s="426"/>
      <c r="Z11" s="426"/>
    </row>
    <row r="12" spans="1:26">
      <c r="A12" s="535" t="s">
        <v>817</v>
      </c>
      <c r="B12" s="738"/>
      <c r="C12" s="536"/>
      <c r="D12" s="537"/>
      <c r="E12" s="538"/>
      <c r="F12" s="539"/>
      <c r="G12" s="426"/>
      <c r="H12" s="537"/>
      <c r="I12" s="538"/>
      <c r="J12" s="539"/>
      <c r="K12" s="736"/>
      <c r="L12" s="426"/>
      <c r="M12" s="426"/>
      <c r="N12" s="426"/>
      <c r="O12" s="426"/>
      <c r="P12" s="426"/>
      <c r="Q12" s="426"/>
      <c r="R12" s="426"/>
      <c r="S12" s="426"/>
      <c r="T12" s="426"/>
      <c r="U12" s="426"/>
      <c r="V12" s="426"/>
      <c r="W12" s="426"/>
      <c r="X12" s="426"/>
      <c r="Y12" s="426"/>
      <c r="Z12" s="426"/>
    </row>
    <row r="13" spans="1:26">
      <c r="A13" s="472" t="str">
        <f>IF('App.2-ZA_2026-Com. Exp. Forecas'!B29="","",'App.2-ZA_2026-Com. Exp. Forecas'!B29)</f>
        <v>RESIDENTIAL</v>
      </c>
      <c r="B13" s="540" t="s">
        <v>788</v>
      </c>
      <c r="C13" s="536"/>
      <c r="D13" s="543">
        <v>2746080015</v>
      </c>
      <c r="E13" s="541"/>
      <c r="F13" s="539">
        <f>D13*'App.2-ZA_2029-Com. Exp. Forecas'!K29</f>
        <v>371983998.8319</v>
      </c>
      <c r="G13" s="426"/>
      <c r="H13" s="543">
        <v>25177144</v>
      </c>
      <c r="I13" s="542"/>
      <c r="J13" s="539">
        <f>H13*'App.2-ZA_2029-Com. Exp. Forecas'!J29</f>
        <v>1541092.9842399999</v>
      </c>
      <c r="K13" s="737"/>
      <c r="L13" s="426"/>
      <c r="M13" s="426"/>
      <c r="N13" s="426"/>
      <c r="O13" s="426"/>
      <c r="P13" s="426"/>
      <c r="Q13" s="426"/>
      <c r="R13" s="426"/>
      <c r="S13" s="426"/>
      <c r="T13" s="426"/>
      <c r="U13" s="426"/>
      <c r="V13" s="426"/>
      <c r="W13" s="426"/>
      <c r="X13" s="426"/>
      <c r="Y13" s="426"/>
      <c r="Z13" s="426"/>
    </row>
    <row r="14" spans="1:26">
      <c r="A14" s="472" t="str">
        <f>IF('App.2-ZA_2026-Com. Exp. Forecas'!B30="","",'App.2-ZA_2026-Com. Exp. Forecas'!B30)</f>
        <v>GENERAL SERVICE &lt;50KW</v>
      </c>
      <c r="B14" s="540" t="s">
        <v>788</v>
      </c>
      <c r="C14" s="536"/>
      <c r="D14" s="543">
        <v>638296830</v>
      </c>
      <c r="E14" s="541"/>
      <c r="F14" s="539">
        <f>D14*'App.2-ZA_2029-Com. Exp. Forecas'!K30</f>
        <v>86463688.591800004</v>
      </c>
      <c r="G14" s="426"/>
      <c r="H14" s="543">
        <v>108644280</v>
      </c>
      <c r="I14" s="542"/>
      <c r="J14" s="539">
        <f>H14*'App.2-ZA_2029-Com. Exp. Forecas'!J30</f>
        <v>6650116.3788000001</v>
      </c>
      <c r="K14" s="737"/>
      <c r="L14" s="426"/>
      <c r="M14" s="426"/>
      <c r="N14" s="426"/>
      <c r="O14" s="426"/>
      <c r="P14" s="426"/>
      <c r="Q14" s="426"/>
      <c r="R14" s="426"/>
      <c r="S14" s="426"/>
      <c r="T14" s="426"/>
      <c r="U14" s="426"/>
      <c r="V14" s="426"/>
      <c r="W14" s="426"/>
      <c r="X14" s="426"/>
      <c r="Y14" s="426"/>
      <c r="Z14" s="426"/>
    </row>
    <row r="15" spans="1:26">
      <c r="A15" s="472" t="str">
        <f>IF('App.2-ZA_2026-Com. Exp. Forecas'!B31="","",'App.2-ZA_2026-Com. Exp. Forecas'!B31)</f>
        <v>GENERAL SERVICE 1000-1500KW</v>
      </c>
      <c r="B15" s="540" t="s">
        <v>788</v>
      </c>
      <c r="C15" s="536"/>
      <c r="D15" s="543">
        <v>337145418</v>
      </c>
      <c r="E15" s="541"/>
      <c r="F15" s="539">
        <f>D15*'App.2-ZA_2029-Com. Exp. Forecas'!K31</f>
        <v>45669718.322279997</v>
      </c>
      <c r="G15" s="426"/>
      <c r="H15" s="543">
        <v>2548937344</v>
      </c>
      <c r="I15" s="542"/>
      <c r="J15" s="539">
        <f>H15*'App.2-ZA_2029-Com. Exp. Forecas'!J31</f>
        <v>156020454.82624</v>
      </c>
      <c r="K15" s="737"/>
      <c r="L15" s="426"/>
      <c r="M15" s="426"/>
      <c r="N15" s="426"/>
      <c r="O15" s="426"/>
      <c r="P15" s="426"/>
      <c r="Q15" s="426"/>
      <c r="R15" s="426"/>
      <c r="S15" s="426"/>
      <c r="T15" s="426"/>
      <c r="U15" s="426"/>
      <c r="V15" s="426"/>
      <c r="W15" s="426"/>
      <c r="X15" s="426"/>
      <c r="Y15" s="426"/>
      <c r="Z15" s="426"/>
    </row>
    <row r="16" spans="1:26">
      <c r="A16" s="472" t="str">
        <f>IF('App.2-ZA_2026-Com. Exp. Forecas'!B32="","",'App.2-ZA_2026-Com. Exp. Forecas'!B32)</f>
        <v>GENERAL SERVICE 1500-5000 KW</v>
      </c>
      <c r="B16" s="540" t="s">
        <v>788</v>
      </c>
      <c r="C16" s="536"/>
      <c r="D16" s="543">
        <v>0</v>
      </c>
      <c r="E16" s="541"/>
      <c r="F16" s="539">
        <f>D16*'App.2-ZA_2029-Com. Exp. Forecas'!K32</f>
        <v>0</v>
      </c>
      <c r="G16" s="426"/>
      <c r="H16" s="543">
        <v>727033122</v>
      </c>
      <c r="I16" s="542"/>
      <c r="J16" s="539">
        <f>H16*'App.2-ZA_2029-Com. Exp. Forecas'!J32</f>
        <v>44501697.39762</v>
      </c>
      <c r="K16" s="737"/>
      <c r="L16" s="426"/>
      <c r="M16" s="426"/>
      <c r="N16" s="426"/>
      <c r="O16" s="426"/>
      <c r="P16" s="426"/>
      <c r="Q16" s="426"/>
      <c r="R16" s="426"/>
      <c r="S16" s="426"/>
      <c r="T16" s="426"/>
      <c r="U16" s="426"/>
      <c r="V16" s="426"/>
      <c r="W16" s="426"/>
      <c r="X16" s="426"/>
      <c r="Y16" s="426"/>
      <c r="Z16" s="426"/>
    </row>
    <row r="17" spans="1:26">
      <c r="A17" s="472" t="str">
        <f>IF('App.2-ZA_2026-Com. Exp. Forecas'!B33="","",'App.2-ZA_2026-Com. Exp. Forecas'!B33)</f>
        <v>LARGE USER</v>
      </c>
      <c r="B17" s="540" t="s">
        <v>788</v>
      </c>
      <c r="C17" s="536"/>
      <c r="D17" s="543">
        <v>0</v>
      </c>
      <c r="E17" s="541"/>
      <c r="F17" s="539">
        <f>D17*'App.2-ZA_2029-Com. Exp. Forecas'!K33</f>
        <v>0</v>
      </c>
      <c r="G17" s="426"/>
      <c r="H17" s="543">
        <v>672149757</v>
      </c>
      <c r="I17" s="542"/>
      <c r="J17" s="539">
        <f>H17*'App.2-ZA_2029-Com. Exp. Forecas'!J33</f>
        <v>41142286.625969999</v>
      </c>
      <c r="K17" s="737"/>
      <c r="L17" s="426"/>
      <c r="M17" s="426"/>
      <c r="N17" s="426"/>
      <c r="O17" s="426"/>
      <c r="P17" s="426"/>
      <c r="Q17" s="426"/>
      <c r="R17" s="426"/>
      <c r="S17" s="426"/>
      <c r="T17" s="426"/>
      <c r="U17" s="426"/>
      <c r="V17" s="426"/>
      <c r="W17" s="426"/>
      <c r="X17" s="426"/>
      <c r="Y17" s="426"/>
      <c r="Z17" s="426"/>
    </row>
    <row r="18" spans="1:26">
      <c r="A18" s="472" t="str">
        <f>IF('App.2-ZA_2026-Com. Exp. Forecas'!B34="","",'App.2-ZA_2026-Com. Exp. Forecas'!B34)</f>
        <v>STREETLIGHTING</v>
      </c>
      <c r="B18" s="540" t="s">
        <v>788</v>
      </c>
      <c r="C18" s="536"/>
      <c r="D18" s="543">
        <v>0</v>
      </c>
      <c r="E18" s="541"/>
      <c r="F18" s="539">
        <f>D18*'App.2-ZA_2029-Com. Exp. Forecas'!K34</f>
        <v>0</v>
      </c>
      <c r="G18" s="426"/>
      <c r="H18" s="543">
        <v>22995495</v>
      </c>
      <c r="I18" s="542"/>
      <c r="J18" s="539">
        <f>H18*'App.2-ZA_2029-Com. Exp. Forecas'!J34</f>
        <v>1407554.2489499999</v>
      </c>
      <c r="K18" s="737"/>
      <c r="L18" s="426"/>
      <c r="M18" s="426"/>
      <c r="N18" s="426"/>
      <c r="O18" s="426"/>
      <c r="P18" s="426"/>
      <c r="Q18" s="426"/>
      <c r="R18" s="426"/>
      <c r="S18" s="426"/>
      <c r="T18" s="426"/>
      <c r="U18" s="426"/>
      <c r="V18" s="426"/>
      <c r="W18" s="426"/>
      <c r="X18" s="426"/>
      <c r="Y18" s="426"/>
      <c r="Z18" s="426"/>
    </row>
    <row r="19" spans="1:26">
      <c r="A19" s="472" t="str">
        <f>IF('App.2-ZA_2026-Com. Exp. Forecas'!B35="","",'App.2-ZA_2026-Com. Exp. Forecas'!B35)</f>
        <v>SENTINEL LIGHTS</v>
      </c>
      <c r="B19" s="540" t="s">
        <v>788</v>
      </c>
      <c r="C19" s="536"/>
      <c r="D19" s="543">
        <v>39703</v>
      </c>
      <c r="E19" s="541"/>
      <c r="F19" s="539">
        <f>D19*'App.2-ZA_2029-Com. Exp. Forecas'!K35</f>
        <v>5378.1683800000001</v>
      </c>
      <c r="G19" s="426"/>
      <c r="H19" s="543">
        <v>0</v>
      </c>
      <c r="I19" s="542"/>
      <c r="J19" s="539">
        <f>H19*'App.2-ZA_2029-Com. Exp. Forecas'!J35</f>
        <v>0</v>
      </c>
      <c r="K19" s="737"/>
      <c r="L19" s="426"/>
      <c r="M19" s="426"/>
      <c r="N19" s="426"/>
      <c r="O19" s="426"/>
      <c r="P19" s="426"/>
      <c r="Q19" s="426"/>
      <c r="R19" s="426"/>
      <c r="S19" s="426"/>
      <c r="T19" s="426"/>
      <c r="U19" s="426"/>
      <c r="V19" s="426"/>
      <c r="W19" s="426"/>
      <c r="X19" s="426"/>
      <c r="Y19" s="426"/>
      <c r="Z19" s="426"/>
    </row>
    <row r="20" spans="1:26">
      <c r="A20" s="472" t="str">
        <f>IF('App.2-ZA_2026-Com. Exp. Forecas'!B36="","",'App.2-ZA_2026-Com. Exp. Forecas'!B36)</f>
        <v>UNMETERED SCATTERED LOADS</v>
      </c>
      <c r="B20" s="540" t="s">
        <v>788</v>
      </c>
      <c r="C20" s="536"/>
      <c r="D20" s="543">
        <v>15118478</v>
      </c>
      <c r="E20" s="541"/>
      <c r="F20" s="539">
        <f>D20*'App.2-ZA_2029-Com. Exp. Forecas'!K36</f>
        <v>2047949.02988</v>
      </c>
      <c r="G20" s="426"/>
      <c r="H20" s="543">
        <v>0</v>
      </c>
      <c r="I20" s="542"/>
      <c r="J20" s="539">
        <f>H20*'App.2-ZA_2029-Com. Exp. Forecas'!J36</f>
        <v>0</v>
      </c>
      <c r="K20" s="737"/>
      <c r="L20" s="426"/>
      <c r="M20" s="426"/>
      <c r="N20" s="426"/>
      <c r="O20" s="426"/>
      <c r="P20" s="426"/>
      <c r="Q20" s="426"/>
      <c r="R20" s="426"/>
      <c r="S20" s="426"/>
      <c r="T20" s="426"/>
      <c r="U20" s="426"/>
      <c r="V20" s="426"/>
      <c r="W20" s="426"/>
      <c r="X20" s="426"/>
      <c r="Y20" s="426"/>
      <c r="Z20" s="426"/>
    </row>
    <row r="21" spans="1:26" ht="15.75" customHeight="1">
      <c r="A21" s="472" t="str">
        <f>IF('App.2-ZA_2026-Com. Exp. Forecas'!B37="","",'App.2-ZA_2026-Com. Exp. Forecas'!B37)</f>
        <v>DRYCORE</v>
      </c>
      <c r="B21" s="540" t="s">
        <v>788</v>
      </c>
      <c r="C21" s="536"/>
      <c r="D21" s="537">
        <f>'App.2-ZA_2029-Com. Exp. Forecas'!I37</f>
        <v>0</v>
      </c>
      <c r="E21" s="541"/>
      <c r="F21" s="554">
        <v>0</v>
      </c>
      <c r="G21" s="426"/>
      <c r="H21" s="543">
        <v>7264854</v>
      </c>
      <c r="I21" s="542"/>
      <c r="J21" s="539">
        <f>H21*'App.2-ZA_2029-Com. Exp. Forecas'!J37</f>
        <v>444681.71334000002</v>
      </c>
      <c r="K21" s="737"/>
      <c r="L21" s="426"/>
      <c r="M21" s="426"/>
      <c r="N21" s="426"/>
      <c r="O21" s="426"/>
      <c r="P21" s="426"/>
      <c r="Q21" s="426"/>
      <c r="R21" s="426"/>
      <c r="S21" s="426"/>
      <c r="T21" s="426"/>
      <c r="U21" s="426"/>
      <c r="V21" s="426"/>
      <c r="W21" s="426"/>
      <c r="X21" s="426"/>
      <c r="Y21" s="426"/>
      <c r="Z21" s="426"/>
    </row>
    <row r="22" spans="1:26" ht="15.75" customHeight="1">
      <c r="A22" s="472" t="str">
        <f>IF('App.2-ZA_2026-Com. Exp. Forecas'!B38="","",'App.2-ZA_2026-Com. Exp. Forecas'!B38)</f>
        <v/>
      </c>
      <c r="B22" s="544"/>
      <c r="C22" s="545"/>
      <c r="D22" s="537">
        <f>'App.2-ZA_2027-Com. Exp. Forecas'!I38</f>
        <v>0</v>
      </c>
      <c r="E22" s="541"/>
      <c r="F22" s="539">
        <f>D22*'App.2-ZA_2027-Com. Exp. Forecas'!K38</f>
        <v>0</v>
      </c>
      <c r="G22" s="426"/>
      <c r="H22" s="537">
        <f>'App.2-ZA_2029-Com. Exp. Forecas'!F38+'App.2-ZA_2029-Com. Exp. Forecas'!H38</f>
        <v>0</v>
      </c>
      <c r="I22" s="542"/>
      <c r="J22" s="539">
        <f>H22*'App.2-ZA_2029-Com. Exp. Forecas'!J38</f>
        <v>0</v>
      </c>
      <c r="K22" s="737"/>
      <c r="L22" s="426"/>
      <c r="M22" s="426"/>
      <c r="N22" s="426"/>
      <c r="O22" s="426"/>
      <c r="P22" s="426"/>
      <c r="Q22" s="426"/>
      <c r="R22" s="426"/>
      <c r="S22" s="426"/>
      <c r="T22" s="426"/>
      <c r="U22" s="426"/>
      <c r="V22" s="426"/>
      <c r="W22" s="426"/>
      <c r="X22" s="426"/>
      <c r="Y22" s="426"/>
      <c r="Z22" s="426"/>
    </row>
    <row r="23" spans="1:26" ht="15.75" customHeight="1">
      <c r="A23" s="472" t="str">
        <f>IF('App.2-ZA_2026-Com. Exp. Forecas'!B39="","",'App.2-ZA_2026-Com. Exp. Forecas'!B39)</f>
        <v>(volumes for the test year is loss adjusted)</v>
      </c>
      <c r="B23" s="546"/>
      <c r="C23" s="536"/>
      <c r="D23" s="537">
        <f>'App.2-ZA_2026-Com. Exp. Forecas'!I39</f>
        <v>0</v>
      </c>
      <c r="E23" s="541"/>
      <c r="F23" s="539">
        <f>D23*'App.2-ZA_2026-Com. Exp. Forecas'!K39</f>
        <v>0</v>
      </c>
      <c r="G23" s="426"/>
      <c r="H23" s="537"/>
      <c r="I23" s="542"/>
      <c r="J23" s="539">
        <f>H23*'App.2-ZA_2027-Com. Exp. Forecas'!J39</f>
        <v>0</v>
      </c>
      <c r="K23" s="738"/>
      <c r="L23" s="426"/>
      <c r="M23" s="426"/>
      <c r="N23" s="426"/>
      <c r="O23" s="426"/>
      <c r="P23" s="426"/>
      <c r="Q23" s="426"/>
      <c r="R23" s="426"/>
      <c r="S23" s="426"/>
      <c r="T23" s="426"/>
      <c r="U23" s="426"/>
      <c r="V23" s="426"/>
      <c r="W23" s="426"/>
      <c r="X23" s="426"/>
      <c r="Y23" s="426"/>
      <c r="Z23" s="426"/>
    </row>
    <row r="24" spans="1:26" ht="15.75" customHeight="1">
      <c r="A24" s="535" t="s">
        <v>818</v>
      </c>
      <c r="B24" s="472"/>
      <c r="C24" s="536"/>
      <c r="D24" s="537"/>
      <c r="E24" s="547"/>
      <c r="F24" s="539">
        <f>SUM(F13:F23)</f>
        <v>506170732.94423997</v>
      </c>
      <c r="G24" s="472"/>
      <c r="H24" s="537"/>
      <c r="I24" s="468"/>
      <c r="J24" s="548">
        <f>SUM(J13:J23)</f>
        <v>251707884.17516002</v>
      </c>
      <c r="K24" s="549">
        <f>F24+J24</f>
        <v>757878617.11940002</v>
      </c>
      <c r="L24" s="426" t="str">
        <f>IF(K24='App.2-ZA_2029-Com. Exp. Forecas'!L40,"OK", "ERROR")</f>
        <v>OK</v>
      </c>
      <c r="M24" s="426"/>
      <c r="N24" s="426"/>
      <c r="O24" s="426"/>
      <c r="P24" s="426"/>
      <c r="Q24" s="426"/>
      <c r="R24" s="426"/>
      <c r="S24" s="426"/>
      <c r="T24" s="426"/>
      <c r="U24" s="426"/>
      <c r="V24" s="426"/>
      <c r="W24" s="426"/>
      <c r="X24" s="426"/>
      <c r="Y24" s="426"/>
      <c r="Z24" s="426"/>
    </row>
    <row r="25" spans="1:26" ht="7.5" customHeight="1">
      <c r="A25" s="426"/>
      <c r="B25" s="426"/>
      <c r="C25" s="426"/>
      <c r="D25" s="550"/>
      <c r="E25" s="426"/>
      <c r="F25" s="426"/>
      <c r="G25" s="426"/>
      <c r="H25" s="426"/>
      <c r="I25" s="739"/>
      <c r="J25" s="740"/>
      <c r="K25" s="426"/>
      <c r="L25" s="426"/>
      <c r="M25" s="426"/>
      <c r="N25" s="426"/>
      <c r="O25" s="426"/>
      <c r="P25" s="426"/>
      <c r="Q25" s="426"/>
      <c r="R25" s="426"/>
      <c r="S25" s="426"/>
      <c r="T25" s="426"/>
      <c r="U25" s="426"/>
      <c r="V25" s="426"/>
      <c r="W25" s="426"/>
      <c r="X25" s="426"/>
      <c r="Y25" s="426"/>
      <c r="Z25" s="426"/>
    </row>
    <row r="26" spans="1:26" ht="15.75" customHeight="1">
      <c r="A26" s="531" t="s">
        <v>819</v>
      </c>
      <c r="B26" s="750" t="s">
        <v>812</v>
      </c>
      <c r="C26" s="532"/>
      <c r="D26" s="736" t="s">
        <v>813</v>
      </c>
      <c r="E26" s="743" t="s">
        <v>814</v>
      </c>
      <c r="F26" s="745" t="s">
        <v>815</v>
      </c>
      <c r="G26" s="433"/>
      <c r="H26" s="746" t="s">
        <v>813</v>
      </c>
      <c r="I26" s="743" t="s">
        <v>814</v>
      </c>
      <c r="J26" s="745" t="s">
        <v>815</v>
      </c>
      <c r="K26" s="736" t="s">
        <v>144</v>
      </c>
      <c r="L26" s="426"/>
      <c r="M26" s="426"/>
      <c r="N26" s="426"/>
      <c r="O26" s="426"/>
      <c r="P26" s="426"/>
      <c r="Q26" s="426"/>
      <c r="R26" s="426"/>
      <c r="S26" s="426"/>
      <c r="T26" s="426"/>
      <c r="U26" s="426"/>
      <c r="V26" s="426"/>
      <c r="W26" s="426"/>
      <c r="X26" s="426"/>
      <c r="Y26" s="426"/>
      <c r="Z26" s="426"/>
    </row>
    <row r="27" spans="1:26" ht="15.75" customHeight="1">
      <c r="A27" s="535" t="s">
        <v>820</v>
      </c>
      <c r="B27" s="738"/>
      <c r="C27" s="532"/>
      <c r="D27" s="737"/>
      <c r="E27" s="744"/>
      <c r="F27" s="654"/>
      <c r="G27" s="433"/>
      <c r="H27" s="737"/>
      <c r="I27" s="744"/>
      <c r="J27" s="654"/>
      <c r="K27" s="738"/>
      <c r="L27" s="426"/>
      <c r="M27" s="426"/>
      <c r="N27" s="426"/>
      <c r="O27" s="426"/>
      <c r="P27" s="426"/>
      <c r="Q27" s="426"/>
      <c r="R27" s="426"/>
      <c r="S27" s="426"/>
      <c r="T27" s="426"/>
      <c r="U27" s="426"/>
      <c r="V27" s="426"/>
      <c r="W27" s="426"/>
      <c r="X27" s="426"/>
      <c r="Y27" s="426"/>
      <c r="Z27" s="426"/>
    </row>
    <row r="28" spans="1:26" ht="15.75" customHeight="1">
      <c r="A28" s="472" t="str">
        <f t="shared" ref="A28:A37" si="0">IF(A13="","",A13 &amp; " - Class B")</f>
        <v>RESIDENTIAL - Class B</v>
      </c>
      <c r="B28" s="540" t="s">
        <v>788</v>
      </c>
      <c r="C28" s="536"/>
      <c r="D28" s="496"/>
      <c r="E28" s="496"/>
      <c r="F28" s="552">
        <f t="shared" ref="F28:F43" si="1">D28*E28</f>
        <v>0</v>
      </c>
      <c r="G28" s="426"/>
      <c r="H28" s="553"/>
      <c r="I28" s="496"/>
      <c r="J28" s="539">
        <f>'App.2-ZA_2029-Com. Exp. Forecas'!L55</f>
        <v>1602776.9870399998</v>
      </c>
      <c r="K28" s="736"/>
      <c r="L28" s="426"/>
      <c r="M28" s="426"/>
      <c r="N28" s="426"/>
      <c r="O28" s="426"/>
      <c r="P28" s="426"/>
      <c r="Q28" s="426"/>
      <c r="R28" s="426"/>
      <c r="S28" s="426"/>
      <c r="T28" s="426"/>
      <c r="U28" s="426"/>
      <c r="V28" s="426"/>
      <c r="W28" s="426"/>
      <c r="X28" s="426"/>
      <c r="Y28" s="426"/>
      <c r="Z28" s="426"/>
    </row>
    <row r="29" spans="1:26" ht="15.75" customHeight="1">
      <c r="A29" s="472" t="str">
        <f t="shared" si="0"/>
        <v>GENERAL SERVICE &lt;50KW - Class B</v>
      </c>
      <c r="B29" s="540" t="s">
        <v>788</v>
      </c>
      <c r="C29" s="536"/>
      <c r="D29" s="496"/>
      <c r="E29" s="496"/>
      <c r="F29" s="552">
        <f t="shared" si="1"/>
        <v>0</v>
      </c>
      <c r="G29" s="426"/>
      <c r="H29" s="553"/>
      <c r="I29" s="496"/>
      <c r="J29" s="539">
        <f>'App.2-ZA_2029-Com. Exp. Forecas'!L56</f>
        <v>6916294.8647999996</v>
      </c>
      <c r="K29" s="737"/>
      <c r="L29" s="426"/>
      <c r="M29" s="426"/>
      <c r="N29" s="426"/>
      <c r="O29" s="426"/>
      <c r="P29" s="426"/>
      <c r="Q29" s="426"/>
      <c r="R29" s="426"/>
      <c r="S29" s="426"/>
      <c r="T29" s="426"/>
      <c r="U29" s="426"/>
      <c r="V29" s="426"/>
      <c r="W29" s="426"/>
      <c r="X29" s="426"/>
      <c r="Y29" s="426"/>
      <c r="Z29" s="426"/>
    </row>
    <row r="30" spans="1:26" ht="15.75" customHeight="1">
      <c r="A30" s="472" t="str">
        <f t="shared" si="0"/>
        <v>GENERAL SERVICE 1000-1500KW - Class B</v>
      </c>
      <c r="B30" s="540" t="s">
        <v>788</v>
      </c>
      <c r="C30" s="536"/>
      <c r="D30" s="496"/>
      <c r="E30" s="496"/>
      <c r="F30" s="552">
        <f t="shared" si="1"/>
        <v>0</v>
      </c>
      <c r="G30" s="426"/>
      <c r="H30" s="553"/>
      <c r="I30" s="496"/>
      <c r="J30" s="539">
        <f>'App.2-ZA_2029-Com. Exp. Forecas'!L57</f>
        <v>135970879.62719998</v>
      </c>
      <c r="K30" s="737"/>
      <c r="L30" s="426"/>
      <c r="M30" s="426"/>
      <c r="N30" s="426"/>
      <c r="O30" s="426"/>
      <c r="P30" s="426"/>
      <c r="Q30" s="426"/>
      <c r="R30" s="426"/>
      <c r="S30" s="426"/>
      <c r="T30" s="426"/>
      <c r="U30" s="426"/>
      <c r="V30" s="426"/>
      <c r="W30" s="426"/>
      <c r="X30" s="426"/>
      <c r="Y30" s="426"/>
      <c r="Z30" s="426"/>
    </row>
    <row r="31" spans="1:26" ht="15.75" customHeight="1">
      <c r="A31" s="472" t="str">
        <f t="shared" si="0"/>
        <v>GENERAL SERVICE 1500-5000 KW - Class B</v>
      </c>
      <c r="B31" s="540" t="s">
        <v>788</v>
      </c>
      <c r="C31" s="536"/>
      <c r="D31" s="496"/>
      <c r="E31" s="496"/>
      <c r="F31" s="552">
        <f t="shared" si="1"/>
        <v>0</v>
      </c>
      <c r="G31" s="426"/>
      <c r="H31" s="553"/>
      <c r="I31" s="496"/>
      <c r="J31" s="539">
        <f>'App.2-ZA_2029-Com. Exp. Forecas'!L58</f>
        <v>9691046.1494999994</v>
      </c>
      <c r="K31" s="737"/>
      <c r="L31" s="426"/>
      <c r="M31" s="426"/>
      <c r="N31" s="426"/>
      <c r="O31" s="426"/>
      <c r="P31" s="426"/>
      <c r="Q31" s="426"/>
      <c r="R31" s="426"/>
      <c r="S31" s="426"/>
      <c r="T31" s="426"/>
      <c r="U31" s="426"/>
      <c r="V31" s="426"/>
      <c r="W31" s="426"/>
      <c r="X31" s="426"/>
      <c r="Y31" s="426"/>
      <c r="Z31" s="426"/>
    </row>
    <row r="32" spans="1:26" ht="15.75" customHeight="1">
      <c r="A32" s="472" t="str">
        <f t="shared" si="0"/>
        <v>LARGE USER - Class B</v>
      </c>
      <c r="B32" s="540" t="s">
        <v>788</v>
      </c>
      <c r="C32" s="536"/>
      <c r="D32" s="496"/>
      <c r="E32" s="496"/>
      <c r="F32" s="552">
        <f t="shared" si="1"/>
        <v>0</v>
      </c>
      <c r="G32" s="426"/>
      <c r="H32" s="553"/>
      <c r="I32" s="496"/>
      <c r="J32" s="539">
        <f>'App.2-ZA_2029-Com. Exp. Forecas'!L59</f>
        <v>3735765.4457399999</v>
      </c>
      <c r="K32" s="737"/>
      <c r="L32" s="426"/>
      <c r="M32" s="426"/>
      <c r="N32" s="426"/>
      <c r="O32" s="426"/>
      <c r="P32" s="426"/>
      <c r="Q32" s="426"/>
      <c r="R32" s="426"/>
      <c r="S32" s="426"/>
      <c r="T32" s="426"/>
      <c r="U32" s="426"/>
      <c r="V32" s="426"/>
      <c r="W32" s="426"/>
      <c r="X32" s="426"/>
      <c r="Y32" s="426"/>
      <c r="Z32" s="426"/>
    </row>
    <row r="33" spans="1:26" ht="15.75" customHeight="1">
      <c r="A33" s="472" t="str">
        <f t="shared" si="0"/>
        <v>STREETLIGHTING - Class B</v>
      </c>
      <c r="B33" s="540" t="s">
        <v>788</v>
      </c>
      <c r="C33" s="536"/>
      <c r="D33" s="496"/>
      <c r="E33" s="496"/>
      <c r="F33" s="552">
        <f t="shared" si="1"/>
        <v>0</v>
      </c>
      <c r="G33" s="426"/>
      <c r="H33" s="553"/>
      <c r="I33" s="496"/>
      <c r="J33" s="539">
        <f>'App.2-ZA_2029-Com. Exp. Forecas'!L60</f>
        <v>1463893.2116999999</v>
      </c>
      <c r="K33" s="737"/>
      <c r="L33" s="426"/>
      <c r="M33" s="426"/>
      <c r="N33" s="426"/>
      <c r="O33" s="426"/>
      <c r="P33" s="426"/>
      <c r="Q33" s="426"/>
      <c r="R33" s="426"/>
      <c r="S33" s="426"/>
      <c r="T33" s="426"/>
      <c r="U33" s="426"/>
      <c r="V33" s="426"/>
      <c r="W33" s="426"/>
      <c r="X33" s="426"/>
      <c r="Y33" s="426"/>
      <c r="Z33" s="426"/>
    </row>
    <row r="34" spans="1:26" ht="15.75" customHeight="1">
      <c r="A34" s="472" t="str">
        <f t="shared" si="0"/>
        <v>SENTINEL LIGHTS - Class B</v>
      </c>
      <c r="B34" s="540" t="s">
        <v>788</v>
      </c>
      <c r="C34" s="536"/>
      <c r="D34" s="496"/>
      <c r="E34" s="496"/>
      <c r="F34" s="552">
        <f t="shared" si="1"/>
        <v>0</v>
      </c>
      <c r="G34" s="426"/>
      <c r="H34" s="553"/>
      <c r="I34" s="496"/>
      <c r="J34" s="539">
        <f>'App.2-ZA_2029-Com. Exp. Forecas'!L61</f>
        <v>0</v>
      </c>
      <c r="K34" s="737"/>
      <c r="L34" s="426"/>
      <c r="M34" s="426"/>
      <c r="N34" s="426"/>
      <c r="O34" s="426"/>
      <c r="P34" s="426"/>
      <c r="Q34" s="426"/>
      <c r="R34" s="426"/>
      <c r="S34" s="426"/>
      <c r="T34" s="426"/>
      <c r="U34" s="426"/>
      <c r="V34" s="426"/>
      <c r="W34" s="426"/>
      <c r="X34" s="426"/>
      <c r="Y34" s="426"/>
      <c r="Z34" s="426"/>
    </row>
    <row r="35" spans="1:26" ht="15.75" customHeight="1">
      <c r="A35" s="472" t="str">
        <f t="shared" si="0"/>
        <v>UNMETERED SCATTERED LOADS - Class B</v>
      </c>
      <c r="B35" s="540" t="s">
        <v>788</v>
      </c>
      <c r="C35" s="536"/>
      <c r="D35" s="496"/>
      <c r="E35" s="496"/>
      <c r="F35" s="552">
        <f t="shared" si="1"/>
        <v>0</v>
      </c>
      <c r="G35" s="426"/>
      <c r="H35" s="553"/>
      <c r="I35" s="496"/>
      <c r="J35" s="539">
        <f>'App.2-ZA_2029-Com. Exp. Forecas'!L62</f>
        <v>0</v>
      </c>
      <c r="K35" s="737"/>
      <c r="L35" s="426"/>
      <c r="M35" s="426"/>
      <c r="N35" s="426"/>
      <c r="O35" s="426"/>
      <c r="P35" s="426"/>
      <c r="Q35" s="426"/>
      <c r="R35" s="426"/>
      <c r="S35" s="426"/>
      <c r="T35" s="426"/>
      <c r="U35" s="426"/>
      <c r="V35" s="426"/>
      <c r="W35" s="426"/>
      <c r="X35" s="426"/>
      <c r="Y35" s="426"/>
      <c r="Z35" s="426"/>
    </row>
    <row r="36" spans="1:26" ht="15.75" customHeight="1">
      <c r="A36" s="472" t="str">
        <f t="shared" si="0"/>
        <v>DRYCORE - Class B</v>
      </c>
      <c r="B36" s="540" t="s">
        <v>788</v>
      </c>
      <c r="C36" s="536"/>
      <c r="D36" s="496"/>
      <c r="E36" s="496"/>
      <c r="F36" s="552">
        <f t="shared" si="1"/>
        <v>0</v>
      </c>
      <c r="G36" s="426"/>
      <c r="H36" s="553"/>
      <c r="I36" s="496"/>
      <c r="J36" s="539">
        <f>'App.2-ZA_2029-Com. Exp. Forecas'!L63</f>
        <v>462480.60563999997</v>
      </c>
      <c r="K36" s="737"/>
      <c r="L36" s="426"/>
      <c r="M36" s="426"/>
      <c r="N36" s="426"/>
      <c r="O36" s="426"/>
      <c r="P36" s="426"/>
      <c r="Q36" s="426"/>
      <c r="R36" s="426"/>
      <c r="S36" s="426"/>
      <c r="T36" s="426"/>
      <c r="U36" s="426"/>
      <c r="V36" s="426"/>
      <c r="W36" s="426"/>
      <c r="X36" s="426"/>
      <c r="Y36" s="426"/>
      <c r="Z36" s="426"/>
    </row>
    <row r="37" spans="1:26" ht="15.75" customHeight="1">
      <c r="A37" s="472" t="str">
        <f t="shared" si="0"/>
        <v/>
      </c>
      <c r="B37" s="544"/>
      <c r="C37" s="536"/>
      <c r="D37" s="496"/>
      <c r="E37" s="496"/>
      <c r="F37" s="552">
        <f t="shared" si="1"/>
        <v>0</v>
      </c>
      <c r="G37" s="426"/>
      <c r="H37" s="553"/>
      <c r="I37" s="496"/>
      <c r="J37" s="539">
        <f>'App.2-ZA_2029-Com. Exp. Forecas'!L64</f>
        <v>0</v>
      </c>
      <c r="K37" s="737"/>
      <c r="L37" s="426"/>
      <c r="M37" s="426"/>
      <c r="N37" s="426"/>
      <c r="O37" s="426"/>
      <c r="P37" s="426"/>
      <c r="Q37" s="426"/>
      <c r="R37" s="426"/>
      <c r="S37" s="426"/>
      <c r="T37" s="426"/>
      <c r="U37" s="426"/>
      <c r="V37" s="426"/>
      <c r="W37" s="426"/>
      <c r="X37" s="426"/>
      <c r="Y37" s="426"/>
      <c r="Z37" s="426"/>
    </row>
    <row r="38" spans="1:26" ht="15.75" customHeight="1">
      <c r="A38" s="472"/>
      <c r="B38" s="544"/>
      <c r="C38" s="536"/>
      <c r="D38" s="496"/>
      <c r="E38" s="496"/>
      <c r="F38" s="552">
        <f t="shared" si="1"/>
        <v>0</v>
      </c>
      <c r="G38" s="426"/>
      <c r="H38" s="553"/>
      <c r="I38" s="496"/>
      <c r="J38" s="539">
        <f>'App.2-ZA_2029-Com. Exp. Forecas'!L65</f>
        <v>0</v>
      </c>
      <c r="K38" s="737"/>
      <c r="L38" s="426"/>
      <c r="M38" s="426"/>
      <c r="N38" s="426"/>
      <c r="O38" s="426"/>
      <c r="P38" s="426"/>
      <c r="Q38" s="426"/>
      <c r="R38" s="426"/>
      <c r="S38" s="426"/>
      <c r="T38" s="426"/>
      <c r="U38" s="426"/>
      <c r="V38" s="426"/>
      <c r="W38" s="426"/>
      <c r="X38" s="426"/>
      <c r="Y38" s="426"/>
      <c r="Z38" s="426"/>
    </row>
    <row r="39" spans="1:26" ht="15.75" customHeight="1">
      <c r="A39" s="472" t="str">
        <f>IF('App.2-ZA_2026-Com. Exp. Forecas'!B45="","",'App.2-ZA_2026-Com. Exp. Forecas'!B45 &amp; " - Class A")</f>
        <v>GENERAL SERVICE 1000-1500KW - Class A</v>
      </c>
      <c r="B39" s="540" t="s">
        <v>788</v>
      </c>
      <c r="C39" s="536"/>
      <c r="D39" s="496"/>
      <c r="E39" s="496"/>
      <c r="F39" s="552">
        <f t="shared" si="1"/>
        <v>0</v>
      </c>
      <c r="G39" s="426"/>
      <c r="H39" s="553"/>
      <c r="I39" s="496"/>
      <c r="J39" s="539">
        <f>'App.2-ZA_2029-Com. Exp. Forecas'!L45</f>
        <v>22965325.5744</v>
      </c>
      <c r="K39" s="737"/>
      <c r="L39" s="426"/>
      <c r="M39" s="426"/>
      <c r="N39" s="426"/>
      <c r="O39" s="426"/>
      <c r="P39" s="426"/>
      <c r="Q39" s="426"/>
      <c r="R39" s="426"/>
      <c r="S39" s="426"/>
      <c r="T39" s="426"/>
      <c r="U39" s="426"/>
      <c r="V39" s="426"/>
      <c r="W39" s="426"/>
      <c r="X39" s="426"/>
      <c r="Y39" s="426"/>
      <c r="Z39" s="426"/>
    </row>
    <row r="40" spans="1:26" ht="15.75" customHeight="1">
      <c r="A40" s="472" t="str">
        <f>IF('App.2-ZA_2026-Com. Exp. Forecas'!B46="","",'App.2-ZA_2026-Com. Exp. Forecas'!B46 &amp; " - Class A")</f>
        <v>GENERAL SERVICE 1500-5000 KW - Class A</v>
      </c>
      <c r="B40" s="540" t="s">
        <v>788</v>
      </c>
      <c r="C40" s="536"/>
      <c r="D40" s="496"/>
      <c r="E40" s="496"/>
      <c r="F40" s="552">
        <f t="shared" si="1"/>
        <v>0</v>
      </c>
      <c r="G40" s="426"/>
      <c r="H40" s="553"/>
      <c r="I40" s="496"/>
      <c r="J40" s="539">
        <f>'App.2-ZA_2029-Com. Exp. Forecas'!L46</f>
        <v>31958979.913199998</v>
      </c>
      <c r="K40" s="737"/>
      <c r="L40" s="426"/>
      <c r="M40" s="426"/>
      <c r="N40" s="426"/>
      <c r="O40" s="426"/>
      <c r="P40" s="426"/>
      <c r="Q40" s="426"/>
      <c r="R40" s="426"/>
      <c r="S40" s="426"/>
      <c r="T40" s="426"/>
      <c r="U40" s="426"/>
      <c r="V40" s="426"/>
      <c r="W40" s="426"/>
      <c r="X40" s="426"/>
      <c r="Y40" s="426"/>
      <c r="Z40" s="426"/>
    </row>
    <row r="41" spans="1:26" ht="15.75" customHeight="1">
      <c r="A41" s="472" t="str">
        <f>IF('App.2-ZA_2026-Com. Exp. Forecas'!B47="","",'App.2-ZA_2026-Com. Exp. Forecas'!B47 &amp; " - Class A")</f>
        <v>LARGE USER - Class A</v>
      </c>
      <c r="B41" s="540" t="s">
        <v>788</v>
      </c>
      <c r="C41" s="536"/>
      <c r="D41" s="496"/>
      <c r="E41" s="496"/>
      <c r="F41" s="552">
        <f t="shared" si="1"/>
        <v>0</v>
      </c>
      <c r="G41" s="426"/>
      <c r="H41" s="553"/>
      <c r="I41" s="496"/>
      <c r="J41" s="539">
        <f>'App.2-ZA_2029-Com. Exp. Forecas'!L47</f>
        <v>34108746.740800001</v>
      </c>
      <c r="K41" s="737"/>
      <c r="L41" s="433"/>
      <c r="M41" s="426"/>
      <c r="N41" s="426"/>
      <c r="O41" s="426"/>
      <c r="P41" s="426"/>
      <c r="Q41" s="426"/>
      <c r="R41" s="426"/>
      <c r="S41" s="426"/>
      <c r="T41" s="426"/>
      <c r="U41" s="426"/>
      <c r="V41" s="426"/>
      <c r="W41" s="426"/>
      <c r="X41" s="426"/>
      <c r="Y41" s="426"/>
      <c r="Z41" s="426"/>
    </row>
    <row r="42" spans="1:26" ht="15.75" customHeight="1">
      <c r="A42" s="472" t="str">
        <f>IF('App.2-ZA_2026-Com. Exp. Forecas'!B48="","",'App.2-ZA_2026-Com. Exp. Forecas'!B48 &amp; " - Class A")</f>
        <v/>
      </c>
      <c r="B42" s="544"/>
      <c r="C42" s="536"/>
      <c r="D42" s="496"/>
      <c r="E42" s="496"/>
      <c r="F42" s="552">
        <f t="shared" si="1"/>
        <v>0</v>
      </c>
      <c r="G42" s="426"/>
      <c r="H42" s="553"/>
      <c r="I42" s="496"/>
      <c r="J42" s="539">
        <f>'App.2-ZA_2027-Com. Exp. Forecas'!L69</f>
        <v>0</v>
      </c>
      <c r="K42" s="737"/>
      <c r="L42" s="426"/>
      <c r="M42" s="426"/>
      <c r="N42" s="426"/>
      <c r="O42" s="426"/>
      <c r="P42" s="426"/>
      <c r="Q42" s="426"/>
      <c r="R42" s="426"/>
      <c r="S42" s="426"/>
      <c r="T42" s="426"/>
      <c r="U42" s="426"/>
      <c r="V42" s="426"/>
      <c r="W42" s="426"/>
      <c r="X42" s="426"/>
      <c r="Y42" s="426"/>
      <c r="Z42" s="426"/>
    </row>
    <row r="43" spans="1:26" ht="15.75" customHeight="1">
      <c r="A43" s="472" t="str">
        <f>IF('App.2-ZA_2026-Com. Exp. Forecas'!B49="","",'App.2-ZA_2026-Com. Exp. Forecas'!B49 &amp; " - Class A")</f>
        <v/>
      </c>
      <c r="B43" s="544"/>
      <c r="C43" s="536"/>
      <c r="D43" s="496"/>
      <c r="E43" s="496"/>
      <c r="F43" s="552">
        <f t="shared" si="1"/>
        <v>0</v>
      </c>
      <c r="G43" s="426"/>
      <c r="H43" s="553"/>
      <c r="I43" s="496"/>
      <c r="J43" s="539"/>
      <c r="K43" s="738"/>
      <c r="L43" s="426"/>
      <c r="M43" s="426"/>
      <c r="N43" s="426"/>
      <c r="O43" s="426"/>
      <c r="P43" s="426"/>
      <c r="Q43" s="426"/>
      <c r="R43" s="426"/>
      <c r="S43" s="426"/>
      <c r="T43" s="426"/>
      <c r="U43" s="426"/>
      <c r="V43" s="426"/>
      <c r="W43" s="426"/>
      <c r="X43" s="426"/>
      <c r="Y43" s="426"/>
      <c r="Z43" s="426"/>
    </row>
    <row r="44" spans="1:26" ht="15.75" customHeight="1">
      <c r="A44" s="535" t="s">
        <v>818</v>
      </c>
      <c r="B44" s="474"/>
      <c r="C44" s="536"/>
      <c r="D44" s="468"/>
      <c r="E44" s="547"/>
      <c r="F44" s="472">
        <f>SUM(F28:F43)</f>
        <v>0</v>
      </c>
      <c r="G44" s="472"/>
      <c r="H44" s="547"/>
      <c r="I44" s="547"/>
      <c r="J44" s="303">
        <f>SUM(J28:J43)</f>
        <v>248876189.12001997</v>
      </c>
      <c r="K44" s="549">
        <f>F44+J44</f>
        <v>248876189.12001997</v>
      </c>
      <c r="L44" s="555"/>
      <c r="M44" s="426"/>
      <c r="N44" s="426"/>
      <c r="O44" s="426"/>
      <c r="P44" s="426"/>
      <c r="Q44" s="426"/>
      <c r="R44" s="426"/>
      <c r="S44" s="426"/>
      <c r="T44" s="426"/>
      <c r="U44" s="426"/>
      <c r="V44" s="426"/>
      <c r="W44" s="426"/>
      <c r="X44" s="426"/>
      <c r="Y44" s="426"/>
      <c r="Z44" s="426"/>
    </row>
    <row r="45" spans="1:26" ht="21" customHeight="1">
      <c r="A45" s="426"/>
      <c r="B45" s="550"/>
      <c r="C45" s="426"/>
      <c r="D45" s="550"/>
      <c r="E45" s="426"/>
      <c r="F45" s="426"/>
      <c r="G45" s="426"/>
      <c r="H45" s="426"/>
      <c r="I45" s="426"/>
      <c r="J45" s="426"/>
      <c r="K45" s="426"/>
      <c r="L45" s="426"/>
      <c r="M45" s="426"/>
      <c r="N45" s="426"/>
      <c r="O45" s="741" t="s">
        <v>763</v>
      </c>
      <c r="P45" s="657"/>
      <c r="Q45" s="426"/>
      <c r="R45" s="426"/>
      <c r="S45" s="741" t="s">
        <v>762</v>
      </c>
      <c r="T45" s="657"/>
      <c r="U45" s="426"/>
      <c r="V45" s="426"/>
      <c r="W45" s="426"/>
      <c r="X45" s="426"/>
      <c r="Y45" s="426"/>
      <c r="Z45" s="426"/>
    </row>
    <row r="46" spans="1:26" ht="15.75" customHeight="1">
      <c r="A46" s="531" t="s">
        <v>848</v>
      </c>
      <c r="B46" s="751"/>
      <c r="C46" s="532"/>
      <c r="D46" s="747" t="s">
        <v>822</v>
      </c>
      <c r="E46" s="736" t="s">
        <v>814</v>
      </c>
      <c r="F46" s="745" t="s">
        <v>815</v>
      </c>
      <c r="G46" s="433"/>
      <c r="H46" s="746" t="s">
        <v>813</v>
      </c>
      <c r="I46" s="736" t="s">
        <v>814</v>
      </c>
      <c r="J46" s="745" t="s">
        <v>815</v>
      </c>
      <c r="K46" s="736" t="s">
        <v>144</v>
      </c>
      <c r="L46" s="426"/>
      <c r="M46" s="559" t="s">
        <v>823</v>
      </c>
      <c r="N46" s="560"/>
      <c r="O46" s="561" t="s">
        <v>813</v>
      </c>
      <c r="P46" s="561" t="s">
        <v>814</v>
      </c>
      <c r="Q46" s="745" t="s">
        <v>815</v>
      </c>
      <c r="R46" s="426"/>
      <c r="S46" s="746" t="s">
        <v>813</v>
      </c>
      <c r="T46" s="736" t="s">
        <v>814</v>
      </c>
      <c r="U46" s="745" t="s">
        <v>815</v>
      </c>
      <c r="V46" s="736" t="s">
        <v>144</v>
      </c>
      <c r="W46" s="426"/>
      <c r="X46" s="426"/>
      <c r="Y46" s="426"/>
      <c r="Z46" s="426"/>
    </row>
    <row r="47" spans="1:26" ht="15.75" customHeight="1">
      <c r="A47" s="535" t="s">
        <v>820</v>
      </c>
      <c r="B47" s="652"/>
      <c r="C47" s="557"/>
      <c r="D47" s="654"/>
      <c r="E47" s="738"/>
      <c r="F47" s="654"/>
      <c r="G47" s="433"/>
      <c r="H47" s="738"/>
      <c r="I47" s="738"/>
      <c r="J47" s="654"/>
      <c r="K47" s="738"/>
      <c r="L47" s="426"/>
      <c r="M47" s="562" t="s">
        <v>817</v>
      </c>
      <c r="N47" s="563"/>
      <c r="O47" s="564"/>
      <c r="P47" s="564"/>
      <c r="Q47" s="654"/>
      <c r="R47" s="426"/>
      <c r="S47" s="738"/>
      <c r="T47" s="738"/>
      <c r="U47" s="654"/>
      <c r="V47" s="738"/>
      <c r="W47" s="426"/>
      <c r="X47" s="426"/>
      <c r="Y47" s="426"/>
      <c r="Z47" s="426"/>
    </row>
    <row r="48" spans="1:26" ht="15.75" customHeight="1">
      <c r="A48" s="472" t="str">
        <f t="shared" ref="A48:A58" si="2">IF(A13="","",A13)</f>
        <v>RESIDENTIAL</v>
      </c>
      <c r="B48" s="540" t="s">
        <v>824</v>
      </c>
      <c r="C48" s="536"/>
      <c r="D48" s="318">
        <v>5767528.1500000004</v>
      </c>
      <c r="E48" s="565">
        <v>6.8282999999999996</v>
      </c>
      <c r="F48" s="303">
        <f t="shared" ref="F48:F58" si="3">D48*E48</f>
        <v>39382412.466645002</v>
      </c>
      <c r="G48" s="426"/>
      <c r="H48" s="318">
        <v>52878.97</v>
      </c>
      <c r="I48" s="565">
        <f t="shared" ref="I48:I58" si="4">E48</f>
        <v>6.8282999999999996</v>
      </c>
      <c r="J48" s="303">
        <f t="shared" ref="J48:J58" si="5">H48*I48</f>
        <v>361073.47085099999</v>
      </c>
      <c r="K48" s="736"/>
      <c r="L48" s="426"/>
      <c r="M48" s="566" t="s">
        <v>787</v>
      </c>
      <c r="N48" s="567" t="s">
        <v>824</v>
      </c>
      <c r="O48" s="568">
        <v>232063.14</v>
      </c>
      <c r="P48" s="569">
        <v>5.7733999999999996</v>
      </c>
      <c r="Q48" s="570">
        <f t="shared" ref="Q48:Q58" si="6">O48*P48</f>
        <v>1339793.3324760001</v>
      </c>
      <c r="R48" s="426"/>
      <c r="S48" s="592">
        <v>2127.65</v>
      </c>
      <c r="T48" s="569">
        <f t="shared" ref="T48:T58" si="7">P48</f>
        <v>5.7733999999999996</v>
      </c>
      <c r="U48" s="570">
        <f t="shared" ref="U48:U58" si="8">S48*T48</f>
        <v>12283.774509999999</v>
      </c>
      <c r="V48" s="742"/>
      <c r="W48" s="426"/>
      <c r="X48" s="426"/>
      <c r="Y48" s="426"/>
      <c r="Z48" s="426"/>
    </row>
    <row r="49" spans="1:26" ht="15.75" customHeight="1">
      <c r="A49" s="472" t="str">
        <f t="shared" si="2"/>
        <v>GENERAL SERVICE &lt;50KW</v>
      </c>
      <c r="B49" s="540" t="s">
        <v>824</v>
      </c>
      <c r="C49" s="545"/>
      <c r="D49" s="318">
        <v>1221222.22</v>
      </c>
      <c r="E49" s="565">
        <v>6.8282999999999996</v>
      </c>
      <c r="F49" s="303">
        <f t="shared" si="3"/>
        <v>8338871.6848259997</v>
      </c>
      <c r="G49" s="426"/>
      <c r="H49" s="318">
        <v>207863.81</v>
      </c>
      <c r="I49" s="565">
        <f t="shared" si="4"/>
        <v>6.8282999999999996</v>
      </c>
      <c r="J49" s="303">
        <f t="shared" si="5"/>
        <v>1419356.453823</v>
      </c>
      <c r="K49" s="737"/>
      <c r="L49" s="426"/>
      <c r="M49" s="566" t="s">
        <v>789</v>
      </c>
      <c r="N49" s="567" t="s">
        <v>824</v>
      </c>
      <c r="O49" s="568">
        <v>49137.279999999999</v>
      </c>
      <c r="P49" s="569">
        <v>5.7733999999999996</v>
      </c>
      <c r="Q49" s="570">
        <f t="shared" si="6"/>
        <v>283689.17235199997</v>
      </c>
      <c r="R49" s="426"/>
      <c r="S49" s="592">
        <v>8363.64</v>
      </c>
      <c r="T49" s="569">
        <f t="shared" si="7"/>
        <v>5.7733999999999996</v>
      </c>
      <c r="U49" s="570">
        <f t="shared" si="8"/>
        <v>48286.639175999997</v>
      </c>
      <c r="V49" s="737"/>
      <c r="W49" s="426"/>
      <c r="X49" s="426"/>
      <c r="Y49" s="426"/>
      <c r="Z49" s="426"/>
    </row>
    <row r="50" spans="1:26" ht="15.75" customHeight="1">
      <c r="A50" s="472" t="str">
        <f t="shared" si="2"/>
        <v>GENERAL SERVICE 1000-1500KW</v>
      </c>
      <c r="B50" s="540" t="s">
        <v>824</v>
      </c>
      <c r="C50" s="545"/>
      <c r="D50" s="318">
        <v>585474.56000000006</v>
      </c>
      <c r="E50" s="565">
        <v>6.8282999999999996</v>
      </c>
      <c r="F50" s="303">
        <f t="shared" si="3"/>
        <v>3997795.938048</v>
      </c>
      <c r="G50" s="426"/>
      <c r="H50" s="318">
        <v>4426392.55</v>
      </c>
      <c r="I50" s="565">
        <f t="shared" si="4"/>
        <v>6.8282999999999996</v>
      </c>
      <c r="J50" s="303">
        <f t="shared" si="5"/>
        <v>30224736.249164999</v>
      </c>
      <c r="K50" s="737"/>
      <c r="L50" s="426"/>
      <c r="M50" s="566" t="s">
        <v>790</v>
      </c>
      <c r="N50" s="567" t="s">
        <v>824</v>
      </c>
      <c r="O50" s="568">
        <v>23557.31</v>
      </c>
      <c r="P50" s="569">
        <v>5.7733999999999996</v>
      </c>
      <c r="Q50" s="570">
        <f t="shared" si="6"/>
        <v>136005.77355399998</v>
      </c>
      <c r="R50" s="426"/>
      <c r="S50" s="592">
        <v>178101.51</v>
      </c>
      <c r="T50" s="569">
        <f t="shared" si="7"/>
        <v>5.7733999999999996</v>
      </c>
      <c r="U50" s="570">
        <f t="shared" si="8"/>
        <v>1028251.257834</v>
      </c>
      <c r="V50" s="737"/>
      <c r="W50" s="426"/>
      <c r="X50" s="426"/>
      <c r="Y50" s="426"/>
      <c r="Z50" s="426"/>
    </row>
    <row r="51" spans="1:26" ht="15.75" customHeight="1">
      <c r="A51" s="472" t="str">
        <f t="shared" si="2"/>
        <v>GENERAL SERVICE 1500-5000 KW</v>
      </c>
      <c r="B51" s="540" t="s">
        <v>824</v>
      </c>
      <c r="C51" s="545"/>
      <c r="D51" s="318">
        <v>0</v>
      </c>
      <c r="E51" s="565">
        <v>6.8282999999999996</v>
      </c>
      <c r="F51" s="303">
        <f t="shared" si="3"/>
        <v>0</v>
      </c>
      <c r="G51" s="426"/>
      <c r="H51" s="318">
        <v>1130308.8500000001</v>
      </c>
      <c r="I51" s="565">
        <f t="shared" si="4"/>
        <v>6.8282999999999996</v>
      </c>
      <c r="J51" s="303">
        <f t="shared" si="5"/>
        <v>7718087.9204550004</v>
      </c>
      <c r="K51" s="737"/>
      <c r="L51" s="426"/>
      <c r="M51" s="566" t="s">
        <v>791</v>
      </c>
      <c r="N51" s="567" t="s">
        <v>824</v>
      </c>
      <c r="O51" s="568">
        <v>0</v>
      </c>
      <c r="P51" s="569">
        <v>5.7733999999999996</v>
      </c>
      <c r="Q51" s="570">
        <f t="shared" si="6"/>
        <v>0</v>
      </c>
      <c r="R51" s="426"/>
      <c r="S51" s="592">
        <v>45479.28</v>
      </c>
      <c r="T51" s="569">
        <f t="shared" si="7"/>
        <v>5.7733999999999996</v>
      </c>
      <c r="U51" s="570">
        <f t="shared" si="8"/>
        <v>262570.075152</v>
      </c>
      <c r="V51" s="737"/>
      <c r="W51" s="426"/>
      <c r="X51" s="426"/>
      <c r="Y51" s="426"/>
      <c r="Z51" s="426"/>
    </row>
    <row r="52" spans="1:26" ht="15.75" customHeight="1">
      <c r="A52" s="472" t="str">
        <f t="shared" si="2"/>
        <v>LARGE USER</v>
      </c>
      <c r="B52" s="540" t="s">
        <v>824</v>
      </c>
      <c r="C52" s="545"/>
      <c r="D52" s="318">
        <v>0</v>
      </c>
      <c r="E52" s="565">
        <v>6.8282999999999996</v>
      </c>
      <c r="F52" s="303">
        <f t="shared" si="3"/>
        <v>0</v>
      </c>
      <c r="G52" s="426"/>
      <c r="H52" s="318">
        <v>865647.4</v>
      </c>
      <c r="I52" s="565">
        <f t="shared" si="4"/>
        <v>6.8282999999999996</v>
      </c>
      <c r="J52" s="303">
        <f t="shared" si="5"/>
        <v>5910900.1414200002</v>
      </c>
      <c r="K52" s="737"/>
      <c r="L52" s="426"/>
      <c r="M52" s="566" t="s">
        <v>792</v>
      </c>
      <c r="N52" s="567" t="s">
        <v>824</v>
      </c>
      <c r="O52" s="568">
        <v>0</v>
      </c>
      <c r="P52" s="569">
        <v>5.7733999999999996</v>
      </c>
      <c r="Q52" s="570">
        <f t="shared" si="6"/>
        <v>0</v>
      </c>
      <c r="R52" s="426"/>
      <c r="S52" s="592">
        <v>34830.32</v>
      </c>
      <c r="T52" s="569">
        <f t="shared" si="7"/>
        <v>5.7733999999999996</v>
      </c>
      <c r="U52" s="570">
        <f t="shared" si="8"/>
        <v>201089.369488</v>
      </c>
      <c r="V52" s="737"/>
      <c r="W52" s="426"/>
      <c r="X52" s="426"/>
      <c r="Y52" s="426"/>
      <c r="Z52" s="426"/>
    </row>
    <row r="53" spans="1:26" ht="15.75" customHeight="1">
      <c r="A53" s="472" t="str">
        <f t="shared" si="2"/>
        <v>STREETLIGHTING</v>
      </c>
      <c r="B53" s="540" t="s">
        <v>824</v>
      </c>
      <c r="C53" s="545"/>
      <c r="D53" s="318">
        <v>0</v>
      </c>
      <c r="E53" s="565">
        <v>6.8282999999999996</v>
      </c>
      <c r="F53" s="303">
        <f t="shared" si="3"/>
        <v>0</v>
      </c>
      <c r="G53" s="426"/>
      <c r="H53" s="318">
        <v>23277.62</v>
      </c>
      <c r="I53" s="565">
        <f t="shared" si="4"/>
        <v>6.8282999999999996</v>
      </c>
      <c r="J53" s="303">
        <f t="shared" si="5"/>
        <v>158946.57264599999</v>
      </c>
      <c r="K53" s="737"/>
      <c r="L53" s="426"/>
      <c r="M53" s="566" t="s">
        <v>793</v>
      </c>
      <c r="N53" s="567" t="s">
        <v>824</v>
      </c>
      <c r="O53" s="568">
        <v>0</v>
      </c>
      <c r="P53" s="569">
        <v>5.7733999999999996</v>
      </c>
      <c r="Q53" s="570">
        <f t="shared" si="6"/>
        <v>0</v>
      </c>
      <c r="R53" s="426"/>
      <c r="S53" s="592">
        <v>936.6</v>
      </c>
      <c r="T53" s="569">
        <f t="shared" si="7"/>
        <v>5.7733999999999996</v>
      </c>
      <c r="U53" s="570">
        <f t="shared" si="8"/>
        <v>5407.3664399999998</v>
      </c>
      <c r="V53" s="737"/>
      <c r="W53" s="426"/>
      <c r="X53" s="426"/>
      <c r="Y53" s="426"/>
      <c r="Z53" s="426"/>
    </row>
    <row r="54" spans="1:26" ht="15.75" customHeight="1">
      <c r="A54" s="472" t="str">
        <f t="shared" si="2"/>
        <v>SENTINEL LIGHTS</v>
      </c>
      <c r="B54" s="540" t="s">
        <v>824</v>
      </c>
      <c r="C54" s="536"/>
      <c r="D54" s="318">
        <v>42.89</v>
      </c>
      <c r="E54" s="565">
        <v>6.8282999999999996</v>
      </c>
      <c r="F54" s="303">
        <f t="shared" si="3"/>
        <v>292.86578700000001</v>
      </c>
      <c r="G54" s="426"/>
      <c r="H54" s="318">
        <v>0</v>
      </c>
      <c r="I54" s="565">
        <f t="shared" si="4"/>
        <v>6.8282999999999996</v>
      </c>
      <c r="J54" s="303">
        <f t="shared" si="5"/>
        <v>0</v>
      </c>
      <c r="K54" s="737"/>
      <c r="L54" s="426"/>
      <c r="M54" s="566" t="s">
        <v>794</v>
      </c>
      <c r="N54" s="567" t="s">
        <v>824</v>
      </c>
      <c r="O54" s="568">
        <v>1.73</v>
      </c>
      <c r="P54" s="569">
        <v>5.7733999999999996</v>
      </c>
      <c r="Q54" s="570">
        <f t="shared" si="6"/>
        <v>9.9879819999999988</v>
      </c>
      <c r="R54" s="426"/>
      <c r="S54" s="592">
        <v>0</v>
      </c>
      <c r="T54" s="569">
        <f t="shared" si="7"/>
        <v>5.7733999999999996</v>
      </c>
      <c r="U54" s="570">
        <f t="shared" si="8"/>
        <v>0</v>
      </c>
      <c r="V54" s="737"/>
      <c r="W54" s="426"/>
      <c r="X54" s="426"/>
      <c r="Y54" s="426"/>
      <c r="Z54" s="426"/>
    </row>
    <row r="55" spans="1:26" ht="15.75" customHeight="1">
      <c r="A55" s="472" t="str">
        <f t="shared" si="2"/>
        <v>UNMETERED SCATTERED LOADS</v>
      </c>
      <c r="B55" s="540" t="s">
        <v>824</v>
      </c>
      <c r="C55" s="536"/>
      <c r="D55" s="318">
        <v>17100.759999999998</v>
      </c>
      <c r="E55" s="565">
        <v>6.8282999999999996</v>
      </c>
      <c r="F55" s="303">
        <f t="shared" si="3"/>
        <v>116769.11950799999</v>
      </c>
      <c r="G55" s="426"/>
      <c r="H55" s="318">
        <v>0</v>
      </c>
      <c r="I55" s="565">
        <f t="shared" si="4"/>
        <v>6.8282999999999996</v>
      </c>
      <c r="J55" s="303">
        <f t="shared" si="5"/>
        <v>0</v>
      </c>
      <c r="K55" s="737"/>
      <c r="L55" s="426"/>
      <c r="M55" s="566" t="s">
        <v>795</v>
      </c>
      <c r="N55" s="567" t="s">
        <v>824</v>
      </c>
      <c r="O55" s="568">
        <v>688.07</v>
      </c>
      <c r="P55" s="569">
        <v>5.7733999999999996</v>
      </c>
      <c r="Q55" s="570">
        <f t="shared" si="6"/>
        <v>3972.503338</v>
      </c>
      <c r="R55" s="426"/>
      <c r="S55" s="592">
        <v>0</v>
      </c>
      <c r="T55" s="569">
        <f t="shared" si="7"/>
        <v>5.7733999999999996</v>
      </c>
      <c r="U55" s="570">
        <f t="shared" si="8"/>
        <v>0</v>
      </c>
      <c r="V55" s="737"/>
      <c r="W55" s="426"/>
      <c r="X55" s="426"/>
      <c r="Y55" s="426"/>
      <c r="Z55" s="426"/>
    </row>
    <row r="56" spans="1:26" ht="15.75" customHeight="1">
      <c r="A56" s="472" t="str">
        <f t="shared" si="2"/>
        <v>DRYCORE</v>
      </c>
      <c r="B56" s="540" t="s">
        <v>824</v>
      </c>
      <c r="C56" s="536"/>
      <c r="D56" s="318">
        <v>0</v>
      </c>
      <c r="E56" s="565">
        <v>6.8282999999999996</v>
      </c>
      <c r="F56" s="303">
        <f t="shared" si="3"/>
        <v>0</v>
      </c>
      <c r="G56" s="426"/>
      <c r="H56" s="318">
        <v>557.63</v>
      </c>
      <c r="I56" s="565">
        <f t="shared" si="4"/>
        <v>6.8282999999999996</v>
      </c>
      <c r="J56" s="303">
        <f t="shared" si="5"/>
        <v>3807.6649289999996</v>
      </c>
      <c r="K56" s="737"/>
      <c r="L56" s="426"/>
      <c r="M56" s="566" t="s">
        <v>796</v>
      </c>
      <c r="N56" s="567" t="s">
        <v>824</v>
      </c>
      <c r="O56" s="568">
        <v>0</v>
      </c>
      <c r="P56" s="569">
        <v>5.7733999999999996</v>
      </c>
      <c r="Q56" s="570">
        <f t="shared" si="6"/>
        <v>0</v>
      </c>
      <c r="R56" s="426"/>
      <c r="S56" s="592">
        <v>22.44</v>
      </c>
      <c r="T56" s="569">
        <f t="shared" si="7"/>
        <v>5.7733999999999996</v>
      </c>
      <c r="U56" s="570">
        <f t="shared" si="8"/>
        <v>129.55509599999999</v>
      </c>
      <c r="V56" s="737"/>
      <c r="W56" s="426"/>
      <c r="X56" s="426"/>
      <c r="Y56" s="426"/>
      <c r="Z56" s="426"/>
    </row>
    <row r="57" spans="1:26" ht="15.75" customHeight="1">
      <c r="A57" s="472" t="str">
        <f t="shared" si="2"/>
        <v/>
      </c>
      <c r="B57" s="544"/>
      <c r="C57" s="536"/>
      <c r="D57" s="319"/>
      <c r="E57" s="565">
        <v>6.8282999999999996</v>
      </c>
      <c r="F57" s="303">
        <f t="shared" si="3"/>
        <v>0</v>
      </c>
      <c r="G57" s="426"/>
      <c r="H57" s="319"/>
      <c r="I57" s="565">
        <f t="shared" si="4"/>
        <v>6.8282999999999996</v>
      </c>
      <c r="J57" s="303">
        <f t="shared" si="5"/>
        <v>0</v>
      </c>
      <c r="K57" s="737"/>
      <c r="L57" s="426"/>
      <c r="M57" s="486"/>
      <c r="N57" s="573"/>
      <c r="O57" s="574"/>
      <c r="P57" s="569">
        <v>5.7733999999999996</v>
      </c>
      <c r="Q57" s="570">
        <f t="shared" si="6"/>
        <v>0</v>
      </c>
      <c r="R57" s="426"/>
      <c r="S57" s="575"/>
      <c r="T57" s="569">
        <f t="shared" si="7"/>
        <v>5.7733999999999996</v>
      </c>
      <c r="U57" s="570">
        <f t="shared" si="8"/>
        <v>0</v>
      </c>
      <c r="V57" s="737"/>
      <c r="W57" s="426"/>
      <c r="X57" s="426"/>
      <c r="Y57" s="426"/>
      <c r="Z57" s="426"/>
    </row>
    <row r="58" spans="1:26" ht="15.75" customHeight="1">
      <c r="A58" s="472" t="str">
        <f t="shared" si="2"/>
        <v>(volumes for the test year is loss adjusted)</v>
      </c>
      <c r="B58" s="544"/>
      <c r="C58" s="536"/>
      <c r="D58" s="319"/>
      <c r="E58" s="565">
        <v>6.8282999999999996</v>
      </c>
      <c r="F58" s="303">
        <f t="shared" si="3"/>
        <v>0</v>
      </c>
      <c r="G58" s="426"/>
      <c r="H58" s="319"/>
      <c r="I58" s="565">
        <f t="shared" si="4"/>
        <v>6.8282999999999996</v>
      </c>
      <c r="J58" s="303">
        <f t="shared" si="5"/>
        <v>0</v>
      </c>
      <c r="K58" s="738"/>
      <c r="L58" s="426"/>
      <c r="M58" s="486"/>
      <c r="N58" s="573"/>
      <c r="O58" s="574"/>
      <c r="P58" s="569">
        <v>5.7733999999999996</v>
      </c>
      <c r="Q58" s="570">
        <f t="shared" si="6"/>
        <v>0</v>
      </c>
      <c r="R58" s="426"/>
      <c r="S58" s="575"/>
      <c r="T58" s="569">
        <f t="shared" si="7"/>
        <v>5.7733999999999996</v>
      </c>
      <c r="U58" s="570">
        <f t="shared" si="8"/>
        <v>0</v>
      </c>
      <c r="V58" s="738"/>
      <c r="W58" s="426"/>
      <c r="X58" s="426"/>
      <c r="Y58" s="426"/>
      <c r="Z58" s="426"/>
    </row>
    <row r="59" spans="1:26" ht="15.75" customHeight="1">
      <c r="A59" s="535" t="s">
        <v>818</v>
      </c>
      <c r="B59" s="474"/>
      <c r="C59" s="536"/>
      <c r="D59" s="303"/>
      <c r="E59" s="576"/>
      <c r="F59" s="303">
        <f>SUM(F48:F58)</f>
        <v>51836142.074813999</v>
      </c>
      <c r="G59" s="472"/>
      <c r="H59" s="537"/>
      <c r="I59" s="472"/>
      <c r="J59" s="303">
        <f>SUM(J48:J58)</f>
        <v>45796908.473288998</v>
      </c>
      <c r="K59" s="303">
        <f>F59+J59</f>
        <v>97633050.548103005</v>
      </c>
      <c r="L59" s="426"/>
      <c r="M59" s="562" t="s">
        <v>818</v>
      </c>
      <c r="N59" s="577"/>
      <c r="O59" s="578">
        <v>298292.27</v>
      </c>
      <c r="P59" s="579"/>
      <c r="Q59" s="580">
        <f>SUM(Q48:Q58)</f>
        <v>1763470.7697020001</v>
      </c>
      <c r="R59" s="426"/>
      <c r="S59" s="581"/>
      <c r="T59" s="579"/>
      <c r="U59" s="570">
        <f>SUM(U48:U58)</f>
        <v>1558018.037696</v>
      </c>
      <c r="V59" s="570">
        <f>Q59+U59</f>
        <v>3321488.8073979998</v>
      </c>
      <c r="W59" s="426"/>
      <c r="X59" s="426"/>
      <c r="Y59" s="426"/>
      <c r="Z59" s="426"/>
    </row>
    <row r="60" spans="1:26" ht="5.25" customHeight="1">
      <c r="A60" s="426"/>
      <c r="B60" s="426"/>
      <c r="C60" s="426"/>
      <c r="D60" s="426"/>
      <c r="E60" s="426"/>
      <c r="F60" s="426"/>
      <c r="G60" s="426"/>
      <c r="H60" s="426"/>
      <c r="I60" s="426"/>
      <c r="J60" s="426"/>
      <c r="K60" s="426"/>
      <c r="L60" s="426"/>
      <c r="M60" s="582"/>
      <c r="N60" s="582"/>
      <c r="O60" s="582"/>
      <c r="P60" s="582"/>
      <c r="Q60" s="583"/>
      <c r="R60" s="426"/>
      <c r="S60" s="584"/>
      <c r="T60" s="582"/>
      <c r="U60" s="582"/>
      <c r="V60" s="582"/>
      <c r="W60" s="426"/>
      <c r="X60" s="426"/>
      <c r="Y60" s="426"/>
      <c r="Z60" s="426"/>
    </row>
    <row r="61" spans="1:26" ht="15.75" customHeight="1">
      <c r="A61" s="531" t="s">
        <v>849</v>
      </c>
      <c r="B61" s="743"/>
      <c r="C61" s="532"/>
      <c r="D61" s="736"/>
      <c r="E61" s="736"/>
      <c r="F61" s="745"/>
      <c r="G61" s="433"/>
      <c r="H61" s="746"/>
      <c r="I61" s="736"/>
      <c r="J61" s="745" t="s">
        <v>815</v>
      </c>
      <c r="K61" s="736" t="s">
        <v>144</v>
      </c>
      <c r="L61" s="426"/>
      <c r="M61" s="559" t="s">
        <v>826</v>
      </c>
      <c r="N61" s="585"/>
      <c r="O61" s="561" t="s">
        <v>813</v>
      </c>
      <c r="P61" s="561" t="s">
        <v>814</v>
      </c>
      <c r="Q61" s="745" t="s">
        <v>815</v>
      </c>
      <c r="R61" s="426"/>
      <c r="S61" s="752" t="s">
        <v>813</v>
      </c>
      <c r="T61" s="736" t="s">
        <v>814</v>
      </c>
      <c r="U61" s="745" t="s">
        <v>815</v>
      </c>
      <c r="V61" s="736" t="s">
        <v>144</v>
      </c>
      <c r="W61" s="426"/>
      <c r="X61" s="426"/>
      <c r="Y61" s="426"/>
      <c r="Z61" s="426"/>
    </row>
    <row r="62" spans="1:26" ht="15.75" customHeight="1">
      <c r="A62" s="535" t="s">
        <v>820</v>
      </c>
      <c r="B62" s="652"/>
      <c r="C62" s="557"/>
      <c r="D62" s="738"/>
      <c r="E62" s="738"/>
      <c r="F62" s="654"/>
      <c r="G62" s="433"/>
      <c r="H62" s="738"/>
      <c r="I62" s="738"/>
      <c r="J62" s="654"/>
      <c r="K62" s="738"/>
      <c r="L62" s="426"/>
      <c r="M62" s="562" t="s">
        <v>817</v>
      </c>
      <c r="N62" s="586"/>
      <c r="O62" s="564"/>
      <c r="P62" s="564"/>
      <c r="Q62" s="654"/>
      <c r="R62" s="426"/>
      <c r="S62" s="738"/>
      <c r="T62" s="738"/>
      <c r="U62" s="654"/>
      <c r="V62" s="738"/>
      <c r="W62" s="426"/>
      <c r="X62" s="426"/>
      <c r="Y62" s="426"/>
      <c r="Z62" s="426"/>
    </row>
    <row r="63" spans="1:26" ht="15.75" customHeight="1">
      <c r="A63" s="472" t="str">
        <f t="shared" ref="A63:A73" si="9">IF(A48="","",A48)</f>
        <v>RESIDENTIAL</v>
      </c>
      <c r="B63" s="540" t="s">
        <v>824</v>
      </c>
      <c r="C63" s="536"/>
      <c r="D63" s="318">
        <v>10061003.210000001</v>
      </c>
      <c r="E63" s="565">
        <v>2.2118000000000002</v>
      </c>
      <c r="F63" s="303">
        <f t="shared" ref="F63:F73" si="10">D63*E63</f>
        <v>22252926.899878003</v>
      </c>
      <c r="G63" s="426"/>
      <c r="H63" s="318">
        <v>92243.24</v>
      </c>
      <c r="I63" s="565">
        <f t="shared" ref="I63:I71" si="11">E63</f>
        <v>2.2118000000000002</v>
      </c>
      <c r="J63" s="303">
        <f t="shared" ref="J63:J73" si="12">H63*I63</f>
        <v>204023.59823200002</v>
      </c>
      <c r="K63" s="736"/>
      <c r="L63" s="426"/>
      <c r="M63" s="566" t="s">
        <v>787</v>
      </c>
      <c r="N63" s="567" t="s">
        <v>824</v>
      </c>
      <c r="O63" s="568">
        <v>255810.85</v>
      </c>
      <c r="P63" s="569">
        <v>3.4003000000000001</v>
      </c>
      <c r="Q63" s="570">
        <f t="shared" ref="Q63:Q73" si="13">O63*P63</f>
        <v>869833.63325499999</v>
      </c>
      <c r="R63" s="426"/>
      <c r="S63" s="592">
        <v>2345.37</v>
      </c>
      <c r="T63" s="569">
        <f t="shared" ref="T63:T71" si="14">P63</f>
        <v>3.4003000000000001</v>
      </c>
      <c r="U63" s="570">
        <f t="shared" ref="U63:U73" si="15">S63*T63</f>
        <v>7974.9616109999997</v>
      </c>
      <c r="V63" s="742"/>
      <c r="W63" s="426"/>
      <c r="X63" s="426"/>
      <c r="Y63" s="426"/>
      <c r="Z63" s="426"/>
    </row>
    <row r="64" spans="1:26" ht="15.75" customHeight="1">
      <c r="A64" s="472" t="str">
        <f t="shared" si="9"/>
        <v>GENERAL SERVICE &lt;50KW</v>
      </c>
      <c r="B64" s="540" t="s">
        <v>824</v>
      </c>
      <c r="C64" s="536"/>
      <c r="D64" s="318">
        <v>2130326.96</v>
      </c>
      <c r="E64" s="565">
        <v>2.2118000000000002</v>
      </c>
      <c r="F64" s="303">
        <f t="shared" si="10"/>
        <v>4711857.170128</v>
      </c>
      <c r="G64" s="426"/>
      <c r="H64" s="318">
        <v>362602.21</v>
      </c>
      <c r="I64" s="565">
        <f t="shared" si="11"/>
        <v>2.2118000000000002</v>
      </c>
      <c r="J64" s="303">
        <f t="shared" si="12"/>
        <v>802003.5680780001</v>
      </c>
      <c r="K64" s="737"/>
      <c r="L64" s="426"/>
      <c r="M64" s="566" t="s">
        <v>789</v>
      </c>
      <c r="N64" s="567" t="s">
        <v>824</v>
      </c>
      <c r="O64" s="568">
        <v>54165.65</v>
      </c>
      <c r="P64" s="569">
        <v>3.4003000000000001</v>
      </c>
      <c r="Q64" s="570">
        <f t="shared" si="13"/>
        <v>184179.459695</v>
      </c>
      <c r="R64" s="426"/>
      <c r="S64" s="592">
        <v>9219.52</v>
      </c>
      <c r="T64" s="569">
        <f t="shared" si="14"/>
        <v>3.4003000000000001</v>
      </c>
      <c r="U64" s="570">
        <f t="shared" si="15"/>
        <v>31349.133856000004</v>
      </c>
      <c r="V64" s="737"/>
      <c r="W64" s="426"/>
      <c r="X64" s="426"/>
      <c r="Y64" s="426"/>
      <c r="Z64" s="426"/>
    </row>
    <row r="65" spans="1:26" ht="15.75" customHeight="1">
      <c r="A65" s="472" t="str">
        <f t="shared" si="9"/>
        <v>GENERAL SERVICE 1000-1500KW</v>
      </c>
      <c r="B65" s="540" t="s">
        <v>824</v>
      </c>
      <c r="C65" s="536"/>
      <c r="D65" s="318">
        <v>1021317.64</v>
      </c>
      <c r="E65" s="565">
        <v>2.2118000000000002</v>
      </c>
      <c r="F65" s="303">
        <f t="shared" si="10"/>
        <v>2258950.3561520004</v>
      </c>
      <c r="G65" s="426"/>
      <c r="H65" s="318">
        <v>7721518.7400000002</v>
      </c>
      <c r="I65" s="565">
        <f t="shared" si="11"/>
        <v>2.2118000000000002</v>
      </c>
      <c r="J65" s="303">
        <f t="shared" si="12"/>
        <v>17078455.149132002</v>
      </c>
      <c r="K65" s="737"/>
      <c r="L65" s="426"/>
      <c r="M65" s="566" t="s">
        <v>790</v>
      </c>
      <c r="N65" s="567" t="s">
        <v>824</v>
      </c>
      <c r="O65" s="568">
        <v>25968</v>
      </c>
      <c r="P65" s="569">
        <v>3.4003000000000001</v>
      </c>
      <c r="Q65" s="570">
        <f t="shared" si="13"/>
        <v>88298.99040000001</v>
      </c>
      <c r="R65" s="426"/>
      <c r="S65" s="592">
        <v>196327.17</v>
      </c>
      <c r="T65" s="569">
        <f t="shared" si="14"/>
        <v>3.4003000000000001</v>
      </c>
      <c r="U65" s="570">
        <f t="shared" si="15"/>
        <v>667571.27615100006</v>
      </c>
      <c r="V65" s="737"/>
      <c r="W65" s="426"/>
      <c r="X65" s="426"/>
      <c r="Y65" s="426"/>
      <c r="Z65" s="426"/>
    </row>
    <row r="66" spans="1:26" ht="15.75" customHeight="1">
      <c r="A66" s="472" t="str">
        <f t="shared" si="9"/>
        <v>GENERAL SERVICE 1500-5000 KW</v>
      </c>
      <c r="B66" s="540" t="s">
        <v>824</v>
      </c>
      <c r="C66" s="536"/>
      <c r="D66" s="318">
        <v>0</v>
      </c>
      <c r="E66" s="565">
        <v>2.2118000000000002</v>
      </c>
      <c r="F66" s="303">
        <f t="shared" si="10"/>
        <v>0</v>
      </c>
      <c r="G66" s="426"/>
      <c r="H66" s="318">
        <v>1971735.67</v>
      </c>
      <c r="I66" s="565">
        <f t="shared" si="11"/>
        <v>2.2118000000000002</v>
      </c>
      <c r="J66" s="303">
        <f t="shared" si="12"/>
        <v>4361084.9549059998</v>
      </c>
      <c r="K66" s="737"/>
      <c r="L66" s="426"/>
      <c r="M66" s="566" t="s">
        <v>791</v>
      </c>
      <c r="N66" s="567" t="s">
        <v>824</v>
      </c>
      <c r="O66" s="568">
        <v>0</v>
      </c>
      <c r="P66" s="569">
        <v>3.4003000000000001</v>
      </c>
      <c r="Q66" s="570">
        <f t="shared" si="13"/>
        <v>0</v>
      </c>
      <c r="R66" s="426"/>
      <c r="S66" s="592">
        <v>50133.31</v>
      </c>
      <c r="T66" s="569">
        <f t="shared" si="14"/>
        <v>3.4003000000000001</v>
      </c>
      <c r="U66" s="570">
        <f t="shared" si="15"/>
        <v>170468.293993</v>
      </c>
      <c r="V66" s="737"/>
      <c r="W66" s="426"/>
      <c r="X66" s="426"/>
      <c r="Y66" s="426"/>
      <c r="Z66" s="426"/>
    </row>
    <row r="67" spans="1:26" ht="15.75" customHeight="1">
      <c r="A67" s="472" t="str">
        <f t="shared" si="9"/>
        <v>LARGE USER</v>
      </c>
      <c r="B67" s="540" t="s">
        <v>824</v>
      </c>
      <c r="C67" s="536"/>
      <c r="D67" s="318">
        <v>0</v>
      </c>
      <c r="E67" s="565">
        <v>2.2118000000000002</v>
      </c>
      <c r="F67" s="303">
        <f t="shared" si="10"/>
        <v>0</v>
      </c>
      <c r="G67" s="426"/>
      <c r="H67" s="318">
        <v>1510054.4</v>
      </c>
      <c r="I67" s="565">
        <f t="shared" si="11"/>
        <v>2.2118000000000002</v>
      </c>
      <c r="J67" s="303">
        <f t="shared" si="12"/>
        <v>3339938.32192</v>
      </c>
      <c r="K67" s="737"/>
      <c r="L67" s="426"/>
      <c r="M67" s="566" t="s">
        <v>792</v>
      </c>
      <c r="N67" s="567" t="s">
        <v>824</v>
      </c>
      <c r="O67" s="568">
        <v>0</v>
      </c>
      <c r="P67" s="569">
        <v>3.4003000000000001</v>
      </c>
      <c r="Q67" s="570">
        <f t="shared" si="13"/>
        <v>0</v>
      </c>
      <c r="R67" s="426"/>
      <c r="S67" s="592">
        <v>38394.61</v>
      </c>
      <c r="T67" s="569">
        <f t="shared" si="14"/>
        <v>3.4003000000000001</v>
      </c>
      <c r="U67" s="570">
        <f t="shared" si="15"/>
        <v>130553.192383</v>
      </c>
      <c r="V67" s="737"/>
      <c r="W67" s="426"/>
      <c r="X67" s="426"/>
      <c r="Y67" s="426"/>
      <c r="Z67" s="426"/>
    </row>
    <row r="68" spans="1:26" ht="15.75" customHeight="1">
      <c r="A68" s="472" t="str">
        <f t="shared" si="9"/>
        <v>STREETLIGHTING</v>
      </c>
      <c r="B68" s="540" t="s">
        <v>824</v>
      </c>
      <c r="C68" s="547"/>
      <c r="D68" s="318">
        <v>0</v>
      </c>
      <c r="E68" s="565">
        <v>2.2118000000000002</v>
      </c>
      <c r="F68" s="303">
        <f t="shared" si="10"/>
        <v>0</v>
      </c>
      <c r="G68" s="426"/>
      <c r="H68" s="318">
        <v>40606</v>
      </c>
      <c r="I68" s="565">
        <f t="shared" si="11"/>
        <v>2.2118000000000002</v>
      </c>
      <c r="J68" s="303">
        <f t="shared" si="12"/>
        <v>89812.350800000015</v>
      </c>
      <c r="K68" s="737"/>
      <c r="L68" s="426"/>
      <c r="M68" s="566" t="s">
        <v>793</v>
      </c>
      <c r="N68" s="567" t="s">
        <v>824</v>
      </c>
      <c r="O68" s="568">
        <v>0</v>
      </c>
      <c r="P68" s="569">
        <v>3.4003000000000001</v>
      </c>
      <c r="Q68" s="570">
        <f t="shared" si="13"/>
        <v>0</v>
      </c>
      <c r="R68" s="426"/>
      <c r="S68" s="592">
        <v>1032.45</v>
      </c>
      <c r="T68" s="569">
        <f t="shared" si="14"/>
        <v>3.4003000000000001</v>
      </c>
      <c r="U68" s="570">
        <f t="shared" si="15"/>
        <v>3510.6397350000002</v>
      </c>
      <c r="V68" s="737"/>
      <c r="W68" s="426"/>
      <c r="X68" s="426"/>
      <c r="Y68" s="426"/>
      <c r="Z68" s="426"/>
    </row>
    <row r="69" spans="1:26" ht="15.75" customHeight="1">
      <c r="A69" s="472" t="str">
        <f t="shared" si="9"/>
        <v>SENTINEL LIGHTS</v>
      </c>
      <c r="B69" s="540" t="s">
        <v>824</v>
      </c>
      <c r="C69" s="587"/>
      <c r="D69" s="318">
        <v>74.83</v>
      </c>
      <c r="E69" s="565">
        <v>2.2118000000000002</v>
      </c>
      <c r="F69" s="303">
        <f t="shared" si="10"/>
        <v>165.508994</v>
      </c>
      <c r="G69" s="426"/>
      <c r="H69" s="318">
        <v>0</v>
      </c>
      <c r="I69" s="565">
        <f t="shared" si="11"/>
        <v>2.2118000000000002</v>
      </c>
      <c r="J69" s="303">
        <f t="shared" si="12"/>
        <v>0</v>
      </c>
      <c r="K69" s="737"/>
      <c r="L69" s="426"/>
      <c r="M69" s="566" t="s">
        <v>794</v>
      </c>
      <c r="N69" s="567" t="s">
        <v>824</v>
      </c>
      <c r="O69" s="568">
        <v>1.9</v>
      </c>
      <c r="P69" s="569">
        <v>3.4003000000000001</v>
      </c>
      <c r="Q69" s="570">
        <f t="shared" si="13"/>
        <v>6.4605699999999997</v>
      </c>
      <c r="R69" s="426"/>
      <c r="S69" s="592">
        <v>0</v>
      </c>
      <c r="T69" s="569">
        <f t="shared" si="14"/>
        <v>3.4003000000000001</v>
      </c>
      <c r="U69" s="570">
        <f t="shared" si="15"/>
        <v>0</v>
      </c>
      <c r="V69" s="737"/>
      <c r="W69" s="426"/>
      <c r="X69" s="426"/>
      <c r="Y69" s="426"/>
      <c r="Z69" s="426"/>
    </row>
    <row r="70" spans="1:26" ht="15.75" customHeight="1">
      <c r="A70" s="472" t="str">
        <f t="shared" si="9"/>
        <v>UNMETERED SCATTERED LOADS</v>
      </c>
      <c r="B70" s="540" t="s">
        <v>824</v>
      </c>
      <c r="C70" s="587"/>
      <c r="D70" s="318">
        <v>29830.94</v>
      </c>
      <c r="E70" s="565">
        <v>2.2118000000000002</v>
      </c>
      <c r="F70" s="303">
        <f t="shared" si="10"/>
        <v>65980.073092000006</v>
      </c>
      <c r="G70" s="426"/>
      <c r="H70" s="318">
        <v>0</v>
      </c>
      <c r="I70" s="565">
        <f t="shared" si="11"/>
        <v>2.2118000000000002</v>
      </c>
      <c r="J70" s="303">
        <f t="shared" si="12"/>
        <v>0</v>
      </c>
      <c r="K70" s="737"/>
      <c r="L70" s="426"/>
      <c r="M70" s="566" t="s">
        <v>795</v>
      </c>
      <c r="N70" s="567" t="s">
        <v>824</v>
      </c>
      <c r="O70" s="568">
        <v>758.48</v>
      </c>
      <c r="P70" s="569">
        <v>3.4003000000000001</v>
      </c>
      <c r="Q70" s="570">
        <f t="shared" si="13"/>
        <v>2579.0595440000002</v>
      </c>
      <c r="R70" s="426"/>
      <c r="S70" s="592">
        <v>0</v>
      </c>
      <c r="T70" s="569">
        <f t="shared" si="14"/>
        <v>3.4003000000000001</v>
      </c>
      <c r="U70" s="570">
        <f t="shared" si="15"/>
        <v>0</v>
      </c>
      <c r="V70" s="737"/>
      <c r="W70" s="426"/>
      <c r="X70" s="426"/>
      <c r="Y70" s="426"/>
      <c r="Z70" s="426"/>
    </row>
    <row r="71" spans="1:26" ht="15.75" customHeight="1">
      <c r="A71" s="472" t="str">
        <f t="shared" si="9"/>
        <v>DRYCORE</v>
      </c>
      <c r="B71" s="540" t="s">
        <v>824</v>
      </c>
      <c r="C71" s="587"/>
      <c r="D71" s="318">
        <v>0</v>
      </c>
      <c r="E71" s="565">
        <v>2.2118000000000002</v>
      </c>
      <c r="F71" s="303">
        <f t="shared" si="10"/>
        <v>0</v>
      </c>
      <c r="G71" s="426"/>
      <c r="H71" s="318">
        <v>972.75</v>
      </c>
      <c r="I71" s="565">
        <f t="shared" si="11"/>
        <v>2.2118000000000002</v>
      </c>
      <c r="J71" s="303">
        <f t="shared" si="12"/>
        <v>2151.5284500000002</v>
      </c>
      <c r="K71" s="737"/>
      <c r="L71" s="426"/>
      <c r="M71" s="566" t="s">
        <v>796</v>
      </c>
      <c r="N71" s="567" t="s">
        <v>824</v>
      </c>
      <c r="O71" s="568">
        <v>0</v>
      </c>
      <c r="P71" s="569">
        <v>3.4003000000000001</v>
      </c>
      <c r="Q71" s="570">
        <f t="shared" si="13"/>
        <v>0</v>
      </c>
      <c r="R71" s="426"/>
      <c r="S71" s="592">
        <v>24.73</v>
      </c>
      <c r="T71" s="569">
        <f t="shared" si="14"/>
        <v>3.4003000000000001</v>
      </c>
      <c r="U71" s="570">
        <f t="shared" si="15"/>
        <v>84.089419000000007</v>
      </c>
      <c r="V71" s="737"/>
      <c r="W71" s="426"/>
      <c r="X71" s="426"/>
      <c r="Y71" s="426"/>
      <c r="Z71" s="426"/>
    </row>
    <row r="72" spans="1:26" ht="15.75" customHeight="1">
      <c r="A72" s="472" t="str">
        <f t="shared" si="9"/>
        <v/>
      </c>
      <c r="B72" s="544"/>
      <c r="C72" s="587"/>
      <c r="D72" s="319"/>
      <c r="E72" s="319"/>
      <c r="F72" s="303">
        <f t="shared" si="10"/>
        <v>0</v>
      </c>
      <c r="G72" s="426"/>
      <c r="H72" s="319"/>
      <c r="I72" s="319"/>
      <c r="J72" s="303">
        <f t="shared" si="12"/>
        <v>0</v>
      </c>
      <c r="K72" s="737"/>
      <c r="L72" s="426"/>
      <c r="M72" s="486"/>
      <c r="N72" s="573"/>
      <c r="O72" s="574"/>
      <c r="P72" s="588"/>
      <c r="Q72" s="570">
        <f t="shared" si="13"/>
        <v>0</v>
      </c>
      <c r="R72" s="426"/>
      <c r="S72" s="575"/>
      <c r="T72" s="574"/>
      <c r="U72" s="570">
        <f t="shared" si="15"/>
        <v>0</v>
      </c>
      <c r="V72" s="737"/>
      <c r="W72" s="426"/>
      <c r="X72" s="426"/>
      <c r="Y72" s="426"/>
      <c r="Z72" s="426"/>
    </row>
    <row r="73" spans="1:26" ht="15.75" customHeight="1">
      <c r="A73" s="472" t="str">
        <f t="shared" si="9"/>
        <v>(volumes for the test year is loss adjusted)</v>
      </c>
      <c r="B73" s="544"/>
      <c r="C73" s="587"/>
      <c r="D73" s="319"/>
      <c r="E73" s="319"/>
      <c r="F73" s="303">
        <f t="shared" si="10"/>
        <v>0</v>
      </c>
      <c r="G73" s="426"/>
      <c r="H73" s="319"/>
      <c r="I73" s="319"/>
      <c r="J73" s="303">
        <f t="shared" si="12"/>
        <v>0</v>
      </c>
      <c r="K73" s="738"/>
      <c r="L73" s="426"/>
      <c r="M73" s="486"/>
      <c r="N73" s="573"/>
      <c r="O73" s="574"/>
      <c r="P73" s="588"/>
      <c r="Q73" s="570">
        <f t="shared" si="13"/>
        <v>0</v>
      </c>
      <c r="R73" s="426"/>
      <c r="S73" s="574"/>
      <c r="T73" s="574"/>
      <c r="U73" s="570">
        <f t="shared" si="15"/>
        <v>0</v>
      </c>
      <c r="V73" s="738"/>
      <c r="W73" s="426"/>
      <c r="X73" s="426"/>
      <c r="Y73" s="426"/>
      <c r="Z73" s="426"/>
    </row>
    <row r="74" spans="1:26" ht="15.75" customHeight="1">
      <c r="A74" s="535" t="s">
        <v>818</v>
      </c>
      <c r="B74" s="474"/>
      <c r="C74" s="589"/>
      <c r="D74" s="303"/>
      <c r="E74" s="472"/>
      <c r="F74" s="303">
        <f>SUM(F63:F73)</f>
        <v>29289880.008244</v>
      </c>
      <c r="G74" s="472"/>
      <c r="H74" s="472"/>
      <c r="I74" s="472"/>
      <c r="J74" s="303">
        <f>SUM(J63:J73)</f>
        <v>25877469.471518006</v>
      </c>
      <c r="K74" s="303">
        <f>F74+J74</f>
        <v>55167349.479762003</v>
      </c>
      <c r="L74" s="426"/>
      <c r="M74" s="562" t="s">
        <v>818</v>
      </c>
      <c r="N74" s="486"/>
      <c r="O74" s="590"/>
      <c r="P74" s="486"/>
      <c r="Q74" s="580">
        <f>SUM(Q63:Q73)</f>
        <v>1144897.6034640002</v>
      </c>
      <c r="R74" s="426"/>
      <c r="S74" s="591"/>
      <c r="T74" s="486"/>
      <c r="U74" s="570">
        <f>SUM(U63:U73)</f>
        <v>1011511.587148</v>
      </c>
      <c r="V74" s="570">
        <f>Q74+U74</f>
        <v>2156409.1906120004</v>
      </c>
      <c r="W74" s="426"/>
      <c r="X74" s="426"/>
      <c r="Y74" s="426"/>
      <c r="Z74" s="426"/>
    </row>
    <row r="75" spans="1:26" ht="7.5" customHeight="1">
      <c r="A75" s="426"/>
      <c r="B75" s="426"/>
      <c r="C75" s="426"/>
      <c r="D75" s="426"/>
      <c r="E75" s="426"/>
      <c r="F75" s="426"/>
      <c r="G75" s="426"/>
      <c r="H75" s="426"/>
      <c r="I75" s="426"/>
      <c r="J75" s="426"/>
      <c r="K75" s="426"/>
      <c r="L75" s="426"/>
      <c r="M75" s="426"/>
      <c r="N75" s="426"/>
      <c r="O75" s="426"/>
      <c r="P75" s="426"/>
      <c r="Q75" s="426"/>
      <c r="R75" s="426"/>
      <c r="S75" s="426"/>
      <c r="T75" s="426"/>
      <c r="U75" s="426"/>
      <c r="V75" s="426"/>
      <c r="W75" s="426"/>
      <c r="X75" s="426"/>
      <c r="Y75" s="426"/>
      <c r="Z75" s="426"/>
    </row>
    <row r="76" spans="1:26" ht="15.75" customHeight="1">
      <c r="A76" s="531" t="s">
        <v>827</v>
      </c>
      <c r="B76" s="736"/>
      <c r="C76" s="558"/>
      <c r="D76" s="736"/>
      <c r="E76" s="736"/>
      <c r="F76" s="745"/>
      <c r="G76" s="433"/>
      <c r="H76" s="746"/>
      <c r="I76" s="736"/>
      <c r="J76" s="736" t="s">
        <v>815</v>
      </c>
      <c r="K76" s="736" t="s">
        <v>144</v>
      </c>
      <c r="L76" s="426"/>
      <c r="M76" s="426"/>
      <c r="N76" s="426"/>
      <c r="O76" s="426"/>
      <c r="P76" s="426"/>
      <c r="Q76" s="426"/>
      <c r="R76" s="426"/>
      <c r="S76" s="426"/>
      <c r="T76" s="426"/>
      <c r="U76" s="426"/>
      <c r="V76" s="426"/>
      <c r="W76" s="426"/>
      <c r="X76" s="426"/>
      <c r="Y76" s="426"/>
      <c r="Z76" s="426"/>
    </row>
    <row r="77" spans="1:26" ht="15.75" customHeight="1">
      <c r="A77" s="535" t="s">
        <v>820</v>
      </c>
      <c r="B77" s="738"/>
      <c r="C77" s="433"/>
      <c r="D77" s="738"/>
      <c r="E77" s="738"/>
      <c r="F77" s="654"/>
      <c r="G77" s="433"/>
      <c r="H77" s="738"/>
      <c r="I77" s="738"/>
      <c r="J77" s="738"/>
      <c r="K77" s="738"/>
      <c r="L77" s="426"/>
      <c r="M77" s="426"/>
      <c r="N77" s="426"/>
      <c r="O77" s="426"/>
      <c r="P77" s="426"/>
      <c r="Q77" s="426"/>
      <c r="R77" s="426"/>
      <c r="S77" s="426"/>
      <c r="T77" s="426"/>
      <c r="U77" s="426"/>
      <c r="V77" s="426"/>
      <c r="W77" s="426"/>
      <c r="X77" s="426"/>
      <c r="Y77" s="426"/>
      <c r="Z77" s="426"/>
    </row>
    <row r="78" spans="1:26" ht="15.75" customHeight="1">
      <c r="A78" s="472" t="str">
        <f t="shared" ref="A78:A88" si="16">IF(A63="","",A63)</f>
        <v>RESIDENTIAL</v>
      </c>
      <c r="B78" s="540" t="s">
        <v>788</v>
      </c>
      <c r="C78" s="536"/>
      <c r="D78" s="318">
        <v>2746080015.0999999</v>
      </c>
      <c r="E78" s="565">
        <v>4.4999999999999997E-3</v>
      </c>
      <c r="F78" s="303">
        <f t="shared" ref="F78:F88" si="17">D78*E78</f>
        <v>12357360.067949999</v>
      </c>
      <c r="G78" s="426"/>
      <c r="H78" s="318">
        <v>25177143.780000001</v>
      </c>
      <c r="I78" s="627">
        <f t="shared" ref="I78:I86" si="18">E78</f>
        <v>4.4999999999999997E-3</v>
      </c>
      <c r="J78" s="303">
        <f t="shared" ref="J78:J88" si="19">H78*I78</f>
        <v>113297.14701</v>
      </c>
      <c r="K78" s="736"/>
      <c r="L78" s="426"/>
      <c r="M78" s="426"/>
      <c r="N78" s="426"/>
      <c r="O78" s="426"/>
      <c r="P78" s="426"/>
      <c r="Q78" s="426"/>
      <c r="R78" s="426"/>
      <c r="S78" s="426"/>
      <c r="T78" s="426"/>
      <c r="U78" s="426"/>
      <c r="V78" s="426"/>
      <c r="W78" s="426"/>
      <c r="X78" s="426"/>
      <c r="Y78" s="426"/>
      <c r="Z78" s="426"/>
    </row>
    <row r="79" spans="1:26" ht="15.75" customHeight="1">
      <c r="A79" s="472" t="str">
        <f t="shared" si="16"/>
        <v>GENERAL SERVICE &lt;50KW</v>
      </c>
      <c r="B79" s="540" t="s">
        <v>788</v>
      </c>
      <c r="C79" s="536"/>
      <c r="D79" s="318">
        <v>638296830.01999998</v>
      </c>
      <c r="E79" s="565">
        <v>4.4999999999999997E-3</v>
      </c>
      <c r="F79" s="303">
        <f t="shared" si="17"/>
        <v>2872335.7350899996</v>
      </c>
      <c r="G79" s="426"/>
      <c r="H79" s="318">
        <v>108644279.97</v>
      </c>
      <c r="I79" s="627">
        <f t="shared" si="18"/>
        <v>4.4999999999999997E-3</v>
      </c>
      <c r="J79" s="303">
        <f t="shared" si="19"/>
        <v>488899.25986499997</v>
      </c>
      <c r="K79" s="737"/>
      <c r="L79" s="426"/>
      <c r="M79" s="426"/>
      <c r="N79" s="426"/>
      <c r="O79" s="426"/>
      <c r="P79" s="426"/>
      <c r="Q79" s="426"/>
      <c r="R79" s="426"/>
      <c r="S79" s="426"/>
      <c r="T79" s="426"/>
      <c r="U79" s="426"/>
      <c r="V79" s="426"/>
      <c r="W79" s="426"/>
      <c r="X79" s="426"/>
      <c r="Y79" s="426"/>
      <c r="Z79" s="426"/>
    </row>
    <row r="80" spans="1:26" ht="15.75" customHeight="1">
      <c r="A80" s="472" t="str">
        <f t="shared" si="16"/>
        <v>GENERAL SERVICE 1000-1500KW</v>
      </c>
      <c r="B80" s="540" t="s">
        <v>788</v>
      </c>
      <c r="C80" s="536"/>
      <c r="D80" s="318">
        <v>337145417.75</v>
      </c>
      <c r="E80" s="565">
        <v>4.4999999999999997E-3</v>
      </c>
      <c r="F80" s="303">
        <f t="shared" si="17"/>
        <v>1517154.3798749999</v>
      </c>
      <c r="G80" s="426"/>
      <c r="H80" s="318">
        <v>2548937343.7199998</v>
      </c>
      <c r="I80" s="627">
        <f t="shared" si="18"/>
        <v>4.4999999999999997E-3</v>
      </c>
      <c r="J80" s="303">
        <f t="shared" si="19"/>
        <v>11470218.046739997</v>
      </c>
      <c r="K80" s="737"/>
      <c r="L80" s="426"/>
      <c r="M80" s="426"/>
      <c r="N80" s="426"/>
      <c r="O80" s="426"/>
      <c r="P80" s="426"/>
      <c r="Q80" s="426"/>
      <c r="R80" s="426"/>
      <c r="S80" s="426"/>
      <c r="T80" s="426"/>
      <c r="U80" s="426"/>
      <c r="V80" s="426"/>
      <c r="W80" s="426"/>
      <c r="X80" s="426"/>
      <c r="Y80" s="426"/>
      <c r="Z80" s="426"/>
    </row>
    <row r="81" spans="1:26" ht="15.75" customHeight="1">
      <c r="A81" s="472" t="str">
        <f t="shared" si="16"/>
        <v>GENERAL SERVICE 1500-5000 KW</v>
      </c>
      <c r="B81" s="540" t="s">
        <v>788</v>
      </c>
      <c r="C81" s="536"/>
      <c r="D81" s="318">
        <v>0</v>
      </c>
      <c r="E81" s="565">
        <v>4.4999999999999997E-3</v>
      </c>
      <c r="F81" s="303">
        <f t="shared" si="17"/>
        <v>0</v>
      </c>
      <c r="G81" s="426"/>
      <c r="H81" s="318">
        <v>727033122.07000005</v>
      </c>
      <c r="I81" s="627">
        <f t="shared" si="18"/>
        <v>4.4999999999999997E-3</v>
      </c>
      <c r="J81" s="303">
        <f t="shared" si="19"/>
        <v>3271649.049315</v>
      </c>
      <c r="K81" s="737"/>
      <c r="L81" s="426"/>
      <c r="M81" s="426"/>
      <c r="N81" s="426"/>
      <c r="O81" s="426"/>
      <c r="P81" s="426"/>
      <c r="Q81" s="426"/>
      <c r="R81" s="426"/>
      <c r="S81" s="426"/>
      <c r="T81" s="426"/>
      <c r="U81" s="426"/>
      <c r="V81" s="426"/>
      <c r="W81" s="426"/>
      <c r="X81" s="426"/>
      <c r="Y81" s="426"/>
      <c r="Z81" s="426"/>
    </row>
    <row r="82" spans="1:26" ht="15.75" customHeight="1">
      <c r="A82" s="472" t="str">
        <f t="shared" si="16"/>
        <v>LARGE USER</v>
      </c>
      <c r="B82" s="540" t="s">
        <v>788</v>
      </c>
      <c r="C82" s="536"/>
      <c r="D82" s="318">
        <v>0</v>
      </c>
      <c r="E82" s="565">
        <v>4.4999999999999997E-3</v>
      </c>
      <c r="F82" s="303">
        <f t="shared" si="17"/>
        <v>0</v>
      </c>
      <c r="G82" s="426"/>
      <c r="H82" s="318">
        <v>672149757.11000001</v>
      </c>
      <c r="I82" s="627">
        <f t="shared" si="18"/>
        <v>4.4999999999999997E-3</v>
      </c>
      <c r="J82" s="303">
        <f t="shared" si="19"/>
        <v>3024673.9069949999</v>
      </c>
      <c r="K82" s="737"/>
      <c r="L82" s="426"/>
      <c r="M82" s="426"/>
      <c r="N82" s="426"/>
      <c r="O82" s="426"/>
      <c r="P82" s="426"/>
      <c r="Q82" s="426"/>
      <c r="R82" s="426"/>
      <c r="S82" s="426"/>
      <c r="T82" s="426"/>
      <c r="U82" s="426"/>
      <c r="V82" s="426"/>
      <c r="W82" s="426"/>
      <c r="X82" s="426"/>
      <c r="Y82" s="426"/>
      <c r="Z82" s="426"/>
    </row>
    <row r="83" spans="1:26" ht="15.75" customHeight="1">
      <c r="A83" s="472" t="str">
        <f t="shared" si="16"/>
        <v>STREETLIGHTING</v>
      </c>
      <c r="B83" s="540" t="s">
        <v>788</v>
      </c>
      <c r="C83" s="536"/>
      <c r="D83" s="318">
        <v>0</v>
      </c>
      <c r="E83" s="565">
        <v>4.4999999999999997E-3</v>
      </c>
      <c r="F83" s="303">
        <f t="shared" si="17"/>
        <v>0</v>
      </c>
      <c r="G83" s="426"/>
      <c r="H83" s="318">
        <v>22995495.359999999</v>
      </c>
      <c r="I83" s="627">
        <f t="shared" si="18"/>
        <v>4.4999999999999997E-3</v>
      </c>
      <c r="J83" s="303">
        <f t="shared" si="19"/>
        <v>103479.72911999999</v>
      </c>
      <c r="K83" s="737"/>
      <c r="L83" s="426"/>
      <c r="M83" s="426"/>
      <c r="N83" s="426"/>
      <c r="O83" s="426"/>
      <c r="P83" s="426"/>
      <c r="Q83" s="426"/>
      <c r="R83" s="426"/>
      <c r="S83" s="426"/>
      <c r="T83" s="426"/>
      <c r="U83" s="426"/>
      <c r="V83" s="426"/>
      <c r="W83" s="426"/>
      <c r="X83" s="426"/>
      <c r="Y83" s="426"/>
      <c r="Z83" s="426"/>
    </row>
    <row r="84" spans="1:26" ht="15.75" customHeight="1">
      <c r="A84" s="472" t="str">
        <f t="shared" si="16"/>
        <v>SENTINEL LIGHTS</v>
      </c>
      <c r="B84" s="540" t="s">
        <v>788</v>
      </c>
      <c r="C84" s="536"/>
      <c r="D84" s="318">
        <v>39702.78</v>
      </c>
      <c r="E84" s="565">
        <v>4.4999999999999997E-3</v>
      </c>
      <c r="F84" s="303">
        <f t="shared" si="17"/>
        <v>178.66250999999997</v>
      </c>
      <c r="G84" s="426"/>
      <c r="H84" s="318">
        <v>0</v>
      </c>
      <c r="I84" s="627">
        <f t="shared" si="18"/>
        <v>4.4999999999999997E-3</v>
      </c>
      <c r="J84" s="303">
        <f t="shared" si="19"/>
        <v>0</v>
      </c>
      <c r="K84" s="737"/>
      <c r="L84" s="426"/>
      <c r="M84" s="426"/>
      <c r="N84" s="426"/>
      <c r="O84" s="426"/>
      <c r="P84" s="426"/>
      <c r="Q84" s="426"/>
      <c r="R84" s="426"/>
      <c r="S84" s="426"/>
      <c r="T84" s="426"/>
      <c r="U84" s="426"/>
      <c r="V84" s="426"/>
      <c r="W84" s="426"/>
      <c r="X84" s="426"/>
      <c r="Y84" s="426"/>
      <c r="Z84" s="426"/>
    </row>
    <row r="85" spans="1:26" ht="15.75" customHeight="1">
      <c r="A85" s="472" t="str">
        <f t="shared" si="16"/>
        <v>UNMETERED SCATTERED LOADS</v>
      </c>
      <c r="B85" s="540" t="s">
        <v>788</v>
      </c>
      <c r="C85" s="536"/>
      <c r="D85" s="318">
        <v>15118477.74</v>
      </c>
      <c r="E85" s="565">
        <v>4.4999999999999997E-3</v>
      </c>
      <c r="F85" s="303">
        <f t="shared" si="17"/>
        <v>68033.149829999995</v>
      </c>
      <c r="G85" s="426"/>
      <c r="H85" s="318">
        <v>0</v>
      </c>
      <c r="I85" s="627">
        <f t="shared" si="18"/>
        <v>4.4999999999999997E-3</v>
      </c>
      <c r="J85" s="303">
        <f t="shared" si="19"/>
        <v>0</v>
      </c>
      <c r="K85" s="737"/>
      <c r="L85" s="426"/>
      <c r="M85" s="426"/>
      <c r="N85" s="426"/>
      <c r="O85" s="426"/>
      <c r="P85" s="426"/>
      <c r="Q85" s="426"/>
      <c r="R85" s="426"/>
      <c r="S85" s="426"/>
      <c r="T85" s="426"/>
      <c r="U85" s="426"/>
      <c r="V85" s="426"/>
      <c r="W85" s="426"/>
      <c r="X85" s="426"/>
      <c r="Y85" s="426"/>
      <c r="Z85" s="426"/>
    </row>
    <row r="86" spans="1:26" ht="15.75" customHeight="1">
      <c r="A86" s="472" t="str">
        <f t="shared" si="16"/>
        <v>DRYCORE</v>
      </c>
      <c r="B86" s="540" t="s">
        <v>788</v>
      </c>
      <c r="C86" s="536"/>
      <c r="D86" s="318">
        <v>0</v>
      </c>
      <c r="E86" s="565">
        <v>4.4999999999999997E-3</v>
      </c>
      <c r="F86" s="303">
        <f t="shared" si="17"/>
        <v>0</v>
      </c>
      <c r="G86" s="426"/>
      <c r="H86" s="318">
        <v>7264853.8499999996</v>
      </c>
      <c r="I86" s="627">
        <f t="shared" si="18"/>
        <v>4.4999999999999997E-3</v>
      </c>
      <c r="J86" s="303">
        <f t="shared" si="19"/>
        <v>32691.842324999994</v>
      </c>
      <c r="K86" s="737"/>
      <c r="L86" s="426"/>
      <c r="M86" s="426"/>
      <c r="N86" s="426"/>
      <c r="O86" s="426"/>
      <c r="P86" s="426"/>
      <c r="Q86" s="426"/>
      <c r="R86" s="426"/>
      <c r="S86" s="426"/>
      <c r="T86" s="426"/>
      <c r="U86" s="426"/>
      <c r="V86" s="426"/>
      <c r="W86" s="426"/>
      <c r="X86" s="426"/>
      <c r="Y86" s="426"/>
      <c r="Z86" s="426"/>
    </row>
    <row r="87" spans="1:26" ht="15.75" customHeight="1">
      <c r="A87" s="472" t="str">
        <f t="shared" si="16"/>
        <v/>
      </c>
      <c r="B87" s="544"/>
      <c r="C87" s="536"/>
      <c r="D87" s="319"/>
      <c r="E87" s="319"/>
      <c r="F87" s="303">
        <f t="shared" si="17"/>
        <v>0</v>
      </c>
      <c r="G87" s="426"/>
      <c r="H87" s="319"/>
      <c r="I87" s="319"/>
      <c r="J87" s="303">
        <f t="shared" si="19"/>
        <v>0</v>
      </c>
      <c r="K87" s="737"/>
      <c r="L87" s="426"/>
      <c r="M87" s="426"/>
      <c r="N87" s="426"/>
      <c r="O87" s="426"/>
      <c r="P87" s="426"/>
      <c r="Q87" s="426"/>
      <c r="R87" s="426"/>
      <c r="S87" s="426"/>
      <c r="T87" s="426"/>
      <c r="U87" s="426"/>
      <c r="V87" s="426"/>
      <c r="W87" s="426"/>
      <c r="X87" s="426"/>
      <c r="Y87" s="426"/>
      <c r="Z87" s="426"/>
    </row>
    <row r="88" spans="1:26" ht="15.75" customHeight="1">
      <c r="A88" s="472" t="str">
        <f t="shared" si="16"/>
        <v>(volumes for the test year is loss adjusted)</v>
      </c>
      <c r="B88" s="544"/>
      <c r="C88" s="536"/>
      <c r="D88" s="319"/>
      <c r="E88" s="319"/>
      <c r="F88" s="303">
        <f t="shared" si="17"/>
        <v>0</v>
      </c>
      <c r="G88" s="426"/>
      <c r="H88" s="319"/>
      <c r="I88" s="319"/>
      <c r="J88" s="303">
        <f t="shared" si="19"/>
        <v>0</v>
      </c>
      <c r="K88" s="738"/>
      <c r="L88" s="426"/>
      <c r="M88" s="426"/>
      <c r="N88" s="426"/>
      <c r="O88" s="426"/>
      <c r="P88" s="426"/>
      <c r="Q88" s="426"/>
      <c r="R88" s="426"/>
      <c r="S88" s="426"/>
      <c r="T88" s="426"/>
      <c r="U88" s="426"/>
      <c r="V88" s="426"/>
      <c r="W88" s="426"/>
      <c r="X88" s="426"/>
      <c r="Y88" s="426"/>
      <c r="Z88" s="426"/>
    </row>
    <row r="89" spans="1:26" ht="15.75" customHeight="1">
      <c r="A89" s="535" t="s">
        <v>818</v>
      </c>
      <c r="B89" s="474"/>
      <c r="C89" s="536"/>
      <c r="D89" s="303"/>
      <c r="E89" s="472"/>
      <c r="F89" s="303">
        <f>SUM(F78:F88)</f>
        <v>16815061.995254997</v>
      </c>
      <c r="G89" s="472"/>
      <c r="H89" s="472"/>
      <c r="I89" s="472"/>
      <c r="J89" s="303">
        <f>SUM(J78:J88)</f>
        <v>18504908.981369995</v>
      </c>
      <c r="K89" s="303">
        <f>F89+J89</f>
        <v>35319970.976624995</v>
      </c>
      <c r="L89" s="426"/>
      <c r="M89" s="426"/>
      <c r="N89" s="426"/>
      <c r="O89" s="426"/>
      <c r="P89" s="426"/>
      <c r="Q89" s="426"/>
      <c r="R89" s="426"/>
      <c r="S89" s="426"/>
      <c r="T89" s="426"/>
      <c r="U89" s="426"/>
      <c r="V89" s="426"/>
      <c r="W89" s="426"/>
      <c r="X89" s="426"/>
      <c r="Y89" s="426"/>
      <c r="Z89" s="426"/>
    </row>
    <row r="90" spans="1:26" ht="6.75" customHeight="1">
      <c r="A90" s="426"/>
      <c r="B90" s="426"/>
      <c r="C90" s="426"/>
      <c r="D90" s="426"/>
      <c r="E90" s="426"/>
      <c r="F90" s="426"/>
      <c r="G90" s="426"/>
      <c r="H90" s="426"/>
      <c r="I90" s="426"/>
      <c r="J90" s="426"/>
      <c r="K90" s="426"/>
      <c r="L90" s="426"/>
      <c r="M90" s="426"/>
      <c r="N90" s="426"/>
      <c r="O90" s="426"/>
      <c r="P90" s="426"/>
      <c r="Q90" s="426"/>
      <c r="R90" s="426"/>
      <c r="S90" s="426"/>
      <c r="T90" s="426"/>
      <c r="U90" s="426"/>
      <c r="V90" s="426"/>
      <c r="W90" s="426"/>
      <c r="X90" s="426"/>
      <c r="Y90" s="426"/>
      <c r="Z90" s="426"/>
    </row>
    <row r="91" spans="1:26" ht="15.75" customHeight="1">
      <c r="A91" s="531" t="s">
        <v>828</v>
      </c>
      <c r="B91" s="736"/>
      <c r="C91" s="558"/>
      <c r="D91" s="736"/>
      <c r="E91" s="736"/>
      <c r="F91" s="745"/>
      <c r="G91" s="433"/>
      <c r="H91" s="746"/>
      <c r="I91" s="736"/>
      <c r="J91" s="736" t="s">
        <v>815</v>
      </c>
      <c r="K91" s="736" t="s">
        <v>144</v>
      </c>
      <c r="L91" s="426"/>
      <c r="M91" s="426"/>
      <c r="N91" s="426"/>
      <c r="O91" s="426"/>
      <c r="P91" s="426"/>
      <c r="Q91" s="426"/>
      <c r="R91" s="426"/>
      <c r="S91" s="426"/>
      <c r="T91" s="426"/>
      <c r="U91" s="426"/>
      <c r="V91" s="426"/>
      <c r="W91" s="426"/>
      <c r="X91" s="426"/>
      <c r="Y91" s="426"/>
      <c r="Z91" s="426"/>
    </row>
    <row r="92" spans="1:26" ht="15.75" customHeight="1">
      <c r="A92" s="535" t="s">
        <v>820</v>
      </c>
      <c r="B92" s="738"/>
      <c r="C92" s="433"/>
      <c r="D92" s="738"/>
      <c r="E92" s="738"/>
      <c r="F92" s="654"/>
      <c r="G92" s="433"/>
      <c r="H92" s="738"/>
      <c r="I92" s="738"/>
      <c r="J92" s="738"/>
      <c r="K92" s="738"/>
      <c r="L92" s="426"/>
      <c r="M92" s="426"/>
      <c r="N92" s="426"/>
      <c r="O92" s="426"/>
      <c r="P92" s="426"/>
      <c r="Q92" s="426"/>
      <c r="R92" s="426"/>
      <c r="S92" s="426"/>
      <c r="T92" s="426"/>
      <c r="U92" s="426"/>
      <c r="V92" s="426"/>
      <c r="W92" s="426"/>
      <c r="X92" s="426"/>
      <c r="Y92" s="426"/>
      <c r="Z92" s="426"/>
    </row>
    <row r="93" spans="1:26" ht="15.75" customHeight="1">
      <c r="A93" s="472" t="str">
        <f t="shared" ref="A93:A103" si="20">IF(A78="","",A78)</f>
        <v>RESIDENTIAL</v>
      </c>
      <c r="B93" s="544"/>
      <c r="C93" s="536"/>
      <c r="D93" s="319"/>
      <c r="E93" s="319"/>
      <c r="F93" s="303">
        <f t="shared" ref="F93:F103" si="21">D93*E93</f>
        <v>0</v>
      </c>
      <c r="G93" s="426"/>
      <c r="H93" s="318">
        <v>0</v>
      </c>
      <c r="I93" s="319"/>
      <c r="J93" s="303">
        <f t="shared" ref="J93:J103" si="22">H93*I93</f>
        <v>0</v>
      </c>
      <c r="K93" s="736"/>
      <c r="L93" s="426"/>
      <c r="M93" s="426"/>
      <c r="N93" s="426"/>
      <c r="O93" s="426"/>
      <c r="P93" s="426"/>
      <c r="Q93" s="426"/>
      <c r="R93" s="426"/>
      <c r="S93" s="426"/>
      <c r="T93" s="426"/>
      <c r="U93" s="426"/>
      <c r="V93" s="426"/>
      <c r="W93" s="426"/>
      <c r="X93" s="426"/>
      <c r="Y93" s="426"/>
      <c r="Z93" s="426"/>
    </row>
    <row r="94" spans="1:26" ht="15.75" customHeight="1">
      <c r="A94" s="472" t="str">
        <f t="shared" si="20"/>
        <v>GENERAL SERVICE &lt;50KW</v>
      </c>
      <c r="B94" s="544"/>
      <c r="C94" s="536"/>
      <c r="D94" s="319"/>
      <c r="E94" s="319"/>
      <c r="F94" s="303">
        <f t="shared" si="21"/>
        <v>0</v>
      </c>
      <c r="G94" s="426"/>
      <c r="H94" s="318">
        <v>0</v>
      </c>
      <c r="I94" s="319"/>
      <c r="J94" s="303">
        <f t="shared" si="22"/>
        <v>0</v>
      </c>
      <c r="K94" s="737"/>
      <c r="L94" s="426"/>
      <c r="M94" s="426"/>
      <c r="N94" s="426"/>
      <c r="O94" s="426"/>
      <c r="P94" s="426"/>
      <c r="Q94" s="426"/>
      <c r="R94" s="426"/>
      <c r="S94" s="426"/>
      <c r="T94" s="426"/>
      <c r="U94" s="426"/>
      <c r="V94" s="426"/>
      <c r="W94" s="426"/>
      <c r="X94" s="426"/>
      <c r="Y94" s="426"/>
      <c r="Z94" s="426"/>
    </row>
    <row r="95" spans="1:26" ht="15.75" customHeight="1">
      <c r="A95" s="472" t="str">
        <f t="shared" si="20"/>
        <v>GENERAL SERVICE 1000-1500KW</v>
      </c>
      <c r="B95" s="540" t="s">
        <v>788</v>
      </c>
      <c r="C95" s="536"/>
      <c r="D95" s="319"/>
      <c r="E95" s="319"/>
      <c r="F95" s="303">
        <f t="shared" si="21"/>
        <v>0</v>
      </c>
      <c r="G95" s="426"/>
      <c r="H95" s="318">
        <v>413045424.05000001</v>
      </c>
      <c r="I95" s="565">
        <v>4.0000000000000002E-4</v>
      </c>
      <c r="J95" s="303">
        <f t="shared" si="22"/>
        <v>165218.16962</v>
      </c>
      <c r="K95" s="737"/>
      <c r="L95" s="426"/>
      <c r="M95" s="426"/>
      <c r="N95" s="426"/>
      <c r="O95" s="426"/>
      <c r="P95" s="426"/>
      <c r="Q95" s="426"/>
      <c r="R95" s="426"/>
      <c r="S95" s="426"/>
      <c r="T95" s="426"/>
      <c r="U95" s="426"/>
      <c r="V95" s="426"/>
      <c r="W95" s="426"/>
      <c r="X95" s="426"/>
      <c r="Y95" s="426"/>
      <c r="Z95" s="426"/>
    </row>
    <row r="96" spans="1:26" ht="15.75" customHeight="1">
      <c r="A96" s="472" t="str">
        <f t="shared" si="20"/>
        <v>GENERAL SERVICE 1500-5000 KW</v>
      </c>
      <c r="B96" s="540" t="s">
        <v>788</v>
      </c>
      <c r="C96" s="536"/>
      <c r="D96" s="319"/>
      <c r="E96" s="319"/>
      <c r="F96" s="303">
        <f t="shared" si="21"/>
        <v>0</v>
      </c>
      <c r="G96" s="426"/>
      <c r="H96" s="318">
        <v>574801797.30999994</v>
      </c>
      <c r="I96" s="565">
        <v>4.0000000000000002E-4</v>
      </c>
      <c r="J96" s="303">
        <f t="shared" si="22"/>
        <v>229920.71892399999</v>
      </c>
      <c r="K96" s="737"/>
      <c r="L96" s="426"/>
      <c r="M96" s="426"/>
      <c r="N96" s="426"/>
      <c r="O96" s="426"/>
      <c r="P96" s="426"/>
      <c r="Q96" s="426"/>
      <c r="R96" s="426"/>
      <c r="S96" s="426"/>
      <c r="T96" s="426"/>
      <c r="U96" s="426"/>
      <c r="V96" s="426"/>
      <c r="W96" s="426"/>
      <c r="X96" s="426"/>
      <c r="Y96" s="426"/>
      <c r="Z96" s="426"/>
    </row>
    <row r="97" spans="1:26" ht="15.75" customHeight="1">
      <c r="A97" s="472" t="str">
        <f t="shared" si="20"/>
        <v>LARGE USER</v>
      </c>
      <c r="B97" s="540" t="s">
        <v>788</v>
      </c>
      <c r="C97" s="536"/>
      <c r="D97" s="319"/>
      <c r="E97" s="319"/>
      <c r="F97" s="303">
        <f t="shared" si="21"/>
        <v>0</v>
      </c>
      <c r="G97" s="426"/>
      <c r="H97" s="318">
        <v>613466667.77999997</v>
      </c>
      <c r="I97" s="565">
        <v>4.0000000000000002E-4</v>
      </c>
      <c r="J97" s="303">
        <f t="shared" si="22"/>
        <v>245386.667112</v>
      </c>
      <c r="K97" s="737"/>
      <c r="L97" s="426"/>
      <c r="M97" s="426"/>
      <c r="N97" s="426"/>
      <c r="O97" s="426"/>
      <c r="P97" s="426"/>
      <c r="Q97" s="426"/>
      <c r="R97" s="426"/>
      <c r="S97" s="426"/>
      <c r="T97" s="426"/>
      <c r="U97" s="426"/>
      <c r="V97" s="426"/>
      <c r="W97" s="426"/>
      <c r="X97" s="426"/>
      <c r="Y97" s="426"/>
      <c r="Z97" s="426"/>
    </row>
    <row r="98" spans="1:26" ht="15.75" customHeight="1">
      <c r="A98" s="472" t="str">
        <f t="shared" si="20"/>
        <v>STREETLIGHTING</v>
      </c>
      <c r="B98" s="544"/>
      <c r="C98" s="536"/>
      <c r="D98" s="319"/>
      <c r="E98" s="319"/>
      <c r="F98" s="303">
        <f t="shared" si="21"/>
        <v>0</v>
      </c>
      <c r="G98" s="426"/>
      <c r="H98" s="318">
        <v>0</v>
      </c>
      <c r="I98" s="319"/>
      <c r="J98" s="303">
        <f t="shared" si="22"/>
        <v>0</v>
      </c>
      <c r="K98" s="737"/>
      <c r="L98" s="426"/>
      <c r="M98" s="426"/>
      <c r="N98" s="426"/>
      <c r="O98" s="426"/>
      <c r="P98" s="426"/>
      <c r="Q98" s="426"/>
      <c r="R98" s="426"/>
      <c r="S98" s="426"/>
      <c r="T98" s="426"/>
      <c r="U98" s="426"/>
      <c r="V98" s="426"/>
      <c r="W98" s="426"/>
      <c r="X98" s="426"/>
      <c r="Y98" s="426"/>
      <c r="Z98" s="426"/>
    </row>
    <row r="99" spans="1:26" ht="15.75" customHeight="1">
      <c r="A99" s="472" t="str">
        <f t="shared" si="20"/>
        <v>SENTINEL LIGHTS</v>
      </c>
      <c r="B99" s="544"/>
      <c r="C99" s="536"/>
      <c r="D99" s="319"/>
      <c r="E99" s="319"/>
      <c r="F99" s="303">
        <f t="shared" si="21"/>
        <v>0</v>
      </c>
      <c r="G99" s="426"/>
      <c r="H99" s="318">
        <v>0</v>
      </c>
      <c r="I99" s="319"/>
      <c r="J99" s="303">
        <f t="shared" si="22"/>
        <v>0</v>
      </c>
      <c r="K99" s="737"/>
      <c r="L99" s="426"/>
      <c r="M99" s="426"/>
      <c r="N99" s="426"/>
      <c r="O99" s="426"/>
      <c r="P99" s="426"/>
      <c r="Q99" s="426"/>
      <c r="R99" s="426"/>
      <c r="S99" s="426"/>
      <c r="T99" s="426"/>
      <c r="U99" s="426"/>
      <c r="V99" s="426"/>
      <c r="W99" s="426"/>
      <c r="X99" s="426"/>
      <c r="Y99" s="426"/>
      <c r="Z99" s="426"/>
    </row>
    <row r="100" spans="1:26" ht="15.75" customHeight="1">
      <c r="A100" s="472" t="str">
        <f t="shared" si="20"/>
        <v>UNMETERED SCATTERED LOADS</v>
      </c>
      <c r="B100" s="544"/>
      <c r="C100" s="536"/>
      <c r="D100" s="319"/>
      <c r="E100" s="319"/>
      <c r="F100" s="303">
        <f t="shared" si="21"/>
        <v>0</v>
      </c>
      <c r="G100" s="426"/>
      <c r="H100" s="318">
        <v>0</v>
      </c>
      <c r="I100" s="319"/>
      <c r="J100" s="303">
        <f t="shared" si="22"/>
        <v>0</v>
      </c>
      <c r="K100" s="737"/>
      <c r="L100" s="426"/>
      <c r="M100" s="426"/>
      <c r="N100" s="426"/>
      <c r="O100" s="426"/>
      <c r="P100" s="426"/>
      <c r="Q100" s="426"/>
      <c r="R100" s="426"/>
      <c r="S100" s="426"/>
      <c r="T100" s="426"/>
      <c r="U100" s="426"/>
      <c r="V100" s="426"/>
      <c r="W100" s="426"/>
      <c r="X100" s="426"/>
      <c r="Y100" s="426"/>
      <c r="Z100" s="426"/>
    </row>
    <row r="101" spans="1:26" ht="15.75" customHeight="1">
      <c r="A101" s="472" t="str">
        <f t="shared" si="20"/>
        <v>DRYCORE</v>
      </c>
      <c r="B101" s="544"/>
      <c r="C101" s="536"/>
      <c r="D101" s="319"/>
      <c r="E101" s="319"/>
      <c r="F101" s="303">
        <f t="shared" si="21"/>
        <v>0</v>
      </c>
      <c r="G101" s="426"/>
      <c r="H101" s="318">
        <v>0</v>
      </c>
      <c r="I101" s="319"/>
      <c r="J101" s="303">
        <f t="shared" si="22"/>
        <v>0</v>
      </c>
      <c r="K101" s="737"/>
      <c r="L101" s="426"/>
      <c r="M101" s="426"/>
      <c r="N101" s="426"/>
      <c r="O101" s="426"/>
      <c r="P101" s="426"/>
      <c r="Q101" s="426"/>
      <c r="R101" s="426"/>
      <c r="S101" s="426"/>
      <c r="T101" s="426"/>
      <c r="U101" s="426"/>
      <c r="V101" s="426"/>
      <c r="W101" s="426"/>
      <c r="X101" s="426"/>
      <c r="Y101" s="426"/>
      <c r="Z101" s="426"/>
    </row>
    <row r="102" spans="1:26" ht="15.75" customHeight="1">
      <c r="A102" s="472" t="str">
        <f t="shared" si="20"/>
        <v/>
      </c>
      <c r="B102" s="544"/>
      <c r="C102" s="536"/>
      <c r="D102" s="319"/>
      <c r="E102" s="319"/>
      <c r="F102" s="303">
        <f t="shared" si="21"/>
        <v>0</v>
      </c>
      <c r="G102" s="426"/>
      <c r="H102" s="319"/>
      <c r="I102" s="319"/>
      <c r="J102" s="303">
        <f t="shared" si="22"/>
        <v>0</v>
      </c>
      <c r="K102" s="737"/>
      <c r="L102" s="426"/>
      <c r="M102" s="426"/>
      <c r="N102" s="426"/>
      <c r="O102" s="426"/>
      <c r="P102" s="426"/>
      <c r="Q102" s="426"/>
      <c r="R102" s="426"/>
      <c r="S102" s="426"/>
      <c r="T102" s="426"/>
      <c r="U102" s="426"/>
      <c r="V102" s="426"/>
      <c r="W102" s="426"/>
      <c r="X102" s="426"/>
      <c r="Y102" s="426"/>
      <c r="Z102" s="426"/>
    </row>
    <row r="103" spans="1:26" ht="15.75" customHeight="1">
      <c r="A103" s="472" t="str">
        <f t="shared" si="20"/>
        <v>(volumes for the test year is loss adjusted)</v>
      </c>
      <c r="B103" s="544"/>
      <c r="C103" s="536"/>
      <c r="D103" s="319"/>
      <c r="E103" s="319"/>
      <c r="F103" s="303">
        <f t="shared" si="21"/>
        <v>0</v>
      </c>
      <c r="G103" s="426"/>
      <c r="H103" s="319"/>
      <c r="I103" s="319"/>
      <c r="J103" s="303">
        <f t="shared" si="22"/>
        <v>0</v>
      </c>
      <c r="K103" s="738"/>
      <c r="L103" s="426"/>
      <c r="M103" s="426"/>
      <c r="N103" s="426"/>
      <c r="O103" s="426"/>
      <c r="P103" s="426"/>
      <c r="Q103" s="426"/>
      <c r="R103" s="426"/>
      <c r="S103" s="426"/>
      <c r="T103" s="426"/>
      <c r="U103" s="426"/>
      <c r="V103" s="426"/>
      <c r="W103" s="426"/>
      <c r="X103" s="426"/>
      <c r="Y103" s="426"/>
      <c r="Z103" s="426"/>
    </row>
    <row r="104" spans="1:26" ht="15.75" customHeight="1">
      <c r="A104" s="535" t="s">
        <v>818</v>
      </c>
      <c r="B104" s="474"/>
      <c r="C104" s="536"/>
      <c r="D104" s="303"/>
      <c r="E104" s="472"/>
      <c r="F104" s="303">
        <f>SUM(F93:F103)</f>
        <v>0</v>
      </c>
      <c r="G104" s="472"/>
      <c r="H104" s="472"/>
      <c r="I104" s="472"/>
      <c r="J104" s="303">
        <f>SUM(J93:J103)</f>
        <v>640525.55565600004</v>
      </c>
      <c r="K104" s="303">
        <f>F104+J104</f>
        <v>640525.55565600004</v>
      </c>
      <c r="L104" s="426"/>
      <c r="M104" s="426"/>
      <c r="N104" s="426"/>
      <c r="O104" s="426"/>
      <c r="P104" s="426"/>
      <c r="Q104" s="426"/>
      <c r="R104" s="426"/>
      <c r="S104" s="426"/>
      <c r="T104" s="426"/>
      <c r="U104" s="426"/>
      <c r="V104" s="426"/>
      <c r="W104" s="426"/>
      <c r="X104" s="426"/>
      <c r="Y104" s="426"/>
      <c r="Z104" s="426"/>
    </row>
    <row r="105" spans="1:26" ht="6.75" customHeight="1">
      <c r="A105" s="535"/>
      <c r="B105" s="551"/>
      <c r="C105" s="536"/>
      <c r="D105" s="594"/>
      <c r="E105" s="589"/>
      <c r="F105" s="303"/>
      <c r="G105" s="426"/>
      <c r="H105" s="538"/>
      <c r="I105" s="589"/>
      <c r="J105" s="303"/>
      <c r="K105" s="595"/>
      <c r="L105" s="426"/>
      <c r="M105" s="426"/>
      <c r="N105" s="426"/>
      <c r="O105" s="426"/>
      <c r="P105" s="426"/>
      <c r="Q105" s="426"/>
      <c r="R105" s="426"/>
      <c r="S105" s="426"/>
      <c r="T105" s="426"/>
      <c r="U105" s="426"/>
      <c r="V105" s="426"/>
      <c r="W105" s="426"/>
      <c r="X105" s="426"/>
      <c r="Y105" s="426"/>
      <c r="Z105" s="426"/>
    </row>
    <row r="106" spans="1:26" ht="15.75" customHeight="1">
      <c r="A106" s="531" t="s">
        <v>829</v>
      </c>
      <c r="B106" s="736"/>
      <c r="C106" s="558"/>
      <c r="D106" s="736"/>
      <c r="E106" s="736"/>
      <c r="F106" s="745"/>
      <c r="G106" s="433"/>
      <c r="H106" s="746"/>
      <c r="I106" s="736"/>
      <c r="J106" s="736" t="s">
        <v>815</v>
      </c>
      <c r="K106" s="736" t="s">
        <v>144</v>
      </c>
      <c r="L106" s="426"/>
      <c r="M106" s="426"/>
      <c r="N106" s="426"/>
      <c r="O106" s="426"/>
      <c r="P106" s="426"/>
      <c r="Q106" s="426"/>
      <c r="R106" s="426"/>
      <c r="S106" s="426"/>
      <c r="T106" s="426"/>
      <c r="U106" s="426"/>
      <c r="V106" s="426"/>
      <c r="W106" s="426"/>
      <c r="X106" s="426"/>
      <c r="Y106" s="426"/>
      <c r="Z106" s="426"/>
    </row>
    <row r="107" spans="1:26" ht="15.75" customHeight="1">
      <c r="A107" s="535" t="s">
        <v>820</v>
      </c>
      <c r="B107" s="738"/>
      <c r="C107" s="433"/>
      <c r="D107" s="738"/>
      <c r="E107" s="738"/>
      <c r="F107" s="654"/>
      <c r="G107" s="433"/>
      <c r="H107" s="738"/>
      <c r="I107" s="738"/>
      <c r="J107" s="738"/>
      <c r="K107" s="738"/>
      <c r="L107" s="426"/>
      <c r="M107" s="426"/>
      <c r="N107" s="426"/>
      <c r="O107" s="426"/>
      <c r="P107" s="426"/>
      <c r="Q107" s="426"/>
      <c r="R107" s="426"/>
      <c r="S107" s="426"/>
      <c r="T107" s="426"/>
      <c r="U107" s="426"/>
      <c r="V107" s="426"/>
      <c r="W107" s="426"/>
      <c r="X107" s="426"/>
      <c r="Y107" s="426"/>
      <c r="Z107" s="426"/>
    </row>
    <row r="108" spans="1:26" ht="15.75" customHeight="1">
      <c r="A108" s="472" t="str">
        <f t="shared" ref="A108:A118" si="23">IF(A93="","",A93)</f>
        <v>RESIDENTIAL</v>
      </c>
      <c r="B108" s="540" t="s">
        <v>788</v>
      </c>
      <c r="C108" s="536"/>
      <c r="D108" s="318">
        <v>2746080015.0999999</v>
      </c>
      <c r="E108" s="565">
        <v>4.0000000000000002E-4</v>
      </c>
      <c r="F108" s="303">
        <f t="shared" ref="F108:F118" si="24">D108*E108</f>
        <v>1098432.0060400001</v>
      </c>
      <c r="G108" s="426"/>
      <c r="H108" s="318">
        <v>25177143.780000001</v>
      </c>
      <c r="I108" s="627">
        <f t="shared" ref="I108:I116" si="25">E108</f>
        <v>4.0000000000000002E-4</v>
      </c>
      <c r="J108" s="303">
        <f t="shared" ref="J108:J118" si="26">H108*I108</f>
        <v>10070.857512</v>
      </c>
      <c r="K108" s="736"/>
      <c r="L108" s="426"/>
      <c r="M108" s="426"/>
      <c r="N108" s="426"/>
      <c r="O108" s="426"/>
      <c r="P108" s="426"/>
      <c r="Q108" s="426"/>
      <c r="R108" s="426"/>
      <c r="S108" s="426"/>
      <c r="T108" s="426"/>
      <c r="U108" s="426"/>
      <c r="V108" s="426"/>
      <c r="W108" s="426"/>
      <c r="X108" s="426"/>
      <c r="Y108" s="426"/>
      <c r="Z108" s="426"/>
    </row>
    <row r="109" spans="1:26" ht="15.75" customHeight="1">
      <c r="A109" s="472" t="str">
        <f t="shared" si="23"/>
        <v>GENERAL SERVICE &lt;50KW</v>
      </c>
      <c r="B109" s="540" t="s">
        <v>788</v>
      </c>
      <c r="C109" s="536"/>
      <c r="D109" s="318">
        <v>638296830.01999998</v>
      </c>
      <c r="E109" s="565">
        <v>4.0000000000000002E-4</v>
      </c>
      <c r="F109" s="303">
        <f t="shared" si="24"/>
        <v>255318.73200799999</v>
      </c>
      <c r="G109" s="426"/>
      <c r="H109" s="318">
        <v>108644279.97</v>
      </c>
      <c r="I109" s="627">
        <f t="shared" si="25"/>
        <v>4.0000000000000002E-4</v>
      </c>
      <c r="J109" s="303">
        <f t="shared" si="26"/>
        <v>43457.711988000003</v>
      </c>
      <c r="K109" s="737"/>
      <c r="L109" s="426"/>
      <c r="M109" s="426"/>
      <c r="N109" s="426"/>
      <c r="O109" s="426"/>
      <c r="P109" s="426"/>
      <c r="Q109" s="426"/>
      <c r="R109" s="426"/>
      <c r="S109" s="426"/>
      <c r="T109" s="426"/>
      <c r="U109" s="426"/>
      <c r="V109" s="426"/>
      <c r="W109" s="426"/>
      <c r="X109" s="426"/>
      <c r="Y109" s="426"/>
      <c r="Z109" s="426"/>
    </row>
    <row r="110" spans="1:26" ht="15.75" customHeight="1">
      <c r="A110" s="472" t="str">
        <f t="shared" si="23"/>
        <v>GENERAL SERVICE 1000-1500KW</v>
      </c>
      <c r="B110" s="540" t="s">
        <v>788</v>
      </c>
      <c r="C110" s="536"/>
      <c r="D110" s="318">
        <v>337145417.75</v>
      </c>
      <c r="E110" s="565">
        <v>4.0000000000000002E-4</v>
      </c>
      <c r="F110" s="303">
        <f t="shared" si="24"/>
        <v>134858.16710000002</v>
      </c>
      <c r="G110" s="426"/>
      <c r="H110" s="318">
        <v>2135891919.6700001</v>
      </c>
      <c r="I110" s="627">
        <f t="shared" si="25"/>
        <v>4.0000000000000002E-4</v>
      </c>
      <c r="J110" s="303">
        <f t="shared" si="26"/>
        <v>854356.76786800008</v>
      </c>
      <c r="K110" s="737"/>
      <c r="L110" s="426"/>
      <c r="M110" s="426"/>
      <c r="N110" s="426"/>
      <c r="O110" s="426"/>
      <c r="P110" s="426"/>
      <c r="Q110" s="426"/>
      <c r="R110" s="426"/>
      <c r="S110" s="426"/>
      <c r="T110" s="426"/>
      <c r="U110" s="426"/>
      <c r="V110" s="426"/>
      <c r="W110" s="426"/>
      <c r="X110" s="426"/>
      <c r="Y110" s="426"/>
      <c r="Z110" s="426"/>
    </row>
    <row r="111" spans="1:26" ht="15.75" customHeight="1">
      <c r="A111" s="472" t="str">
        <f t="shared" si="23"/>
        <v>GENERAL SERVICE 1500-5000 KW</v>
      </c>
      <c r="B111" s="540" t="s">
        <v>788</v>
      </c>
      <c r="C111" s="536"/>
      <c r="D111" s="318">
        <v>0</v>
      </c>
      <c r="E111" s="565">
        <v>4.0000000000000002E-4</v>
      </c>
      <c r="F111" s="303">
        <f t="shared" si="24"/>
        <v>0</v>
      </c>
      <c r="G111" s="426"/>
      <c r="H111" s="318">
        <v>152231324.75999999</v>
      </c>
      <c r="I111" s="627">
        <f t="shared" si="25"/>
        <v>4.0000000000000002E-4</v>
      </c>
      <c r="J111" s="303">
        <f t="shared" si="26"/>
        <v>60892.529904000003</v>
      </c>
      <c r="K111" s="737"/>
      <c r="L111" s="426"/>
      <c r="M111" s="426"/>
      <c r="N111" s="426"/>
      <c r="O111" s="426"/>
      <c r="P111" s="426"/>
      <c r="Q111" s="426"/>
      <c r="R111" s="426"/>
      <c r="S111" s="426"/>
      <c r="T111" s="426"/>
      <c r="U111" s="426"/>
      <c r="V111" s="426"/>
      <c r="W111" s="426"/>
      <c r="X111" s="426"/>
      <c r="Y111" s="426"/>
      <c r="Z111" s="426"/>
    </row>
    <row r="112" spans="1:26" ht="15.75" customHeight="1">
      <c r="A112" s="472" t="str">
        <f t="shared" si="23"/>
        <v>LARGE USER</v>
      </c>
      <c r="B112" s="540" t="s">
        <v>788</v>
      </c>
      <c r="C112" s="536"/>
      <c r="D112" s="318">
        <v>0</v>
      </c>
      <c r="E112" s="565">
        <v>4.0000000000000002E-4</v>
      </c>
      <c r="F112" s="303">
        <f t="shared" si="24"/>
        <v>0</v>
      </c>
      <c r="G112" s="426"/>
      <c r="H112" s="318">
        <v>58683089.329999998</v>
      </c>
      <c r="I112" s="627">
        <f t="shared" si="25"/>
        <v>4.0000000000000002E-4</v>
      </c>
      <c r="J112" s="303">
        <f t="shared" si="26"/>
        <v>23473.235732000001</v>
      </c>
      <c r="K112" s="737"/>
      <c r="L112" s="426"/>
      <c r="M112" s="426"/>
      <c r="N112" s="426"/>
      <c r="O112" s="426"/>
      <c r="P112" s="426"/>
      <c r="Q112" s="426"/>
      <c r="R112" s="426"/>
      <c r="S112" s="426"/>
      <c r="T112" s="426"/>
      <c r="U112" s="426"/>
      <c r="V112" s="426"/>
      <c r="W112" s="426"/>
      <c r="X112" s="426"/>
      <c r="Y112" s="426"/>
      <c r="Z112" s="426"/>
    </row>
    <row r="113" spans="1:26" ht="15.75" customHeight="1">
      <c r="A113" s="472" t="str">
        <f t="shared" si="23"/>
        <v>STREETLIGHTING</v>
      </c>
      <c r="B113" s="540" t="s">
        <v>788</v>
      </c>
      <c r="C113" s="536"/>
      <c r="D113" s="318">
        <v>0</v>
      </c>
      <c r="E113" s="565">
        <v>4.0000000000000002E-4</v>
      </c>
      <c r="F113" s="303">
        <f t="shared" si="24"/>
        <v>0</v>
      </c>
      <c r="G113" s="426"/>
      <c r="H113" s="318">
        <v>22995495.359999999</v>
      </c>
      <c r="I113" s="627">
        <f t="shared" si="25"/>
        <v>4.0000000000000002E-4</v>
      </c>
      <c r="J113" s="303">
        <f t="shared" si="26"/>
        <v>9198.198144</v>
      </c>
      <c r="K113" s="737"/>
      <c r="L113" s="426"/>
      <c r="M113" s="426"/>
      <c r="N113" s="426"/>
      <c r="O113" s="426"/>
      <c r="P113" s="426"/>
      <c r="Q113" s="426"/>
      <c r="R113" s="426"/>
      <c r="S113" s="426"/>
      <c r="T113" s="426"/>
      <c r="U113" s="426"/>
      <c r="V113" s="426"/>
      <c r="W113" s="426"/>
      <c r="X113" s="426"/>
      <c r="Y113" s="426"/>
      <c r="Z113" s="426"/>
    </row>
    <row r="114" spans="1:26" ht="15.75" customHeight="1">
      <c r="A114" s="472" t="str">
        <f t="shared" si="23"/>
        <v>SENTINEL LIGHTS</v>
      </c>
      <c r="B114" s="540" t="s">
        <v>788</v>
      </c>
      <c r="C114" s="536"/>
      <c r="D114" s="318">
        <v>39702.78</v>
      </c>
      <c r="E114" s="565">
        <v>4.0000000000000002E-4</v>
      </c>
      <c r="F114" s="303">
        <f t="shared" si="24"/>
        <v>15.881112</v>
      </c>
      <c r="G114" s="426"/>
      <c r="H114" s="318">
        <v>0</v>
      </c>
      <c r="I114" s="627">
        <f t="shared" si="25"/>
        <v>4.0000000000000002E-4</v>
      </c>
      <c r="J114" s="303">
        <f t="shared" si="26"/>
        <v>0</v>
      </c>
      <c r="K114" s="737"/>
      <c r="L114" s="426"/>
      <c r="M114" s="426"/>
      <c r="N114" s="426"/>
      <c r="O114" s="426"/>
      <c r="P114" s="426"/>
      <c r="Q114" s="426"/>
      <c r="R114" s="426"/>
      <c r="S114" s="426"/>
      <c r="T114" s="426"/>
      <c r="U114" s="426"/>
      <c r="V114" s="426"/>
      <c r="W114" s="426"/>
      <c r="X114" s="426"/>
      <c r="Y114" s="426"/>
      <c r="Z114" s="426"/>
    </row>
    <row r="115" spans="1:26" ht="15.75" customHeight="1">
      <c r="A115" s="472" t="str">
        <f t="shared" si="23"/>
        <v>UNMETERED SCATTERED LOADS</v>
      </c>
      <c r="B115" s="540" t="s">
        <v>788</v>
      </c>
      <c r="C115" s="536"/>
      <c r="D115" s="318">
        <v>15118477.74</v>
      </c>
      <c r="E115" s="565">
        <v>4.0000000000000002E-4</v>
      </c>
      <c r="F115" s="303">
        <f t="shared" si="24"/>
        <v>6047.3910960000003</v>
      </c>
      <c r="G115" s="426"/>
      <c r="H115" s="318">
        <v>0</v>
      </c>
      <c r="I115" s="627">
        <f t="shared" si="25"/>
        <v>4.0000000000000002E-4</v>
      </c>
      <c r="J115" s="303">
        <f t="shared" si="26"/>
        <v>0</v>
      </c>
      <c r="K115" s="737"/>
      <c r="L115" s="426"/>
      <c r="M115" s="426"/>
      <c r="N115" s="426"/>
      <c r="O115" s="426"/>
      <c r="P115" s="426"/>
      <c r="Q115" s="426"/>
      <c r="R115" s="426"/>
      <c r="S115" s="426"/>
      <c r="T115" s="426"/>
      <c r="U115" s="426"/>
      <c r="V115" s="426"/>
      <c r="W115" s="426"/>
      <c r="X115" s="426"/>
      <c r="Y115" s="426"/>
      <c r="Z115" s="426"/>
    </row>
    <row r="116" spans="1:26" ht="15.75" customHeight="1">
      <c r="A116" s="472" t="str">
        <f t="shared" si="23"/>
        <v>DRYCORE</v>
      </c>
      <c r="B116" s="540" t="s">
        <v>788</v>
      </c>
      <c r="C116" s="536"/>
      <c r="D116" s="318">
        <v>0</v>
      </c>
      <c r="E116" s="565">
        <v>4.0000000000000002E-4</v>
      </c>
      <c r="F116" s="303">
        <f t="shared" si="24"/>
        <v>0</v>
      </c>
      <c r="G116" s="426"/>
      <c r="H116" s="318">
        <v>7264853.8499999996</v>
      </c>
      <c r="I116" s="627">
        <f t="shared" si="25"/>
        <v>4.0000000000000002E-4</v>
      </c>
      <c r="J116" s="303">
        <f t="shared" si="26"/>
        <v>2905.9415399999998</v>
      </c>
      <c r="K116" s="737"/>
      <c r="L116" s="426"/>
      <c r="M116" s="426"/>
      <c r="N116" s="426"/>
      <c r="O116" s="426"/>
      <c r="P116" s="426"/>
      <c r="Q116" s="426"/>
      <c r="R116" s="426"/>
      <c r="S116" s="426"/>
      <c r="T116" s="426"/>
      <c r="U116" s="426"/>
      <c r="V116" s="426"/>
      <c r="W116" s="426"/>
      <c r="X116" s="426"/>
      <c r="Y116" s="426"/>
      <c r="Z116" s="426"/>
    </row>
    <row r="117" spans="1:26" ht="15.75" customHeight="1">
      <c r="A117" s="472" t="str">
        <f t="shared" si="23"/>
        <v/>
      </c>
      <c r="B117" s="544"/>
      <c r="C117" s="536"/>
      <c r="D117" s="319"/>
      <c r="E117" s="319"/>
      <c r="F117" s="303">
        <f t="shared" si="24"/>
        <v>0</v>
      </c>
      <c r="G117" s="426"/>
      <c r="H117" s="319"/>
      <c r="I117" s="319"/>
      <c r="J117" s="303">
        <f t="shared" si="26"/>
        <v>0</v>
      </c>
      <c r="K117" s="737"/>
      <c r="L117" s="426"/>
      <c r="M117" s="426"/>
      <c r="N117" s="426"/>
      <c r="O117" s="426"/>
      <c r="P117" s="426"/>
      <c r="Q117" s="426"/>
      <c r="R117" s="426"/>
      <c r="S117" s="426"/>
      <c r="T117" s="426"/>
      <c r="U117" s="426"/>
      <c r="V117" s="426"/>
      <c r="W117" s="426"/>
      <c r="X117" s="426"/>
      <c r="Y117" s="426"/>
      <c r="Z117" s="426"/>
    </row>
    <row r="118" spans="1:26" ht="15.75" customHeight="1">
      <c r="A118" s="472" t="str">
        <f t="shared" si="23"/>
        <v>(volumes for the test year is loss adjusted)</v>
      </c>
      <c r="B118" s="544"/>
      <c r="C118" s="536"/>
      <c r="D118" s="319"/>
      <c r="E118" s="319"/>
      <c r="F118" s="303">
        <f t="shared" si="24"/>
        <v>0</v>
      </c>
      <c r="G118" s="426"/>
      <c r="H118" s="319"/>
      <c r="I118" s="319"/>
      <c r="J118" s="303">
        <f t="shared" si="26"/>
        <v>0</v>
      </c>
      <c r="K118" s="738"/>
      <c r="L118" s="426"/>
      <c r="M118" s="426"/>
      <c r="N118" s="426"/>
      <c r="O118" s="426"/>
      <c r="P118" s="426"/>
      <c r="Q118" s="426"/>
      <c r="R118" s="426"/>
      <c r="S118" s="426"/>
      <c r="T118" s="426"/>
      <c r="U118" s="426"/>
      <c r="V118" s="426"/>
      <c r="W118" s="426"/>
      <c r="X118" s="426"/>
      <c r="Y118" s="426"/>
      <c r="Z118" s="426"/>
    </row>
    <row r="119" spans="1:26" ht="15.75" customHeight="1">
      <c r="A119" s="535" t="s">
        <v>818</v>
      </c>
      <c r="B119" s="474"/>
      <c r="C119" s="536"/>
      <c r="D119" s="303"/>
      <c r="E119" s="472"/>
      <c r="F119" s="303">
        <f>SUM(F108:F118)</f>
        <v>1494672.1773560001</v>
      </c>
      <c r="G119" s="472"/>
      <c r="H119" s="472"/>
      <c r="I119" s="472"/>
      <c r="J119" s="303">
        <f>SUM(J108:J118)</f>
        <v>1004355.2426880001</v>
      </c>
      <c r="K119" s="303">
        <f>F119+J119</f>
        <v>2499027.4200440003</v>
      </c>
      <c r="L119" s="426"/>
      <c r="M119" s="426"/>
      <c r="N119" s="426"/>
      <c r="O119" s="426"/>
      <c r="P119" s="426"/>
      <c r="Q119" s="426"/>
      <c r="R119" s="426"/>
      <c r="S119" s="426"/>
      <c r="T119" s="426"/>
      <c r="U119" s="426"/>
      <c r="V119" s="426"/>
      <c r="W119" s="426"/>
      <c r="X119" s="426"/>
      <c r="Y119" s="426"/>
      <c r="Z119" s="426"/>
    </row>
    <row r="120" spans="1:26" ht="6.75" customHeight="1">
      <c r="A120" s="535"/>
      <c r="B120" s="551"/>
      <c r="C120" s="536"/>
      <c r="D120" s="594"/>
      <c r="E120" s="589"/>
      <c r="F120" s="303"/>
      <c r="G120" s="426"/>
      <c r="H120" s="538"/>
      <c r="I120" s="589"/>
      <c r="J120" s="303"/>
      <c r="K120" s="595"/>
      <c r="L120" s="426"/>
      <c r="M120" s="426"/>
      <c r="N120" s="426"/>
      <c r="O120" s="426"/>
      <c r="P120" s="426"/>
      <c r="Q120" s="426"/>
      <c r="R120" s="426"/>
      <c r="S120" s="426"/>
      <c r="T120" s="426"/>
      <c r="U120" s="426"/>
      <c r="V120" s="426"/>
      <c r="W120" s="426"/>
      <c r="X120" s="426"/>
      <c r="Y120" s="426"/>
      <c r="Z120" s="426"/>
    </row>
    <row r="121" spans="1:26" ht="15" customHeight="1">
      <c r="A121" s="531" t="s">
        <v>830</v>
      </c>
      <c r="B121" s="736"/>
      <c r="C121" s="532"/>
      <c r="D121" s="745"/>
      <c r="E121" s="743"/>
      <c r="F121" s="736"/>
      <c r="G121" s="433"/>
      <c r="H121" s="746"/>
      <c r="I121" s="743"/>
      <c r="J121" s="736" t="s">
        <v>815</v>
      </c>
      <c r="K121" s="736" t="s">
        <v>144</v>
      </c>
      <c r="L121" s="426"/>
      <c r="M121" s="426"/>
      <c r="N121" s="426"/>
      <c r="O121" s="426"/>
      <c r="P121" s="426"/>
      <c r="Q121" s="426"/>
      <c r="R121" s="426"/>
      <c r="S121" s="426"/>
      <c r="T121" s="426"/>
      <c r="U121" s="426"/>
      <c r="V121" s="426"/>
      <c r="W121" s="426"/>
      <c r="X121" s="426"/>
      <c r="Y121" s="426"/>
      <c r="Z121" s="426"/>
    </row>
    <row r="122" spans="1:26" ht="15.75" customHeight="1">
      <c r="A122" s="535" t="s">
        <v>820</v>
      </c>
      <c r="B122" s="738"/>
      <c r="C122" s="532"/>
      <c r="D122" s="654"/>
      <c r="E122" s="652"/>
      <c r="F122" s="738"/>
      <c r="G122" s="433"/>
      <c r="H122" s="738"/>
      <c r="I122" s="652"/>
      <c r="J122" s="738"/>
      <c r="K122" s="738"/>
      <c r="L122" s="426"/>
      <c r="M122" s="426"/>
      <c r="N122" s="426"/>
      <c r="O122" s="426"/>
      <c r="P122" s="426"/>
      <c r="Q122" s="426"/>
      <c r="R122" s="426"/>
      <c r="S122" s="426"/>
      <c r="T122" s="426"/>
      <c r="U122" s="426"/>
      <c r="V122" s="426"/>
      <c r="W122" s="426"/>
      <c r="X122" s="426"/>
      <c r="Y122" s="426"/>
      <c r="Z122" s="426"/>
    </row>
    <row r="123" spans="1:26" ht="15.75" customHeight="1">
      <c r="A123" s="472" t="str">
        <f t="shared" ref="A123:A133" si="27">IF(A108="","",A108)</f>
        <v>RESIDENTIAL</v>
      </c>
      <c r="B123" s="540" t="s">
        <v>788</v>
      </c>
      <c r="C123" s="536"/>
      <c r="D123" s="318">
        <v>2746080015.0999999</v>
      </c>
      <c r="E123" s="565">
        <v>1.5E-3</v>
      </c>
      <c r="F123" s="303">
        <f t="shared" ref="F123:F133" si="28">D123*E123</f>
        <v>4119120.0226500002</v>
      </c>
      <c r="G123" s="426"/>
      <c r="H123" s="318">
        <v>25177143.780000001</v>
      </c>
      <c r="I123" s="627">
        <f t="shared" ref="I123:I131" si="29">E123</f>
        <v>1.5E-3</v>
      </c>
      <c r="J123" s="303">
        <f t="shared" ref="J123:J133" si="30">H123*I123</f>
        <v>37765.715670000005</v>
      </c>
      <c r="K123" s="736"/>
      <c r="L123" s="426"/>
      <c r="M123" s="426"/>
      <c r="N123" s="426"/>
      <c r="O123" s="426"/>
      <c r="P123" s="426"/>
      <c r="Q123" s="426"/>
      <c r="R123" s="426"/>
      <c r="S123" s="426"/>
      <c r="T123" s="426"/>
      <c r="U123" s="426"/>
      <c r="V123" s="426"/>
      <c r="W123" s="426"/>
      <c r="X123" s="426"/>
      <c r="Y123" s="426"/>
      <c r="Z123" s="426"/>
    </row>
    <row r="124" spans="1:26" ht="15.75" customHeight="1">
      <c r="A124" s="472" t="str">
        <f t="shared" si="27"/>
        <v>GENERAL SERVICE &lt;50KW</v>
      </c>
      <c r="B124" s="540" t="s">
        <v>788</v>
      </c>
      <c r="C124" s="536"/>
      <c r="D124" s="318">
        <v>638296830.01999998</v>
      </c>
      <c r="E124" s="565">
        <v>1.5E-3</v>
      </c>
      <c r="F124" s="303">
        <f t="shared" si="28"/>
        <v>957445.24502999999</v>
      </c>
      <c r="G124" s="426"/>
      <c r="H124" s="318">
        <v>108644279.97</v>
      </c>
      <c r="I124" s="627">
        <f t="shared" si="29"/>
        <v>1.5E-3</v>
      </c>
      <c r="J124" s="303">
        <f t="shared" si="30"/>
        <v>162966.41995499999</v>
      </c>
      <c r="K124" s="737"/>
      <c r="L124" s="426"/>
      <c r="M124" s="426"/>
      <c r="N124" s="426"/>
      <c r="O124" s="426"/>
      <c r="P124" s="426"/>
      <c r="Q124" s="426"/>
      <c r="R124" s="426"/>
      <c r="S124" s="426"/>
      <c r="T124" s="426"/>
      <c r="U124" s="426"/>
      <c r="V124" s="426"/>
      <c r="W124" s="426"/>
      <c r="X124" s="426"/>
      <c r="Y124" s="426"/>
      <c r="Z124" s="426"/>
    </row>
    <row r="125" spans="1:26" ht="15.75" customHeight="1">
      <c r="A125" s="472" t="str">
        <f t="shared" si="27"/>
        <v>GENERAL SERVICE 1000-1500KW</v>
      </c>
      <c r="B125" s="540" t="s">
        <v>788</v>
      </c>
      <c r="C125" s="536"/>
      <c r="D125" s="318">
        <v>337145417.75</v>
      </c>
      <c r="E125" s="565">
        <v>1.5E-3</v>
      </c>
      <c r="F125" s="303">
        <f t="shared" si="28"/>
        <v>505718.12662500003</v>
      </c>
      <c r="G125" s="426"/>
      <c r="H125" s="318">
        <v>2548937343.7199998</v>
      </c>
      <c r="I125" s="627">
        <f t="shared" si="29"/>
        <v>1.5E-3</v>
      </c>
      <c r="J125" s="303">
        <f t="shared" si="30"/>
        <v>3823406.0155799999</v>
      </c>
      <c r="K125" s="737"/>
      <c r="L125" s="426"/>
      <c r="M125" s="426"/>
      <c r="N125" s="426"/>
      <c r="O125" s="426"/>
      <c r="P125" s="426"/>
      <c r="Q125" s="426"/>
      <c r="R125" s="426"/>
      <c r="S125" s="426"/>
      <c r="T125" s="426"/>
      <c r="U125" s="426"/>
      <c r="V125" s="426"/>
      <c r="W125" s="426"/>
      <c r="X125" s="426"/>
      <c r="Y125" s="426"/>
      <c r="Z125" s="426"/>
    </row>
    <row r="126" spans="1:26" ht="15.75" customHeight="1">
      <c r="A126" s="472" t="str">
        <f t="shared" si="27"/>
        <v>GENERAL SERVICE 1500-5000 KW</v>
      </c>
      <c r="B126" s="540" t="s">
        <v>788</v>
      </c>
      <c r="C126" s="536"/>
      <c r="D126" s="318">
        <v>0</v>
      </c>
      <c r="E126" s="565">
        <v>1.5E-3</v>
      </c>
      <c r="F126" s="303">
        <f t="shared" si="28"/>
        <v>0</v>
      </c>
      <c r="G126" s="426"/>
      <c r="H126" s="318">
        <v>727033122.07000005</v>
      </c>
      <c r="I126" s="627">
        <f t="shared" si="29"/>
        <v>1.5E-3</v>
      </c>
      <c r="J126" s="303">
        <f t="shared" si="30"/>
        <v>1090549.6831050001</v>
      </c>
      <c r="K126" s="737"/>
      <c r="L126" s="426"/>
      <c r="M126" s="426"/>
      <c r="N126" s="426"/>
      <c r="O126" s="426"/>
      <c r="P126" s="426"/>
      <c r="Q126" s="426"/>
      <c r="R126" s="426"/>
      <c r="S126" s="426"/>
      <c r="T126" s="426"/>
      <c r="U126" s="426"/>
      <c r="V126" s="426"/>
      <c r="W126" s="426"/>
      <c r="X126" s="426"/>
      <c r="Y126" s="426"/>
      <c r="Z126" s="426"/>
    </row>
    <row r="127" spans="1:26" ht="15.75" customHeight="1">
      <c r="A127" s="472" t="str">
        <f t="shared" si="27"/>
        <v>LARGE USER</v>
      </c>
      <c r="B127" s="540" t="s">
        <v>788</v>
      </c>
      <c r="C127" s="536"/>
      <c r="D127" s="318">
        <v>0</v>
      </c>
      <c r="E127" s="565">
        <v>1.5E-3</v>
      </c>
      <c r="F127" s="303">
        <f t="shared" si="28"/>
        <v>0</v>
      </c>
      <c r="G127" s="426"/>
      <c r="H127" s="318">
        <v>672149757.11000001</v>
      </c>
      <c r="I127" s="627">
        <f t="shared" si="29"/>
        <v>1.5E-3</v>
      </c>
      <c r="J127" s="303">
        <f t="shared" si="30"/>
        <v>1008224.6356650001</v>
      </c>
      <c r="K127" s="737"/>
      <c r="L127" s="426"/>
      <c r="M127" s="426"/>
      <c r="N127" s="426"/>
      <c r="O127" s="426"/>
      <c r="P127" s="426"/>
      <c r="Q127" s="426"/>
      <c r="R127" s="426"/>
      <c r="S127" s="426"/>
      <c r="T127" s="426"/>
      <c r="U127" s="426"/>
      <c r="V127" s="426"/>
      <c r="W127" s="426"/>
      <c r="X127" s="426"/>
      <c r="Y127" s="426"/>
      <c r="Z127" s="426"/>
    </row>
    <row r="128" spans="1:26" ht="15.75" customHeight="1">
      <c r="A128" s="472" t="str">
        <f t="shared" si="27"/>
        <v>STREETLIGHTING</v>
      </c>
      <c r="B128" s="540" t="s">
        <v>788</v>
      </c>
      <c r="C128" s="536"/>
      <c r="D128" s="318">
        <v>0</v>
      </c>
      <c r="E128" s="565">
        <v>1.5E-3</v>
      </c>
      <c r="F128" s="303">
        <f t="shared" si="28"/>
        <v>0</v>
      </c>
      <c r="G128" s="426"/>
      <c r="H128" s="318">
        <v>22995495.359999999</v>
      </c>
      <c r="I128" s="627">
        <f t="shared" si="29"/>
        <v>1.5E-3</v>
      </c>
      <c r="J128" s="303">
        <f t="shared" si="30"/>
        <v>34493.243040000001</v>
      </c>
      <c r="K128" s="737"/>
      <c r="L128" s="426"/>
      <c r="M128" s="426"/>
      <c r="N128" s="426"/>
      <c r="O128" s="426"/>
      <c r="P128" s="426"/>
      <c r="Q128" s="426"/>
      <c r="R128" s="426"/>
      <c r="S128" s="426"/>
      <c r="T128" s="426"/>
      <c r="U128" s="426"/>
      <c r="V128" s="426"/>
      <c r="W128" s="426"/>
      <c r="X128" s="426"/>
      <c r="Y128" s="426"/>
      <c r="Z128" s="426"/>
    </row>
    <row r="129" spans="1:26" ht="15.75" customHeight="1">
      <c r="A129" s="472" t="str">
        <f t="shared" si="27"/>
        <v>SENTINEL LIGHTS</v>
      </c>
      <c r="B129" s="540" t="s">
        <v>788</v>
      </c>
      <c r="C129" s="536"/>
      <c r="D129" s="318">
        <v>39702.78</v>
      </c>
      <c r="E129" s="565">
        <v>1.5E-3</v>
      </c>
      <c r="F129" s="303">
        <f t="shared" si="28"/>
        <v>59.554169999999999</v>
      </c>
      <c r="G129" s="426"/>
      <c r="H129" s="318">
        <v>0</v>
      </c>
      <c r="I129" s="627">
        <f t="shared" si="29"/>
        <v>1.5E-3</v>
      </c>
      <c r="J129" s="303">
        <f t="shared" si="30"/>
        <v>0</v>
      </c>
      <c r="K129" s="737"/>
      <c r="L129" s="426"/>
      <c r="M129" s="426"/>
      <c r="N129" s="426"/>
      <c r="O129" s="426"/>
      <c r="P129" s="426"/>
      <c r="Q129" s="426"/>
      <c r="R129" s="426"/>
      <c r="S129" s="426"/>
      <c r="T129" s="426"/>
      <c r="U129" s="426"/>
      <c r="V129" s="426"/>
      <c r="W129" s="426"/>
      <c r="X129" s="426"/>
      <c r="Y129" s="426"/>
      <c r="Z129" s="426"/>
    </row>
    <row r="130" spans="1:26" ht="15.75" customHeight="1">
      <c r="A130" s="472" t="str">
        <f t="shared" si="27"/>
        <v>UNMETERED SCATTERED LOADS</v>
      </c>
      <c r="B130" s="540" t="s">
        <v>788</v>
      </c>
      <c r="C130" s="536"/>
      <c r="D130" s="318">
        <v>15118477.74</v>
      </c>
      <c r="E130" s="565">
        <v>1.5E-3</v>
      </c>
      <c r="F130" s="303">
        <f t="shared" si="28"/>
        <v>22677.716609999999</v>
      </c>
      <c r="G130" s="426"/>
      <c r="H130" s="318">
        <v>0</v>
      </c>
      <c r="I130" s="627">
        <f t="shared" si="29"/>
        <v>1.5E-3</v>
      </c>
      <c r="J130" s="303">
        <f t="shared" si="30"/>
        <v>0</v>
      </c>
      <c r="K130" s="737"/>
      <c r="L130" s="426"/>
      <c r="M130" s="426"/>
      <c r="N130" s="426"/>
      <c r="O130" s="426"/>
      <c r="P130" s="426"/>
      <c r="Q130" s="426"/>
      <c r="R130" s="426"/>
      <c r="S130" s="426"/>
      <c r="T130" s="426"/>
      <c r="U130" s="426"/>
      <c r="V130" s="426"/>
      <c r="W130" s="426"/>
      <c r="X130" s="426"/>
      <c r="Y130" s="426"/>
      <c r="Z130" s="426"/>
    </row>
    <row r="131" spans="1:26" ht="15.75" customHeight="1">
      <c r="A131" s="472" t="str">
        <f t="shared" si="27"/>
        <v>DRYCORE</v>
      </c>
      <c r="B131" s="540" t="s">
        <v>788</v>
      </c>
      <c r="C131" s="536"/>
      <c r="D131" s="318">
        <v>0</v>
      </c>
      <c r="E131" s="565">
        <v>1.5E-3</v>
      </c>
      <c r="F131" s="303">
        <f t="shared" si="28"/>
        <v>0</v>
      </c>
      <c r="G131" s="426"/>
      <c r="H131" s="318">
        <v>7264853.8499999996</v>
      </c>
      <c r="I131" s="627">
        <f t="shared" si="29"/>
        <v>1.5E-3</v>
      </c>
      <c r="J131" s="303">
        <f t="shared" si="30"/>
        <v>10897.280774999999</v>
      </c>
      <c r="K131" s="737"/>
      <c r="L131" s="426"/>
      <c r="M131" s="426"/>
      <c r="N131" s="426"/>
      <c r="O131" s="426"/>
      <c r="P131" s="426"/>
      <c r="Q131" s="426"/>
      <c r="R131" s="426"/>
      <c r="S131" s="426"/>
      <c r="T131" s="426"/>
      <c r="U131" s="426"/>
      <c r="V131" s="426"/>
      <c r="W131" s="426"/>
      <c r="X131" s="426"/>
      <c r="Y131" s="426"/>
      <c r="Z131" s="426"/>
    </row>
    <row r="132" spans="1:26" ht="15.75" customHeight="1">
      <c r="A132" s="472" t="str">
        <f t="shared" si="27"/>
        <v/>
      </c>
      <c r="B132" s="544"/>
      <c r="C132" s="536"/>
      <c r="D132" s="319"/>
      <c r="E132" s="319"/>
      <c r="F132" s="303">
        <f t="shared" si="28"/>
        <v>0</v>
      </c>
      <c r="G132" s="426"/>
      <c r="H132" s="319"/>
      <c r="I132" s="319"/>
      <c r="J132" s="303">
        <f t="shared" si="30"/>
        <v>0</v>
      </c>
      <c r="K132" s="737"/>
      <c r="L132" s="426"/>
      <c r="M132" s="426"/>
      <c r="N132" s="426"/>
      <c r="O132" s="426"/>
      <c r="P132" s="426"/>
      <c r="Q132" s="426"/>
      <c r="R132" s="426"/>
      <c r="S132" s="426"/>
      <c r="T132" s="426"/>
      <c r="U132" s="426"/>
      <c r="V132" s="426"/>
      <c r="W132" s="426"/>
      <c r="X132" s="426"/>
      <c r="Y132" s="426"/>
      <c r="Z132" s="426"/>
    </row>
    <row r="133" spans="1:26" ht="15.75" customHeight="1">
      <c r="A133" s="472" t="str">
        <f t="shared" si="27"/>
        <v>(volumes for the test year is loss adjusted)</v>
      </c>
      <c r="B133" s="544"/>
      <c r="C133" s="536"/>
      <c r="D133" s="319"/>
      <c r="E133" s="319"/>
      <c r="F133" s="303">
        <f t="shared" si="28"/>
        <v>0</v>
      </c>
      <c r="G133" s="426"/>
      <c r="H133" s="319"/>
      <c r="I133" s="319"/>
      <c r="J133" s="303">
        <f t="shared" si="30"/>
        <v>0</v>
      </c>
      <c r="K133" s="738"/>
      <c r="L133" s="426"/>
      <c r="M133" s="426"/>
      <c r="N133" s="426"/>
      <c r="O133" s="426"/>
      <c r="P133" s="426"/>
      <c r="Q133" s="426"/>
      <c r="R133" s="426"/>
      <c r="S133" s="426"/>
      <c r="T133" s="426"/>
      <c r="U133" s="426"/>
      <c r="V133" s="426"/>
      <c r="W133" s="426"/>
      <c r="X133" s="426"/>
      <c r="Y133" s="426"/>
      <c r="Z133" s="426"/>
    </row>
    <row r="134" spans="1:26" ht="15.75" customHeight="1">
      <c r="A134" s="535" t="s">
        <v>818</v>
      </c>
      <c r="B134" s="474"/>
      <c r="C134" s="545"/>
      <c r="D134" s="303"/>
      <c r="E134" s="472"/>
      <c r="F134" s="303">
        <f>SUM(F123:F133)</f>
        <v>5605020.665085</v>
      </c>
      <c r="G134" s="472"/>
      <c r="H134" s="472"/>
      <c r="I134" s="472"/>
      <c r="J134" s="303">
        <f>SUM(J123:J133)</f>
        <v>6168302.9937900007</v>
      </c>
      <c r="K134" s="303">
        <f>F134+J134</f>
        <v>11773323.658875</v>
      </c>
      <c r="L134" s="426"/>
      <c r="M134" s="426"/>
      <c r="N134" s="426"/>
      <c r="O134" s="426"/>
      <c r="P134" s="426"/>
      <c r="Q134" s="426"/>
      <c r="R134" s="426"/>
      <c r="S134" s="426"/>
      <c r="T134" s="426"/>
      <c r="U134" s="426"/>
      <c r="V134" s="426"/>
      <c r="W134" s="426"/>
      <c r="X134" s="426"/>
      <c r="Y134" s="426"/>
      <c r="Z134" s="426"/>
    </row>
    <row r="135" spans="1:26" ht="6.75" customHeight="1">
      <c r="A135" s="426"/>
      <c r="B135" s="426"/>
      <c r="C135" s="426"/>
      <c r="D135" s="426"/>
      <c r="E135" s="426"/>
      <c r="F135" s="426"/>
      <c r="G135" s="426"/>
      <c r="H135" s="426"/>
      <c r="I135" s="426"/>
      <c r="J135" s="426"/>
      <c r="K135" s="426"/>
      <c r="L135" s="426"/>
      <c r="M135" s="426"/>
      <c r="N135" s="426"/>
      <c r="O135" s="426"/>
      <c r="P135" s="426"/>
      <c r="Q135" s="426"/>
      <c r="R135" s="426"/>
      <c r="S135" s="426"/>
      <c r="T135" s="426"/>
      <c r="U135" s="426"/>
      <c r="V135" s="426"/>
      <c r="W135" s="426"/>
      <c r="X135" s="426"/>
      <c r="Y135" s="426"/>
      <c r="Z135" s="426"/>
    </row>
    <row r="136" spans="1:26" ht="15.75" customHeight="1">
      <c r="A136" s="531" t="s">
        <v>831</v>
      </c>
      <c r="B136" s="736"/>
      <c r="C136" s="532"/>
      <c r="D136" s="745"/>
      <c r="E136" s="743"/>
      <c r="F136" s="736"/>
      <c r="G136" s="433"/>
      <c r="H136" s="746"/>
      <c r="I136" s="743"/>
      <c r="J136" s="736" t="s">
        <v>815</v>
      </c>
      <c r="K136" s="736" t="s">
        <v>144</v>
      </c>
      <c r="L136" s="426"/>
      <c r="M136" s="426"/>
      <c r="N136" s="426"/>
      <c r="O136" s="426"/>
      <c r="P136" s="426"/>
      <c r="Q136" s="426"/>
      <c r="R136" s="426"/>
      <c r="S136" s="426"/>
      <c r="T136" s="426"/>
      <c r="U136" s="426"/>
      <c r="V136" s="426"/>
      <c r="W136" s="426"/>
      <c r="X136" s="426"/>
      <c r="Y136" s="426"/>
      <c r="Z136" s="426"/>
    </row>
    <row r="137" spans="1:26" ht="15.75" customHeight="1">
      <c r="A137" s="535" t="s">
        <v>820</v>
      </c>
      <c r="B137" s="738"/>
      <c r="C137" s="532"/>
      <c r="D137" s="654"/>
      <c r="E137" s="652"/>
      <c r="F137" s="738"/>
      <c r="G137" s="433"/>
      <c r="H137" s="738"/>
      <c r="I137" s="652"/>
      <c r="J137" s="738"/>
      <c r="K137" s="738"/>
      <c r="L137" s="426"/>
      <c r="M137" s="426"/>
      <c r="N137" s="426"/>
      <c r="O137" s="426"/>
      <c r="P137" s="426"/>
      <c r="Q137" s="426"/>
      <c r="R137" s="426"/>
      <c r="S137" s="426"/>
      <c r="T137" s="426"/>
      <c r="U137" s="426"/>
      <c r="V137" s="426"/>
      <c r="W137" s="426"/>
      <c r="X137" s="426"/>
      <c r="Y137" s="426"/>
      <c r="Z137" s="426"/>
    </row>
    <row r="138" spans="1:26" ht="15.75" customHeight="1">
      <c r="A138" s="472" t="str">
        <f t="shared" ref="A138:A148" si="31">IF(A123="","",A123)</f>
        <v>RESIDENTIAL</v>
      </c>
      <c r="B138" s="540" t="s">
        <v>788</v>
      </c>
      <c r="C138" s="536"/>
      <c r="D138" s="318">
        <v>2657839735.8699999</v>
      </c>
      <c r="E138" s="628">
        <v>6.5370000000000006E-5</v>
      </c>
      <c r="F138" s="303">
        <f t="shared" ref="F138:F148" si="32">D138*E138</f>
        <v>173742.98353382191</v>
      </c>
      <c r="G138" s="426"/>
      <c r="H138" s="318">
        <v>24368122.129999999</v>
      </c>
      <c r="I138" s="628">
        <v>6.5370000000000006E-5</v>
      </c>
      <c r="J138" s="303">
        <f t="shared" ref="J138:J148" si="33">H138*I138</f>
        <v>1592.9441436381001</v>
      </c>
      <c r="K138" s="736"/>
      <c r="L138" s="426"/>
      <c r="M138" s="426"/>
      <c r="N138" s="426"/>
      <c r="O138" s="426"/>
      <c r="P138" s="426"/>
      <c r="Q138" s="426"/>
      <c r="R138" s="426"/>
      <c r="S138" s="426"/>
      <c r="T138" s="426"/>
      <c r="U138" s="426"/>
      <c r="V138" s="426"/>
      <c r="W138" s="426"/>
      <c r="X138" s="426"/>
      <c r="Y138" s="426"/>
      <c r="Z138" s="426"/>
    </row>
    <row r="139" spans="1:26" ht="15.75" customHeight="1">
      <c r="A139" s="472" t="str">
        <f t="shared" si="31"/>
        <v>GENERAL SERVICE &lt;50KW</v>
      </c>
      <c r="B139" s="540" t="s">
        <v>788</v>
      </c>
      <c r="C139" s="536"/>
      <c r="D139" s="318">
        <v>617786324.05999994</v>
      </c>
      <c r="E139" s="628">
        <v>6.5370000000000006E-5</v>
      </c>
      <c r="F139" s="303">
        <f t="shared" si="32"/>
        <v>40384.6920038022</v>
      </c>
      <c r="G139" s="426"/>
      <c r="H139" s="318">
        <v>105153193.94</v>
      </c>
      <c r="I139" s="628">
        <v>6.5370000000000006E-5</v>
      </c>
      <c r="J139" s="303">
        <f t="shared" si="33"/>
        <v>6873.8642878578003</v>
      </c>
      <c r="K139" s="737"/>
      <c r="L139" s="426"/>
      <c r="M139" s="426"/>
      <c r="N139" s="426"/>
      <c r="O139" s="426"/>
      <c r="P139" s="426"/>
      <c r="Q139" s="426"/>
      <c r="R139" s="426"/>
      <c r="S139" s="426"/>
      <c r="T139" s="426"/>
      <c r="U139" s="426"/>
      <c r="V139" s="426"/>
      <c r="W139" s="426"/>
      <c r="X139" s="426"/>
      <c r="Y139" s="426"/>
      <c r="Z139" s="426"/>
    </row>
    <row r="140" spans="1:26" ht="15.75" customHeight="1">
      <c r="A140" s="472" t="str">
        <f t="shared" si="31"/>
        <v>GENERAL SERVICE 1000-1500KW</v>
      </c>
      <c r="B140" s="540" t="s">
        <v>788</v>
      </c>
      <c r="C140" s="536"/>
      <c r="D140" s="318">
        <v>326311863.87</v>
      </c>
      <c r="E140" s="628">
        <v>6.5370000000000006E-5</v>
      </c>
      <c r="F140" s="303">
        <f t="shared" si="32"/>
        <v>21331.006541181901</v>
      </c>
      <c r="G140" s="426"/>
      <c r="H140" s="318">
        <v>2467031885.1300001</v>
      </c>
      <c r="I140" s="628">
        <v>6.5370000000000006E-5</v>
      </c>
      <c r="J140" s="303">
        <f t="shared" si="33"/>
        <v>161269.87433094814</v>
      </c>
      <c r="K140" s="737"/>
      <c r="L140" s="426"/>
      <c r="M140" s="426"/>
      <c r="N140" s="426"/>
      <c r="O140" s="426"/>
      <c r="P140" s="426"/>
      <c r="Q140" s="426"/>
      <c r="R140" s="426"/>
      <c r="S140" s="426"/>
      <c r="T140" s="426"/>
      <c r="U140" s="426"/>
      <c r="V140" s="426"/>
      <c r="W140" s="426"/>
      <c r="X140" s="426"/>
      <c r="Y140" s="426"/>
      <c r="Z140" s="426"/>
    </row>
    <row r="141" spans="1:26" ht="15.75" customHeight="1">
      <c r="A141" s="472" t="str">
        <f t="shared" si="31"/>
        <v>GENERAL SERVICE 1500-5000 KW</v>
      </c>
      <c r="B141" s="540" t="s">
        <v>788</v>
      </c>
      <c r="C141" s="536"/>
      <c r="D141" s="318">
        <v>0</v>
      </c>
      <c r="E141" s="628">
        <v>6.5370000000000006E-5</v>
      </c>
      <c r="F141" s="303">
        <f t="shared" si="32"/>
        <v>0</v>
      </c>
      <c r="G141" s="426"/>
      <c r="H141" s="318">
        <v>703671237</v>
      </c>
      <c r="I141" s="628">
        <v>6.5370000000000006E-5</v>
      </c>
      <c r="J141" s="303">
        <f t="shared" si="33"/>
        <v>45998.988762690002</v>
      </c>
      <c r="K141" s="737"/>
      <c r="L141" s="426"/>
      <c r="M141" s="426"/>
      <c r="N141" s="426"/>
      <c r="O141" s="426"/>
      <c r="P141" s="426"/>
      <c r="Q141" s="426"/>
      <c r="R141" s="426"/>
      <c r="S141" s="426"/>
      <c r="T141" s="426"/>
      <c r="U141" s="426"/>
      <c r="V141" s="426"/>
      <c r="W141" s="426"/>
      <c r="X141" s="426"/>
      <c r="Y141" s="426"/>
      <c r="Z141" s="426"/>
    </row>
    <row r="142" spans="1:26" ht="15.75" customHeight="1">
      <c r="A142" s="472" t="str">
        <f t="shared" si="31"/>
        <v>LARGE USER</v>
      </c>
      <c r="B142" s="540" t="s">
        <v>788</v>
      </c>
      <c r="C142" s="536"/>
      <c r="D142" s="318">
        <v>0</v>
      </c>
      <c r="E142" s="628">
        <v>6.5370000000000006E-5</v>
      </c>
      <c r="F142" s="303">
        <f t="shared" si="32"/>
        <v>0</v>
      </c>
      <c r="G142" s="426"/>
      <c r="H142" s="318">
        <v>650551449</v>
      </c>
      <c r="I142" s="628">
        <v>6.5370000000000006E-5</v>
      </c>
      <c r="J142" s="303">
        <f t="shared" si="33"/>
        <v>42526.548221130004</v>
      </c>
      <c r="K142" s="737"/>
      <c r="L142" s="426"/>
      <c r="M142" s="426"/>
      <c r="N142" s="426"/>
      <c r="O142" s="426"/>
      <c r="P142" s="426"/>
      <c r="Q142" s="426"/>
      <c r="R142" s="426"/>
      <c r="S142" s="426"/>
      <c r="T142" s="426"/>
      <c r="U142" s="426"/>
      <c r="V142" s="426"/>
      <c r="W142" s="426"/>
      <c r="X142" s="426"/>
      <c r="Y142" s="426"/>
      <c r="Z142" s="426"/>
    </row>
    <row r="143" spans="1:26" ht="15.75" customHeight="1">
      <c r="A143" s="472" t="str">
        <f t="shared" si="31"/>
        <v>STREETLIGHTING</v>
      </c>
      <c r="B143" s="540" t="s">
        <v>788</v>
      </c>
      <c r="C143" s="536"/>
      <c r="D143" s="318">
        <v>0</v>
      </c>
      <c r="E143" s="628">
        <v>6.5370000000000006E-5</v>
      </c>
      <c r="F143" s="303">
        <f t="shared" si="32"/>
        <v>0</v>
      </c>
      <c r="G143" s="426"/>
      <c r="H143" s="318">
        <v>22256577</v>
      </c>
      <c r="I143" s="628">
        <v>6.5370000000000006E-5</v>
      </c>
      <c r="J143" s="303">
        <f t="shared" si="33"/>
        <v>1454.9124384900001</v>
      </c>
      <c r="K143" s="737"/>
      <c r="L143" s="426"/>
      <c r="M143" s="426"/>
      <c r="N143" s="426"/>
      <c r="O143" s="426"/>
      <c r="P143" s="426"/>
      <c r="Q143" s="426"/>
      <c r="R143" s="426"/>
      <c r="S143" s="426"/>
      <c r="T143" s="426"/>
      <c r="U143" s="426"/>
      <c r="V143" s="426"/>
      <c r="W143" s="426"/>
      <c r="X143" s="426"/>
      <c r="Y143" s="426"/>
      <c r="Z143" s="426"/>
    </row>
    <row r="144" spans="1:26" ht="15.75" customHeight="1">
      <c r="A144" s="472" t="str">
        <f t="shared" si="31"/>
        <v>SENTINEL LIGHTS</v>
      </c>
      <c r="B144" s="540" t="s">
        <v>788</v>
      </c>
      <c r="C144" s="598"/>
      <c r="D144" s="318">
        <v>38427</v>
      </c>
      <c r="E144" s="628">
        <v>6.5370000000000006E-5</v>
      </c>
      <c r="F144" s="303">
        <f t="shared" si="32"/>
        <v>2.5119729900000003</v>
      </c>
      <c r="G144" s="426"/>
      <c r="H144" s="318">
        <v>0</v>
      </c>
      <c r="I144" s="628">
        <v>6.5370000000000006E-5</v>
      </c>
      <c r="J144" s="303">
        <f t="shared" si="33"/>
        <v>0</v>
      </c>
      <c r="K144" s="737"/>
      <c r="L144" s="426"/>
      <c r="M144" s="426"/>
      <c r="N144" s="426"/>
      <c r="O144" s="426"/>
      <c r="P144" s="426"/>
      <c r="Q144" s="426"/>
      <c r="R144" s="426"/>
      <c r="S144" s="426"/>
      <c r="T144" s="426"/>
      <c r="U144" s="426"/>
      <c r="V144" s="426"/>
      <c r="W144" s="426"/>
      <c r="X144" s="426"/>
      <c r="Y144" s="426"/>
      <c r="Z144" s="426"/>
    </row>
    <row r="145" spans="1:26" ht="15.75" customHeight="1">
      <c r="A145" s="472" t="str">
        <f t="shared" si="31"/>
        <v>UNMETERED SCATTERED LOADS</v>
      </c>
      <c r="B145" s="540" t="s">
        <v>788</v>
      </c>
      <c r="C145" s="598"/>
      <c r="D145" s="318">
        <v>14632673</v>
      </c>
      <c r="E145" s="628">
        <v>6.5370000000000006E-5</v>
      </c>
      <c r="F145" s="303">
        <f t="shared" si="32"/>
        <v>956.5378340100001</v>
      </c>
      <c r="G145" s="426"/>
      <c r="H145" s="318">
        <v>0</v>
      </c>
      <c r="I145" s="628">
        <v>6.5370000000000006E-5</v>
      </c>
      <c r="J145" s="303">
        <f t="shared" si="33"/>
        <v>0</v>
      </c>
      <c r="K145" s="737"/>
      <c r="L145" s="426"/>
      <c r="M145" s="426"/>
      <c r="N145" s="426"/>
      <c r="O145" s="426"/>
      <c r="P145" s="426"/>
      <c r="Q145" s="426"/>
      <c r="R145" s="426"/>
      <c r="S145" s="426"/>
      <c r="T145" s="426"/>
      <c r="U145" s="426"/>
      <c r="V145" s="426"/>
      <c r="W145" s="426"/>
      <c r="X145" s="426"/>
      <c r="Y145" s="426"/>
      <c r="Z145" s="426"/>
    </row>
    <row r="146" spans="1:26" ht="15.75" customHeight="1">
      <c r="A146" s="472" t="str">
        <f t="shared" si="31"/>
        <v>DRYCORE</v>
      </c>
      <c r="B146" s="540" t="s">
        <v>788</v>
      </c>
      <c r="C146" s="598"/>
      <c r="D146" s="318">
        <v>0</v>
      </c>
      <c r="E146" s="628">
        <v>6.5370000000000006E-5</v>
      </c>
      <c r="F146" s="303">
        <f t="shared" si="32"/>
        <v>0</v>
      </c>
      <c r="G146" s="426"/>
      <c r="H146" s="318">
        <v>7031411</v>
      </c>
      <c r="I146" s="628">
        <v>6.5370000000000006E-5</v>
      </c>
      <c r="J146" s="303">
        <f t="shared" si="33"/>
        <v>459.64333707000003</v>
      </c>
      <c r="K146" s="737"/>
      <c r="L146" s="426"/>
      <c r="M146" s="426"/>
      <c r="N146" s="426"/>
      <c r="O146" s="426"/>
      <c r="P146" s="426"/>
      <c r="Q146" s="426"/>
      <c r="R146" s="426"/>
      <c r="S146" s="426"/>
      <c r="T146" s="426"/>
      <c r="U146" s="426"/>
      <c r="V146" s="426"/>
      <c r="W146" s="426"/>
      <c r="X146" s="426"/>
      <c r="Y146" s="426"/>
      <c r="Z146" s="426"/>
    </row>
    <row r="147" spans="1:26" ht="14.25" customHeight="1">
      <c r="A147" s="472" t="str">
        <f t="shared" si="31"/>
        <v/>
      </c>
      <c r="B147" s="544"/>
      <c r="C147" s="536"/>
      <c r="D147" s="318">
        <v>0</v>
      </c>
      <c r="E147" s="319"/>
      <c r="F147" s="303">
        <f t="shared" si="32"/>
        <v>0</v>
      </c>
      <c r="G147" s="426"/>
      <c r="H147" s="318">
        <v>0</v>
      </c>
      <c r="I147" s="319"/>
      <c r="J147" s="303">
        <f t="shared" si="33"/>
        <v>0</v>
      </c>
      <c r="K147" s="737"/>
      <c r="L147" s="426"/>
      <c r="M147" s="426"/>
      <c r="N147" s="426"/>
      <c r="O147" s="426"/>
      <c r="P147" s="426"/>
      <c r="Q147" s="426"/>
      <c r="R147" s="426"/>
      <c r="S147" s="426"/>
      <c r="T147" s="426"/>
      <c r="U147" s="426"/>
      <c r="V147" s="426"/>
      <c r="W147" s="426"/>
      <c r="X147" s="426"/>
      <c r="Y147" s="426"/>
      <c r="Z147" s="426"/>
    </row>
    <row r="148" spans="1:26" ht="15.75" customHeight="1">
      <c r="A148" s="472" t="str">
        <f t="shared" si="31"/>
        <v>(volumes for the test year is loss adjusted)</v>
      </c>
      <c r="B148" s="544"/>
      <c r="C148" s="536"/>
      <c r="D148" s="319"/>
      <c r="E148" s="319"/>
      <c r="F148" s="303">
        <f t="shared" si="32"/>
        <v>0</v>
      </c>
      <c r="G148" s="426"/>
      <c r="H148" s="319"/>
      <c r="I148" s="319"/>
      <c r="J148" s="303">
        <f t="shared" si="33"/>
        <v>0</v>
      </c>
      <c r="K148" s="738"/>
      <c r="L148" s="426"/>
      <c r="M148" s="426"/>
      <c r="N148" s="426"/>
      <c r="O148" s="426"/>
      <c r="P148" s="426"/>
      <c r="Q148" s="426"/>
      <c r="R148" s="426"/>
      <c r="S148" s="426"/>
      <c r="T148" s="426"/>
      <c r="U148" s="426"/>
      <c r="V148" s="426"/>
      <c r="W148" s="426"/>
      <c r="X148" s="426"/>
      <c r="Y148" s="426"/>
      <c r="Z148" s="426"/>
    </row>
    <row r="149" spans="1:26" ht="15.75" customHeight="1">
      <c r="A149" s="535" t="s">
        <v>818</v>
      </c>
      <c r="B149" s="474"/>
      <c r="C149" s="536"/>
      <c r="D149" s="552"/>
      <c r="E149" s="472"/>
      <c r="F149" s="303">
        <f>SUM(F138:F148)</f>
        <v>236417.73188580602</v>
      </c>
      <c r="G149" s="472"/>
      <c r="H149" s="472"/>
      <c r="I149" s="472"/>
      <c r="J149" s="303">
        <f>SUM(J138:J148)</f>
        <v>260176.77552182408</v>
      </c>
      <c r="K149" s="548">
        <f>F149+J149</f>
        <v>496594.5074076301</v>
      </c>
      <c r="L149" s="426"/>
      <c r="M149" s="426"/>
      <c r="N149" s="426"/>
      <c r="O149" s="426"/>
      <c r="P149" s="426"/>
      <c r="Q149" s="426"/>
      <c r="R149" s="426"/>
      <c r="S149" s="426"/>
      <c r="T149" s="426"/>
      <c r="U149" s="426"/>
      <c r="V149" s="426"/>
      <c r="W149" s="426"/>
      <c r="X149" s="426"/>
      <c r="Y149" s="426"/>
      <c r="Z149" s="426"/>
    </row>
    <row r="150" spans="1:26" ht="15.75" customHeight="1">
      <c r="A150" s="426"/>
      <c r="B150" s="426"/>
      <c r="C150" s="426"/>
      <c r="D150" s="426"/>
      <c r="E150" s="426"/>
      <c r="F150" s="426"/>
      <c r="G150" s="426"/>
      <c r="H150" s="426"/>
      <c r="I150" s="426"/>
      <c r="J150" s="426"/>
      <c r="K150" s="426"/>
      <c r="L150" s="426"/>
      <c r="M150" s="426"/>
      <c r="N150" s="426"/>
      <c r="O150" s="426"/>
      <c r="P150" s="426"/>
      <c r="Q150" s="426"/>
      <c r="R150" s="426"/>
      <c r="S150" s="426"/>
      <c r="T150" s="426"/>
      <c r="U150" s="426"/>
      <c r="V150" s="426"/>
      <c r="W150" s="426"/>
      <c r="X150" s="426"/>
      <c r="Y150" s="426"/>
      <c r="Z150" s="426"/>
    </row>
    <row r="151" spans="1:26" ht="15.75" customHeight="1">
      <c r="A151" s="531" t="s">
        <v>832</v>
      </c>
      <c r="B151" s="743"/>
      <c r="C151" s="532"/>
      <c r="D151" s="745"/>
      <c r="E151" s="743"/>
      <c r="F151" s="736"/>
      <c r="G151" s="433"/>
      <c r="H151" s="736"/>
      <c r="I151" s="743"/>
      <c r="J151" s="736" t="s">
        <v>815</v>
      </c>
      <c r="K151" s="745" t="s">
        <v>144</v>
      </c>
      <c r="L151" s="426"/>
      <c r="M151" s="426"/>
      <c r="N151" s="426"/>
      <c r="O151" s="426"/>
      <c r="P151" s="426"/>
      <c r="Q151" s="426"/>
      <c r="R151" s="426"/>
      <c r="S151" s="426"/>
      <c r="T151" s="426"/>
      <c r="U151" s="426"/>
      <c r="V151" s="426"/>
      <c r="W151" s="426"/>
      <c r="X151" s="426"/>
      <c r="Y151" s="426"/>
      <c r="Z151" s="426"/>
    </row>
    <row r="152" spans="1:26" ht="15.75" customHeight="1">
      <c r="A152" s="535" t="s">
        <v>820</v>
      </c>
      <c r="B152" s="652"/>
      <c r="C152" s="532"/>
      <c r="D152" s="654"/>
      <c r="E152" s="652"/>
      <c r="F152" s="738"/>
      <c r="G152" s="433"/>
      <c r="H152" s="738"/>
      <c r="I152" s="652"/>
      <c r="J152" s="738"/>
      <c r="K152" s="740"/>
      <c r="L152" s="545"/>
      <c r="M152" s="426"/>
      <c r="N152" s="426"/>
      <c r="O152" s="426"/>
      <c r="P152" s="426"/>
      <c r="Q152" s="426"/>
      <c r="R152" s="426"/>
      <c r="S152" s="426"/>
      <c r="T152" s="426"/>
      <c r="U152" s="426"/>
      <c r="V152" s="426"/>
      <c r="W152" s="426"/>
      <c r="X152" s="426"/>
      <c r="Y152" s="426"/>
      <c r="Z152" s="426"/>
    </row>
    <row r="153" spans="1:26" ht="15.75" customHeight="1">
      <c r="A153" s="544" t="s">
        <v>597</v>
      </c>
      <c r="B153" s="599" t="s">
        <v>833</v>
      </c>
      <c r="C153" s="536"/>
      <c r="D153" s="318">
        <v>358968</v>
      </c>
      <c r="E153" s="600">
        <v>0.44</v>
      </c>
      <c r="F153" s="303">
        <f t="shared" ref="F153:F160" si="34">D153*E153*12</f>
        <v>1895351.04</v>
      </c>
      <c r="G153" s="426"/>
      <c r="H153" s="319"/>
      <c r="I153" s="601">
        <f t="shared" ref="I153:I154" si="35">E153</f>
        <v>0.44</v>
      </c>
      <c r="J153" s="303">
        <f t="shared" ref="J153:J160" si="36">H153*I153*12</f>
        <v>0</v>
      </c>
      <c r="K153" s="739"/>
      <c r="L153" s="545"/>
      <c r="M153" s="426"/>
      <c r="N153" s="426"/>
      <c r="O153" s="426"/>
      <c r="P153" s="426"/>
      <c r="Q153" s="426"/>
      <c r="R153" s="426"/>
      <c r="S153" s="426"/>
      <c r="T153" s="426"/>
      <c r="U153" s="426"/>
      <c r="V153" s="426"/>
      <c r="W153" s="426"/>
      <c r="X153" s="426"/>
      <c r="Y153" s="426"/>
      <c r="Z153" s="426"/>
    </row>
    <row r="154" spans="1:26" ht="15.75" customHeight="1">
      <c r="A154" s="546" t="s">
        <v>834</v>
      </c>
      <c r="B154" s="599" t="s">
        <v>833</v>
      </c>
      <c r="C154" s="536"/>
      <c r="D154" s="318">
        <v>26406</v>
      </c>
      <c r="E154" s="600">
        <v>0.44</v>
      </c>
      <c r="F154" s="303">
        <f t="shared" si="34"/>
        <v>139423.67999999999</v>
      </c>
      <c r="G154" s="426"/>
      <c r="H154" s="319"/>
      <c r="I154" s="601">
        <f t="shared" si="35"/>
        <v>0.44</v>
      </c>
      <c r="J154" s="303">
        <f t="shared" si="36"/>
        <v>0</v>
      </c>
      <c r="K154" s="631"/>
      <c r="L154" s="545"/>
      <c r="M154" s="426"/>
      <c r="N154" s="426"/>
      <c r="O154" s="426"/>
      <c r="P154" s="426"/>
      <c r="Q154" s="426"/>
      <c r="R154" s="426"/>
      <c r="S154" s="426"/>
      <c r="T154" s="426"/>
      <c r="U154" s="426"/>
      <c r="V154" s="426"/>
      <c r="W154" s="426"/>
      <c r="X154" s="426"/>
      <c r="Y154" s="426"/>
      <c r="Z154" s="426"/>
    </row>
    <row r="155" spans="1:26" ht="15.75" customHeight="1">
      <c r="A155" s="546"/>
      <c r="B155" s="474"/>
      <c r="C155" s="536"/>
      <c r="D155" s="319"/>
      <c r="E155" s="319"/>
      <c r="F155" s="303">
        <f t="shared" si="34"/>
        <v>0</v>
      </c>
      <c r="G155" s="426"/>
      <c r="H155" s="319"/>
      <c r="I155" s="319"/>
      <c r="J155" s="303">
        <f t="shared" si="36"/>
        <v>0</v>
      </c>
      <c r="K155" s="631"/>
      <c r="L155" s="545"/>
      <c r="M155" s="426"/>
      <c r="N155" s="426"/>
      <c r="O155" s="426"/>
      <c r="P155" s="426"/>
      <c r="Q155" s="426"/>
      <c r="R155" s="426"/>
      <c r="S155" s="426"/>
      <c r="T155" s="426"/>
      <c r="U155" s="426"/>
      <c r="V155" s="426"/>
      <c r="W155" s="426"/>
      <c r="X155" s="426"/>
      <c r="Y155" s="426"/>
      <c r="Z155" s="426"/>
    </row>
    <row r="156" spans="1:26" ht="15.75" customHeight="1">
      <c r="A156" s="546"/>
      <c r="B156" s="474"/>
      <c r="C156" s="536"/>
      <c r="D156" s="319"/>
      <c r="E156" s="319"/>
      <c r="F156" s="303">
        <f t="shared" si="34"/>
        <v>0</v>
      </c>
      <c r="G156" s="426"/>
      <c r="H156" s="319"/>
      <c r="I156" s="319"/>
      <c r="J156" s="303">
        <f t="shared" si="36"/>
        <v>0</v>
      </c>
      <c r="K156" s="631"/>
      <c r="L156" s="545"/>
      <c r="M156" s="426"/>
      <c r="N156" s="426"/>
      <c r="O156" s="426"/>
      <c r="P156" s="426"/>
      <c r="Q156" s="426"/>
      <c r="R156" s="426"/>
      <c r="S156" s="426"/>
      <c r="T156" s="426"/>
      <c r="U156" s="426"/>
      <c r="V156" s="426"/>
      <c r="W156" s="426"/>
      <c r="X156" s="426"/>
      <c r="Y156" s="426"/>
      <c r="Z156" s="426"/>
    </row>
    <row r="157" spans="1:26" ht="15.75" customHeight="1">
      <c r="A157" s="546"/>
      <c r="B157" s="474"/>
      <c r="C157" s="536"/>
      <c r="D157" s="319"/>
      <c r="E157" s="319"/>
      <c r="F157" s="303">
        <f t="shared" si="34"/>
        <v>0</v>
      </c>
      <c r="G157" s="426"/>
      <c r="H157" s="319"/>
      <c r="I157" s="319"/>
      <c r="J157" s="303">
        <f t="shared" si="36"/>
        <v>0</v>
      </c>
      <c r="K157" s="631"/>
      <c r="L157" s="545"/>
      <c r="M157" s="426"/>
      <c r="N157" s="426"/>
      <c r="O157" s="426"/>
      <c r="P157" s="426"/>
      <c r="Q157" s="426"/>
      <c r="R157" s="426"/>
      <c r="S157" s="426"/>
      <c r="T157" s="426"/>
      <c r="U157" s="426"/>
      <c r="V157" s="426"/>
      <c r="W157" s="426"/>
      <c r="X157" s="426"/>
      <c r="Y157" s="426"/>
      <c r="Z157" s="426"/>
    </row>
    <row r="158" spans="1:26" ht="15.75" customHeight="1">
      <c r="A158" s="546"/>
      <c r="B158" s="474"/>
      <c r="C158" s="536"/>
      <c r="D158" s="319"/>
      <c r="E158" s="319"/>
      <c r="F158" s="303">
        <f t="shared" si="34"/>
        <v>0</v>
      </c>
      <c r="G158" s="426"/>
      <c r="H158" s="319"/>
      <c r="I158" s="319"/>
      <c r="J158" s="303">
        <f t="shared" si="36"/>
        <v>0</v>
      </c>
      <c r="K158" s="631"/>
      <c r="L158" s="545"/>
      <c r="M158" s="426"/>
      <c r="N158" s="426"/>
      <c r="O158" s="426"/>
      <c r="P158" s="426"/>
      <c r="Q158" s="426"/>
      <c r="R158" s="426"/>
      <c r="S158" s="426"/>
      <c r="T158" s="426"/>
      <c r="U158" s="426"/>
      <c r="V158" s="426"/>
      <c r="W158" s="426"/>
      <c r="X158" s="426"/>
      <c r="Y158" s="426"/>
      <c r="Z158" s="426"/>
    </row>
    <row r="159" spans="1:26" ht="15.75" customHeight="1">
      <c r="A159" s="546"/>
      <c r="B159" s="474"/>
      <c r="C159" s="536"/>
      <c r="D159" s="319"/>
      <c r="E159" s="319"/>
      <c r="F159" s="303">
        <f t="shared" si="34"/>
        <v>0</v>
      </c>
      <c r="G159" s="426"/>
      <c r="H159" s="319"/>
      <c r="I159" s="319"/>
      <c r="J159" s="303">
        <f t="shared" si="36"/>
        <v>0</v>
      </c>
      <c r="K159" s="631"/>
      <c r="L159" s="545"/>
      <c r="M159" s="426"/>
      <c r="N159" s="426"/>
      <c r="O159" s="426"/>
      <c r="P159" s="426"/>
      <c r="Q159" s="426"/>
      <c r="R159" s="426"/>
      <c r="S159" s="426"/>
      <c r="T159" s="426"/>
      <c r="U159" s="426"/>
      <c r="V159" s="426"/>
      <c r="W159" s="426"/>
      <c r="X159" s="426"/>
      <c r="Y159" s="426"/>
      <c r="Z159" s="426"/>
    </row>
    <row r="160" spans="1:26" ht="15.75" customHeight="1">
      <c r="A160" s="546"/>
      <c r="B160" s="474"/>
      <c r="C160" s="536"/>
      <c r="D160" s="319"/>
      <c r="E160" s="319"/>
      <c r="F160" s="303">
        <f t="shared" si="34"/>
        <v>0</v>
      </c>
      <c r="G160" s="426"/>
      <c r="H160" s="319"/>
      <c r="I160" s="319"/>
      <c r="J160" s="303">
        <f t="shared" si="36"/>
        <v>0</v>
      </c>
      <c r="K160" s="602"/>
      <c r="L160" s="545"/>
      <c r="M160" s="426"/>
      <c r="N160" s="426"/>
      <c r="O160" s="426"/>
      <c r="P160" s="426"/>
      <c r="Q160" s="426"/>
      <c r="R160" s="426"/>
      <c r="S160" s="426"/>
      <c r="T160" s="426"/>
      <c r="U160" s="426"/>
      <c r="V160" s="426"/>
      <c r="W160" s="426"/>
      <c r="X160" s="426"/>
      <c r="Y160" s="426"/>
      <c r="Z160" s="426"/>
    </row>
    <row r="161" spans="1:26" ht="15.75" customHeight="1">
      <c r="A161" s="535" t="s">
        <v>818</v>
      </c>
      <c r="B161" s="474"/>
      <c r="C161" s="536"/>
      <c r="D161" s="472"/>
      <c r="E161" s="472"/>
      <c r="F161" s="303">
        <f>SUM(F153:F160)</f>
        <v>2034774.72</v>
      </c>
      <c r="G161" s="472"/>
      <c r="H161" s="472"/>
      <c r="I161" s="472"/>
      <c r="J161" s="303">
        <f>SUM(J153:J160)</f>
        <v>0</v>
      </c>
      <c r="K161" s="303">
        <f>F161+J161</f>
        <v>2034774.72</v>
      </c>
      <c r="L161" s="426"/>
      <c r="M161" s="426"/>
      <c r="N161" s="426"/>
      <c r="O161" s="426"/>
      <c r="P161" s="426"/>
      <c r="Q161" s="426"/>
      <c r="R161" s="426"/>
      <c r="S161" s="426"/>
      <c r="T161" s="426"/>
      <c r="U161" s="426"/>
      <c r="V161" s="426"/>
      <c r="W161" s="426"/>
      <c r="X161" s="426"/>
      <c r="Y161" s="426"/>
      <c r="Z161" s="426"/>
    </row>
    <row r="162" spans="1:26" ht="15.75" customHeight="1">
      <c r="A162" s="472"/>
      <c r="B162" s="472"/>
      <c r="C162" s="536"/>
      <c r="D162" s="472"/>
      <c r="E162" s="472"/>
      <c r="F162" s="472"/>
      <c r="G162" s="472"/>
      <c r="H162" s="472"/>
      <c r="I162" s="472"/>
      <c r="J162" s="472"/>
      <c r="K162" s="426"/>
      <c r="L162" s="426"/>
      <c r="M162" s="426"/>
      <c r="N162" s="426"/>
      <c r="O162" s="426"/>
      <c r="P162" s="426"/>
      <c r="Q162" s="426"/>
      <c r="R162" s="426"/>
      <c r="S162" s="426"/>
      <c r="T162" s="426"/>
      <c r="U162" s="426"/>
      <c r="V162" s="426"/>
      <c r="W162" s="426"/>
      <c r="X162" s="426"/>
      <c r="Y162" s="426"/>
      <c r="Z162" s="426"/>
    </row>
    <row r="163" spans="1:26" ht="15.75" customHeight="1">
      <c r="A163" s="535" t="s">
        <v>835</v>
      </c>
      <c r="B163" s="472"/>
      <c r="C163" s="536"/>
      <c r="D163" s="472"/>
      <c r="E163" s="472"/>
      <c r="F163" s="303">
        <f>SUM(F24+F59+F74+F89+F134+F149+F161+F119)+Q59+Q74</f>
        <v>616391070.69004571</v>
      </c>
      <c r="G163" s="472"/>
      <c r="H163" s="472"/>
      <c r="I163" s="472"/>
      <c r="J163" s="303">
        <f>J24+J44+J59+J74+J89+J104+J119+J134+J149+J161+U59+U74</f>
        <v>601406250.41385674</v>
      </c>
      <c r="K163" s="548">
        <f t="shared" ref="K163:K164" si="37">+F163+J163</f>
        <v>1217797321.1039023</v>
      </c>
      <c r="L163" s="426"/>
      <c r="M163" s="426"/>
      <c r="N163" s="426"/>
      <c r="O163" s="426"/>
      <c r="P163" s="426"/>
      <c r="Q163" s="426"/>
      <c r="R163" s="426"/>
      <c r="S163" s="426"/>
      <c r="T163" s="426"/>
      <c r="U163" s="426"/>
      <c r="V163" s="426"/>
      <c r="W163" s="426"/>
      <c r="X163" s="426"/>
      <c r="Y163" s="426"/>
      <c r="Z163" s="426"/>
    </row>
    <row r="164" spans="1:26" ht="15.75" customHeight="1">
      <c r="A164" s="535" t="s">
        <v>836</v>
      </c>
      <c r="B164" s="603">
        <v>0.23499999999999999</v>
      </c>
      <c r="C164" s="536"/>
      <c r="D164" s="319"/>
      <c r="E164" s="319"/>
      <c r="F164" s="604">
        <f>-F163*B164</f>
        <v>-144851901.61216074</v>
      </c>
      <c r="G164" s="472"/>
      <c r="H164" s="319"/>
      <c r="I164" s="319"/>
      <c r="J164" s="472">
        <v>0</v>
      </c>
      <c r="K164" s="548">
        <f t="shared" si="37"/>
        <v>-144851901.61216074</v>
      </c>
      <c r="L164" s="426"/>
      <c r="M164" s="426"/>
      <c r="N164" s="426"/>
      <c r="O164" s="426"/>
      <c r="P164" s="426"/>
      <c r="Q164" s="426"/>
      <c r="R164" s="426"/>
      <c r="S164" s="426"/>
      <c r="T164" s="426"/>
      <c r="U164" s="426"/>
      <c r="V164" s="426"/>
      <c r="W164" s="426"/>
      <c r="X164" s="426"/>
      <c r="Y164" s="426"/>
      <c r="Z164" s="426"/>
    </row>
    <row r="165" spans="1:26" ht="15.75" customHeight="1">
      <c r="A165" s="535" t="s">
        <v>620</v>
      </c>
      <c r="B165" s="605"/>
      <c r="C165" s="606"/>
      <c r="D165" s="535"/>
      <c r="E165" s="535"/>
      <c r="F165" s="607">
        <f>+F163+F164</f>
        <v>471539169.07788497</v>
      </c>
      <c r="G165" s="535"/>
      <c r="H165" s="535"/>
      <c r="I165" s="535"/>
      <c r="J165" s="607">
        <f t="shared" ref="J165:K165" si="38">+J163+J164</f>
        <v>601406250.41385674</v>
      </c>
      <c r="K165" s="607">
        <f t="shared" si="38"/>
        <v>1072945419.4917417</v>
      </c>
      <c r="L165" s="426"/>
      <c r="M165" s="426"/>
      <c r="N165" s="426"/>
      <c r="O165" s="426"/>
      <c r="P165" s="426"/>
      <c r="Q165" s="426"/>
      <c r="R165" s="426"/>
      <c r="S165" s="426"/>
      <c r="T165" s="426"/>
      <c r="U165" s="426"/>
      <c r="V165" s="426"/>
      <c r="W165" s="426"/>
      <c r="X165" s="426"/>
      <c r="Y165" s="426"/>
      <c r="Z165" s="426"/>
    </row>
    <row r="166" spans="1:26" ht="15.75" customHeight="1">
      <c r="A166" s="606"/>
      <c r="B166" s="608"/>
      <c r="C166" s="529"/>
      <c r="D166" s="529"/>
      <c r="E166" s="529"/>
      <c r="F166" s="609"/>
      <c r="G166" s="529"/>
      <c r="H166" s="529"/>
      <c r="I166" s="529"/>
      <c r="J166" s="609"/>
      <c r="K166" s="609"/>
      <c r="L166" s="426"/>
      <c r="M166" s="426"/>
      <c r="N166" s="426"/>
      <c r="O166" s="426"/>
      <c r="P166" s="426"/>
      <c r="Q166" s="426"/>
      <c r="R166" s="426"/>
      <c r="S166" s="426"/>
      <c r="T166" s="426"/>
      <c r="U166" s="426"/>
      <c r="V166" s="426"/>
      <c r="W166" s="426"/>
      <c r="X166" s="426"/>
      <c r="Y166" s="426"/>
      <c r="Z166" s="426"/>
    </row>
    <row r="167" spans="1:26" ht="15.75" customHeight="1">
      <c r="A167" s="536" t="s">
        <v>837</v>
      </c>
      <c r="B167" s="426"/>
      <c r="C167" s="426"/>
      <c r="D167" s="426"/>
      <c r="E167" s="426"/>
      <c r="F167" s="426"/>
      <c r="G167" s="426"/>
      <c r="H167" s="426"/>
      <c r="I167" s="426"/>
      <c r="J167" s="426"/>
      <c r="K167" s="426"/>
      <c r="L167" s="426"/>
      <c r="M167" s="426"/>
      <c r="N167" s="426"/>
      <c r="O167" s="426"/>
      <c r="P167" s="426"/>
      <c r="Q167" s="426"/>
      <c r="R167" s="426"/>
      <c r="S167" s="426"/>
      <c r="T167" s="426"/>
      <c r="U167" s="426"/>
      <c r="V167" s="426"/>
      <c r="W167" s="426"/>
      <c r="X167" s="426"/>
      <c r="Y167" s="426"/>
      <c r="Z167" s="426"/>
    </row>
    <row r="168" spans="1:26" ht="15.75" customHeight="1">
      <c r="A168" s="536" t="s">
        <v>838</v>
      </c>
      <c r="B168" s="426"/>
      <c r="C168" s="426"/>
      <c r="D168" s="426"/>
      <c r="E168" s="426"/>
      <c r="F168" s="426"/>
      <c r="G168" s="426"/>
      <c r="H168" s="426"/>
      <c r="I168" s="426"/>
      <c r="J168" s="426"/>
      <c r="K168" s="426"/>
      <c r="L168" s="426"/>
      <c r="M168" s="426"/>
      <c r="N168" s="426"/>
      <c r="O168" s="426"/>
      <c r="P168" s="426"/>
      <c r="Q168" s="426"/>
      <c r="R168" s="426"/>
      <c r="S168" s="426"/>
      <c r="T168" s="426"/>
      <c r="U168" s="426"/>
      <c r="V168" s="426"/>
      <c r="W168" s="426"/>
      <c r="X168" s="426"/>
      <c r="Y168" s="426"/>
      <c r="Z168" s="426"/>
    </row>
    <row r="169" spans="1:26" ht="15.75" customHeight="1">
      <c r="A169" s="529"/>
      <c r="B169" s="426"/>
      <c r="C169" s="426"/>
      <c r="D169" s="426"/>
      <c r="E169" s="426"/>
      <c r="F169" s="426"/>
      <c r="G169" s="426"/>
      <c r="H169" s="426"/>
      <c r="I169" s="426"/>
      <c r="J169" s="426"/>
      <c r="K169" s="426"/>
      <c r="L169" s="426"/>
      <c r="M169" s="426"/>
      <c r="N169" s="426"/>
      <c r="O169" s="426"/>
      <c r="P169" s="426"/>
      <c r="Q169" s="426"/>
      <c r="R169" s="426"/>
      <c r="S169" s="426"/>
      <c r="T169" s="426"/>
      <c r="U169" s="426"/>
      <c r="V169" s="426"/>
      <c r="W169" s="426"/>
      <c r="X169" s="426"/>
      <c r="Y169" s="426"/>
      <c r="Z169" s="426"/>
    </row>
    <row r="170" spans="1:26" ht="15.75" customHeight="1">
      <c r="A170" s="426"/>
      <c r="B170" s="426"/>
      <c r="C170" s="426"/>
      <c r="D170" s="748" t="str">
        <f>D10 &amp; " - Cop"</f>
        <v>2029 Test Year - Cop</v>
      </c>
      <c r="E170" s="657"/>
      <c r="F170" s="426"/>
      <c r="G170" s="426"/>
      <c r="H170" s="426"/>
      <c r="I170" s="426"/>
      <c r="J170" s="426"/>
      <c r="K170" s="426"/>
      <c r="L170" s="426"/>
      <c r="M170" s="426"/>
      <c r="N170" s="426"/>
      <c r="O170" s="426"/>
      <c r="P170" s="426"/>
      <c r="Q170" s="426"/>
      <c r="R170" s="426"/>
      <c r="S170" s="426"/>
      <c r="T170" s="426"/>
      <c r="U170" s="426"/>
      <c r="V170" s="426"/>
      <c r="W170" s="426"/>
      <c r="X170" s="426"/>
      <c r="Y170" s="426"/>
      <c r="Z170" s="426"/>
    </row>
    <row r="171" spans="1:26" ht="15.75" customHeight="1">
      <c r="A171" s="426"/>
      <c r="B171" s="426"/>
      <c r="C171" s="426"/>
      <c r="D171" s="472" t="s">
        <v>839</v>
      </c>
      <c r="E171" s="610">
        <f>K24</f>
        <v>757878617.11940002</v>
      </c>
      <c r="F171" s="426"/>
      <c r="G171" s="426"/>
      <c r="H171" s="426"/>
      <c r="I171" s="426"/>
      <c r="J171" s="426"/>
      <c r="K171" s="426"/>
      <c r="L171" s="426"/>
      <c r="M171" s="426"/>
      <c r="N171" s="426"/>
      <c r="O171" s="426"/>
      <c r="P171" s="426"/>
      <c r="Q171" s="426"/>
      <c r="R171" s="426"/>
      <c r="S171" s="426"/>
      <c r="T171" s="426"/>
      <c r="U171" s="426"/>
      <c r="V171" s="426"/>
      <c r="W171" s="426"/>
      <c r="X171" s="426"/>
      <c r="Y171" s="426"/>
      <c r="Z171" s="426"/>
    </row>
    <row r="172" spans="1:26" ht="15.75" customHeight="1">
      <c r="A172" s="426"/>
      <c r="B172" s="426"/>
      <c r="C172" s="426"/>
      <c r="D172" s="472" t="s">
        <v>840</v>
      </c>
      <c r="E172" s="549">
        <f>K44</f>
        <v>248876189.12001997</v>
      </c>
      <c r="F172" s="426"/>
      <c r="G172" s="426"/>
      <c r="H172" s="426"/>
      <c r="I172" s="426"/>
      <c r="J172" s="426"/>
      <c r="K172" s="426"/>
      <c r="L172" s="426"/>
      <c r="M172" s="426"/>
      <c r="N172" s="426"/>
      <c r="O172" s="426"/>
      <c r="P172" s="426"/>
      <c r="Q172" s="426"/>
      <c r="R172" s="426"/>
      <c r="S172" s="426"/>
      <c r="T172" s="426"/>
      <c r="U172" s="426"/>
      <c r="V172" s="426"/>
      <c r="W172" s="426"/>
      <c r="X172" s="426"/>
      <c r="Y172" s="426"/>
      <c r="Z172" s="426"/>
    </row>
    <row r="173" spans="1:26" ht="15.75" customHeight="1">
      <c r="A173" s="426"/>
      <c r="B173" s="426"/>
      <c r="C173" s="426"/>
      <c r="D173" s="472" t="s">
        <v>841</v>
      </c>
      <c r="E173" s="549">
        <f>(K89+K104+K119+K134)</f>
        <v>50232847.61119999</v>
      </c>
      <c r="F173" s="426"/>
      <c r="G173" s="426"/>
      <c r="H173" s="426"/>
      <c r="I173" s="426"/>
      <c r="J173" s="426"/>
      <c r="K173" s="426"/>
      <c r="L173" s="426"/>
      <c r="M173" s="426"/>
      <c r="N173" s="426"/>
      <c r="O173" s="426"/>
      <c r="P173" s="426"/>
      <c r="Q173" s="426"/>
      <c r="R173" s="426"/>
      <c r="S173" s="426"/>
      <c r="T173" s="426"/>
      <c r="U173" s="426"/>
      <c r="V173" s="426"/>
      <c r="W173" s="426"/>
      <c r="X173" s="426"/>
      <c r="Y173" s="426"/>
      <c r="Z173" s="426"/>
    </row>
    <row r="174" spans="1:26" ht="15.75" customHeight="1">
      <c r="A174" s="426"/>
      <c r="B174" s="426"/>
      <c r="C174" s="426"/>
      <c r="D174" s="472" t="s">
        <v>842</v>
      </c>
      <c r="E174" s="549">
        <f>K59+V59</f>
        <v>100954539.35550101</v>
      </c>
      <c r="F174" s="426"/>
      <c r="G174" s="426"/>
      <c r="H174" s="426"/>
      <c r="I174" s="426"/>
      <c r="J174" s="426"/>
      <c r="K174" s="426"/>
      <c r="L174" s="426"/>
      <c r="M174" s="426"/>
      <c r="N174" s="426"/>
      <c r="O174" s="426"/>
      <c r="P174" s="426"/>
      <c r="Q174" s="426"/>
      <c r="R174" s="426"/>
      <c r="S174" s="426"/>
      <c r="T174" s="426"/>
      <c r="U174" s="426"/>
      <c r="V174" s="426"/>
      <c r="W174" s="426"/>
      <c r="X174" s="426"/>
      <c r="Y174" s="426"/>
      <c r="Z174" s="426"/>
    </row>
    <row r="175" spans="1:26" ht="15.75" customHeight="1">
      <c r="A175" s="426"/>
      <c r="B175" s="426"/>
      <c r="C175" s="426"/>
      <c r="D175" s="472" t="s">
        <v>843</v>
      </c>
      <c r="E175" s="549">
        <f>K74+V74</f>
        <v>57323758.670374006</v>
      </c>
      <c r="F175" s="426"/>
      <c r="G175" s="426"/>
      <c r="H175" s="426"/>
      <c r="I175" s="426"/>
      <c r="J175" s="426"/>
      <c r="K175" s="426"/>
      <c r="L175" s="426"/>
      <c r="M175" s="426"/>
      <c r="N175" s="426"/>
      <c r="O175" s="426"/>
      <c r="P175" s="426"/>
      <c r="Q175" s="426"/>
      <c r="R175" s="426"/>
      <c r="S175" s="426"/>
      <c r="T175" s="426"/>
      <c r="U175" s="426"/>
      <c r="V175" s="426"/>
      <c r="W175" s="426"/>
      <c r="X175" s="426"/>
      <c r="Y175" s="426"/>
      <c r="Z175" s="426"/>
    </row>
    <row r="176" spans="1:26" ht="15.75" customHeight="1">
      <c r="A176" s="426"/>
      <c r="B176" s="426"/>
      <c r="C176" s="426"/>
      <c r="D176" s="472" t="s">
        <v>844</v>
      </c>
      <c r="E176" s="549">
        <f>K149</f>
        <v>496594.5074076301</v>
      </c>
      <c r="F176" s="426"/>
      <c r="G176" s="426"/>
      <c r="H176" s="426"/>
      <c r="I176" s="426"/>
      <c r="J176" s="426"/>
      <c r="K176" s="426"/>
      <c r="L176" s="426"/>
      <c r="M176" s="426"/>
      <c r="N176" s="426"/>
      <c r="O176" s="426"/>
      <c r="P176" s="426"/>
      <c r="Q176" s="426"/>
      <c r="R176" s="426"/>
      <c r="S176" s="426"/>
      <c r="T176" s="426"/>
      <c r="U176" s="426"/>
      <c r="V176" s="426"/>
      <c r="W176" s="426"/>
      <c r="X176" s="426"/>
      <c r="Y176" s="426"/>
      <c r="Z176" s="426"/>
    </row>
    <row r="177" spans="1:26" ht="15.75" customHeight="1">
      <c r="A177" s="426"/>
      <c r="B177" s="426"/>
      <c r="C177" s="426"/>
      <c r="D177" s="472" t="s">
        <v>845</v>
      </c>
      <c r="E177" s="549">
        <f>K161</f>
        <v>2034774.72</v>
      </c>
      <c r="F177" s="426"/>
      <c r="G177" s="426"/>
      <c r="H177" s="426"/>
      <c r="I177" s="426"/>
      <c r="J177" s="426"/>
      <c r="K177" s="426"/>
      <c r="L177" s="426"/>
      <c r="M177" s="426"/>
      <c r="N177" s="426"/>
      <c r="O177" s="426"/>
      <c r="P177" s="426"/>
      <c r="Q177" s="426"/>
      <c r="R177" s="426"/>
      <c r="S177" s="426"/>
      <c r="T177" s="426"/>
      <c r="U177" s="426"/>
      <c r="V177" s="426"/>
      <c r="W177" s="426"/>
      <c r="X177" s="426"/>
      <c r="Y177" s="426"/>
      <c r="Z177" s="426"/>
    </row>
    <row r="178" spans="1:26" ht="15.75" customHeight="1">
      <c r="A178" s="426"/>
      <c r="B178" s="426"/>
      <c r="C178" s="426"/>
      <c r="D178" s="472" t="s">
        <v>846</v>
      </c>
      <c r="E178" s="549">
        <f>+K164</f>
        <v>-144851901.61216074</v>
      </c>
      <c r="F178" s="426"/>
      <c r="G178" s="426"/>
      <c r="H178" s="426"/>
      <c r="I178" s="426"/>
      <c r="J178" s="426"/>
      <c r="K178" s="426"/>
      <c r="L178" s="426"/>
      <c r="M178" s="426"/>
      <c r="N178" s="426"/>
      <c r="O178" s="426"/>
      <c r="P178" s="426"/>
      <c r="Q178" s="426"/>
      <c r="R178" s="426"/>
      <c r="S178" s="426"/>
      <c r="T178" s="426"/>
      <c r="U178" s="426"/>
      <c r="V178" s="426"/>
      <c r="W178" s="426"/>
      <c r="X178" s="426"/>
      <c r="Y178" s="426"/>
      <c r="Z178" s="426"/>
    </row>
    <row r="179" spans="1:26" ht="15.75" customHeight="1">
      <c r="A179" s="426"/>
      <c r="B179" s="426"/>
      <c r="C179" s="426"/>
      <c r="D179" s="535" t="s">
        <v>620</v>
      </c>
      <c r="E179" s="612">
        <f>SUM(E171:E178)</f>
        <v>1072945419.4917419</v>
      </c>
      <c r="F179" s="426"/>
      <c r="G179" s="426"/>
      <c r="H179" s="426"/>
      <c r="I179" s="426"/>
      <c r="J179" s="426"/>
      <c r="K179" s="426"/>
      <c r="L179" s="426"/>
      <c r="M179" s="426"/>
      <c r="N179" s="426"/>
      <c r="O179" s="426"/>
      <c r="P179" s="426"/>
      <c r="Q179" s="426"/>
      <c r="R179" s="426"/>
      <c r="S179" s="426"/>
      <c r="T179" s="426"/>
      <c r="U179" s="426"/>
      <c r="V179" s="426"/>
      <c r="W179" s="426"/>
      <c r="X179" s="426"/>
      <c r="Y179" s="426"/>
      <c r="Z179" s="426"/>
    </row>
    <row r="180" spans="1:26" ht="15.75" customHeight="1">
      <c r="A180" s="426"/>
      <c r="B180" s="426"/>
      <c r="C180" s="426"/>
      <c r="D180" s="426"/>
      <c r="E180" s="524">
        <f>+E179-K165</f>
        <v>0</v>
      </c>
      <c r="F180" s="555"/>
      <c r="G180" s="426"/>
      <c r="H180" s="426"/>
      <c r="I180" s="426"/>
      <c r="J180" s="426"/>
      <c r="K180" s="426"/>
      <c r="L180" s="426"/>
      <c r="M180" s="426"/>
      <c r="N180" s="426"/>
      <c r="O180" s="426"/>
      <c r="P180" s="426"/>
      <c r="Q180" s="426"/>
      <c r="R180" s="426"/>
      <c r="S180" s="426"/>
      <c r="T180" s="426"/>
      <c r="U180" s="426"/>
      <c r="V180" s="426"/>
      <c r="W180" s="426"/>
      <c r="X180" s="426"/>
      <c r="Y180" s="426"/>
      <c r="Z180" s="426"/>
    </row>
    <row r="181" spans="1:26" ht="15.75" customHeight="1">
      <c r="A181" s="426"/>
      <c r="B181" s="426"/>
      <c r="C181" s="426"/>
      <c r="D181" s="426"/>
      <c r="E181" s="426"/>
      <c r="F181" s="426"/>
      <c r="G181" s="426"/>
      <c r="H181" s="426"/>
      <c r="I181" s="426"/>
      <c r="J181" s="426"/>
      <c r="K181" s="426"/>
      <c r="L181" s="426"/>
      <c r="M181" s="426"/>
      <c r="N181" s="426"/>
      <c r="O181" s="426"/>
      <c r="P181" s="426"/>
      <c r="Q181" s="426"/>
      <c r="R181" s="426"/>
      <c r="S181" s="426"/>
      <c r="T181" s="426"/>
      <c r="U181" s="426"/>
      <c r="V181" s="426"/>
      <c r="W181" s="426"/>
      <c r="X181" s="426"/>
      <c r="Y181" s="426"/>
      <c r="Z181" s="426"/>
    </row>
    <row r="182" spans="1:26" ht="15.75" customHeight="1">
      <c r="A182" s="426"/>
      <c r="B182" s="426"/>
      <c r="C182" s="426"/>
      <c r="D182" s="426"/>
      <c r="E182" s="426"/>
      <c r="F182" s="426"/>
      <c r="G182" s="426"/>
      <c r="H182" s="426"/>
      <c r="I182" s="426"/>
      <c r="J182" s="426"/>
      <c r="K182" s="426"/>
      <c r="L182" s="426"/>
      <c r="M182" s="426"/>
      <c r="N182" s="426"/>
      <c r="O182" s="426"/>
      <c r="P182" s="426"/>
      <c r="Q182" s="426"/>
      <c r="R182" s="426"/>
      <c r="S182" s="426"/>
      <c r="T182" s="426"/>
      <c r="U182" s="426"/>
      <c r="V182" s="426"/>
      <c r="W182" s="426"/>
      <c r="X182" s="426"/>
      <c r="Y182" s="426"/>
      <c r="Z182" s="426"/>
    </row>
    <row r="183" spans="1:26" ht="15.75" customHeight="1">
      <c r="A183" s="426"/>
      <c r="B183" s="426"/>
      <c r="C183" s="426"/>
      <c r="D183" s="426"/>
      <c r="E183" s="426"/>
      <c r="F183" s="426"/>
      <c r="G183" s="426"/>
      <c r="H183" s="426"/>
      <c r="I183" s="426"/>
      <c r="J183" s="426"/>
      <c r="K183" s="426"/>
      <c r="L183" s="426"/>
      <c r="M183" s="426"/>
      <c r="N183" s="426"/>
      <c r="O183" s="426"/>
      <c r="P183" s="426"/>
      <c r="Q183" s="426"/>
      <c r="R183" s="426"/>
      <c r="S183" s="426"/>
      <c r="T183" s="426"/>
      <c r="U183" s="426"/>
      <c r="V183" s="426"/>
      <c r="W183" s="426"/>
      <c r="X183" s="426"/>
      <c r="Y183" s="426"/>
      <c r="Z183" s="426"/>
    </row>
    <row r="184" spans="1:26" ht="15.75" customHeight="1">
      <c r="A184" s="426"/>
      <c r="B184" s="426"/>
      <c r="C184" s="426"/>
      <c r="D184" s="426"/>
      <c r="E184" s="426"/>
      <c r="F184" s="426"/>
      <c r="G184" s="426"/>
      <c r="H184" s="426"/>
      <c r="I184" s="426"/>
      <c r="J184" s="426"/>
      <c r="K184" s="426"/>
      <c r="L184" s="426"/>
      <c r="M184" s="426"/>
      <c r="N184" s="426"/>
      <c r="O184" s="426"/>
      <c r="P184" s="426"/>
      <c r="Q184" s="426"/>
      <c r="R184" s="426"/>
      <c r="S184" s="426"/>
      <c r="T184" s="426"/>
      <c r="U184" s="426"/>
      <c r="V184" s="426"/>
      <c r="W184" s="426"/>
      <c r="X184" s="426"/>
      <c r="Y184" s="426"/>
      <c r="Z184" s="426"/>
    </row>
    <row r="185" spans="1:26" ht="15.75" customHeight="1">
      <c r="A185" s="426"/>
      <c r="B185" s="426"/>
      <c r="C185" s="426"/>
      <c r="D185" s="426"/>
      <c r="E185" s="426"/>
      <c r="F185" s="426"/>
      <c r="G185" s="426"/>
      <c r="H185" s="426"/>
      <c r="I185" s="426"/>
      <c r="J185" s="426"/>
      <c r="K185" s="426"/>
      <c r="L185" s="426"/>
      <c r="M185" s="426"/>
      <c r="N185" s="426"/>
      <c r="O185" s="426"/>
      <c r="P185" s="426"/>
      <c r="Q185" s="426"/>
      <c r="R185" s="426"/>
      <c r="S185" s="426"/>
      <c r="T185" s="426"/>
      <c r="U185" s="426"/>
      <c r="V185" s="426"/>
      <c r="W185" s="426"/>
      <c r="X185" s="426"/>
      <c r="Y185" s="426"/>
      <c r="Z185" s="426"/>
    </row>
    <row r="186" spans="1:26" ht="15.75" customHeight="1">
      <c r="A186" s="426"/>
      <c r="B186" s="426"/>
      <c r="C186" s="426"/>
      <c r="D186" s="426"/>
      <c r="E186" s="426"/>
      <c r="F186" s="426"/>
      <c r="G186" s="426"/>
      <c r="H186" s="426"/>
      <c r="I186" s="426"/>
      <c r="J186" s="426"/>
      <c r="K186" s="426"/>
      <c r="L186" s="426"/>
      <c r="M186" s="426"/>
      <c r="N186" s="426"/>
      <c r="O186" s="426"/>
      <c r="P186" s="426"/>
      <c r="Q186" s="426"/>
      <c r="R186" s="426"/>
      <c r="S186" s="426"/>
      <c r="T186" s="426"/>
      <c r="U186" s="426"/>
      <c r="V186" s="426"/>
      <c r="W186" s="426"/>
      <c r="X186" s="426"/>
      <c r="Y186" s="426"/>
      <c r="Z186" s="426"/>
    </row>
    <row r="187" spans="1:26" ht="15.75" customHeight="1">
      <c r="A187" s="426"/>
      <c r="B187" s="426"/>
      <c r="C187" s="426"/>
      <c r="D187" s="426"/>
      <c r="E187" s="426"/>
      <c r="F187" s="426"/>
      <c r="G187" s="426"/>
      <c r="H187" s="426"/>
      <c r="I187" s="426"/>
      <c r="J187" s="426"/>
      <c r="K187" s="426"/>
      <c r="L187" s="426"/>
      <c r="M187" s="426"/>
      <c r="N187" s="426"/>
      <c r="O187" s="426"/>
      <c r="P187" s="426"/>
      <c r="Q187" s="426"/>
      <c r="R187" s="426"/>
      <c r="S187" s="426"/>
      <c r="T187" s="426"/>
      <c r="U187" s="426"/>
      <c r="V187" s="426"/>
      <c r="W187" s="426"/>
      <c r="X187" s="426"/>
      <c r="Y187" s="426"/>
      <c r="Z187" s="426"/>
    </row>
    <row r="188" spans="1:26" ht="15.75" customHeight="1">
      <c r="A188" s="426"/>
      <c r="B188" s="426"/>
      <c r="C188" s="426"/>
      <c r="D188" s="426"/>
      <c r="E188" s="426"/>
      <c r="F188" s="426"/>
      <c r="G188" s="426"/>
      <c r="H188" s="426"/>
      <c r="I188" s="426"/>
      <c r="J188" s="426"/>
      <c r="K188" s="426"/>
      <c r="L188" s="426"/>
      <c r="M188" s="426"/>
      <c r="N188" s="426"/>
      <c r="O188" s="426"/>
      <c r="P188" s="426"/>
      <c r="Q188" s="426"/>
      <c r="R188" s="426"/>
      <c r="S188" s="426"/>
      <c r="T188" s="426"/>
      <c r="U188" s="426"/>
      <c r="V188" s="426"/>
      <c r="W188" s="426"/>
      <c r="X188" s="426"/>
      <c r="Y188" s="426"/>
      <c r="Z188" s="426"/>
    </row>
    <row r="189" spans="1:26" ht="15.75" customHeight="1">
      <c r="A189" s="426"/>
      <c r="B189" s="426"/>
      <c r="C189" s="426"/>
      <c r="D189" s="426"/>
      <c r="E189" s="426"/>
      <c r="F189" s="426"/>
      <c r="G189" s="426"/>
      <c r="H189" s="426"/>
      <c r="I189" s="426"/>
      <c r="J189" s="426"/>
      <c r="K189" s="426"/>
      <c r="L189" s="426"/>
      <c r="M189" s="426"/>
      <c r="N189" s="426"/>
      <c r="O189" s="426"/>
      <c r="P189" s="426"/>
      <c r="Q189" s="426"/>
      <c r="R189" s="426"/>
      <c r="S189" s="426"/>
      <c r="T189" s="426"/>
      <c r="U189" s="426"/>
      <c r="V189" s="426"/>
      <c r="W189" s="426"/>
      <c r="X189" s="426"/>
      <c r="Y189" s="426"/>
      <c r="Z189" s="426"/>
    </row>
    <row r="190" spans="1:26" ht="15.75" customHeight="1">
      <c r="A190" s="426"/>
      <c r="B190" s="426"/>
      <c r="C190" s="426"/>
      <c r="D190" s="426"/>
      <c r="E190" s="426"/>
      <c r="F190" s="426"/>
      <c r="G190" s="426"/>
      <c r="H190" s="426"/>
      <c r="I190" s="426"/>
      <c r="J190" s="426"/>
      <c r="K190" s="426"/>
      <c r="L190" s="426"/>
      <c r="M190" s="426"/>
      <c r="N190" s="426"/>
      <c r="O190" s="426"/>
      <c r="P190" s="426"/>
      <c r="Q190" s="426"/>
      <c r="R190" s="426"/>
      <c r="S190" s="426"/>
      <c r="T190" s="426"/>
      <c r="U190" s="426"/>
      <c r="V190" s="426"/>
      <c r="W190" s="426"/>
      <c r="X190" s="426"/>
      <c r="Y190" s="426"/>
      <c r="Z190" s="426"/>
    </row>
    <row r="191" spans="1:26" ht="15.75" customHeight="1">
      <c r="A191" s="426"/>
      <c r="B191" s="426"/>
      <c r="C191" s="426"/>
      <c r="D191" s="426"/>
      <c r="E191" s="426"/>
      <c r="F191" s="426"/>
      <c r="G191" s="426"/>
      <c r="H191" s="426"/>
      <c r="I191" s="426"/>
      <c r="J191" s="426"/>
      <c r="K191" s="426"/>
      <c r="L191" s="426"/>
      <c r="M191" s="426"/>
      <c r="N191" s="426"/>
      <c r="O191" s="426"/>
      <c r="P191" s="426"/>
      <c r="Q191" s="426"/>
      <c r="R191" s="426"/>
      <c r="S191" s="426"/>
      <c r="T191" s="426"/>
      <c r="U191" s="426"/>
      <c r="V191" s="426"/>
      <c r="W191" s="426"/>
      <c r="X191" s="426"/>
      <c r="Y191" s="426"/>
      <c r="Z191" s="426"/>
    </row>
    <row r="192" spans="1:26" ht="15.75" customHeight="1">
      <c r="A192" s="426"/>
      <c r="B192" s="426"/>
      <c r="C192" s="426"/>
      <c r="D192" s="426"/>
      <c r="E192" s="426"/>
      <c r="F192" s="426"/>
      <c r="G192" s="426"/>
      <c r="H192" s="426"/>
      <c r="I192" s="426"/>
      <c r="J192" s="426"/>
      <c r="K192" s="426"/>
      <c r="L192" s="426"/>
      <c r="M192" s="426"/>
      <c r="N192" s="426"/>
      <c r="O192" s="426"/>
      <c r="P192" s="426"/>
      <c r="Q192" s="426"/>
      <c r="R192" s="426"/>
      <c r="S192" s="426"/>
      <c r="T192" s="426"/>
      <c r="U192" s="426"/>
      <c r="V192" s="426"/>
      <c r="W192" s="426"/>
      <c r="X192" s="426"/>
      <c r="Y192" s="426"/>
      <c r="Z192" s="426"/>
    </row>
    <row r="193" spans="1:26" ht="15.75" customHeight="1">
      <c r="A193" s="426"/>
      <c r="B193" s="426"/>
      <c r="C193" s="426"/>
      <c r="D193" s="426"/>
      <c r="E193" s="426"/>
      <c r="F193" s="426"/>
      <c r="G193" s="426"/>
      <c r="H193" s="426"/>
      <c r="I193" s="426"/>
      <c r="J193" s="426"/>
      <c r="K193" s="426"/>
      <c r="L193" s="426"/>
      <c r="M193" s="426"/>
      <c r="N193" s="426"/>
      <c r="O193" s="426"/>
      <c r="P193" s="426"/>
      <c r="Q193" s="426"/>
      <c r="R193" s="426"/>
      <c r="S193" s="426"/>
      <c r="T193" s="426"/>
      <c r="U193" s="426"/>
      <c r="V193" s="426"/>
      <c r="W193" s="426"/>
      <c r="X193" s="426"/>
      <c r="Y193" s="426"/>
      <c r="Z193" s="426"/>
    </row>
    <row r="194" spans="1:26" ht="15.75" customHeight="1">
      <c r="A194" s="426"/>
      <c r="B194" s="426"/>
      <c r="C194" s="426"/>
      <c r="D194" s="426"/>
      <c r="E194" s="426"/>
      <c r="F194" s="426"/>
      <c r="G194" s="426"/>
      <c r="H194" s="426"/>
      <c r="I194" s="426"/>
      <c r="J194" s="426"/>
      <c r="K194" s="426"/>
      <c r="L194" s="426"/>
      <c r="M194" s="426"/>
      <c r="N194" s="426"/>
      <c r="O194" s="426"/>
      <c r="P194" s="426"/>
      <c r="Q194" s="426"/>
      <c r="R194" s="426"/>
      <c r="S194" s="426"/>
      <c r="T194" s="426"/>
      <c r="U194" s="426"/>
      <c r="V194" s="426"/>
      <c r="W194" s="426"/>
      <c r="X194" s="426"/>
      <c r="Y194" s="426"/>
      <c r="Z194" s="426"/>
    </row>
    <row r="195" spans="1:26" ht="15.75" customHeight="1">
      <c r="A195" s="426"/>
      <c r="B195" s="426"/>
      <c r="C195" s="426"/>
      <c r="D195" s="426"/>
      <c r="E195" s="426"/>
      <c r="F195" s="426"/>
      <c r="G195" s="426"/>
      <c r="H195" s="426"/>
      <c r="I195" s="426"/>
      <c r="J195" s="426"/>
      <c r="K195" s="426"/>
      <c r="L195" s="426"/>
      <c r="M195" s="426"/>
      <c r="N195" s="426"/>
      <c r="O195" s="426"/>
      <c r="P195" s="426"/>
      <c r="Q195" s="426"/>
      <c r="R195" s="426"/>
      <c r="S195" s="426"/>
      <c r="T195" s="426"/>
      <c r="U195" s="426"/>
      <c r="V195" s="426"/>
      <c r="W195" s="426"/>
      <c r="X195" s="426"/>
      <c r="Y195" s="426"/>
      <c r="Z195" s="426"/>
    </row>
    <row r="196" spans="1:26" ht="15.75" customHeight="1">
      <c r="A196" s="426"/>
      <c r="B196" s="426"/>
      <c r="C196" s="426"/>
      <c r="D196" s="426"/>
      <c r="E196" s="426"/>
      <c r="F196" s="426"/>
      <c r="G196" s="426"/>
      <c r="H196" s="426"/>
      <c r="I196" s="426"/>
      <c r="J196" s="426"/>
      <c r="K196" s="426"/>
      <c r="L196" s="426"/>
      <c r="M196" s="426"/>
      <c r="N196" s="426"/>
      <c r="O196" s="426"/>
      <c r="P196" s="426"/>
      <c r="Q196" s="426"/>
      <c r="R196" s="426"/>
      <c r="S196" s="426"/>
      <c r="T196" s="426"/>
      <c r="U196" s="426"/>
      <c r="V196" s="426"/>
      <c r="W196" s="426"/>
      <c r="X196" s="426"/>
      <c r="Y196" s="426"/>
      <c r="Z196" s="426"/>
    </row>
    <row r="197" spans="1:26" ht="15.75" customHeight="1">
      <c r="A197" s="426"/>
      <c r="B197" s="426"/>
      <c r="C197" s="426"/>
      <c r="D197" s="426"/>
      <c r="E197" s="426"/>
      <c r="F197" s="426"/>
      <c r="G197" s="426"/>
      <c r="H197" s="426"/>
      <c r="I197" s="426"/>
      <c r="J197" s="426"/>
      <c r="K197" s="426"/>
      <c r="L197" s="426"/>
      <c r="M197" s="426"/>
      <c r="N197" s="426"/>
      <c r="O197" s="426"/>
      <c r="P197" s="426"/>
      <c r="Q197" s="426"/>
      <c r="R197" s="426"/>
      <c r="S197" s="426"/>
      <c r="T197" s="426"/>
      <c r="U197" s="426"/>
      <c r="V197" s="426"/>
      <c r="W197" s="426"/>
      <c r="X197" s="426"/>
      <c r="Y197" s="426"/>
      <c r="Z197" s="426"/>
    </row>
    <row r="198" spans="1:26" ht="15.75" customHeight="1">
      <c r="A198" s="426"/>
      <c r="B198" s="426"/>
      <c r="C198" s="426"/>
      <c r="D198" s="426"/>
      <c r="E198" s="426"/>
      <c r="F198" s="426"/>
      <c r="G198" s="426"/>
      <c r="H198" s="426"/>
      <c r="I198" s="426"/>
      <c r="J198" s="426"/>
      <c r="K198" s="426"/>
      <c r="L198" s="426"/>
      <c r="M198" s="426"/>
      <c r="N198" s="426"/>
      <c r="O198" s="426"/>
      <c r="P198" s="426"/>
      <c r="Q198" s="426"/>
      <c r="R198" s="426"/>
      <c r="S198" s="426"/>
      <c r="T198" s="426"/>
      <c r="U198" s="426"/>
      <c r="V198" s="426"/>
      <c r="W198" s="426"/>
      <c r="X198" s="426"/>
      <c r="Y198" s="426"/>
      <c r="Z198" s="426"/>
    </row>
    <row r="199" spans="1:26" ht="15.75" customHeight="1">
      <c r="A199" s="426"/>
      <c r="B199" s="426"/>
      <c r="C199" s="426"/>
      <c r="D199" s="426"/>
      <c r="E199" s="426"/>
      <c r="F199" s="426"/>
      <c r="G199" s="426"/>
      <c r="H199" s="426"/>
      <c r="I199" s="426"/>
      <c r="J199" s="426"/>
      <c r="K199" s="426"/>
      <c r="L199" s="426"/>
      <c r="M199" s="426"/>
      <c r="N199" s="426"/>
      <c r="O199" s="426"/>
      <c r="P199" s="426"/>
      <c r="Q199" s="426"/>
      <c r="R199" s="426"/>
      <c r="S199" s="426"/>
      <c r="T199" s="426"/>
      <c r="U199" s="426"/>
      <c r="V199" s="426"/>
      <c r="W199" s="426"/>
      <c r="X199" s="426"/>
      <c r="Y199" s="426"/>
      <c r="Z199" s="426"/>
    </row>
    <row r="200" spans="1:26" ht="15.75" customHeight="1">
      <c r="A200" s="426"/>
      <c r="B200" s="426"/>
      <c r="C200" s="426"/>
      <c r="D200" s="426"/>
      <c r="E200" s="426"/>
      <c r="F200" s="426"/>
      <c r="G200" s="426"/>
      <c r="H200" s="426"/>
      <c r="I200" s="426"/>
      <c r="J200" s="426"/>
      <c r="K200" s="426"/>
      <c r="L200" s="426"/>
      <c r="M200" s="426"/>
      <c r="N200" s="426"/>
      <c r="O200" s="426"/>
      <c r="P200" s="426"/>
      <c r="Q200" s="426"/>
      <c r="R200" s="426"/>
      <c r="S200" s="426"/>
      <c r="T200" s="426"/>
      <c r="U200" s="426"/>
      <c r="V200" s="426"/>
      <c r="W200" s="426"/>
      <c r="X200" s="426"/>
      <c r="Y200" s="426"/>
      <c r="Z200" s="426"/>
    </row>
    <row r="201" spans="1:26" ht="15.75" customHeight="1">
      <c r="A201" s="426"/>
      <c r="B201" s="426"/>
      <c r="C201" s="426"/>
      <c r="D201" s="426"/>
      <c r="E201" s="426"/>
      <c r="F201" s="426"/>
      <c r="G201" s="426"/>
      <c r="H201" s="426"/>
      <c r="I201" s="426"/>
      <c r="J201" s="426"/>
      <c r="K201" s="426"/>
      <c r="L201" s="426"/>
      <c r="M201" s="426"/>
      <c r="N201" s="426"/>
      <c r="O201" s="426"/>
      <c r="P201" s="426"/>
      <c r="Q201" s="426"/>
      <c r="R201" s="426"/>
      <c r="S201" s="426"/>
      <c r="T201" s="426"/>
      <c r="U201" s="426"/>
      <c r="V201" s="426"/>
      <c r="W201" s="426"/>
      <c r="X201" s="426"/>
      <c r="Y201" s="426"/>
      <c r="Z201" s="426"/>
    </row>
    <row r="202" spans="1:26" ht="15.75" customHeight="1">
      <c r="A202" s="426"/>
      <c r="B202" s="426"/>
      <c r="C202" s="426"/>
      <c r="D202" s="426"/>
      <c r="E202" s="426"/>
      <c r="F202" s="426"/>
      <c r="G202" s="426"/>
      <c r="H202" s="426"/>
      <c r="I202" s="426"/>
      <c r="J202" s="426"/>
      <c r="K202" s="426"/>
      <c r="L202" s="426"/>
      <c r="M202" s="426"/>
      <c r="N202" s="426"/>
      <c r="O202" s="426"/>
      <c r="P202" s="426"/>
      <c r="Q202" s="426"/>
      <c r="R202" s="426"/>
      <c r="S202" s="426"/>
      <c r="T202" s="426"/>
      <c r="U202" s="426"/>
      <c r="V202" s="426"/>
      <c r="W202" s="426"/>
      <c r="X202" s="426"/>
      <c r="Y202" s="426"/>
      <c r="Z202" s="426"/>
    </row>
    <row r="203" spans="1:26" ht="15.75" customHeight="1">
      <c r="A203" s="426"/>
      <c r="B203" s="426"/>
      <c r="C203" s="426"/>
      <c r="D203" s="426"/>
      <c r="E203" s="426"/>
      <c r="F203" s="426"/>
      <c r="G203" s="426"/>
      <c r="H203" s="426"/>
      <c r="I203" s="426"/>
      <c r="J203" s="426"/>
      <c r="K203" s="426"/>
      <c r="L203" s="426"/>
      <c r="M203" s="426"/>
      <c r="N203" s="426"/>
      <c r="O203" s="426"/>
      <c r="P203" s="426"/>
      <c r="Q203" s="426"/>
      <c r="R203" s="426"/>
      <c r="S203" s="426"/>
      <c r="T203" s="426"/>
      <c r="U203" s="426"/>
      <c r="V203" s="426"/>
      <c r="W203" s="426"/>
      <c r="X203" s="426"/>
      <c r="Y203" s="426"/>
      <c r="Z203" s="426"/>
    </row>
    <row r="204" spans="1:26" ht="15.75" customHeight="1">
      <c r="A204" s="426"/>
      <c r="B204" s="426"/>
      <c r="C204" s="426"/>
      <c r="D204" s="426"/>
      <c r="E204" s="426"/>
      <c r="F204" s="426"/>
      <c r="G204" s="426"/>
      <c r="H204" s="426"/>
      <c r="I204" s="426"/>
      <c r="J204" s="426"/>
      <c r="K204" s="426"/>
      <c r="L204" s="426"/>
      <c r="M204" s="426"/>
      <c r="N204" s="426"/>
      <c r="O204" s="426"/>
      <c r="P204" s="426"/>
      <c r="Q204" s="426"/>
      <c r="R204" s="426"/>
      <c r="S204" s="426"/>
      <c r="T204" s="426"/>
      <c r="U204" s="426"/>
      <c r="V204" s="426"/>
      <c r="W204" s="426"/>
      <c r="X204" s="426"/>
      <c r="Y204" s="426"/>
      <c r="Z204" s="426"/>
    </row>
    <row r="205" spans="1:26" ht="15.75" customHeight="1">
      <c r="A205" s="426"/>
      <c r="B205" s="426"/>
      <c r="C205" s="426"/>
      <c r="D205" s="426"/>
      <c r="E205" s="426"/>
      <c r="F205" s="426"/>
      <c r="G205" s="426"/>
      <c r="H205" s="426"/>
      <c r="I205" s="426"/>
      <c r="J205" s="426"/>
      <c r="K205" s="426"/>
      <c r="L205" s="426"/>
      <c r="M205" s="426"/>
      <c r="N205" s="426"/>
      <c r="O205" s="426"/>
      <c r="P205" s="426"/>
      <c r="Q205" s="426"/>
      <c r="R205" s="426"/>
      <c r="S205" s="426"/>
      <c r="T205" s="426"/>
      <c r="U205" s="426"/>
      <c r="V205" s="426"/>
      <c r="W205" s="426"/>
      <c r="X205" s="426"/>
      <c r="Y205" s="426"/>
      <c r="Z205" s="426"/>
    </row>
    <row r="206" spans="1:26" ht="15.75" customHeight="1">
      <c r="A206" s="426"/>
      <c r="B206" s="426"/>
      <c r="C206" s="426"/>
      <c r="D206" s="426"/>
      <c r="E206" s="426"/>
      <c r="F206" s="426"/>
      <c r="G206" s="426"/>
      <c r="H206" s="426"/>
      <c r="I206" s="426"/>
      <c r="J206" s="426"/>
      <c r="K206" s="426"/>
      <c r="L206" s="426"/>
      <c r="M206" s="426"/>
      <c r="N206" s="426"/>
      <c r="O206" s="426"/>
      <c r="P206" s="426"/>
      <c r="Q206" s="426"/>
      <c r="R206" s="426"/>
      <c r="S206" s="426"/>
      <c r="T206" s="426"/>
      <c r="U206" s="426"/>
      <c r="V206" s="426"/>
      <c r="W206" s="426"/>
      <c r="X206" s="426"/>
      <c r="Y206" s="426"/>
      <c r="Z206" s="426"/>
    </row>
    <row r="207" spans="1:26" ht="15.75" customHeight="1">
      <c r="A207" s="426"/>
      <c r="B207" s="426"/>
      <c r="C207" s="426"/>
      <c r="D207" s="426"/>
      <c r="E207" s="426"/>
      <c r="F207" s="426"/>
      <c r="G207" s="426"/>
      <c r="H207" s="426"/>
      <c r="I207" s="426"/>
      <c r="J207" s="426"/>
      <c r="K207" s="426"/>
      <c r="L207" s="426"/>
      <c r="M207" s="426"/>
      <c r="N207" s="426"/>
      <c r="O207" s="426"/>
      <c r="P207" s="426"/>
      <c r="Q207" s="426"/>
      <c r="R207" s="426"/>
      <c r="S207" s="426"/>
      <c r="T207" s="426"/>
      <c r="U207" s="426"/>
      <c r="V207" s="426"/>
      <c r="W207" s="426"/>
      <c r="X207" s="426"/>
      <c r="Y207" s="426"/>
      <c r="Z207" s="426"/>
    </row>
    <row r="208" spans="1:26" ht="15.75" customHeight="1">
      <c r="A208" s="426"/>
      <c r="B208" s="426"/>
      <c r="C208" s="426"/>
      <c r="D208" s="426"/>
      <c r="E208" s="426"/>
      <c r="F208" s="426"/>
      <c r="G208" s="426"/>
      <c r="H208" s="426"/>
      <c r="I208" s="426"/>
      <c r="J208" s="426"/>
      <c r="K208" s="426"/>
      <c r="L208" s="426"/>
      <c r="M208" s="426"/>
      <c r="N208" s="426"/>
      <c r="O208" s="426"/>
      <c r="P208" s="426"/>
      <c r="Q208" s="426"/>
      <c r="R208" s="426"/>
      <c r="S208" s="426"/>
      <c r="T208" s="426"/>
      <c r="U208" s="426"/>
      <c r="V208" s="426"/>
      <c r="W208" s="426"/>
      <c r="X208" s="426"/>
      <c r="Y208" s="426"/>
      <c r="Z208" s="426"/>
    </row>
    <row r="209" spans="1:26" ht="15.75" customHeight="1">
      <c r="A209" s="426"/>
      <c r="B209" s="426"/>
      <c r="C209" s="426"/>
      <c r="D209" s="426"/>
      <c r="E209" s="426"/>
      <c r="F209" s="426"/>
      <c r="G209" s="426"/>
      <c r="H209" s="426"/>
      <c r="I209" s="426"/>
      <c r="J209" s="426"/>
      <c r="K209" s="426"/>
      <c r="L209" s="426"/>
      <c r="M209" s="426"/>
      <c r="N209" s="426"/>
      <c r="O209" s="426"/>
      <c r="P209" s="426"/>
      <c r="Q209" s="426"/>
      <c r="R209" s="426"/>
      <c r="S209" s="426"/>
      <c r="T209" s="426"/>
      <c r="U209" s="426"/>
      <c r="V209" s="426"/>
      <c r="W209" s="426"/>
      <c r="X209" s="426"/>
      <c r="Y209" s="426"/>
      <c r="Z209" s="426"/>
    </row>
    <row r="210" spans="1:26" ht="15.75" customHeight="1">
      <c r="A210" s="426"/>
      <c r="B210" s="426"/>
      <c r="C210" s="426"/>
      <c r="D210" s="426"/>
      <c r="E210" s="426"/>
      <c r="F210" s="426"/>
      <c r="G210" s="426"/>
      <c r="H210" s="426"/>
      <c r="I210" s="426"/>
      <c r="J210" s="426"/>
      <c r="K210" s="426"/>
      <c r="L210" s="426"/>
      <c r="M210" s="426"/>
      <c r="N210" s="426"/>
      <c r="O210" s="426"/>
      <c r="P210" s="426"/>
      <c r="Q210" s="426"/>
      <c r="R210" s="426"/>
      <c r="S210" s="426"/>
      <c r="T210" s="426"/>
      <c r="U210" s="426"/>
      <c r="V210" s="426"/>
      <c r="W210" s="426"/>
      <c r="X210" s="426"/>
      <c r="Y210" s="426"/>
      <c r="Z210" s="426"/>
    </row>
    <row r="211" spans="1:26" ht="15.75" customHeight="1">
      <c r="A211" s="426"/>
      <c r="B211" s="426"/>
      <c r="C211" s="426"/>
      <c r="D211" s="426"/>
      <c r="E211" s="426"/>
      <c r="F211" s="426"/>
      <c r="G211" s="426"/>
      <c r="H211" s="426"/>
      <c r="I211" s="426"/>
      <c r="J211" s="426"/>
      <c r="K211" s="426"/>
      <c r="L211" s="426"/>
      <c r="M211" s="426"/>
      <c r="N211" s="426"/>
      <c r="O211" s="426"/>
      <c r="P211" s="426"/>
      <c r="Q211" s="426"/>
      <c r="R211" s="426"/>
      <c r="S211" s="426"/>
      <c r="T211" s="426"/>
      <c r="U211" s="426"/>
      <c r="V211" s="426"/>
      <c r="W211" s="426"/>
      <c r="X211" s="426"/>
      <c r="Y211" s="426"/>
      <c r="Z211" s="426"/>
    </row>
    <row r="212" spans="1:26" ht="15.75" customHeight="1">
      <c r="A212" s="426"/>
      <c r="B212" s="426"/>
      <c r="C212" s="426"/>
      <c r="D212" s="426"/>
      <c r="E212" s="426"/>
      <c r="F212" s="426"/>
      <c r="G212" s="426"/>
      <c r="H212" s="426"/>
      <c r="I212" s="426"/>
      <c r="J212" s="426"/>
      <c r="K212" s="426"/>
      <c r="L212" s="426"/>
      <c r="M212" s="426"/>
      <c r="N212" s="426"/>
      <c r="O212" s="426"/>
      <c r="P212" s="426"/>
      <c r="Q212" s="426"/>
      <c r="R212" s="426"/>
      <c r="S212" s="426"/>
      <c r="T212" s="426"/>
      <c r="U212" s="426"/>
      <c r="V212" s="426"/>
      <c r="W212" s="426"/>
      <c r="X212" s="426"/>
      <c r="Y212" s="426"/>
      <c r="Z212" s="426"/>
    </row>
    <row r="213" spans="1:26" ht="15.75" customHeight="1">
      <c r="A213" s="426"/>
      <c r="B213" s="426"/>
      <c r="C213" s="426"/>
      <c r="D213" s="426"/>
      <c r="E213" s="426"/>
      <c r="F213" s="426"/>
      <c r="G213" s="426"/>
      <c r="H213" s="426"/>
      <c r="I213" s="426"/>
      <c r="J213" s="426"/>
      <c r="K213" s="426"/>
      <c r="L213" s="426"/>
      <c r="M213" s="426"/>
      <c r="N213" s="426"/>
      <c r="O213" s="426"/>
      <c r="P213" s="426"/>
      <c r="Q213" s="426"/>
      <c r="R213" s="426"/>
      <c r="S213" s="426"/>
      <c r="T213" s="426"/>
      <c r="U213" s="426"/>
      <c r="V213" s="426"/>
      <c r="W213" s="426"/>
      <c r="X213" s="426"/>
      <c r="Y213" s="426"/>
      <c r="Z213" s="426"/>
    </row>
    <row r="214" spans="1:26" ht="15.75" customHeight="1">
      <c r="A214" s="426"/>
      <c r="B214" s="426"/>
      <c r="C214" s="426"/>
      <c r="D214" s="426"/>
      <c r="E214" s="426"/>
      <c r="F214" s="426"/>
      <c r="G214" s="426"/>
      <c r="H214" s="426"/>
      <c r="I214" s="426"/>
      <c r="J214" s="426"/>
      <c r="K214" s="426"/>
      <c r="L214" s="426"/>
      <c r="M214" s="426"/>
      <c r="N214" s="426"/>
      <c r="O214" s="426"/>
      <c r="P214" s="426"/>
      <c r="Q214" s="426"/>
      <c r="R214" s="426"/>
      <c r="S214" s="426"/>
      <c r="T214" s="426"/>
      <c r="U214" s="426"/>
      <c r="V214" s="426"/>
      <c r="W214" s="426"/>
      <c r="X214" s="426"/>
      <c r="Y214" s="426"/>
      <c r="Z214" s="426"/>
    </row>
    <row r="215" spans="1:26" ht="15.75" customHeight="1">
      <c r="A215" s="426"/>
      <c r="B215" s="426"/>
      <c r="C215" s="426"/>
      <c r="D215" s="426"/>
      <c r="E215" s="426"/>
      <c r="F215" s="426"/>
      <c r="G215" s="426"/>
      <c r="H215" s="426"/>
      <c r="I215" s="426"/>
      <c r="J215" s="426"/>
      <c r="K215" s="426"/>
      <c r="L215" s="426"/>
      <c r="M215" s="426"/>
      <c r="N215" s="426"/>
      <c r="O215" s="426"/>
      <c r="P215" s="426"/>
      <c r="Q215" s="426"/>
      <c r="R215" s="426"/>
      <c r="S215" s="426"/>
      <c r="T215" s="426"/>
      <c r="U215" s="426"/>
      <c r="V215" s="426"/>
      <c r="W215" s="426"/>
      <c r="X215" s="426"/>
      <c r="Y215" s="426"/>
      <c r="Z215" s="426"/>
    </row>
    <row r="216" spans="1:26" ht="15.75" customHeight="1">
      <c r="A216" s="426"/>
      <c r="B216" s="426"/>
      <c r="C216" s="426"/>
      <c r="D216" s="426"/>
      <c r="E216" s="426"/>
      <c r="F216" s="426"/>
      <c r="G216" s="426"/>
      <c r="H216" s="426"/>
      <c r="I216" s="426"/>
      <c r="J216" s="426"/>
      <c r="K216" s="426"/>
      <c r="L216" s="426"/>
      <c r="M216" s="426"/>
      <c r="N216" s="426"/>
      <c r="O216" s="426"/>
      <c r="P216" s="426"/>
      <c r="Q216" s="426"/>
      <c r="R216" s="426"/>
      <c r="S216" s="426"/>
      <c r="T216" s="426"/>
      <c r="U216" s="426"/>
      <c r="V216" s="426"/>
      <c r="W216" s="426"/>
      <c r="X216" s="426"/>
      <c r="Y216" s="426"/>
      <c r="Z216" s="426"/>
    </row>
    <row r="217" spans="1:26" ht="15.75" customHeight="1">
      <c r="A217" s="426"/>
      <c r="B217" s="426"/>
      <c r="C217" s="426"/>
      <c r="D217" s="426"/>
      <c r="E217" s="426"/>
      <c r="F217" s="426"/>
      <c r="G217" s="426"/>
      <c r="H217" s="426"/>
      <c r="I217" s="426"/>
      <c r="J217" s="426"/>
      <c r="K217" s="426"/>
      <c r="L217" s="426"/>
      <c r="M217" s="426"/>
      <c r="N217" s="426"/>
      <c r="O217" s="426"/>
      <c r="P217" s="426"/>
      <c r="Q217" s="426"/>
      <c r="R217" s="426"/>
      <c r="S217" s="426"/>
      <c r="T217" s="426"/>
      <c r="U217" s="426"/>
      <c r="V217" s="426"/>
      <c r="W217" s="426"/>
      <c r="X217" s="426"/>
      <c r="Y217" s="426"/>
      <c r="Z217" s="426"/>
    </row>
    <row r="218" spans="1:26" ht="15.75" customHeight="1">
      <c r="A218" s="426"/>
      <c r="B218" s="426"/>
      <c r="C218" s="426"/>
      <c r="D218" s="426"/>
      <c r="E218" s="426"/>
      <c r="F218" s="426"/>
      <c r="G218" s="426"/>
      <c r="H218" s="426"/>
      <c r="I218" s="426"/>
      <c r="J218" s="426"/>
      <c r="K218" s="426"/>
      <c r="L218" s="426"/>
      <c r="M218" s="426"/>
      <c r="N218" s="426"/>
      <c r="O218" s="426"/>
      <c r="P218" s="426"/>
      <c r="Q218" s="426"/>
      <c r="R218" s="426"/>
      <c r="S218" s="426"/>
      <c r="T218" s="426"/>
      <c r="U218" s="426"/>
      <c r="V218" s="426"/>
      <c r="W218" s="426"/>
      <c r="X218" s="426"/>
      <c r="Y218" s="426"/>
      <c r="Z218" s="426"/>
    </row>
    <row r="219" spans="1:26" ht="15.75" customHeight="1">
      <c r="A219" s="426"/>
      <c r="B219" s="426"/>
      <c r="C219" s="426"/>
      <c r="D219" s="426"/>
      <c r="E219" s="426"/>
      <c r="F219" s="426"/>
      <c r="G219" s="426"/>
      <c r="H219" s="426"/>
      <c r="I219" s="426"/>
      <c r="J219" s="426"/>
      <c r="K219" s="426"/>
      <c r="L219" s="426"/>
      <c r="M219" s="426"/>
      <c r="N219" s="426"/>
      <c r="O219" s="426"/>
      <c r="P219" s="426"/>
      <c r="Q219" s="426"/>
      <c r="R219" s="426"/>
      <c r="S219" s="426"/>
      <c r="T219" s="426"/>
      <c r="U219" s="426"/>
      <c r="V219" s="426"/>
      <c r="W219" s="426"/>
      <c r="X219" s="426"/>
      <c r="Y219" s="426"/>
      <c r="Z219" s="426"/>
    </row>
    <row r="220" spans="1:26" ht="15.75" customHeight="1">
      <c r="A220" s="426"/>
      <c r="B220" s="426"/>
      <c r="C220" s="426"/>
      <c r="D220" s="426"/>
      <c r="E220" s="426"/>
      <c r="F220" s="426"/>
      <c r="G220" s="426"/>
      <c r="H220" s="426"/>
      <c r="I220" s="426"/>
      <c r="J220" s="426"/>
      <c r="K220" s="426"/>
      <c r="L220" s="426"/>
      <c r="M220" s="426"/>
      <c r="N220" s="426"/>
      <c r="O220" s="426"/>
      <c r="P220" s="426"/>
      <c r="Q220" s="426"/>
      <c r="R220" s="426"/>
      <c r="S220" s="426"/>
      <c r="T220" s="426"/>
      <c r="U220" s="426"/>
      <c r="V220" s="426"/>
      <c r="W220" s="426"/>
      <c r="X220" s="426"/>
      <c r="Y220" s="426"/>
      <c r="Z220" s="426"/>
    </row>
    <row r="221" spans="1:26" ht="15.75" customHeight="1">
      <c r="A221" s="426"/>
      <c r="B221" s="426"/>
      <c r="C221" s="426"/>
      <c r="D221" s="426"/>
      <c r="E221" s="426"/>
      <c r="F221" s="426"/>
      <c r="G221" s="426"/>
      <c r="H221" s="426"/>
      <c r="I221" s="426"/>
      <c r="J221" s="426"/>
      <c r="K221" s="426"/>
      <c r="L221" s="426"/>
      <c r="M221" s="426"/>
      <c r="N221" s="426"/>
      <c r="O221" s="426"/>
      <c r="P221" s="426"/>
      <c r="Q221" s="426"/>
      <c r="R221" s="426"/>
      <c r="S221" s="426"/>
      <c r="T221" s="426"/>
      <c r="U221" s="426"/>
      <c r="V221" s="426"/>
      <c r="W221" s="426"/>
      <c r="X221" s="426"/>
      <c r="Y221" s="426"/>
      <c r="Z221" s="426"/>
    </row>
    <row r="222" spans="1:26" ht="15.75" customHeight="1">
      <c r="A222" s="426"/>
      <c r="B222" s="426"/>
      <c r="C222" s="426"/>
      <c r="D222" s="426"/>
      <c r="E222" s="426"/>
      <c r="F222" s="426"/>
      <c r="G222" s="426"/>
      <c r="H222" s="426"/>
      <c r="I222" s="426"/>
      <c r="J222" s="426"/>
      <c r="K222" s="426"/>
      <c r="L222" s="426"/>
      <c r="M222" s="426"/>
      <c r="N222" s="426"/>
      <c r="O222" s="426"/>
      <c r="P222" s="426"/>
      <c r="Q222" s="426"/>
      <c r="R222" s="426"/>
      <c r="S222" s="426"/>
      <c r="T222" s="426"/>
      <c r="U222" s="426"/>
      <c r="V222" s="426"/>
      <c r="W222" s="426"/>
      <c r="X222" s="426"/>
      <c r="Y222" s="426"/>
      <c r="Z222" s="426"/>
    </row>
    <row r="223" spans="1:26" ht="15.75" customHeight="1">
      <c r="A223" s="426"/>
      <c r="B223" s="426"/>
      <c r="C223" s="426"/>
      <c r="D223" s="426"/>
      <c r="E223" s="426"/>
      <c r="F223" s="426"/>
      <c r="G223" s="426"/>
      <c r="H223" s="426"/>
      <c r="I223" s="426"/>
      <c r="J223" s="426"/>
      <c r="K223" s="426"/>
      <c r="L223" s="426"/>
      <c r="M223" s="426"/>
      <c r="N223" s="426"/>
      <c r="O223" s="426"/>
      <c r="P223" s="426"/>
      <c r="Q223" s="426"/>
      <c r="R223" s="426"/>
      <c r="S223" s="426"/>
      <c r="T223" s="426"/>
      <c r="U223" s="426"/>
      <c r="V223" s="426"/>
      <c r="W223" s="426"/>
      <c r="X223" s="426"/>
      <c r="Y223" s="426"/>
      <c r="Z223" s="426"/>
    </row>
    <row r="224" spans="1:26" ht="15.75" customHeight="1">
      <c r="A224" s="426"/>
      <c r="B224" s="426"/>
      <c r="C224" s="426"/>
      <c r="D224" s="426"/>
      <c r="E224" s="426"/>
      <c r="F224" s="426"/>
      <c r="G224" s="426"/>
      <c r="H224" s="426"/>
      <c r="I224" s="426"/>
      <c r="J224" s="426"/>
      <c r="K224" s="426"/>
      <c r="L224" s="426"/>
      <c r="M224" s="426"/>
      <c r="N224" s="426"/>
      <c r="O224" s="426"/>
      <c r="P224" s="426"/>
      <c r="Q224" s="426"/>
      <c r="R224" s="426"/>
      <c r="S224" s="426"/>
      <c r="T224" s="426"/>
      <c r="U224" s="426"/>
      <c r="V224" s="426"/>
      <c r="W224" s="426"/>
      <c r="X224" s="426"/>
      <c r="Y224" s="426"/>
      <c r="Z224" s="426"/>
    </row>
    <row r="225" spans="1:26" ht="15.75" customHeight="1">
      <c r="A225" s="426"/>
      <c r="B225" s="426"/>
      <c r="C225" s="426"/>
      <c r="D225" s="426"/>
      <c r="E225" s="426"/>
      <c r="F225" s="426"/>
      <c r="G225" s="426"/>
      <c r="H225" s="426"/>
      <c r="I225" s="426"/>
      <c r="J225" s="426"/>
      <c r="K225" s="426"/>
      <c r="L225" s="426"/>
      <c r="M225" s="426"/>
      <c r="N225" s="426"/>
      <c r="O225" s="426"/>
      <c r="P225" s="426"/>
      <c r="Q225" s="426"/>
      <c r="R225" s="426"/>
      <c r="S225" s="426"/>
      <c r="T225" s="426"/>
      <c r="U225" s="426"/>
      <c r="V225" s="426"/>
      <c r="W225" s="426"/>
      <c r="X225" s="426"/>
      <c r="Y225" s="426"/>
      <c r="Z225" s="426"/>
    </row>
    <row r="226" spans="1:26" ht="15.75" customHeight="1">
      <c r="A226" s="426"/>
      <c r="B226" s="426"/>
      <c r="C226" s="426"/>
      <c r="D226" s="426"/>
      <c r="E226" s="426"/>
      <c r="F226" s="426"/>
      <c r="G226" s="426"/>
      <c r="H226" s="426"/>
      <c r="I226" s="426"/>
      <c r="J226" s="426"/>
      <c r="K226" s="426"/>
      <c r="L226" s="426"/>
      <c r="M226" s="426"/>
      <c r="N226" s="426"/>
      <c r="O226" s="426"/>
      <c r="P226" s="426"/>
      <c r="Q226" s="426"/>
      <c r="R226" s="426"/>
      <c r="S226" s="426"/>
      <c r="T226" s="426"/>
      <c r="U226" s="426"/>
      <c r="V226" s="426"/>
      <c r="W226" s="426"/>
      <c r="X226" s="426"/>
      <c r="Y226" s="426"/>
      <c r="Z226" s="426"/>
    </row>
    <row r="227" spans="1:26" ht="15.75" customHeight="1">
      <c r="A227" s="426"/>
      <c r="B227" s="426"/>
      <c r="C227" s="426"/>
      <c r="D227" s="426"/>
      <c r="E227" s="426"/>
      <c r="F227" s="426"/>
      <c r="G227" s="426"/>
      <c r="H227" s="426"/>
      <c r="I227" s="426"/>
      <c r="J227" s="426"/>
      <c r="K227" s="426"/>
      <c r="L227" s="426"/>
      <c r="M227" s="426"/>
      <c r="N227" s="426"/>
      <c r="O227" s="426"/>
      <c r="P227" s="426"/>
      <c r="Q227" s="426"/>
      <c r="R227" s="426"/>
      <c r="S227" s="426"/>
      <c r="T227" s="426"/>
      <c r="U227" s="426"/>
      <c r="V227" s="426"/>
      <c r="W227" s="426"/>
      <c r="X227" s="426"/>
      <c r="Y227" s="426"/>
      <c r="Z227" s="426"/>
    </row>
    <row r="228" spans="1:26" ht="15.75" customHeight="1">
      <c r="A228" s="426"/>
      <c r="B228" s="426"/>
      <c r="C228" s="426"/>
      <c r="D228" s="426"/>
      <c r="E228" s="426"/>
      <c r="F228" s="426"/>
      <c r="G228" s="426"/>
      <c r="H228" s="426"/>
      <c r="I228" s="426"/>
      <c r="J228" s="426"/>
      <c r="K228" s="426"/>
      <c r="L228" s="426"/>
      <c r="M228" s="426"/>
      <c r="N228" s="426"/>
      <c r="O228" s="426"/>
      <c r="P228" s="426"/>
      <c r="Q228" s="426"/>
      <c r="R228" s="426"/>
      <c r="S228" s="426"/>
      <c r="T228" s="426"/>
      <c r="U228" s="426"/>
      <c r="V228" s="426"/>
      <c r="W228" s="426"/>
      <c r="X228" s="426"/>
      <c r="Y228" s="426"/>
      <c r="Z228" s="426"/>
    </row>
    <row r="229" spans="1:26" ht="15.75" customHeight="1">
      <c r="A229" s="426"/>
      <c r="B229" s="426"/>
      <c r="C229" s="426"/>
      <c r="D229" s="426"/>
      <c r="E229" s="426"/>
      <c r="F229" s="426"/>
      <c r="G229" s="426"/>
      <c r="H229" s="426"/>
      <c r="I229" s="426"/>
      <c r="J229" s="426"/>
      <c r="K229" s="426"/>
      <c r="L229" s="426"/>
      <c r="M229" s="426"/>
      <c r="N229" s="426"/>
      <c r="O229" s="426"/>
      <c r="P229" s="426"/>
      <c r="Q229" s="426"/>
      <c r="R229" s="426"/>
      <c r="S229" s="426"/>
      <c r="T229" s="426"/>
      <c r="U229" s="426"/>
      <c r="V229" s="426"/>
      <c r="W229" s="426"/>
      <c r="X229" s="426"/>
      <c r="Y229" s="426"/>
      <c r="Z229" s="426"/>
    </row>
    <row r="230" spans="1:26" ht="15.75" customHeight="1">
      <c r="A230" s="426"/>
      <c r="B230" s="426"/>
      <c r="C230" s="426"/>
      <c r="D230" s="426"/>
      <c r="E230" s="426"/>
      <c r="F230" s="426"/>
      <c r="G230" s="426"/>
      <c r="H230" s="426"/>
      <c r="I230" s="426"/>
      <c r="J230" s="426"/>
      <c r="K230" s="426"/>
      <c r="L230" s="426"/>
      <c r="M230" s="426"/>
      <c r="N230" s="426"/>
      <c r="O230" s="426"/>
      <c r="P230" s="426"/>
      <c r="Q230" s="426"/>
      <c r="R230" s="426"/>
      <c r="S230" s="426"/>
      <c r="T230" s="426"/>
      <c r="U230" s="426"/>
      <c r="V230" s="426"/>
      <c r="W230" s="426"/>
      <c r="X230" s="426"/>
      <c r="Y230" s="426"/>
      <c r="Z230" s="426"/>
    </row>
    <row r="231" spans="1:26" ht="15.75" customHeight="1">
      <c r="A231" s="426"/>
      <c r="B231" s="426"/>
      <c r="C231" s="426"/>
      <c r="D231" s="426"/>
      <c r="E231" s="426"/>
      <c r="F231" s="426"/>
      <c r="G231" s="426"/>
      <c r="H231" s="426"/>
      <c r="I231" s="426"/>
      <c r="J231" s="426"/>
      <c r="K231" s="426"/>
      <c r="L231" s="426"/>
      <c r="M231" s="426"/>
      <c r="N231" s="426"/>
      <c r="O231" s="426"/>
      <c r="P231" s="426"/>
      <c r="Q231" s="426"/>
      <c r="R231" s="426"/>
      <c r="S231" s="426"/>
      <c r="T231" s="426"/>
      <c r="U231" s="426"/>
      <c r="V231" s="426"/>
      <c r="W231" s="426"/>
      <c r="X231" s="426"/>
      <c r="Y231" s="426"/>
      <c r="Z231" s="426"/>
    </row>
    <row r="232" spans="1:26" ht="15.75" customHeight="1">
      <c r="A232" s="426"/>
      <c r="B232" s="426"/>
      <c r="C232" s="426"/>
      <c r="D232" s="426"/>
      <c r="E232" s="426"/>
      <c r="F232" s="426"/>
      <c r="G232" s="426"/>
      <c r="H232" s="426"/>
      <c r="I232" s="426"/>
      <c r="J232" s="426"/>
      <c r="K232" s="426"/>
      <c r="L232" s="426"/>
      <c r="M232" s="426"/>
      <c r="N232" s="426"/>
      <c r="O232" s="426"/>
      <c r="P232" s="426"/>
      <c r="Q232" s="426"/>
      <c r="R232" s="426"/>
      <c r="S232" s="426"/>
      <c r="T232" s="426"/>
      <c r="U232" s="426"/>
      <c r="V232" s="426"/>
      <c r="W232" s="426"/>
      <c r="X232" s="426"/>
      <c r="Y232" s="426"/>
      <c r="Z232" s="426"/>
    </row>
    <row r="233" spans="1:26" ht="15.75" customHeight="1">
      <c r="A233" s="426"/>
      <c r="B233" s="426"/>
      <c r="C233" s="426"/>
      <c r="D233" s="426"/>
      <c r="E233" s="426"/>
      <c r="F233" s="426"/>
      <c r="G233" s="426"/>
      <c r="H233" s="426"/>
      <c r="I233" s="426"/>
      <c r="J233" s="426"/>
      <c r="K233" s="426"/>
      <c r="L233" s="426"/>
      <c r="M233" s="426"/>
      <c r="N233" s="426"/>
      <c r="O233" s="426"/>
      <c r="P233" s="426"/>
      <c r="Q233" s="426"/>
      <c r="R233" s="426"/>
      <c r="S233" s="426"/>
      <c r="T233" s="426"/>
      <c r="U233" s="426"/>
      <c r="V233" s="426"/>
      <c r="W233" s="426"/>
      <c r="X233" s="426"/>
      <c r="Y233" s="426"/>
      <c r="Z233" s="426"/>
    </row>
    <row r="234" spans="1:26" ht="15.75" customHeight="1">
      <c r="A234" s="426"/>
      <c r="B234" s="426"/>
      <c r="C234" s="426"/>
      <c r="D234" s="426"/>
      <c r="E234" s="426"/>
      <c r="F234" s="426"/>
      <c r="G234" s="426"/>
      <c r="H234" s="426"/>
      <c r="I234" s="426"/>
      <c r="J234" s="426"/>
      <c r="K234" s="426"/>
      <c r="L234" s="426"/>
      <c r="M234" s="426"/>
      <c r="N234" s="426"/>
      <c r="O234" s="426"/>
      <c r="P234" s="426"/>
      <c r="Q234" s="426"/>
      <c r="R234" s="426"/>
      <c r="S234" s="426"/>
      <c r="T234" s="426"/>
      <c r="U234" s="426"/>
      <c r="V234" s="426"/>
      <c r="W234" s="426"/>
      <c r="X234" s="426"/>
      <c r="Y234" s="426"/>
      <c r="Z234" s="426"/>
    </row>
    <row r="235" spans="1:26" ht="15.75" customHeight="1">
      <c r="A235" s="426"/>
      <c r="B235" s="426"/>
      <c r="C235" s="426"/>
      <c r="D235" s="426"/>
      <c r="E235" s="426"/>
      <c r="F235" s="426"/>
      <c r="G235" s="426"/>
      <c r="H235" s="426"/>
      <c r="I235" s="426"/>
      <c r="J235" s="426"/>
      <c r="K235" s="426"/>
      <c r="L235" s="426"/>
      <c r="M235" s="426"/>
      <c r="N235" s="426"/>
      <c r="O235" s="426"/>
      <c r="P235" s="426"/>
      <c r="Q235" s="426"/>
      <c r="R235" s="426"/>
      <c r="S235" s="426"/>
      <c r="T235" s="426"/>
      <c r="U235" s="426"/>
      <c r="V235" s="426"/>
      <c r="W235" s="426"/>
      <c r="X235" s="426"/>
      <c r="Y235" s="426"/>
      <c r="Z235" s="426"/>
    </row>
    <row r="236" spans="1:26" ht="15.75" customHeight="1">
      <c r="A236" s="426"/>
      <c r="B236" s="426"/>
      <c r="C236" s="426"/>
      <c r="D236" s="426"/>
      <c r="E236" s="426"/>
      <c r="F236" s="426"/>
      <c r="G236" s="426"/>
      <c r="H236" s="426"/>
      <c r="I236" s="426"/>
      <c r="J236" s="426"/>
      <c r="K236" s="426"/>
      <c r="L236" s="426"/>
      <c r="M236" s="426"/>
      <c r="N236" s="426"/>
      <c r="O236" s="426"/>
      <c r="P236" s="426"/>
      <c r="Q236" s="426"/>
      <c r="R236" s="426"/>
      <c r="S236" s="426"/>
      <c r="T236" s="426"/>
      <c r="U236" s="426"/>
      <c r="V236" s="426"/>
      <c r="W236" s="426"/>
      <c r="X236" s="426"/>
      <c r="Y236" s="426"/>
      <c r="Z236" s="426"/>
    </row>
    <row r="237" spans="1:26" ht="15.75" customHeight="1">
      <c r="A237" s="426"/>
      <c r="B237" s="426"/>
      <c r="C237" s="426"/>
      <c r="D237" s="426"/>
      <c r="E237" s="426"/>
      <c r="F237" s="426"/>
      <c r="G237" s="426"/>
      <c r="H237" s="426"/>
      <c r="I237" s="426"/>
      <c r="J237" s="426"/>
      <c r="K237" s="426"/>
      <c r="L237" s="426"/>
      <c r="M237" s="426"/>
      <c r="N237" s="426"/>
      <c r="O237" s="426"/>
      <c r="P237" s="426"/>
      <c r="Q237" s="426"/>
      <c r="R237" s="426"/>
      <c r="S237" s="426"/>
      <c r="T237" s="426"/>
      <c r="U237" s="426"/>
      <c r="V237" s="426"/>
      <c r="W237" s="426"/>
      <c r="X237" s="426"/>
      <c r="Y237" s="426"/>
      <c r="Z237" s="426"/>
    </row>
    <row r="238" spans="1:26" ht="15.75" customHeight="1">
      <c r="A238" s="426"/>
      <c r="B238" s="426"/>
      <c r="C238" s="426"/>
      <c r="D238" s="426"/>
      <c r="E238" s="426"/>
      <c r="F238" s="426"/>
      <c r="G238" s="426"/>
      <c r="H238" s="426"/>
      <c r="I238" s="426"/>
      <c r="J238" s="426"/>
      <c r="K238" s="426"/>
      <c r="L238" s="426"/>
      <c r="M238" s="426"/>
      <c r="N238" s="426"/>
      <c r="O238" s="426"/>
      <c r="P238" s="426"/>
      <c r="Q238" s="426"/>
      <c r="R238" s="426"/>
      <c r="S238" s="426"/>
      <c r="T238" s="426"/>
      <c r="U238" s="426"/>
      <c r="V238" s="426"/>
      <c r="W238" s="426"/>
      <c r="X238" s="426"/>
      <c r="Y238" s="426"/>
      <c r="Z238" s="426"/>
    </row>
    <row r="239" spans="1:26" ht="15.75" customHeight="1">
      <c r="A239" s="426"/>
      <c r="B239" s="426"/>
      <c r="C239" s="426"/>
      <c r="D239" s="426"/>
      <c r="E239" s="426"/>
      <c r="F239" s="426"/>
      <c r="G239" s="426"/>
      <c r="H239" s="426"/>
      <c r="I239" s="426"/>
      <c r="J239" s="426"/>
      <c r="K239" s="426"/>
      <c r="L239" s="426"/>
      <c r="M239" s="426"/>
      <c r="N239" s="426"/>
      <c r="O239" s="426"/>
      <c r="P239" s="426"/>
      <c r="Q239" s="426"/>
      <c r="R239" s="426"/>
      <c r="S239" s="426"/>
      <c r="T239" s="426"/>
      <c r="U239" s="426"/>
      <c r="V239" s="426"/>
      <c r="W239" s="426"/>
      <c r="X239" s="426"/>
      <c r="Y239" s="426"/>
      <c r="Z239" s="426"/>
    </row>
    <row r="240" spans="1:26" ht="15.75" customHeight="1">
      <c r="A240" s="426"/>
      <c r="B240" s="426"/>
      <c r="C240" s="426"/>
      <c r="D240" s="426"/>
      <c r="E240" s="426"/>
      <c r="F240" s="426"/>
      <c r="G240" s="426"/>
      <c r="H240" s="426"/>
      <c r="I240" s="426"/>
      <c r="J240" s="426"/>
      <c r="K240" s="426"/>
      <c r="L240" s="426"/>
      <c r="M240" s="426"/>
      <c r="N240" s="426"/>
      <c r="O240" s="426"/>
      <c r="P240" s="426"/>
      <c r="Q240" s="426"/>
      <c r="R240" s="426"/>
      <c r="S240" s="426"/>
      <c r="T240" s="426"/>
      <c r="U240" s="426"/>
      <c r="V240" s="426"/>
      <c r="W240" s="426"/>
      <c r="X240" s="426"/>
      <c r="Y240" s="426"/>
      <c r="Z240" s="426"/>
    </row>
    <row r="241" spans="1:26" ht="15.75" customHeight="1">
      <c r="A241" s="426"/>
      <c r="B241" s="426"/>
      <c r="C241" s="426"/>
      <c r="D241" s="426"/>
      <c r="E241" s="426"/>
      <c r="F241" s="426"/>
      <c r="G241" s="426"/>
      <c r="H241" s="426"/>
      <c r="I241" s="426"/>
      <c r="J241" s="426"/>
      <c r="K241" s="426"/>
      <c r="L241" s="426"/>
      <c r="M241" s="426"/>
      <c r="N241" s="426"/>
      <c r="O241" s="426"/>
      <c r="P241" s="426"/>
      <c r="Q241" s="426"/>
      <c r="R241" s="426"/>
      <c r="S241" s="426"/>
      <c r="T241" s="426"/>
      <c r="U241" s="426"/>
      <c r="V241" s="426"/>
      <c r="W241" s="426"/>
      <c r="X241" s="426"/>
      <c r="Y241" s="426"/>
      <c r="Z241" s="426"/>
    </row>
    <row r="242" spans="1:26" ht="15.75" customHeight="1">
      <c r="A242" s="426"/>
      <c r="B242" s="426"/>
      <c r="C242" s="426"/>
      <c r="D242" s="426"/>
      <c r="E242" s="426"/>
      <c r="F242" s="426"/>
      <c r="G242" s="426"/>
      <c r="H242" s="426"/>
      <c r="I242" s="426"/>
      <c r="J242" s="426"/>
      <c r="K242" s="426"/>
      <c r="L242" s="426"/>
      <c r="M242" s="426"/>
      <c r="N242" s="426"/>
      <c r="O242" s="426"/>
      <c r="P242" s="426"/>
      <c r="Q242" s="426"/>
      <c r="R242" s="426"/>
      <c r="S242" s="426"/>
      <c r="T242" s="426"/>
      <c r="U242" s="426"/>
      <c r="V242" s="426"/>
      <c r="W242" s="426"/>
      <c r="X242" s="426"/>
      <c r="Y242" s="426"/>
      <c r="Z242" s="426"/>
    </row>
    <row r="243" spans="1:26" ht="15.75" customHeight="1">
      <c r="A243" s="426"/>
      <c r="B243" s="426"/>
      <c r="C243" s="426"/>
      <c r="D243" s="426"/>
      <c r="E243" s="426"/>
      <c r="F243" s="426"/>
      <c r="G243" s="426"/>
      <c r="H243" s="426"/>
      <c r="I243" s="426"/>
      <c r="J243" s="426"/>
      <c r="K243" s="426"/>
      <c r="L243" s="426"/>
      <c r="M243" s="426"/>
      <c r="N243" s="426"/>
      <c r="O243" s="426"/>
      <c r="P243" s="426"/>
      <c r="Q243" s="426"/>
      <c r="R243" s="426"/>
      <c r="S243" s="426"/>
      <c r="T243" s="426"/>
      <c r="U243" s="426"/>
      <c r="V243" s="426"/>
      <c r="W243" s="426"/>
      <c r="X243" s="426"/>
      <c r="Y243" s="426"/>
      <c r="Z243" s="426"/>
    </row>
    <row r="244" spans="1:26" ht="15.75" customHeight="1">
      <c r="A244" s="426"/>
      <c r="B244" s="426"/>
      <c r="C244" s="426"/>
      <c r="D244" s="426"/>
      <c r="E244" s="426"/>
      <c r="F244" s="426"/>
      <c r="G244" s="426"/>
      <c r="H244" s="426"/>
      <c r="I244" s="426"/>
      <c r="J244" s="426"/>
      <c r="K244" s="426"/>
      <c r="L244" s="426"/>
      <c r="M244" s="426"/>
      <c r="N244" s="426"/>
      <c r="O244" s="426"/>
      <c r="P244" s="426"/>
      <c r="Q244" s="426"/>
      <c r="R244" s="426"/>
      <c r="S244" s="426"/>
      <c r="T244" s="426"/>
      <c r="U244" s="426"/>
      <c r="V244" s="426"/>
      <c r="W244" s="426"/>
      <c r="X244" s="426"/>
      <c r="Y244" s="426"/>
      <c r="Z244" s="426"/>
    </row>
    <row r="245" spans="1:26" ht="15.75" customHeight="1">
      <c r="A245" s="426"/>
      <c r="B245" s="426"/>
      <c r="C245" s="426"/>
      <c r="D245" s="426"/>
      <c r="E245" s="426"/>
      <c r="F245" s="426"/>
      <c r="G245" s="426"/>
      <c r="H245" s="426"/>
      <c r="I245" s="426"/>
      <c r="J245" s="426"/>
      <c r="K245" s="426"/>
      <c r="L245" s="426"/>
      <c r="M245" s="426"/>
      <c r="N245" s="426"/>
      <c r="O245" s="426"/>
      <c r="P245" s="426"/>
      <c r="Q245" s="426"/>
      <c r="R245" s="426"/>
      <c r="S245" s="426"/>
      <c r="T245" s="426"/>
      <c r="U245" s="426"/>
      <c r="V245" s="426"/>
      <c r="W245" s="426"/>
      <c r="X245" s="426"/>
      <c r="Y245" s="426"/>
      <c r="Z245" s="426"/>
    </row>
    <row r="246" spans="1:26" ht="15.75" customHeight="1">
      <c r="A246" s="426"/>
      <c r="B246" s="426"/>
      <c r="C246" s="426"/>
      <c r="D246" s="426"/>
      <c r="E246" s="426"/>
      <c r="F246" s="426"/>
      <c r="G246" s="426"/>
      <c r="H246" s="426"/>
      <c r="I246" s="426"/>
      <c r="J246" s="426"/>
      <c r="K246" s="426"/>
      <c r="L246" s="426"/>
      <c r="M246" s="426"/>
      <c r="N246" s="426"/>
      <c r="O246" s="426"/>
      <c r="P246" s="426"/>
      <c r="Q246" s="426"/>
      <c r="R246" s="426"/>
      <c r="S246" s="426"/>
      <c r="T246" s="426"/>
      <c r="U246" s="426"/>
      <c r="V246" s="426"/>
      <c r="W246" s="426"/>
      <c r="X246" s="426"/>
      <c r="Y246" s="426"/>
      <c r="Z246" s="426"/>
    </row>
    <row r="247" spans="1:26" ht="15.75" customHeight="1">
      <c r="A247" s="426"/>
      <c r="B247" s="426"/>
      <c r="C247" s="426"/>
      <c r="D247" s="426"/>
      <c r="E247" s="426"/>
      <c r="F247" s="426"/>
      <c r="G247" s="426"/>
      <c r="H247" s="426"/>
      <c r="I247" s="426"/>
      <c r="J247" s="426"/>
      <c r="K247" s="426"/>
      <c r="L247" s="426"/>
      <c r="M247" s="426"/>
      <c r="N247" s="426"/>
      <c r="O247" s="426"/>
      <c r="P247" s="426"/>
      <c r="Q247" s="426"/>
      <c r="R247" s="426"/>
      <c r="S247" s="426"/>
      <c r="T247" s="426"/>
      <c r="U247" s="426"/>
      <c r="V247" s="426"/>
      <c r="W247" s="426"/>
      <c r="X247" s="426"/>
      <c r="Y247" s="426"/>
      <c r="Z247" s="426"/>
    </row>
    <row r="248" spans="1:26" ht="15.75" customHeight="1">
      <c r="A248" s="426"/>
      <c r="B248" s="426"/>
      <c r="C248" s="426"/>
      <c r="D248" s="426"/>
      <c r="E248" s="426"/>
      <c r="F248" s="426"/>
      <c r="G248" s="426"/>
      <c r="H248" s="426"/>
      <c r="I248" s="426"/>
      <c r="J248" s="426"/>
      <c r="K248" s="426"/>
      <c r="L248" s="426"/>
      <c r="M248" s="426"/>
      <c r="N248" s="426"/>
      <c r="O248" s="426"/>
      <c r="P248" s="426"/>
      <c r="Q248" s="426"/>
      <c r="R248" s="426"/>
      <c r="S248" s="426"/>
      <c r="T248" s="426"/>
      <c r="U248" s="426"/>
      <c r="V248" s="426"/>
      <c r="W248" s="426"/>
      <c r="X248" s="426"/>
      <c r="Y248" s="426"/>
      <c r="Z248" s="426"/>
    </row>
    <row r="249" spans="1:26" ht="15.75" customHeight="1">
      <c r="A249" s="426"/>
      <c r="B249" s="426"/>
      <c r="C249" s="426"/>
      <c r="D249" s="426"/>
      <c r="E249" s="426"/>
      <c r="F249" s="426"/>
      <c r="G249" s="426"/>
      <c r="H249" s="426"/>
      <c r="I249" s="426"/>
      <c r="J249" s="426"/>
      <c r="K249" s="426"/>
      <c r="L249" s="426"/>
      <c r="M249" s="426"/>
      <c r="N249" s="426"/>
      <c r="O249" s="426"/>
      <c r="P249" s="426"/>
      <c r="Q249" s="426"/>
      <c r="R249" s="426"/>
      <c r="S249" s="426"/>
      <c r="T249" s="426"/>
      <c r="U249" s="426"/>
      <c r="V249" s="426"/>
      <c r="W249" s="426"/>
      <c r="X249" s="426"/>
      <c r="Y249" s="426"/>
      <c r="Z249" s="426"/>
    </row>
    <row r="250" spans="1:26" ht="15.75" customHeight="1">
      <c r="A250" s="426"/>
      <c r="B250" s="426"/>
      <c r="C250" s="426"/>
      <c r="D250" s="426"/>
      <c r="E250" s="426"/>
      <c r="F250" s="426"/>
      <c r="G250" s="426"/>
      <c r="H250" s="426"/>
      <c r="I250" s="426"/>
      <c r="J250" s="426"/>
      <c r="K250" s="426"/>
      <c r="L250" s="426"/>
      <c r="M250" s="426"/>
      <c r="N250" s="426"/>
      <c r="O250" s="426"/>
      <c r="P250" s="426"/>
      <c r="Q250" s="426"/>
      <c r="R250" s="426"/>
      <c r="S250" s="426"/>
      <c r="T250" s="426"/>
      <c r="U250" s="426"/>
      <c r="V250" s="426"/>
      <c r="W250" s="426"/>
      <c r="X250" s="426"/>
      <c r="Y250" s="426"/>
      <c r="Z250" s="426"/>
    </row>
    <row r="251" spans="1:26" ht="15.75" customHeight="1">
      <c r="A251" s="426"/>
      <c r="B251" s="426"/>
      <c r="C251" s="426"/>
      <c r="D251" s="426"/>
      <c r="E251" s="426"/>
      <c r="F251" s="426"/>
      <c r="G251" s="426"/>
      <c r="H251" s="426"/>
      <c r="I251" s="426"/>
      <c r="J251" s="426"/>
      <c r="K251" s="426"/>
      <c r="L251" s="426"/>
      <c r="M251" s="426"/>
      <c r="N251" s="426"/>
      <c r="O251" s="426"/>
      <c r="P251" s="426"/>
      <c r="Q251" s="426"/>
      <c r="R251" s="426"/>
      <c r="S251" s="426"/>
      <c r="T251" s="426"/>
      <c r="U251" s="426"/>
      <c r="V251" s="426"/>
      <c r="W251" s="426"/>
      <c r="X251" s="426"/>
      <c r="Y251" s="426"/>
      <c r="Z251" s="426"/>
    </row>
    <row r="252" spans="1:26" ht="15.75" customHeight="1">
      <c r="A252" s="426"/>
      <c r="B252" s="426"/>
      <c r="C252" s="426"/>
      <c r="D252" s="426"/>
      <c r="E252" s="426"/>
      <c r="F252" s="426"/>
      <c r="G252" s="426"/>
      <c r="H252" s="426"/>
      <c r="I252" s="426"/>
      <c r="J252" s="426"/>
      <c r="K252" s="426"/>
      <c r="L252" s="426"/>
      <c r="M252" s="426"/>
      <c r="N252" s="426"/>
      <c r="O252" s="426"/>
      <c r="P252" s="426"/>
      <c r="Q252" s="426"/>
      <c r="R252" s="426"/>
      <c r="S252" s="426"/>
      <c r="T252" s="426"/>
      <c r="U252" s="426"/>
      <c r="V252" s="426"/>
      <c r="W252" s="426"/>
      <c r="X252" s="426"/>
      <c r="Y252" s="426"/>
      <c r="Z252" s="426"/>
    </row>
    <row r="253" spans="1:26" ht="15.75" customHeight="1">
      <c r="A253" s="426"/>
      <c r="B253" s="426"/>
      <c r="C253" s="426"/>
      <c r="D253" s="426"/>
      <c r="E253" s="426"/>
      <c r="F253" s="426"/>
      <c r="G253" s="426"/>
      <c r="H253" s="426"/>
      <c r="I253" s="426"/>
      <c r="J253" s="426"/>
      <c r="K253" s="426"/>
      <c r="L253" s="426"/>
      <c r="M253" s="426"/>
      <c r="N253" s="426"/>
      <c r="O253" s="426"/>
      <c r="P253" s="426"/>
      <c r="Q253" s="426"/>
      <c r="R253" s="426"/>
      <c r="S253" s="426"/>
      <c r="T253" s="426"/>
      <c r="U253" s="426"/>
      <c r="V253" s="426"/>
      <c r="W253" s="426"/>
      <c r="X253" s="426"/>
      <c r="Y253" s="426"/>
      <c r="Z253" s="426"/>
    </row>
    <row r="254" spans="1:26" ht="15.75" customHeight="1">
      <c r="A254" s="426"/>
      <c r="B254" s="426"/>
      <c r="C254" s="426"/>
      <c r="D254" s="426"/>
      <c r="E254" s="426"/>
      <c r="F254" s="426"/>
      <c r="G254" s="426"/>
      <c r="H254" s="426"/>
      <c r="I254" s="426"/>
      <c r="J254" s="426"/>
      <c r="K254" s="426"/>
      <c r="L254" s="426"/>
      <c r="M254" s="426"/>
      <c r="N254" s="426"/>
      <c r="O254" s="426"/>
      <c r="P254" s="426"/>
      <c r="Q254" s="426"/>
      <c r="R254" s="426"/>
      <c r="S254" s="426"/>
      <c r="T254" s="426"/>
      <c r="U254" s="426"/>
      <c r="V254" s="426"/>
      <c r="W254" s="426"/>
      <c r="X254" s="426"/>
      <c r="Y254" s="426"/>
      <c r="Z254" s="426"/>
    </row>
    <row r="255" spans="1:26" ht="15.75" customHeight="1">
      <c r="A255" s="426"/>
      <c r="B255" s="426"/>
      <c r="C255" s="426"/>
      <c r="D255" s="426"/>
      <c r="E255" s="426"/>
      <c r="F255" s="426"/>
      <c r="G255" s="426"/>
      <c r="H255" s="426"/>
      <c r="I255" s="426"/>
      <c r="J255" s="426"/>
      <c r="K255" s="426"/>
      <c r="L255" s="426"/>
      <c r="M255" s="426"/>
      <c r="N255" s="426"/>
      <c r="O255" s="426"/>
      <c r="P255" s="426"/>
      <c r="Q255" s="426"/>
      <c r="R255" s="426"/>
      <c r="S255" s="426"/>
      <c r="T255" s="426"/>
      <c r="U255" s="426"/>
      <c r="V255" s="426"/>
      <c r="W255" s="426"/>
      <c r="X255" s="426"/>
      <c r="Y255" s="426"/>
      <c r="Z255" s="426"/>
    </row>
    <row r="256" spans="1:26" ht="15.75" customHeight="1">
      <c r="A256" s="426"/>
      <c r="B256" s="426"/>
      <c r="C256" s="426"/>
      <c r="D256" s="426"/>
      <c r="E256" s="426"/>
      <c r="F256" s="426"/>
      <c r="G256" s="426"/>
      <c r="H256" s="426"/>
      <c r="I256" s="426"/>
      <c r="J256" s="426"/>
      <c r="K256" s="426"/>
      <c r="L256" s="426"/>
      <c r="M256" s="426"/>
      <c r="N256" s="426"/>
      <c r="O256" s="426"/>
      <c r="P256" s="426"/>
      <c r="Q256" s="426"/>
      <c r="R256" s="426"/>
      <c r="S256" s="426"/>
      <c r="T256" s="426"/>
      <c r="U256" s="426"/>
      <c r="V256" s="426"/>
      <c r="W256" s="426"/>
      <c r="X256" s="426"/>
      <c r="Y256" s="426"/>
      <c r="Z256" s="426"/>
    </row>
    <row r="257" spans="1:26" ht="15.75" customHeight="1">
      <c r="A257" s="426"/>
      <c r="B257" s="426"/>
      <c r="C257" s="426"/>
      <c r="D257" s="426"/>
      <c r="E257" s="426"/>
      <c r="F257" s="426"/>
      <c r="G257" s="426"/>
      <c r="H257" s="426"/>
      <c r="I257" s="426"/>
      <c r="J257" s="426"/>
      <c r="K257" s="426"/>
      <c r="L257" s="426"/>
      <c r="M257" s="426"/>
      <c r="N257" s="426"/>
      <c r="O257" s="426"/>
      <c r="P257" s="426"/>
      <c r="Q257" s="426"/>
      <c r="R257" s="426"/>
      <c r="S257" s="426"/>
      <c r="T257" s="426"/>
      <c r="U257" s="426"/>
      <c r="V257" s="426"/>
      <c r="W257" s="426"/>
      <c r="X257" s="426"/>
      <c r="Y257" s="426"/>
      <c r="Z257" s="426"/>
    </row>
    <row r="258" spans="1:26" ht="15.75" customHeight="1">
      <c r="A258" s="426"/>
      <c r="B258" s="426"/>
      <c r="C258" s="426"/>
      <c r="D258" s="426"/>
      <c r="E258" s="426"/>
      <c r="F258" s="426"/>
      <c r="G258" s="426"/>
      <c r="H258" s="426"/>
      <c r="I258" s="426"/>
      <c r="J258" s="426"/>
      <c r="K258" s="426"/>
      <c r="L258" s="426"/>
      <c r="M258" s="426"/>
      <c r="N258" s="426"/>
      <c r="O258" s="426"/>
      <c r="P258" s="426"/>
      <c r="Q258" s="426"/>
      <c r="R258" s="426"/>
      <c r="S258" s="426"/>
      <c r="T258" s="426"/>
      <c r="U258" s="426"/>
      <c r="V258" s="426"/>
      <c r="W258" s="426"/>
      <c r="X258" s="426"/>
      <c r="Y258" s="426"/>
      <c r="Z258" s="426"/>
    </row>
    <row r="259" spans="1:26" ht="15.75" customHeight="1">
      <c r="A259" s="426"/>
      <c r="B259" s="426"/>
      <c r="C259" s="426"/>
      <c r="D259" s="426"/>
      <c r="E259" s="426"/>
      <c r="F259" s="426"/>
      <c r="G259" s="426"/>
      <c r="H259" s="426"/>
      <c r="I259" s="426"/>
      <c r="J259" s="426"/>
      <c r="K259" s="426"/>
      <c r="L259" s="426"/>
      <c r="M259" s="426"/>
      <c r="N259" s="426"/>
      <c r="O259" s="426"/>
      <c r="P259" s="426"/>
      <c r="Q259" s="426"/>
      <c r="R259" s="426"/>
      <c r="S259" s="426"/>
      <c r="T259" s="426"/>
      <c r="U259" s="426"/>
      <c r="V259" s="426"/>
      <c r="W259" s="426"/>
      <c r="X259" s="426"/>
      <c r="Y259" s="426"/>
      <c r="Z259" s="426"/>
    </row>
    <row r="260" spans="1:26" ht="15.75" customHeight="1">
      <c r="A260" s="426"/>
      <c r="B260" s="426"/>
      <c r="C260" s="426"/>
      <c r="D260" s="426"/>
      <c r="E260" s="426"/>
      <c r="F260" s="426"/>
      <c r="G260" s="426"/>
      <c r="H260" s="426"/>
      <c r="I260" s="426"/>
      <c r="J260" s="426"/>
      <c r="K260" s="426"/>
      <c r="L260" s="426"/>
      <c r="M260" s="426"/>
      <c r="N260" s="426"/>
      <c r="O260" s="426"/>
      <c r="P260" s="426"/>
      <c r="Q260" s="426"/>
      <c r="R260" s="426"/>
      <c r="S260" s="426"/>
      <c r="T260" s="426"/>
      <c r="U260" s="426"/>
      <c r="V260" s="426"/>
      <c r="W260" s="426"/>
      <c r="X260" s="426"/>
      <c r="Y260" s="426"/>
      <c r="Z260" s="426"/>
    </row>
    <row r="261" spans="1:26" ht="15.75" customHeight="1">
      <c r="A261" s="426"/>
      <c r="B261" s="426"/>
      <c r="C261" s="426"/>
      <c r="D261" s="426"/>
      <c r="E261" s="426"/>
      <c r="F261" s="426"/>
      <c r="G261" s="426"/>
      <c r="H261" s="426"/>
      <c r="I261" s="426"/>
      <c r="J261" s="426"/>
      <c r="K261" s="426"/>
      <c r="L261" s="426"/>
      <c r="M261" s="426"/>
      <c r="N261" s="426"/>
      <c r="O261" s="426"/>
      <c r="P261" s="426"/>
      <c r="Q261" s="426"/>
      <c r="R261" s="426"/>
      <c r="S261" s="426"/>
      <c r="T261" s="426"/>
      <c r="U261" s="426"/>
      <c r="V261" s="426"/>
      <c r="W261" s="426"/>
      <c r="X261" s="426"/>
      <c r="Y261" s="426"/>
      <c r="Z261" s="426"/>
    </row>
    <row r="262" spans="1:26" ht="15.75" customHeight="1">
      <c r="A262" s="426"/>
      <c r="B262" s="426"/>
      <c r="C262" s="426"/>
      <c r="D262" s="426"/>
      <c r="E262" s="426"/>
      <c r="F262" s="426"/>
      <c r="G262" s="426"/>
      <c r="H262" s="426"/>
      <c r="I262" s="426"/>
      <c r="J262" s="426"/>
      <c r="K262" s="426"/>
      <c r="L262" s="426"/>
      <c r="M262" s="426"/>
      <c r="N262" s="426"/>
      <c r="O262" s="426"/>
      <c r="P262" s="426"/>
      <c r="Q262" s="426"/>
      <c r="R262" s="426"/>
      <c r="S262" s="426"/>
      <c r="T262" s="426"/>
      <c r="U262" s="426"/>
      <c r="V262" s="426"/>
      <c r="W262" s="426"/>
      <c r="X262" s="426"/>
      <c r="Y262" s="426"/>
      <c r="Z262" s="426"/>
    </row>
    <row r="263" spans="1:26" ht="15.75" customHeight="1">
      <c r="A263" s="426"/>
      <c r="B263" s="426"/>
      <c r="C263" s="426"/>
      <c r="D263" s="426"/>
      <c r="E263" s="426"/>
      <c r="F263" s="426"/>
      <c r="G263" s="426"/>
      <c r="H263" s="426"/>
      <c r="I263" s="426"/>
      <c r="J263" s="426"/>
      <c r="K263" s="426"/>
      <c r="L263" s="426"/>
      <c r="M263" s="426"/>
      <c r="N263" s="426"/>
      <c r="O263" s="426"/>
      <c r="P263" s="426"/>
      <c r="Q263" s="426"/>
      <c r="R263" s="426"/>
      <c r="S263" s="426"/>
      <c r="T263" s="426"/>
      <c r="U263" s="426"/>
      <c r="V263" s="426"/>
      <c r="W263" s="426"/>
      <c r="X263" s="426"/>
      <c r="Y263" s="426"/>
      <c r="Z263" s="426"/>
    </row>
    <row r="264" spans="1:26" ht="15.75" customHeight="1">
      <c r="A264" s="426"/>
      <c r="B264" s="426"/>
      <c r="C264" s="426"/>
      <c r="D264" s="426"/>
      <c r="E264" s="426"/>
      <c r="F264" s="426"/>
      <c r="G264" s="426"/>
      <c r="H264" s="426"/>
      <c r="I264" s="426"/>
      <c r="J264" s="426"/>
      <c r="K264" s="426"/>
      <c r="L264" s="426"/>
      <c r="M264" s="426"/>
      <c r="N264" s="426"/>
      <c r="O264" s="426"/>
      <c r="P264" s="426"/>
      <c r="Q264" s="426"/>
      <c r="R264" s="426"/>
      <c r="S264" s="426"/>
      <c r="T264" s="426"/>
      <c r="U264" s="426"/>
      <c r="V264" s="426"/>
      <c r="W264" s="426"/>
      <c r="X264" s="426"/>
      <c r="Y264" s="426"/>
      <c r="Z264" s="426"/>
    </row>
    <row r="265" spans="1:26" ht="15.75" customHeight="1">
      <c r="A265" s="426"/>
      <c r="B265" s="426"/>
      <c r="C265" s="426"/>
      <c r="D265" s="426"/>
      <c r="E265" s="426"/>
      <c r="F265" s="426"/>
      <c r="G265" s="426"/>
      <c r="H265" s="426"/>
      <c r="I265" s="426"/>
      <c r="J265" s="426"/>
      <c r="K265" s="426"/>
      <c r="L265" s="426"/>
      <c r="M265" s="426"/>
      <c r="N265" s="426"/>
      <c r="O265" s="426"/>
      <c r="P265" s="426"/>
      <c r="Q265" s="426"/>
      <c r="R265" s="426"/>
      <c r="S265" s="426"/>
      <c r="T265" s="426"/>
      <c r="U265" s="426"/>
      <c r="V265" s="426"/>
      <c r="W265" s="426"/>
      <c r="X265" s="426"/>
      <c r="Y265" s="426"/>
      <c r="Z265" s="426"/>
    </row>
    <row r="266" spans="1:26" ht="15.75" customHeight="1">
      <c r="A266" s="426"/>
      <c r="B266" s="426"/>
      <c r="C266" s="426"/>
      <c r="D266" s="426"/>
      <c r="E266" s="426"/>
      <c r="F266" s="426"/>
      <c r="G266" s="426"/>
      <c r="H266" s="426"/>
      <c r="I266" s="426"/>
      <c r="J266" s="426"/>
      <c r="K266" s="426"/>
      <c r="L266" s="426"/>
      <c r="M266" s="426"/>
      <c r="N266" s="426"/>
      <c r="O266" s="426"/>
      <c r="P266" s="426"/>
      <c r="Q266" s="426"/>
      <c r="R266" s="426"/>
      <c r="S266" s="426"/>
      <c r="T266" s="426"/>
      <c r="U266" s="426"/>
      <c r="V266" s="426"/>
      <c r="W266" s="426"/>
      <c r="X266" s="426"/>
      <c r="Y266" s="426"/>
      <c r="Z266" s="426"/>
    </row>
    <row r="267" spans="1:26" ht="15.75" customHeight="1">
      <c r="A267" s="426"/>
      <c r="B267" s="426"/>
      <c r="C267" s="426"/>
      <c r="D267" s="426"/>
      <c r="E267" s="426"/>
      <c r="F267" s="426"/>
      <c r="G267" s="426"/>
      <c r="H267" s="426"/>
      <c r="I267" s="426"/>
      <c r="J267" s="426"/>
      <c r="K267" s="426"/>
      <c r="L267" s="426"/>
      <c r="M267" s="426"/>
      <c r="N267" s="426"/>
      <c r="O267" s="426"/>
      <c r="P267" s="426"/>
      <c r="Q267" s="426"/>
      <c r="R267" s="426"/>
      <c r="S267" s="426"/>
      <c r="T267" s="426"/>
      <c r="U267" s="426"/>
      <c r="V267" s="426"/>
      <c r="W267" s="426"/>
      <c r="X267" s="426"/>
      <c r="Y267" s="426"/>
      <c r="Z267" s="426"/>
    </row>
    <row r="268" spans="1:26" ht="15.75" customHeight="1">
      <c r="A268" s="426"/>
      <c r="B268" s="426"/>
      <c r="C268" s="426"/>
      <c r="D268" s="426"/>
      <c r="E268" s="426"/>
      <c r="F268" s="426"/>
      <c r="G268" s="426"/>
      <c r="H268" s="426"/>
      <c r="I268" s="426"/>
      <c r="J268" s="426"/>
      <c r="K268" s="426"/>
      <c r="L268" s="426"/>
      <c r="M268" s="426"/>
      <c r="N268" s="426"/>
      <c r="O268" s="426"/>
      <c r="P268" s="426"/>
      <c r="Q268" s="426"/>
      <c r="R268" s="426"/>
      <c r="S268" s="426"/>
      <c r="T268" s="426"/>
      <c r="U268" s="426"/>
      <c r="V268" s="426"/>
      <c r="W268" s="426"/>
      <c r="X268" s="426"/>
      <c r="Y268" s="426"/>
      <c r="Z268" s="426"/>
    </row>
    <row r="269" spans="1:26" ht="15.75" customHeight="1">
      <c r="A269" s="426"/>
      <c r="B269" s="426"/>
      <c r="C269" s="426"/>
      <c r="D269" s="426"/>
      <c r="E269" s="426"/>
      <c r="F269" s="426"/>
      <c r="G269" s="426"/>
      <c r="H269" s="426"/>
      <c r="I269" s="426"/>
      <c r="J269" s="426"/>
      <c r="K269" s="426"/>
      <c r="L269" s="426"/>
      <c r="M269" s="426"/>
      <c r="N269" s="426"/>
      <c r="O269" s="426"/>
      <c r="P269" s="426"/>
      <c r="Q269" s="426"/>
      <c r="R269" s="426"/>
      <c r="S269" s="426"/>
      <c r="T269" s="426"/>
      <c r="U269" s="426"/>
      <c r="V269" s="426"/>
      <c r="W269" s="426"/>
      <c r="X269" s="426"/>
      <c r="Y269" s="426"/>
      <c r="Z269" s="426"/>
    </row>
    <row r="270" spans="1:26" ht="15.75" customHeight="1">
      <c r="A270" s="426"/>
      <c r="B270" s="426"/>
      <c r="C270" s="426"/>
      <c r="D270" s="426"/>
      <c r="E270" s="426"/>
      <c r="F270" s="426"/>
      <c r="G270" s="426"/>
      <c r="H270" s="426"/>
      <c r="I270" s="426"/>
      <c r="J270" s="426"/>
      <c r="K270" s="426"/>
      <c r="L270" s="426"/>
      <c r="M270" s="426"/>
      <c r="N270" s="426"/>
      <c r="O270" s="426"/>
      <c r="P270" s="426"/>
      <c r="Q270" s="426"/>
      <c r="R270" s="426"/>
      <c r="S270" s="426"/>
      <c r="T270" s="426"/>
      <c r="U270" s="426"/>
      <c r="V270" s="426"/>
      <c r="W270" s="426"/>
      <c r="X270" s="426"/>
      <c r="Y270" s="426"/>
      <c r="Z270" s="426"/>
    </row>
    <row r="271" spans="1:26" ht="15.75" customHeight="1">
      <c r="A271" s="426"/>
      <c r="B271" s="426"/>
      <c r="C271" s="426"/>
      <c r="D271" s="426"/>
      <c r="E271" s="426"/>
      <c r="F271" s="426"/>
      <c r="G271" s="426"/>
      <c r="H271" s="426"/>
      <c r="I271" s="426"/>
      <c r="J271" s="426"/>
      <c r="K271" s="426"/>
      <c r="L271" s="426"/>
      <c r="M271" s="426"/>
      <c r="N271" s="426"/>
      <c r="O271" s="426"/>
      <c r="P271" s="426"/>
      <c r="Q271" s="426"/>
      <c r="R271" s="426"/>
      <c r="S271" s="426"/>
      <c r="T271" s="426"/>
      <c r="U271" s="426"/>
      <c r="V271" s="426"/>
      <c r="W271" s="426"/>
      <c r="X271" s="426"/>
      <c r="Y271" s="426"/>
      <c r="Z271" s="426"/>
    </row>
    <row r="272" spans="1:26" ht="15.75" customHeight="1">
      <c r="A272" s="426"/>
      <c r="B272" s="426"/>
      <c r="C272" s="426"/>
      <c r="D272" s="426"/>
      <c r="E272" s="426"/>
      <c r="F272" s="426"/>
      <c r="G272" s="426"/>
      <c r="H272" s="426"/>
      <c r="I272" s="426"/>
      <c r="J272" s="426"/>
      <c r="K272" s="426"/>
      <c r="L272" s="426"/>
      <c r="M272" s="426"/>
      <c r="N272" s="426"/>
      <c r="O272" s="426"/>
      <c r="P272" s="426"/>
      <c r="Q272" s="426"/>
      <c r="R272" s="426"/>
      <c r="S272" s="426"/>
      <c r="T272" s="426"/>
      <c r="U272" s="426"/>
      <c r="V272" s="426"/>
      <c r="W272" s="426"/>
      <c r="X272" s="426"/>
      <c r="Y272" s="426"/>
      <c r="Z272" s="426"/>
    </row>
    <row r="273" spans="1:26" ht="15.75" customHeight="1">
      <c r="A273" s="426"/>
      <c r="B273" s="426"/>
      <c r="C273" s="426"/>
      <c r="D273" s="426"/>
      <c r="E273" s="426"/>
      <c r="F273" s="426"/>
      <c r="G273" s="426"/>
      <c r="H273" s="426"/>
      <c r="I273" s="426"/>
      <c r="J273" s="426"/>
      <c r="K273" s="426"/>
      <c r="L273" s="426"/>
      <c r="M273" s="426"/>
      <c r="N273" s="426"/>
      <c r="O273" s="426"/>
      <c r="P273" s="426"/>
      <c r="Q273" s="426"/>
      <c r="R273" s="426"/>
      <c r="S273" s="426"/>
      <c r="T273" s="426"/>
      <c r="U273" s="426"/>
      <c r="V273" s="426"/>
      <c r="W273" s="426"/>
      <c r="X273" s="426"/>
      <c r="Y273" s="426"/>
      <c r="Z273" s="426"/>
    </row>
    <row r="274" spans="1:26" ht="15.75" customHeight="1">
      <c r="A274" s="426"/>
      <c r="B274" s="426"/>
      <c r="C274" s="426"/>
      <c r="D274" s="426"/>
      <c r="E274" s="426"/>
      <c r="F274" s="426"/>
      <c r="G274" s="426"/>
      <c r="H274" s="426"/>
      <c r="I274" s="426"/>
      <c r="J274" s="426"/>
      <c r="K274" s="426"/>
      <c r="L274" s="426"/>
      <c r="M274" s="426"/>
      <c r="N274" s="426"/>
      <c r="O274" s="426"/>
      <c r="P274" s="426"/>
      <c r="Q274" s="426"/>
      <c r="R274" s="426"/>
      <c r="S274" s="426"/>
      <c r="T274" s="426"/>
      <c r="U274" s="426"/>
      <c r="V274" s="426"/>
      <c r="W274" s="426"/>
      <c r="X274" s="426"/>
      <c r="Y274" s="426"/>
      <c r="Z274" s="426"/>
    </row>
    <row r="275" spans="1:26" ht="15.75" customHeight="1">
      <c r="A275" s="426"/>
      <c r="B275" s="426"/>
      <c r="C275" s="426"/>
      <c r="D275" s="426"/>
      <c r="E275" s="426"/>
      <c r="F275" s="426"/>
      <c r="G275" s="426"/>
      <c r="H275" s="426"/>
      <c r="I275" s="426"/>
      <c r="J275" s="426"/>
      <c r="K275" s="426"/>
      <c r="L275" s="426"/>
      <c r="M275" s="426"/>
      <c r="N275" s="426"/>
      <c r="O275" s="426"/>
      <c r="P275" s="426"/>
      <c r="Q275" s="426"/>
      <c r="R275" s="426"/>
      <c r="S275" s="426"/>
      <c r="T275" s="426"/>
      <c r="U275" s="426"/>
      <c r="V275" s="426"/>
      <c r="W275" s="426"/>
      <c r="X275" s="426"/>
      <c r="Y275" s="426"/>
      <c r="Z275" s="426"/>
    </row>
    <row r="276" spans="1:26" ht="15.75" customHeight="1">
      <c r="A276" s="426"/>
      <c r="B276" s="426"/>
      <c r="C276" s="426"/>
      <c r="D276" s="426"/>
      <c r="E276" s="426"/>
      <c r="F276" s="426"/>
      <c r="G276" s="426"/>
      <c r="H276" s="426"/>
      <c r="I276" s="426"/>
      <c r="J276" s="426"/>
      <c r="K276" s="426"/>
      <c r="L276" s="426"/>
      <c r="M276" s="426"/>
      <c r="N276" s="426"/>
      <c r="O276" s="426"/>
      <c r="P276" s="426"/>
      <c r="Q276" s="426"/>
      <c r="R276" s="426"/>
      <c r="S276" s="426"/>
      <c r="T276" s="426"/>
      <c r="U276" s="426"/>
      <c r="V276" s="426"/>
      <c r="W276" s="426"/>
      <c r="X276" s="426"/>
      <c r="Y276" s="426"/>
      <c r="Z276" s="426"/>
    </row>
    <row r="277" spans="1:26" ht="15.75" customHeight="1">
      <c r="A277" s="426"/>
      <c r="B277" s="426"/>
      <c r="C277" s="426"/>
      <c r="D277" s="426"/>
      <c r="E277" s="426"/>
      <c r="F277" s="426"/>
      <c r="G277" s="426"/>
      <c r="H277" s="426"/>
      <c r="I277" s="426"/>
      <c r="J277" s="426"/>
      <c r="K277" s="426"/>
      <c r="L277" s="426"/>
      <c r="M277" s="426"/>
      <c r="N277" s="426"/>
      <c r="O277" s="426"/>
      <c r="P277" s="426"/>
      <c r="Q277" s="426"/>
      <c r="R277" s="426"/>
      <c r="S277" s="426"/>
      <c r="T277" s="426"/>
      <c r="U277" s="426"/>
      <c r="V277" s="426"/>
      <c r="W277" s="426"/>
      <c r="X277" s="426"/>
      <c r="Y277" s="426"/>
      <c r="Z277" s="426"/>
    </row>
    <row r="278" spans="1:26" ht="15.75" customHeight="1">
      <c r="A278" s="426"/>
      <c r="B278" s="426"/>
      <c r="C278" s="426"/>
      <c r="D278" s="426"/>
      <c r="E278" s="426"/>
      <c r="F278" s="426"/>
      <c r="G278" s="426"/>
      <c r="H278" s="426"/>
      <c r="I278" s="426"/>
      <c r="J278" s="426"/>
      <c r="K278" s="426"/>
      <c r="L278" s="426"/>
      <c r="M278" s="426"/>
      <c r="N278" s="426"/>
      <c r="O278" s="426"/>
      <c r="P278" s="426"/>
      <c r="Q278" s="426"/>
      <c r="R278" s="426"/>
      <c r="S278" s="426"/>
      <c r="T278" s="426"/>
      <c r="U278" s="426"/>
      <c r="V278" s="426"/>
      <c r="W278" s="426"/>
      <c r="X278" s="426"/>
      <c r="Y278" s="426"/>
      <c r="Z278" s="426"/>
    </row>
    <row r="279" spans="1:26" ht="15.75" customHeight="1">
      <c r="A279" s="426"/>
      <c r="B279" s="426"/>
      <c r="C279" s="426"/>
      <c r="D279" s="426"/>
      <c r="E279" s="426"/>
      <c r="F279" s="426"/>
      <c r="G279" s="426"/>
      <c r="H279" s="426"/>
      <c r="I279" s="426"/>
      <c r="J279" s="426"/>
      <c r="K279" s="426"/>
      <c r="L279" s="426"/>
      <c r="M279" s="426"/>
      <c r="N279" s="426"/>
      <c r="O279" s="426"/>
      <c r="P279" s="426"/>
      <c r="Q279" s="426"/>
      <c r="R279" s="426"/>
      <c r="S279" s="426"/>
      <c r="T279" s="426"/>
      <c r="U279" s="426"/>
      <c r="V279" s="426"/>
      <c r="W279" s="426"/>
      <c r="X279" s="426"/>
      <c r="Y279" s="426"/>
      <c r="Z279" s="426"/>
    </row>
    <row r="280" spans="1:26" ht="15.75" customHeight="1">
      <c r="A280" s="426"/>
      <c r="B280" s="426"/>
      <c r="C280" s="426"/>
      <c r="D280" s="426"/>
      <c r="E280" s="426"/>
      <c r="F280" s="426"/>
      <c r="G280" s="426"/>
      <c r="H280" s="426"/>
      <c r="I280" s="426"/>
      <c r="J280" s="426"/>
      <c r="K280" s="426"/>
      <c r="L280" s="426"/>
      <c r="M280" s="426"/>
      <c r="N280" s="426"/>
      <c r="O280" s="426"/>
      <c r="P280" s="426"/>
      <c r="Q280" s="426"/>
      <c r="R280" s="426"/>
      <c r="S280" s="426"/>
      <c r="T280" s="426"/>
      <c r="U280" s="426"/>
      <c r="V280" s="426"/>
      <c r="W280" s="426"/>
      <c r="X280" s="426"/>
      <c r="Y280" s="426"/>
      <c r="Z280" s="426"/>
    </row>
    <row r="281" spans="1:26" ht="15.75" customHeight="1">
      <c r="A281" s="426"/>
      <c r="B281" s="426"/>
      <c r="C281" s="426"/>
      <c r="D281" s="426"/>
      <c r="E281" s="426"/>
      <c r="F281" s="426"/>
      <c r="G281" s="426"/>
      <c r="H281" s="426"/>
      <c r="I281" s="426"/>
      <c r="J281" s="426"/>
      <c r="K281" s="426"/>
      <c r="L281" s="426"/>
      <c r="M281" s="426"/>
      <c r="N281" s="426"/>
      <c r="O281" s="426"/>
      <c r="P281" s="426"/>
      <c r="Q281" s="426"/>
      <c r="R281" s="426"/>
      <c r="S281" s="426"/>
      <c r="T281" s="426"/>
      <c r="U281" s="426"/>
      <c r="V281" s="426"/>
      <c r="W281" s="426"/>
      <c r="X281" s="426"/>
      <c r="Y281" s="426"/>
      <c r="Z281" s="426"/>
    </row>
    <row r="282" spans="1:26" ht="15.75" customHeight="1">
      <c r="A282" s="426"/>
      <c r="B282" s="426"/>
      <c r="C282" s="426"/>
      <c r="D282" s="426"/>
      <c r="E282" s="426"/>
      <c r="F282" s="426"/>
      <c r="G282" s="426"/>
      <c r="H282" s="426"/>
      <c r="I282" s="426"/>
      <c r="J282" s="426"/>
      <c r="K282" s="426"/>
      <c r="L282" s="426"/>
      <c r="M282" s="426"/>
      <c r="N282" s="426"/>
      <c r="O282" s="426"/>
      <c r="P282" s="426"/>
      <c r="Q282" s="426"/>
      <c r="R282" s="426"/>
      <c r="S282" s="426"/>
      <c r="T282" s="426"/>
      <c r="U282" s="426"/>
      <c r="V282" s="426"/>
      <c r="W282" s="426"/>
      <c r="X282" s="426"/>
      <c r="Y282" s="426"/>
      <c r="Z282" s="426"/>
    </row>
    <row r="283" spans="1:26" ht="15.75" customHeight="1">
      <c r="A283" s="426"/>
      <c r="B283" s="426"/>
      <c r="C283" s="426"/>
      <c r="D283" s="426"/>
      <c r="E283" s="426"/>
      <c r="F283" s="426"/>
      <c r="G283" s="426"/>
      <c r="H283" s="426"/>
      <c r="I283" s="426"/>
      <c r="J283" s="426"/>
      <c r="K283" s="426"/>
      <c r="L283" s="426"/>
      <c r="M283" s="426"/>
      <c r="N283" s="426"/>
      <c r="O283" s="426"/>
      <c r="P283" s="426"/>
      <c r="Q283" s="426"/>
      <c r="R283" s="426"/>
      <c r="S283" s="426"/>
      <c r="T283" s="426"/>
      <c r="U283" s="426"/>
      <c r="V283" s="426"/>
      <c r="W283" s="426"/>
      <c r="X283" s="426"/>
      <c r="Y283" s="426"/>
      <c r="Z283" s="426"/>
    </row>
    <row r="284" spans="1:26" ht="15.75" customHeight="1">
      <c r="A284" s="426"/>
      <c r="B284" s="426"/>
      <c r="C284" s="426"/>
      <c r="D284" s="426"/>
      <c r="E284" s="426"/>
      <c r="F284" s="426"/>
      <c r="G284" s="426"/>
      <c r="H284" s="426"/>
      <c r="I284" s="426"/>
      <c r="J284" s="426"/>
      <c r="K284" s="426"/>
      <c r="L284" s="426"/>
      <c r="M284" s="426"/>
      <c r="N284" s="426"/>
      <c r="O284" s="426"/>
      <c r="P284" s="426"/>
      <c r="Q284" s="426"/>
      <c r="R284" s="426"/>
      <c r="S284" s="426"/>
      <c r="T284" s="426"/>
      <c r="U284" s="426"/>
      <c r="V284" s="426"/>
      <c r="W284" s="426"/>
      <c r="X284" s="426"/>
      <c r="Y284" s="426"/>
      <c r="Z284" s="426"/>
    </row>
    <row r="285" spans="1:26" ht="15.75" customHeight="1">
      <c r="A285" s="426"/>
      <c r="B285" s="426"/>
      <c r="C285" s="426"/>
      <c r="D285" s="426"/>
      <c r="E285" s="426"/>
      <c r="F285" s="426"/>
      <c r="G285" s="426"/>
      <c r="H285" s="426"/>
      <c r="I285" s="426"/>
      <c r="J285" s="426"/>
      <c r="K285" s="426"/>
      <c r="L285" s="426"/>
      <c r="M285" s="426"/>
      <c r="N285" s="426"/>
      <c r="O285" s="426"/>
      <c r="P285" s="426"/>
      <c r="Q285" s="426"/>
      <c r="R285" s="426"/>
      <c r="S285" s="426"/>
      <c r="T285" s="426"/>
      <c r="U285" s="426"/>
      <c r="V285" s="426"/>
      <c r="W285" s="426"/>
      <c r="X285" s="426"/>
      <c r="Y285" s="426"/>
      <c r="Z285" s="426"/>
    </row>
    <row r="286" spans="1:26" ht="15.75" customHeight="1">
      <c r="A286" s="426"/>
      <c r="B286" s="426"/>
      <c r="C286" s="426"/>
      <c r="D286" s="426"/>
      <c r="E286" s="426"/>
      <c r="F286" s="426"/>
      <c r="G286" s="426"/>
      <c r="H286" s="426"/>
      <c r="I286" s="426"/>
      <c r="J286" s="426"/>
      <c r="K286" s="426"/>
      <c r="L286" s="426"/>
      <c r="M286" s="426"/>
      <c r="N286" s="426"/>
      <c r="O286" s="426"/>
      <c r="P286" s="426"/>
      <c r="Q286" s="426"/>
      <c r="R286" s="426"/>
      <c r="S286" s="426"/>
      <c r="T286" s="426"/>
      <c r="U286" s="426"/>
      <c r="V286" s="426"/>
      <c r="W286" s="426"/>
      <c r="X286" s="426"/>
      <c r="Y286" s="426"/>
      <c r="Z286" s="426"/>
    </row>
    <row r="287" spans="1:26" ht="15.75" customHeight="1">
      <c r="A287" s="426"/>
      <c r="B287" s="426"/>
      <c r="C287" s="426"/>
      <c r="D287" s="426"/>
      <c r="E287" s="426"/>
      <c r="F287" s="426"/>
      <c r="G287" s="426"/>
      <c r="H287" s="426"/>
      <c r="I287" s="426"/>
      <c r="J287" s="426"/>
      <c r="K287" s="426"/>
      <c r="L287" s="426"/>
      <c r="M287" s="426"/>
      <c r="N287" s="426"/>
      <c r="O287" s="426"/>
      <c r="P287" s="426"/>
      <c r="Q287" s="426"/>
      <c r="R287" s="426"/>
      <c r="S287" s="426"/>
      <c r="T287" s="426"/>
      <c r="U287" s="426"/>
      <c r="V287" s="426"/>
      <c r="W287" s="426"/>
      <c r="X287" s="426"/>
      <c r="Y287" s="426"/>
      <c r="Z287" s="426"/>
    </row>
    <row r="288" spans="1:26" ht="15.75" customHeight="1">
      <c r="A288" s="426"/>
      <c r="B288" s="426"/>
      <c r="C288" s="426"/>
      <c r="D288" s="426"/>
      <c r="E288" s="426"/>
      <c r="F288" s="426"/>
      <c r="G288" s="426"/>
      <c r="H288" s="426"/>
      <c r="I288" s="426"/>
      <c r="J288" s="426"/>
      <c r="K288" s="426"/>
      <c r="L288" s="426"/>
      <c r="M288" s="426"/>
      <c r="N288" s="426"/>
      <c r="O288" s="426"/>
      <c r="P288" s="426"/>
      <c r="Q288" s="426"/>
      <c r="R288" s="426"/>
      <c r="S288" s="426"/>
      <c r="T288" s="426"/>
      <c r="U288" s="426"/>
      <c r="V288" s="426"/>
      <c r="W288" s="426"/>
      <c r="X288" s="426"/>
      <c r="Y288" s="426"/>
      <c r="Z288" s="426"/>
    </row>
    <row r="289" spans="1:26" ht="15.75" customHeight="1">
      <c r="A289" s="426"/>
      <c r="B289" s="426"/>
      <c r="C289" s="426"/>
      <c r="D289" s="426"/>
      <c r="E289" s="426"/>
      <c r="F289" s="426"/>
      <c r="G289" s="426"/>
      <c r="H289" s="426"/>
      <c r="I289" s="426"/>
      <c r="J289" s="426"/>
      <c r="K289" s="426"/>
      <c r="L289" s="426"/>
      <c r="M289" s="426"/>
      <c r="N289" s="426"/>
      <c r="O289" s="426"/>
      <c r="P289" s="426"/>
      <c r="Q289" s="426"/>
      <c r="R289" s="426"/>
      <c r="S289" s="426"/>
      <c r="T289" s="426"/>
      <c r="U289" s="426"/>
      <c r="V289" s="426"/>
      <c r="W289" s="426"/>
      <c r="X289" s="426"/>
      <c r="Y289" s="426"/>
      <c r="Z289" s="426"/>
    </row>
    <row r="290" spans="1:26" ht="15.75" customHeight="1">
      <c r="A290" s="426"/>
      <c r="B290" s="426"/>
      <c r="C290" s="426"/>
      <c r="D290" s="426"/>
      <c r="E290" s="426"/>
      <c r="F290" s="426"/>
      <c r="G290" s="426"/>
      <c r="H290" s="426"/>
      <c r="I290" s="426"/>
      <c r="J290" s="426"/>
      <c r="K290" s="426"/>
      <c r="L290" s="426"/>
      <c r="M290" s="426"/>
      <c r="N290" s="426"/>
      <c r="O290" s="426"/>
      <c r="P290" s="426"/>
      <c r="Q290" s="426"/>
      <c r="R290" s="426"/>
      <c r="S290" s="426"/>
      <c r="T290" s="426"/>
      <c r="U290" s="426"/>
      <c r="V290" s="426"/>
      <c r="W290" s="426"/>
      <c r="X290" s="426"/>
      <c r="Y290" s="426"/>
      <c r="Z290" s="426"/>
    </row>
    <row r="291" spans="1:26" ht="15.75" customHeight="1">
      <c r="A291" s="426"/>
      <c r="B291" s="426"/>
      <c r="C291" s="426"/>
      <c r="D291" s="426"/>
      <c r="E291" s="426"/>
      <c r="F291" s="426"/>
      <c r="G291" s="426"/>
      <c r="H291" s="426"/>
      <c r="I291" s="426"/>
      <c r="J291" s="426"/>
      <c r="K291" s="426"/>
      <c r="L291" s="426"/>
      <c r="M291" s="426"/>
      <c r="N291" s="426"/>
      <c r="O291" s="426"/>
      <c r="P291" s="426"/>
      <c r="Q291" s="426"/>
      <c r="R291" s="426"/>
      <c r="S291" s="426"/>
      <c r="T291" s="426"/>
      <c r="U291" s="426"/>
      <c r="V291" s="426"/>
      <c r="W291" s="426"/>
      <c r="X291" s="426"/>
      <c r="Y291" s="426"/>
      <c r="Z291" s="426"/>
    </row>
    <row r="292" spans="1:26" ht="15.75" customHeight="1">
      <c r="A292" s="426"/>
      <c r="B292" s="426"/>
      <c r="C292" s="426"/>
      <c r="D292" s="426"/>
      <c r="E292" s="426"/>
      <c r="F292" s="426"/>
      <c r="G292" s="426"/>
      <c r="H292" s="426"/>
      <c r="I292" s="426"/>
      <c r="J292" s="426"/>
      <c r="K292" s="426"/>
      <c r="L292" s="426"/>
      <c r="M292" s="426"/>
      <c r="N292" s="426"/>
      <c r="O292" s="426"/>
      <c r="P292" s="426"/>
      <c r="Q292" s="426"/>
      <c r="R292" s="426"/>
      <c r="S292" s="426"/>
      <c r="T292" s="426"/>
      <c r="U292" s="426"/>
      <c r="V292" s="426"/>
      <c r="W292" s="426"/>
      <c r="X292" s="426"/>
      <c r="Y292" s="426"/>
      <c r="Z292" s="426"/>
    </row>
    <row r="293" spans="1:26" ht="15.75" customHeight="1">
      <c r="A293" s="426"/>
      <c r="B293" s="426"/>
      <c r="C293" s="426"/>
      <c r="D293" s="426"/>
      <c r="E293" s="426"/>
      <c r="F293" s="426"/>
      <c r="G293" s="426"/>
      <c r="H293" s="426"/>
      <c r="I293" s="426"/>
      <c r="J293" s="426"/>
      <c r="K293" s="426"/>
      <c r="L293" s="426"/>
      <c r="M293" s="426"/>
      <c r="N293" s="426"/>
      <c r="O293" s="426"/>
      <c r="P293" s="426"/>
      <c r="Q293" s="426"/>
      <c r="R293" s="426"/>
      <c r="S293" s="426"/>
      <c r="T293" s="426"/>
      <c r="U293" s="426"/>
      <c r="V293" s="426"/>
      <c r="W293" s="426"/>
      <c r="X293" s="426"/>
      <c r="Y293" s="426"/>
      <c r="Z293" s="426"/>
    </row>
    <row r="294" spans="1:26" ht="15.75" customHeight="1">
      <c r="A294" s="426"/>
      <c r="B294" s="426"/>
      <c r="C294" s="426"/>
      <c r="D294" s="426"/>
      <c r="E294" s="426"/>
      <c r="F294" s="426"/>
      <c r="G294" s="426"/>
      <c r="H294" s="426"/>
      <c r="I294" s="426"/>
      <c r="J294" s="426"/>
      <c r="K294" s="426"/>
      <c r="L294" s="426"/>
      <c r="M294" s="426"/>
      <c r="N294" s="426"/>
      <c r="O294" s="426"/>
      <c r="P294" s="426"/>
      <c r="Q294" s="426"/>
      <c r="R294" s="426"/>
      <c r="S294" s="426"/>
      <c r="T294" s="426"/>
      <c r="U294" s="426"/>
      <c r="V294" s="426"/>
      <c r="W294" s="426"/>
      <c r="X294" s="426"/>
      <c r="Y294" s="426"/>
      <c r="Z294" s="426"/>
    </row>
    <row r="295" spans="1:26" ht="15.75" customHeight="1">
      <c r="A295" s="426"/>
      <c r="B295" s="426"/>
      <c r="C295" s="426"/>
      <c r="D295" s="426"/>
      <c r="E295" s="426"/>
      <c r="F295" s="426"/>
      <c r="G295" s="426"/>
      <c r="H295" s="426"/>
      <c r="I295" s="426"/>
      <c r="J295" s="426"/>
      <c r="K295" s="426"/>
      <c r="L295" s="426"/>
      <c r="M295" s="426"/>
      <c r="N295" s="426"/>
      <c r="O295" s="426"/>
      <c r="P295" s="426"/>
      <c r="Q295" s="426"/>
      <c r="R295" s="426"/>
      <c r="S295" s="426"/>
      <c r="T295" s="426"/>
      <c r="U295" s="426"/>
      <c r="V295" s="426"/>
      <c r="W295" s="426"/>
      <c r="X295" s="426"/>
      <c r="Y295" s="426"/>
      <c r="Z295" s="426"/>
    </row>
    <row r="296" spans="1:26" ht="15.75" customHeight="1">
      <c r="A296" s="426"/>
      <c r="B296" s="426"/>
      <c r="C296" s="426"/>
      <c r="D296" s="426"/>
      <c r="E296" s="426"/>
      <c r="F296" s="426"/>
      <c r="G296" s="426"/>
      <c r="H296" s="426"/>
      <c r="I296" s="426"/>
      <c r="J296" s="426"/>
      <c r="K296" s="426"/>
      <c r="L296" s="426"/>
      <c r="M296" s="426"/>
      <c r="N296" s="426"/>
      <c r="O296" s="426"/>
      <c r="P296" s="426"/>
      <c r="Q296" s="426"/>
      <c r="R296" s="426"/>
      <c r="S296" s="426"/>
      <c r="T296" s="426"/>
      <c r="U296" s="426"/>
      <c r="V296" s="426"/>
      <c r="W296" s="426"/>
      <c r="X296" s="426"/>
      <c r="Y296" s="426"/>
      <c r="Z296" s="426"/>
    </row>
    <row r="297" spans="1:26" ht="15.75" customHeight="1">
      <c r="A297" s="426"/>
      <c r="B297" s="426"/>
      <c r="C297" s="426"/>
      <c r="D297" s="426"/>
      <c r="E297" s="426"/>
      <c r="F297" s="426"/>
      <c r="G297" s="426"/>
      <c r="H297" s="426"/>
      <c r="I297" s="426"/>
      <c r="J297" s="426"/>
      <c r="K297" s="426"/>
      <c r="L297" s="426"/>
      <c r="M297" s="426"/>
      <c r="N297" s="426"/>
      <c r="O297" s="426"/>
      <c r="P297" s="426"/>
      <c r="Q297" s="426"/>
      <c r="R297" s="426"/>
      <c r="S297" s="426"/>
      <c r="T297" s="426"/>
      <c r="U297" s="426"/>
      <c r="V297" s="426"/>
      <c r="W297" s="426"/>
      <c r="X297" s="426"/>
      <c r="Y297" s="426"/>
      <c r="Z297" s="426"/>
    </row>
    <row r="298" spans="1:26" ht="15.75" customHeight="1">
      <c r="A298" s="426"/>
      <c r="B298" s="426"/>
      <c r="C298" s="426"/>
      <c r="D298" s="426"/>
      <c r="E298" s="426"/>
      <c r="F298" s="426"/>
      <c r="G298" s="426"/>
      <c r="H298" s="426"/>
      <c r="I298" s="426"/>
      <c r="J298" s="426"/>
      <c r="K298" s="426"/>
      <c r="L298" s="426"/>
      <c r="M298" s="426"/>
      <c r="N298" s="426"/>
      <c r="O298" s="426"/>
      <c r="P298" s="426"/>
      <c r="Q298" s="426"/>
      <c r="R298" s="426"/>
      <c r="S298" s="426"/>
      <c r="T298" s="426"/>
      <c r="U298" s="426"/>
      <c r="V298" s="426"/>
      <c r="W298" s="426"/>
      <c r="X298" s="426"/>
      <c r="Y298" s="426"/>
      <c r="Z298" s="426"/>
    </row>
    <row r="299" spans="1:26" ht="15.75" customHeight="1">
      <c r="A299" s="426"/>
      <c r="B299" s="426"/>
      <c r="C299" s="426"/>
      <c r="D299" s="426"/>
      <c r="E299" s="426"/>
      <c r="F299" s="426"/>
      <c r="G299" s="426"/>
      <c r="H299" s="426"/>
      <c r="I299" s="426"/>
      <c r="J299" s="426"/>
      <c r="K299" s="426"/>
      <c r="L299" s="426"/>
      <c r="M299" s="426"/>
      <c r="N299" s="426"/>
      <c r="O299" s="426"/>
      <c r="P299" s="426"/>
      <c r="Q299" s="426"/>
      <c r="R299" s="426"/>
      <c r="S299" s="426"/>
      <c r="T299" s="426"/>
      <c r="U299" s="426"/>
      <c r="V299" s="426"/>
      <c r="W299" s="426"/>
      <c r="X299" s="426"/>
      <c r="Y299" s="426"/>
      <c r="Z299" s="426"/>
    </row>
    <row r="300" spans="1:26" ht="15.75" customHeight="1">
      <c r="A300" s="426"/>
      <c r="B300" s="426"/>
      <c r="C300" s="426"/>
      <c r="D300" s="426"/>
      <c r="E300" s="426"/>
      <c r="F300" s="426"/>
      <c r="G300" s="426"/>
      <c r="H300" s="426"/>
      <c r="I300" s="426"/>
      <c r="J300" s="426"/>
      <c r="K300" s="426"/>
      <c r="L300" s="426"/>
      <c r="M300" s="426"/>
      <c r="N300" s="426"/>
      <c r="O300" s="426"/>
      <c r="P300" s="426"/>
      <c r="Q300" s="426"/>
      <c r="R300" s="426"/>
      <c r="S300" s="426"/>
      <c r="T300" s="426"/>
      <c r="U300" s="426"/>
      <c r="V300" s="426"/>
      <c r="W300" s="426"/>
      <c r="X300" s="426"/>
      <c r="Y300" s="426"/>
      <c r="Z300" s="426"/>
    </row>
    <row r="301" spans="1:26" ht="15.75" customHeight="1">
      <c r="A301" s="426"/>
      <c r="B301" s="426"/>
      <c r="C301" s="426"/>
      <c r="D301" s="426"/>
      <c r="E301" s="426"/>
      <c r="F301" s="426"/>
      <c r="G301" s="426"/>
      <c r="H301" s="426"/>
      <c r="I301" s="426"/>
      <c r="J301" s="426"/>
      <c r="K301" s="426"/>
      <c r="L301" s="426"/>
      <c r="M301" s="426"/>
      <c r="N301" s="426"/>
      <c r="O301" s="426"/>
      <c r="P301" s="426"/>
      <c r="Q301" s="426"/>
      <c r="R301" s="426"/>
      <c r="S301" s="426"/>
      <c r="T301" s="426"/>
      <c r="U301" s="426"/>
      <c r="V301" s="426"/>
      <c r="W301" s="426"/>
      <c r="X301" s="426"/>
      <c r="Y301" s="426"/>
      <c r="Z301" s="426"/>
    </row>
    <row r="302" spans="1:26" ht="15.75" customHeight="1">
      <c r="A302" s="426"/>
      <c r="B302" s="426"/>
      <c r="C302" s="426"/>
      <c r="D302" s="426"/>
      <c r="E302" s="426"/>
      <c r="F302" s="426"/>
      <c r="G302" s="426"/>
      <c r="H302" s="426"/>
      <c r="I302" s="426"/>
      <c r="J302" s="426"/>
      <c r="K302" s="426"/>
      <c r="L302" s="426"/>
      <c r="M302" s="426"/>
      <c r="N302" s="426"/>
      <c r="O302" s="426"/>
      <c r="P302" s="426"/>
      <c r="Q302" s="426"/>
      <c r="R302" s="426"/>
      <c r="S302" s="426"/>
      <c r="T302" s="426"/>
      <c r="U302" s="426"/>
      <c r="V302" s="426"/>
      <c r="W302" s="426"/>
      <c r="X302" s="426"/>
      <c r="Y302" s="426"/>
      <c r="Z302" s="426"/>
    </row>
    <row r="303" spans="1:26" ht="15.75" customHeight="1">
      <c r="A303" s="426"/>
      <c r="B303" s="426"/>
      <c r="C303" s="426"/>
      <c r="D303" s="426"/>
      <c r="E303" s="426"/>
      <c r="F303" s="426"/>
      <c r="G303" s="426"/>
      <c r="H303" s="426"/>
      <c r="I303" s="426"/>
      <c r="J303" s="426"/>
      <c r="K303" s="426"/>
      <c r="L303" s="426"/>
      <c r="M303" s="426"/>
      <c r="N303" s="426"/>
      <c r="O303" s="426"/>
      <c r="P303" s="426"/>
      <c r="Q303" s="426"/>
      <c r="R303" s="426"/>
      <c r="S303" s="426"/>
      <c r="T303" s="426"/>
      <c r="U303" s="426"/>
      <c r="V303" s="426"/>
      <c r="W303" s="426"/>
      <c r="X303" s="426"/>
      <c r="Y303" s="426"/>
      <c r="Z303" s="426"/>
    </row>
    <row r="304" spans="1:26" ht="15.75" customHeight="1">
      <c r="A304" s="426"/>
      <c r="B304" s="426"/>
      <c r="C304" s="426"/>
      <c r="D304" s="426"/>
      <c r="E304" s="426"/>
      <c r="F304" s="426"/>
      <c r="G304" s="426"/>
      <c r="H304" s="426"/>
      <c r="I304" s="426"/>
      <c r="J304" s="426"/>
      <c r="K304" s="426"/>
      <c r="L304" s="426"/>
      <c r="M304" s="426"/>
      <c r="N304" s="426"/>
      <c r="O304" s="426"/>
      <c r="P304" s="426"/>
      <c r="Q304" s="426"/>
      <c r="R304" s="426"/>
      <c r="S304" s="426"/>
      <c r="T304" s="426"/>
      <c r="U304" s="426"/>
      <c r="V304" s="426"/>
      <c r="W304" s="426"/>
      <c r="X304" s="426"/>
      <c r="Y304" s="426"/>
      <c r="Z304" s="426"/>
    </row>
    <row r="305" spans="1:26" ht="15.75" customHeight="1">
      <c r="A305" s="426"/>
      <c r="B305" s="426"/>
      <c r="C305" s="426"/>
      <c r="D305" s="426"/>
      <c r="E305" s="426"/>
      <c r="F305" s="426"/>
      <c r="G305" s="426"/>
      <c r="H305" s="426"/>
      <c r="I305" s="426"/>
      <c r="J305" s="426"/>
      <c r="K305" s="426"/>
      <c r="L305" s="426"/>
      <c r="M305" s="426"/>
      <c r="N305" s="426"/>
      <c r="O305" s="426"/>
      <c r="P305" s="426"/>
      <c r="Q305" s="426"/>
      <c r="R305" s="426"/>
      <c r="S305" s="426"/>
      <c r="T305" s="426"/>
      <c r="U305" s="426"/>
      <c r="V305" s="426"/>
      <c r="W305" s="426"/>
      <c r="X305" s="426"/>
      <c r="Y305" s="426"/>
      <c r="Z305" s="426"/>
    </row>
    <row r="306" spans="1:26" ht="15.75" customHeight="1">
      <c r="A306" s="426"/>
      <c r="B306" s="426"/>
      <c r="C306" s="426"/>
      <c r="D306" s="426"/>
      <c r="E306" s="426"/>
      <c r="F306" s="426"/>
      <c r="G306" s="426"/>
      <c r="H306" s="426"/>
      <c r="I306" s="426"/>
      <c r="J306" s="426"/>
      <c r="K306" s="426"/>
      <c r="L306" s="426"/>
      <c r="M306" s="426"/>
      <c r="N306" s="426"/>
      <c r="O306" s="426"/>
      <c r="P306" s="426"/>
      <c r="Q306" s="426"/>
      <c r="R306" s="426"/>
      <c r="S306" s="426"/>
      <c r="T306" s="426"/>
      <c r="U306" s="426"/>
      <c r="V306" s="426"/>
      <c r="W306" s="426"/>
      <c r="X306" s="426"/>
      <c r="Y306" s="426"/>
      <c r="Z306" s="426"/>
    </row>
    <row r="307" spans="1:26" ht="15.75" customHeight="1">
      <c r="A307" s="426"/>
      <c r="B307" s="426"/>
      <c r="C307" s="426"/>
      <c r="D307" s="426"/>
      <c r="E307" s="426"/>
      <c r="F307" s="426"/>
      <c r="G307" s="426"/>
      <c r="H307" s="426"/>
      <c r="I307" s="426"/>
      <c r="J307" s="426"/>
      <c r="K307" s="426"/>
      <c r="L307" s="426"/>
      <c r="M307" s="426"/>
      <c r="N307" s="426"/>
      <c r="O307" s="426"/>
      <c r="P307" s="426"/>
      <c r="Q307" s="426"/>
      <c r="R307" s="426"/>
      <c r="S307" s="426"/>
      <c r="T307" s="426"/>
      <c r="U307" s="426"/>
      <c r="V307" s="426"/>
      <c r="W307" s="426"/>
      <c r="X307" s="426"/>
      <c r="Y307" s="426"/>
      <c r="Z307" s="426"/>
    </row>
    <row r="308" spans="1:26" ht="15.75" customHeight="1">
      <c r="A308" s="426"/>
      <c r="B308" s="426"/>
      <c r="C308" s="426"/>
      <c r="D308" s="426"/>
      <c r="E308" s="426"/>
      <c r="F308" s="426"/>
      <c r="G308" s="426"/>
      <c r="H308" s="426"/>
      <c r="I308" s="426"/>
      <c r="J308" s="426"/>
      <c r="K308" s="426"/>
      <c r="L308" s="426"/>
      <c r="M308" s="426"/>
      <c r="N308" s="426"/>
      <c r="O308" s="426"/>
      <c r="P308" s="426"/>
      <c r="Q308" s="426"/>
      <c r="R308" s="426"/>
      <c r="S308" s="426"/>
      <c r="T308" s="426"/>
      <c r="U308" s="426"/>
      <c r="V308" s="426"/>
      <c r="W308" s="426"/>
      <c r="X308" s="426"/>
      <c r="Y308" s="426"/>
      <c r="Z308" s="426"/>
    </row>
    <row r="309" spans="1:26" ht="15.75" customHeight="1">
      <c r="A309" s="426"/>
      <c r="B309" s="426"/>
      <c r="C309" s="426"/>
      <c r="D309" s="426"/>
      <c r="E309" s="426"/>
      <c r="F309" s="426"/>
      <c r="G309" s="426"/>
      <c r="H309" s="426"/>
      <c r="I309" s="426"/>
      <c r="J309" s="426"/>
      <c r="K309" s="426"/>
      <c r="L309" s="426"/>
      <c r="M309" s="426"/>
      <c r="N309" s="426"/>
      <c r="O309" s="426"/>
      <c r="P309" s="426"/>
      <c r="Q309" s="426"/>
      <c r="R309" s="426"/>
      <c r="S309" s="426"/>
      <c r="T309" s="426"/>
      <c r="U309" s="426"/>
      <c r="V309" s="426"/>
      <c r="W309" s="426"/>
      <c r="X309" s="426"/>
      <c r="Y309" s="426"/>
      <c r="Z309" s="426"/>
    </row>
    <row r="310" spans="1:26" ht="15.75" customHeight="1">
      <c r="A310" s="426"/>
      <c r="B310" s="426"/>
      <c r="C310" s="426"/>
      <c r="D310" s="426"/>
      <c r="E310" s="426"/>
      <c r="F310" s="426"/>
      <c r="G310" s="426"/>
      <c r="H310" s="426"/>
      <c r="I310" s="426"/>
      <c r="J310" s="426"/>
      <c r="K310" s="426"/>
      <c r="L310" s="426"/>
      <c r="M310" s="426"/>
      <c r="N310" s="426"/>
      <c r="O310" s="426"/>
      <c r="P310" s="426"/>
      <c r="Q310" s="426"/>
      <c r="R310" s="426"/>
      <c r="S310" s="426"/>
      <c r="T310" s="426"/>
      <c r="U310" s="426"/>
      <c r="V310" s="426"/>
      <c r="W310" s="426"/>
      <c r="X310" s="426"/>
      <c r="Y310" s="426"/>
      <c r="Z310" s="426"/>
    </row>
    <row r="311" spans="1:26" ht="15.75" customHeight="1">
      <c r="A311" s="426"/>
      <c r="B311" s="426"/>
      <c r="C311" s="426"/>
      <c r="D311" s="426"/>
      <c r="E311" s="426"/>
      <c r="F311" s="426"/>
      <c r="G311" s="426"/>
      <c r="H311" s="426"/>
      <c r="I311" s="426"/>
      <c r="J311" s="426"/>
      <c r="K311" s="426"/>
      <c r="L311" s="426"/>
      <c r="M311" s="426"/>
      <c r="N311" s="426"/>
      <c r="O311" s="426"/>
      <c r="P311" s="426"/>
      <c r="Q311" s="426"/>
      <c r="R311" s="426"/>
      <c r="S311" s="426"/>
      <c r="T311" s="426"/>
      <c r="U311" s="426"/>
      <c r="V311" s="426"/>
      <c r="W311" s="426"/>
      <c r="X311" s="426"/>
      <c r="Y311" s="426"/>
      <c r="Z311" s="426"/>
    </row>
    <row r="312" spans="1:26" ht="15.75" customHeight="1">
      <c r="A312" s="426"/>
      <c r="B312" s="426"/>
      <c r="C312" s="426"/>
      <c r="D312" s="426"/>
      <c r="E312" s="426"/>
      <c r="F312" s="426"/>
      <c r="G312" s="426"/>
      <c r="H312" s="426"/>
      <c r="I312" s="426"/>
      <c r="J312" s="426"/>
      <c r="K312" s="426"/>
      <c r="L312" s="426"/>
      <c r="M312" s="426"/>
      <c r="N312" s="426"/>
      <c r="O312" s="426"/>
      <c r="P312" s="426"/>
      <c r="Q312" s="426"/>
      <c r="R312" s="426"/>
      <c r="S312" s="426"/>
      <c r="T312" s="426"/>
      <c r="U312" s="426"/>
      <c r="V312" s="426"/>
      <c r="W312" s="426"/>
      <c r="X312" s="426"/>
      <c r="Y312" s="426"/>
      <c r="Z312" s="426"/>
    </row>
    <row r="313" spans="1:26" ht="15.75" customHeight="1">
      <c r="A313" s="426"/>
      <c r="B313" s="426"/>
      <c r="C313" s="426"/>
      <c r="D313" s="426"/>
      <c r="E313" s="426"/>
      <c r="F313" s="426"/>
      <c r="G313" s="426"/>
      <c r="H313" s="426"/>
      <c r="I313" s="426"/>
      <c r="J313" s="426"/>
      <c r="K313" s="426"/>
      <c r="L313" s="426"/>
      <c r="M313" s="426"/>
      <c r="N313" s="426"/>
      <c r="O313" s="426"/>
      <c r="P313" s="426"/>
      <c r="Q313" s="426"/>
      <c r="R313" s="426"/>
      <c r="S313" s="426"/>
      <c r="T313" s="426"/>
      <c r="U313" s="426"/>
      <c r="V313" s="426"/>
      <c r="W313" s="426"/>
      <c r="X313" s="426"/>
      <c r="Y313" s="426"/>
      <c r="Z313" s="426"/>
    </row>
    <row r="314" spans="1:26" ht="15.75" customHeight="1">
      <c r="A314" s="426"/>
      <c r="B314" s="426"/>
      <c r="C314" s="426"/>
      <c r="D314" s="426"/>
      <c r="E314" s="426"/>
      <c r="F314" s="426"/>
      <c r="G314" s="426"/>
      <c r="H314" s="426"/>
      <c r="I314" s="426"/>
      <c r="J314" s="426"/>
      <c r="K314" s="426"/>
      <c r="L314" s="426"/>
      <c r="M314" s="426"/>
      <c r="N314" s="426"/>
      <c r="O314" s="426"/>
      <c r="P314" s="426"/>
      <c r="Q314" s="426"/>
      <c r="R314" s="426"/>
      <c r="S314" s="426"/>
      <c r="T314" s="426"/>
      <c r="U314" s="426"/>
      <c r="V314" s="426"/>
      <c r="W314" s="426"/>
      <c r="X314" s="426"/>
      <c r="Y314" s="426"/>
      <c r="Z314" s="426"/>
    </row>
    <row r="315" spans="1:26" ht="15.75" customHeight="1">
      <c r="A315" s="426"/>
      <c r="B315" s="426"/>
      <c r="C315" s="426"/>
      <c r="D315" s="426"/>
      <c r="E315" s="426"/>
      <c r="F315" s="426"/>
      <c r="G315" s="426"/>
      <c r="H315" s="426"/>
      <c r="I315" s="426"/>
      <c r="J315" s="426"/>
      <c r="K315" s="426"/>
      <c r="L315" s="426"/>
      <c r="M315" s="426"/>
      <c r="N315" s="426"/>
      <c r="O315" s="426"/>
      <c r="P315" s="426"/>
      <c r="Q315" s="426"/>
      <c r="R315" s="426"/>
      <c r="S315" s="426"/>
      <c r="T315" s="426"/>
      <c r="U315" s="426"/>
      <c r="V315" s="426"/>
      <c r="W315" s="426"/>
      <c r="X315" s="426"/>
      <c r="Y315" s="426"/>
      <c r="Z315" s="426"/>
    </row>
    <row r="316" spans="1:26" ht="15.75" customHeight="1">
      <c r="A316" s="426"/>
      <c r="B316" s="426"/>
      <c r="C316" s="426"/>
      <c r="D316" s="426"/>
      <c r="E316" s="426"/>
      <c r="F316" s="426"/>
      <c r="G316" s="426"/>
      <c r="H316" s="426"/>
      <c r="I316" s="426"/>
      <c r="J316" s="426"/>
      <c r="K316" s="426"/>
      <c r="L316" s="426"/>
      <c r="M316" s="426"/>
      <c r="N316" s="426"/>
      <c r="O316" s="426"/>
      <c r="P316" s="426"/>
      <c r="Q316" s="426"/>
      <c r="R316" s="426"/>
      <c r="S316" s="426"/>
      <c r="T316" s="426"/>
      <c r="U316" s="426"/>
      <c r="V316" s="426"/>
      <c r="W316" s="426"/>
      <c r="X316" s="426"/>
      <c r="Y316" s="426"/>
      <c r="Z316" s="426"/>
    </row>
    <row r="317" spans="1:26" ht="15.75" customHeight="1">
      <c r="A317" s="426"/>
      <c r="B317" s="426"/>
      <c r="C317" s="426"/>
      <c r="D317" s="426"/>
      <c r="E317" s="426"/>
      <c r="F317" s="426"/>
      <c r="G317" s="426"/>
      <c r="H317" s="426"/>
      <c r="I317" s="426"/>
      <c r="J317" s="426"/>
      <c r="K317" s="426"/>
      <c r="L317" s="426"/>
      <c r="M317" s="426"/>
      <c r="N317" s="426"/>
      <c r="O317" s="426"/>
      <c r="P317" s="426"/>
      <c r="Q317" s="426"/>
      <c r="R317" s="426"/>
      <c r="S317" s="426"/>
      <c r="T317" s="426"/>
      <c r="U317" s="426"/>
      <c r="V317" s="426"/>
      <c r="W317" s="426"/>
      <c r="X317" s="426"/>
      <c r="Y317" s="426"/>
      <c r="Z317" s="426"/>
    </row>
    <row r="318" spans="1:26" ht="15.75" customHeight="1">
      <c r="A318" s="426"/>
      <c r="B318" s="426"/>
      <c r="C318" s="426"/>
      <c r="D318" s="426"/>
      <c r="E318" s="426"/>
      <c r="F318" s="426"/>
      <c r="G318" s="426"/>
      <c r="H318" s="426"/>
      <c r="I318" s="426"/>
      <c r="J318" s="426"/>
      <c r="K318" s="426"/>
      <c r="L318" s="426"/>
      <c r="M318" s="426"/>
      <c r="N318" s="426"/>
      <c r="O318" s="426"/>
      <c r="P318" s="426"/>
      <c r="Q318" s="426"/>
      <c r="R318" s="426"/>
      <c r="S318" s="426"/>
      <c r="T318" s="426"/>
      <c r="U318" s="426"/>
      <c r="V318" s="426"/>
      <c r="W318" s="426"/>
      <c r="X318" s="426"/>
      <c r="Y318" s="426"/>
      <c r="Z318" s="426"/>
    </row>
    <row r="319" spans="1:26" ht="15.75" customHeight="1">
      <c r="A319" s="426"/>
      <c r="B319" s="426"/>
      <c r="C319" s="426"/>
      <c r="D319" s="426"/>
      <c r="E319" s="426"/>
      <c r="F319" s="426"/>
      <c r="G319" s="426"/>
      <c r="H319" s="426"/>
      <c r="I319" s="426"/>
      <c r="J319" s="426"/>
      <c r="K319" s="426"/>
      <c r="L319" s="426"/>
      <c r="M319" s="426"/>
      <c r="N319" s="426"/>
      <c r="O319" s="426"/>
      <c r="P319" s="426"/>
      <c r="Q319" s="426"/>
      <c r="R319" s="426"/>
      <c r="S319" s="426"/>
      <c r="T319" s="426"/>
      <c r="U319" s="426"/>
      <c r="V319" s="426"/>
      <c r="W319" s="426"/>
      <c r="X319" s="426"/>
      <c r="Y319" s="426"/>
      <c r="Z319" s="426"/>
    </row>
    <row r="320" spans="1:26" ht="15.75" customHeight="1">
      <c r="A320" s="426"/>
      <c r="B320" s="426"/>
      <c r="C320" s="426"/>
      <c r="D320" s="426"/>
      <c r="E320" s="426"/>
      <c r="F320" s="426"/>
      <c r="G320" s="426"/>
      <c r="H320" s="426"/>
      <c r="I320" s="426"/>
      <c r="J320" s="426"/>
      <c r="K320" s="426"/>
      <c r="L320" s="426"/>
      <c r="M320" s="426"/>
      <c r="N320" s="426"/>
      <c r="O320" s="426"/>
      <c r="P320" s="426"/>
      <c r="Q320" s="426"/>
      <c r="R320" s="426"/>
      <c r="S320" s="426"/>
      <c r="T320" s="426"/>
      <c r="U320" s="426"/>
      <c r="V320" s="426"/>
      <c r="W320" s="426"/>
      <c r="X320" s="426"/>
      <c r="Y320" s="426"/>
      <c r="Z320" s="426"/>
    </row>
    <row r="321" spans="1:26" ht="15.75" customHeight="1">
      <c r="A321" s="426"/>
      <c r="B321" s="426"/>
      <c r="C321" s="426"/>
      <c r="D321" s="426"/>
      <c r="E321" s="426"/>
      <c r="F321" s="426"/>
      <c r="G321" s="426"/>
      <c r="H321" s="426"/>
      <c r="I321" s="426"/>
      <c r="J321" s="426"/>
      <c r="K321" s="426"/>
      <c r="L321" s="426"/>
      <c r="M321" s="426"/>
      <c r="N321" s="426"/>
      <c r="O321" s="426"/>
      <c r="P321" s="426"/>
      <c r="Q321" s="426"/>
      <c r="R321" s="426"/>
      <c r="S321" s="426"/>
      <c r="T321" s="426"/>
      <c r="U321" s="426"/>
      <c r="V321" s="426"/>
      <c r="W321" s="426"/>
      <c r="X321" s="426"/>
      <c r="Y321" s="426"/>
      <c r="Z321" s="426"/>
    </row>
    <row r="322" spans="1:26" ht="15.75" customHeight="1">
      <c r="A322" s="426"/>
      <c r="B322" s="426"/>
      <c r="C322" s="426"/>
      <c r="D322" s="426"/>
      <c r="E322" s="426"/>
      <c r="F322" s="426"/>
      <c r="G322" s="426"/>
      <c r="H322" s="426"/>
      <c r="I322" s="426"/>
      <c r="J322" s="426"/>
      <c r="K322" s="426"/>
      <c r="L322" s="426"/>
      <c r="M322" s="426"/>
      <c r="N322" s="426"/>
      <c r="O322" s="426"/>
      <c r="P322" s="426"/>
      <c r="Q322" s="426"/>
      <c r="R322" s="426"/>
      <c r="S322" s="426"/>
      <c r="T322" s="426"/>
      <c r="U322" s="426"/>
      <c r="V322" s="426"/>
      <c r="W322" s="426"/>
      <c r="X322" s="426"/>
      <c r="Y322" s="426"/>
      <c r="Z322" s="426"/>
    </row>
    <row r="323" spans="1:26" ht="15.75" customHeight="1">
      <c r="A323" s="426"/>
      <c r="B323" s="426"/>
      <c r="C323" s="426"/>
      <c r="D323" s="426"/>
      <c r="E323" s="426"/>
      <c r="F323" s="426"/>
      <c r="G323" s="426"/>
      <c r="H323" s="426"/>
      <c r="I323" s="426"/>
      <c r="J323" s="426"/>
      <c r="K323" s="426"/>
      <c r="L323" s="426"/>
      <c r="M323" s="426"/>
      <c r="N323" s="426"/>
      <c r="O323" s="426"/>
      <c r="P323" s="426"/>
      <c r="Q323" s="426"/>
      <c r="R323" s="426"/>
      <c r="S323" s="426"/>
      <c r="T323" s="426"/>
      <c r="U323" s="426"/>
      <c r="V323" s="426"/>
      <c r="W323" s="426"/>
      <c r="X323" s="426"/>
      <c r="Y323" s="426"/>
      <c r="Z323" s="426"/>
    </row>
    <row r="324" spans="1:26" ht="15.75" customHeight="1">
      <c r="A324" s="426"/>
      <c r="B324" s="426"/>
      <c r="C324" s="426"/>
      <c r="D324" s="426"/>
      <c r="E324" s="426"/>
      <c r="F324" s="426"/>
      <c r="G324" s="426"/>
      <c r="H324" s="426"/>
      <c r="I324" s="426"/>
      <c r="J324" s="426"/>
      <c r="K324" s="426"/>
      <c r="L324" s="426"/>
      <c r="M324" s="426"/>
      <c r="N324" s="426"/>
      <c r="O324" s="426"/>
      <c r="P324" s="426"/>
      <c r="Q324" s="426"/>
      <c r="R324" s="426"/>
      <c r="S324" s="426"/>
      <c r="T324" s="426"/>
      <c r="U324" s="426"/>
      <c r="V324" s="426"/>
      <c r="W324" s="426"/>
      <c r="X324" s="426"/>
      <c r="Y324" s="426"/>
      <c r="Z324" s="426"/>
    </row>
    <row r="325" spans="1:26" ht="15.75" customHeight="1">
      <c r="A325" s="426"/>
      <c r="B325" s="426"/>
      <c r="C325" s="426"/>
      <c r="D325" s="426"/>
      <c r="E325" s="426"/>
      <c r="F325" s="426"/>
      <c r="G325" s="426"/>
      <c r="H325" s="426"/>
      <c r="I325" s="426"/>
      <c r="J325" s="426"/>
      <c r="K325" s="426"/>
      <c r="L325" s="426"/>
      <c r="M325" s="426"/>
      <c r="N325" s="426"/>
      <c r="O325" s="426"/>
      <c r="P325" s="426"/>
      <c r="Q325" s="426"/>
      <c r="R325" s="426"/>
      <c r="S325" s="426"/>
      <c r="T325" s="426"/>
      <c r="U325" s="426"/>
      <c r="V325" s="426"/>
      <c r="W325" s="426"/>
      <c r="X325" s="426"/>
      <c r="Y325" s="426"/>
      <c r="Z325" s="426"/>
    </row>
    <row r="326" spans="1:26" ht="15.75" customHeight="1">
      <c r="A326" s="426"/>
      <c r="B326" s="426"/>
      <c r="C326" s="426"/>
      <c r="D326" s="426"/>
      <c r="E326" s="426"/>
      <c r="F326" s="426"/>
      <c r="G326" s="426"/>
      <c r="H326" s="426"/>
      <c r="I326" s="426"/>
      <c r="J326" s="426"/>
      <c r="K326" s="426"/>
      <c r="L326" s="426"/>
      <c r="M326" s="426"/>
      <c r="N326" s="426"/>
      <c r="O326" s="426"/>
      <c r="P326" s="426"/>
      <c r="Q326" s="426"/>
      <c r="R326" s="426"/>
      <c r="S326" s="426"/>
      <c r="T326" s="426"/>
      <c r="U326" s="426"/>
      <c r="V326" s="426"/>
      <c r="W326" s="426"/>
      <c r="X326" s="426"/>
      <c r="Y326" s="426"/>
      <c r="Z326" s="426"/>
    </row>
    <row r="327" spans="1:26" ht="15.75" customHeight="1">
      <c r="A327" s="426"/>
      <c r="B327" s="426"/>
      <c r="C327" s="426"/>
      <c r="D327" s="426"/>
      <c r="E327" s="426"/>
      <c r="F327" s="426"/>
      <c r="G327" s="426"/>
      <c r="H327" s="426"/>
      <c r="I327" s="426"/>
      <c r="J327" s="426"/>
      <c r="K327" s="426"/>
      <c r="L327" s="426"/>
      <c r="M327" s="426"/>
      <c r="N327" s="426"/>
      <c r="O327" s="426"/>
      <c r="P327" s="426"/>
      <c r="Q327" s="426"/>
      <c r="R327" s="426"/>
      <c r="S327" s="426"/>
      <c r="T327" s="426"/>
      <c r="U327" s="426"/>
      <c r="V327" s="426"/>
      <c r="W327" s="426"/>
      <c r="X327" s="426"/>
      <c r="Y327" s="426"/>
      <c r="Z327" s="426"/>
    </row>
    <row r="328" spans="1:26" ht="15.75" customHeight="1">
      <c r="A328" s="426"/>
      <c r="B328" s="426"/>
      <c r="C328" s="426"/>
      <c r="D328" s="426"/>
      <c r="E328" s="426"/>
      <c r="F328" s="426"/>
      <c r="G328" s="426"/>
      <c r="H328" s="426"/>
      <c r="I328" s="426"/>
      <c r="J328" s="426"/>
      <c r="K328" s="426"/>
      <c r="L328" s="426"/>
      <c r="M328" s="426"/>
      <c r="N328" s="426"/>
      <c r="O328" s="426"/>
      <c r="P328" s="426"/>
      <c r="Q328" s="426"/>
      <c r="R328" s="426"/>
      <c r="S328" s="426"/>
      <c r="T328" s="426"/>
      <c r="U328" s="426"/>
      <c r="V328" s="426"/>
      <c r="W328" s="426"/>
      <c r="X328" s="426"/>
      <c r="Y328" s="426"/>
      <c r="Z328" s="426"/>
    </row>
    <row r="329" spans="1:26" ht="15.75" customHeight="1">
      <c r="A329" s="426"/>
      <c r="B329" s="426"/>
      <c r="C329" s="426"/>
      <c r="D329" s="426"/>
      <c r="E329" s="426"/>
      <c r="F329" s="426"/>
      <c r="G329" s="426"/>
      <c r="H329" s="426"/>
      <c r="I329" s="426"/>
      <c r="J329" s="426"/>
      <c r="K329" s="426"/>
      <c r="L329" s="426"/>
      <c r="M329" s="426"/>
      <c r="N329" s="426"/>
      <c r="O329" s="426"/>
      <c r="P329" s="426"/>
      <c r="Q329" s="426"/>
      <c r="R329" s="426"/>
      <c r="S329" s="426"/>
      <c r="T329" s="426"/>
      <c r="U329" s="426"/>
      <c r="V329" s="426"/>
      <c r="W329" s="426"/>
      <c r="X329" s="426"/>
      <c r="Y329" s="426"/>
      <c r="Z329" s="426"/>
    </row>
    <row r="330" spans="1:26" ht="15.75" customHeight="1">
      <c r="A330" s="426"/>
      <c r="B330" s="426"/>
      <c r="C330" s="426"/>
      <c r="D330" s="426"/>
      <c r="E330" s="426"/>
      <c r="F330" s="426"/>
      <c r="G330" s="426"/>
      <c r="H330" s="426"/>
      <c r="I330" s="426"/>
      <c r="J330" s="426"/>
      <c r="K330" s="426"/>
      <c r="L330" s="426"/>
      <c r="M330" s="426"/>
      <c r="N330" s="426"/>
      <c r="O330" s="426"/>
      <c r="P330" s="426"/>
      <c r="Q330" s="426"/>
      <c r="R330" s="426"/>
      <c r="S330" s="426"/>
      <c r="T330" s="426"/>
      <c r="U330" s="426"/>
      <c r="V330" s="426"/>
      <c r="W330" s="426"/>
      <c r="X330" s="426"/>
      <c r="Y330" s="426"/>
      <c r="Z330" s="426"/>
    </row>
    <row r="331" spans="1:26" ht="15.75" customHeight="1">
      <c r="A331" s="426"/>
      <c r="B331" s="426"/>
      <c r="C331" s="426"/>
      <c r="D331" s="426"/>
      <c r="E331" s="426"/>
      <c r="F331" s="426"/>
      <c r="G331" s="426"/>
      <c r="H331" s="426"/>
      <c r="I331" s="426"/>
      <c r="J331" s="426"/>
      <c r="K331" s="426"/>
      <c r="L331" s="426"/>
      <c r="M331" s="426"/>
      <c r="N331" s="426"/>
      <c r="O331" s="426"/>
      <c r="P331" s="426"/>
      <c r="Q331" s="426"/>
      <c r="R331" s="426"/>
      <c r="S331" s="426"/>
      <c r="T331" s="426"/>
      <c r="U331" s="426"/>
      <c r="V331" s="426"/>
      <c r="W331" s="426"/>
      <c r="X331" s="426"/>
      <c r="Y331" s="426"/>
      <c r="Z331" s="426"/>
    </row>
    <row r="332" spans="1:26" ht="15.75" customHeight="1">
      <c r="A332" s="426"/>
      <c r="B332" s="426"/>
      <c r="C332" s="426"/>
      <c r="D332" s="426"/>
      <c r="E332" s="426"/>
      <c r="F332" s="426"/>
      <c r="G332" s="426"/>
      <c r="H332" s="426"/>
      <c r="I332" s="426"/>
      <c r="J332" s="426"/>
      <c r="K332" s="426"/>
      <c r="L332" s="426"/>
      <c r="M332" s="426"/>
      <c r="N332" s="426"/>
      <c r="O332" s="426"/>
      <c r="P332" s="426"/>
      <c r="Q332" s="426"/>
      <c r="R332" s="426"/>
      <c r="S332" s="426"/>
      <c r="T332" s="426"/>
      <c r="U332" s="426"/>
      <c r="V332" s="426"/>
      <c r="W332" s="426"/>
      <c r="X332" s="426"/>
      <c r="Y332" s="426"/>
      <c r="Z332" s="426"/>
    </row>
    <row r="333" spans="1:26" ht="15.75" customHeight="1">
      <c r="A333" s="426"/>
      <c r="B333" s="426"/>
      <c r="C333" s="426"/>
      <c r="D333" s="426"/>
      <c r="E333" s="426"/>
      <c r="F333" s="426"/>
      <c r="G333" s="426"/>
      <c r="H333" s="426"/>
      <c r="I333" s="426"/>
      <c r="J333" s="426"/>
      <c r="K333" s="426"/>
      <c r="L333" s="426"/>
      <c r="M333" s="426"/>
      <c r="N333" s="426"/>
      <c r="O333" s="426"/>
      <c r="P333" s="426"/>
      <c r="Q333" s="426"/>
      <c r="R333" s="426"/>
      <c r="S333" s="426"/>
      <c r="T333" s="426"/>
      <c r="U333" s="426"/>
      <c r="V333" s="426"/>
      <c r="W333" s="426"/>
      <c r="X333" s="426"/>
      <c r="Y333" s="426"/>
      <c r="Z333" s="426"/>
    </row>
    <row r="334" spans="1:26" ht="15.75" customHeight="1">
      <c r="A334" s="426"/>
      <c r="B334" s="426"/>
      <c r="C334" s="426"/>
      <c r="D334" s="426"/>
      <c r="E334" s="426"/>
      <c r="F334" s="426"/>
      <c r="G334" s="426"/>
      <c r="H334" s="426"/>
      <c r="I334" s="426"/>
      <c r="J334" s="426"/>
      <c r="K334" s="426"/>
      <c r="L334" s="426"/>
      <c r="M334" s="426"/>
      <c r="N334" s="426"/>
      <c r="O334" s="426"/>
      <c r="P334" s="426"/>
      <c r="Q334" s="426"/>
      <c r="R334" s="426"/>
      <c r="S334" s="426"/>
      <c r="T334" s="426"/>
      <c r="U334" s="426"/>
      <c r="V334" s="426"/>
      <c r="W334" s="426"/>
      <c r="X334" s="426"/>
      <c r="Y334" s="426"/>
      <c r="Z334" s="426"/>
    </row>
    <row r="335" spans="1:26" ht="15.75" customHeight="1">
      <c r="A335" s="426"/>
      <c r="B335" s="426"/>
      <c r="C335" s="426"/>
      <c r="D335" s="426"/>
      <c r="E335" s="426"/>
      <c r="F335" s="426"/>
      <c r="G335" s="426"/>
      <c r="H335" s="426"/>
      <c r="I335" s="426"/>
      <c r="J335" s="426"/>
      <c r="K335" s="426"/>
      <c r="L335" s="426"/>
      <c r="M335" s="426"/>
      <c r="N335" s="426"/>
      <c r="O335" s="426"/>
      <c r="P335" s="426"/>
      <c r="Q335" s="426"/>
      <c r="R335" s="426"/>
      <c r="S335" s="426"/>
      <c r="T335" s="426"/>
      <c r="U335" s="426"/>
      <c r="V335" s="426"/>
      <c r="W335" s="426"/>
      <c r="X335" s="426"/>
      <c r="Y335" s="426"/>
      <c r="Z335" s="426"/>
    </row>
    <row r="336" spans="1:26" ht="15.75" customHeight="1">
      <c r="A336" s="426"/>
      <c r="B336" s="426"/>
      <c r="C336" s="426"/>
      <c r="D336" s="426"/>
      <c r="E336" s="426"/>
      <c r="F336" s="426"/>
      <c r="G336" s="426"/>
      <c r="H336" s="426"/>
      <c r="I336" s="426"/>
      <c r="J336" s="426"/>
      <c r="K336" s="426"/>
      <c r="L336" s="426"/>
      <c r="M336" s="426"/>
      <c r="N336" s="426"/>
      <c r="O336" s="426"/>
      <c r="P336" s="426"/>
      <c r="Q336" s="426"/>
      <c r="R336" s="426"/>
      <c r="S336" s="426"/>
      <c r="T336" s="426"/>
      <c r="U336" s="426"/>
      <c r="V336" s="426"/>
      <c r="W336" s="426"/>
      <c r="X336" s="426"/>
      <c r="Y336" s="426"/>
      <c r="Z336" s="426"/>
    </row>
    <row r="337" spans="1:26" ht="15.75" customHeight="1">
      <c r="A337" s="426"/>
      <c r="B337" s="426"/>
      <c r="C337" s="426"/>
      <c r="D337" s="426"/>
      <c r="E337" s="426"/>
      <c r="F337" s="426"/>
      <c r="G337" s="426"/>
      <c r="H337" s="426"/>
      <c r="I337" s="426"/>
      <c r="J337" s="426"/>
      <c r="K337" s="426"/>
      <c r="L337" s="426"/>
      <c r="M337" s="426"/>
      <c r="N337" s="426"/>
      <c r="O337" s="426"/>
      <c r="P337" s="426"/>
      <c r="Q337" s="426"/>
      <c r="R337" s="426"/>
      <c r="S337" s="426"/>
      <c r="T337" s="426"/>
      <c r="U337" s="426"/>
      <c r="V337" s="426"/>
      <c r="W337" s="426"/>
      <c r="X337" s="426"/>
      <c r="Y337" s="426"/>
      <c r="Z337" s="426"/>
    </row>
    <row r="338" spans="1:26" ht="15.75" customHeight="1">
      <c r="A338" s="426"/>
      <c r="B338" s="426"/>
      <c r="C338" s="426"/>
      <c r="D338" s="426"/>
      <c r="E338" s="426"/>
      <c r="F338" s="426"/>
      <c r="G338" s="426"/>
      <c r="H338" s="426"/>
      <c r="I338" s="426"/>
      <c r="J338" s="426"/>
      <c r="K338" s="426"/>
      <c r="L338" s="426"/>
      <c r="M338" s="426"/>
      <c r="N338" s="426"/>
      <c r="O338" s="426"/>
      <c r="P338" s="426"/>
      <c r="Q338" s="426"/>
      <c r="R338" s="426"/>
      <c r="S338" s="426"/>
      <c r="T338" s="426"/>
      <c r="U338" s="426"/>
      <c r="V338" s="426"/>
      <c r="W338" s="426"/>
      <c r="X338" s="426"/>
      <c r="Y338" s="426"/>
      <c r="Z338" s="426"/>
    </row>
    <row r="339" spans="1:26" ht="15.75" customHeight="1">
      <c r="A339" s="426"/>
      <c r="B339" s="426"/>
      <c r="C339" s="426"/>
      <c r="D339" s="426"/>
      <c r="E339" s="426"/>
      <c r="F339" s="426"/>
      <c r="G339" s="426"/>
      <c r="H339" s="426"/>
      <c r="I339" s="426"/>
      <c r="J339" s="426"/>
      <c r="K339" s="426"/>
      <c r="L339" s="426"/>
      <c r="M339" s="426"/>
      <c r="N339" s="426"/>
      <c r="O339" s="426"/>
      <c r="P339" s="426"/>
      <c r="Q339" s="426"/>
      <c r="R339" s="426"/>
      <c r="S339" s="426"/>
      <c r="T339" s="426"/>
      <c r="U339" s="426"/>
      <c r="V339" s="426"/>
      <c r="W339" s="426"/>
      <c r="X339" s="426"/>
      <c r="Y339" s="426"/>
      <c r="Z339" s="426"/>
    </row>
    <row r="340" spans="1:26" ht="15.75" customHeight="1">
      <c r="A340" s="426"/>
      <c r="B340" s="426"/>
      <c r="C340" s="426"/>
      <c r="D340" s="426"/>
      <c r="E340" s="426"/>
      <c r="F340" s="426"/>
      <c r="G340" s="426"/>
      <c r="H340" s="426"/>
      <c r="I340" s="426"/>
      <c r="J340" s="426"/>
      <c r="K340" s="426"/>
      <c r="L340" s="426"/>
      <c r="M340" s="426"/>
      <c r="N340" s="426"/>
      <c r="O340" s="426"/>
      <c r="P340" s="426"/>
      <c r="Q340" s="426"/>
      <c r="R340" s="426"/>
      <c r="S340" s="426"/>
      <c r="T340" s="426"/>
      <c r="U340" s="426"/>
      <c r="V340" s="426"/>
      <c r="W340" s="426"/>
      <c r="X340" s="426"/>
      <c r="Y340" s="426"/>
      <c r="Z340" s="426"/>
    </row>
    <row r="341" spans="1:26" ht="15.75" customHeight="1">
      <c r="A341" s="426"/>
      <c r="B341" s="426"/>
      <c r="C341" s="426"/>
      <c r="D341" s="426"/>
      <c r="E341" s="426"/>
      <c r="F341" s="426"/>
      <c r="G341" s="426"/>
      <c r="H341" s="426"/>
      <c r="I341" s="426"/>
      <c r="J341" s="426"/>
      <c r="K341" s="426"/>
      <c r="L341" s="426"/>
      <c r="M341" s="426"/>
      <c r="N341" s="426"/>
      <c r="O341" s="426"/>
      <c r="P341" s="426"/>
      <c r="Q341" s="426"/>
      <c r="R341" s="426"/>
      <c r="S341" s="426"/>
      <c r="T341" s="426"/>
      <c r="U341" s="426"/>
      <c r="V341" s="426"/>
      <c r="W341" s="426"/>
      <c r="X341" s="426"/>
      <c r="Y341" s="426"/>
      <c r="Z341" s="426"/>
    </row>
    <row r="342" spans="1:26" ht="15.75" customHeight="1">
      <c r="A342" s="426"/>
      <c r="B342" s="426"/>
      <c r="C342" s="426"/>
      <c r="D342" s="426"/>
      <c r="E342" s="426"/>
      <c r="F342" s="426"/>
      <c r="G342" s="426"/>
      <c r="H342" s="426"/>
      <c r="I342" s="426"/>
      <c r="J342" s="426"/>
      <c r="K342" s="426"/>
      <c r="L342" s="426"/>
      <c r="M342" s="426"/>
      <c r="N342" s="426"/>
      <c r="O342" s="426"/>
      <c r="P342" s="426"/>
      <c r="Q342" s="426"/>
      <c r="R342" s="426"/>
      <c r="S342" s="426"/>
      <c r="T342" s="426"/>
      <c r="U342" s="426"/>
      <c r="V342" s="426"/>
      <c r="W342" s="426"/>
      <c r="X342" s="426"/>
      <c r="Y342" s="426"/>
      <c r="Z342" s="426"/>
    </row>
    <row r="343" spans="1:26" ht="15.75" customHeight="1">
      <c r="A343" s="426"/>
      <c r="B343" s="426"/>
      <c r="C343" s="426"/>
      <c r="D343" s="426"/>
      <c r="E343" s="426"/>
      <c r="F343" s="426"/>
      <c r="G343" s="426"/>
      <c r="H343" s="426"/>
      <c r="I343" s="426"/>
      <c r="J343" s="426"/>
      <c r="K343" s="426"/>
      <c r="L343" s="426"/>
      <c r="M343" s="426"/>
      <c r="N343" s="426"/>
      <c r="O343" s="426"/>
      <c r="P343" s="426"/>
      <c r="Q343" s="426"/>
      <c r="R343" s="426"/>
      <c r="S343" s="426"/>
      <c r="T343" s="426"/>
      <c r="U343" s="426"/>
      <c r="V343" s="426"/>
      <c r="W343" s="426"/>
      <c r="X343" s="426"/>
      <c r="Y343" s="426"/>
      <c r="Z343" s="426"/>
    </row>
    <row r="344" spans="1:26" ht="15.75" customHeight="1">
      <c r="A344" s="426"/>
      <c r="B344" s="426"/>
      <c r="C344" s="426"/>
      <c r="D344" s="426"/>
      <c r="E344" s="426"/>
      <c r="F344" s="426"/>
      <c r="G344" s="426"/>
      <c r="H344" s="426"/>
      <c r="I344" s="426"/>
      <c r="J344" s="426"/>
      <c r="K344" s="426"/>
      <c r="L344" s="426"/>
      <c r="M344" s="426"/>
      <c r="N344" s="426"/>
      <c r="O344" s="426"/>
      <c r="P344" s="426"/>
      <c r="Q344" s="426"/>
      <c r="R344" s="426"/>
      <c r="S344" s="426"/>
      <c r="T344" s="426"/>
      <c r="U344" s="426"/>
      <c r="V344" s="426"/>
      <c r="W344" s="426"/>
      <c r="X344" s="426"/>
      <c r="Y344" s="426"/>
      <c r="Z344" s="426"/>
    </row>
    <row r="345" spans="1:26" ht="15.75" customHeight="1">
      <c r="A345" s="426"/>
      <c r="B345" s="426"/>
      <c r="C345" s="426"/>
      <c r="D345" s="426"/>
      <c r="E345" s="426"/>
      <c r="F345" s="426"/>
      <c r="G345" s="426"/>
      <c r="H345" s="426"/>
      <c r="I345" s="426"/>
      <c r="J345" s="426"/>
      <c r="K345" s="426"/>
      <c r="L345" s="426"/>
      <c r="M345" s="426"/>
      <c r="N345" s="426"/>
      <c r="O345" s="426"/>
      <c r="P345" s="426"/>
      <c r="Q345" s="426"/>
      <c r="R345" s="426"/>
      <c r="S345" s="426"/>
      <c r="T345" s="426"/>
      <c r="U345" s="426"/>
      <c r="V345" s="426"/>
      <c r="W345" s="426"/>
      <c r="X345" s="426"/>
      <c r="Y345" s="426"/>
      <c r="Z345" s="426"/>
    </row>
    <row r="346" spans="1:26" ht="15.75" customHeight="1">
      <c r="A346" s="426"/>
      <c r="B346" s="426"/>
      <c r="C346" s="426"/>
      <c r="D346" s="426"/>
      <c r="E346" s="426"/>
      <c r="F346" s="426"/>
      <c r="G346" s="426"/>
      <c r="H346" s="426"/>
      <c r="I346" s="426"/>
      <c r="J346" s="426"/>
      <c r="K346" s="426"/>
      <c r="L346" s="426"/>
      <c r="M346" s="426"/>
      <c r="N346" s="426"/>
      <c r="O346" s="426"/>
      <c r="P346" s="426"/>
      <c r="Q346" s="426"/>
      <c r="R346" s="426"/>
      <c r="S346" s="426"/>
      <c r="T346" s="426"/>
      <c r="U346" s="426"/>
      <c r="V346" s="426"/>
      <c r="W346" s="426"/>
      <c r="X346" s="426"/>
      <c r="Y346" s="426"/>
      <c r="Z346" s="426"/>
    </row>
    <row r="347" spans="1:26" ht="15.75" customHeight="1">
      <c r="A347" s="426"/>
      <c r="B347" s="426"/>
      <c r="C347" s="426"/>
      <c r="D347" s="426"/>
      <c r="E347" s="426"/>
      <c r="F347" s="426"/>
      <c r="G347" s="426"/>
      <c r="H347" s="426"/>
      <c r="I347" s="426"/>
      <c r="J347" s="426"/>
      <c r="K347" s="426"/>
      <c r="L347" s="426"/>
      <c r="M347" s="426"/>
      <c r="N347" s="426"/>
      <c r="O347" s="426"/>
      <c r="P347" s="426"/>
      <c r="Q347" s="426"/>
      <c r="R347" s="426"/>
      <c r="S347" s="426"/>
      <c r="T347" s="426"/>
      <c r="U347" s="426"/>
      <c r="V347" s="426"/>
      <c r="W347" s="426"/>
      <c r="X347" s="426"/>
      <c r="Y347" s="426"/>
      <c r="Z347" s="426"/>
    </row>
    <row r="348" spans="1:26" ht="15.75" customHeight="1">
      <c r="A348" s="426"/>
      <c r="B348" s="426"/>
      <c r="C348" s="426"/>
      <c r="D348" s="426"/>
      <c r="E348" s="426"/>
      <c r="F348" s="426"/>
      <c r="G348" s="426"/>
      <c r="H348" s="426"/>
      <c r="I348" s="426"/>
      <c r="J348" s="426"/>
      <c r="K348" s="426"/>
      <c r="L348" s="426"/>
      <c r="M348" s="426"/>
      <c r="N348" s="426"/>
      <c r="O348" s="426"/>
      <c r="P348" s="426"/>
      <c r="Q348" s="426"/>
      <c r="R348" s="426"/>
      <c r="S348" s="426"/>
      <c r="T348" s="426"/>
      <c r="U348" s="426"/>
      <c r="V348" s="426"/>
      <c r="W348" s="426"/>
      <c r="X348" s="426"/>
      <c r="Y348" s="426"/>
      <c r="Z348" s="426"/>
    </row>
    <row r="349" spans="1:26" ht="15.75" customHeight="1">
      <c r="A349" s="426"/>
      <c r="B349" s="426"/>
      <c r="C349" s="426"/>
      <c r="D349" s="426"/>
      <c r="E349" s="426"/>
      <c r="F349" s="426"/>
      <c r="G349" s="426"/>
      <c r="H349" s="426"/>
      <c r="I349" s="426"/>
      <c r="J349" s="426"/>
      <c r="K349" s="426"/>
      <c r="L349" s="426"/>
      <c r="M349" s="426"/>
      <c r="N349" s="426"/>
      <c r="O349" s="426"/>
      <c r="P349" s="426"/>
      <c r="Q349" s="426"/>
      <c r="R349" s="426"/>
      <c r="S349" s="426"/>
      <c r="T349" s="426"/>
      <c r="U349" s="426"/>
      <c r="V349" s="426"/>
      <c r="W349" s="426"/>
      <c r="X349" s="426"/>
      <c r="Y349" s="426"/>
      <c r="Z349" s="426"/>
    </row>
    <row r="350" spans="1:26" ht="15.75" customHeight="1">
      <c r="A350" s="426"/>
      <c r="B350" s="426"/>
      <c r="C350" s="426"/>
      <c r="D350" s="426"/>
      <c r="E350" s="426"/>
      <c r="F350" s="426"/>
      <c r="G350" s="426"/>
      <c r="H350" s="426"/>
      <c r="I350" s="426"/>
      <c r="J350" s="426"/>
      <c r="K350" s="426"/>
      <c r="L350" s="426"/>
      <c r="M350" s="426"/>
      <c r="N350" s="426"/>
      <c r="O350" s="426"/>
      <c r="P350" s="426"/>
      <c r="Q350" s="426"/>
      <c r="R350" s="426"/>
      <c r="S350" s="426"/>
      <c r="T350" s="426"/>
      <c r="U350" s="426"/>
      <c r="V350" s="426"/>
      <c r="W350" s="426"/>
      <c r="X350" s="426"/>
      <c r="Y350" s="426"/>
      <c r="Z350" s="426"/>
    </row>
    <row r="351" spans="1:26" ht="15.75" customHeight="1">
      <c r="A351" s="426"/>
      <c r="B351" s="426"/>
      <c r="C351" s="426"/>
      <c r="D351" s="426"/>
      <c r="E351" s="426"/>
      <c r="F351" s="426"/>
      <c r="G351" s="426"/>
      <c r="H351" s="426"/>
      <c r="I351" s="426"/>
      <c r="J351" s="426"/>
      <c r="K351" s="426"/>
      <c r="L351" s="426"/>
      <c r="M351" s="426"/>
      <c r="N351" s="426"/>
      <c r="O351" s="426"/>
      <c r="P351" s="426"/>
      <c r="Q351" s="426"/>
      <c r="R351" s="426"/>
      <c r="S351" s="426"/>
      <c r="T351" s="426"/>
      <c r="U351" s="426"/>
      <c r="V351" s="426"/>
      <c r="W351" s="426"/>
      <c r="X351" s="426"/>
      <c r="Y351" s="426"/>
      <c r="Z351" s="426"/>
    </row>
    <row r="352" spans="1:26" ht="15.75" customHeight="1">
      <c r="A352" s="426"/>
      <c r="B352" s="426"/>
      <c r="C352" s="426"/>
      <c r="D352" s="426"/>
      <c r="E352" s="426"/>
      <c r="F352" s="426"/>
      <c r="G352" s="426"/>
      <c r="H352" s="426"/>
      <c r="I352" s="426"/>
      <c r="J352" s="426"/>
      <c r="K352" s="426"/>
      <c r="L352" s="426"/>
      <c r="M352" s="426"/>
      <c r="N352" s="426"/>
      <c r="O352" s="426"/>
      <c r="P352" s="426"/>
      <c r="Q352" s="426"/>
      <c r="R352" s="426"/>
      <c r="S352" s="426"/>
      <c r="T352" s="426"/>
      <c r="U352" s="426"/>
      <c r="V352" s="426"/>
      <c r="W352" s="426"/>
      <c r="X352" s="426"/>
      <c r="Y352" s="426"/>
      <c r="Z352" s="426"/>
    </row>
    <row r="353" spans="1:26" ht="15.75" customHeight="1">
      <c r="A353" s="426"/>
      <c r="B353" s="426"/>
      <c r="C353" s="426"/>
      <c r="D353" s="426"/>
      <c r="E353" s="426"/>
      <c r="F353" s="426"/>
      <c r="G353" s="426"/>
      <c r="H353" s="426"/>
      <c r="I353" s="426"/>
      <c r="J353" s="426"/>
      <c r="K353" s="426"/>
      <c r="L353" s="426"/>
      <c r="M353" s="426"/>
      <c r="N353" s="426"/>
      <c r="O353" s="426"/>
      <c r="P353" s="426"/>
      <c r="Q353" s="426"/>
      <c r="R353" s="426"/>
      <c r="S353" s="426"/>
      <c r="T353" s="426"/>
      <c r="U353" s="426"/>
      <c r="V353" s="426"/>
      <c r="W353" s="426"/>
      <c r="X353" s="426"/>
      <c r="Y353" s="426"/>
      <c r="Z353" s="426"/>
    </row>
    <row r="354" spans="1:26" ht="15.75" customHeight="1">
      <c r="A354" s="426"/>
      <c r="B354" s="426"/>
      <c r="C354" s="426"/>
      <c r="D354" s="426"/>
      <c r="E354" s="426"/>
      <c r="F354" s="426"/>
      <c r="G354" s="426"/>
      <c r="H354" s="426"/>
      <c r="I354" s="426"/>
      <c r="J354" s="426"/>
      <c r="K354" s="426"/>
      <c r="L354" s="426"/>
      <c r="M354" s="426"/>
      <c r="N354" s="426"/>
      <c r="O354" s="426"/>
      <c r="P354" s="426"/>
      <c r="Q354" s="426"/>
      <c r="R354" s="426"/>
      <c r="S354" s="426"/>
      <c r="T354" s="426"/>
      <c r="U354" s="426"/>
      <c r="V354" s="426"/>
      <c r="W354" s="426"/>
      <c r="X354" s="426"/>
      <c r="Y354" s="426"/>
      <c r="Z354" s="426"/>
    </row>
    <row r="355" spans="1:26" ht="15.75" customHeight="1">
      <c r="A355" s="426"/>
      <c r="B355" s="426"/>
      <c r="C355" s="426"/>
      <c r="D355" s="426"/>
      <c r="E355" s="426"/>
      <c r="F355" s="426"/>
      <c r="G355" s="426"/>
      <c r="H355" s="426"/>
      <c r="I355" s="426"/>
      <c r="J355" s="426"/>
      <c r="K355" s="426"/>
      <c r="L355" s="426"/>
      <c r="M355" s="426"/>
      <c r="N355" s="426"/>
      <c r="O355" s="426"/>
      <c r="P355" s="426"/>
      <c r="Q355" s="426"/>
      <c r="R355" s="426"/>
      <c r="S355" s="426"/>
      <c r="T355" s="426"/>
      <c r="U355" s="426"/>
      <c r="V355" s="426"/>
      <c r="W355" s="426"/>
      <c r="X355" s="426"/>
      <c r="Y355" s="426"/>
      <c r="Z355" s="426"/>
    </row>
    <row r="356" spans="1:26" ht="15.75" customHeight="1">
      <c r="A356" s="426"/>
      <c r="B356" s="426"/>
      <c r="C356" s="426"/>
      <c r="D356" s="426"/>
      <c r="E356" s="426"/>
      <c r="F356" s="426"/>
      <c r="G356" s="426"/>
      <c r="H356" s="426"/>
      <c r="I356" s="426"/>
      <c r="J356" s="426"/>
      <c r="K356" s="426"/>
      <c r="L356" s="426"/>
      <c r="M356" s="426"/>
      <c r="N356" s="426"/>
      <c r="O356" s="426"/>
      <c r="P356" s="426"/>
      <c r="Q356" s="426"/>
      <c r="R356" s="426"/>
      <c r="S356" s="426"/>
      <c r="T356" s="426"/>
      <c r="U356" s="426"/>
      <c r="V356" s="426"/>
      <c r="W356" s="426"/>
      <c r="X356" s="426"/>
      <c r="Y356" s="426"/>
      <c r="Z356" s="426"/>
    </row>
    <row r="357" spans="1:26" ht="15.75" customHeight="1">
      <c r="A357" s="426"/>
      <c r="B357" s="426"/>
      <c r="C357" s="426"/>
      <c r="D357" s="426"/>
      <c r="E357" s="426"/>
      <c r="F357" s="426"/>
      <c r="G357" s="426"/>
      <c r="H357" s="426"/>
      <c r="I357" s="426"/>
      <c r="J357" s="426"/>
      <c r="K357" s="426"/>
      <c r="L357" s="426"/>
      <c r="M357" s="426"/>
      <c r="N357" s="426"/>
      <c r="O357" s="426"/>
      <c r="P357" s="426"/>
      <c r="Q357" s="426"/>
      <c r="R357" s="426"/>
      <c r="S357" s="426"/>
      <c r="T357" s="426"/>
      <c r="U357" s="426"/>
      <c r="V357" s="426"/>
      <c r="W357" s="426"/>
      <c r="X357" s="426"/>
      <c r="Y357" s="426"/>
      <c r="Z357" s="426"/>
    </row>
    <row r="358" spans="1:26" ht="15.75" customHeight="1">
      <c r="A358" s="426"/>
      <c r="B358" s="426"/>
      <c r="C358" s="426"/>
      <c r="D358" s="426"/>
      <c r="E358" s="426"/>
      <c r="F358" s="426"/>
      <c r="G358" s="426"/>
      <c r="H358" s="426"/>
      <c r="I358" s="426"/>
      <c r="J358" s="426"/>
      <c r="K358" s="426"/>
      <c r="L358" s="426"/>
      <c r="M358" s="426"/>
      <c r="N358" s="426"/>
      <c r="O358" s="426"/>
      <c r="P358" s="426"/>
      <c r="Q358" s="426"/>
      <c r="R358" s="426"/>
      <c r="S358" s="426"/>
      <c r="T358" s="426"/>
      <c r="U358" s="426"/>
      <c r="V358" s="426"/>
      <c r="W358" s="426"/>
      <c r="X358" s="426"/>
      <c r="Y358" s="426"/>
      <c r="Z358" s="426"/>
    </row>
    <row r="359" spans="1:26" ht="15.75" customHeight="1">
      <c r="A359" s="426"/>
      <c r="B359" s="426"/>
      <c r="C359" s="426"/>
      <c r="D359" s="426"/>
      <c r="E359" s="426"/>
      <c r="F359" s="426"/>
      <c r="G359" s="426"/>
      <c r="H359" s="426"/>
      <c r="I359" s="426"/>
      <c r="J359" s="426"/>
      <c r="K359" s="426"/>
      <c r="L359" s="426"/>
      <c r="M359" s="426"/>
      <c r="N359" s="426"/>
      <c r="O359" s="426"/>
      <c r="P359" s="426"/>
      <c r="Q359" s="426"/>
      <c r="R359" s="426"/>
      <c r="S359" s="426"/>
      <c r="T359" s="426"/>
      <c r="U359" s="426"/>
      <c r="V359" s="426"/>
      <c r="W359" s="426"/>
      <c r="X359" s="426"/>
      <c r="Y359" s="426"/>
      <c r="Z359" s="426"/>
    </row>
    <row r="360" spans="1:26" ht="15.75" customHeight="1">
      <c r="A360" s="426"/>
      <c r="B360" s="426"/>
      <c r="C360" s="426"/>
      <c r="D360" s="426"/>
      <c r="E360" s="426"/>
      <c r="F360" s="426"/>
      <c r="G360" s="426"/>
      <c r="H360" s="426"/>
      <c r="I360" s="426"/>
      <c r="J360" s="426"/>
      <c r="K360" s="426"/>
      <c r="L360" s="426"/>
      <c r="M360" s="426"/>
      <c r="N360" s="426"/>
      <c r="O360" s="426"/>
      <c r="P360" s="426"/>
      <c r="Q360" s="426"/>
      <c r="R360" s="426"/>
      <c r="S360" s="426"/>
      <c r="T360" s="426"/>
      <c r="U360" s="426"/>
      <c r="V360" s="426"/>
      <c r="W360" s="426"/>
      <c r="X360" s="426"/>
      <c r="Y360" s="426"/>
      <c r="Z360" s="426"/>
    </row>
    <row r="361" spans="1:26" ht="15.75" customHeight="1">
      <c r="A361" s="426"/>
      <c r="B361" s="426"/>
      <c r="C361" s="426"/>
      <c r="D361" s="426"/>
      <c r="E361" s="426"/>
      <c r="F361" s="426"/>
      <c r="G361" s="426"/>
      <c r="H361" s="426"/>
      <c r="I361" s="426"/>
      <c r="J361" s="426"/>
      <c r="K361" s="426"/>
      <c r="L361" s="426"/>
      <c r="M361" s="426"/>
      <c r="N361" s="426"/>
      <c r="O361" s="426"/>
      <c r="P361" s="426"/>
      <c r="Q361" s="426"/>
      <c r="R361" s="426"/>
      <c r="S361" s="426"/>
      <c r="T361" s="426"/>
      <c r="U361" s="426"/>
      <c r="V361" s="426"/>
      <c r="W361" s="426"/>
      <c r="X361" s="426"/>
      <c r="Y361" s="426"/>
      <c r="Z361" s="426"/>
    </row>
    <row r="362" spans="1:26" ht="15.75" customHeight="1">
      <c r="A362" s="426"/>
      <c r="B362" s="426"/>
      <c r="C362" s="426"/>
      <c r="D362" s="426"/>
      <c r="E362" s="426"/>
      <c r="F362" s="426"/>
      <c r="G362" s="426"/>
      <c r="H362" s="426"/>
      <c r="I362" s="426"/>
      <c r="J362" s="426"/>
      <c r="K362" s="426"/>
      <c r="L362" s="426"/>
      <c r="M362" s="426"/>
      <c r="N362" s="426"/>
      <c r="O362" s="426"/>
      <c r="P362" s="426"/>
      <c r="Q362" s="426"/>
      <c r="R362" s="426"/>
      <c r="S362" s="426"/>
      <c r="T362" s="426"/>
      <c r="U362" s="426"/>
      <c r="V362" s="426"/>
      <c r="W362" s="426"/>
      <c r="X362" s="426"/>
      <c r="Y362" s="426"/>
      <c r="Z362" s="426"/>
    </row>
    <row r="363" spans="1:26" ht="15.75" customHeight="1">
      <c r="A363" s="426"/>
      <c r="B363" s="426"/>
      <c r="C363" s="426"/>
      <c r="D363" s="426"/>
      <c r="E363" s="426"/>
      <c r="F363" s="426"/>
      <c r="G363" s="426"/>
      <c r="H363" s="426"/>
      <c r="I363" s="426"/>
      <c r="J363" s="426"/>
      <c r="K363" s="426"/>
      <c r="L363" s="426"/>
      <c r="M363" s="426"/>
      <c r="N363" s="426"/>
      <c r="O363" s="426"/>
      <c r="P363" s="426"/>
      <c r="Q363" s="426"/>
      <c r="R363" s="426"/>
      <c r="S363" s="426"/>
      <c r="T363" s="426"/>
      <c r="U363" s="426"/>
      <c r="V363" s="426"/>
      <c r="W363" s="426"/>
      <c r="X363" s="426"/>
      <c r="Y363" s="426"/>
      <c r="Z363" s="426"/>
    </row>
    <row r="364" spans="1:26" ht="15.75" customHeight="1">
      <c r="A364" s="426"/>
      <c r="B364" s="426"/>
      <c r="C364" s="426"/>
      <c r="D364" s="426"/>
      <c r="E364" s="426"/>
      <c r="F364" s="426"/>
      <c r="G364" s="426"/>
      <c r="H364" s="426"/>
      <c r="I364" s="426"/>
      <c r="J364" s="426"/>
      <c r="K364" s="426"/>
      <c r="L364" s="426"/>
      <c r="M364" s="426"/>
      <c r="N364" s="426"/>
      <c r="O364" s="426"/>
      <c r="P364" s="426"/>
      <c r="Q364" s="426"/>
      <c r="R364" s="426"/>
      <c r="S364" s="426"/>
      <c r="T364" s="426"/>
      <c r="U364" s="426"/>
      <c r="V364" s="426"/>
      <c r="W364" s="426"/>
      <c r="X364" s="426"/>
      <c r="Y364" s="426"/>
      <c r="Z364" s="426"/>
    </row>
    <row r="365" spans="1:26" ht="15.75" customHeight="1">
      <c r="A365" s="426"/>
      <c r="B365" s="426"/>
      <c r="C365" s="426"/>
      <c r="D365" s="426"/>
      <c r="E365" s="426"/>
      <c r="F365" s="426"/>
      <c r="G365" s="426"/>
      <c r="H365" s="426"/>
      <c r="I365" s="426"/>
      <c r="J365" s="426"/>
      <c r="K365" s="426"/>
      <c r="L365" s="426"/>
      <c r="M365" s="426"/>
      <c r="N365" s="426"/>
      <c r="O365" s="426"/>
      <c r="P365" s="426"/>
      <c r="Q365" s="426"/>
      <c r="R365" s="426"/>
      <c r="S365" s="426"/>
      <c r="T365" s="426"/>
      <c r="U365" s="426"/>
      <c r="V365" s="426"/>
      <c r="W365" s="426"/>
      <c r="X365" s="426"/>
      <c r="Y365" s="426"/>
      <c r="Z365" s="426"/>
    </row>
    <row r="366" spans="1:26" ht="15.75" customHeight="1">
      <c r="A366" s="426"/>
      <c r="B366" s="426"/>
      <c r="C366" s="426"/>
      <c r="D366" s="426"/>
      <c r="E366" s="426"/>
      <c r="F366" s="426"/>
      <c r="G366" s="426"/>
      <c r="H366" s="426"/>
      <c r="I366" s="426"/>
      <c r="J366" s="426"/>
      <c r="K366" s="426"/>
      <c r="L366" s="426"/>
      <c r="M366" s="426"/>
      <c r="N366" s="426"/>
      <c r="O366" s="426"/>
      <c r="P366" s="426"/>
      <c r="Q366" s="426"/>
      <c r="R366" s="426"/>
      <c r="S366" s="426"/>
      <c r="T366" s="426"/>
      <c r="U366" s="426"/>
      <c r="V366" s="426"/>
      <c r="W366" s="426"/>
      <c r="X366" s="426"/>
      <c r="Y366" s="426"/>
      <c r="Z366" s="426"/>
    </row>
    <row r="367" spans="1:26" ht="15.75" customHeight="1">
      <c r="A367" s="426"/>
      <c r="B367" s="426"/>
      <c r="C367" s="426"/>
      <c r="D367" s="426"/>
      <c r="E367" s="426"/>
      <c r="F367" s="426"/>
      <c r="G367" s="426"/>
      <c r="H367" s="426"/>
      <c r="I367" s="426"/>
      <c r="J367" s="426"/>
      <c r="K367" s="426"/>
      <c r="L367" s="426"/>
      <c r="M367" s="426"/>
      <c r="N367" s="426"/>
      <c r="O367" s="426"/>
      <c r="P367" s="426"/>
      <c r="Q367" s="426"/>
      <c r="R367" s="426"/>
      <c r="S367" s="426"/>
      <c r="T367" s="426"/>
      <c r="U367" s="426"/>
      <c r="V367" s="426"/>
      <c r="W367" s="426"/>
      <c r="X367" s="426"/>
      <c r="Y367" s="426"/>
      <c r="Z367" s="426"/>
    </row>
    <row r="368" spans="1:26" ht="15.75" customHeight="1">
      <c r="A368" s="426"/>
      <c r="B368" s="426"/>
      <c r="C368" s="426"/>
      <c r="D368" s="426"/>
      <c r="E368" s="426"/>
      <c r="F368" s="426"/>
      <c r="G368" s="426"/>
      <c r="H368" s="426"/>
      <c r="I368" s="426"/>
      <c r="J368" s="426"/>
      <c r="K368" s="426"/>
      <c r="L368" s="426"/>
      <c r="M368" s="426"/>
      <c r="N368" s="426"/>
      <c r="O368" s="426"/>
      <c r="P368" s="426"/>
      <c r="Q368" s="426"/>
      <c r="R368" s="426"/>
      <c r="S368" s="426"/>
      <c r="T368" s="426"/>
      <c r="U368" s="426"/>
      <c r="V368" s="426"/>
      <c r="W368" s="426"/>
      <c r="X368" s="426"/>
      <c r="Y368" s="426"/>
      <c r="Z368" s="426"/>
    </row>
    <row r="369" spans="1:26" ht="15.75" customHeight="1">
      <c r="A369" s="426"/>
      <c r="B369" s="426"/>
      <c r="C369" s="426"/>
      <c r="D369" s="426"/>
      <c r="E369" s="426"/>
      <c r="F369" s="426"/>
      <c r="G369" s="426"/>
      <c r="H369" s="426"/>
      <c r="I369" s="426"/>
      <c r="J369" s="426"/>
      <c r="K369" s="426"/>
      <c r="L369" s="426"/>
      <c r="M369" s="426"/>
      <c r="N369" s="426"/>
      <c r="O369" s="426"/>
      <c r="P369" s="426"/>
      <c r="Q369" s="426"/>
      <c r="R369" s="426"/>
      <c r="S369" s="426"/>
      <c r="T369" s="426"/>
      <c r="U369" s="426"/>
      <c r="V369" s="426"/>
      <c r="W369" s="426"/>
      <c r="X369" s="426"/>
      <c r="Y369" s="426"/>
      <c r="Z369" s="426"/>
    </row>
    <row r="370" spans="1:26" ht="15.75" customHeight="1">
      <c r="A370" s="426"/>
      <c r="B370" s="426"/>
      <c r="C370" s="426"/>
      <c r="D370" s="426"/>
      <c r="E370" s="426"/>
      <c r="F370" s="426"/>
      <c r="G370" s="426"/>
      <c r="H370" s="426"/>
      <c r="I370" s="426"/>
      <c r="J370" s="426"/>
      <c r="K370" s="426"/>
      <c r="L370" s="426"/>
      <c r="M370" s="426"/>
      <c r="N370" s="426"/>
      <c r="O370" s="426"/>
      <c r="P370" s="426"/>
      <c r="Q370" s="426"/>
      <c r="R370" s="426"/>
      <c r="S370" s="426"/>
      <c r="T370" s="426"/>
      <c r="U370" s="426"/>
      <c r="V370" s="426"/>
      <c r="W370" s="426"/>
      <c r="X370" s="426"/>
      <c r="Y370" s="426"/>
      <c r="Z370" s="426"/>
    </row>
    <row r="371" spans="1:26" ht="15.75" customHeight="1">
      <c r="A371" s="426"/>
      <c r="B371" s="426"/>
      <c r="C371" s="426"/>
      <c r="D371" s="426"/>
      <c r="E371" s="426"/>
      <c r="F371" s="426"/>
      <c r="G371" s="426"/>
      <c r="H371" s="426"/>
      <c r="I371" s="426"/>
      <c r="J371" s="426"/>
      <c r="K371" s="426"/>
      <c r="L371" s="426"/>
      <c r="M371" s="426"/>
      <c r="N371" s="426"/>
      <c r="O371" s="426"/>
      <c r="P371" s="426"/>
      <c r="Q371" s="426"/>
      <c r="R371" s="426"/>
      <c r="S371" s="426"/>
      <c r="T371" s="426"/>
      <c r="U371" s="426"/>
      <c r="V371" s="426"/>
      <c r="W371" s="426"/>
      <c r="X371" s="426"/>
      <c r="Y371" s="426"/>
      <c r="Z371" s="426"/>
    </row>
    <row r="372" spans="1:26" ht="15.75" customHeight="1">
      <c r="A372" s="426"/>
      <c r="B372" s="426"/>
      <c r="C372" s="426"/>
      <c r="D372" s="426"/>
      <c r="E372" s="426"/>
      <c r="F372" s="426"/>
      <c r="G372" s="426"/>
      <c r="H372" s="426"/>
      <c r="I372" s="426"/>
      <c r="J372" s="426"/>
      <c r="K372" s="426"/>
      <c r="L372" s="426"/>
      <c r="M372" s="426"/>
      <c r="N372" s="426"/>
      <c r="O372" s="426"/>
      <c r="P372" s="426"/>
      <c r="Q372" s="426"/>
      <c r="R372" s="426"/>
      <c r="S372" s="426"/>
      <c r="T372" s="426"/>
      <c r="U372" s="426"/>
      <c r="V372" s="426"/>
      <c r="W372" s="426"/>
      <c r="X372" s="426"/>
      <c r="Y372" s="426"/>
      <c r="Z372" s="426"/>
    </row>
    <row r="373" spans="1:26" ht="15.75" customHeight="1">
      <c r="A373" s="426"/>
      <c r="B373" s="426"/>
      <c r="C373" s="426"/>
      <c r="D373" s="426"/>
      <c r="E373" s="426"/>
      <c r="F373" s="426"/>
      <c r="G373" s="426"/>
      <c r="H373" s="426"/>
      <c r="I373" s="426"/>
      <c r="J373" s="426"/>
      <c r="K373" s="426"/>
      <c r="L373" s="426"/>
      <c r="M373" s="426"/>
      <c r="N373" s="426"/>
      <c r="O373" s="426"/>
      <c r="P373" s="426"/>
      <c r="Q373" s="426"/>
      <c r="R373" s="426"/>
      <c r="S373" s="426"/>
      <c r="T373" s="426"/>
      <c r="U373" s="426"/>
      <c r="V373" s="426"/>
      <c r="W373" s="426"/>
      <c r="X373" s="426"/>
      <c r="Y373" s="426"/>
      <c r="Z373" s="426"/>
    </row>
    <row r="374" spans="1:26" ht="15.75" customHeight="1">
      <c r="A374" s="426"/>
      <c r="B374" s="426"/>
      <c r="C374" s="426"/>
      <c r="D374" s="426"/>
      <c r="E374" s="426"/>
      <c r="F374" s="426"/>
      <c r="G374" s="426"/>
      <c r="H374" s="426"/>
      <c r="I374" s="426"/>
      <c r="J374" s="426"/>
      <c r="K374" s="426"/>
      <c r="L374" s="426"/>
      <c r="M374" s="426"/>
      <c r="N374" s="426"/>
      <c r="O374" s="426"/>
      <c r="P374" s="426"/>
      <c r="Q374" s="426"/>
      <c r="R374" s="426"/>
      <c r="S374" s="426"/>
      <c r="T374" s="426"/>
      <c r="U374" s="426"/>
      <c r="V374" s="426"/>
      <c r="W374" s="426"/>
      <c r="X374" s="426"/>
      <c r="Y374" s="426"/>
      <c r="Z374" s="426"/>
    </row>
    <row r="375" spans="1:26" ht="15.75" customHeight="1">
      <c r="A375" s="426"/>
      <c r="B375" s="426"/>
      <c r="C375" s="426"/>
      <c r="D375" s="426"/>
      <c r="E375" s="426"/>
      <c r="F375" s="426"/>
      <c r="G375" s="426"/>
      <c r="H375" s="426"/>
      <c r="I375" s="426"/>
      <c r="J375" s="426"/>
      <c r="K375" s="426"/>
      <c r="L375" s="426"/>
      <c r="M375" s="426"/>
      <c r="N375" s="426"/>
      <c r="O375" s="426"/>
      <c r="P375" s="426"/>
      <c r="Q375" s="426"/>
      <c r="R375" s="426"/>
      <c r="S375" s="426"/>
      <c r="T375" s="426"/>
      <c r="U375" s="426"/>
      <c r="V375" s="426"/>
      <c r="W375" s="426"/>
      <c r="X375" s="426"/>
      <c r="Y375" s="426"/>
      <c r="Z375" s="426"/>
    </row>
    <row r="376" spans="1:26" ht="15.75" customHeight="1">
      <c r="A376" s="426"/>
      <c r="B376" s="426"/>
      <c r="C376" s="426"/>
      <c r="D376" s="426"/>
      <c r="E376" s="426"/>
      <c r="F376" s="426"/>
      <c r="G376" s="426"/>
      <c r="H376" s="426"/>
      <c r="I376" s="426"/>
      <c r="J376" s="426"/>
      <c r="K376" s="426"/>
      <c r="L376" s="426"/>
      <c r="M376" s="426"/>
      <c r="N376" s="426"/>
      <c r="O376" s="426"/>
      <c r="P376" s="426"/>
      <c r="Q376" s="426"/>
      <c r="R376" s="426"/>
      <c r="S376" s="426"/>
      <c r="T376" s="426"/>
      <c r="U376" s="426"/>
      <c r="V376" s="426"/>
      <c r="W376" s="426"/>
      <c r="X376" s="426"/>
      <c r="Y376" s="426"/>
      <c r="Z376" s="426"/>
    </row>
    <row r="377" spans="1:26" ht="15.75" customHeight="1">
      <c r="A377" s="426"/>
      <c r="B377" s="426"/>
      <c r="C377" s="426"/>
      <c r="D377" s="426"/>
      <c r="E377" s="426"/>
      <c r="F377" s="426"/>
      <c r="G377" s="426"/>
      <c r="H377" s="426"/>
      <c r="I377" s="426"/>
      <c r="J377" s="426"/>
      <c r="K377" s="426"/>
      <c r="L377" s="426"/>
      <c r="M377" s="426"/>
      <c r="N377" s="426"/>
      <c r="O377" s="426"/>
      <c r="P377" s="426"/>
      <c r="Q377" s="426"/>
      <c r="R377" s="426"/>
      <c r="S377" s="426"/>
      <c r="T377" s="426"/>
      <c r="U377" s="426"/>
      <c r="V377" s="426"/>
      <c r="W377" s="426"/>
      <c r="X377" s="426"/>
      <c r="Y377" s="426"/>
      <c r="Z377" s="426"/>
    </row>
    <row r="378" spans="1:26" ht="15.75" customHeight="1">
      <c r="A378" s="426"/>
      <c r="B378" s="426"/>
      <c r="C378" s="426"/>
      <c r="D378" s="426"/>
      <c r="E378" s="426"/>
      <c r="F378" s="426"/>
      <c r="G378" s="426"/>
      <c r="H378" s="426"/>
      <c r="I378" s="426"/>
      <c r="J378" s="426"/>
      <c r="K378" s="426"/>
      <c r="L378" s="426"/>
      <c r="M378" s="426"/>
      <c r="N378" s="426"/>
      <c r="O378" s="426"/>
      <c r="P378" s="426"/>
      <c r="Q378" s="426"/>
      <c r="R378" s="426"/>
      <c r="S378" s="426"/>
      <c r="T378" s="426"/>
      <c r="U378" s="426"/>
      <c r="V378" s="426"/>
      <c r="W378" s="426"/>
      <c r="X378" s="426"/>
      <c r="Y378" s="426"/>
      <c r="Z378" s="426"/>
    </row>
    <row r="379" spans="1:26" ht="15.75" customHeight="1">
      <c r="A379" s="426"/>
      <c r="B379" s="426"/>
      <c r="C379" s="426"/>
      <c r="D379" s="426"/>
      <c r="E379" s="426"/>
      <c r="F379" s="426"/>
      <c r="G379" s="426"/>
      <c r="H379" s="426"/>
      <c r="I379" s="426"/>
      <c r="J379" s="426"/>
      <c r="K379" s="426"/>
      <c r="L379" s="426"/>
      <c r="M379" s="426"/>
      <c r="N379" s="426"/>
      <c r="O379" s="426"/>
      <c r="P379" s="426"/>
      <c r="Q379" s="426"/>
      <c r="R379" s="426"/>
      <c r="S379" s="426"/>
      <c r="T379" s="426"/>
      <c r="U379" s="426"/>
      <c r="V379" s="426"/>
      <c r="W379" s="426"/>
      <c r="X379" s="426"/>
      <c r="Y379" s="426"/>
      <c r="Z379" s="426"/>
    </row>
    <row r="380" spans="1:26" ht="15.75" customHeight="1">
      <c r="A380" s="426"/>
      <c r="B380" s="426"/>
      <c r="C380" s="426"/>
      <c r="D380" s="426"/>
      <c r="E380" s="426"/>
      <c r="F380" s="426"/>
      <c r="G380" s="426"/>
      <c r="H380" s="426"/>
      <c r="I380" s="426"/>
      <c r="J380" s="426"/>
      <c r="K380" s="426"/>
      <c r="L380" s="426"/>
      <c r="M380" s="426"/>
      <c r="N380" s="426"/>
      <c r="O380" s="426"/>
      <c r="P380" s="426"/>
      <c r="Q380" s="426"/>
      <c r="R380" s="426"/>
      <c r="S380" s="426"/>
      <c r="T380" s="426"/>
      <c r="U380" s="426"/>
      <c r="V380" s="426"/>
      <c r="W380" s="426"/>
      <c r="X380" s="426"/>
      <c r="Y380" s="426"/>
      <c r="Z380" s="426"/>
    </row>
    <row r="381" spans="1:26" ht="15.75" customHeight="1">
      <c r="A381" s="426"/>
      <c r="B381" s="426"/>
      <c r="C381" s="426"/>
      <c r="D381" s="426"/>
      <c r="E381" s="426"/>
      <c r="F381" s="426"/>
      <c r="G381" s="426"/>
      <c r="H381" s="426"/>
      <c r="I381" s="426"/>
      <c r="J381" s="426"/>
      <c r="K381" s="426"/>
      <c r="L381" s="426"/>
      <c r="M381" s="426"/>
      <c r="N381" s="426"/>
      <c r="O381" s="426"/>
      <c r="P381" s="426"/>
      <c r="Q381" s="426"/>
      <c r="R381" s="426"/>
      <c r="S381" s="426"/>
      <c r="T381" s="426"/>
      <c r="U381" s="426"/>
      <c r="V381" s="426"/>
      <c r="W381" s="426"/>
      <c r="X381" s="426"/>
      <c r="Y381" s="426"/>
      <c r="Z381" s="426"/>
    </row>
    <row r="382" spans="1:26" ht="15.75" customHeight="1">
      <c r="A382" s="426"/>
      <c r="B382" s="426"/>
      <c r="C382" s="426"/>
      <c r="D382" s="426"/>
      <c r="E382" s="426"/>
      <c r="F382" s="426"/>
      <c r="G382" s="426"/>
      <c r="H382" s="426"/>
      <c r="I382" s="426"/>
      <c r="J382" s="426"/>
      <c r="K382" s="426"/>
      <c r="L382" s="426"/>
      <c r="M382" s="426"/>
      <c r="N382" s="426"/>
      <c r="O382" s="426"/>
      <c r="P382" s="426"/>
      <c r="Q382" s="426"/>
      <c r="R382" s="426"/>
      <c r="S382" s="426"/>
      <c r="T382" s="426"/>
      <c r="U382" s="426"/>
      <c r="V382" s="426"/>
      <c r="W382" s="426"/>
      <c r="X382" s="426"/>
      <c r="Y382" s="426"/>
      <c r="Z382" s="426"/>
    </row>
    <row r="383" spans="1:26" ht="15.75" customHeight="1">
      <c r="A383" s="426"/>
      <c r="B383" s="426"/>
      <c r="C383" s="426"/>
      <c r="D383" s="426"/>
      <c r="E383" s="426"/>
      <c r="F383" s="426"/>
      <c r="G383" s="426"/>
      <c r="H383" s="426"/>
      <c r="I383" s="426"/>
      <c r="J383" s="426"/>
      <c r="K383" s="426"/>
      <c r="L383" s="426"/>
      <c r="M383" s="426"/>
      <c r="N383" s="426"/>
      <c r="O383" s="426"/>
      <c r="P383" s="426"/>
      <c r="Q383" s="426"/>
      <c r="R383" s="426"/>
      <c r="S383" s="426"/>
      <c r="T383" s="426"/>
      <c r="U383" s="426"/>
      <c r="V383" s="426"/>
      <c r="W383" s="426"/>
      <c r="X383" s="426"/>
      <c r="Y383" s="426"/>
      <c r="Z383" s="426"/>
    </row>
    <row r="384" spans="1:26" ht="15.75" customHeight="1">
      <c r="A384" s="426"/>
      <c r="B384" s="426"/>
      <c r="C384" s="426"/>
      <c r="D384" s="426"/>
      <c r="E384" s="426"/>
      <c r="F384" s="426"/>
      <c r="G384" s="426"/>
      <c r="H384" s="426"/>
      <c r="I384" s="426"/>
      <c r="J384" s="426"/>
      <c r="K384" s="426"/>
      <c r="L384" s="426"/>
      <c r="M384" s="426"/>
      <c r="N384" s="426"/>
      <c r="O384" s="426"/>
      <c r="P384" s="426"/>
      <c r="Q384" s="426"/>
      <c r="R384" s="426"/>
      <c r="S384" s="426"/>
      <c r="T384" s="426"/>
      <c r="U384" s="426"/>
      <c r="V384" s="426"/>
      <c r="W384" s="426"/>
      <c r="X384" s="426"/>
      <c r="Y384" s="426"/>
      <c r="Z384" s="426"/>
    </row>
    <row r="385" spans="1:26" ht="15.75" customHeight="1">
      <c r="A385" s="426"/>
      <c r="B385" s="426"/>
      <c r="C385" s="426"/>
      <c r="D385" s="426"/>
      <c r="E385" s="426"/>
      <c r="F385" s="426"/>
      <c r="G385" s="426"/>
      <c r="H385" s="426"/>
      <c r="I385" s="426"/>
      <c r="J385" s="426"/>
      <c r="K385" s="426"/>
      <c r="L385" s="426"/>
      <c r="M385" s="426"/>
      <c r="N385" s="426"/>
      <c r="O385" s="426"/>
      <c r="P385" s="426"/>
      <c r="Q385" s="426"/>
      <c r="R385" s="426"/>
      <c r="S385" s="426"/>
      <c r="T385" s="426"/>
      <c r="U385" s="426"/>
      <c r="V385" s="426"/>
      <c r="W385" s="426"/>
      <c r="X385" s="426"/>
      <c r="Y385" s="426"/>
      <c r="Z385" s="426"/>
    </row>
    <row r="386" spans="1:26" ht="15.75" customHeight="1">
      <c r="A386" s="426"/>
      <c r="B386" s="426"/>
      <c r="C386" s="426"/>
      <c r="D386" s="426"/>
      <c r="E386" s="426"/>
      <c r="F386" s="426"/>
      <c r="G386" s="426"/>
      <c r="H386" s="426"/>
      <c r="I386" s="426"/>
      <c r="J386" s="426"/>
      <c r="K386" s="426"/>
      <c r="L386" s="426"/>
      <c r="M386" s="426"/>
      <c r="N386" s="426"/>
      <c r="O386" s="426"/>
      <c r="P386" s="426"/>
      <c r="Q386" s="426"/>
      <c r="R386" s="426"/>
      <c r="S386" s="426"/>
      <c r="T386" s="426"/>
      <c r="U386" s="426"/>
      <c r="V386" s="426"/>
      <c r="W386" s="426"/>
      <c r="X386" s="426"/>
      <c r="Y386" s="426"/>
      <c r="Z386" s="426"/>
    </row>
    <row r="387" spans="1:26" ht="15.75" customHeight="1">
      <c r="A387" s="426"/>
      <c r="B387" s="426"/>
      <c r="C387" s="426"/>
      <c r="D387" s="426"/>
      <c r="E387" s="426"/>
      <c r="F387" s="426"/>
      <c r="G387" s="426"/>
      <c r="H387" s="426"/>
      <c r="I387" s="426"/>
      <c r="J387" s="426"/>
      <c r="K387" s="426"/>
      <c r="L387" s="426"/>
      <c r="M387" s="426"/>
      <c r="N387" s="426"/>
      <c r="O387" s="426"/>
      <c r="P387" s="426"/>
      <c r="Q387" s="426"/>
      <c r="R387" s="426"/>
      <c r="S387" s="426"/>
      <c r="T387" s="426"/>
      <c r="U387" s="426"/>
      <c r="V387" s="426"/>
      <c r="W387" s="426"/>
      <c r="X387" s="426"/>
      <c r="Y387" s="426"/>
      <c r="Z387" s="426"/>
    </row>
    <row r="388" spans="1:26" ht="15.75" customHeight="1">
      <c r="A388" s="426"/>
      <c r="B388" s="426"/>
      <c r="C388" s="426"/>
      <c r="D388" s="426"/>
      <c r="E388" s="426"/>
      <c r="F388" s="426"/>
      <c r="G388" s="426"/>
      <c r="H388" s="426"/>
      <c r="I388" s="426"/>
      <c r="J388" s="426"/>
      <c r="K388" s="426"/>
      <c r="L388" s="426"/>
      <c r="M388" s="426"/>
      <c r="N388" s="426"/>
      <c r="O388" s="426"/>
      <c r="P388" s="426"/>
      <c r="Q388" s="426"/>
      <c r="R388" s="426"/>
      <c r="S388" s="426"/>
      <c r="T388" s="426"/>
      <c r="U388" s="426"/>
      <c r="V388" s="426"/>
      <c r="W388" s="426"/>
      <c r="X388" s="426"/>
      <c r="Y388" s="426"/>
      <c r="Z388" s="426"/>
    </row>
    <row r="389" spans="1:26" ht="15.75" customHeight="1">
      <c r="A389" s="426"/>
      <c r="B389" s="426"/>
      <c r="C389" s="426"/>
      <c r="D389" s="426"/>
      <c r="E389" s="426"/>
      <c r="F389" s="426"/>
      <c r="G389" s="426"/>
      <c r="H389" s="426"/>
      <c r="I389" s="426"/>
      <c r="J389" s="426"/>
      <c r="K389" s="426"/>
      <c r="L389" s="426"/>
      <c r="M389" s="426"/>
      <c r="N389" s="426"/>
      <c r="O389" s="426"/>
      <c r="P389" s="426"/>
      <c r="Q389" s="426"/>
      <c r="R389" s="426"/>
      <c r="S389" s="426"/>
      <c r="T389" s="426"/>
      <c r="U389" s="426"/>
      <c r="V389" s="426"/>
      <c r="W389" s="426"/>
      <c r="X389" s="426"/>
      <c r="Y389" s="426"/>
      <c r="Z389" s="426"/>
    </row>
    <row r="390" spans="1:26" ht="15.75" customHeight="1">
      <c r="A390" s="426"/>
      <c r="B390" s="426"/>
      <c r="C390" s="426"/>
      <c r="D390" s="426"/>
      <c r="E390" s="426"/>
      <c r="F390" s="426"/>
      <c r="G390" s="426"/>
      <c r="H390" s="426"/>
      <c r="I390" s="426"/>
      <c r="J390" s="426"/>
      <c r="K390" s="426"/>
      <c r="L390" s="426"/>
      <c r="M390" s="426"/>
      <c r="N390" s="426"/>
      <c r="O390" s="426"/>
      <c r="P390" s="426"/>
      <c r="Q390" s="426"/>
      <c r="R390" s="426"/>
      <c r="S390" s="426"/>
      <c r="T390" s="426"/>
      <c r="U390" s="426"/>
      <c r="V390" s="426"/>
      <c r="W390" s="426"/>
      <c r="X390" s="426"/>
      <c r="Y390" s="426"/>
      <c r="Z390" s="426"/>
    </row>
    <row r="391" spans="1:26" ht="15.75" customHeight="1">
      <c r="A391" s="426"/>
      <c r="B391" s="426"/>
      <c r="C391" s="426"/>
      <c r="D391" s="426"/>
      <c r="E391" s="426"/>
      <c r="F391" s="426"/>
      <c r="G391" s="426"/>
      <c r="H391" s="426"/>
      <c r="I391" s="426"/>
      <c r="J391" s="426"/>
      <c r="K391" s="426"/>
      <c r="L391" s="426"/>
      <c r="M391" s="426"/>
      <c r="N391" s="426"/>
      <c r="O391" s="426"/>
      <c r="P391" s="426"/>
      <c r="Q391" s="426"/>
      <c r="R391" s="426"/>
      <c r="S391" s="426"/>
      <c r="T391" s="426"/>
      <c r="U391" s="426"/>
      <c r="V391" s="426"/>
      <c r="W391" s="426"/>
      <c r="X391" s="426"/>
      <c r="Y391" s="426"/>
      <c r="Z391" s="426"/>
    </row>
    <row r="392" spans="1:26" ht="15.75" customHeight="1">
      <c r="A392" s="426"/>
      <c r="B392" s="426"/>
      <c r="C392" s="426"/>
      <c r="D392" s="426"/>
      <c r="E392" s="426"/>
      <c r="F392" s="426"/>
      <c r="G392" s="426"/>
      <c r="H392" s="426"/>
      <c r="I392" s="426"/>
      <c r="J392" s="426"/>
      <c r="K392" s="426"/>
      <c r="L392" s="426"/>
      <c r="M392" s="426"/>
      <c r="N392" s="426"/>
      <c r="O392" s="426"/>
      <c r="P392" s="426"/>
      <c r="Q392" s="426"/>
      <c r="R392" s="426"/>
      <c r="S392" s="426"/>
      <c r="T392" s="426"/>
      <c r="U392" s="426"/>
      <c r="V392" s="426"/>
      <c r="W392" s="426"/>
      <c r="X392" s="426"/>
      <c r="Y392" s="426"/>
      <c r="Z392" s="426"/>
    </row>
    <row r="393" spans="1:26" ht="15.75" customHeight="1">
      <c r="A393" s="426"/>
      <c r="B393" s="426"/>
      <c r="C393" s="426"/>
      <c r="D393" s="426"/>
      <c r="E393" s="426"/>
      <c r="F393" s="426"/>
      <c r="G393" s="426"/>
      <c r="H393" s="426"/>
      <c r="I393" s="426"/>
      <c r="J393" s="426"/>
      <c r="K393" s="426"/>
      <c r="L393" s="426"/>
      <c r="M393" s="426"/>
      <c r="N393" s="426"/>
      <c r="O393" s="426"/>
      <c r="P393" s="426"/>
      <c r="Q393" s="426"/>
      <c r="R393" s="426"/>
      <c r="S393" s="426"/>
      <c r="T393" s="426"/>
      <c r="U393" s="426"/>
      <c r="V393" s="426"/>
      <c r="W393" s="426"/>
      <c r="X393" s="426"/>
      <c r="Y393" s="426"/>
      <c r="Z393" s="426"/>
    </row>
    <row r="394" spans="1:26" ht="15.75" customHeight="1">
      <c r="A394" s="426"/>
      <c r="B394" s="426"/>
      <c r="C394" s="426"/>
      <c r="D394" s="426"/>
      <c r="E394" s="426"/>
      <c r="F394" s="426"/>
      <c r="G394" s="426"/>
      <c r="H394" s="426"/>
      <c r="I394" s="426"/>
      <c r="J394" s="426"/>
      <c r="K394" s="426"/>
      <c r="L394" s="426"/>
      <c r="M394" s="426"/>
      <c r="N394" s="426"/>
      <c r="O394" s="426"/>
      <c r="P394" s="426"/>
      <c r="Q394" s="426"/>
      <c r="R394" s="426"/>
      <c r="S394" s="426"/>
      <c r="T394" s="426"/>
      <c r="U394" s="426"/>
      <c r="V394" s="426"/>
      <c r="W394" s="426"/>
      <c r="X394" s="426"/>
      <c r="Y394" s="426"/>
      <c r="Z394" s="426"/>
    </row>
    <row r="395" spans="1:26" ht="15.75" customHeight="1">
      <c r="A395" s="426"/>
      <c r="B395" s="426"/>
      <c r="C395" s="426"/>
      <c r="D395" s="426"/>
      <c r="E395" s="426"/>
      <c r="F395" s="426"/>
      <c r="G395" s="426"/>
      <c r="H395" s="426"/>
      <c r="I395" s="426"/>
      <c r="J395" s="426"/>
      <c r="K395" s="426"/>
      <c r="L395" s="426"/>
      <c r="M395" s="426"/>
      <c r="N395" s="426"/>
      <c r="O395" s="426"/>
      <c r="P395" s="426"/>
      <c r="Q395" s="426"/>
      <c r="R395" s="426"/>
      <c r="S395" s="426"/>
      <c r="T395" s="426"/>
      <c r="U395" s="426"/>
      <c r="V395" s="426"/>
      <c r="W395" s="426"/>
      <c r="X395" s="426"/>
      <c r="Y395" s="426"/>
      <c r="Z395" s="426"/>
    </row>
    <row r="396" spans="1:26" ht="15.75" customHeight="1">
      <c r="A396" s="426"/>
      <c r="B396" s="426"/>
      <c r="C396" s="426"/>
      <c r="D396" s="426"/>
      <c r="E396" s="426"/>
      <c r="F396" s="426"/>
      <c r="G396" s="426"/>
      <c r="H396" s="426"/>
      <c r="I396" s="426"/>
      <c r="J396" s="426"/>
      <c r="K396" s="426"/>
      <c r="L396" s="426"/>
      <c r="M396" s="426"/>
      <c r="N396" s="426"/>
      <c r="O396" s="426"/>
      <c r="P396" s="426"/>
      <c r="Q396" s="426"/>
      <c r="R396" s="426"/>
      <c r="S396" s="426"/>
      <c r="T396" s="426"/>
      <c r="U396" s="426"/>
      <c r="V396" s="426"/>
      <c r="W396" s="426"/>
      <c r="X396" s="426"/>
      <c r="Y396" s="426"/>
      <c r="Z396" s="426"/>
    </row>
    <row r="397" spans="1:26" ht="15.75" customHeight="1">
      <c r="A397" s="426"/>
      <c r="B397" s="426"/>
      <c r="C397" s="426"/>
      <c r="D397" s="426"/>
      <c r="E397" s="426"/>
      <c r="F397" s="426"/>
      <c r="G397" s="426"/>
      <c r="H397" s="426"/>
      <c r="I397" s="426"/>
      <c r="J397" s="426"/>
      <c r="K397" s="426"/>
      <c r="L397" s="426"/>
      <c r="M397" s="426"/>
      <c r="N397" s="426"/>
      <c r="O397" s="426"/>
      <c r="P397" s="426"/>
      <c r="Q397" s="426"/>
      <c r="R397" s="426"/>
      <c r="S397" s="426"/>
      <c r="T397" s="426"/>
      <c r="U397" s="426"/>
      <c r="V397" s="426"/>
      <c r="W397" s="426"/>
      <c r="X397" s="426"/>
      <c r="Y397" s="426"/>
      <c r="Z397" s="426"/>
    </row>
    <row r="398" spans="1:26" ht="15.75" customHeight="1">
      <c r="A398" s="426"/>
      <c r="B398" s="426"/>
      <c r="C398" s="426"/>
      <c r="D398" s="426"/>
      <c r="E398" s="426"/>
      <c r="F398" s="426"/>
      <c r="G398" s="426"/>
      <c r="H398" s="426"/>
      <c r="I398" s="426"/>
      <c r="J398" s="426"/>
      <c r="K398" s="426"/>
      <c r="L398" s="426"/>
      <c r="M398" s="426"/>
      <c r="N398" s="426"/>
      <c r="O398" s="426"/>
      <c r="P398" s="426"/>
      <c r="Q398" s="426"/>
      <c r="R398" s="426"/>
      <c r="S398" s="426"/>
      <c r="T398" s="426"/>
      <c r="U398" s="426"/>
      <c r="V398" s="426"/>
      <c r="W398" s="426"/>
      <c r="X398" s="426"/>
      <c r="Y398" s="426"/>
      <c r="Z398" s="426"/>
    </row>
    <row r="399" spans="1:26" ht="15.75" customHeight="1">
      <c r="A399" s="426"/>
      <c r="B399" s="426"/>
      <c r="C399" s="426"/>
      <c r="D399" s="426"/>
      <c r="E399" s="426"/>
      <c r="F399" s="426"/>
      <c r="G399" s="426"/>
      <c r="H399" s="426"/>
      <c r="I399" s="426"/>
      <c r="J399" s="426"/>
      <c r="K399" s="426"/>
      <c r="L399" s="426"/>
      <c r="M399" s="426"/>
      <c r="N399" s="426"/>
      <c r="O399" s="426"/>
      <c r="P399" s="426"/>
      <c r="Q399" s="426"/>
      <c r="R399" s="426"/>
      <c r="S399" s="426"/>
      <c r="T399" s="426"/>
      <c r="U399" s="426"/>
      <c r="V399" s="426"/>
      <c r="W399" s="426"/>
      <c r="X399" s="426"/>
      <c r="Y399" s="426"/>
      <c r="Z399" s="426"/>
    </row>
    <row r="400" spans="1:26" ht="15.75" customHeight="1">
      <c r="A400" s="426"/>
      <c r="B400" s="426"/>
      <c r="C400" s="426"/>
      <c r="D400" s="426"/>
      <c r="E400" s="426"/>
      <c r="F400" s="426"/>
      <c r="G400" s="426"/>
      <c r="H400" s="426"/>
      <c r="I400" s="426"/>
      <c r="J400" s="426"/>
      <c r="K400" s="426"/>
      <c r="L400" s="426"/>
      <c r="M400" s="426"/>
      <c r="N400" s="426"/>
      <c r="O400" s="426"/>
      <c r="P400" s="426"/>
      <c r="Q400" s="426"/>
      <c r="R400" s="426"/>
      <c r="S400" s="426"/>
      <c r="T400" s="426"/>
      <c r="U400" s="426"/>
      <c r="V400" s="426"/>
      <c r="W400" s="426"/>
      <c r="X400" s="426"/>
      <c r="Y400" s="426"/>
      <c r="Z400" s="426"/>
    </row>
    <row r="401" spans="1:26" ht="15.75" customHeight="1">
      <c r="A401" s="426"/>
      <c r="B401" s="426"/>
      <c r="C401" s="426"/>
      <c r="D401" s="426"/>
      <c r="E401" s="426"/>
      <c r="F401" s="426"/>
      <c r="G401" s="426"/>
      <c r="H401" s="426"/>
      <c r="I401" s="426"/>
      <c r="J401" s="426"/>
      <c r="K401" s="426"/>
      <c r="L401" s="426"/>
      <c r="M401" s="426"/>
      <c r="N401" s="426"/>
      <c r="O401" s="426"/>
      <c r="P401" s="426"/>
      <c r="Q401" s="426"/>
      <c r="R401" s="426"/>
      <c r="S401" s="426"/>
      <c r="T401" s="426"/>
      <c r="U401" s="426"/>
      <c r="V401" s="426"/>
      <c r="W401" s="426"/>
      <c r="X401" s="426"/>
      <c r="Y401" s="426"/>
      <c r="Z401" s="426"/>
    </row>
    <row r="402" spans="1:26" ht="15.75" customHeight="1">
      <c r="A402" s="426"/>
      <c r="B402" s="426"/>
      <c r="C402" s="426"/>
      <c r="D402" s="426"/>
      <c r="E402" s="426"/>
      <c r="F402" s="426"/>
      <c r="G402" s="426"/>
      <c r="H402" s="426"/>
      <c r="I402" s="426"/>
      <c r="J402" s="426"/>
      <c r="K402" s="426"/>
      <c r="L402" s="426"/>
      <c r="M402" s="426"/>
      <c r="N402" s="426"/>
      <c r="O402" s="426"/>
      <c r="P402" s="426"/>
      <c r="Q402" s="426"/>
      <c r="R402" s="426"/>
      <c r="S402" s="426"/>
      <c r="T402" s="426"/>
      <c r="U402" s="426"/>
      <c r="V402" s="426"/>
      <c r="W402" s="426"/>
      <c r="X402" s="426"/>
      <c r="Y402" s="426"/>
      <c r="Z402" s="426"/>
    </row>
    <row r="403" spans="1:26" ht="15.75" customHeight="1">
      <c r="A403" s="426"/>
      <c r="B403" s="426"/>
      <c r="C403" s="426"/>
      <c r="D403" s="426"/>
      <c r="E403" s="426"/>
      <c r="F403" s="426"/>
      <c r="G403" s="426"/>
      <c r="H403" s="426"/>
      <c r="I403" s="426"/>
      <c r="J403" s="426"/>
      <c r="K403" s="426"/>
      <c r="L403" s="426"/>
      <c r="M403" s="426"/>
      <c r="N403" s="426"/>
      <c r="O403" s="426"/>
      <c r="P403" s="426"/>
      <c r="Q403" s="426"/>
      <c r="R403" s="426"/>
      <c r="S403" s="426"/>
      <c r="T403" s="426"/>
      <c r="U403" s="426"/>
      <c r="V403" s="426"/>
      <c r="W403" s="426"/>
      <c r="X403" s="426"/>
      <c r="Y403" s="426"/>
      <c r="Z403" s="426"/>
    </row>
    <row r="404" spans="1:26" ht="15.75" customHeight="1">
      <c r="A404" s="426"/>
      <c r="B404" s="426"/>
      <c r="C404" s="426"/>
      <c r="D404" s="426"/>
      <c r="E404" s="426"/>
      <c r="F404" s="426"/>
      <c r="G404" s="426"/>
      <c r="H404" s="426"/>
      <c r="I404" s="426"/>
      <c r="J404" s="426"/>
      <c r="K404" s="426"/>
      <c r="L404" s="426"/>
      <c r="M404" s="426"/>
      <c r="N404" s="426"/>
      <c r="O404" s="426"/>
      <c r="P404" s="426"/>
      <c r="Q404" s="426"/>
      <c r="R404" s="426"/>
      <c r="S404" s="426"/>
      <c r="T404" s="426"/>
      <c r="U404" s="426"/>
      <c r="V404" s="426"/>
      <c r="W404" s="426"/>
      <c r="X404" s="426"/>
      <c r="Y404" s="426"/>
      <c r="Z404" s="426"/>
    </row>
    <row r="405" spans="1:26" ht="15.75" customHeight="1">
      <c r="A405" s="426"/>
      <c r="B405" s="426"/>
      <c r="C405" s="426"/>
      <c r="D405" s="426"/>
      <c r="E405" s="426"/>
      <c r="F405" s="426"/>
      <c r="G405" s="426"/>
      <c r="H405" s="426"/>
      <c r="I405" s="426"/>
      <c r="J405" s="426"/>
      <c r="K405" s="426"/>
      <c r="L405" s="426"/>
      <c r="M405" s="426"/>
      <c r="N405" s="426"/>
      <c r="O405" s="426"/>
      <c r="P405" s="426"/>
      <c r="Q405" s="426"/>
      <c r="R405" s="426"/>
      <c r="S405" s="426"/>
      <c r="T405" s="426"/>
      <c r="U405" s="426"/>
      <c r="V405" s="426"/>
      <c r="W405" s="426"/>
      <c r="X405" s="426"/>
      <c r="Y405" s="426"/>
      <c r="Z405" s="426"/>
    </row>
    <row r="406" spans="1:26" ht="15.75" customHeight="1">
      <c r="A406" s="426"/>
      <c r="B406" s="426"/>
      <c r="C406" s="426"/>
      <c r="D406" s="426"/>
      <c r="E406" s="426"/>
      <c r="F406" s="426"/>
      <c r="G406" s="426"/>
      <c r="H406" s="426"/>
      <c r="I406" s="426"/>
      <c r="J406" s="426"/>
      <c r="K406" s="426"/>
      <c r="L406" s="426"/>
      <c r="M406" s="426"/>
      <c r="N406" s="426"/>
      <c r="O406" s="426"/>
      <c r="P406" s="426"/>
      <c r="Q406" s="426"/>
      <c r="R406" s="426"/>
      <c r="S406" s="426"/>
      <c r="T406" s="426"/>
      <c r="U406" s="426"/>
      <c r="V406" s="426"/>
      <c r="W406" s="426"/>
      <c r="X406" s="426"/>
      <c r="Y406" s="426"/>
      <c r="Z406" s="426"/>
    </row>
    <row r="407" spans="1:26" ht="15.75" customHeight="1">
      <c r="A407" s="426"/>
      <c r="B407" s="426"/>
      <c r="C407" s="426"/>
      <c r="D407" s="426"/>
      <c r="E407" s="426"/>
      <c r="F407" s="426"/>
      <c r="G407" s="426"/>
      <c r="H407" s="426"/>
      <c r="I407" s="426"/>
      <c r="J407" s="426"/>
      <c r="K407" s="426"/>
      <c r="L407" s="426"/>
      <c r="M407" s="426"/>
      <c r="N407" s="426"/>
      <c r="O407" s="426"/>
      <c r="P407" s="426"/>
      <c r="Q407" s="426"/>
      <c r="R407" s="426"/>
      <c r="S407" s="426"/>
      <c r="T407" s="426"/>
      <c r="U407" s="426"/>
      <c r="V407" s="426"/>
      <c r="W407" s="426"/>
      <c r="X407" s="426"/>
      <c r="Y407" s="426"/>
      <c r="Z407" s="426"/>
    </row>
    <row r="408" spans="1:26" ht="15.75" customHeight="1">
      <c r="A408" s="426"/>
      <c r="B408" s="426"/>
      <c r="C408" s="426"/>
      <c r="D408" s="426"/>
      <c r="E408" s="426"/>
      <c r="F408" s="426"/>
      <c r="G408" s="426"/>
      <c r="H408" s="426"/>
      <c r="I408" s="426"/>
      <c r="J408" s="426"/>
      <c r="K408" s="426"/>
      <c r="L408" s="426"/>
      <c r="M408" s="426"/>
      <c r="N408" s="426"/>
      <c r="O408" s="426"/>
      <c r="P408" s="426"/>
      <c r="Q408" s="426"/>
      <c r="R408" s="426"/>
      <c r="S408" s="426"/>
      <c r="T408" s="426"/>
      <c r="U408" s="426"/>
      <c r="V408" s="426"/>
      <c r="W408" s="426"/>
      <c r="X408" s="426"/>
      <c r="Y408" s="426"/>
      <c r="Z408" s="426"/>
    </row>
    <row r="409" spans="1:26" ht="15.75" customHeight="1">
      <c r="A409" s="426"/>
      <c r="B409" s="426"/>
      <c r="C409" s="426"/>
      <c r="D409" s="426"/>
      <c r="E409" s="426"/>
      <c r="F409" s="426"/>
      <c r="G409" s="426"/>
      <c r="H409" s="426"/>
      <c r="I409" s="426"/>
      <c r="J409" s="426"/>
      <c r="K409" s="426"/>
      <c r="L409" s="426"/>
      <c r="M409" s="426"/>
      <c r="N409" s="426"/>
      <c r="O409" s="426"/>
      <c r="P409" s="426"/>
      <c r="Q409" s="426"/>
      <c r="R409" s="426"/>
      <c r="S409" s="426"/>
      <c r="T409" s="426"/>
      <c r="U409" s="426"/>
      <c r="V409" s="426"/>
      <c r="W409" s="426"/>
      <c r="X409" s="426"/>
      <c r="Y409" s="426"/>
      <c r="Z409" s="426"/>
    </row>
    <row r="410" spans="1:26" ht="15.75" customHeight="1">
      <c r="A410" s="426"/>
      <c r="B410" s="426"/>
      <c r="C410" s="426"/>
      <c r="D410" s="426"/>
      <c r="E410" s="426"/>
      <c r="F410" s="426"/>
      <c r="G410" s="426"/>
      <c r="H410" s="426"/>
      <c r="I410" s="426"/>
      <c r="J410" s="426"/>
      <c r="K410" s="426"/>
      <c r="L410" s="426"/>
      <c r="M410" s="426"/>
      <c r="N410" s="426"/>
      <c r="O410" s="426"/>
      <c r="P410" s="426"/>
      <c r="Q410" s="426"/>
      <c r="R410" s="426"/>
      <c r="S410" s="426"/>
      <c r="T410" s="426"/>
      <c r="U410" s="426"/>
      <c r="V410" s="426"/>
      <c r="W410" s="426"/>
      <c r="X410" s="426"/>
      <c r="Y410" s="426"/>
      <c r="Z410" s="426"/>
    </row>
    <row r="411" spans="1:26" ht="15.75" customHeight="1">
      <c r="A411" s="426"/>
      <c r="B411" s="426"/>
      <c r="C411" s="426"/>
      <c r="D411" s="426"/>
      <c r="E411" s="426"/>
      <c r="F411" s="426"/>
      <c r="G411" s="426"/>
      <c r="H411" s="426"/>
      <c r="I411" s="426"/>
      <c r="J411" s="426"/>
      <c r="K411" s="426"/>
      <c r="L411" s="426"/>
      <c r="M411" s="426"/>
      <c r="N411" s="426"/>
      <c r="O411" s="426"/>
      <c r="P411" s="426"/>
      <c r="Q411" s="426"/>
      <c r="R411" s="426"/>
      <c r="S411" s="426"/>
      <c r="T411" s="426"/>
      <c r="U411" s="426"/>
      <c r="V411" s="426"/>
      <c r="W411" s="426"/>
      <c r="X411" s="426"/>
      <c r="Y411" s="426"/>
      <c r="Z411" s="426"/>
    </row>
    <row r="412" spans="1:26" ht="15.75" customHeight="1">
      <c r="A412" s="426"/>
      <c r="B412" s="426"/>
      <c r="C412" s="426"/>
      <c r="D412" s="426"/>
      <c r="E412" s="426"/>
      <c r="F412" s="426"/>
      <c r="G412" s="426"/>
      <c r="H412" s="426"/>
      <c r="I412" s="426"/>
      <c r="J412" s="426"/>
      <c r="K412" s="426"/>
      <c r="L412" s="426"/>
      <c r="M412" s="426"/>
      <c r="N412" s="426"/>
      <c r="O412" s="426"/>
      <c r="P412" s="426"/>
      <c r="Q412" s="426"/>
      <c r="R412" s="426"/>
      <c r="S412" s="426"/>
      <c r="T412" s="426"/>
      <c r="U412" s="426"/>
      <c r="V412" s="426"/>
      <c r="W412" s="426"/>
      <c r="X412" s="426"/>
      <c r="Y412" s="426"/>
      <c r="Z412" s="426"/>
    </row>
    <row r="413" spans="1:26" ht="15.75" customHeight="1">
      <c r="A413" s="426"/>
      <c r="B413" s="426"/>
      <c r="C413" s="426"/>
      <c r="D413" s="426"/>
      <c r="E413" s="426"/>
      <c r="F413" s="426"/>
      <c r="G413" s="426"/>
      <c r="H413" s="426"/>
      <c r="I413" s="426"/>
      <c r="J413" s="426"/>
      <c r="K413" s="426"/>
      <c r="L413" s="426"/>
      <c r="M413" s="426"/>
      <c r="N413" s="426"/>
      <c r="O413" s="426"/>
      <c r="P413" s="426"/>
      <c r="Q413" s="426"/>
      <c r="R413" s="426"/>
      <c r="S413" s="426"/>
      <c r="T413" s="426"/>
      <c r="U413" s="426"/>
      <c r="V413" s="426"/>
      <c r="W413" s="426"/>
      <c r="X413" s="426"/>
      <c r="Y413" s="426"/>
      <c r="Z413" s="426"/>
    </row>
    <row r="414" spans="1:26" ht="15.75" customHeight="1">
      <c r="A414" s="426"/>
      <c r="B414" s="426"/>
      <c r="C414" s="426"/>
      <c r="D414" s="426"/>
      <c r="E414" s="426"/>
      <c r="F414" s="426"/>
      <c r="G414" s="426"/>
      <c r="H414" s="426"/>
      <c r="I414" s="426"/>
      <c r="J414" s="426"/>
      <c r="K414" s="426"/>
      <c r="L414" s="426"/>
      <c r="M414" s="426"/>
      <c r="N414" s="426"/>
      <c r="O414" s="426"/>
      <c r="P414" s="426"/>
      <c r="Q414" s="426"/>
      <c r="R414" s="426"/>
      <c r="S414" s="426"/>
      <c r="T414" s="426"/>
      <c r="U414" s="426"/>
      <c r="V414" s="426"/>
      <c r="W414" s="426"/>
      <c r="X414" s="426"/>
      <c r="Y414" s="426"/>
      <c r="Z414" s="426"/>
    </row>
    <row r="415" spans="1:26" ht="15.75" customHeight="1">
      <c r="A415" s="426"/>
      <c r="B415" s="426"/>
      <c r="C415" s="426"/>
      <c r="D415" s="426"/>
      <c r="E415" s="426"/>
      <c r="F415" s="426"/>
      <c r="G415" s="426"/>
      <c r="H415" s="426"/>
      <c r="I415" s="426"/>
      <c r="J415" s="426"/>
      <c r="K415" s="426"/>
      <c r="L415" s="426"/>
      <c r="M415" s="426"/>
      <c r="N415" s="426"/>
      <c r="O415" s="426"/>
      <c r="P415" s="426"/>
      <c r="Q415" s="426"/>
      <c r="R415" s="426"/>
      <c r="S415" s="426"/>
      <c r="T415" s="426"/>
      <c r="U415" s="426"/>
      <c r="V415" s="426"/>
      <c r="W415" s="426"/>
      <c r="X415" s="426"/>
      <c r="Y415" s="426"/>
      <c r="Z415" s="426"/>
    </row>
    <row r="416" spans="1:26" ht="15.75" customHeight="1">
      <c r="A416" s="426"/>
      <c r="B416" s="426"/>
      <c r="C416" s="426"/>
      <c r="D416" s="426"/>
      <c r="E416" s="426"/>
      <c r="F416" s="426"/>
      <c r="G416" s="426"/>
      <c r="H416" s="426"/>
      <c r="I416" s="426"/>
      <c r="J416" s="426"/>
      <c r="K416" s="426"/>
      <c r="L416" s="426"/>
      <c r="M416" s="426"/>
      <c r="N416" s="426"/>
      <c r="O416" s="426"/>
      <c r="P416" s="426"/>
      <c r="Q416" s="426"/>
      <c r="R416" s="426"/>
      <c r="S416" s="426"/>
      <c r="T416" s="426"/>
      <c r="U416" s="426"/>
      <c r="V416" s="426"/>
      <c r="W416" s="426"/>
      <c r="X416" s="426"/>
      <c r="Y416" s="426"/>
      <c r="Z416" s="426"/>
    </row>
    <row r="417" spans="1:26" ht="15.75" customHeight="1">
      <c r="A417" s="426"/>
      <c r="B417" s="426"/>
      <c r="C417" s="426"/>
      <c r="D417" s="426"/>
      <c r="E417" s="426"/>
      <c r="F417" s="426"/>
      <c r="G417" s="426"/>
      <c r="H417" s="426"/>
      <c r="I417" s="426"/>
      <c r="J417" s="426"/>
      <c r="K417" s="426"/>
      <c r="L417" s="426"/>
      <c r="M417" s="426"/>
      <c r="N417" s="426"/>
      <c r="O417" s="426"/>
      <c r="P417" s="426"/>
      <c r="Q417" s="426"/>
      <c r="R417" s="426"/>
      <c r="S417" s="426"/>
      <c r="T417" s="426"/>
      <c r="U417" s="426"/>
      <c r="V417" s="426"/>
      <c r="W417" s="426"/>
      <c r="X417" s="426"/>
      <c r="Y417" s="426"/>
      <c r="Z417" s="426"/>
    </row>
    <row r="418" spans="1:26" ht="15.75" customHeight="1">
      <c r="A418" s="426"/>
      <c r="B418" s="426"/>
      <c r="C418" s="426"/>
      <c r="D418" s="426"/>
      <c r="E418" s="426"/>
      <c r="F418" s="426"/>
      <c r="G418" s="426"/>
      <c r="H418" s="426"/>
      <c r="I418" s="426"/>
      <c r="J418" s="426"/>
      <c r="K418" s="426"/>
      <c r="L418" s="426"/>
      <c r="M418" s="426"/>
      <c r="N418" s="426"/>
      <c r="O418" s="426"/>
      <c r="P418" s="426"/>
      <c r="Q418" s="426"/>
      <c r="R418" s="426"/>
      <c r="S418" s="426"/>
      <c r="T418" s="426"/>
      <c r="U418" s="426"/>
      <c r="V418" s="426"/>
      <c r="W418" s="426"/>
      <c r="X418" s="426"/>
      <c r="Y418" s="426"/>
      <c r="Z418" s="426"/>
    </row>
    <row r="419" spans="1:26" ht="15.75" customHeight="1">
      <c r="A419" s="426"/>
      <c r="B419" s="426"/>
      <c r="C419" s="426"/>
      <c r="D419" s="426"/>
      <c r="E419" s="426"/>
      <c r="F419" s="426"/>
      <c r="G419" s="426"/>
      <c r="H419" s="426"/>
      <c r="I419" s="426"/>
      <c r="J419" s="426"/>
      <c r="K419" s="426"/>
      <c r="L419" s="426"/>
      <c r="M419" s="426"/>
      <c r="N419" s="426"/>
      <c r="O419" s="426"/>
      <c r="P419" s="426"/>
      <c r="Q419" s="426"/>
      <c r="R419" s="426"/>
      <c r="S419" s="426"/>
      <c r="T419" s="426"/>
      <c r="U419" s="426"/>
      <c r="V419" s="426"/>
      <c r="W419" s="426"/>
      <c r="X419" s="426"/>
      <c r="Y419" s="426"/>
      <c r="Z419" s="426"/>
    </row>
    <row r="420" spans="1:26" ht="15.75" customHeight="1">
      <c r="A420" s="426"/>
      <c r="B420" s="426"/>
      <c r="C420" s="426"/>
      <c r="D420" s="426"/>
      <c r="E420" s="426"/>
      <c r="F420" s="426"/>
      <c r="G420" s="426"/>
      <c r="H420" s="426"/>
      <c r="I420" s="426"/>
      <c r="J420" s="426"/>
      <c r="K420" s="426"/>
      <c r="L420" s="426"/>
      <c r="M420" s="426"/>
      <c r="N420" s="426"/>
      <c r="O420" s="426"/>
      <c r="P420" s="426"/>
      <c r="Q420" s="426"/>
      <c r="R420" s="426"/>
      <c r="S420" s="426"/>
      <c r="T420" s="426"/>
      <c r="U420" s="426"/>
      <c r="V420" s="426"/>
      <c r="W420" s="426"/>
      <c r="X420" s="426"/>
      <c r="Y420" s="426"/>
      <c r="Z420" s="426"/>
    </row>
    <row r="421" spans="1:26" ht="15.75" customHeight="1">
      <c r="A421" s="426"/>
      <c r="B421" s="426"/>
      <c r="C421" s="426"/>
      <c r="D421" s="426"/>
      <c r="E421" s="426"/>
      <c r="F421" s="426"/>
      <c r="G421" s="426"/>
      <c r="H421" s="426"/>
      <c r="I421" s="426"/>
      <c r="J421" s="426"/>
      <c r="K421" s="426"/>
      <c r="L421" s="426"/>
      <c r="M421" s="426"/>
      <c r="N421" s="426"/>
      <c r="O421" s="426"/>
      <c r="P421" s="426"/>
      <c r="Q421" s="426"/>
      <c r="R421" s="426"/>
      <c r="S421" s="426"/>
      <c r="T421" s="426"/>
      <c r="U421" s="426"/>
      <c r="V421" s="426"/>
      <c r="W421" s="426"/>
      <c r="X421" s="426"/>
      <c r="Y421" s="426"/>
      <c r="Z421" s="426"/>
    </row>
    <row r="422" spans="1:26" ht="15.75" customHeight="1">
      <c r="A422" s="426"/>
      <c r="B422" s="426"/>
      <c r="C422" s="426"/>
      <c r="D422" s="426"/>
      <c r="E422" s="426"/>
      <c r="F422" s="426"/>
      <c r="G422" s="426"/>
      <c r="H422" s="426"/>
      <c r="I422" s="426"/>
      <c r="J422" s="426"/>
      <c r="K422" s="426"/>
      <c r="L422" s="426"/>
      <c r="M422" s="426"/>
      <c r="N422" s="426"/>
      <c r="O422" s="426"/>
      <c r="P422" s="426"/>
      <c r="Q422" s="426"/>
      <c r="R422" s="426"/>
      <c r="S422" s="426"/>
      <c r="T422" s="426"/>
      <c r="U422" s="426"/>
      <c r="V422" s="426"/>
      <c r="W422" s="426"/>
      <c r="X422" s="426"/>
      <c r="Y422" s="426"/>
      <c r="Z422" s="426"/>
    </row>
    <row r="423" spans="1:26" ht="15.75" customHeight="1">
      <c r="A423" s="426"/>
      <c r="B423" s="426"/>
      <c r="C423" s="426"/>
      <c r="D423" s="426"/>
      <c r="E423" s="426"/>
      <c r="F423" s="426"/>
      <c r="G423" s="426"/>
      <c r="H423" s="426"/>
      <c r="I423" s="426"/>
      <c r="J423" s="426"/>
      <c r="K423" s="426"/>
      <c r="L423" s="426"/>
      <c r="M423" s="426"/>
      <c r="N423" s="426"/>
      <c r="O423" s="426"/>
      <c r="P423" s="426"/>
      <c r="Q423" s="426"/>
      <c r="R423" s="426"/>
      <c r="S423" s="426"/>
      <c r="T423" s="426"/>
      <c r="U423" s="426"/>
      <c r="V423" s="426"/>
      <c r="W423" s="426"/>
      <c r="X423" s="426"/>
      <c r="Y423" s="426"/>
      <c r="Z423" s="426"/>
    </row>
    <row r="424" spans="1:26" ht="15.75" customHeight="1">
      <c r="A424" s="426"/>
      <c r="B424" s="426"/>
      <c r="C424" s="426"/>
      <c r="D424" s="426"/>
      <c r="E424" s="426"/>
      <c r="F424" s="426"/>
      <c r="G424" s="426"/>
      <c r="H424" s="426"/>
      <c r="I424" s="426"/>
      <c r="J424" s="426"/>
      <c r="K424" s="426"/>
      <c r="L424" s="426"/>
      <c r="M424" s="426"/>
      <c r="N424" s="426"/>
      <c r="O424" s="426"/>
      <c r="P424" s="426"/>
      <c r="Q424" s="426"/>
      <c r="R424" s="426"/>
      <c r="S424" s="426"/>
      <c r="T424" s="426"/>
      <c r="U424" s="426"/>
      <c r="V424" s="426"/>
      <c r="W424" s="426"/>
      <c r="X424" s="426"/>
      <c r="Y424" s="426"/>
      <c r="Z424" s="426"/>
    </row>
    <row r="425" spans="1:26" ht="15.75" customHeight="1">
      <c r="A425" s="426"/>
      <c r="B425" s="426"/>
      <c r="C425" s="426"/>
      <c r="D425" s="426"/>
      <c r="E425" s="426"/>
      <c r="F425" s="426"/>
      <c r="G425" s="426"/>
      <c r="H425" s="426"/>
      <c r="I425" s="426"/>
      <c r="J425" s="426"/>
      <c r="K425" s="426"/>
      <c r="L425" s="426"/>
      <c r="M425" s="426"/>
      <c r="N425" s="426"/>
      <c r="O425" s="426"/>
      <c r="P425" s="426"/>
      <c r="Q425" s="426"/>
      <c r="R425" s="426"/>
      <c r="S425" s="426"/>
      <c r="T425" s="426"/>
      <c r="U425" s="426"/>
      <c r="V425" s="426"/>
      <c r="W425" s="426"/>
      <c r="X425" s="426"/>
      <c r="Y425" s="426"/>
      <c r="Z425" s="426"/>
    </row>
    <row r="426" spans="1:26" ht="15.75" customHeight="1">
      <c r="A426" s="426"/>
      <c r="B426" s="426"/>
      <c r="C426" s="426"/>
      <c r="D426" s="426"/>
      <c r="E426" s="426"/>
      <c r="F426" s="426"/>
      <c r="G426" s="426"/>
      <c r="H426" s="426"/>
      <c r="I426" s="426"/>
      <c r="J426" s="426"/>
      <c r="K426" s="426"/>
      <c r="L426" s="426"/>
      <c r="M426" s="426"/>
      <c r="N426" s="426"/>
      <c r="O426" s="426"/>
      <c r="P426" s="426"/>
      <c r="Q426" s="426"/>
      <c r="R426" s="426"/>
      <c r="S426" s="426"/>
      <c r="T426" s="426"/>
      <c r="U426" s="426"/>
      <c r="V426" s="426"/>
      <c r="W426" s="426"/>
      <c r="X426" s="426"/>
      <c r="Y426" s="426"/>
      <c r="Z426" s="426"/>
    </row>
    <row r="427" spans="1:26" ht="15.75" customHeight="1">
      <c r="A427" s="426"/>
      <c r="B427" s="426"/>
      <c r="C427" s="426"/>
      <c r="D427" s="426"/>
      <c r="E427" s="426"/>
      <c r="F427" s="426"/>
      <c r="G427" s="426"/>
      <c r="H427" s="426"/>
      <c r="I427" s="426"/>
      <c r="J427" s="426"/>
      <c r="K427" s="426"/>
      <c r="L427" s="426"/>
      <c r="M427" s="426"/>
      <c r="N427" s="426"/>
      <c r="O427" s="426"/>
      <c r="P427" s="426"/>
      <c r="Q427" s="426"/>
      <c r="R427" s="426"/>
      <c r="S427" s="426"/>
      <c r="T427" s="426"/>
      <c r="U427" s="426"/>
      <c r="V427" s="426"/>
      <c r="W427" s="426"/>
      <c r="X427" s="426"/>
      <c r="Y427" s="426"/>
      <c r="Z427" s="426"/>
    </row>
    <row r="428" spans="1:26" ht="15.75" customHeight="1">
      <c r="A428" s="426"/>
      <c r="B428" s="426"/>
      <c r="C428" s="426"/>
      <c r="D428" s="426"/>
      <c r="E428" s="426"/>
      <c r="F428" s="426"/>
      <c r="G428" s="426"/>
      <c r="H428" s="426"/>
      <c r="I428" s="426"/>
      <c r="J428" s="426"/>
      <c r="K428" s="426"/>
      <c r="L428" s="426"/>
      <c r="M428" s="426"/>
      <c r="N428" s="426"/>
      <c r="O428" s="426"/>
      <c r="P428" s="426"/>
      <c r="Q428" s="426"/>
      <c r="R428" s="426"/>
      <c r="S428" s="426"/>
      <c r="T428" s="426"/>
      <c r="U428" s="426"/>
      <c r="V428" s="426"/>
      <c r="W428" s="426"/>
      <c r="X428" s="426"/>
      <c r="Y428" s="426"/>
      <c r="Z428" s="426"/>
    </row>
    <row r="429" spans="1:26" ht="15.75" customHeight="1">
      <c r="A429" s="426"/>
      <c r="B429" s="426"/>
      <c r="C429" s="426"/>
      <c r="D429" s="426"/>
      <c r="E429" s="426"/>
      <c r="F429" s="426"/>
      <c r="G429" s="426"/>
      <c r="H429" s="426"/>
      <c r="I429" s="426"/>
      <c r="J429" s="426"/>
      <c r="K429" s="426"/>
      <c r="L429" s="426"/>
      <c r="M429" s="426"/>
      <c r="N429" s="426"/>
      <c r="O429" s="426"/>
      <c r="P429" s="426"/>
      <c r="Q429" s="426"/>
      <c r="R429" s="426"/>
      <c r="S429" s="426"/>
      <c r="T429" s="426"/>
      <c r="U429" s="426"/>
      <c r="V429" s="426"/>
      <c r="W429" s="426"/>
      <c r="X429" s="426"/>
      <c r="Y429" s="426"/>
      <c r="Z429" s="426"/>
    </row>
    <row r="430" spans="1:26" ht="15.75" customHeight="1">
      <c r="A430" s="426"/>
      <c r="B430" s="426"/>
      <c r="C430" s="426"/>
      <c r="D430" s="426"/>
      <c r="E430" s="426"/>
      <c r="F430" s="426"/>
      <c r="G430" s="426"/>
      <c r="H430" s="426"/>
      <c r="I430" s="426"/>
      <c r="J430" s="426"/>
      <c r="K430" s="426"/>
      <c r="L430" s="426"/>
      <c r="M430" s="426"/>
      <c r="N430" s="426"/>
      <c r="O430" s="426"/>
      <c r="P430" s="426"/>
      <c r="Q430" s="426"/>
      <c r="R430" s="426"/>
      <c r="S430" s="426"/>
      <c r="T430" s="426"/>
      <c r="U430" s="426"/>
      <c r="V430" s="426"/>
      <c r="W430" s="426"/>
      <c r="X430" s="426"/>
      <c r="Y430" s="426"/>
      <c r="Z430" s="426"/>
    </row>
    <row r="431" spans="1:26" ht="15.75" customHeight="1">
      <c r="A431" s="426"/>
      <c r="B431" s="426"/>
      <c r="C431" s="426"/>
      <c r="D431" s="426"/>
      <c r="E431" s="426"/>
      <c r="F431" s="426"/>
      <c r="G431" s="426"/>
      <c r="H431" s="426"/>
      <c r="I431" s="426"/>
      <c r="J431" s="426"/>
      <c r="K431" s="426"/>
      <c r="L431" s="426"/>
      <c r="M431" s="426"/>
      <c r="N431" s="426"/>
      <c r="O431" s="426"/>
      <c r="P431" s="426"/>
      <c r="Q431" s="426"/>
      <c r="R431" s="426"/>
      <c r="S431" s="426"/>
      <c r="T431" s="426"/>
      <c r="U431" s="426"/>
      <c r="V431" s="426"/>
      <c r="W431" s="426"/>
      <c r="X431" s="426"/>
      <c r="Y431" s="426"/>
      <c r="Z431" s="426"/>
    </row>
    <row r="432" spans="1:26" ht="15.75" customHeight="1">
      <c r="A432" s="426"/>
      <c r="B432" s="426"/>
      <c r="C432" s="426"/>
      <c r="D432" s="426"/>
      <c r="E432" s="426"/>
      <c r="F432" s="426"/>
      <c r="G432" s="426"/>
      <c r="H432" s="426"/>
      <c r="I432" s="426"/>
      <c r="J432" s="426"/>
      <c r="K432" s="426"/>
      <c r="L432" s="426"/>
      <c r="M432" s="426"/>
      <c r="N432" s="426"/>
      <c r="O432" s="426"/>
      <c r="P432" s="426"/>
      <c r="Q432" s="426"/>
      <c r="R432" s="426"/>
      <c r="S432" s="426"/>
      <c r="T432" s="426"/>
      <c r="U432" s="426"/>
      <c r="V432" s="426"/>
      <c r="W432" s="426"/>
      <c r="X432" s="426"/>
      <c r="Y432" s="426"/>
      <c r="Z432" s="426"/>
    </row>
    <row r="433" spans="1:26" ht="15.75" customHeight="1">
      <c r="A433" s="426"/>
      <c r="B433" s="426"/>
      <c r="C433" s="426"/>
      <c r="D433" s="426"/>
      <c r="E433" s="426"/>
      <c r="F433" s="426"/>
      <c r="G433" s="426"/>
      <c r="H433" s="426"/>
      <c r="I433" s="426"/>
      <c r="J433" s="426"/>
      <c r="K433" s="426"/>
      <c r="L433" s="426"/>
      <c r="M433" s="426"/>
      <c r="N433" s="426"/>
      <c r="O433" s="426"/>
      <c r="P433" s="426"/>
      <c r="Q433" s="426"/>
      <c r="R433" s="426"/>
      <c r="S433" s="426"/>
      <c r="T433" s="426"/>
      <c r="U433" s="426"/>
      <c r="V433" s="426"/>
      <c r="W433" s="426"/>
      <c r="X433" s="426"/>
      <c r="Y433" s="426"/>
      <c r="Z433" s="426"/>
    </row>
    <row r="434" spans="1:26" ht="15.75" customHeight="1">
      <c r="A434" s="426"/>
      <c r="B434" s="426"/>
      <c r="C434" s="426"/>
      <c r="D434" s="426"/>
      <c r="E434" s="426"/>
      <c r="F434" s="426"/>
      <c r="G434" s="426"/>
      <c r="H434" s="426"/>
      <c r="I434" s="426"/>
      <c r="J434" s="426"/>
      <c r="K434" s="426"/>
      <c r="L434" s="426"/>
      <c r="M434" s="426"/>
      <c r="N434" s="426"/>
      <c r="O434" s="426"/>
      <c r="P434" s="426"/>
      <c r="Q434" s="426"/>
      <c r="R434" s="426"/>
      <c r="S434" s="426"/>
      <c r="T434" s="426"/>
      <c r="U434" s="426"/>
      <c r="V434" s="426"/>
      <c r="W434" s="426"/>
      <c r="X434" s="426"/>
      <c r="Y434" s="426"/>
      <c r="Z434" s="426"/>
    </row>
    <row r="435" spans="1:26" ht="15.75" customHeight="1">
      <c r="A435" s="426"/>
      <c r="B435" s="426"/>
      <c r="C435" s="426"/>
      <c r="D435" s="426"/>
      <c r="E435" s="426"/>
      <c r="F435" s="426"/>
      <c r="G435" s="426"/>
      <c r="H435" s="426"/>
      <c r="I435" s="426"/>
      <c r="J435" s="426"/>
      <c r="K435" s="426"/>
      <c r="L435" s="426"/>
      <c r="M435" s="426"/>
      <c r="N435" s="426"/>
      <c r="O435" s="426"/>
      <c r="P435" s="426"/>
      <c r="Q435" s="426"/>
      <c r="R435" s="426"/>
      <c r="S435" s="426"/>
      <c r="T435" s="426"/>
      <c r="U435" s="426"/>
      <c r="V435" s="426"/>
      <c r="W435" s="426"/>
      <c r="X435" s="426"/>
      <c r="Y435" s="426"/>
      <c r="Z435" s="426"/>
    </row>
    <row r="436" spans="1:26" ht="15.75" customHeight="1">
      <c r="A436" s="426"/>
      <c r="B436" s="426"/>
      <c r="C436" s="426"/>
      <c r="D436" s="426"/>
      <c r="E436" s="426"/>
      <c r="F436" s="426"/>
      <c r="G436" s="426"/>
      <c r="H436" s="426"/>
      <c r="I436" s="426"/>
      <c r="J436" s="426"/>
      <c r="K436" s="426"/>
      <c r="L436" s="426"/>
      <c r="M436" s="426"/>
      <c r="N436" s="426"/>
      <c r="O436" s="426"/>
      <c r="P436" s="426"/>
      <c r="Q436" s="426"/>
      <c r="R436" s="426"/>
      <c r="S436" s="426"/>
      <c r="T436" s="426"/>
      <c r="U436" s="426"/>
      <c r="V436" s="426"/>
      <c r="W436" s="426"/>
      <c r="X436" s="426"/>
      <c r="Y436" s="426"/>
      <c r="Z436" s="426"/>
    </row>
    <row r="437" spans="1:26" ht="15.75" customHeight="1">
      <c r="A437" s="426"/>
      <c r="B437" s="426"/>
      <c r="C437" s="426"/>
      <c r="D437" s="426"/>
      <c r="E437" s="426"/>
      <c r="F437" s="426"/>
      <c r="G437" s="426"/>
      <c r="H437" s="426"/>
      <c r="I437" s="426"/>
      <c r="J437" s="426"/>
      <c r="K437" s="426"/>
      <c r="L437" s="426"/>
      <c r="M437" s="426"/>
      <c r="N437" s="426"/>
      <c r="O437" s="426"/>
      <c r="P437" s="426"/>
      <c r="Q437" s="426"/>
      <c r="R437" s="426"/>
      <c r="S437" s="426"/>
      <c r="T437" s="426"/>
      <c r="U437" s="426"/>
      <c r="V437" s="426"/>
      <c r="W437" s="426"/>
      <c r="X437" s="426"/>
      <c r="Y437" s="426"/>
      <c r="Z437" s="426"/>
    </row>
    <row r="438" spans="1:26" ht="15.75" customHeight="1">
      <c r="A438" s="426"/>
      <c r="B438" s="426"/>
      <c r="C438" s="426"/>
      <c r="D438" s="426"/>
      <c r="E438" s="426"/>
      <c r="F438" s="426"/>
      <c r="G438" s="426"/>
      <c r="H438" s="426"/>
      <c r="I438" s="426"/>
      <c r="J438" s="426"/>
      <c r="K438" s="426"/>
      <c r="L438" s="426"/>
      <c r="M438" s="426"/>
      <c r="N438" s="426"/>
      <c r="O438" s="426"/>
      <c r="P438" s="426"/>
      <c r="Q438" s="426"/>
      <c r="R438" s="426"/>
      <c r="S438" s="426"/>
      <c r="T438" s="426"/>
      <c r="U438" s="426"/>
      <c r="V438" s="426"/>
      <c r="W438" s="426"/>
      <c r="X438" s="426"/>
      <c r="Y438" s="426"/>
      <c r="Z438" s="426"/>
    </row>
    <row r="439" spans="1:26" ht="15.75" customHeight="1">
      <c r="A439" s="426"/>
      <c r="B439" s="426"/>
      <c r="C439" s="426"/>
      <c r="D439" s="426"/>
      <c r="E439" s="426"/>
      <c r="F439" s="426"/>
      <c r="G439" s="426"/>
      <c r="H439" s="426"/>
      <c r="I439" s="426"/>
      <c r="J439" s="426"/>
      <c r="K439" s="426"/>
      <c r="L439" s="426"/>
      <c r="M439" s="426"/>
      <c r="N439" s="426"/>
      <c r="O439" s="426"/>
      <c r="P439" s="426"/>
      <c r="Q439" s="426"/>
      <c r="R439" s="426"/>
      <c r="S439" s="426"/>
      <c r="T439" s="426"/>
      <c r="U439" s="426"/>
      <c r="V439" s="426"/>
      <c r="W439" s="426"/>
      <c r="X439" s="426"/>
      <c r="Y439" s="426"/>
      <c r="Z439" s="426"/>
    </row>
    <row r="440" spans="1:26" ht="15.75" customHeight="1">
      <c r="A440" s="426"/>
      <c r="B440" s="426"/>
      <c r="C440" s="426"/>
      <c r="D440" s="426"/>
      <c r="E440" s="426"/>
      <c r="F440" s="426"/>
      <c r="G440" s="426"/>
      <c r="H440" s="426"/>
      <c r="I440" s="426"/>
      <c r="J440" s="426"/>
      <c r="K440" s="426"/>
      <c r="L440" s="426"/>
      <c r="M440" s="426"/>
      <c r="N440" s="426"/>
      <c r="O440" s="426"/>
      <c r="P440" s="426"/>
      <c r="Q440" s="426"/>
      <c r="R440" s="426"/>
      <c r="S440" s="426"/>
      <c r="T440" s="426"/>
      <c r="U440" s="426"/>
      <c r="V440" s="426"/>
      <c r="W440" s="426"/>
      <c r="X440" s="426"/>
      <c r="Y440" s="426"/>
      <c r="Z440" s="426"/>
    </row>
    <row r="441" spans="1:26" ht="15.75" customHeight="1">
      <c r="A441" s="426"/>
      <c r="B441" s="426"/>
      <c r="C441" s="426"/>
      <c r="D441" s="426"/>
      <c r="E441" s="426"/>
      <c r="F441" s="426"/>
      <c r="G441" s="426"/>
      <c r="H441" s="426"/>
      <c r="I441" s="426"/>
      <c r="J441" s="426"/>
      <c r="K441" s="426"/>
      <c r="L441" s="426"/>
      <c r="M441" s="426"/>
      <c r="N441" s="426"/>
      <c r="O441" s="426"/>
      <c r="P441" s="426"/>
      <c r="Q441" s="426"/>
      <c r="R441" s="426"/>
      <c r="S441" s="426"/>
      <c r="T441" s="426"/>
      <c r="U441" s="426"/>
      <c r="V441" s="426"/>
      <c r="W441" s="426"/>
      <c r="X441" s="426"/>
      <c r="Y441" s="426"/>
      <c r="Z441" s="426"/>
    </row>
    <row r="442" spans="1:26" ht="15.75" customHeight="1">
      <c r="A442" s="426"/>
      <c r="B442" s="426"/>
      <c r="C442" s="426"/>
      <c r="D442" s="426"/>
      <c r="E442" s="426"/>
      <c r="F442" s="426"/>
      <c r="G442" s="426"/>
      <c r="H442" s="426"/>
      <c r="I442" s="426"/>
      <c r="J442" s="426"/>
      <c r="K442" s="426"/>
      <c r="L442" s="426"/>
      <c r="M442" s="426"/>
      <c r="N442" s="426"/>
      <c r="O442" s="426"/>
      <c r="P442" s="426"/>
      <c r="Q442" s="426"/>
      <c r="R442" s="426"/>
      <c r="S442" s="426"/>
      <c r="T442" s="426"/>
      <c r="U442" s="426"/>
      <c r="V442" s="426"/>
      <c r="W442" s="426"/>
      <c r="X442" s="426"/>
      <c r="Y442" s="426"/>
      <c r="Z442" s="426"/>
    </row>
    <row r="443" spans="1:26" ht="15.75" customHeight="1">
      <c r="A443" s="426"/>
      <c r="B443" s="426"/>
      <c r="C443" s="426"/>
      <c r="D443" s="426"/>
      <c r="E443" s="426"/>
      <c r="F443" s="426"/>
      <c r="G443" s="426"/>
      <c r="H443" s="426"/>
      <c r="I443" s="426"/>
      <c r="J443" s="426"/>
      <c r="K443" s="426"/>
      <c r="L443" s="426"/>
      <c r="M443" s="426"/>
      <c r="N443" s="426"/>
      <c r="O443" s="426"/>
      <c r="P443" s="426"/>
      <c r="Q443" s="426"/>
      <c r="R443" s="426"/>
      <c r="S443" s="426"/>
      <c r="T443" s="426"/>
      <c r="U443" s="426"/>
      <c r="V443" s="426"/>
      <c r="W443" s="426"/>
      <c r="X443" s="426"/>
      <c r="Y443" s="426"/>
      <c r="Z443" s="426"/>
    </row>
    <row r="444" spans="1:26" ht="15.75" customHeight="1">
      <c r="A444" s="426"/>
      <c r="B444" s="426"/>
      <c r="C444" s="426"/>
      <c r="D444" s="426"/>
      <c r="E444" s="426"/>
      <c r="F444" s="426"/>
      <c r="G444" s="426"/>
      <c r="H444" s="426"/>
      <c r="I444" s="426"/>
      <c r="J444" s="426"/>
      <c r="K444" s="426"/>
      <c r="L444" s="426"/>
      <c r="M444" s="426"/>
      <c r="N444" s="426"/>
      <c r="O444" s="426"/>
      <c r="P444" s="426"/>
      <c r="Q444" s="426"/>
      <c r="R444" s="426"/>
      <c r="S444" s="426"/>
      <c r="T444" s="426"/>
      <c r="U444" s="426"/>
      <c r="V444" s="426"/>
      <c r="W444" s="426"/>
      <c r="X444" s="426"/>
      <c r="Y444" s="426"/>
      <c r="Z444" s="426"/>
    </row>
    <row r="445" spans="1:26" ht="15.75" customHeight="1">
      <c r="A445" s="426"/>
      <c r="B445" s="426"/>
      <c r="C445" s="426"/>
      <c r="D445" s="426"/>
      <c r="E445" s="426"/>
      <c r="F445" s="426"/>
      <c r="G445" s="426"/>
      <c r="H445" s="426"/>
      <c r="I445" s="426"/>
      <c r="J445" s="426"/>
      <c r="K445" s="426"/>
      <c r="L445" s="426"/>
      <c r="M445" s="426"/>
      <c r="N445" s="426"/>
      <c r="O445" s="426"/>
      <c r="P445" s="426"/>
      <c r="Q445" s="426"/>
      <c r="R445" s="426"/>
      <c r="S445" s="426"/>
      <c r="T445" s="426"/>
      <c r="U445" s="426"/>
      <c r="V445" s="426"/>
      <c r="W445" s="426"/>
      <c r="X445" s="426"/>
      <c r="Y445" s="426"/>
      <c r="Z445" s="426"/>
    </row>
    <row r="446" spans="1:26" ht="15.75" customHeight="1">
      <c r="A446" s="426"/>
      <c r="B446" s="426"/>
      <c r="C446" s="426"/>
      <c r="D446" s="426"/>
      <c r="E446" s="426"/>
      <c r="F446" s="426"/>
      <c r="G446" s="426"/>
      <c r="H446" s="426"/>
      <c r="I446" s="426"/>
      <c r="J446" s="426"/>
      <c r="K446" s="426"/>
      <c r="L446" s="426"/>
      <c r="M446" s="426"/>
      <c r="N446" s="426"/>
      <c r="O446" s="426"/>
      <c r="P446" s="426"/>
      <c r="Q446" s="426"/>
      <c r="R446" s="426"/>
      <c r="S446" s="426"/>
      <c r="T446" s="426"/>
      <c r="U446" s="426"/>
      <c r="V446" s="426"/>
      <c r="W446" s="426"/>
      <c r="X446" s="426"/>
      <c r="Y446" s="426"/>
      <c r="Z446" s="426"/>
    </row>
    <row r="447" spans="1:26" ht="15.75" customHeight="1">
      <c r="A447" s="426"/>
      <c r="B447" s="426"/>
      <c r="C447" s="426"/>
      <c r="D447" s="426"/>
      <c r="E447" s="426"/>
      <c r="F447" s="426"/>
      <c r="G447" s="426"/>
      <c r="H447" s="426"/>
      <c r="I447" s="426"/>
      <c r="J447" s="426"/>
      <c r="K447" s="426"/>
      <c r="L447" s="426"/>
      <c r="M447" s="426"/>
      <c r="N447" s="426"/>
      <c r="O447" s="426"/>
      <c r="P447" s="426"/>
      <c r="Q447" s="426"/>
      <c r="R447" s="426"/>
      <c r="S447" s="426"/>
      <c r="T447" s="426"/>
      <c r="U447" s="426"/>
      <c r="V447" s="426"/>
      <c r="W447" s="426"/>
      <c r="X447" s="426"/>
      <c r="Y447" s="426"/>
      <c r="Z447" s="426"/>
    </row>
    <row r="448" spans="1:26" ht="15.75" customHeight="1">
      <c r="A448" s="426"/>
      <c r="B448" s="426"/>
      <c r="C448" s="426"/>
      <c r="D448" s="426"/>
      <c r="E448" s="426"/>
      <c r="F448" s="426"/>
      <c r="G448" s="426"/>
      <c r="H448" s="426"/>
      <c r="I448" s="426"/>
      <c r="J448" s="426"/>
      <c r="K448" s="426"/>
      <c r="L448" s="426"/>
      <c r="M448" s="426"/>
      <c r="N448" s="426"/>
      <c r="O448" s="426"/>
      <c r="P448" s="426"/>
      <c r="Q448" s="426"/>
      <c r="R448" s="426"/>
      <c r="S448" s="426"/>
      <c r="T448" s="426"/>
      <c r="U448" s="426"/>
      <c r="V448" s="426"/>
      <c r="W448" s="426"/>
      <c r="X448" s="426"/>
      <c r="Y448" s="426"/>
      <c r="Z448" s="426"/>
    </row>
    <row r="449" spans="1:26" ht="15.75" customHeight="1">
      <c r="A449" s="426"/>
      <c r="B449" s="426"/>
      <c r="C449" s="426"/>
      <c r="D449" s="426"/>
      <c r="E449" s="426"/>
      <c r="F449" s="426"/>
      <c r="G449" s="426"/>
      <c r="H449" s="426"/>
      <c r="I449" s="426"/>
      <c r="J449" s="426"/>
      <c r="K449" s="426"/>
      <c r="L449" s="426"/>
      <c r="M449" s="426"/>
      <c r="N449" s="426"/>
      <c r="O449" s="426"/>
      <c r="P449" s="426"/>
      <c r="Q449" s="426"/>
      <c r="R449" s="426"/>
      <c r="S449" s="426"/>
      <c r="T449" s="426"/>
      <c r="U449" s="426"/>
      <c r="V449" s="426"/>
      <c r="W449" s="426"/>
      <c r="X449" s="426"/>
      <c r="Y449" s="426"/>
      <c r="Z449" s="426"/>
    </row>
    <row r="450" spans="1:26" ht="15.75" customHeight="1">
      <c r="A450" s="426"/>
      <c r="B450" s="426"/>
      <c r="C450" s="426"/>
      <c r="D450" s="426"/>
      <c r="E450" s="426"/>
      <c r="F450" s="426"/>
      <c r="G450" s="426"/>
      <c r="H450" s="426"/>
      <c r="I450" s="426"/>
      <c r="J450" s="426"/>
      <c r="K450" s="426"/>
      <c r="L450" s="426"/>
      <c r="M450" s="426"/>
      <c r="N450" s="426"/>
      <c r="O450" s="426"/>
      <c r="P450" s="426"/>
      <c r="Q450" s="426"/>
      <c r="R450" s="426"/>
      <c r="S450" s="426"/>
      <c r="T450" s="426"/>
      <c r="U450" s="426"/>
      <c r="V450" s="426"/>
      <c r="W450" s="426"/>
      <c r="X450" s="426"/>
      <c r="Y450" s="426"/>
      <c r="Z450" s="426"/>
    </row>
    <row r="451" spans="1:26" ht="15.75" customHeight="1">
      <c r="A451" s="426"/>
      <c r="B451" s="426"/>
      <c r="C451" s="426"/>
      <c r="D451" s="426"/>
      <c r="E451" s="426"/>
      <c r="F451" s="426"/>
      <c r="G451" s="426"/>
      <c r="H451" s="426"/>
      <c r="I451" s="426"/>
      <c r="J451" s="426"/>
      <c r="K451" s="426"/>
      <c r="L451" s="426"/>
      <c r="M451" s="426"/>
      <c r="N451" s="426"/>
      <c r="O451" s="426"/>
      <c r="P451" s="426"/>
      <c r="Q451" s="426"/>
      <c r="R451" s="426"/>
      <c r="S451" s="426"/>
      <c r="T451" s="426"/>
      <c r="U451" s="426"/>
      <c r="V451" s="426"/>
      <c r="W451" s="426"/>
      <c r="X451" s="426"/>
      <c r="Y451" s="426"/>
      <c r="Z451" s="426"/>
    </row>
    <row r="452" spans="1:26" ht="15.75" customHeight="1">
      <c r="A452" s="426"/>
      <c r="B452" s="426"/>
      <c r="C452" s="426"/>
      <c r="D452" s="426"/>
      <c r="E452" s="426"/>
      <c r="F452" s="426"/>
      <c r="G452" s="426"/>
      <c r="H452" s="426"/>
      <c r="I452" s="426"/>
      <c r="J452" s="426"/>
      <c r="K452" s="426"/>
      <c r="L452" s="426"/>
      <c r="M452" s="426"/>
      <c r="N452" s="426"/>
      <c r="O452" s="426"/>
      <c r="P452" s="426"/>
      <c r="Q452" s="426"/>
      <c r="R452" s="426"/>
      <c r="S452" s="426"/>
      <c r="T452" s="426"/>
      <c r="U452" s="426"/>
      <c r="V452" s="426"/>
      <c r="W452" s="426"/>
      <c r="X452" s="426"/>
      <c r="Y452" s="426"/>
      <c r="Z452" s="426"/>
    </row>
    <row r="453" spans="1:26" ht="15.75" customHeight="1">
      <c r="A453" s="426"/>
      <c r="B453" s="426"/>
      <c r="C453" s="426"/>
      <c r="D453" s="426"/>
      <c r="E453" s="426"/>
      <c r="F453" s="426"/>
      <c r="G453" s="426"/>
      <c r="H453" s="426"/>
      <c r="I453" s="426"/>
      <c r="J453" s="426"/>
      <c r="K453" s="426"/>
      <c r="L453" s="426"/>
      <c r="M453" s="426"/>
      <c r="N453" s="426"/>
      <c r="O453" s="426"/>
      <c r="P453" s="426"/>
      <c r="Q453" s="426"/>
      <c r="R453" s="426"/>
      <c r="S453" s="426"/>
      <c r="T453" s="426"/>
      <c r="U453" s="426"/>
      <c r="V453" s="426"/>
      <c r="W453" s="426"/>
      <c r="X453" s="426"/>
      <c r="Y453" s="426"/>
      <c r="Z453" s="426"/>
    </row>
    <row r="454" spans="1:26" ht="15.75" customHeight="1">
      <c r="A454" s="426"/>
      <c r="B454" s="426"/>
      <c r="C454" s="426"/>
      <c r="D454" s="426"/>
      <c r="E454" s="426"/>
      <c r="F454" s="426"/>
      <c r="G454" s="426"/>
      <c r="H454" s="426"/>
      <c r="I454" s="426"/>
      <c r="J454" s="426"/>
      <c r="K454" s="426"/>
      <c r="L454" s="426"/>
      <c r="M454" s="426"/>
      <c r="N454" s="426"/>
      <c r="O454" s="426"/>
      <c r="P454" s="426"/>
      <c r="Q454" s="426"/>
      <c r="R454" s="426"/>
      <c r="S454" s="426"/>
      <c r="T454" s="426"/>
      <c r="U454" s="426"/>
      <c r="V454" s="426"/>
      <c r="W454" s="426"/>
      <c r="X454" s="426"/>
      <c r="Y454" s="426"/>
      <c r="Z454" s="426"/>
    </row>
    <row r="455" spans="1:26" ht="15.75" customHeight="1">
      <c r="A455" s="426"/>
      <c r="B455" s="426"/>
      <c r="C455" s="426"/>
      <c r="D455" s="426"/>
      <c r="E455" s="426"/>
      <c r="F455" s="426"/>
      <c r="G455" s="426"/>
      <c r="H455" s="426"/>
      <c r="I455" s="426"/>
      <c r="J455" s="426"/>
      <c r="K455" s="426"/>
      <c r="L455" s="426"/>
      <c r="M455" s="426"/>
      <c r="N455" s="426"/>
      <c r="O455" s="426"/>
      <c r="P455" s="426"/>
      <c r="Q455" s="426"/>
      <c r="R455" s="426"/>
      <c r="S455" s="426"/>
      <c r="T455" s="426"/>
      <c r="U455" s="426"/>
      <c r="V455" s="426"/>
      <c r="W455" s="426"/>
      <c r="X455" s="426"/>
      <c r="Y455" s="426"/>
      <c r="Z455" s="426"/>
    </row>
    <row r="456" spans="1:26" ht="15.75" customHeight="1">
      <c r="A456" s="426"/>
      <c r="B456" s="426"/>
      <c r="C456" s="426"/>
      <c r="D456" s="426"/>
      <c r="E456" s="426"/>
      <c r="F456" s="426"/>
      <c r="G456" s="426"/>
      <c r="H456" s="426"/>
      <c r="I456" s="426"/>
      <c r="J456" s="426"/>
      <c r="K456" s="426"/>
      <c r="L456" s="426"/>
      <c r="M456" s="426"/>
      <c r="N456" s="426"/>
      <c r="O456" s="426"/>
      <c r="P456" s="426"/>
      <c r="Q456" s="426"/>
      <c r="R456" s="426"/>
      <c r="S456" s="426"/>
      <c r="T456" s="426"/>
      <c r="U456" s="426"/>
      <c r="V456" s="426"/>
      <c r="W456" s="426"/>
      <c r="X456" s="426"/>
      <c r="Y456" s="426"/>
      <c r="Z456" s="426"/>
    </row>
    <row r="457" spans="1:26" ht="15.75" customHeight="1">
      <c r="A457" s="426"/>
      <c r="B457" s="426"/>
      <c r="C457" s="426"/>
      <c r="D457" s="426"/>
      <c r="E457" s="426"/>
      <c r="F457" s="426"/>
      <c r="G457" s="426"/>
      <c r="H457" s="426"/>
      <c r="I457" s="426"/>
      <c r="J457" s="426"/>
      <c r="K457" s="426"/>
      <c r="L457" s="426"/>
      <c r="M457" s="426"/>
      <c r="N457" s="426"/>
      <c r="O457" s="426"/>
      <c r="P457" s="426"/>
      <c r="Q457" s="426"/>
      <c r="R457" s="426"/>
      <c r="S457" s="426"/>
      <c r="T457" s="426"/>
      <c r="U457" s="426"/>
      <c r="V457" s="426"/>
      <c r="W457" s="426"/>
      <c r="X457" s="426"/>
      <c r="Y457" s="426"/>
      <c r="Z457" s="426"/>
    </row>
    <row r="458" spans="1:26" ht="15.75" customHeight="1">
      <c r="A458" s="426"/>
      <c r="B458" s="426"/>
      <c r="C458" s="426"/>
      <c r="D458" s="426"/>
      <c r="E458" s="426"/>
      <c r="F458" s="426"/>
      <c r="G458" s="426"/>
      <c r="H458" s="426"/>
      <c r="I458" s="426"/>
      <c r="J458" s="426"/>
      <c r="K458" s="426"/>
      <c r="L458" s="426"/>
      <c r="M458" s="426"/>
      <c r="N458" s="426"/>
      <c r="O458" s="426"/>
      <c r="P458" s="426"/>
      <c r="Q458" s="426"/>
      <c r="R458" s="426"/>
      <c r="S458" s="426"/>
      <c r="T458" s="426"/>
      <c r="U458" s="426"/>
      <c r="V458" s="426"/>
      <c r="W458" s="426"/>
      <c r="X458" s="426"/>
      <c r="Y458" s="426"/>
      <c r="Z458" s="426"/>
    </row>
    <row r="459" spans="1:26" ht="15.75" customHeight="1">
      <c r="A459" s="426"/>
      <c r="B459" s="426"/>
      <c r="C459" s="426"/>
      <c r="D459" s="426"/>
      <c r="E459" s="426"/>
      <c r="F459" s="426"/>
      <c r="G459" s="426"/>
      <c r="H459" s="426"/>
      <c r="I459" s="426"/>
      <c r="J459" s="426"/>
      <c r="K459" s="426"/>
      <c r="L459" s="426"/>
      <c r="M459" s="426"/>
      <c r="N459" s="426"/>
      <c r="O459" s="426"/>
      <c r="P459" s="426"/>
      <c r="Q459" s="426"/>
      <c r="R459" s="426"/>
      <c r="S459" s="426"/>
      <c r="T459" s="426"/>
      <c r="U459" s="426"/>
      <c r="V459" s="426"/>
      <c r="W459" s="426"/>
      <c r="X459" s="426"/>
      <c r="Y459" s="426"/>
      <c r="Z459" s="426"/>
    </row>
    <row r="460" spans="1:26" ht="15.75" customHeight="1">
      <c r="A460" s="426"/>
      <c r="B460" s="426"/>
      <c r="C460" s="426"/>
      <c r="D460" s="426"/>
      <c r="E460" s="426"/>
      <c r="F460" s="426"/>
      <c r="G460" s="426"/>
      <c r="H460" s="426"/>
      <c r="I460" s="426"/>
      <c r="J460" s="426"/>
      <c r="K460" s="426"/>
      <c r="L460" s="426"/>
      <c r="M460" s="426"/>
      <c r="N460" s="426"/>
      <c r="O460" s="426"/>
      <c r="P460" s="426"/>
      <c r="Q460" s="426"/>
      <c r="R460" s="426"/>
      <c r="S460" s="426"/>
      <c r="T460" s="426"/>
      <c r="U460" s="426"/>
      <c r="V460" s="426"/>
      <c r="W460" s="426"/>
      <c r="X460" s="426"/>
      <c r="Y460" s="426"/>
      <c r="Z460" s="426"/>
    </row>
    <row r="461" spans="1:26" ht="15.75" customHeight="1">
      <c r="A461" s="426"/>
      <c r="B461" s="426"/>
      <c r="C461" s="426"/>
      <c r="D461" s="426"/>
      <c r="E461" s="426"/>
      <c r="F461" s="426"/>
      <c r="G461" s="426"/>
      <c r="H461" s="426"/>
      <c r="I461" s="426"/>
      <c r="J461" s="426"/>
      <c r="K461" s="426"/>
      <c r="L461" s="426"/>
      <c r="M461" s="426"/>
      <c r="N461" s="426"/>
      <c r="O461" s="426"/>
      <c r="P461" s="426"/>
      <c r="Q461" s="426"/>
      <c r="R461" s="426"/>
      <c r="S461" s="426"/>
      <c r="T461" s="426"/>
      <c r="U461" s="426"/>
      <c r="V461" s="426"/>
      <c r="W461" s="426"/>
      <c r="X461" s="426"/>
      <c r="Y461" s="426"/>
      <c r="Z461" s="426"/>
    </row>
    <row r="462" spans="1:26" ht="15.75" customHeight="1">
      <c r="A462" s="426"/>
      <c r="B462" s="426"/>
      <c r="C462" s="426"/>
      <c r="D462" s="426"/>
      <c r="E462" s="426"/>
      <c r="F462" s="426"/>
      <c r="G462" s="426"/>
      <c r="H462" s="426"/>
      <c r="I462" s="426"/>
      <c r="J462" s="426"/>
      <c r="K462" s="426"/>
      <c r="L462" s="426"/>
      <c r="M462" s="426"/>
      <c r="N462" s="426"/>
      <c r="O462" s="426"/>
      <c r="P462" s="426"/>
      <c r="Q462" s="426"/>
      <c r="R462" s="426"/>
      <c r="S462" s="426"/>
      <c r="T462" s="426"/>
      <c r="U462" s="426"/>
      <c r="V462" s="426"/>
      <c r="W462" s="426"/>
      <c r="X462" s="426"/>
      <c r="Y462" s="426"/>
      <c r="Z462" s="426"/>
    </row>
    <row r="463" spans="1:26" ht="15.75" customHeight="1">
      <c r="A463" s="426"/>
      <c r="B463" s="426"/>
      <c r="C463" s="426"/>
      <c r="D463" s="426"/>
      <c r="E463" s="426"/>
      <c r="F463" s="426"/>
      <c r="G463" s="426"/>
      <c r="H463" s="426"/>
      <c r="I463" s="426"/>
      <c r="J463" s="426"/>
      <c r="K463" s="426"/>
      <c r="L463" s="426"/>
      <c r="M463" s="426"/>
      <c r="N463" s="426"/>
      <c r="O463" s="426"/>
      <c r="P463" s="426"/>
      <c r="Q463" s="426"/>
      <c r="R463" s="426"/>
      <c r="S463" s="426"/>
      <c r="T463" s="426"/>
      <c r="U463" s="426"/>
      <c r="V463" s="426"/>
      <c r="W463" s="426"/>
      <c r="X463" s="426"/>
      <c r="Y463" s="426"/>
      <c r="Z463" s="426"/>
    </row>
    <row r="464" spans="1:26" ht="15.75" customHeight="1">
      <c r="A464" s="426"/>
      <c r="B464" s="426"/>
      <c r="C464" s="426"/>
      <c r="D464" s="426"/>
      <c r="E464" s="426"/>
      <c r="F464" s="426"/>
      <c r="G464" s="426"/>
      <c r="H464" s="426"/>
      <c r="I464" s="426"/>
      <c r="J464" s="426"/>
      <c r="K464" s="426"/>
      <c r="L464" s="426"/>
      <c r="M464" s="426"/>
      <c r="N464" s="426"/>
      <c r="O464" s="426"/>
      <c r="P464" s="426"/>
      <c r="Q464" s="426"/>
      <c r="R464" s="426"/>
      <c r="S464" s="426"/>
      <c r="T464" s="426"/>
      <c r="U464" s="426"/>
      <c r="V464" s="426"/>
      <c r="W464" s="426"/>
      <c r="X464" s="426"/>
      <c r="Y464" s="426"/>
      <c r="Z464" s="426"/>
    </row>
    <row r="465" spans="1:26" ht="15.75" customHeight="1">
      <c r="A465" s="426"/>
      <c r="B465" s="426"/>
      <c r="C465" s="426"/>
      <c r="D465" s="426"/>
      <c r="E465" s="426"/>
      <c r="F465" s="426"/>
      <c r="G465" s="426"/>
      <c r="H465" s="426"/>
      <c r="I465" s="426"/>
      <c r="J465" s="426"/>
      <c r="K465" s="426"/>
      <c r="L465" s="426"/>
      <c r="M465" s="426"/>
      <c r="N465" s="426"/>
      <c r="O465" s="426"/>
      <c r="P465" s="426"/>
      <c r="Q465" s="426"/>
      <c r="R465" s="426"/>
      <c r="S465" s="426"/>
      <c r="T465" s="426"/>
      <c r="U465" s="426"/>
      <c r="V465" s="426"/>
      <c r="W465" s="426"/>
      <c r="X465" s="426"/>
      <c r="Y465" s="426"/>
      <c r="Z465" s="426"/>
    </row>
    <row r="466" spans="1:26" ht="15.75" customHeight="1">
      <c r="A466" s="426"/>
      <c r="B466" s="426"/>
      <c r="C466" s="426"/>
      <c r="D466" s="426"/>
      <c r="E466" s="426"/>
      <c r="F466" s="426"/>
      <c r="G466" s="426"/>
      <c r="H466" s="426"/>
      <c r="I466" s="426"/>
      <c r="J466" s="426"/>
      <c r="K466" s="426"/>
      <c r="L466" s="426"/>
      <c r="M466" s="426"/>
      <c r="N466" s="426"/>
      <c r="O466" s="426"/>
      <c r="P466" s="426"/>
      <c r="Q466" s="426"/>
      <c r="R466" s="426"/>
      <c r="S466" s="426"/>
      <c r="T466" s="426"/>
      <c r="U466" s="426"/>
      <c r="V466" s="426"/>
      <c r="W466" s="426"/>
      <c r="X466" s="426"/>
      <c r="Y466" s="426"/>
      <c r="Z466" s="426"/>
    </row>
    <row r="467" spans="1:26" ht="15.75" customHeight="1">
      <c r="A467" s="426"/>
      <c r="B467" s="426"/>
      <c r="C467" s="426"/>
      <c r="D467" s="426"/>
      <c r="E467" s="426"/>
      <c r="F467" s="426"/>
      <c r="G467" s="426"/>
      <c r="H467" s="426"/>
      <c r="I467" s="426"/>
      <c r="J467" s="426"/>
      <c r="K467" s="426"/>
      <c r="L467" s="426"/>
      <c r="M467" s="426"/>
      <c r="N467" s="426"/>
      <c r="O467" s="426"/>
      <c r="P467" s="426"/>
      <c r="Q467" s="426"/>
      <c r="R467" s="426"/>
      <c r="S467" s="426"/>
      <c r="T467" s="426"/>
      <c r="U467" s="426"/>
      <c r="V467" s="426"/>
      <c r="W467" s="426"/>
      <c r="X467" s="426"/>
      <c r="Y467" s="426"/>
      <c r="Z467" s="426"/>
    </row>
    <row r="468" spans="1:26" ht="15.75" customHeight="1">
      <c r="A468" s="426"/>
      <c r="B468" s="426"/>
      <c r="C468" s="426"/>
      <c r="D468" s="426"/>
      <c r="E468" s="426"/>
      <c r="F468" s="426"/>
      <c r="G468" s="426"/>
      <c r="H468" s="426"/>
      <c r="I468" s="426"/>
      <c r="J468" s="426"/>
      <c r="K468" s="426"/>
      <c r="L468" s="426"/>
      <c r="M468" s="426"/>
      <c r="N468" s="426"/>
      <c r="O468" s="426"/>
      <c r="P468" s="426"/>
      <c r="Q468" s="426"/>
      <c r="R468" s="426"/>
      <c r="S468" s="426"/>
      <c r="T468" s="426"/>
      <c r="U468" s="426"/>
      <c r="V468" s="426"/>
      <c r="W468" s="426"/>
      <c r="X468" s="426"/>
      <c r="Y468" s="426"/>
      <c r="Z468" s="426"/>
    </row>
    <row r="469" spans="1:26" ht="15.75" customHeight="1">
      <c r="A469" s="426"/>
      <c r="B469" s="426"/>
      <c r="C469" s="426"/>
      <c r="D469" s="426"/>
      <c r="E469" s="426"/>
      <c r="F469" s="426"/>
      <c r="G469" s="426"/>
      <c r="H469" s="426"/>
      <c r="I469" s="426"/>
      <c r="J469" s="426"/>
      <c r="K469" s="426"/>
      <c r="L469" s="426"/>
      <c r="M469" s="426"/>
      <c r="N469" s="426"/>
      <c r="O469" s="426"/>
      <c r="P469" s="426"/>
      <c r="Q469" s="426"/>
      <c r="R469" s="426"/>
      <c r="S469" s="426"/>
      <c r="T469" s="426"/>
      <c r="U469" s="426"/>
      <c r="V469" s="426"/>
      <c r="W469" s="426"/>
      <c r="X469" s="426"/>
      <c r="Y469" s="426"/>
      <c r="Z469" s="426"/>
    </row>
    <row r="470" spans="1:26" ht="15.75" customHeight="1">
      <c r="A470" s="426"/>
      <c r="B470" s="426"/>
      <c r="C470" s="426"/>
      <c r="D470" s="426"/>
      <c r="E470" s="426"/>
      <c r="F470" s="426"/>
      <c r="G470" s="426"/>
      <c r="H470" s="426"/>
      <c r="I470" s="426"/>
      <c r="J470" s="426"/>
      <c r="K470" s="426"/>
      <c r="L470" s="426"/>
      <c r="M470" s="426"/>
      <c r="N470" s="426"/>
      <c r="O470" s="426"/>
      <c r="P470" s="426"/>
      <c r="Q470" s="426"/>
      <c r="R470" s="426"/>
      <c r="S470" s="426"/>
      <c r="T470" s="426"/>
      <c r="U470" s="426"/>
      <c r="V470" s="426"/>
      <c r="W470" s="426"/>
      <c r="X470" s="426"/>
      <c r="Y470" s="426"/>
      <c r="Z470" s="426"/>
    </row>
    <row r="471" spans="1:26" ht="15.75" customHeight="1">
      <c r="A471" s="426"/>
      <c r="B471" s="426"/>
      <c r="C471" s="426"/>
      <c r="D471" s="426"/>
      <c r="E471" s="426"/>
      <c r="F471" s="426"/>
      <c r="G471" s="426"/>
      <c r="H471" s="426"/>
      <c r="I471" s="426"/>
      <c r="J471" s="426"/>
      <c r="K471" s="426"/>
      <c r="L471" s="426"/>
      <c r="M471" s="426"/>
      <c r="N471" s="426"/>
      <c r="O471" s="426"/>
      <c r="P471" s="426"/>
      <c r="Q471" s="426"/>
      <c r="R471" s="426"/>
      <c r="S471" s="426"/>
      <c r="T471" s="426"/>
      <c r="U471" s="426"/>
      <c r="V471" s="426"/>
      <c r="W471" s="426"/>
      <c r="X471" s="426"/>
      <c r="Y471" s="426"/>
      <c r="Z471" s="426"/>
    </row>
    <row r="472" spans="1:26" ht="15.75" customHeight="1">
      <c r="A472" s="426"/>
      <c r="B472" s="426"/>
      <c r="C472" s="426"/>
      <c r="D472" s="426"/>
      <c r="E472" s="426"/>
      <c r="F472" s="426"/>
      <c r="G472" s="426"/>
      <c r="H472" s="426"/>
      <c r="I472" s="426"/>
      <c r="J472" s="426"/>
      <c r="K472" s="426"/>
      <c r="L472" s="426"/>
      <c r="M472" s="426"/>
      <c r="N472" s="426"/>
      <c r="O472" s="426"/>
      <c r="P472" s="426"/>
      <c r="Q472" s="426"/>
      <c r="R472" s="426"/>
      <c r="S472" s="426"/>
      <c r="T472" s="426"/>
      <c r="U472" s="426"/>
      <c r="V472" s="426"/>
      <c r="W472" s="426"/>
      <c r="X472" s="426"/>
      <c r="Y472" s="426"/>
      <c r="Z472" s="426"/>
    </row>
    <row r="473" spans="1:26" ht="15.75" customHeight="1">
      <c r="A473" s="426"/>
      <c r="B473" s="426"/>
      <c r="C473" s="426"/>
      <c r="D473" s="426"/>
      <c r="E473" s="426"/>
      <c r="F473" s="426"/>
      <c r="G473" s="426"/>
      <c r="H473" s="426"/>
      <c r="I473" s="426"/>
      <c r="J473" s="426"/>
      <c r="K473" s="426"/>
      <c r="L473" s="426"/>
      <c r="M473" s="426"/>
      <c r="N473" s="426"/>
      <c r="O473" s="426"/>
      <c r="P473" s="426"/>
      <c r="Q473" s="426"/>
      <c r="R473" s="426"/>
      <c r="S473" s="426"/>
      <c r="T473" s="426"/>
      <c r="U473" s="426"/>
      <c r="V473" s="426"/>
      <c r="W473" s="426"/>
      <c r="X473" s="426"/>
      <c r="Y473" s="426"/>
      <c r="Z473" s="426"/>
    </row>
    <row r="474" spans="1:26" ht="15.75" customHeight="1">
      <c r="A474" s="426"/>
      <c r="B474" s="426"/>
      <c r="C474" s="426"/>
      <c r="D474" s="426"/>
      <c r="E474" s="426"/>
      <c r="F474" s="426"/>
      <c r="G474" s="426"/>
      <c r="H474" s="426"/>
      <c r="I474" s="426"/>
      <c r="J474" s="426"/>
      <c r="K474" s="426"/>
      <c r="L474" s="426"/>
      <c r="M474" s="426"/>
      <c r="N474" s="426"/>
      <c r="O474" s="426"/>
      <c r="P474" s="426"/>
      <c r="Q474" s="426"/>
      <c r="R474" s="426"/>
      <c r="S474" s="426"/>
      <c r="T474" s="426"/>
      <c r="U474" s="426"/>
      <c r="V474" s="426"/>
      <c r="W474" s="426"/>
      <c r="X474" s="426"/>
      <c r="Y474" s="426"/>
      <c r="Z474" s="426"/>
    </row>
    <row r="475" spans="1:26" ht="15.75" customHeight="1">
      <c r="A475" s="426"/>
      <c r="B475" s="426"/>
      <c r="C475" s="426"/>
      <c r="D475" s="426"/>
      <c r="E475" s="426"/>
      <c r="F475" s="426"/>
      <c r="G475" s="426"/>
      <c r="H475" s="426"/>
      <c r="I475" s="426"/>
      <c r="J475" s="426"/>
      <c r="K475" s="426"/>
      <c r="L475" s="426"/>
      <c r="M475" s="426"/>
      <c r="N475" s="426"/>
      <c r="O475" s="426"/>
      <c r="P475" s="426"/>
      <c r="Q475" s="426"/>
      <c r="R475" s="426"/>
      <c r="S475" s="426"/>
      <c r="T475" s="426"/>
      <c r="U475" s="426"/>
      <c r="V475" s="426"/>
      <c r="W475" s="426"/>
      <c r="X475" s="426"/>
      <c r="Y475" s="426"/>
      <c r="Z475" s="426"/>
    </row>
    <row r="476" spans="1:26" ht="15.75" customHeight="1">
      <c r="A476" s="426"/>
      <c r="B476" s="426"/>
      <c r="C476" s="426"/>
      <c r="D476" s="426"/>
      <c r="E476" s="426"/>
      <c r="F476" s="426"/>
      <c r="G476" s="426"/>
      <c r="H476" s="426"/>
      <c r="I476" s="426"/>
      <c r="J476" s="426"/>
      <c r="K476" s="426"/>
      <c r="L476" s="426"/>
      <c r="M476" s="426"/>
      <c r="N476" s="426"/>
      <c r="O476" s="426"/>
      <c r="P476" s="426"/>
      <c r="Q476" s="426"/>
      <c r="R476" s="426"/>
      <c r="S476" s="426"/>
      <c r="T476" s="426"/>
      <c r="U476" s="426"/>
      <c r="V476" s="426"/>
      <c r="W476" s="426"/>
      <c r="X476" s="426"/>
      <c r="Y476" s="426"/>
      <c r="Z476" s="426"/>
    </row>
    <row r="477" spans="1:26" ht="15.75" customHeight="1">
      <c r="A477" s="426"/>
      <c r="B477" s="426"/>
      <c r="C477" s="426"/>
      <c r="D477" s="426"/>
      <c r="E477" s="426"/>
      <c r="F477" s="426"/>
      <c r="G477" s="426"/>
      <c r="H477" s="426"/>
      <c r="I477" s="426"/>
      <c r="J477" s="426"/>
      <c r="K477" s="426"/>
      <c r="L477" s="426"/>
      <c r="M477" s="426"/>
      <c r="N477" s="426"/>
      <c r="O477" s="426"/>
      <c r="P477" s="426"/>
      <c r="Q477" s="426"/>
      <c r="R477" s="426"/>
      <c r="S477" s="426"/>
      <c r="T477" s="426"/>
      <c r="U477" s="426"/>
      <c r="V477" s="426"/>
      <c r="W477" s="426"/>
      <c r="X477" s="426"/>
      <c r="Y477" s="426"/>
      <c r="Z477" s="426"/>
    </row>
    <row r="478" spans="1:26" ht="15.75" customHeight="1">
      <c r="A478" s="426"/>
      <c r="B478" s="426"/>
      <c r="C478" s="426"/>
      <c r="D478" s="426"/>
      <c r="E478" s="426"/>
      <c r="F478" s="426"/>
      <c r="G478" s="426"/>
      <c r="H478" s="426"/>
      <c r="I478" s="426"/>
      <c r="J478" s="426"/>
      <c r="K478" s="426"/>
      <c r="L478" s="426"/>
      <c r="M478" s="426"/>
      <c r="N478" s="426"/>
      <c r="O478" s="426"/>
      <c r="P478" s="426"/>
      <c r="Q478" s="426"/>
      <c r="R478" s="426"/>
      <c r="S478" s="426"/>
      <c r="T478" s="426"/>
      <c r="U478" s="426"/>
      <c r="V478" s="426"/>
      <c r="W478" s="426"/>
      <c r="X478" s="426"/>
      <c r="Y478" s="426"/>
      <c r="Z478" s="426"/>
    </row>
    <row r="479" spans="1:26" ht="15.75" customHeight="1">
      <c r="A479" s="426"/>
      <c r="B479" s="426"/>
      <c r="C479" s="426"/>
      <c r="D479" s="426"/>
      <c r="E479" s="426"/>
      <c r="F479" s="426"/>
      <c r="G479" s="426"/>
      <c r="H479" s="426"/>
      <c r="I479" s="426"/>
      <c r="J479" s="426"/>
      <c r="K479" s="426"/>
      <c r="L479" s="426"/>
      <c r="M479" s="426"/>
      <c r="N479" s="426"/>
      <c r="O479" s="426"/>
      <c r="P479" s="426"/>
      <c r="Q479" s="426"/>
      <c r="R479" s="426"/>
      <c r="S479" s="426"/>
      <c r="T479" s="426"/>
      <c r="U479" s="426"/>
      <c r="V479" s="426"/>
      <c r="W479" s="426"/>
      <c r="X479" s="426"/>
      <c r="Y479" s="426"/>
      <c r="Z479" s="426"/>
    </row>
    <row r="480" spans="1:26" ht="15.75" customHeight="1">
      <c r="A480" s="426"/>
      <c r="B480" s="426"/>
      <c r="C480" s="426"/>
      <c r="D480" s="426"/>
      <c r="E480" s="426"/>
      <c r="F480" s="426"/>
      <c r="G480" s="426"/>
      <c r="H480" s="426"/>
      <c r="I480" s="426"/>
      <c r="J480" s="426"/>
      <c r="K480" s="426"/>
      <c r="L480" s="426"/>
      <c r="M480" s="426"/>
      <c r="N480" s="426"/>
      <c r="O480" s="426"/>
      <c r="P480" s="426"/>
      <c r="Q480" s="426"/>
      <c r="R480" s="426"/>
      <c r="S480" s="426"/>
      <c r="T480" s="426"/>
      <c r="U480" s="426"/>
      <c r="V480" s="426"/>
      <c r="W480" s="426"/>
      <c r="X480" s="426"/>
      <c r="Y480" s="426"/>
      <c r="Z480" s="426"/>
    </row>
    <row r="481" spans="1:26" ht="15.75" customHeight="1">
      <c r="A481" s="426"/>
      <c r="B481" s="426"/>
      <c r="C481" s="426"/>
      <c r="D481" s="426"/>
      <c r="E481" s="426"/>
      <c r="F481" s="426"/>
      <c r="G481" s="426"/>
      <c r="H481" s="426"/>
      <c r="I481" s="426"/>
      <c r="J481" s="426"/>
      <c r="K481" s="426"/>
      <c r="L481" s="426"/>
      <c r="M481" s="426"/>
      <c r="N481" s="426"/>
      <c r="O481" s="426"/>
      <c r="P481" s="426"/>
      <c r="Q481" s="426"/>
      <c r="R481" s="426"/>
      <c r="S481" s="426"/>
      <c r="T481" s="426"/>
      <c r="U481" s="426"/>
      <c r="V481" s="426"/>
      <c r="W481" s="426"/>
      <c r="X481" s="426"/>
      <c r="Y481" s="426"/>
      <c r="Z481" s="426"/>
    </row>
    <row r="482" spans="1:26" ht="15.75" customHeight="1">
      <c r="A482" s="426"/>
      <c r="B482" s="426"/>
      <c r="C482" s="426"/>
      <c r="D482" s="426"/>
      <c r="E482" s="426"/>
      <c r="F482" s="426"/>
      <c r="G482" s="426"/>
      <c r="H482" s="426"/>
      <c r="I482" s="426"/>
      <c r="J482" s="426"/>
      <c r="K482" s="426"/>
      <c r="L482" s="426"/>
      <c r="M482" s="426"/>
      <c r="N482" s="426"/>
      <c r="O482" s="426"/>
      <c r="P482" s="426"/>
      <c r="Q482" s="426"/>
      <c r="R482" s="426"/>
      <c r="S482" s="426"/>
      <c r="T482" s="426"/>
      <c r="U482" s="426"/>
      <c r="V482" s="426"/>
      <c r="W482" s="426"/>
      <c r="X482" s="426"/>
      <c r="Y482" s="426"/>
      <c r="Z482" s="426"/>
    </row>
    <row r="483" spans="1:26" ht="15.75" customHeight="1">
      <c r="A483" s="426"/>
      <c r="B483" s="426"/>
      <c r="C483" s="426"/>
      <c r="D483" s="426"/>
      <c r="E483" s="426"/>
      <c r="F483" s="426"/>
      <c r="G483" s="426"/>
      <c r="H483" s="426"/>
      <c r="I483" s="426"/>
      <c r="J483" s="426"/>
      <c r="K483" s="426"/>
      <c r="L483" s="426"/>
      <c r="M483" s="426"/>
      <c r="N483" s="426"/>
      <c r="O483" s="426"/>
      <c r="P483" s="426"/>
      <c r="Q483" s="426"/>
      <c r="R483" s="426"/>
      <c r="S483" s="426"/>
      <c r="T483" s="426"/>
      <c r="U483" s="426"/>
      <c r="V483" s="426"/>
      <c r="W483" s="426"/>
      <c r="X483" s="426"/>
      <c r="Y483" s="426"/>
      <c r="Z483" s="426"/>
    </row>
    <row r="484" spans="1:26" ht="15.75" customHeight="1">
      <c r="A484" s="426"/>
      <c r="B484" s="426"/>
      <c r="C484" s="426"/>
      <c r="D484" s="426"/>
      <c r="E484" s="426"/>
      <c r="F484" s="426"/>
      <c r="G484" s="426"/>
      <c r="H484" s="426"/>
      <c r="I484" s="426"/>
      <c r="J484" s="426"/>
      <c r="K484" s="426"/>
      <c r="L484" s="426"/>
      <c r="M484" s="426"/>
      <c r="N484" s="426"/>
      <c r="O484" s="426"/>
      <c r="P484" s="426"/>
      <c r="Q484" s="426"/>
      <c r="R484" s="426"/>
      <c r="S484" s="426"/>
      <c r="T484" s="426"/>
      <c r="U484" s="426"/>
      <c r="V484" s="426"/>
      <c r="W484" s="426"/>
      <c r="X484" s="426"/>
      <c r="Y484" s="426"/>
      <c r="Z484" s="426"/>
    </row>
    <row r="485" spans="1:26" ht="15.75" customHeight="1">
      <c r="A485" s="426"/>
      <c r="B485" s="426"/>
      <c r="C485" s="426"/>
      <c r="D485" s="426"/>
      <c r="E485" s="426"/>
      <c r="F485" s="426"/>
      <c r="G485" s="426"/>
      <c r="H485" s="426"/>
      <c r="I485" s="426"/>
      <c r="J485" s="426"/>
      <c r="K485" s="426"/>
      <c r="L485" s="426"/>
      <c r="M485" s="426"/>
      <c r="N485" s="426"/>
      <c r="O485" s="426"/>
      <c r="P485" s="426"/>
      <c r="Q485" s="426"/>
      <c r="R485" s="426"/>
      <c r="S485" s="426"/>
      <c r="T485" s="426"/>
      <c r="U485" s="426"/>
      <c r="V485" s="426"/>
      <c r="W485" s="426"/>
      <c r="X485" s="426"/>
      <c r="Y485" s="426"/>
      <c r="Z485" s="426"/>
    </row>
    <row r="486" spans="1:26" ht="15.75" customHeight="1">
      <c r="A486" s="426"/>
      <c r="B486" s="426"/>
      <c r="C486" s="426"/>
      <c r="D486" s="426"/>
      <c r="E486" s="426"/>
      <c r="F486" s="426"/>
      <c r="G486" s="426"/>
      <c r="H486" s="426"/>
      <c r="I486" s="426"/>
      <c r="J486" s="426"/>
      <c r="K486" s="426"/>
      <c r="L486" s="426"/>
      <c r="M486" s="426"/>
      <c r="N486" s="426"/>
      <c r="O486" s="426"/>
      <c r="P486" s="426"/>
      <c r="Q486" s="426"/>
      <c r="R486" s="426"/>
      <c r="S486" s="426"/>
      <c r="T486" s="426"/>
      <c r="U486" s="426"/>
      <c r="V486" s="426"/>
      <c r="W486" s="426"/>
      <c r="X486" s="426"/>
      <c r="Y486" s="426"/>
      <c r="Z486" s="426"/>
    </row>
    <row r="487" spans="1:26" ht="15.75" customHeight="1">
      <c r="A487" s="426"/>
      <c r="B487" s="426"/>
      <c r="C487" s="426"/>
      <c r="D487" s="426"/>
      <c r="E487" s="426"/>
      <c r="F487" s="426"/>
      <c r="G487" s="426"/>
      <c r="H487" s="426"/>
      <c r="I487" s="426"/>
      <c r="J487" s="426"/>
      <c r="K487" s="426"/>
      <c r="L487" s="426"/>
      <c r="M487" s="426"/>
      <c r="N487" s="426"/>
      <c r="O487" s="426"/>
      <c r="P487" s="426"/>
      <c r="Q487" s="426"/>
      <c r="R487" s="426"/>
      <c r="S487" s="426"/>
      <c r="T487" s="426"/>
      <c r="U487" s="426"/>
      <c r="V487" s="426"/>
      <c r="W487" s="426"/>
      <c r="X487" s="426"/>
      <c r="Y487" s="426"/>
      <c r="Z487" s="426"/>
    </row>
    <row r="488" spans="1:26" ht="15.75" customHeight="1">
      <c r="A488" s="426"/>
      <c r="B488" s="426"/>
      <c r="C488" s="426"/>
      <c r="D488" s="426"/>
      <c r="E488" s="426"/>
      <c r="F488" s="426"/>
      <c r="G488" s="426"/>
      <c r="H488" s="426"/>
      <c r="I488" s="426"/>
      <c r="J488" s="426"/>
      <c r="K488" s="426"/>
      <c r="L488" s="426"/>
      <c r="M488" s="426"/>
      <c r="N488" s="426"/>
      <c r="O488" s="426"/>
      <c r="P488" s="426"/>
      <c r="Q488" s="426"/>
      <c r="R488" s="426"/>
      <c r="S488" s="426"/>
      <c r="T488" s="426"/>
      <c r="U488" s="426"/>
      <c r="V488" s="426"/>
      <c r="W488" s="426"/>
      <c r="X488" s="426"/>
      <c r="Y488" s="426"/>
      <c r="Z488" s="426"/>
    </row>
    <row r="489" spans="1:26" ht="15.75" customHeight="1">
      <c r="A489" s="426"/>
      <c r="B489" s="426"/>
      <c r="C489" s="426"/>
      <c r="D489" s="426"/>
      <c r="E489" s="426"/>
      <c r="F489" s="426"/>
      <c r="G489" s="426"/>
      <c r="H489" s="426"/>
      <c r="I489" s="426"/>
      <c r="J489" s="426"/>
      <c r="K489" s="426"/>
      <c r="L489" s="426"/>
      <c r="M489" s="426"/>
      <c r="N489" s="426"/>
      <c r="O489" s="426"/>
      <c r="P489" s="426"/>
      <c r="Q489" s="426"/>
      <c r="R489" s="426"/>
      <c r="S489" s="426"/>
      <c r="T489" s="426"/>
      <c r="U489" s="426"/>
      <c r="V489" s="426"/>
      <c r="W489" s="426"/>
      <c r="X489" s="426"/>
      <c r="Y489" s="426"/>
      <c r="Z489" s="426"/>
    </row>
    <row r="490" spans="1:26" ht="15.75" customHeight="1">
      <c r="A490" s="426"/>
      <c r="B490" s="426"/>
      <c r="C490" s="426"/>
      <c r="D490" s="426"/>
      <c r="E490" s="426"/>
      <c r="F490" s="426"/>
      <c r="G490" s="426"/>
      <c r="H490" s="426"/>
      <c r="I490" s="426"/>
      <c r="J490" s="426"/>
      <c r="K490" s="426"/>
      <c r="L490" s="426"/>
      <c r="M490" s="426"/>
      <c r="N490" s="426"/>
      <c r="O490" s="426"/>
      <c r="P490" s="426"/>
      <c r="Q490" s="426"/>
      <c r="R490" s="426"/>
      <c r="S490" s="426"/>
      <c r="T490" s="426"/>
      <c r="U490" s="426"/>
      <c r="V490" s="426"/>
      <c r="W490" s="426"/>
      <c r="X490" s="426"/>
      <c r="Y490" s="426"/>
      <c r="Z490" s="426"/>
    </row>
    <row r="491" spans="1:26" ht="15.75" customHeight="1">
      <c r="A491" s="426"/>
      <c r="B491" s="426"/>
      <c r="C491" s="426"/>
      <c r="D491" s="426"/>
      <c r="E491" s="426"/>
      <c r="F491" s="426"/>
      <c r="G491" s="426"/>
      <c r="H491" s="426"/>
      <c r="I491" s="426"/>
      <c r="J491" s="426"/>
      <c r="K491" s="426"/>
      <c r="L491" s="426"/>
      <c r="M491" s="426"/>
      <c r="N491" s="426"/>
      <c r="O491" s="426"/>
      <c r="P491" s="426"/>
      <c r="Q491" s="426"/>
      <c r="R491" s="426"/>
      <c r="S491" s="426"/>
      <c r="T491" s="426"/>
      <c r="U491" s="426"/>
      <c r="V491" s="426"/>
      <c r="W491" s="426"/>
      <c r="X491" s="426"/>
      <c r="Y491" s="426"/>
      <c r="Z491" s="426"/>
    </row>
    <row r="492" spans="1:26" ht="15.75" customHeight="1">
      <c r="A492" s="426"/>
      <c r="B492" s="426"/>
      <c r="C492" s="426"/>
      <c r="D492" s="426"/>
      <c r="E492" s="426"/>
      <c r="F492" s="426"/>
      <c r="G492" s="426"/>
      <c r="H492" s="426"/>
      <c r="I492" s="426"/>
      <c r="J492" s="426"/>
      <c r="K492" s="426"/>
      <c r="L492" s="426"/>
      <c r="M492" s="426"/>
      <c r="N492" s="426"/>
      <c r="O492" s="426"/>
      <c r="P492" s="426"/>
      <c r="Q492" s="426"/>
      <c r="R492" s="426"/>
      <c r="S492" s="426"/>
      <c r="T492" s="426"/>
      <c r="U492" s="426"/>
      <c r="V492" s="426"/>
      <c r="W492" s="426"/>
      <c r="X492" s="426"/>
      <c r="Y492" s="426"/>
      <c r="Z492" s="426"/>
    </row>
    <row r="493" spans="1:26" ht="15.75" customHeight="1">
      <c r="A493" s="426"/>
      <c r="B493" s="426"/>
      <c r="C493" s="426"/>
      <c r="D493" s="426"/>
      <c r="E493" s="426"/>
      <c r="F493" s="426"/>
      <c r="G493" s="426"/>
      <c r="H493" s="426"/>
      <c r="I493" s="426"/>
      <c r="J493" s="426"/>
      <c r="K493" s="426"/>
      <c r="L493" s="426"/>
      <c r="M493" s="426"/>
      <c r="N493" s="426"/>
      <c r="O493" s="426"/>
      <c r="P493" s="426"/>
      <c r="Q493" s="426"/>
      <c r="R493" s="426"/>
      <c r="S493" s="426"/>
      <c r="T493" s="426"/>
      <c r="U493" s="426"/>
      <c r="V493" s="426"/>
      <c r="W493" s="426"/>
      <c r="X493" s="426"/>
      <c r="Y493" s="426"/>
      <c r="Z493" s="426"/>
    </row>
    <row r="494" spans="1:26" ht="15.75" customHeight="1">
      <c r="A494" s="426"/>
      <c r="B494" s="426"/>
      <c r="C494" s="426"/>
      <c r="D494" s="426"/>
      <c r="E494" s="426"/>
      <c r="F494" s="426"/>
      <c r="G494" s="426"/>
      <c r="H494" s="426"/>
      <c r="I494" s="426"/>
      <c r="J494" s="426"/>
      <c r="K494" s="426"/>
      <c r="L494" s="426"/>
      <c r="M494" s="426"/>
      <c r="N494" s="426"/>
      <c r="O494" s="426"/>
      <c r="P494" s="426"/>
      <c r="Q494" s="426"/>
      <c r="R494" s="426"/>
      <c r="S494" s="426"/>
      <c r="T494" s="426"/>
      <c r="U494" s="426"/>
      <c r="V494" s="426"/>
      <c r="W494" s="426"/>
      <c r="X494" s="426"/>
      <c r="Y494" s="426"/>
      <c r="Z494" s="426"/>
    </row>
    <row r="495" spans="1:26" ht="15.75" customHeight="1">
      <c r="A495" s="426"/>
      <c r="B495" s="426"/>
      <c r="C495" s="426"/>
      <c r="D495" s="426"/>
      <c r="E495" s="426"/>
      <c r="F495" s="426"/>
      <c r="G495" s="426"/>
      <c r="H495" s="426"/>
      <c r="I495" s="426"/>
      <c r="J495" s="426"/>
      <c r="K495" s="426"/>
      <c r="L495" s="426"/>
      <c r="M495" s="426"/>
      <c r="N495" s="426"/>
      <c r="O495" s="426"/>
      <c r="P495" s="426"/>
      <c r="Q495" s="426"/>
      <c r="R495" s="426"/>
      <c r="S495" s="426"/>
      <c r="T495" s="426"/>
      <c r="U495" s="426"/>
      <c r="V495" s="426"/>
      <c r="W495" s="426"/>
      <c r="X495" s="426"/>
      <c r="Y495" s="426"/>
      <c r="Z495" s="426"/>
    </row>
    <row r="496" spans="1:26" ht="15.75" customHeight="1">
      <c r="A496" s="426"/>
      <c r="B496" s="426"/>
      <c r="C496" s="426"/>
      <c r="D496" s="426"/>
      <c r="E496" s="426"/>
      <c r="F496" s="426"/>
      <c r="G496" s="426"/>
      <c r="H496" s="426"/>
      <c r="I496" s="426"/>
      <c r="J496" s="426"/>
      <c r="K496" s="426"/>
      <c r="L496" s="426"/>
      <c r="M496" s="426"/>
      <c r="N496" s="426"/>
      <c r="O496" s="426"/>
      <c r="P496" s="426"/>
      <c r="Q496" s="426"/>
      <c r="R496" s="426"/>
      <c r="S496" s="426"/>
      <c r="T496" s="426"/>
      <c r="U496" s="426"/>
      <c r="V496" s="426"/>
      <c r="W496" s="426"/>
      <c r="X496" s="426"/>
      <c r="Y496" s="426"/>
      <c r="Z496" s="426"/>
    </row>
    <row r="497" spans="1:26" ht="15.75" customHeight="1">
      <c r="A497" s="426"/>
      <c r="B497" s="426"/>
      <c r="C497" s="426"/>
      <c r="D497" s="426"/>
      <c r="E497" s="426"/>
      <c r="F497" s="426"/>
      <c r="G497" s="426"/>
      <c r="H497" s="426"/>
      <c r="I497" s="426"/>
      <c r="J497" s="426"/>
      <c r="K497" s="426"/>
      <c r="L497" s="426"/>
      <c r="M497" s="426"/>
      <c r="N497" s="426"/>
      <c r="O497" s="426"/>
      <c r="P497" s="426"/>
      <c r="Q497" s="426"/>
      <c r="R497" s="426"/>
      <c r="S497" s="426"/>
      <c r="T497" s="426"/>
      <c r="U497" s="426"/>
      <c r="V497" s="426"/>
      <c r="W497" s="426"/>
      <c r="X497" s="426"/>
      <c r="Y497" s="426"/>
      <c r="Z497" s="426"/>
    </row>
    <row r="498" spans="1:26" ht="15.75" customHeight="1">
      <c r="A498" s="426"/>
      <c r="B498" s="426"/>
      <c r="C498" s="426"/>
      <c r="D498" s="426"/>
      <c r="E498" s="426"/>
      <c r="F498" s="426"/>
      <c r="G498" s="426"/>
      <c r="H498" s="426"/>
      <c r="I498" s="426"/>
      <c r="J498" s="426"/>
      <c r="K498" s="426"/>
      <c r="L498" s="426"/>
      <c r="M498" s="426"/>
      <c r="N498" s="426"/>
      <c r="O498" s="426"/>
      <c r="P498" s="426"/>
      <c r="Q498" s="426"/>
      <c r="R498" s="426"/>
      <c r="S498" s="426"/>
      <c r="T498" s="426"/>
      <c r="U498" s="426"/>
      <c r="V498" s="426"/>
      <c r="W498" s="426"/>
      <c r="X498" s="426"/>
      <c r="Y498" s="426"/>
      <c r="Z498" s="426"/>
    </row>
    <row r="499" spans="1:26" ht="15.75" customHeight="1">
      <c r="A499" s="426"/>
      <c r="B499" s="426"/>
      <c r="C499" s="426"/>
      <c r="D499" s="426"/>
      <c r="E499" s="426"/>
      <c r="F499" s="426"/>
      <c r="G499" s="426"/>
      <c r="H499" s="426"/>
      <c r="I499" s="426"/>
      <c r="J499" s="426"/>
      <c r="K499" s="426"/>
      <c r="L499" s="426"/>
      <c r="M499" s="426"/>
      <c r="N499" s="426"/>
      <c r="O499" s="426"/>
      <c r="P499" s="426"/>
      <c r="Q499" s="426"/>
      <c r="R499" s="426"/>
      <c r="S499" s="426"/>
      <c r="T499" s="426"/>
      <c r="U499" s="426"/>
      <c r="V499" s="426"/>
      <c r="W499" s="426"/>
      <c r="X499" s="426"/>
      <c r="Y499" s="426"/>
      <c r="Z499" s="426"/>
    </row>
    <row r="500" spans="1:26" ht="15.75" customHeight="1">
      <c r="A500" s="426"/>
      <c r="B500" s="426"/>
      <c r="C500" s="426"/>
      <c r="D500" s="426"/>
      <c r="E500" s="426"/>
      <c r="F500" s="426"/>
      <c r="G500" s="426"/>
      <c r="H500" s="426"/>
      <c r="I500" s="426"/>
      <c r="J500" s="426"/>
      <c r="K500" s="426"/>
      <c r="L500" s="426"/>
      <c r="M500" s="426"/>
      <c r="N500" s="426"/>
      <c r="O500" s="426"/>
      <c r="P500" s="426"/>
      <c r="Q500" s="426"/>
      <c r="R500" s="426"/>
      <c r="S500" s="426"/>
      <c r="T500" s="426"/>
      <c r="U500" s="426"/>
      <c r="V500" s="426"/>
      <c r="W500" s="426"/>
      <c r="X500" s="426"/>
      <c r="Y500" s="426"/>
      <c r="Z500" s="426"/>
    </row>
    <row r="501" spans="1:26" ht="15.75" customHeight="1">
      <c r="A501" s="426"/>
      <c r="B501" s="426"/>
      <c r="C501" s="426"/>
      <c r="D501" s="426"/>
      <c r="E501" s="426"/>
      <c r="F501" s="426"/>
      <c r="G501" s="426"/>
      <c r="H501" s="426"/>
      <c r="I501" s="426"/>
      <c r="J501" s="426"/>
      <c r="K501" s="426"/>
      <c r="L501" s="426"/>
      <c r="M501" s="426"/>
      <c r="N501" s="426"/>
      <c r="O501" s="426"/>
      <c r="P501" s="426"/>
      <c r="Q501" s="426"/>
      <c r="R501" s="426"/>
      <c r="S501" s="426"/>
      <c r="T501" s="426"/>
      <c r="U501" s="426"/>
      <c r="V501" s="426"/>
      <c r="W501" s="426"/>
      <c r="X501" s="426"/>
      <c r="Y501" s="426"/>
      <c r="Z501" s="426"/>
    </row>
    <row r="502" spans="1:26" ht="15.75" customHeight="1">
      <c r="A502" s="426"/>
      <c r="B502" s="426"/>
      <c r="C502" s="426"/>
      <c r="D502" s="426"/>
      <c r="E502" s="426"/>
      <c r="F502" s="426"/>
      <c r="G502" s="426"/>
      <c r="H502" s="426"/>
      <c r="I502" s="426"/>
      <c r="J502" s="426"/>
      <c r="K502" s="426"/>
      <c r="L502" s="426"/>
      <c r="M502" s="426"/>
      <c r="N502" s="426"/>
      <c r="O502" s="426"/>
      <c r="P502" s="426"/>
      <c r="Q502" s="426"/>
      <c r="R502" s="426"/>
      <c r="S502" s="426"/>
      <c r="T502" s="426"/>
      <c r="U502" s="426"/>
      <c r="V502" s="426"/>
      <c r="W502" s="426"/>
      <c r="X502" s="426"/>
      <c r="Y502" s="426"/>
      <c r="Z502" s="426"/>
    </row>
    <row r="503" spans="1:26" ht="15.75" customHeight="1">
      <c r="A503" s="426"/>
      <c r="B503" s="426"/>
      <c r="C503" s="426"/>
      <c r="D503" s="426"/>
      <c r="E503" s="426"/>
      <c r="F503" s="426"/>
      <c r="G503" s="426"/>
      <c r="H503" s="426"/>
      <c r="I503" s="426"/>
      <c r="J503" s="426"/>
      <c r="K503" s="426"/>
      <c r="L503" s="426"/>
      <c r="M503" s="426"/>
      <c r="N503" s="426"/>
      <c r="O503" s="426"/>
      <c r="P503" s="426"/>
      <c r="Q503" s="426"/>
      <c r="R503" s="426"/>
      <c r="S503" s="426"/>
      <c r="T503" s="426"/>
      <c r="U503" s="426"/>
      <c r="V503" s="426"/>
      <c r="W503" s="426"/>
      <c r="X503" s="426"/>
      <c r="Y503" s="426"/>
      <c r="Z503" s="426"/>
    </row>
    <row r="504" spans="1:26" ht="15.75" customHeight="1">
      <c r="A504" s="426"/>
      <c r="B504" s="426"/>
      <c r="C504" s="426"/>
      <c r="D504" s="426"/>
      <c r="E504" s="426"/>
      <c r="F504" s="426"/>
      <c r="G504" s="426"/>
      <c r="H504" s="426"/>
      <c r="I504" s="426"/>
      <c r="J504" s="426"/>
      <c r="K504" s="426"/>
      <c r="L504" s="426"/>
      <c r="M504" s="426"/>
      <c r="N504" s="426"/>
      <c r="O504" s="426"/>
      <c r="P504" s="426"/>
      <c r="Q504" s="426"/>
      <c r="R504" s="426"/>
      <c r="S504" s="426"/>
      <c r="T504" s="426"/>
      <c r="U504" s="426"/>
      <c r="V504" s="426"/>
      <c r="W504" s="426"/>
      <c r="X504" s="426"/>
      <c r="Y504" s="426"/>
      <c r="Z504" s="426"/>
    </row>
    <row r="505" spans="1:26" ht="15.75" customHeight="1">
      <c r="A505" s="426"/>
      <c r="B505" s="426"/>
      <c r="C505" s="426"/>
      <c r="D505" s="426"/>
      <c r="E505" s="426"/>
      <c r="F505" s="426"/>
      <c r="G505" s="426"/>
      <c r="H505" s="426"/>
      <c r="I505" s="426"/>
      <c r="J505" s="426"/>
      <c r="K505" s="426"/>
      <c r="L505" s="426"/>
      <c r="M505" s="426"/>
      <c r="N505" s="426"/>
      <c r="O505" s="426"/>
      <c r="P505" s="426"/>
      <c r="Q505" s="426"/>
      <c r="R505" s="426"/>
      <c r="S505" s="426"/>
      <c r="T505" s="426"/>
      <c r="U505" s="426"/>
      <c r="V505" s="426"/>
      <c r="W505" s="426"/>
      <c r="X505" s="426"/>
      <c r="Y505" s="426"/>
      <c r="Z505" s="426"/>
    </row>
    <row r="506" spans="1:26" ht="15.75" customHeight="1">
      <c r="A506" s="426"/>
      <c r="B506" s="426"/>
      <c r="C506" s="426"/>
      <c r="D506" s="426"/>
      <c r="E506" s="426"/>
      <c r="F506" s="426"/>
      <c r="G506" s="426"/>
      <c r="H506" s="426"/>
      <c r="I506" s="426"/>
      <c r="J506" s="426"/>
      <c r="K506" s="426"/>
      <c r="L506" s="426"/>
      <c r="M506" s="426"/>
      <c r="N506" s="426"/>
      <c r="O506" s="426"/>
      <c r="P506" s="426"/>
      <c r="Q506" s="426"/>
      <c r="R506" s="426"/>
      <c r="S506" s="426"/>
      <c r="T506" s="426"/>
      <c r="U506" s="426"/>
      <c r="V506" s="426"/>
      <c r="W506" s="426"/>
      <c r="X506" s="426"/>
      <c r="Y506" s="426"/>
      <c r="Z506" s="426"/>
    </row>
    <row r="507" spans="1:26" ht="15.75" customHeight="1">
      <c r="A507" s="426"/>
      <c r="B507" s="426"/>
      <c r="C507" s="426"/>
      <c r="D507" s="426"/>
      <c r="E507" s="426"/>
      <c r="F507" s="426"/>
      <c r="G507" s="426"/>
      <c r="H507" s="426"/>
      <c r="I507" s="426"/>
      <c r="J507" s="426"/>
      <c r="K507" s="426"/>
      <c r="L507" s="426"/>
      <c r="M507" s="426"/>
      <c r="N507" s="426"/>
      <c r="O507" s="426"/>
      <c r="P507" s="426"/>
      <c r="Q507" s="426"/>
      <c r="R507" s="426"/>
      <c r="S507" s="426"/>
      <c r="T507" s="426"/>
      <c r="U507" s="426"/>
      <c r="V507" s="426"/>
      <c r="W507" s="426"/>
      <c r="X507" s="426"/>
      <c r="Y507" s="426"/>
      <c r="Z507" s="426"/>
    </row>
    <row r="508" spans="1:26" ht="15.75" customHeight="1">
      <c r="A508" s="426"/>
      <c r="B508" s="426"/>
      <c r="C508" s="426"/>
      <c r="D508" s="426"/>
      <c r="E508" s="426"/>
      <c r="F508" s="426"/>
      <c r="G508" s="426"/>
      <c r="H508" s="426"/>
      <c r="I508" s="426"/>
      <c r="J508" s="426"/>
      <c r="K508" s="426"/>
      <c r="L508" s="426"/>
      <c r="M508" s="426"/>
      <c r="N508" s="426"/>
      <c r="O508" s="426"/>
      <c r="P508" s="426"/>
      <c r="Q508" s="426"/>
      <c r="R508" s="426"/>
      <c r="S508" s="426"/>
      <c r="T508" s="426"/>
      <c r="U508" s="426"/>
      <c r="V508" s="426"/>
      <c r="W508" s="426"/>
      <c r="X508" s="426"/>
      <c r="Y508" s="426"/>
      <c r="Z508" s="426"/>
    </row>
    <row r="509" spans="1:26" ht="15.75" customHeight="1">
      <c r="A509" s="426"/>
      <c r="B509" s="426"/>
      <c r="C509" s="426"/>
      <c r="D509" s="426"/>
      <c r="E509" s="426"/>
      <c r="F509" s="426"/>
      <c r="G509" s="426"/>
      <c r="H509" s="426"/>
      <c r="I509" s="426"/>
      <c r="J509" s="426"/>
      <c r="K509" s="426"/>
      <c r="L509" s="426"/>
      <c r="M509" s="426"/>
      <c r="N509" s="426"/>
      <c r="O509" s="426"/>
      <c r="P509" s="426"/>
      <c r="Q509" s="426"/>
      <c r="R509" s="426"/>
      <c r="S509" s="426"/>
      <c r="T509" s="426"/>
      <c r="U509" s="426"/>
      <c r="V509" s="426"/>
      <c r="W509" s="426"/>
      <c r="X509" s="426"/>
      <c r="Y509" s="426"/>
      <c r="Z509" s="426"/>
    </row>
    <row r="510" spans="1:26" ht="15.75" customHeight="1">
      <c r="A510" s="426"/>
      <c r="B510" s="426"/>
      <c r="C510" s="426"/>
      <c r="D510" s="426"/>
      <c r="E510" s="426"/>
      <c r="F510" s="426"/>
      <c r="G510" s="426"/>
      <c r="H510" s="426"/>
      <c r="I510" s="426"/>
      <c r="J510" s="426"/>
      <c r="K510" s="426"/>
      <c r="L510" s="426"/>
      <c r="M510" s="426"/>
      <c r="N510" s="426"/>
      <c r="O510" s="426"/>
      <c r="P510" s="426"/>
      <c r="Q510" s="426"/>
      <c r="R510" s="426"/>
      <c r="S510" s="426"/>
      <c r="T510" s="426"/>
      <c r="U510" s="426"/>
      <c r="V510" s="426"/>
      <c r="W510" s="426"/>
      <c r="X510" s="426"/>
      <c r="Y510" s="426"/>
      <c r="Z510" s="426"/>
    </row>
    <row r="511" spans="1:26" ht="15.75" customHeight="1">
      <c r="A511" s="426"/>
      <c r="B511" s="426"/>
      <c r="C511" s="426"/>
      <c r="D511" s="426"/>
      <c r="E511" s="426"/>
      <c r="F511" s="426"/>
      <c r="G511" s="426"/>
      <c r="H511" s="426"/>
      <c r="I511" s="426"/>
      <c r="J511" s="426"/>
      <c r="K511" s="426"/>
      <c r="L511" s="426"/>
      <c r="M511" s="426"/>
      <c r="N511" s="426"/>
      <c r="O511" s="426"/>
      <c r="P511" s="426"/>
      <c r="Q511" s="426"/>
      <c r="R511" s="426"/>
      <c r="S511" s="426"/>
      <c r="T511" s="426"/>
      <c r="U511" s="426"/>
      <c r="V511" s="426"/>
      <c r="W511" s="426"/>
      <c r="X511" s="426"/>
      <c r="Y511" s="426"/>
      <c r="Z511" s="426"/>
    </row>
    <row r="512" spans="1:26" ht="15.75" customHeight="1">
      <c r="A512" s="426"/>
      <c r="B512" s="426"/>
      <c r="C512" s="426"/>
      <c r="D512" s="426"/>
      <c r="E512" s="426"/>
      <c r="F512" s="426"/>
      <c r="G512" s="426"/>
      <c r="H512" s="426"/>
      <c r="I512" s="426"/>
      <c r="J512" s="426"/>
      <c r="K512" s="426"/>
      <c r="L512" s="426"/>
      <c r="M512" s="426"/>
      <c r="N512" s="426"/>
      <c r="O512" s="426"/>
      <c r="P512" s="426"/>
      <c r="Q512" s="426"/>
      <c r="R512" s="426"/>
      <c r="S512" s="426"/>
      <c r="T512" s="426"/>
      <c r="U512" s="426"/>
      <c r="V512" s="426"/>
      <c r="W512" s="426"/>
      <c r="X512" s="426"/>
      <c r="Y512" s="426"/>
      <c r="Z512" s="426"/>
    </row>
    <row r="513" spans="1:26" ht="15.75" customHeight="1">
      <c r="A513" s="426"/>
      <c r="B513" s="426"/>
      <c r="C513" s="426"/>
      <c r="D513" s="426"/>
      <c r="E513" s="426"/>
      <c r="F513" s="426"/>
      <c r="G513" s="426"/>
      <c r="H513" s="426"/>
      <c r="I513" s="426"/>
      <c r="J513" s="426"/>
      <c r="K513" s="426"/>
      <c r="L513" s="426"/>
      <c r="M513" s="426"/>
      <c r="N513" s="426"/>
      <c r="O513" s="426"/>
      <c r="P513" s="426"/>
      <c r="Q513" s="426"/>
      <c r="R513" s="426"/>
      <c r="S513" s="426"/>
      <c r="T513" s="426"/>
      <c r="U513" s="426"/>
      <c r="V513" s="426"/>
      <c r="W513" s="426"/>
      <c r="X513" s="426"/>
      <c r="Y513" s="426"/>
      <c r="Z513" s="426"/>
    </row>
    <row r="514" spans="1:26" ht="15.75" customHeight="1">
      <c r="A514" s="426"/>
      <c r="B514" s="426"/>
      <c r="C514" s="426"/>
      <c r="D514" s="426"/>
      <c r="E514" s="426"/>
      <c r="F514" s="426"/>
      <c r="G514" s="426"/>
      <c r="H514" s="426"/>
      <c r="I514" s="426"/>
      <c r="J514" s="426"/>
      <c r="K514" s="426"/>
      <c r="L514" s="426"/>
      <c r="M514" s="426"/>
      <c r="N514" s="426"/>
      <c r="O514" s="426"/>
      <c r="P514" s="426"/>
      <c r="Q514" s="426"/>
      <c r="R514" s="426"/>
      <c r="S514" s="426"/>
      <c r="T514" s="426"/>
      <c r="U514" s="426"/>
      <c r="V514" s="426"/>
      <c r="W514" s="426"/>
      <c r="X514" s="426"/>
      <c r="Y514" s="426"/>
      <c r="Z514" s="426"/>
    </row>
    <row r="515" spans="1:26" ht="15.75" customHeight="1">
      <c r="A515" s="426"/>
      <c r="B515" s="426"/>
      <c r="C515" s="426"/>
      <c r="D515" s="426"/>
      <c r="E515" s="426"/>
      <c r="F515" s="426"/>
      <c r="G515" s="426"/>
      <c r="H515" s="426"/>
      <c r="I515" s="426"/>
      <c r="J515" s="426"/>
      <c r="K515" s="426"/>
      <c r="L515" s="426"/>
      <c r="M515" s="426"/>
      <c r="N515" s="426"/>
      <c r="O515" s="426"/>
      <c r="P515" s="426"/>
      <c r="Q515" s="426"/>
      <c r="R515" s="426"/>
      <c r="S515" s="426"/>
      <c r="T515" s="426"/>
      <c r="U515" s="426"/>
      <c r="V515" s="426"/>
      <c r="W515" s="426"/>
      <c r="X515" s="426"/>
      <c r="Y515" s="426"/>
      <c r="Z515" s="426"/>
    </row>
    <row r="516" spans="1:26" ht="15.75" customHeight="1">
      <c r="A516" s="426"/>
      <c r="B516" s="426"/>
      <c r="C516" s="426"/>
      <c r="D516" s="426"/>
      <c r="E516" s="426"/>
      <c r="F516" s="426"/>
      <c r="G516" s="426"/>
      <c r="H516" s="426"/>
      <c r="I516" s="426"/>
      <c r="J516" s="426"/>
      <c r="K516" s="426"/>
      <c r="L516" s="426"/>
      <c r="M516" s="426"/>
      <c r="N516" s="426"/>
      <c r="O516" s="426"/>
      <c r="P516" s="426"/>
      <c r="Q516" s="426"/>
      <c r="R516" s="426"/>
      <c r="S516" s="426"/>
      <c r="T516" s="426"/>
      <c r="U516" s="426"/>
      <c r="V516" s="426"/>
      <c r="W516" s="426"/>
      <c r="X516" s="426"/>
      <c r="Y516" s="426"/>
      <c r="Z516" s="426"/>
    </row>
    <row r="517" spans="1:26" ht="15.75" customHeight="1">
      <c r="A517" s="426"/>
      <c r="B517" s="426"/>
      <c r="C517" s="426"/>
      <c r="D517" s="426"/>
      <c r="E517" s="426"/>
      <c r="F517" s="426"/>
      <c r="G517" s="426"/>
      <c r="H517" s="426"/>
      <c r="I517" s="426"/>
      <c r="J517" s="426"/>
      <c r="K517" s="426"/>
      <c r="L517" s="426"/>
      <c r="M517" s="426"/>
      <c r="N517" s="426"/>
      <c r="O517" s="426"/>
      <c r="P517" s="426"/>
      <c r="Q517" s="426"/>
      <c r="R517" s="426"/>
      <c r="S517" s="426"/>
      <c r="T517" s="426"/>
      <c r="U517" s="426"/>
      <c r="V517" s="426"/>
      <c r="W517" s="426"/>
      <c r="X517" s="426"/>
      <c r="Y517" s="426"/>
      <c r="Z517" s="426"/>
    </row>
    <row r="518" spans="1:26" ht="15.75" customHeight="1">
      <c r="A518" s="426"/>
      <c r="B518" s="426"/>
      <c r="C518" s="426"/>
      <c r="D518" s="426"/>
      <c r="E518" s="426"/>
      <c r="F518" s="426"/>
      <c r="G518" s="426"/>
      <c r="H518" s="426"/>
      <c r="I518" s="426"/>
      <c r="J518" s="426"/>
      <c r="K518" s="426"/>
      <c r="L518" s="426"/>
      <c r="M518" s="426"/>
      <c r="N518" s="426"/>
      <c r="O518" s="426"/>
      <c r="P518" s="426"/>
      <c r="Q518" s="426"/>
      <c r="R518" s="426"/>
      <c r="S518" s="426"/>
      <c r="T518" s="426"/>
      <c r="U518" s="426"/>
      <c r="V518" s="426"/>
      <c r="W518" s="426"/>
      <c r="X518" s="426"/>
      <c r="Y518" s="426"/>
      <c r="Z518" s="426"/>
    </row>
    <row r="519" spans="1:26" ht="15.75" customHeight="1">
      <c r="A519" s="426"/>
      <c r="B519" s="426"/>
      <c r="C519" s="426"/>
      <c r="D519" s="426"/>
      <c r="E519" s="426"/>
      <c r="F519" s="426"/>
      <c r="G519" s="426"/>
      <c r="H519" s="426"/>
      <c r="I519" s="426"/>
      <c r="J519" s="426"/>
      <c r="K519" s="426"/>
      <c r="L519" s="426"/>
      <c r="M519" s="426"/>
      <c r="N519" s="426"/>
      <c r="O519" s="426"/>
      <c r="P519" s="426"/>
      <c r="Q519" s="426"/>
      <c r="R519" s="426"/>
      <c r="S519" s="426"/>
      <c r="T519" s="426"/>
      <c r="U519" s="426"/>
      <c r="V519" s="426"/>
      <c r="W519" s="426"/>
      <c r="X519" s="426"/>
      <c r="Y519" s="426"/>
      <c r="Z519" s="426"/>
    </row>
    <row r="520" spans="1:26" ht="15.75" customHeight="1">
      <c r="A520" s="426"/>
      <c r="B520" s="426"/>
      <c r="C520" s="426"/>
      <c r="D520" s="426"/>
      <c r="E520" s="426"/>
      <c r="F520" s="426"/>
      <c r="G520" s="426"/>
      <c r="H520" s="426"/>
      <c r="I520" s="426"/>
      <c r="J520" s="426"/>
      <c r="K520" s="426"/>
      <c r="L520" s="426"/>
      <c r="M520" s="426"/>
      <c r="N520" s="426"/>
      <c r="O520" s="426"/>
      <c r="P520" s="426"/>
      <c r="Q520" s="426"/>
      <c r="R520" s="426"/>
      <c r="S520" s="426"/>
      <c r="T520" s="426"/>
      <c r="U520" s="426"/>
      <c r="V520" s="426"/>
      <c r="W520" s="426"/>
      <c r="X520" s="426"/>
      <c r="Y520" s="426"/>
      <c r="Z520" s="426"/>
    </row>
    <row r="521" spans="1:26" ht="15.75" customHeight="1">
      <c r="A521" s="426"/>
      <c r="B521" s="426"/>
      <c r="C521" s="426"/>
      <c r="D521" s="426"/>
      <c r="E521" s="426"/>
      <c r="F521" s="426"/>
      <c r="G521" s="426"/>
      <c r="H521" s="426"/>
      <c r="I521" s="426"/>
      <c r="J521" s="426"/>
      <c r="K521" s="426"/>
      <c r="L521" s="426"/>
      <c r="M521" s="426"/>
      <c r="N521" s="426"/>
      <c r="O521" s="426"/>
      <c r="P521" s="426"/>
      <c r="Q521" s="426"/>
      <c r="R521" s="426"/>
      <c r="S521" s="426"/>
      <c r="T521" s="426"/>
      <c r="U521" s="426"/>
      <c r="V521" s="426"/>
      <c r="W521" s="426"/>
      <c r="X521" s="426"/>
      <c r="Y521" s="426"/>
      <c r="Z521" s="426"/>
    </row>
    <row r="522" spans="1:26" ht="15.75" customHeight="1">
      <c r="A522" s="426"/>
      <c r="B522" s="426"/>
      <c r="C522" s="426"/>
      <c r="D522" s="426"/>
      <c r="E522" s="426"/>
      <c r="F522" s="426"/>
      <c r="G522" s="426"/>
      <c r="H522" s="426"/>
      <c r="I522" s="426"/>
      <c r="J522" s="426"/>
      <c r="K522" s="426"/>
      <c r="L522" s="426"/>
      <c r="M522" s="426"/>
      <c r="N522" s="426"/>
      <c r="O522" s="426"/>
      <c r="P522" s="426"/>
      <c r="Q522" s="426"/>
      <c r="R522" s="426"/>
      <c r="S522" s="426"/>
      <c r="T522" s="426"/>
      <c r="U522" s="426"/>
      <c r="V522" s="426"/>
      <c r="W522" s="426"/>
      <c r="X522" s="426"/>
      <c r="Y522" s="426"/>
      <c r="Z522" s="426"/>
    </row>
    <row r="523" spans="1:26" ht="15.75" customHeight="1">
      <c r="A523" s="426"/>
      <c r="B523" s="426"/>
      <c r="C523" s="426"/>
      <c r="D523" s="426"/>
      <c r="E523" s="426"/>
      <c r="F523" s="426"/>
      <c r="G523" s="426"/>
      <c r="H523" s="426"/>
      <c r="I523" s="426"/>
      <c r="J523" s="426"/>
      <c r="K523" s="426"/>
      <c r="L523" s="426"/>
      <c r="M523" s="426"/>
      <c r="N523" s="426"/>
      <c r="O523" s="426"/>
      <c r="P523" s="426"/>
      <c r="Q523" s="426"/>
      <c r="R523" s="426"/>
      <c r="S523" s="426"/>
      <c r="T523" s="426"/>
      <c r="U523" s="426"/>
      <c r="V523" s="426"/>
      <c r="W523" s="426"/>
      <c r="X523" s="426"/>
      <c r="Y523" s="426"/>
      <c r="Z523" s="426"/>
    </row>
    <row r="524" spans="1:26" ht="15.75" customHeight="1">
      <c r="A524" s="426"/>
      <c r="B524" s="426"/>
      <c r="C524" s="426"/>
      <c r="D524" s="426"/>
      <c r="E524" s="426"/>
      <c r="F524" s="426"/>
      <c r="G524" s="426"/>
      <c r="H524" s="426"/>
      <c r="I524" s="426"/>
      <c r="J524" s="426"/>
      <c r="K524" s="426"/>
      <c r="L524" s="426"/>
      <c r="M524" s="426"/>
      <c r="N524" s="426"/>
      <c r="O524" s="426"/>
      <c r="P524" s="426"/>
      <c r="Q524" s="426"/>
      <c r="R524" s="426"/>
      <c r="S524" s="426"/>
      <c r="T524" s="426"/>
      <c r="U524" s="426"/>
      <c r="V524" s="426"/>
      <c r="W524" s="426"/>
      <c r="X524" s="426"/>
      <c r="Y524" s="426"/>
      <c r="Z524" s="426"/>
    </row>
    <row r="525" spans="1:26" ht="15.75" customHeight="1">
      <c r="A525" s="426"/>
      <c r="B525" s="426"/>
      <c r="C525" s="426"/>
      <c r="D525" s="426"/>
      <c r="E525" s="426"/>
      <c r="F525" s="426"/>
      <c r="G525" s="426"/>
      <c r="H525" s="426"/>
      <c r="I525" s="426"/>
      <c r="J525" s="426"/>
      <c r="K525" s="426"/>
      <c r="L525" s="426"/>
      <c r="M525" s="426"/>
      <c r="N525" s="426"/>
      <c r="O525" s="426"/>
      <c r="P525" s="426"/>
      <c r="Q525" s="426"/>
      <c r="R525" s="426"/>
      <c r="S525" s="426"/>
      <c r="T525" s="426"/>
      <c r="U525" s="426"/>
      <c r="V525" s="426"/>
      <c r="W525" s="426"/>
      <c r="X525" s="426"/>
      <c r="Y525" s="426"/>
      <c r="Z525" s="426"/>
    </row>
    <row r="526" spans="1:26" ht="15.75" customHeight="1">
      <c r="A526" s="426"/>
      <c r="B526" s="426"/>
      <c r="C526" s="426"/>
      <c r="D526" s="426"/>
      <c r="E526" s="426"/>
      <c r="F526" s="426"/>
      <c r="G526" s="426"/>
      <c r="H526" s="426"/>
      <c r="I526" s="426"/>
      <c r="J526" s="426"/>
      <c r="K526" s="426"/>
      <c r="L526" s="426"/>
      <c r="M526" s="426"/>
      <c r="N526" s="426"/>
      <c r="O526" s="426"/>
      <c r="P526" s="426"/>
      <c r="Q526" s="426"/>
      <c r="R526" s="426"/>
      <c r="S526" s="426"/>
      <c r="T526" s="426"/>
      <c r="U526" s="426"/>
      <c r="V526" s="426"/>
      <c r="W526" s="426"/>
      <c r="X526" s="426"/>
      <c r="Y526" s="426"/>
      <c r="Z526" s="426"/>
    </row>
    <row r="527" spans="1:26" ht="15.75" customHeight="1">
      <c r="A527" s="426"/>
      <c r="B527" s="426"/>
      <c r="C527" s="426"/>
      <c r="D527" s="426"/>
      <c r="E527" s="426"/>
      <c r="F527" s="426"/>
      <c r="G527" s="426"/>
      <c r="H527" s="426"/>
      <c r="I527" s="426"/>
      <c r="J527" s="426"/>
      <c r="K527" s="426"/>
      <c r="L527" s="426"/>
      <c r="M527" s="426"/>
      <c r="N527" s="426"/>
      <c r="O527" s="426"/>
      <c r="P527" s="426"/>
      <c r="Q527" s="426"/>
      <c r="R527" s="426"/>
      <c r="S527" s="426"/>
      <c r="T527" s="426"/>
      <c r="U527" s="426"/>
      <c r="V527" s="426"/>
      <c r="W527" s="426"/>
      <c r="X527" s="426"/>
      <c r="Y527" s="426"/>
      <c r="Z527" s="426"/>
    </row>
    <row r="528" spans="1:26" ht="15.75" customHeight="1">
      <c r="A528" s="426"/>
      <c r="B528" s="426"/>
      <c r="C528" s="426"/>
      <c r="D528" s="426"/>
      <c r="E528" s="426"/>
      <c r="F528" s="426"/>
      <c r="G528" s="426"/>
      <c r="H528" s="426"/>
      <c r="I528" s="426"/>
      <c r="J528" s="426"/>
      <c r="K528" s="426"/>
      <c r="L528" s="426"/>
      <c r="M528" s="426"/>
      <c r="N528" s="426"/>
      <c r="O528" s="426"/>
      <c r="P528" s="426"/>
      <c r="Q528" s="426"/>
      <c r="R528" s="426"/>
      <c r="S528" s="426"/>
      <c r="T528" s="426"/>
      <c r="U528" s="426"/>
      <c r="V528" s="426"/>
      <c r="W528" s="426"/>
      <c r="X528" s="426"/>
      <c r="Y528" s="426"/>
      <c r="Z528" s="426"/>
    </row>
    <row r="529" spans="1:26" ht="15.75" customHeight="1">
      <c r="A529" s="426"/>
      <c r="B529" s="426"/>
      <c r="C529" s="426"/>
      <c r="D529" s="426"/>
      <c r="E529" s="426"/>
      <c r="F529" s="426"/>
      <c r="G529" s="426"/>
      <c r="H529" s="426"/>
      <c r="I529" s="426"/>
      <c r="J529" s="426"/>
      <c r="K529" s="426"/>
      <c r="L529" s="426"/>
      <c r="M529" s="426"/>
      <c r="N529" s="426"/>
      <c r="O529" s="426"/>
      <c r="P529" s="426"/>
      <c r="Q529" s="426"/>
      <c r="R529" s="426"/>
      <c r="S529" s="426"/>
      <c r="T529" s="426"/>
      <c r="U529" s="426"/>
      <c r="V529" s="426"/>
      <c r="W529" s="426"/>
      <c r="X529" s="426"/>
      <c r="Y529" s="426"/>
      <c r="Z529" s="426"/>
    </row>
    <row r="530" spans="1:26" ht="15.75" customHeight="1">
      <c r="A530" s="426"/>
      <c r="B530" s="426"/>
      <c r="C530" s="426"/>
      <c r="D530" s="426"/>
      <c r="E530" s="426"/>
      <c r="F530" s="426"/>
      <c r="G530" s="426"/>
      <c r="H530" s="426"/>
      <c r="I530" s="426"/>
      <c r="J530" s="426"/>
      <c r="K530" s="426"/>
      <c r="L530" s="426"/>
      <c r="M530" s="426"/>
      <c r="N530" s="426"/>
      <c r="O530" s="426"/>
      <c r="P530" s="426"/>
      <c r="Q530" s="426"/>
      <c r="R530" s="426"/>
      <c r="S530" s="426"/>
      <c r="T530" s="426"/>
      <c r="U530" s="426"/>
      <c r="V530" s="426"/>
      <c r="W530" s="426"/>
      <c r="X530" s="426"/>
      <c r="Y530" s="426"/>
      <c r="Z530" s="426"/>
    </row>
    <row r="531" spans="1:26" ht="15.75" customHeight="1">
      <c r="A531" s="426"/>
      <c r="B531" s="426"/>
      <c r="C531" s="426"/>
      <c r="D531" s="426"/>
      <c r="E531" s="426"/>
      <c r="F531" s="426"/>
      <c r="G531" s="426"/>
      <c r="H531" s="426"/>
      <c r="I531" s="426"/>
      <c r="J531" s="426"/>
      <c r="K531" s="426"/>
      <c r="L531" s="426"/>
      <c r="M531" s="426"/>
      <c r="N531" s="426"/>
      <c r="O531" s="426"/>
      <c r="P531" s="426"/>
      <c r="Q531" s="426"/>
      <c r="R531" s="426"/>
      <c r="S531" s="426"/>
      <c r="T531" s="426"/>
      <c r="U531" s="426"/>
      <c r="V531" s="426"/>
      <c r="W531" s="426"/>
      <c r="X531" s="426"/>
      <c r="Y531" s="426"/>
      <c r="Z531" s="426"/>
    </row>
    <row r="532" spans="1:26" ht="15.75" customHeight="1">
      <c r="A532" s="426"/>
      <c r="B532" s="426"/>
      <c r="C532" s="426"/>
      <c r="D532" s="426"/>
      <c r="E532" s="426"/>
      <c r="F532" s="426"/>
      <c r="G532" s="426"/>
      <c r="H532" s="426"/>
      <c r="I532" s="426"/>
      <c r="J532" s="426"/>
      <c r="K532" s="426"/>
      <c r="L532" s="426"/>
      <c r="M532" s="426"/>
      <c r="N532" s="426"/>
      <c r="O532" s="426"/>
      <c r="P532" s="426"/>
      <c r="Q532" s="426"/>
      <c r="R532" s="426"/>
      <c r="S532" s="426"/>
      <c r="T532" s="426"/>
      <c r="U532" s="426"/>
      <c r="V532" s="426"/>
      <c r="W532" s="426"/>
      <c r="X532" s="426"/>
      <c r="Y532" s="426"/>
      <c r="Z532" s="426"/>
    </row>
    <row r="533" spans="1:26" ht="15.75" customHeight="1">
      <c r="A533" s="426"/>
      <c r="B533" s="426"/>
      <c r="C533" s="426"/>
      <c r="D533" s="426"/>
      <c r="E533" s="426"/>
      <c r="F533" s="426"/>
      <c r="G533" s="426"/>
      <c r="H533" s="426"/>
      <c r="I533" s="426"/>
      <c r="J533" s="426"/>
      <c r="K533" s="426"/>
      <c r="L533" s="426"/>
      <c r="M533" s="426"/>
      <c r="N533" s="426"/>
      <c r="O533" s="426"/>
      <c r="P533" s="426"/>
      <c r="Q533" s="426"/>
      <c r="R533" s="426"/>
      <c r="S533" s="426"/>
      <c r="T533" s="426"/>
      <c r="U533" s="426"/>
      <c r="V533" s="426"/>
      <c r="W533" s="426"/>
      <c r="X533" s="426"/>
      <c r="Y533" s="426"/>
      <c r="Z533" s="426"/>
    </row>
    <row r="534" spans="1:26" ht="15.75" customHeight="1">
      <c r="A534" s="426"/>
      <c r="B534" s="426"/>
      <c r="C534" s="426"/>
      <c r="D534" s="426"/>
      <c r="E534" s="426"/>
      <c r="F534" s="426"/>
      <c r="G534" s="426"/>
      <c r="H534" s="426"/>
      <c r="I534" s="426"/>
      <c r="J534" s="426"/>
      <c r="K534" s="426"/>
      <c r="L534" s="426"/>
      <c r="M534" s="426"/>
      <c r="N534" s="426"/>
      <c r="O534" s="426"/>
      <c r="P534" s="426"/>
      <c r="Q534" s="426"/>
      <c r="R534" s="426"/>
      <c r="S534" s="426"/>
      <c r="T534" s="426"/>
      <c r="U534" s="426"/>
      <c r="V534" s="426"/>
      <c r="W534" s="426"/>
      <c r="X534" s="426"/>
      <c r="Y534" s="426"/>
      <c r="Z534" s="426"/>
    </row>
    <row r="535" spans="1:26" ht="15.75" customHeight="1">
      <c r="A535" s="426"/>
      <c r="B535" s="426"/>
      <c r="C535" s="426"/>
      <c r="D535" s="426"/>
      <c r="E535" s="426"/>
      <c r="F535" s="426"/>
      <c r="G535" s="426"/>
      <c r="H535" s="426"/>
      <c r="I535" s="426"/>
      <c r="J535" s="426"/>
      <c r="K535" s="426"/>
      <c r="L535" s="426"/>
      <c r="M535" s="426"/>
      <c r="N535" s="426"/>
      <c r="O535" s="426"/>
      <c r="P535" s="426"/>
      <c r="Q535" s="426"/>
      <c r="R535" s="426"/>
      <c r="S535" s="426"/>
      <c r="T535" s="426"/>
      <c r="U535" s="426"/>
      <c r="V535" s="426"/>
      <c r="W535" s="426"/>
      <c r="X535" s="426"/>
      <c r="Y535" s="426"/>
      <c r="Z535" s="426"/>
    </row>
    <row r="536" spans="1:26" ht="15.75" customHeight="1">
      <c r="A536" s="426"/>
      <c r="B536" s="426"/>
      <c r="C536" s="426"/>
      <c r="D536" s="426"/>
      <c r="E536" s="426"/>
      <c r="F536" s="426"/>
      <c r="G536" s="426"/>
      <c r="H536" s="426"/>
      <c r="I536" s="426"/>
      <c r="J536" s="426"/>
      <c r="K536" s="426"/>
      <c r="L536" s="426"/>
      <c r="M536" s="426"/>
      <c r="N536" s="426"/>
      <c r="O536" s="426"/>
      <c r="P536" s="426"/>
      <c r="Q536" s="426"/>
      <c r="R536" s="426"/>
      <c r="S536" s="426"/>
      <c r="T536" s="426"/>
      <c r="U536" s="426"/>
      <c r="V536" s="426"/>
      <c r="W536" s="426"/>
      <c r="X536" s="426"/>
      <c r="Y536" s="426"/>
      <c r="Z536" s="426"/>
    </row>
    <row r="537" spans="1:26" ht="15.75" customHeight="1">
      <c r="A537" s="426"/>
      <c r="B537" s="426"/>
      <c r="C537" s="426"/>
      <c r="D537" s="426"/>
      <c r="E537" s="426"/>
      <c r="F537" s="426"/>
      <c r="G537" s="426"/>
      <c r="H537" s="426"/>
      <c r="I537" s="426"/>
      <c r="J537" s="426"/>
      <c r="K537" s="426"/>
      <c r="L537" s="426"/>
      <c r="M537" s="426"/>
      <c r="N537" s="426"/>
      <c r="O537" s="426"/>
      <c r="P537" s="426"/>
      <c r="Q537" s="426"/>
      <c r="R537" s="426"/>
      <c r="S537" s="426"/>
      <c r="T537" s="426"/>
      <c r="U537" s="426"/>
      <c r="V537" s="426"/>
      <c r="W537" s="426"/>
      <c r="X537" s="426"/>
      <c r="Y537" s="426"/>
      <c r="Z537" s="426"/>
    </row>
    <row r="538" spans="1:26" ht="15.75" customHeight="1">
      <c r="A538" s="426"/>
      <c r="B538" s="426"/>
      <c r="C538" s="426"/>
      <c r="D538" s="426"/>
      <c r="E538" s="426"/>
      <c r="F538" s="426"/>
      <c r="G538" s="426"/>
      <c r="H538" s="426"/>
      <c r="I538" s="426"/>
      <c r="J538" s="426"/>
      <c r="K538" s="426"/>
      <c r="L538" s="426"/>
      <c r="M538" s="426"/>
      <c r="N538" s="426"/>
      <c r="O538" s="426"/>
      <c r="P538" s="426"/>
      <c r="Q538" s="426"/>
      <c r="R538" s="426"/>
      <c r="S538" s="426"/>
      <c r="T538" s="426"/>
      <c r="U538" s="426"/>
      <c r="V538" s="426"/>
      <c r="W538" s="426"/>
      <c r="X538" s="426"/>
      <c r="Y538" s="426"/>
      <c r="Z538" s="426"/>
    </row>
    <row r="539" spans="1:26" ht="15.75" customHeight="1">
      <c r="A539" s="426"/>
      <c r="B539" s="426"/>
      <c r="C539" s="426"/>
      <c r="D539" s="426"/>
      <c r="E539" s="426"/>
      <c r="F539" s="426"/>
      <c r="G539" s="426"/>
      <c r="H539" s="426"/>
      <c r="I539" s="426"/>
      <c r="J539" s="426"/>
      <c r="K539" s="426"/>
      <c r="L539" s="426"/>
      <c r="M539" s="426"/>
      <c r="N539" s="426"/>
      <c r="O539" s="426"/>
      <c r="P539" s="426"/>
      <c r="Q539" s="426"/>
      <c r="R539" s="426"/>
      <c r="S539" s="426"/>
      <c r="T539" s="426"/>
      <c r="U539" s="426"/>
      <c r="V539" s="426"/>
      <c r="W539" s="426"/>
      <c r="X539" s="426"/>
      <c r="Y539" s="426"/>
      <c r="Z539" s="426"/>
    </row>
    <row r="540" spans="1:26" ht="15.75" customHeight="1">
      <c r="A540" s="426"/>
      <c r="B540" s="426"/>
      <c r="C540" s="426"/>
      <c r="D540" s="426"/>
      <c r="E540" s="426"/>
      <c r="F540" s="426"/>
      <c r="G540" s="426"/>
      <c r="H540" s="426"/>
      <c r="I540" s="426"/>
      <c r="J540" s="426"/>
      <c r="K540" s="426"/>
      <c r="L540" s="426"/>
      <c r="M540" s="426"/>
      <c r="N540" s="426"/>
      <c r="O540" s="426"/>
      <c r="P540" s="426"/>
      <c r="Q540" s="426"/>
      <c r="R540" s="426"/>
      <c r="S540" s="426"/>
      <c r="T540" s="426"/>
      <c r="U540" s="426"/>
      <c r="V540" s="426"/>
      <c r="W540" s="426"/>
      <c r="X540" s="426"/>
      <c r="Y540" s="426"/>
      <c r="Z540" s="426"/>
    </row>
    <row r="541" spans="1:26" ht="15.75" customHeight="1">
      <c r="A541" s="426"/>
      <c r="B541" s="426"/>
      <c r="C541" s="426"/>
      <c r="D541" s="426"/>
      <c r="E541" s="426"/>
      <c r="F541" s="426"/>
      <c r="G541" s="426"/>
      <c r="H541" s="426"/>
      <c r="I541" s="426"/>
      <c r="J541" s="426"/>
      <c r="K541" s="426"/>
      <c r="L541" s="426"/>
      <c r="M541" s="426"/>
      <c r="N541" s="426"/>
      <c r="O541" s="426"/>
      <c r="P541" s="426"/>
      <c r="Q541" s="426"/>
      <c r="R541" s="426"/>
      <c r="S541" s="426"/>
      <c r="T541" s="426"/>
      <c r="U541" s="426"/>
      <c r="V541" s="426"/>
      <c r="W541" s="426"/>
      <c r="X541" s="426"/>
      <c r="Y541" s="426"/>
      <c r="Z541" s="426"/>
    </row>
    <row r="542" spans="1:26" ht="15.75" customHeight="1">
      <c r="A542" s="426"/>
      <c r="B542" s="426"/>
      <c r="C542" s="426"/>
      <c r="D542" s="426"/>
      <c r="E542" s="426"/>
      <c r="F542" s="426"/>
      <c r="G542" s="426"/>
      <c r="H542" s="426"/>
      <c r="I542" s="426"/>
      <c r="J542" s="426"/>
      <c r="K542" s="426"/>
      <c r="L542" s="426"/>
      <c r="M542" s="426"/>
      <c r="N542" s="426"/>
      <c r="O542" s="426"/>
      <c r="P542" s="426"/>
      <c r="Q542" s="426"/>
      <c r="R542" s="426"/>
      <c r="S542" s="426"/>
      <c r="T542" s="426"/>
      <c r="U542" s="426"/>
      <c r="V542" s="426"/>
      <c r="W542" s="426"/>
      <c r="X542" s="426"/>
      <c r="Y542" s="426"/>
      <c r="Z542" s="426"/>
    </row>
    <row r="543" spans="1:26" ht="15.75" customHeight="1">
      <c r="A543" s="426"/>
      <c r="B543" s="426"/>
      <c r="C543" s="426"/>
      <c r="D543" s="426"/>
      <c r="E543" s="426"/>
      <c r="F543" s="426"/>
      <c r="G543" s="426"/>
      <c r="H543" s="426"/>
      <c r="I543" s="426"/>
      <c r="J543" s="426"/>
      <c r="K543" s="426"/>
      <c r="L543" s="426"/>
      <c r="M543" s="426"/>
      <c r="N543" s="426"/>
      <c r="O543" s="426"/>
      <c r="P543" s="426"/>
      <c r="Q543" s="426"/>
      <c r="R543" s="426"/>
      <c r="S543" s="426"/>
      <c r="T543" s="426"/>
      <c r="U543" s="426"/>
      <c r="V543" s="426"/>
      <c r="W543" s="426"/>
      <c r="X543" s="426"/>
      <c r="Y543" s="426"/>
      <c r="Z543" s="426"/>
    </row>
    <row r="544" spans="1:26" ht="15.75" customHeight="1">
      <c r="A544" s="426"/>
      <c r="B544" s="426"/>
      <c r="C544" s="426"/>
      <c r="D544" s="426"/>
      <c r="E544" s="426"/>
      <c r="F544" s="426"/>
      <c r="G544" s="426"/>
      <c r="H544" s="426"/>
      <c r="I544" s="426"/>
      <c r="J544" s="426"/>
      <c r="K544" s="426"/>
      <c r="L544" s="426"/>
      <c r="M544" s="426"/>
      <c r="N544" s="426"/>
      <c r="O544" s="426"/>
      <c r="P544" s="426"/>
      <c r="Q544" s="426"/>
      <c r="R544" s="426"/>
      <c r="S544" s="426"/>
      <c r="T544" s="426"/>
      <c r="U544" s="426"/>
      <c r="V544" s="426"/>
      <c r="W544" s="426"/>
      <c r="X544" s="426"/>
      <c r="Y544" s="426"/>
      <c r="Z544" s="426"/>
    </row>
    <row r="545" spans="1:26" ht="15.75" customHeight="1">
      <c r="A545" s="426"/>
      <c r="B545" s="426"/>
      <c r="C545" s="426"/>
      <c r="D545" s="426"/>
      <c r="E545" s="426"/>
      <c r="F545" s="426"/>
      <c r="G545" s="426"/>
      <c r="H545" s="426"/>
      <c r="I545" s="426"/>
      <c r="J545" s="426"/>
      <c r="K545" s="426"/>
      <c r="L545" s="426"/>
      <c r="M545" s="426"/>
      <c r="N545" s="426"/>
      <c r="O545" s="426"/>
      <c r="P545" s="426"/>
      <c r="Q545" s="426"/>
      <c r="R545" s="426"/>
      <c r="S545" s="426"/>
      <c r="T545" s="426"/>
      <c r="U545" s="426"/>
      <c r="V545" s="426"/>
      <c r="W545" s="426"/>
      <c r="X545" s="426"/>
      <c r="Y545" s="426"/>
      <c r="Z545" s="426"/>
    </row>
    <row r="546" spans="1:26" ht="15.75" customHeight="1">
      <c r="A546" s="426"/>
      <c r="B546" s="426"/>
      <c r="C546" s="426"/>
      <c r="D546" s="426"/>
      <c r="E546" s="426"/>
      <c r="F546" s="426"/>
      <c r="G546" s="426"/>
      <c r="H546" s="426"/>
      <c r="I546" s="426"/>
      <c r="J546" s="426"/>
      <c r="K546" s="426"/>
      <c r="L546" s="426"/>
      <c r="M546" s="426"/>
      <c r="N546" s="426"/>
      <c r="O546" s="426"/>
      <c r="P546" s="426"/>
      <c r="Q546" s="426"/>
      <c r="R546" s="426"/>
      <c r="S546" s="426"/>
      <c r="T546" s="426"/>
      <c r="U546" s="426"/>
      <c r="V546" s="426"/>
      <c r="W546" s="426"/>
      <c r="X546" s="426"/>
      <c r="Y546" s="426"/>
      <c r="Z546" s="426"/>
    </row>
    <row r="547" spans="1:26" ht="15.75" customHeight="1">
      <c r="A547" s="426"/>
      <c r="B547" s="426"/>
      <c r="C547" s="426"/>
      <c r="D547" s="426"/>
      <c r="E547" s="426"/>
      <c r="F547" s="426"/>
      <c r="G547" s="426"/>
      <c r="H547" s="426"/>
      <c r="I547" s="426"/>
      <c r="J547" s="426"/>
      <c r="K547" s="426"/>
      <c r="L547" s="426"/>
      <c r="M547" s="426"/>
      <c r="N547" s="426"/>
      <c r="O547" s="426"/>
      <c r="P547" s="426"/>
      <c r="Q547" s="426"/>
      <c r="R547" s="426"/>
      <c r="S547" s="426"/>
      <c r="T547" s="426"/>
      <c r="U547" s="426"/>
      <c r="V547" s="426"/>
      <c r="W547" s="426"/>
      <c r="X547" s="426"/>
      <c r="Y547" s="426"/>
      <c r="Z547" s="426"/>
    </row>
    <row r="548" spans="1:26" ht="15.75" customHeight="1">
      <c r="A548" s="426"/>
      <c r="B548" s="426"/>
      <c r="C548" s="426"/>
      <c r="D548" s="426"/>
      <c r="E548" s="426"/>
      <c r="F548" s="426"/>
      <c r="G548" s="426"/>
      <c r="H548" s="426"/>
      <c r="I548" s="426"/>
      <c r="J548" s="426"/>
      <c r="K548" s="426"/>
      <c r="L548" s="426"/>
      <c r="M548" s="426"/>
      <c r="N548" s="426"/>
      <c r="O548" s="426"/>
      <c r="P548" s="426"/>
      <c r="Q548" s="426"/>
      <c r="R548" s="426"/>
      <c r="S548" s="426"/>
      <c r="T548" s="426"/>
      <c r="U548" s="426"/>
      <c r="V548" s="426"/>
      <c r="W548" s="426"/>
      <c r="X548" s="426"/>
      <c r="Y548" s="426"/>
      <c r="Z548" s="426"/>
    </row>
    <row r="549" spans="1:26" ht="15.75" customHeight="1">
      <c r="A549" s="426"/>
      <c r="B549" s="426"/>
      <c r="C549" s="426"/>
      <c r="D549" s="426"/>
      <c r="E549" s="426"/>
      <c r="F549" s="426"/>
      <c r="G549" s="426"/>
      <c r="H549" s="426"/>
      <c r="I549" s="426"/>
      <c r="J549" s="426"/>
      <c r="K549" s="426"/>
      <c r="L549" s="426"/>
      <c r="M549" s="426"/>
      <c r="N549" s="426"/>
      <c r="O549" s="426"/>
      <c r="P549" s="426"/>
      <c r="Q549" s="426"/>
      <c r="R549" s="426"/>
      <c r="S549" s="426"/>
      <c r="T549" s="426"/>
      <c r="U549" s="426"/>
      <c r="V549" s="426"/>
      <c r="W549" s="426"/>
      <c r="X549" s="426"/>
      <c r="Y549" s="426"/>
      <c r="Z549" s="426"/>
    </row>
    <row r="550" spans="1:26" ht="15.75" customHeight="1">
      <c r="A550" s="426"/>
      <c r="B550" s="426"/>
      <c r="C550" s="426"/>
      <c r="D550" s="426"/>
      <c r="E550" s="426"/>
      <c r="F550" s="426"/>
      <c r="G550" s="426"/>
      <c r="H550" s="426"/>
      <c r="I550" s="426"/>
      <c r="J550" s="426"/>
      <c r="K550" s="426"/>
      <c r="L550" s="426"/>
      <c r="M550" s="426"/>
      <c r="N550" s="426"/>
      <c r="O550" s="426"/>
      <c r="P550" s="426"/>
      <c r="Q550" s="426"/>
      <c r="R550" s="426"/>
      <c r="S550" s="426"/>
      <c r="T550" s="426"/>
      <c r="U550" s="426"/>
      <c r="V550" s="426"/>
      <c r="W550" s="426"/>
      <c r="X550" s="426"/>
      <c r="Y550" s="426"/>
      <c r="Z550" s="426"/>
    </row>
    <row r="551" spans="1:26" ht="15.75" customHeight="1">
      <c r="A551" s="426"/>
      <c r="B551" s="426"/>
      <c r="C551" s="426"/>
      <c r="D551" s="426"/>
      <c r="E551" s="426"/>
      <c r="F551" s="426"/>
      <c r="G551" s="426"/>
      <c r="H551" s="426"/>
      <c r="I551" s="426"/>
      <c r="J551" s="426"/>
      <c r="K551" s="426"/>
      <c r="L551" s="426"/>
      <c r="M551" s="426"/>
      <c r="N551" s="426"/>
      <c r="O551" s="426"/>
      <c r="P551" s="426"/>
      <c r="Q551" s="426"/>
      <c r="R551" s="426"/>
      <c r="S551" s="426"/>
      <c r="T551" s="426"/>
      <c r="U551" s="426"/>
      <c r="V551" s="426"/>
      <c r="W551" s="426"/>
      <c r="X551" s="426"/>
      <c r="Y551" s="426"/>
      <c r="Z551" s="426"/>
    </row>
    <row r="552" spans="1:26" ht="15.75" customHeight="1">
      <c r="A552" s="426"/>
      <c r="B552" s="426"/>
      <c r="C552" s="426"/>
      <c r="D552" s="426"/>
      <c r="E552" s="426"/>
      <c r="F552" s="426"/>
      <c r="G552" s="426"/>
      <c r="H552" s="426"/>
      <c r="I552" s="426"/>
      <c r="J552" s="426"/>
      <c r="K552" s="426"/>
      <c r="L552" s="426"/>
      <c r="M552" s="426"/>
      <c r="N552" s="426"/>
      <c r="O552" s="426"/>
      <c r="P552" s="426"/>
      <c r="Q552" s="426"/>
      <c r="R552" s="426"/>
      <c r="S552" s="426"/>
      <c r="T552" s="426"/>
      <c r="U552" s="426"/>
      <c r="V552" s="426"/>
      <c r="W552" s="426"/>
      <c r="X552" s="426"/>
      <c r="Y552" s="426"/>
      <c r="Z552" s="426"/>
    </row>
    <row r="553" spans="1:26" ht="15.75" customHeight="1">
      <c r="A553" s="426"/>
      <c r="B553" s="426"/>
      <c r="C553" s="426"/>
      <c r="D553" s="426"/>
      <c r="E553" s="426"/>
      <c r="F553" s="426"/>
      <c r="G553" s="426"/>
      <c r="H553" s="426"/>
      <c r="I553" s="426"/>
      <c r="J553" s="426"/>
      <c r="K553" s="426"/>
      <c r="L553" s="426"/>
      <c r="M553" s="426"/>
      <c r="N553" s="426"/>
      <c r="O553" s="426"/>
      <c r="P553" s="426"/>
      <c r="Q553" s="426"/>
      <c r="R553" s="426"/>
      <c r="S553" s="426"/>
      <c r="T553" s="426"/>
      <c r="U553" s="426"/>
      <c r="V553" s="426"/>
      <c r="W553" s="426"/>
      <c r="X553" s="426"/>
      <c r="Y553" s="426"/>
      <c r="Z553" s="426"/>
    </row>
    <row r="554" spans="1:26" ht="15.75" customHeight="1">
      <c r="A554" s="426"/>
      <c r="B554" s="426"/>
      <c r="C554" s="426"/>
      <c r="D554" s="426"/>
      <c r="E554" s="426"/>
      <c r="F554" s="426"/>
      <c r="G554" s="426"/>
      <c r="H554" s="426"/>
      <c r="I554" s="426"/>
      <c r="J554" s="426"/>
      <c r="K554" s="426"/>
      <c r="L554" s="426"/>
      <c r="M554" s="426"/>
      <c r="N554" s="426"/>
      <c r="O554" s="426"/>
      <c r="P554" s="426"/>
      <c r="Q554" s="426"/>
      <c r="R554" s="426"/>
      <c r="S554" s="426"/>
      <c r="T554" s="426"/>
      <c r="U554" s="426"/>
      <c r="V554" s="426"/>
      <c r="W554" s="426"/>
      <c r="X554" s="426"/>
      <c r="Y554" s="426"/>
      <c r="Z554" s="426"/>
    </row>
    <row r="555" spans="1:26" ht="15.75" customHeight="1">
      <c r="A555" s="426"/>
      <c r="B555" s="426"/>
      <c r="C555" s="426"/>
      <c r="D555" s="426"/>
      <c r="E555" s="426"/>
      <c r="F555" s="426"/>
      <c r="G555" s="426"/>
      <c r="H555" s="426"/>
      <c r="I555" s="426"/>
      <c r="J555" s="426"/>
      <c r="K555" s="426"/>
      <c r="L555" s="426"/>
      <c r="M555" s="426"/>
      <c r="N555" s="426"/>
      <c r="O555" s="426"/>
      <c r="P555" s="426"/>
      <c r="Q555" s="426"/>
      <c r="R555" s="426"/>
      <c r="S555" s="426"/>
      <c r="T555" s="426"/>
      <c r="U555" s="426"/>
      <c r="V555" s="426"/>
      <c r="W555" s="426"/>
      <c r="X555" s="426"/>
      <c r="Y555" s="426"/>
      <c r="Z555" s="426"/>
    </row>
    <row r="556" spans="1:26" ht="15.75" customHeight="1">
      <c r="A556" s="426"/>
      <c r="B556" s="426"/>
      <c r="C556" s="426"/>
      <c r="D556" s="426"/>
      <c r="E556" s="426"/>
      <c r="F556" s="426"/>
      <c r="G556" s="426"/>
      <c r="H556" s="426"/>
      <c r="I556" s="426"/>
      <c r="J556" s="426"/>
      <c r="K556" s="426"/>
      <c r="L556" s="426"/>
      <c r="M556" s="426"/>
      <c r="N556" s="426"/>
      <c r="O556" s="426"/>
      <c r="P556" s="426"/>
      <c r="Q556" s="426"/>
      <c r="R556" s="426"/>
      <c r="S556" s="426"/>
      <c r="T556" s="426"/>
      <c r="U556" s="426"/>
      <c r="V556" s="426"/>
      <c r="W556" s="426"/>
      <c r="X556" s="426"/>
      <c r="Y556" s="426"/>
      <c r="Z556" s="426"/>
    </row>
    <row r="557" spans="1:26" ht="15.75" customHeight="1">
      <c r="A557" s="426"/>
      <c r="B557" s="426"/>
      <c r="C557" s="426"/>
      <c r="D557" s="426"/>
      <c r="E557" s="426"/>
      <c r="F557" s="426"/>
      <c r="G557" s="426"/>
      <c r="H557" s="426"/>
      <c r="I557" s="426"/>
      <c r="J557" s="426"/>
      <c r="K557" s="426"/>
      <c r="L557" s="426"/>
      <c r="M557" s="426"/>
      <c r="N557" s="426"/>
      <c r="O557" s="426"/>
      <c r="P557" s="426"/>
      <c r="Q557" s="426"/>
      <c r="R557" s="426"/>
      <c r="S557" s="426"/>
      <c r="T557" s="426"/>
      <c r="U557" s="426"/>
      <c r="V557" s="426"/>
      <c r="W557" s="426"/>
      <c r="X557" s="426"/>
      <c r="Y557" s="426"/>
      <c r="Z557" s="426"/>
    </row>
    <row r="558" spans="1:26" ht="15.75" customHeight="1">
      <c r="A558" s="426"/>
      <c r="B558" s="426"/>
      <c r="C558" s="426"/>
      <c r="D558" s="426"/>
      <c r="E558" s="426"/>
      <c r="F558" s="426"/>
      <c r="G558" s="426"/>
      <c r="H558" s="426"/>
      <c r="I558" s="426"/>
      <c r="J558" s="426"/>
      <c r="K558" s="426"/>
      <c r="L558" s="426"/>
      <c r="M558" s="426"/>
      <c r="N558" s="426"/>
      <c r="O558" s="426"/>
      <c r="P558" s="426"/>
      <c r="Q558" s="426"/>
      <c r="R558" s="426"/>
      <c r="S558" s="426"/>
      <c r="T558" s="426"/>
      <c r="U558" s="426"/>
      <c r="V558" s="426"/>
      <c r="W558" s="426"/>
      <c r="X558" s="426"/>
      <c r="Y558" s="426"/>
      <c r="Z558" s="426"/>
    </row>
    <row r="559" spans="1:26" ht="15.75" customHeight="1">
      <c r="A559" s="426"/>
      <c r="B559" s="426"/>
      <c r="C559" s="426"/>
      <c r="D559" s="426"/>
      <c r="E559" s="426"/>
      <c r="F559" s="426"/>
      <c r="G559" s="426"/>
      <c r="H559" s="426"/>
      <c r="I559" s="426"/>
      <c r="J559" s="426"/>
      <c r="K559" s="426"/>
      <c r="L559" s="426"/>
      <c r="M559" s="426"/>
      <c r="N559" s="426"/>
      <c r="O559" s="426"/>
      <c r="P559" s="426"/>
      <c r="Q559" s="426"/>
      <c r="R559" s="426"/>
      <c r="S559" s="426"/>
      <c r="T559" s="426"/>
      <c r="U559" s="426"/>
      <c r="V559" s="426"/>
      <c r="W559" s="426"/>
      <c r="X559" s="426"/>
      <c r="Y559" s="426"/>
      <c r="Z559" s="426"/>
    </row>
    <row r="560" spans="1:26" ht="15.75" customHeight="1">
      <c r="A560" s="426"/>
      <c r="B560" s="426"/>
      <c r="C560" s="426"/>
      <c r="D560" s="426"/>
      <c r="E560" s="426"/>
      <c r="F560" s="426"/>
      <c r="G560" s="426"/>
      <c r="H560" s="426"/>
      <c r="I560" s="426"/>
      <c r="J560" s="426"/>
      <c r="K560" s="426"/>
      <c r="L560" s="426"/>
      <c r="M560" s="426"/>
      <c r="N560" s="426"/>
      <c r="O560" s="426"/>
      <c r="P560" s="426"/>
      <c r="Q560" s="426"/>
      <c r="R560" s="426"/>
      <c r="S560" s="426"/>
      <c r="T560" s="426"/>
      <c r="U560" s="426"/>
      <c r="V560" s="426"/>
      <c r="W560" s="426"/>
      <c r="X560" s="426"/>
      <c r="Y560" s="426"/>
      <c r="Z560" s="426"/>
    </row>
    <row r="561" spans="1:26" ht="15.75" customHeight="1">
      <c r="A561" s="426"/>
      <c r="B561" s="426"/>
      <c r="C561" s="426"/>
      <c r="D561" s="426"/>
      <c r="E561" s="426"/>
      <c r="F561" s="426"/>
      <c r="G561" s="426"/>
      <c r="H561" s="426"/>
      <c r="I561" s="426"/>
      <c r="J561" s="426"/>
      <c r="K561" s="426"/>
      <c r="L561" s="426"/>
      <c r="M561" s="426"/>
      <c r="N561" s="426"/>
      <c r="O561" s="426"/>
      <c r="P561" s="426"/>
      <c r="Q561" s="426"/>
      <c r="R561" s="426"/>
      <c r="S561" s="426"/>
      <c r="T561" s="426"/>
      <c r="U561" s="426"/>
      <c r="V561" s="426"/>
      <c r="W561" s="426"/>
      <c r="X561" s="426"/>
      <c r="Y561" s="426"/>
      <c r="Z561" s="426"/>
    </row>
    <row r="562" spans="1:26" ht="15.75" customHeight="1">
      <c r="A562" s="426"/>
      <c r="B562" s="426"/>
      <c r="C562" s="426"/>
      <c r="D562" s="426"/>
      <c r="E562" s="426"/>
      <c r="F562" s="426"/>
      <c r="G562" s="426"/>
      <c r="H562" s="426"/>
      <c r="I562" s="426"/>
      <c r="J562" s="426"/>
      <c r="K562" s="426"/>
      <c r="L562" s="426"/>
      <c r="M562" s="426"/>
      <c r="N562" s="426"/>
      <c r="O562" s="426"/>
      <c r="P562" s="426"/>
      <c r="Q562" s="426"/>
      <c r="R562" s="426"/>
      <c r="S562" s="426"/>
      <c r="T562" s="426"/>
      <c r="U562" s="426"/>
      <c r="V562" s="426"/>
      <c r="W562" s="426"/>
      <c r="X562" s="426"/>
      <c r="Y562" s="426"/>
      <c r="Z562" s="426"/>
    </row>
    <row r="563" spans="1:26" ht="15.75" customHeight="1">
      <c r="A563" s="426"/>
      <c r="B563" s="426"/>
      <c r="C563" s="426"/>
      <c r="D563" s="426"/>
      <c r="E563" s="426"/>
      <c r="F563" s="426"/>
      <c r="G563" s="426"/>
      <c r="H563" s="426"/>
      <c r="I563" s="426"/>
      <c r="J563" s="426"/>
      <c r="K563" s="426"/>
      <c r="L563" s="426"/>
      <c r="M563" s="426"/>
      <c r="N563" s="426"/>
      <c r="O563" s="426"/>
      <c r="P563" s="426"/>
      <c r="Q563" s="426"/>
      <c r="R563" s="426"/>
      <c r="S563" s="426"/>
      <c r="T563" s="426"/>
      <c r="U563" s="426"/>
      <c r="V563" s="426"/>
      <c r="W563" s="426"/>
      <c r="X563" s="426"/>
      <c r="Y563" s="426"/>
      <c r="Z563" s="426"/>
    </row>
    <row r="564" spans="1:26" ht="15.75" customHeight="1">
      <c r="A564" s="426"/>
      <c r="B564" s="426"/>
      <c r="C564" s="426"/>
      <c r="D564" s="426"/>
      <c r="E564" s="426"/>
      <c r="F564" s="426"/>
      <c r="G564" s="426"/>
      <c r="H564" s="426"/>
      <c r="I564" s="426"/>
      <c r="J564" s="426"/>
      <c r="K564" s="426"/>
      <c r="L564" s="426"/>
      <c r="M564" s="426"/>
      <c r="N564" s="426"/>
      <c r="O564" s="426"/>
      <c r="P564" s="426"/>
      <c r="Q564" s="426"/>
      <c r="R564" s="426"/>
      <c r="S564" s="426"/>
      <c r="T564" s="426"/>
      <c r="U564" s="426"/>
      <c r="V564" s="426"/>
      <c r="W564" s="426"/>
      <c r="X564" s="426"/>
      <c r="Y564" s="426"/>
      <c r="Z564" s="426"/>
    </row>
    <row r="565" spans="1:26" ht="15.75" customHeight="1">
      <c r="A565" s="426"/>
      <c r="B565" s="426"/>
      <c r="C565" s="426"/>
      <c r="D565" s="426"/>
      <c r="E565" s="426"/>
      <c r="F565" s="426"/>
      <c r="G565" s="426"/>
      <c r="H565" s="426"/>
      <c r="I565" s="426"/>
      <c r="J565" s="426"/>
      <c r="K565" s="426"/>
      <c r="L565" s="426"/>
      <c r="M565" s="426"/>
      <c r="N565" s="426"/>
      <c r="O565" s="426"/>
      <c r="P565" s="426"/>
      <c r="Q565" s="426"/>
      <c r="R565" s="426"/>
      <c r="S565" s="426"/>
      <c r="T565" s="426"/>
      <c r="U565" s="426"/>
      <c r="V565" s="426"/>
      <c r="W565" s="426"/>
      <c r="X565" s="426"/>
      <c r="Y565" s="426"/>
      <c r="Z565" s="426"/>
    </row>
    <row r="566" spans="1:26" ht="15.75" customHeight="1">
      <c r="A566" s="426"/>
      <c r="B566" s="426"/>
      <c r="C566" s="426"/>
      <c r="D566" s="426"/>
      <c r="E566" s="426"/>
      <c r="F566" s="426"/>
      <c r="G566" s="426"/>
      <c r="H566" s="426"/>
      <c r="I566" s="426"/>
      <c r="J566" s="426"/>
      <c r="K566" s="426"/>
      <c r="L566" s="426"/>
      <c r="M566" s="426"/>
      <c r="N566" s="426"/>
      <c r="O566" s="426"/>
      <c r="P566" s="426"/>
      <c r="Q566" s="426"/>
      <c r="R566" s="426"/>
      <c r="S566" s="426"/>
      <c r="T566" s="426"/>
      <c r="U566" s="426"/>
      <c r="V566" s="426"/>
      <c r="W566" s="426"/>
      <c r="X566" s="426"/>
      <c r="Y566" s="426"/>
      <c r="Z566" s="426"/>
    </row>
    <row r="567" spans="1:26" ht="15.75" customHeight="1">
      <c r="A567" s="426"/>
      <c r="B567" s="426"/>
      <c r="C567" s="426"/>
      <c r="D567" s="426"/>
      <c r="E567" s="426"/>
      <c r="F567" s="426"/>
      <c r="G567" s="426"/>
      <c r="H567" s="426"/>
      <c r="I567" s="426"/>
      <c r="J567" s="426"/>
      <c r="K567" s="426"/>
      <c r="L567" s="426"/>
      <c r="M567" s="426"/>
      <c r="N567" s="426"/>
      <c r="O567" s="426"/>
      <c r="P567" s="426"/>
      <c r="Q567" s="426"/>
      <c r="R567" s="426"/>
      <c r="S567" s="426"/>
      <c r="T567" s="426"/>
      <c r="U567" s="426"/>
      <c r="V567" s="426"/>
      <c r="W567" s="426"/>
      <c r="X567" s="426"/>
      <c r="Y567" s="426"/>
      <c r="Z567" s="426"/>
    </row>
    <row r="568" spans="1:26" ht="15.75" customHeight="1">
      <c r="A568" s="426"/>
      <c r="B568" s="426"/>
      <c r="C568" s="426"/>
      <c r="D568" s="426"/>
      <c r="E568" s="426"/>
      <c r="F568" s="426"/>
      <c r="G568" s="426"/>
      <c r="H568" s="426"/>
      <c r="I568" s="426"/>
      <c r="J568" s="426"/>
      <c r="K568" s="426"/>
      <c r="L568" s="426"/>
      <c r="M568" s="426"/>
      <c r="N568" s="426"/>
      <c r="O568" s="426"/>
      <c r="P568" s="426"/>
      <c r="Q568" s="426"/>
      <c r="R568" s="426"/>
      <c r="S568" s="426"/>
      <c r="T568" s="426"/>
      <c r="U568" s="426"/>
      <c r="V568" s="426"/>
      <c r="W568" s="426"/>
      <c r="X568" s="426"/>
      <c r="Y568" s="426"/>
      <c r="Z568" s="426"/>
    </row>
    <row r="569" spans="1:26" ht="15.75" customHeight="1">
      <c r="A569" s="426"/>
      <c r="B569" s="426"/>
      <c r="C569" s="426"/>
      <c r="D569" s="426"/>
      <c r="E569" s="426"/>
      <c r="F569" s="426"/>
      <c r="G569" s="426"/>
      <c r="H569" s="426"/>
      <c r="I569" s="426"/>
      <c r="J569" s="426"/>
      <c r="K569" s="426"/>
      <c r="L569" s="426"/>
      <c r="M569" s="426"/>
      <c r="N569" s="426"/>
      <c r="O569" s="426"/>
      <c r="P569" s="426"/>
      <c r="Q569" s="426"/>
      <c r="R569" s="426"/>
      <c r="S569" s="426"/>
      <c r="T569" s="426"/>
      <c r="U569" s="426"/>
      <c r="V569" s="426"/>
      <c r="W569" s="426"/>
      <c r="X569" s="426"/>
      <c r="Y569" s="426"/>
      <c r="Z569" s="426"/>
    </row>
    <row r="570" spans="1:26" ht="15.75" customHeight="1">
      <c r="A570" s="426"/>
      <c r="B570" s="426"/>
      <c r="C570" s="426"/>
      <c r="D570" s="426"/>
      <c r="E570" s="426"/>
      <c r="F570" s="426"/>
      <c r="G570" s="426"/>
      <c r="H570" s="426"/>
      <c r="I570" s="426"/>
      <c r="J570" s="426"/>
      <c r="K570" s="426"/>
      <c r="L570" s="426"/>
      <c r="M570" s="426"/>
      <c r="N570" s="426"/>
      <c r="O570" s="426"/>
      <c r="P570" s="426"/>
      <c r="Q570" s="426"/>
      <c r="R570" s="426"/>
      <c r="S570" s="426"/>
      <c r="T570" s="426"/>
      <c r="U570" s="426"/>
      <c r="V570" s="426"/>
      <c r="W570" s="426"/>
      <c r="X570" s="426"/>
      <c r="Y570" s="426"/>
      <c r="Z570" s="426"/>
    </row>
    <row r="571" spans="1:26" ht="15.75" customHeight="1">
      <c r="A571" s="426"/>
      <c r="B571" s="426"/>
      <c r="C571" s="426"/>
      <c r="D571" s="426"/>
      <c r="E571" s="426"/>
      <c r="F571" s="426"/>
      <c r="G571" s="426"/>
      <c r="H571" s="426"/>
      <c r="I571" s="426"/>
      <c r="J571" s="426"/>
      <c r="K571" s="426"/>
      <c r="L571" s="426"/>
      <c r="M571" s="426"/>
      <c r="N571" s="426"/>
      <c r="O571" s="426"/>
      <c r="P571" s="426"/>
      <c r="Q571" s="426"/>
      <c r="R571" s="426"/>
      <c r="S571" s="426"/>
      <c r="T571" s="426"/>
      <c r="U571" s="426"/>
      <c r="V571" s="426"/>
      <c r="W571" s="426"/>
      <c r="X571" s="426"/>
      <c r="Y571" s="426"/>
      <c r="Z571" s="426"/>
    </row>
    <row r="572" spans="1:26" ht="15.75" customHeight="1">
      <c r="A572" s="426"/>
      <c r="B572" s="426"/>
      <c r="C572" s="426"/>
      <c r="D572" s="426"/>
      <c r="E572" s="426"/>
      <c r="F572" s="426"/>
      <c r="G572" s="426"/>
      <c r="H572" s="426"/>
      <c r="I572" s="426"/>
      <c r="J572" s="426"/>
      <c r="K572" s="426"/>
      <c r="L572" s="426"/>
      <c r="M572" s="426"/>
      <c r="N572" s="426"/>
      <c r="O572" s="426"/>
      <c r="P572" s="426"/>
      <c r="Q572" s="426"/>
      <c r="R572" s="426"/>
      <c r="S572" s="426"/>
      <c r="T572" s="426"/>
      <c r="U572" s="426"/>
      <c r="V572" s="426"/>
      <c r="W572" s="426"/>
      <c r="X572" s="426"/>
      <c r="Y572" s="426"/>
      <c r="Z572" s="426"/>
    </row>
    <row r="573" spans="1:26" ht="15.75" customHeight="1">
      <c r="A573" s="426"/>
      <c r="B573" s="426"/>
      <c r="C573" s="426"/>
      <c r="D573" s="426"/>
      <c r="E573" s="426"/>
      <c r="F573" s="426"/>
      <c r="G573" s="426"/>
      <c r="H573" s="426"/>
      <c r="I573" s="426"/>
      <c r="J573" s="426"/>
      <c r="K573" s="426"/>
      <c r="L573" s="426"/>
      <c r="M573" s="426"/>
      <c r="N573" s="426"/>
      <c r="O573" s="426"/>
      <c r="P573" s="426"/>
      <c r="Q573" s="426"/>
      <c r="R573" s="426"/>
      <c r="S573" s="426"/>
      <c r="T573" s="426"/>
      <c r="U573" s="426"/>
      <c r="V573" s="426"/>
      <c r="W573" s="426"/>
      <c r="X573" s="426"/>
      <c r="Y573" s="426"/>
      <c r="Z573" s="426"/>
    </row>
    <row r="574" spans="1:26" ht="15.75" customHeight="1">
      <c r="A574" s="426"/>
      <c r="B574" s="426"/>
      <c r="C574" s="426"/>
      <c r="D574" s="426"/>
      <c r="E574" s="426"/>
      <c r="F574" s="426"/>
      <c r="G574" s="426"/>
      <c r="H574" s="426"/>
      <c r="I574" s="426"/>
      <c r="J574" s="426"/>
      <c r="K574" s="426"/>
      <c r="L574" s="426"/>
      <c r="M574" s="426"/>
      <c r="N574" s="426"/>
      <c r="O574" s="426"/>
      <c r="P574" s="426"/>
      <c r="Q574" s="426"/>
      <c r="R574" s="426"/>
      <c r="S574" s="426"/>
      <c r="T574" s="426"/>
      <c r="U574" s="426"/>
      <c r="V574" s="426"/>
      <c r="W574" s="426"/>
      <c r="X574" s="426"/>
      <c r="Y574" s="426"/>
      <c r="Z574" s="426"/>
    </row>
    <row r="575" spans="1:26" ht="15.75" customHeight="1">
      <c r="A575" s="426"/>
      <c r="B575" s="426"/>
      <c r="C575" s="426"/>
      <c r="D575" s="426"/>
      <c r="E575" s="426"/>
      <c r="F575" s="426"/>
      <c r="G575" s="426"/>
      <c r="H575" s="426"/>
      <c r="I575" s="426"/>
      <c r="J575" s="426"/>
      <c r="K575" s="426"/>
      <c r="L575" s="426"/>
      <c r="M575" s="426"/>
      <c r="N575" s="426"/>
      <c r="O575" s="426"/>
      <c r="P575" s="426"/>
      <c r="Q575" s="426"/>
      <c r="R575" s="426"/>
      <c r="S575" s="426"/>
      <c r="T575" s="426"/>
      <c r="U575" s="426"/>
      <c r="V575" s="426"/>
      <c r="W575" s="426"/>
      <c r="X575" s="426"/>
      <c r="Y575" s="426"/>
      <c r="Z575" s="426"/>
    </row>
    <row r="576" spans="1:26" ht="15.75" customHeight="1">
      <c r="A576" s="426"/>
      <c r="B576" s="426"/>
      <c r="C576" s="426"/>
      <c r="D576" s="426"/>
      <c r="E576" s="426"/>
      <c r="F576" s="426"/>
      <c r="G576" s="426"/>
      <c r="H576" s="426"/>
      <c r="I576" s="426"/>
      <c r="J576" s="426"/>
      <c r="K576" s="426"/>
      <c r="L576" s="426"/>
      <c r="M576" s="426"/>
      <c r="N576" s="426"/>
      <c r="O576" s="426"/>
      <c r="P576" s="426"/>
      <c r="Q576" s="426"/>
      <c r="R576" s="426"/>
      <c r="S576" s="426"/>
      <c r="T576" s="426"/>
      <c r="U576" s="426"/>
      <c r="V576" s="426"/>
      <c r="W576" s="426"/>
      <c r="X576" s="426"/>
      <c r="Y576" s="426"/>
      <c r="Z576" s="426"/>
    </row>
    <row r="577" spans="1:26" ht="15.75" customHeight="1">
      <c r="A577" s="426"/>
      <c r="B577" s="426"/>
      <c r="C577" s="426"/>
      <c r="D577" s="426"/>
      <c r="E577" s="426"/>
      <c r="F577" s="426"/>
      <c r="G577" s="426"/>
      <c r="H577" s="426"/>
      <c r="I577" s="426"/>
      <c r="J577" s="426"/>
      <c r="K577" s="426"/>
      <c r="L577" s="426"/>
      <c r="M577" s="426"/>
      <c r="N577" s="426"/>
      <c r="O577" s="426"/>
      <c r="P577" s="426"/>
      <c r="Q577" s="426"/>
      <c r="R577" s="426"/>
      <c r="S577" s="426"/>
      <c r="T577" s="426"/>
      <c r="U577" s="426"/>
      <c r="V577" s="426"/>
      <c r="W577" s="426"/>
      <c r="X577" s="426"/>
      <c r="Y577" s="426"/>
      <c r="Z577" s="426"/>
    </row>
    <row r="578" spans="1:26" ht="15.75" customHeight="1">
      <c r="A578" s="426"/>
      <c r="B578" s="426"/>
      <c r="C578" s="426"/>
      <c r="D578" s="426"/>
      <c r="E578" s="426"/>
      <c r="F578" s="426"/>
      <c r="G578" s="426"/>
      <c r="H578" s="426"/>
      <c r="I578" s="426"/>
      <c r="J578" s="426"/>
      <c r="K578" s="426"/>
      <c r="L578" s="426"/>
      <c r="M578" s="426"/>
      <c r="N578" s="426"/>
      <c r="O578" s="426"/>
      <c r="P578" s="426"/>
      <c r="Q578" s="426"/>
      <c r="R578" s="426"/>
      <c r="S578" s="426"/>
      <c r="T578" s="426"/>
      <c r="U578" s="426"/>
      <c r="V578" s="426"/>
      <c r="W578" s="426"/>
      <c r="X578" s="426"/>
      <c r="Y578" s="426"/>
      <c r="Z578" s="426"/>
    </row>
    <row r="579" spans="1:26" ht="15.75" customHeight="1">
      <c r="A579" s="426"/>
      <c r="B579" s="426"/>
      <c r="C579" s="426"/>
      <c r="D579" s="426"/>
      <c r="E579" s="426"/>
      <c r="F579" s="426"/>
      <c r="G579" s="426"/>
      <c r="H579" s="426"/>
      <c r="I579" s="426"/>
      <c r="J579" s="426"/>
      <c r="K579" s="426"/>
      <c r="L579" s="426"/>
      <c r="M579" s="426"/>
      <c r="N579" s="426"/>
      <c r="O579" s="426"/>
      <c r="P579" s="426"/>
      <c r="Q579" s="426"/>
      <c r="R579" s="426"/>
      <c r="S579" s="426"/>
      <c r="T579" s="426"/>
      <c r="U579" s="426"/>
      <c r="V579" s="426"/>
      <c r="W579" s="426"/>
      <c r="X579" s="426"/>
      <c r="Y579" s="426"/>
      <c r="Z579" s="426"/>
    </row>
    <row r="580" spans="1:26" ht="15.75" customHeight="1">
      <c r="A580" s="426"/>
      <c r="B580" s="426"/>
      <c r="C580" s="426"/>
      <c r="D580" s="426"/>
      <c r="E580" s="426"/>
      <c r="F580" s="426"/>
      <c r="G580" s="426"/>
      <c r="H580" s="426"/>
      <c r="I580" s="426"/>
      <c r="J580" s="426"/>
      <c r="K580" s="426"/>
      <c r="L580" s="426"/>
      <c r="M580" s="426"/>
      <c r="N580" s="426"/>
      <c r="O580" s="426"/>
      <c r="P580" s="426"/>
      <c r="Q580" s="426"/>
      <c r="R580" s="426"/>
      <c r="S580" s="426"/>
      <c r="T580" s="426"/>
      <c r="U580" s="426"/>
      <c r="V580" s="426"/>
      <c r="W580" s="426"/>
      <c r="X580" s="426"/>
      <c r="Y580" s="426"/>
      <c r="Z580" s="426"/>
    </row>
    <row r="581" spans="1:26" ht="15.75" customHeight="1">
      <c r="A581" s="426"/>
      <c r="B581" s="426"/>
      <c r="C581" s="426"/>
      <c r="D581" s="426"/>
      <c r="E581" s="426"/>
      <c r="F581" s="426"/>
      <c r="G581" s="426"/>
      <c r="H581" s="426"/>
      <c r="I581" s="426"/>
      <c r="J581" s="426"/>
      <c r="K581" s="426"/>
      <c r="L581" s="426"/>
      <c r="M581" s="426"/>
      <c r="N581" s="426"/>
      <c r="O581" s="426"/>
      <c r="P581" s="426"/>
      <c r="Q581" s="426"/>
      <c r="R581" s="426"/>
      <c r="S581" s="426"/>
      <c r="T581" s="426"/>
      <c r="U581" s="426"/>
      <c r="V581" s="426"/>
      <c r="W581" s="426"/>
      <c r="X581" s="426"/>
      <c r="Y581" s="426"/>
      <c r="Z581" s="426"/>
    </row>
    <row r="582" spans="1:26" ht="15.75" customHeight="1">
      <c r="A582" s="426"/>
      <c r="B582" s="426"/>
      <c r="C582" s="426"/>
      <c r="D582" s="426"/>
      <c r="E582" s="426"/>
      <c r="F582" s="426"/>
      <c r="G582" s="426"/>
      <c r="H582" s="426"/>
      <c r="I582" s="426"/>
      <c r="J582" s="426"/>
      <c r="K582" s="426"/>
      <c r="L582" s="426"/>
      <c r="M582" s="426"/>
      <c r="N582" s="426"/>
      <c r="O582" s="426"/>
      <c r="P582" s="426"/>
      <c r="Q582" s="426"/>
      <c r="R582" s="426"/>
      <c r="S582" s="426"/>
      <c r="T582" s="426"/>
      <c r="U582" s="426"/>
      <c r="V582" s="426"/>
      <c r="W582" s="426"/>
      <c r="X582" s="426"/>
      <c r="Y582" s="426"/>
      <c r="Z582" s="426"/>
    </row>
    <row r="583" spans="1:26" ht="15.75" customHeight="1">
      <c r="A583" s="426"/>
      <c r="B583" s="426"/>
      <c r="C583" s="426"/>
      <c r="D583" s="426"/>
      <c r="E583" s="426"/>
      <c r="F583" s="426"/>
      <c r="G583" s="426"/>
      <c r="H583" s="426"/>
      <c r="I583" s="426"/>
      <c r="J583" s="426"/>
      <c r="K583" s="426"/>
      <c r="L583" s="426"/>
      <c r="M583" s="426"/>
      <c r="N583" s="426"/>
      <c r="O583" s="426"/>
      <c r="P583" s="426"/>
      <c r="Q583" s="426"/>
      <c r="R583" s="426"/>
      <c r="S583" s="426"/>
      <c r="T583" s="426"/>
      <c r="U583" s="426"/>
      <c r="V583" s="426"/>
      <c r="W583" s="426"/>
      <c r="X583" s="426"/>
      <c r="Y583" s="426"/>
      <c r="Z583" s="426"/>
    </row>
    <row r="584" spans="1:26" ht="15.75" customHeight="1">
      <c r="A584" s="426"/>
      <c r="B584" s="426"/>
      <c r="C584" s="426"/>
      <c r="D584" s="426"/>
      <c r="E584" s="426"/>
      <c r="F584" s="426"/>
      <c r="G584" s="426"/>
      <c r="H584" s="426"/>
      <c r="I584" s="426"/>
      <c r="J584" s="426"/>
      <c r="K584" s="426"/>
      <c r="L584" s="426"/>
      <c r="M584" s="426"/>
      <c r="N584" s="426"/>
      <c r="O584" s="426"/>
      <c r="P584" s="426"/>
      <c r="Q584" s="426"/>
      <c r="R584" s="426"/>
      <c r="S584" s="426"/>
      <c r="T584" s="426"/>
      <c r="U584" s="426"/>
      <c r="V584" s="426"/>
      <c r="W584" s="426"/>
      <c r="X584" s="426"/>
      <c r="Y584" s="426"/>
      <c r="Z584" s="426"/>
    </row>
    <row r="585" spans="1:26" ht="15.75" customHeight="1">
      <c r="A585" s="426"/>
      <c r="B585" s="426"/>
      <c r="C585" s="426"/>
      <c r="D585" s="426"/>
      <c r="E585" s="426"/>
      <c r="F585" s="426"/>
      <c r="G585" s="426"/>
      <c r="H585" s="426"/>
      <c r="I585" s="426"/>
      <c r="J585" s="426"/>
      <c r="K585" s="426"/>
      <c r="L585" s="426"/>
      <c r="M585" s="426"/>
      <c r="N585" s="426"/>
      <c r="O585" s="426"/>
      <c r="P585" s="426"/>
      <c r="Q585" s="426"/>
      <c r="R585" s="426"/>
      <c r="S585" s="426"/>
      <c r="T585" s="426"/>
      <c r="U585" s="426"/>
      <c r="V585" s="426"/>
      <c r="W585" s="426"/>
      <c r="X585" s="426"/>
      <c r="Y585" s="426"/>
      <c r="Z585" s="426"/>
    </row>
    <row r="586" spans="1:26" ht="15.75" customHeight="1">
      <c r="A586" s="426"/>
      <c r="B586" s="426"/>
      <c r="C586" s="426"/>
      <c r="D586" s="426"/>
      <c r="E586" s="426"/>
      <c r="F586" s="426"/>
      <c r="G586" s="426"/>
      <c r="H586" s="426"/>
      <c r="I586" s="426"/>
      <c r="J586" s="426"/>
      <c r="K586" s="426"/>
      <c r="L586" s="426"/>
      <c r="M586" s="426"/>
      <c r="N586" s="426"/>
      <c r="O586" s="426"/>
      <c r="P586" s="426"/>
      <c r="Q586" s="426"/>
      <c r="R586" s="426"/>
      <c r="S586" s="426"/>
      <c r="T586" s="426"/>
      <c r="U586" s="426"/>
      <c r="V586" s="426"/>
      <c r="W586" s="426"/>
      <c r="X586" s="426"/>
      <c r="Y586" s="426"/>
      <c r="Z586" s="426"/>
    </row>
    <row r="587" spans="1:26" ht="15.75" customHeight="1">
      <c r="A587" s="426"/>
      <c r="B587" s="426"/>
      <c r="C587" s="426"/>
      <c r="D587" s="426"/>
      <c r="E587" s="426"/>
      <c r="F587" s="426"/>
      <c r="G587" s="426"/>
      <c r="H587" s="426"/>
      <c r="I587" s="426"/>
      <c r="J587" s="426"/>
      <c r="K587" s="426"/>
      <c r="L587" s="426"/>
      <c r="M587" s="426"/>
      <c r="N587" s="426"/>
      <c r="O587" s="426"/>
      <c r="P587" s="426"/>
      <c r="Q587" s="426"/>
      <c r="R587" s="426"/>
      <c r="S587" s="426"/>
      <c r="T587" s="426"/>
      <c r="U587" s="426"/>
      <c r="V587" s="426"/>
      <c r="W587" s="426"/>
      <c r="X587" s="426"/>
      <c r="Y587" s="426"/>
      <c r="Z587" s="426"/>
    </row>
    <row r="588" spans="1:26" ht="15.75" customHeight="1">
      <c r="A588" s="426"/>
      <c r="B588" s="426"/>
      <c r="C588" s="426"/>
      <c r="D588" s="426"/>
      <c r="E588" s="426"/>
      <c r="F588" s="426"/>
      <c r="G588" s="426"/>
      <c r="H588" s="426"/>
      <c r="I588" s="426"/>
      <c r="J588" s="426"/>
      <c r="K588" s="426"/>
      <c r="L588" s="426"/>
      <c r="M588" s="426"/>
      <c r="N588" s="426"/>
      <c r="O588" s="426"/>
      <c r="P588" s="426"/>
      <c r="Q588" s="426"/>
      <c r="R588" s="426"/>
      <c r="S588" s="426"/>
      <c r="T588" s="426"/>
      <c r="U588" s="426"/>
      <c r="V588" s="426"/>
      <c r="W588" s="426"/>
      <c r="X588" s="426"/>
      <c r="Y588" s="426"/>
      <c r="Z588" s="426"/>
    </row>
    <row r="589" spans="1:26" ht="15.75" customHeight="1">
      <c r="A589" s="426"/>
      <c r="B589" s="426"/>
      <c r="C589" s="426"/>
      <c r="D589" s="426"/>
      <c r="E589" s="426"/>
      <c r="F589" s="426"/>
      <c r="G589" s="426"/>
      <c r="H589" s="426"/>
      <c r="I589" s="426"/>
      <c r="J589" s="426"/>
      <c r="K589" s="426"/>
      <c r="L589" s="426"/>
      <c r="M589" s="426"/>
      <c r="N589" s="426"/>
      <c r="O589" s="426"/>
      <c r="P589" s="426"/>
      <c r="Q589" s="426"/>
      <c r="R589" s="426"/>
      <c r="S589" s="426"/>
      <c r="T589" s="426"/>
      <c r="U589" s="426"/>
      <c r="V589" s="426"/>
      <c r="W589" s="426"/>
      <c r="X589" s="426"/>
      <c r="Y589" s="426"/>
      <c r="Z589" s="426"/>
    </row>
    <row r="590" spans="1:26" ht="15.75" customHeight="1">
      <c r="A590" s="426"/>
      <c r="B590" s="426"/>
      <c r="C590" s="426"/>
      <c r="D590" s="426"/>
      <c r="E590" s="426"/>
      <c r="F590" s="426"/>
      <c r="G590" s="426"/>
      <c r="H590" s="426"/>
      <c r="I590" s="426"/>
      <c r="J590" s="426"/>
      <c r="K590" s="426"/>
      <c r="L590" s="426"/>
      <c r="M590" s="426"/>
      <c r="N590" s="426"/>
      <c r="O590" s="426"/>
      <c r="P590" s="426"/>
      <c r="Q590" s="426"/>
      <c r="R590" s="426"/>
      <c r="S590" s="426"/>
      <c r="T590" s="426"/>
      <c r="U590" s="426"/>
      <c r="V590" s="426"/>
      <c r="W590" s="426"/>
      <c r="X590" s="426"/>
      <c r="Y590" s="426"/>
      <c r="Z590" s="426"/>
    </row>
    <row r="591" spans="1:26" ht="15.75" customHeight="1">
      <c r="A591" s="426"/>
      <c r="B591" s="426"/>
      <c r="C591" s="426"/>
      <c r="D591" s="426"/>
      <c r="E591" s="426"/>
      <c r="F591" s="426"/>
      <c r="G591" s="426"/>
      <c r="H591" s="426"/>
      <c r="I591" s="426"/>
      <c r="J591" s="426"/>
      <c r="K591" s="426"/>
      <c r="L591" s="426"/>
      <c r="M591" s="426"/>
      <c r="N591" s="426"/>
      <c r="O591" s="426"/>
      <c r="P591" s="426"/>
      <c r="Q591" s="426"/>
      <c r="R591" s="426"/>
      <c r="S591" s="426"/>
      <c r="T591" s="426"/>
      <c r="U591" s="426"/>
      <c r="V591" s="426"/>
      <c r="W591" s="426"/>
      <c r="X591" s="426"/>
      <c r="Y591" s="426"/>
      <c r="Z591" s="426"/>
    </row>
    <row r="592" spans="1:26" ht="15.75" customHeight="1">
      <c r="A592" s="426"/>
      <c r="B592" s="426"/>
      <c r="C592" s="426"/>
      <c r="D592" s="426"/>
      <c r="E592" s="426"/>
      <c r="F592" s="426"/>
      <c r="G592" s="426"/>
      <c r="H592" s="426"/>
      <c r="I592" s="426"/>
      <c r="J592" s="426"/>
      <c r="K592" s="426"/>
      <c r="L592" s="426"/>
      <c r="M592" s="426"/>
      <c r="N592" s="426"/>
      <c r="O592" s="426"/>
      <c r="P592" s="426"/>
      <c r="Q592" s="426"/>
      <c r="R592" s="426"/>
      <c r="S592" s="426"/>
      <c r="T592" s="426"/>
      <c r="U592" s="426"/>
      <c r="V592" s="426"/>
      <c r="W592" s="426"/>
      <c r="X592" s="426"/>
      <c r="Y592" s="426"/>
      <c r="Z592" s="426"/>
    </row>
    <row r="593" spans="1:26" ht="15.75" customHeight="1">
      <c r="A593" s="426"/>
      <c r="B593" s="426"/>
      <c r="C593" s="426"/>
      <c r="D593" s="426"/>
      <c r="E593" s="426"/>
      <c r="F593" s="426"/>
      <c r="G593" s="426"/>
      <c r="H593" s="426"/>
      <c r="I593" s="426"/>
      <c r="J593" s="426"/>
      <c r="K593" s="426"/>
      <c r="L593" s="426"/>
      <c r="M593" s="426"/>
      <c r="N593" s="426"/>
      <c r="O593" s="426"/>
      <c r="P593" s="426"/>
      <c r="Q593" s="426"/>
      <c r="R593" s="426"/>
      <c r="S593" s="426"/>
      <c r="T593" s="426"/>
      <c r="U593" s="426"/>
      <c r="V593" s="426"/>
      <c r="W593" s="426"/>
      <c r="X593" s="426"/>
      <c r="Y593" s="426"/>
      <c r="Z593" s="426"/>
    </row>
    <row r="594" spans="1:26" ht="15.75" customHeight="1">
      <c r="A594" s="426"/>
      <c r="B594" s="426"/>
      <c r="C594" s="426"/>
      <c r="D594" s="426"/>
      <c r="E594" s="426"/>
      <c r="F594" s="426"/>
      <c r="G594" s="426"/>
      <c r="H594" s="426"/>
      <c r="I594" s="426"/>
      <c r="J594" s="426"/>
      <c r="K594" s="426"/>
      <c r="L594" s="426"/>
      <c r="M594" s="426"/>
      <c r="N594" s="426"/>
      <c r="O594" s="426"/>
      <c r="P594" s="426"/>
      <c r="Q594" s="426"/>
      <c r="R594" s="426"/>
      <c r="S594" s="426"/>
      <c r="T594" s="426"/>
      <c r="U594" s="426"/>
      <c r="V594" s="426"/>
      <c r="W594" s="426"/>
      <c r="X594" s="426"/>
      <c r="Y594" s="426"/>
      <c r="Z594" s="426"/>
    </row>
    <row r="595" spans="1:26" ht="15.75" customHeight="1">
      <c r="A595" s="426"/>
      <c r="B595" s="426"/>
      <c r="C595" s="426"/>
      <c r="D595" s="426"/>
      <c r="E595" s="426"/>
      <c r="F595" s="426"/>
      <c r="G595" s="426"/>
      <c r="H595" s="426"/>
      <c r="I595" s="426"/>
      <c r="J595" s="426"/>
      <c r="K595" s="426"/>
      <c r="L595" s="426"/>
      <c r="M595" s="426"/>
      <c r="N595" s="426"/>
      <c r="O595" s="426"/>
      <c r="P595" s="426"/>
      <c r="Q595" s="426"/>
      <c r="R595" s="426"/>
      <c r="S595" s="426"/>
      <c r="T595" s="426"/>
      <c r="U595" s="426"/>
      <c r="V595" s="426"/>
      <c r="W595" s="426"/>
      <c r="X595" s="426"/>
      <c r="Y595" s="426"/>
      <c r="Z595" s="426"/>
    </row>
    <row r="596" spans="1:26" ht="15.75" customHeight="1">
      <c r="A596" s="426"/>
      <c r="B596" s="426"/>
      <c r="C596" s="426"/>
      <c r="D596" s="426"/>
      <c r="E596" s="426"/>
      <c r="F596" s="426"/>
      <c r="G596" s="426"/>
      <c r="H596" s="426"/>
      <c r="I596" s="426"/>
      <c r="J596" s="426"/>
      <c r="K596" s="426"/>
      <c r="L596" s="426"/>
      <c r="M596" s="426"/>
      <c r="N596" s="426"/>
      <c r="O596" s="426"/>
      <c r="P596" s="426"/>
      <c r="Q596" s="426"/>
      <c r="R596" s="426"/>
      <c r="S596" s="426"/>
      <c r="T596" s="426"/>
      <c r="U596" s="426"/>
      <c r="V596" s="426"/>
      <c r="W596" s="426"/>
      <c r="X596" s="426"/>
      <c r="Y596" s="426"/>
      <c r="Z596" s="426"/>
    </row>
    <row r="597" spans="1:26" ht="15.75" customHeight="1">
      <c r="A597" s="426"/>
      <c r="B597" s="426"/>
      <c r="C597" s="426"/>
      <c r="D597" s="426"/>
      <c r="E597" s="426"/>
      <c r="F597" s="426"/>
      <c r="G597" s="426"/>
      <c r="H597" s="426"/>
      <c r="I597" s="426"/>
      <c r="J597" s="426"/>
      <c r="K597" s="426"/>
      <c r="L597" s="426"/>
      <c r="M597" s="426"/>
      <c r="N597" s="426"/>
      <c r="O597" s="426"/>
      <c r="P597" s="426"/>
      <c r="Q597" s="426"/>
      <c r="R597" s="426"/>
      <c r="S597" s="426"/>
      <c r="T597" s="426"/>
      <c r="U597" s="426"/>
      <c r="V597" s="426"/>
      <c r="W597" s="426"/>
      <c r="X597" s="426"/>
      <c r="Y597" s="426"/>
      <c r="Z597" s="426"/>
    </row>
    <row r="598" spans="1:26" ht="15.75" customHeight="1">
      <c r="A598" s="426"/>
      <c r="B598" s="426"/>
      <c r="C598" s="426"/>
      <c r="D598" s="426"/>
      <c r="E598" s="426"/>
      <c r="F598" s="426"/>
      <c r="G598" s="426"/>
      <c r="H598" s="426"/>
      <c r="I598" s="426"/>
      <c r="J598" s="426"/>
      <c r="K598" s="426"/>
      <c r="L598" s="426"/>
      <c r="M598" s="426"/>
      <c r="N598" s="426"/>
      <c r="O598" s="426"/>
      <c r="P598" s="426"/>
      <c r="Q598" s="426"/>
      <c r="R598" s="426"/>
      <c r="S598" s="426"/>
      <c r="T598" s="426"/>
      <c r="U598" s="426"/>
      <c r="V598" s="426"/>
      <c r="W598" s="426"/>
      <c r="X598" s="426"/>
      <c r="Y598" s="426"/>
      <c r="Z598" s="426"/>
    </row>
    <row r="599" spans="1:26" ht="15.75" customHeight="1">
      <c r="A599" s="426"/>
      <c r="B599" s="426"/>
      <c r="C599" s="426"/>
      <c r="D599" s="426"/>
      <c r="E599" s="426"/>
      <c r="F599" s="426"/>
      <c r="G599" s="426"/>
      <c r="H599" s="426"/>
      <c r="I599" s="426"/>
      <c r="J599" s="426"/>
      <c r="K599" s="426"/>
      <c r="L599" s="426"/>
      <c r="M599" s="426"/>
      <c r="N599" s="426"/>
      <c r="O599" s="426"/>
      <c r="P599" s="426"/>
      <c r="Q599" s="426"/>
      <c r="R599" s="426"/>
      <c r="S599" s="426"/>
      <c r="T599" s="426"/>
      <c r="U599" s="426"/>
      <c r="V599" s="426"/>
      <c r="W599" s="426"/>
      <c r="X599" s="426"/>
      <c r="Y599" s="426"/>
      <c r="Z599" s="426"/>
    </row>
    <row r="600" spans="1:26" ht="15.75" customHeight="1">
      <c r="A600" s="426"/>
      <c r="B600" s="426"/>
      <c r="C600" s="426"/>
      <c r="D600" s="426"/>
      <c r="E600" s="426"/>
      <c r="F600" s="426"/>
      <c r="G600" s="426"/>
      <c r="H600" s="426"/>
      <c r="I600" s="426"/>
      <c r="J600" s="426"/>
      <c r="K600" s="426"/>
      <c r="L600" s="426"/>
      <c r="M600" s="426"/>
      <c r="N600" s="426"/>
      <c r="O600" s="426"/>
      <c r="P600" s="426"/>
      <c r="Q600" s="426"/>
      <c r="R600" s="426"/>
      <c r="S600" s="426"/>
      <c r="T600" s="426"/>
      <c r="U600" s="426"/>
      <c r="V600" s="426"/>
      <c r="W600" s="426"/>
      <c r="X600" s="426"/>
      <c r="Y600" s="426"/>
      <c r="Z600" s="426"/>
    </row>
    <row r="601" spans="1:26" ht="15.75" customHeight="1">
      <c r="A601" s="426"/>
      <c r="B601" s="426"/>
      <c r="C601" s="426"/>
      <c r="D601" s="426"/>
      <c r="E601" s="426"/>
      <c r="F601" s="426"/>
      <c r="G601" s="426"/>
      <c r="H601" s="426"/>
      <c r="I601" s="426"/>
      <c r="J601" s="426"/>
      <c r="K601" s="426"/>
      <c r="L601" s="426"/>
      <c r="M601" s="426"/>
      <c r="N601" s="426"/>
      <c r="O601" s="426"/>
      <c r="P601" s="426"/>
      <c r="Q601" s="426"/>
      <c r="R601" s="426"/>
      <c r="S601" s="426"/>
      <c r="T601" s="426"/>
      <c r="U601" s="426"/>
      <c r="V601" s="426"/>
      <c r="W601" s="426"/>
      <c r="X601" s="426"/>
      <c r="Y601" s="426"/>
      <c r="Z601" s="426"/>
    </row>
    <row r="602" spans="1:26" ht="15.75" customHeight="1">
      <c r="A602" s="426"/>
      <c r="B602" s="426"/>
      <c r="C602" s="426"/>
      <c r="D602" s="426"/>
      <c r="E602" s="426"/>
      <c r="F602" s="426"/>
      <c r="G602" s="426"/>
      <c r="H602" s="426"/>
      <c r="I602" s="426"/>
      <c r="J602" s="426"/>
      <c r="K602" s="426"/>
      <c r="L602" s="426"/>
      <c r="M602" s="426"/>
      <c r="N602" s="426"/>
      <c r="O602" s="426"/>
      <c r="P602" s="426"/>
      <c r="Q602" s="426"/>
      <c r="R602" s="426"/>
      <c r="S602" s="426"/>
      <c r="T602" s="426"/>
      <c r="U602" s="426"/>
      <c r="V602" s="426"/>
      <c r="W602" s="426"/>
      <c r="X602" s="426"/>
      <c r="Y602" s="426"/>
      <c r="Z602" s="426"/>
    </row>
    <row r="603" spans="1:26" ht="15.75" customHeight="1">
      <c r="A603" s="426"/>
      <c r="B603" s="426"/>
      <c r="C603" s="426"/>
      <c r="D603" s="426"/>
      <c r="E603" s="426"/>
      <c r="F603" s="426"/>
      <c r="G603" s="426"/>
      <c r="H603" s="426"/>
      <c r="I603" s="426"/>
      <c r="J603" s="426"/>
      <c r="K603" s="426"/>
      <c r="L603" s="426"/>
      <c r="M603" s="426"/>
      <c r="N603" s="426"/>
      <c r="O603" s="426"/>
      <c r="P603" s="426"/>
      <c r="Q603" s="426"/>
      <c r="R603" s="426"/>
      <c r="S603" s="426"/>
      <c r="T603" s="426"/>
      <c r="U603" s="426"/>
      <c r="V603" s="426"/>
      <c r="W603" s="426"/>
      <c r="X603" s="426"/>
      <c r="Y603" s="426"/>
      <c r="Z603" s="426"/>
    </row>
    <row r="604" spans="1:26" ht="15.75" customHeight="1">
      <c r="A604" s="426"/>
      <c r="B604" s="426"/>
      <c r="C604" s="426"/>
      <c r="D604" s="426"/>
      <c r="E604" s="426"/>
      <c r="F604" s="426"/>
      <c r="G604" s="426"/>
      <c r="H604" s="426"/>
      <c r="I604" s="426"/>
      <c r="J604" s="426"/>
      <c r="K604" s="426"/>
      <c r="L604" s="426"/>
      <c r="M604" s="426"/>
      <c r="N604" s="426"/>
      <c r="O604" s="426"/>
      <c r="P604" s="426"/>
      <c r="Q604" s="426"/>
      <c r="R604" s="426"/>
      <c r="S604" s="426"/>
      <c r="T604" s="426"/>
      <c r="U604" s="426"/>
      <c r="V604" s="426"/>
      <c r="W604" s="426"/>
      <c r="X604" s="426"/>
      <c r="Y604" s="426"/>
      <c r="Z604" s="426"/>
    </row>
    <row r="605" spans="1:26" ht="15.75" customHeight="1">
      <c r="A605" s="426"/>
      <c r="B605" s="426"/>
      <c r="C605" s="426"/>
      <c r="D605" s="426"/>
      <c r="E605" s="426"/>
      <c r="F605" s="426"/>
      <c r="G605" s="426"/>
      <c r="H605" s="426"/>
      <c r="I605" s="426"/>
      <c r="J605" s="426"/>
      <c r="K605" s="426"/>
      <c r="L605" s="426"/>
      <c r="M605" s="426"/>
      <c r="N605" s="426"/>
      <c r="O605" s="426"/>
      <c r="P605" s="426"/>
      <c r="Q605" s="426"/>
      <c r="R605" s="426"/>
      <c r="S605" s="426"/>
      <c r="T605" s="426"/>
      <c r="U605" s="426"/>
      <c r="V605" s="426"/>
      <c r="W605" s="426"/>
      <c r="X605" s="426"/>
      <c r="Y605" s="426"/>
      <c r="Z605" s="426"/>
    </row>
    <row r="606" spans="1:26" ht="15.75" customHeight="1">
      <c r="A606" s="426"/>
      <c r="B606" s="426"/>
      <c r="C606" s="426"/>
      <c r="D606" s="426"/>
      <c r="E606" s="426"/>
      <c r="F606" s="426"/>
      <c r="G606" s="426"/>
      <c r="H606" s="426"/>
      <c r="I606" s="426"/>
      <c r="J606" s="426"/>
      <c r="K606" s="426"/>
      <c r="L606" s="426"/>
      <c r="M606" s="426"/>
      <c r="N606" s="426"/>
      <c r="O606" s="426"/>
      <c r="P606" s="426"/>
      <c r="Q606" s="426"/>
      <c r="R606" s="426"/>
      <c r="S606" s="426"/>
      <c r="T606" s="426"/>
      <c r="U606" s="426"/>
      <c r="V606" s="426"/>
      <c r="W606" s="426"/>
      <c r="X606" s="426"/>
      <c r="Y606" s="426"/>
      <c r="Z606" s="426"/>
    </row>
    <row r="607" spans="1:26" ht="15.75" customHeight="1">
      <c r="A607" s="426"/>
      <c r="B607" s="426"/>
      <c r="C607" s="426"/>
      <c r="D607" s="426"/>
      <c r="E607" s="426"/>
      <c r="F607" s="426"/>
      <c r="G607" s="426"/>
      <c r="H607" s="426"/>
      <c r="I607" s="426"/>
      <c r="J607" s="426"/>
      <c r="K607" s="426"/>
      <c r="L607" s="426"/>
      <c r="M607" s="426"/>
      <c r="N607" s="426"/>
      <c r="O607" s="426"/>
      <c r="P607" s="426"/>
      <c r="Q607" s="426"/>
      <c r="R607" s="426"/>
      <c r="S607" s="426"/>
      <c r="T607" s="426"/>
      <c r="U607" s="426"/>
      <c r="V607" s="426"/>
      <c r="W607" s="426"/>
      <c r="X607" s="426"/>
      <c r="Y607" s="426"/>
      <c r="Z607" s="426"/>
    </row>
    <row r="608" spans="1:26" ht="15.75" customHeight="1">
      <c r="A608" s="426"/>
      <c r="B608" s="426"/>
      <c r="C608" s="426"/>
      <c r="D608" s="426"/>
      <c r="E608" s="426"/>
      <c r="F608" s="426"/>
      <c r="G608" s="426"/>
      <c r="H608" s="426"/>
      <c r="I608" s="426"/>
      <c r="J608" s="426"/>
      <c r="K608" s="426"/>
      <c r="L608" s="426"/>
      <c r="M608" s="426"/>
      <c r="N608" s="426"/>
      <c r="O608" s="426"/>
      <c r="P608" s="426"/>
      <c r="Q608" s="426"/>
      <c r="R608" s="426"/>
      <c r="S608" s="426"/>
      <c r="T608" s="426"/>
      <c r="U608" s="426"/>
      <c r="V608" s="426"/>
      <c r="W608" s="426"/>
      <c r="X608" s="426"/>
      <c r="Y608" s="426"/>
      <c r="Z608" s="426"/>
    </row>
    <row r="609" spans="1:26" ht="15.75" customHeight="1">
      <c r="A609" s="426"/>
      <c r="B609" s="426"/>
      <c r="C609" s="426"/>
      <c r="D609" s="426"/>
      <c r="E609" s="426"/>
      <c r="F609" s="426"/>
      <c r="G609" s="426"/>
      <c r="H609" s="426"/>
      <c r="I609" s="426"/>
      <c r="J609" s="426"/>
      <c r="K609" s="426"/>
      <c r="L609" s="426"/>
      <c r="M609" s="426"/>
      <c r="N609" s="426"/>
      <c r="O609" s="426"/>
      <c r="P609" s="426"/>
      <c r="Q609" s="426"/>
      <c r="R609" s="426"/>
      <c r="S609" s="426"/>
      <c r="T609" s="426"/>
      <c r="U609" s="426"/>
      <c r="V609" s="426"/>
      <c r="W609" s="426"/>
      <c r="X609" s="426"/>
      <c r="Y609" s="426"/>
      <c r="Z609" s="426"/>
    </row>
    <row r="610" spans="1:26" ht="15.75" customHeight="1">
      <c r="A610" s="426"/>
      <c r="B610" s="426"/>
      <c r="C610" s="426"/>
      <c r="D610" s="426"/>
      <c r="E610" s="426"/>
      <c r="F610" s="426"/>
      <c r="G610" s="426"/>
      <c r="H610" s="426"/>
      <c r="I610" s="426"/>
      <c r="J610" s="426"/>
      <c r="K610" s="426"/>
      <c r="L610" s="426"/>
      <c r="M610" s="426"/>
      <c r="N610" s="426"/>
      <c r="O610" s="426"/>
      <c r="P610" s="426"/>
      <c r="Q610" s="426"/>
      <c r="R610" s="426"/>
      <c r="S610" s="426"/>
      <c r="T610" s="426"/>
      <c r="U610" s="426"/>
      <c r="V610" s="426"/>
      <c r="W610" s="426"/>
      <c r="X610" s="426"/>
      <c r="Y610" s="426"/>
      <c r="Z610" s="426"/>
    </row>
    <row r="611" spans="1:26" ht="15.75" customHeight="1">
      <c r="A611" s="426"/>
      <c r="B611" s="426"/>
      <c r="C611" s="426"/>
      <c r="D611" s="426"/>
      <c r="E611" s="426"/>
      <c r="F611" s="426"/>
      <c r="G611" s="426"/>
      <c r="H611" s="426"/>
      <c r="I611" s="426"/>
      <c r="J611" s="426"/>
      <c r="K611" s="426"/>
      <c r="L611" s="426"/>
      <c r="M611" s="426"/>
      <c r="N611" s="426"/>
      <c r="O611" s="426"/>
      <c r="P611" s="426"/>
      <c r="Q611" s="426"/>
      <c r="R611" s="426"/>
      <c r="S611" s="426"/>
      <c r="T611" s="426"/>
      <c r="U611" s="426"/>
      <c r="V611" s="426"/>
      <c r="W611" s="426"/>
      <c r="X611" s="426"/>
      <c r="Y611" s="426"/>
      <c r="Z611" s="426"/>
    </row>
    <row r="612" spans="1:26" ht="15.75" customHeight="1">
      <c r="A612" s="426"/>
      <c r="B612" s="426"/>
      <c r="C612" s="426"/>
      <c r="D612" s="426"/>
      <c r="E612" s="426"/>
      <c r="F612" s="426"/>
      <c r="G612" s="426"/>
      <c r="H612" s="426"/>
      <c r="I612" s="426"/>
      <c r="J612" s="426"/>
      <c r="K612" s="426"/>
      <c r="L612" s="426"/>
      <c r="M612" s="426"/>
      <c r="N612" s="426"/>
      <c r="O612" s="426"/>
      <c r="P612" s="426"/>
      <c r="Q612" s="426"/>
      <c r="R612" s="426"/>
      <c r="S612" s="426"/>
      <c r="T612" s="426"/>
      <c r="U612" s="426"/>
      <c r="V612" s="426"/>
      <c r="W612" s="426"/>
      <c r="X612" s="426"/>
      <c r="Y612" s="426"/>
      <c r="Z612" s="426"/>
    </row>
    <row r="613" spans="1:26" ht="15.75" customHeight="1">
      <c r="A613" s="426"/>
      <c r="B613" s="426"/>
      <c r="C613" s="426"/>
      <c r="D613" s="426"/>
      <c r="E613" s="426"/>
      <c r="F613" s="426"/>
      <c r="G613" s="426"/>
      <c r="H613" s="426"/>
      <c r="I613" s="426"/>
      <c r="J613" s="426"/>
      <c r="K613" s="426"/>
      <c r="L613" s="426"/>
      <c r="M613" s="426"/>
      <c r="N613" s="426"/>
      <c r="O613" s="426"/>
      <c r="P613" s="426"/>
      <c r="Q613" s="426"/>
      <c r="R613" s="426"/>
      <c r="S613" s="426"/>
      <c r="T613" s="426"/>
      <c r="U613" s="426"/>
      <c r="V613" s="426"/>
      <c r="W613" s="426"/>
      <c r="X613" s="426"/>
      <c r="Y613" s="426"/>
      <c r="Z613" s="426"/>
    </row>
    <row r="614" spans="1:26" ht="15.75" customHeight="1">
      <c r="A614" s="426"/>
      <c r="B614" s="426"/>
      <c r="C614" s="426"/>
      <c r="D614" s="426"/>
      <c r="E614" s="426"/>
      <c r="F614" s="426"/>
      <c r="G614" s="426"/>
      <c r="H614" s="426"/>
      <c r="I614" s="426"/>
      <c r="J614" s="426"/>
      <c r="K614" s="426"/>
      <c r="L614" s="426"/>
      <c r="M614" s="426"/>
      <c r="N614" s="426"/>
      <c r="O614" s="426"/>
      <c r="P614" s="426"/>
      <c r="Q614" s="426"/>
      <c r="R614" s="426"/>
      <c r="S614" s="426"/>
      <c r="T614" s="426"/>
      <c r="U614" s="426"/>
      <c r="V614" s="426"/>
      <c r="W614" s="426"/>
      <c r="X614" s="426"/>
      <c r="Y614" s="426"/>
      <c r="Z614" s="426"/>
    </row>
    <row r="615" spans="1:26" ht="15.75" customHeight="1">
      <c r="A615" s="426"/>
      <c r="B615" s="426"/>
      <c r="C615" s="426"/>
      <c r="D615" s="426"/>
      <c r="E615" s="426"/>
      <c r="F615" s="426"/>
      <c r="G615" s="426"/>
      <c r="H615" s="426"/>
      <c r="I615" s="426"/>
      <c r="J615" s="426"/>
      <c r="K615" s="426"/>
      <c r="L615" s="426"/>
      <c r="M615" s="426"/>
      <c r="N615" s="426"/>
      <c r="O615" s="426"/>
      <c r="P615" s="426"/>
      <c r="Q615" s="426"/>
      <c r="R615" s="426"/>
      <c r="S615" s="426"/>
      <c r="T615" s="426"/>
      <c r="U615" s="426"/>
      <c r="V615" s="426"/>
      <c r="W615" s="426"/>
      <c r="X615" s="426"/>
      <c r="Y615" s="426"/>
      <c r="Z615" s="426"/>
    </row>
    <row r="616" spans="1:26" ht="15.75" customHeight="1">
      <c r="A616" s="426"/>
      <c r="B616" s="426"/>
      <c r="C616" s="426"/>
      <c r="D616" s="426"/>
      <c r="E616" s="426"/>
      <c r="F616" s="426"/>
      <c r="G616" s="426"/>
      <c r="H616" s="426"/>
      <c r="I616" s="426"/>
      <c r="J616" s="426"/>
      <c r="K616" s="426"/>
      <c r="L616" s="426"/>
      <c r="M616" s="426"/>
      <c r="N616" s="426"/>
      <c r="O616" s="426"/>
      <c r="P616" s="426"/>
      <c r="Q616" s="426"/>
      <c r="R616" s="426"/>
      <c r="S616" s="426"/>
      <c r="T616" s="426"/>
      <c r="U616" s="426"/>
      <c r="V616" s="426"/>
      <c r="W616" s="426"/>
      <c r="X616" s="426"/>
      <c r="Y616" s="426"/>
      <c r="Z616" s="426"/>
    </row>
    <row r="617" spans="1:26" ht="15.75" customHeight="1">
      <c r="A617" s="426"/>
      <c r="B617" s="426"/>
      <c r="C617" s="426"/>
      <c r="D617" s="426"/>
      <c r="E617" s="426"/>
      <c r="F617" s="426"/>
      <c r="G617" s="426"/>
      <c r="H617" s="426"/>
      <c r="I617" s="426"/>
      <c r="J617" s="426"/>
      <c r="K617" s="426"/>
      <c r="L617" s="426"/>
      <c r="M617" s="426"/>
      <c r="N617" s="426"/>
      <c r="O617" s="426"/>
      <c r="P617" s="426"/>
      <c r="Q617" s="426"/>
      <c r="R617" s="426"/>
      <c r="S617" s="426"/>
      <c r="T617" s="426"/>
      <c r="U617" s="426"/>
      <c r="V617" s="426"/>
      <c r="W617" s="426"/>
      <c r="X617" s="426"/>
      <c r="Y617" s="426"/>
      <c r="Z617" s="426"/>
    </row>
    <row r="618" spans="1:26" ht="15.75" customHeight="1">
      <c r="A618" s="426"/>
      <c r="B618" s="426"/>
      <c r="C618" s="426"/>
      <c r="D618" s="426"/>
      <c r="E618" s="426"/>
      <c r="F618" s="426"/>
      <c r="G618" s="426"/>
      <c r="H618" s="426"/>
      <c r="I618" s="426"/>
      <c r="J618" s="426"/>
      <c r="K618" s="426"/>
      <c r="L618" s="426"/>
      <c r="M618" s="426"/>
      <c r="N618" s="426"/>
      <c r="O618" s="426"/>
      <c r="P618" s="426"/>
      <c r="Q618" s="426"/>
      <c r="R618" s="426"/>
      <c r="S618" s="426"/>
      <c r="T618" s="426"/>
      <c r="U618" s="426"/>
      <c r="V618" s="426"/>
      <c r="W618" s="426"/>
      <c r="X618" s="426"/>
      <c r="Y618" s="426"/>
      <c r="Z618" s="426"/>
    </row>
    <row r="619" spans="1:26" ht="15.75" customHeight="1">
      <c r="A619" s="426"/>
      <c r="B619" s="426"/>
      <c r="C619" s="426"/>
      <c r="D619" s="426"/>
      <c r="E619" s="426"/>
      <c r="F619" s="426"/>
      <c r="G619" s="426"/>
      <c r="H619" s="426"/>
      <c r="I619" s="426"/>
      <c r="J619" s="426"/>
      <c r="K619" s="426"/>
      <c r="L619" s="426"/>
      <c r="M619" s="426"/>
      <c r="N619" s="426"/>
      <c r="O619" s="426"/>
      <c r="P619" s="426"/>
      <c r="Q619" s="426"/>
      <c r="R619" s="426"/>
      <c r="S619" s="426"/>
      <c r="T619" s="426"/>
      <c r="U619" s="426"/>
      <c r="V619" s="426"/>
      <c r="W619" s="426"/>
      <c r="X619" s="426"/>
      <c r="Y619" s="426"/>
      <c r="Z619" s="426"/>
    </row>
    <row r="620" spans="1:26" ht="15.75" customHeight="1">
      <c r="A620" s="426"/>
      <c r="B620" s="426"/>
      <c r="C620" s="426"/>
      <c r="D620" s="426"/>
      <c r="E620" s="426"/>
      <c r="F620" s="426"/>
      <c r="G620" s="426"/>
      <c r="H620" s="426"/>
      <c r="I620" s="426"/>
      <c r="J620" s="426"/>
      <c r="K620" s="426"/>
      <c r="L620" s="426"/>
      <c r="M620" s="426"/>
      <c r="N620" s="426"/>
      <c r="O620" s="426"/>
      <c r="P620" s="426"/>
      <c r="Q620" s="426"/>
      <c r="R620" s="426"/>
      <c r="S620" s="426"/>
      <c r="T620" s="426"/>
      <c r="U620" s="426"/>
      <c r="V620" s="426"/>
      <c r="W620" s="426"/>
      <c r="X620" s="426"/>
      <c r="Y620" s="426"/>
      <c r="Z620" s="426"/>
    </row>
    <row r="621" spans="1:26" ht="15.75" customHeight="1">
      <c r="A621" s="426"/>
      <c r="B621" s="426"/>
      <c r="C621" s="426"/>
      <c r="D621" s="426"/>
      <c r="E621" s="426"/>
      <c r="F621" s="426"/>
      <c r="G621" s="426"/>
      <c r="H621" s="426"/>
      <c r="I621" s="426"/>
      <c r="J621" s="426"/>
      <c r="K621" s="426"/>
      <c r="L621" s="426"/>
      <c r="M621" s="426"/>
      <c r="N621" s="426"/>
      <c r="O621" s="426"/>
      <c r="P621" s="426"/>
      <c r="Q621" s="426"/>
      <c r="R621" s="426"/>
      <c r="S621" s="426"/>
      <c r="T621" s="426"/>
      <c r="U621" s="426"/>
      <c r="V621" s="426"/>
      <c r="W621" s="426"/>
      <c r="X621" s="426"/>
      <c r="Y621" s="426"/>
      <c r="Z621" s="426"/>
    </row>
    <row r="622" spans="1:26" ht="15.75" customHeight="1">
      <c r="A622" s="426"/>
      <c r="B622" s="426"/>
      <c r="C622" s="426"/>
      <c r="D622" s="426"/>
      <c r="E622" s="426"/>
      <c r="F622" s="426"/>
      <c r="G622" s="426"/>
      <c r="H622" s="426"/>
      <c r="I622" s="426"/>
      <c r="J622" s="426"/>
      <c r="K622" s="426"/>
      <c r="L622" s="426"/>
      <c r="M622" s="426"/>
      <c r="N622" s="426"/>
      <c r="O622" s="426"/>
      <c r="P622" s="426"/>
      <c r="Q622" s="426"/>
      <c r="R622" s="426"/>
      <c r="S622" s="426"/>
      <c r="T622" s="426"/>
      <c r="U622" s="426"/>
      <c r="V622" s="426"/>
      <c r="W622" s="426"/>
      <c r="X622" s="426"/>
      <c r="Y622" s="426"/>
      <c r="Z622" s="426"/>
    </row>
    <row r="623" spans="1:26" ht="15.75" customHeight="1">
      <c r="A623" s="426"/>
      <c r="B623" s="426"/>
      <c r="C623" s="426"/>
      <c r="D623" s="426"/>
      <c r="E623" s="426"/>
      <c r="F623" s="426"/>
      <c r="G623" s="426"/>
      <c r="H623" s="426"/>
      <c r="I623" s="426"/>
      <c r="J623" s="426"/>
      <c r="K623" s="426"/>
      <c r="L623" s="426"/>
      <c r="M623" s="426"/>
      <c r="N623" s="426"/>
      <c r="O623" s="426"/>
      <c r="P623" s="426"/>
      <c r="Q623" s="426"/>
      <c r="R623" s="426"/>
      <c r="S623" s="426"/>
      <c r="T623" s="426"/>
      <c r="U623" s="426"/>
      <c r="V623" s="426"/>
      <c r="W623" s="426"/>
      <c r="X623" s="426"/>
      <c r="Y623" s="426"/>
      <c r="Z623" s="426"/>
    </row>
    <row r="624" spans="1:26" ht="15.75" customHeight="1">
      <c r="A624" s="426"/>
      <c r="B624" s="426"/>
      <c r="C624" s="426"/>
      <c r="D624" s="426"/>
      <c r="E624" s="426"/>
      <c r="F624" s="426"/>
      <c r="G624" s="426"/>
      <c r="H624" s="426"/>
      <c r="I624" s="426"/>
      <c r="J624" s="426"/>
      <c r="K624" s="426"/>
      <c r="L624" s="426"/>
      <c r="M624" s="426"/>
      <c r="N624" s="426"/>
      <c r="O624" s="426"/>
      <c r="P624" s="426"/>
      <c r="Q624" s="426"/>
      <c r="R624" s="426"/>
      <c r="S624" s="426"/>
      <c r="T624" s="426"/>
      <c r="U624" s="426"/>
      <c r="V624" s="426"/>
      <c r="W624" s="426"/>
      <c r="X624" s="426"/>
      <c r="Y624" s="426"/>
      <c r="Z624" s="426"/>
    </row>
    <row r="625" spans="1:26" ht="15.75" customHeight="1">
      <c r="A625" s="426"/>
      <c r="B625" s="426"/>
      <c r="C625" s="426"/>
      <c r="D625" s="426"/>
      <c r="E625" s="426"/>
      <c r="F625" s="426"/>
      <c r="G625" s="426"/>
      <c r="H625" s="426"/>
      <c r="I625" s="426"/>
      <c r="J625" s="426"/>
      <c r="K625" s="426"/>
      <c r="L625" s="426"/>
      <c r="M625" s="426"/>
      <c r="N625" s="426"/>
      <c r="O625" s="426"/>
      <c r="P625" s="426"/>
      <c r="Q625" s="426"/>
      <c r="R625" s="426"/>
      <c r="S625" s="426"/>
      <c r="T625" s="426"/>
      <c r="U625" s="426"/>
      <c r="V625" s="426"/>
      <c r="W625" s="426"/>
      <c r="X625" s="426"/>
      <c r="Y625" s="426"/>
      <c r="Z625" s="426"/>
    </row>
    <row r="626" spans="1:26" ht="15.75" customHeight="1">
      <c r="A626" s="426"/>
      <c r="B626" s="426"/>
      <c r="C626" s="426"/>
      <c r="D626" s="426"/>
      <c r="E626" s="426"/>
      <c r="F626" s="426"/>
      <c r="G626" s="426"/>
      <c r="H626" s="426"/>
      <c r="I626" s="426"/>
      <c r="J626" s="426"/>
      <c r="K626" s="426"/>
      <c r="L626" s="426"/>
      <c r="M626" s="426"/>
      <c r="N626" s="426"/>
      <c r="O626" s="426"/>
      <c r="P626" s="426"/>
      <c r="Q626" s="426"/>
      <c r="R626" s="426"/>
      <c r="S626" s="426"/>
      <c r="T626" s="426"/>
      <c r="U626" s="426"/>
      <c r="V626" s="426"/>
      <c r="W626" s="426"/>
      <c r="X626" s="426"/>
      <c r="Y626" s="426"/>
      <c r="Z626" s="426"/>
    </row>
    <row r="627" spans="1:26" ht="15.75" customHeight="1">
      <c r="A627" s="426"/>
      <c r="B627" s="426"/>
      <c r="C627" s="426"/>
      <c r="D627" s="426"/>
      <c r="E627" s="426"/>
      <c r="F627" s="426"/>
      <c r="G627" s="426"/>
      <c r="H627" s="426"/>
      <c r="I627" s="426"/>
      <c r="J627" s="426"/>
      <c r="K627" s="426"/>
      <c r="L627" s="426"/>
      <c r="M627" s="426"/>
      <c r="N627" s="426"/>
      <c r="O627" s="426"/>
      <c r="P627" s="426"/>
      <c r="Q627" s="426"/>
      <c r="R627" s="426"/>
      <c r="S627" s="426"/>
      <c r="T627" s="426"/>
      <c r="U627" s="426"/>
      <c r="V627" s="426"/>
      <c r="W627" s="426"/>
      <c r="X627" s="426"/>
      <c r="Y627" s="426"/>
      <c r="Z627" s="426"/>
    </row>
    <row r="628" spans="1:26" ht="15.75" customHeight="1">
      <c r="A628" s="426"/>
      <c r="B628" s="426"/>
      <c r="C628" s="426"/>
      <c r="D628" s="426"/>
      <c r="E628" s="426"/>
      <c r="F628" s="426"/>
      <c r="G628" s="426"/>
      <c r="H628" s="426"/>
      <c r="I628" s="426"/>
      <c r="J628" s="426"/>
      <c r="K628" s="426"/>
      <c r="L628" s="426"/>
      <c r="M628" s="426"/>
      <c r="N628" s="426"/>
      <c r="O628" s="426"/>
      <c r="P628" s="426"/>
      <c r="Q628" s="426"/>
      <c r="R628" s="426"/>
      <c r="S628" s="426"/>
      <c r="T628" s="426"/>
      <c r="U628" s="426"/>
      <c r="V628" s="426"/>
      <c r="W628" s="426"/>
      <c r="X628" s="426"/>
      <c r="Y628" s="426"/>
      <c r="Z628" s="426"/>
    </row>
    <row r="629" spans="1:26" ht="15.75" customHeight="1">
      <c r="A629" s="426"/>
      <c r="B629" s="426"/>
      <c r="C629" s="426"/>
      <c r="D629" s="426"/>
      <c r="E629" s="426"/>
      <c r="F629" s="426"/>
      <c r="G629" s="426"/>
      <c r="H629" s="426"/>
      <c r="I629" s="426"/>
      <c r="J629" s="426"/>
      <c r="K629" s="426"/>
      <c r="L629" s="426"/>
      <c r="M629" s="426"/>
      <c r="N629" s="426"/>
      <c r="O629" s="426"/>
      <c r="P629" s="426"/>
      <c r="Q629" s="426"/>
      <c r="R629" s="426"/>
      <c r="S629" s="426"/>
      <c r="T629" s="426"/>
      <c r="U629" s="426"/>
      <c r="V629" s="426"/>
      <c r="W629" s="426"/>
      <c r="X629" s="426"/>
      <c r="Y629" s="426"/>
      <c r="Z629" s="426"/>
    </row>
    <row r="630" spans="1:26" ht="15.75" customHeight="1">
      <c r="A630" s="426"/>
      <c r="B630" s="426"/>
      <c r="C630" s="426"/>
      <c r="D630" s="426"/>
      <c r="E630" s="426"/>
      <c r="F630" s="426"/>
      <c r="G630" s="426"/>
      <c r="H630" s="426"/>
      <c r="I630" s="426"/>
      <c r="J630" s="426"/>
      <c r="K630" s="426"/>
      <c r="L630" s="426"/>
      <c r="M630" s="426"/>
      <c r="N630" s="426"/>
      <c r="O630" s="426"/>
      <c r="P630" s="426"/>
      <c r="Q630" s="426"/>
      <c r="R630" s="426"/>
      <c r="S630" s="426"/>
      <c r="T630" s="426"/>
      <c r="U630" s="426"/>
      <c r="V630" s="426"/>
      <c r="W630" s="426"/>
      <c r="X630" s="426"/>
      <c r="Y630" s="426"/>
      <c r="Z630" s="426"/>
    </row>
    <row r="631" spans="1:26" ht="15.75" customHeight="1">
      <c r="A631" s="426"/>
      <c r="B631" s="426"/>
      <c r="C631" s="426"/>
      <c r="D631" s="426"/>
      <c r="E631" s="426"/>
      <c r="F631" s="426"/>
      <c r="G631" s="426"/>
      <c r="H631" s="426"/>
      <c r="I631" s="426"/>
      <c r="J631" s="426"/>
      <c r="K631" s="426"/>
      <c r="L631" s="426"/>
      <c r="M631" s="426"/>
      <c r="N631" s="426"/>
      <c r="O631" s="426"/>
      <c r="P631" s="426"/>
      <c r="Q631" s="426"/>
      <c r="R631" s="426"/>
      <c r="S631" s="426"/>
      <c r="T631" s="426"/>
      <c r="U631" s="426"/>
      <c r="V631" s="426"/>
      <c r="W631" s="426"/>
      <c r="X631" s="426"/>
      <c r="Y631" s="426"/>
      <c r="Z631" s="426"/>
    </row>
    <row r="632" spans="1:26" ht="15.75" customHeight="1">
      <c r="A632" s="426"/>
      <c r="B632" s="426"/>
      <c r="C632" s="426"/>
      <c r="D632" s="426"/>
      <c r="E632" s="426"/>
      <c r="F632" s="426"/>
      <c r="G632" s="426"/>
      <c r="H632" s="426"/>
      <c r="I632" s="426"/>
      <c r="J632" s="426"/>
      <c r="K632" s="426"/>
      <c r="L632" s="426"/>
      <c r="M632" s="426"/>
      <c r="N632" s="426"/>
      <c r="O632" s="426"/>
      <c r="P632" s="426"/>
      <c r="Q632" s="426"/>
      <c r="R632" s="426"/>
      <c r="S632" s="426"/>
      <c r="T632" s="426"/>
      <c r="U632" s="426"/>
      <c r="V632" s="426"/>
      <c r="W632" s="426"/>
      <c r="X632" s="426"/>
      <c r="Y632" s="426"/>
      <c r="Z632" s="426"/>
    </row>
    <row r="633" spans="1:26" ht="15.75" customHeight="1">
      <c r="A633" s="426"/>
      <c r="B633" s="426"/>
      <c r="C633" s="426"/>
      <c r="D633" s="426"/>
      <c r="E633" s="426"/>
      <c r="F633" s="426"/>
      <c r="G633" s="426"/>
      <c r="H633" s="426"/>
      <c r="I633" s="426"/>
      <c r="J633" s="426"/>
      <c r="K633" s="426"/>
      <c r="L633" s="426"/>
      <c r="M633" s="426"/>
      <c r="N633" s="426"/>
      <c r="O633" s="426"/>
      <c r="P633" s="426"/>
      <c r="Q633" s="426"/>
      <c r="R633" s="426"/>
      <c r="S633" s="426"/>
      <c r="T633" s="426"/>
      <c r="U633" s="426"/>
      <c r="V633" s="426"/>
      <c r="W633" s="426"/>
      <c r="X633" s="426"/>
      <c r="Y633" s="426"/>
      <c r="Z633" s="426"/>
    </row>
    <row r="634" spans="1:26" ht="15.75" customHeight="1">
      <c r="A634" s="426"/>
      <c r="B634" s="426"/>
      <c r="C634" s="426"/>
      <c r="D634" s="426"/>
      <c r="E634" s="426"/>
      <c r="F634" s="426"/>
      <c r="G634" s="426"/>
      <c r="H634" s="426"/>
      <c r="I634" s="426"/>
      <c r="J634" s="426"/>
      <c r="K634" s="426"/>
      <c r="L634" s="426"/>
      <c r="M634" s="426"/>
      <c r="N634" s="426"/>
      <c r="O634" s="426"/>
      <c r="P634" s="426"/>
      <c r="Q634" s="426"/>
      <c r="R634" s="426"/>
      <c r="S634" s="426"/>
      <c r="T634" s="426"/>
      <c r="U634" s="426"/>
      <c r="V634" s="426"/>
      <c r="W634" s="426"/>
      <c r="X634" s="426"/>
      <c r="Y634" s="426"/>
      <c r="Z634" s="426"/>
    </row>
    <row r="635" spans="1:26" ht="15.75" customHeight="1">
      <c r="A635" s="426"/>
      <c r="B635" s="426"/>
      <c r="C635" s="426"/>
      <c r="D635" s="426"/>
      <c r="E635" s="426"/>
      <c r="F635" s="426"/>
      <c r="G635" s="426"/>
      <c r="H635" s="426"/>
      <c r="I635" s="426"/>
      <c r="J635" s="426"/>
      <c r="K635" s="426"/>
      <c r="L635" s="426"/>
      <c r="M635" s="426"/>
      <c r="N635" s="426"/>
      <c r="O635" s="426"/>
      <c r="P635" s="426"/>
      <c r="Q635" s="426"/>
      <c r="R635" s="426"/>
      <c r="S635" s="426"/>
      <c r="T635" s="426"/>
      <c r="U635" s="426"/>
      <c r="V635" s="426"/>
      <c r="W635" s="426"/>
      <c r="X635" s="426"/>
      <c r="Y635" s="426"/>
      <c r="Z635" s="426"/>
    </row>
    <row r="636" spans="1:26" ht="15.75" customHeight="1">
      <c r="A636" s="426"/>
      <c r="B636" s="426"/>
      <c r="C636" s="426"/>
      <c r="D636" s="426"/>
      <c r="E636" s="426"/>
      <c r="F636" s="426"/>
      <c r="G636" s="426"/>
      <c r="H636" s="426"/>
      <c r="I636" s="426"/>
      <c r="J636" s="426"/>
      <c r="K636" s="426"/>
      <c r="L636" s="426"/>
      <c r="M636" s="426"/>
      <c r="N636" s="426"/>
      <c r="O636" s="426"/>
      <c r="P636" s="426"/>
      <c r="Q636" s="426"/>
      <c r="R636" s="426"/>
      <c r="S636" s="426"/>
      <c r="T636" s="426"/>
      <c r="U636" s="426"/>
      <c r="V636" s="426"/>
      <c r="W636" s="426"/>
      <c r="X636" s="426"/>
      <c r="Y636" s="426"/>
      <c r="Z636" s="426"/>
    </row>
    <row r="637" spans="1:26" ht="15.75" customHeight="1">
      <c r="A637" s="426"/>
      <c r="B637" s="426"/>
      <c r="C637" s="426"/>
      <c r="D637" s="426"/>
      <c r="E637" s="426"/>
      <c r="F637" s="426"/>
      <c r="G637" s="426"/>
      <c r="H637" s="426"/>
      <c r="I637" s="426"/>
      <c r="J637" s="426"/>
      <c r="K637" s="426"/>
      <c r="L637" s="426"/>
      <c r="M637" s="426"/>
      <c r="N637" s="426"/>
      <c r="O637" s="426"/>
      <c r="P637" s="426"/>
      <c r="Q637" s="426"/>
      <c r="R637" s="426"/>
      <c r="S637" s="426"/>
      <c r="T637" s="426"/>
      <c r="U637" s="426"/>
      <c r="V637" s="426"/>
      <c r="W637" s="426"/>
      <c r="X637" s="426"/>
      <c r="Y637" s="426"/>
      <c r="Z637" s="426"/>
    </row>
    <row r="638" spans="1:26" ht="15.75" customHeight="1">
      <c r="A638" s="426"/>
      <c r="B638" s="426"/>
      <c r="C638" s="426"/>
      <c r="D638" s="426"/>
      <c r="E638" s="426"/>
      <c r="F638" s="426"/>
      <c r="G638" s="426"/>
      <c r="H638" s="426"/>
      <c r="I638" s="426"/>
      <c r="J638" s="426"/>
      <c r="K638" s="426"/>
      <c r="L638" s="426"/>
      <c r="M638" s="426"/>
      <c r="N638" s="426"/>
      <c r="O638" s="426"/>
      <c r="P638" s="426"/>
      <c r="Q638" s="426"/>
      <c r="R638" s="426"/>
      <c r="S638" s="426"/>
      <c r="T638" s="426"/>
      <c r="U638" s="426"/>
      <c r="V638" s="426"/>
      <c r="W638" s="426"/>
      <c r="X638" s="426"/>
      <c r="Y638" s="426"/>
      <c r="Z638" s="426"/>
    </row>
    <row r="639" spans="1:26" ht="15.75" customHeight="1">
      <c r="A639" s="426"/>
      <c r="B639" s="426"/>
      <c r="C639" s="426"/>
      <c r="D639" s="426"/>
      <c r="E639" s="426"/>
      <c r="F639" s="426"/>
      <c r="G639" s="426"/>
      <c r="H639" s="426"/>
      <c r="I639" s="426"/>
      <c r="J639" s="426"/>
      <c r="K639" s="426"/>
      <c r="L639" s="426"/>
      <c r="M639" s="426"/>
      <c r="N639" s="426"/>
      <c r="O639" s="426"/>
      <c r="P639" s="426"/>
      <c r="Q639" s="426"/>
      <c r="R639" s="426"/>
      <c r="S639" s="426"/>
      <c r="T639" s="426"/>
      <c r="U639" s="426"/>
      <c r="V639" s="426"/>
      <c r="W639" s="426"/>
      <c r="X639" s="426"/>
      <c r="Y639" s="426"/>
      <c r="Z639" s="426"/>
    </row>
    <row r="640" spans="1:26" ht="15.75" customHeight="1">
      <c r="A640" s="426"/>
      <c r="B640" s="426"/>
      <c r="C640" s="426"/>
      <c r="D640" s="426"/>
      <c r="E640" s="426"/>
      <c r="F640" s="426"/>
      <c r="G640" s="426"/>
      <c r="H640" s="426"/>
      <c r="I640" s="426"/>
      <c r="J640" s="426"/>
      <c r="K640" s="426"/>
      <c r="L640" s="426"/>
      <c r="M640" s="426"/>
      <c r="N640" s="426"/>
      <c r="O640" s="426"/>
      <c r="P640" s="426"/>
      <c r="Q640" s="426"/>
      <c r="R640" s="426"/>
      <c r="S640" s="426"/>
      <c r="T640" s="426"/>
      <c r="U640" s="426"/>
      <c r="V640" s="426"/>
      <c r="W640" s="426"/>
      <c r="X640" s="426"/>
      <c r="Y640" s="426"/>
      <c r="Z640" s="426"/>
    </row>
    <row r="641" spans="1:26" ht="15.75" customHeight="1">
      <c r="A641" s="426"/>
      <c r="B641" s="426"/>
      <c r="C641" s="426"/>
      <c r="D641" s="426"/>
      <c r="E641" s="426"/>
      <c r="F641" s="426"/>
      <c r="G641" s="426"/>
      <c r="H641" s="426"/>
      <c r="I641" s="426"/>
      <c r="J641" s="426"/>
      <c r="K641" s="426"/>
      <c r="L641" s="426"/>
      <c r="M641" s="426"/>
      <c r="N641" s="426"/>
      <c r="O641" s="426"/>
      <c r="P641" s="426"/>
      <c r="Q641" s="426"/>
      <c r="R641" s="426"/>
      <c r="S641" s="426"/>
      <c r="T641" s="426"/>
      <c r="U641" s="426"/>
      <c r="V641" s="426"/>
      <c r="W641" s="426"/>
      <c r="X641" s="426"/>
      <c r="Y641" s="426"/>
      <c r="Z641" s="426"/>
    </row>
    <row r="642" spans="1:26" ht="15.75" customHeight="1">
      <c r="A642" s="426"/>
      <c r="B642" s="426"/>
      <c r="C642" s="426"/>
      <c r="D642" s="426"/>
      <c r="E642" s="426"/>
      <c r="F642" s="426"/>
      <c r="G642" s="426"/>
      <c r="H642" s="426"/>
      <c r="I642" s="426"/>
      <c r="J642" s="426"/>
      <c r="K642" s="426"/>
      <c r="L642" s="426"/>
      <c r="M642" s="426"/>
      <c r="N642" s="426"/>
      <c r="O642" s="426"/>
      <c r="P642" s="426"/>
      <c r="Q642" s="426"/>
      <c r="R642" s="426"/>
      <c r="S642" s="426"/>
      <c r="T642" s="426"/>
      <c r="U642" s="426"/>
      <c r="V642" s="426"/>
      <c r="W642" s="426"/>
      <c r="X642" s="426"/>
      <c r="Y642" s="426"/>
      <c r="Z642" s="426"/>
    </row>
    <row r="643" spans="1:26" ht="15.75" customHeight="1">
      <c r="A643" s="426"/>
      <c r="B643" s="426"/>
      <c r="C643" s="426"/>
      <c r="D643" s="426"/>
      <c r="E643" s="426"/>
      <c r="F643" s="426"/>
      <c r="G643" s="426"/>
      <c r="H643" s="426"/>
      <c r="I643" s="426"/>
      <c r="J643" s="426"/>
      <c r="K643" s="426"/>
      <c r="L643" s="426"/>
      <c r="M643" s="426"/>
      <c r="N643" s="426"/>
      <c r="O643" s="426"/>
      <c r="P643" s="426"/>
      <c r="Q643" s="426"/>
      <c r="R643" s="426"/>
      <c r="S643" s="426"/>
      <c r="T643" s="426"/>
      <c r="U643" s="426"/>
      <c r="V643" s="426"/>
      <c r="W643" s="426"/>
      <c r="X643" s="426"/>
      <c r="Y643" s="426"/>
      <c r="Z643" s="426"/>
    </row>
    <row r="644" spans="1:26" ht="15.75" customHeight="1">
      <c r="A644" s="426"/>
      <c r="B644" s="426"/>
      <c r="C644" s="426"/>
      <c r="D644" s="426"/>
      <c r="E644" s="426"/>
      <c r="F644" s="426"/>
      <c r="G644" s="426"/>
      <c r="H644" s="426"/>
      <c r="I644" s="426"/>
      <c r="J644" s="426"/>
      <c r="K644" s="426"/>
      <c r="L644" s="426"/>
      <c r="M644" s="426"/>
      <c r="N644" s="426"/>
      <c r="O644" s="426"/>
      <c r="P644" s="426"/>
      <c r="Q644" s="426"/>
      <c r="R644" s="426"/>
      <c r="S644" s="426"/>
      <c r="T644" s="426"/>
      <c r="U644" s="426"/>
      <c r="V644" s="426"/>
      <c r="W644" s="426"/>
      <c r="X644" s="426"/>
      <c r="Y644" s="426"/>
      <c r="Z644" s="426"/>
    </row>
    <row r="645" spans="1:26" ht="15.75" customHeight="1">
      <c r="A645" s="426"/>
      <c r="B645" s="426"/>
      <c r="C645" s="426"/>
      <c r="D645" s="426"/>
      <c r="E645" s="426"/>
      <c r="F645" s="426"/>
      <c r="G645" s="426"/>
      <c r="H645" s="426"/>
      <c r="I645" s="426"/>
      <c r="J645" s="426"/>
      <c r="K645" s="426"/>
      <c r="L645" s="426"/>
      <c r="M645" s="426"/>
      <c r="N645" s="426"/>
      <c r="O645" s="426"/>
      <c r="P645" s="426"/>
      <c r="Q645" s="426"/>
      <c r="R645" s="426"/>
      <c r="S645" s="426"/>
      <c r="T645" s="426"/>
      <c r="U645" s="426"/>
      <c r="V645" s="426"/>
      <c r="W645" s="426"/>
      <c r="X645" s="426"/>
      <c r="Y645" s="426"/>
      <c r="Z645" s="426"/>
    </row>
    <row r="646" spans="1:26" ht="15.75" customHeight="1">
      <c r="A646" s="426"/>
      <c r="B646" s="426"/>
      <c r="C646" s="426"/>
      <c r="D646" s="426"/>
      <c r="E646" s="426"/>
      <c r="F646" s="426"/>
      <c r="G646" s="426"/>
      <c r="H646" s="426"/>
      <c r="I646" s="426"/>
      <c r="J646" s="426"/>
      <c r="K646" s="426"/>
      <c r="L646" s="426"/>
      <c r="M646" s="426"/>
      <c r="N646" s="426"/>
      <c r="O646" s="426"/>
      <c r="P646" s="426"/>
      <c r="Q646" s="426"/>
      <c r="R646" s="426"/>
      <c r="S646" s="426"/>
      <c r="T646" s="426"/>
      <c r="U646" s="426"/>
      <c r="V646" s="426"/>
      <c r="W646" s="426"/>
      <c r="X646" s="426"/>
      <c r="Y646" s="426"/>
      <c r="Z646" s="426"/>
    </row>
    <row r="647" spans="1:26" ht="15.75" customHeight="1">
      <c r="A647" s="426"/>
      <c r="B647" s="426"/>
      <c r="C647" s="426"/>
      <c r="D647" s="426"/>
      <c r="E647" s="426"/>
      <c r="F647" s="426"/>
      <c r="G647" s="426"/>
      <c r="H647" s="426"/>
      <c r="I647" s="426"/>
      <c r="J647" s="426"/>
      <c r="K647" s="426"/>
      <c r="L647" s="426"/>
      <c r="M647" s="426"/>
      <c r="N647" s="426"/>
      <c r="O647" s="426"/>
      <c r="P647" s="426"/>
      <c r="Q647" s="426"/>
      <c r="R647" s="426"/>
      <c r="S647" s="426"/>
      <c r="T647" s="426"/>
      <c r="U647" s="426"/>
      <c r="V647" s="426"/>
      <c r="W647" s="426"/>
      <c r="X647" s="426"/>
      <c r="Y647" s="426"/>
      <c r="Z647" s="426"/>
    </row>
    <row r="648" spans="1:26" ht="15.75" customHeight="1">
      <c r="A648" s="426"/>
      <c r="B648" s="426"/>
      <c r="C648" s="426"/>
      <c r="D648" s="426"/>
      <c r="E648" s="426"/>
      <c r="F648" s="426"/>
      <c r="G648" s="426"/>
      <c r="H648" s="426"/>
      <c r="I648" s="426"/>
      <c r="J648" s="426"/>
      <c r="K648" s="426"/>
      <c r="L648" s="426"/>
      <c r="M648" s="426"/>
      <c r="N648" s="426"/>
      <c r="O648" s="426"/>
      <c r="P648" s="426"/>
      <c r="Q648" s="426"/>
      <c r="R648" s="426"/>
      <c r="S648" s="426"/>
      <c r="T648" s="426"/>
      <c r="U648" s="426"/>
      <c r="V648" s="426"/>
      <c r="W648" s="426"/>
      <c r="X648" s="426"/>
      <c r="Y648" s="426"/>
      <c r="Z648" s="426"/>
    </row>
    <row r="649" spans="1:26" ht="15.75" customHeight="1">
      <c r="A649" s="426"/>
      <c r="B649" s="426"/>
      <c r="C649" s="426"/>
      <c r="D649" s="426"/>
      <c r="E649" s="426"/>
      <c r="F649" s="426"/>
      <c r="G649" s="426"/>
      <c r="H649" s="426"/>
      <c r="I649" s="426"/>
      <c r="J649" s="426"/>
      <c r="K649" s="426"/>
      <c r="L649" s="426"/>
      <c r="M649" s="426"/>
      <c r="N649" s="426"/>
      <c r="O649" s="426"/>
      <c r="P649" s="426"/>
      <c r="Q649" s="426"/>
      <c r="R649" s="426"/>
      <c r="S649" s="426"/>
      <c r="T649" s="426"/>
      <c r="U649" s="426"/>
      <c r="V649" s="426"/>
      <c r="W649" s="426"/>
      <c r="X649" s="426"/>
      <c r="Y649" s="426"/>
      <c r="Z649" s="426"/>
    </row>
    <row r="650" spans="1:26" ht="15.75" customHeight="1">
      <c r="A650" s="426"/>
      <c r="B650" s="426"/>
      <c r="C650" s="426"/>
      <c r="D650" s="426"/>
      <c r="E650" s="426"/>
      <c r="F650" s="426"/>
      <c r="G650" s="426"/>
      <c r="H650" s="426"/>
      <c r="I650" s="426"/>
      <c r="J650" s="426"/>
      <c r="K650" s="426"/>
      <c r="L650" s="426"/>
      <c r="M650" s="426"/>
      <c r="N650" s="426"/>
      <c r="O650" s="426"/>
      <c r="P650" s="426"/>
      <c r="Q650" s="426"/>
      <c r="R650" s="426"/>
      <c r="S650" s="426"/>
      <c r="T650" s="426"/>
      <c r="U650" s="426"/>
      <c r="V650" s="426"/>
      <c r="W650" s="426"/>
      <c r="X650" s="426"/>
      <c r="Y650" s="426"/>
      <c r="Z650" s="426"/>
    </row>
    <row r="651" spans="1:26" ht="15.75" customHeight="1">
      <c r="A651" s="426"/>
      <c r="B651" s="426"/>
      <c r="C651" s="426"/>
      <c r="D651" s="426"/>
      <c r="E651" s="426"/>
      <c r="F651" s="426"/>
      <c r="G651" s="426"/>
      <c r="H651" s="426"/>
      <c r="I651" s="426"/>
      <c r="J651" s="426"/>
      <c r="K651" s="426"/>
      <c r="L651" s="426"/>
      <c r="M651" s="426"/>
      <c r="N651" s="426"/>
      <c r="O651" s="426"/>
      <c r="P651" s="426"/>
      <c r="Q651" s="426"/>
      <c r="R651" s="426"/>
      <c r="S651" s="426"/>
      <c r="T651" s="426"/>
      <c r="U651" s="426"/>
      <c r="V651" s="426"/>
      <c r="W651" s="426"/>
      <c r="X651" s="426"/>
      <c r="Y651" s="426"/>
      <c r="Z651" s="426"/>
    </row>
    <row r="652" spans="1:26" ht="15.75" customHeight="1">
      <c r="A652" s="426"/>
      <c r="B652" s="426"/>
      <c r="C652" s="426"/>
      <c r="D652" s="426"/>
      <c r="E652" s="426"/>
      <c r="F652" s="426"/>
      <c r="G652" s="426"/>
      <c r="H652" s="426"/>
      <c r="I652" s="426"/>
      <c r="J652" s="426"/>
      <c r="K652" s="426"/>
      <c r="L652" s="426"/>
      <c r="M652" s="426"/>
      <c r="N652" s="426"/>
      <c r="O652" s="426"/>
      <c r="P652" s="426"/>
      <c r="Q652" s="426"/>
      <c r="R652" s="426"/>
      <c r="S652" s="426"/>
      <c r="T652" s="426"/>
      <c r="U652" s="426"/>
      <c r="V652" s="426"/>
      <c r="W652" s="426"/>
      <c r="X652" s="426"/>
      <c r="Y652" s="426"/>
      <c r="Z652" s="426"/>
    </row>
    <row r="653" spans="1:26" ht="15.75" customHeight="1">
      <c r="A653" s="426"/>
      <c r="B653" s="426"/>
      <c r="C653" s="426"/>
      <c r="D653" s="426"/>
      <c r="E653" s="426"/>
      <c r="F653" s="426"/>
      <c r="G653" s="426"/>
      <c r="H653" s="426"/>
      <c r="I653" s="426"/>
      <c r="J653" s="426"/>
      <c r="K653" s="426"/>
      <c r="L653" s="426"/>
      <c r="M653" s="426"/>
      <c r="N653" s="426"/>
      <c r="O653" s="426"/>
      <c r="P653" s="426"/>
      <c r="Q653" s="426"/>
      <c r="R653" s="426"/>
      <c r="S653" s="426"/>
      <c r="T653" s="426"/>
      <c r="U653" s="426"/>
      <c r="V653" s="426"/>
      <c r="W653" s="426"/>
      <c r="X653" s="426"/>
      <c r="Y653" s="426"/>
      <c r="Z653" s="426"/>
    </row>
    <row r="654" spans="1:26" ht="15.75" customHeight="1">
      <c r="A654" s="426"/>
      <c r="B654" s="426"/>
      <c r="C654" s="426"/>
      <c r="D654" s="426"/>
      <c r="E654" s="426"/>
      <c r="F654" s="426"/>
      <c r="G654" s="426"/>
      <c r="H654" s="426"/>
      <c r="I654" s="426"/>
      <c r="J654" s="426"/>
      <c r="K654" s="426"/>
      <c r="L654" s="426"/>
      <c r="M654" s="426"/>
      <c r="N654" s="426"/>
      <c r="O654" s="426"/>
      <c r="P654" s="426"/>
      <c r="Q654" s="426"/>
      <c r="R654" s="426"/>
      <c r="S654" s="426"/>
      <c r="T654" s="426"/>
      <c r="U654" s="426"/>
      <c r="V654" s="426"/>
      <c r="W654" s="426"/>
      <c r="X654" s="426"/>
      <c r="Y654" s="426"/>
      <c r="Z654" s="426"/>
    </row>
    <row r="655" spans="1:26" ht="15.75" customHeight="1">
      <c r="A655" s="426"/>
      <c r="B655" s="426"/>
      <c r="C655" s="426"/>
      <c r="D655" s="426"/>
      <c r="E655" s="426"/>
      <c r="F655" s="426"/>
      <c r="G655" s="426"/>
      <c r="H655" s="426"/>
      <c r="I655" s="426"/>
      <c r="J655" s="426"/>
      <c r="K655" s="426"/>
      <c r="L655" s="426"/>
      <c r="M655" s="426"/>
      <c r="N655" s="426"/>
      <c r="O655" s="426"/>
      <c r="P655" s="426"/>
      <c r="Q655" s="426"/>
      <c r="R655" s="426"/>
      <c r="S655" s="426"/>
      <c r="T655" s="426"/>
      <c r="U655" s="426"/>
      <c r="V655" s="426"/>
      <c r="W655" s="426"/>
      <c r="X655" s="426"/>
      <c r="Y655" s="426"/>
      <c r="Z655" s="426"/>
    </row>
    <row r="656" spans="1:26" ht="15.75" customHeight="1">
      <c r="A656" s="426"/>
      <c r="B656" s="426"/>
      <c r="C656" s="426"/>
      <c r="D656" s="426"/>
      <c r="E656" s="426"/>
      <c r="F656" s="426"/>
      <c r="G656" s="426"/>
      <c r="H656" s="426"/>
      <c r="I656" s="426"/>
      <c r="J656" s="426"/>
      <c r="K656" s="426"/>
      <c r="L656" s="426"/>
      <c r="M656" s="426"/>
      <c r="N656" s="426"/>
      <c r="O656" s="426"/>
      <c r="P656" s="426"/>
      <c r="Q656" s="426"/>
      <c r="R656" s="426"/>
      <c r="S656" s="426"/>
      <c r="T656" s="426"/>
      <c r="U656" s="426"/>
      <c r="V656" s="426"/>
      <c r="W656" s="426"/>
      <c r="X656" s="426"/>
      <c r="Y656" s="426"/>
      <c r="Z656" s="426"/>
    </row>
    <row r="657" spans="1:26" ht="15.75" customHeight="1">
      <c r="A657" s="426"/>
      <c r="B657" s="426"/>
      <c r="C657" s="426"/>
      <c r="D657" s="426"/>
      <c r="E657" s="426"/>
      <c r="F657" s="426"/>
      <c r="G657" s="426"/>
      <c r="H657" s="426"/>
      <c r="I657" s="426"/>
      <c r="J657" s="426"/>
      <c r="K657" s="426"/>
      <c r="L657" s="426"/>
      <c r="M657" s="426"/>
      <c r="N657" s="426"/>
      <c r="O657" s="426"/>
      <c r="P657" s="426"/>
      <c r="Q657" s="426"/>
      <c r="R657" s="426"/>
      <c r="S657" s="426"/>
      <c r="T657" s="426"/>
      <c r="U657" s="426"/>
      <c r="V657" s="426"/>
      <c r="W657" s="426"/>
      <c r="X657" s="426"/>
      <c r="Y657" s="426"/>
      <c r="Z657" s="426"/>
    </row>
    <row r="658" spans="1:26" ht="15.75" customHeight="1">
      <c r="A658" s="426"/>
      <c r="B658" s="426"/>
      <c r="C658" s="426"/>
      <c r="D658" s="426"/>
      <c r="E658" s="426"/>
      <c r="F658" s="426"/>
      <c r="G658" s="426"/>
      <c r="H658" s="426"/>
      <c r="I658" s="426"/>
      <c r="J658" s="426"/>
      <c r="K658" s="426"/>
      <c r="L658" s="426"/>
      <c r="M658" s="426"/>
      <c r="N658" s="426"/>
      <c r="O658" s="426"/>
      <c r="P658" s="426"/>
      <c r="Q658" s="426"/>
      <c r="R658" s="426"/>
      <c r="S658" s="426"/>
      <c r="T658" s="426"/>
      <c r="U658" s="426"/>
      <c r="V658" s="426"/>
      <c r="W658" s="426"/>
      <c r="X658" s="426"/>
      <c r="Y658" s="426"/>
      <c r="Z658" s="426"/>
    </row>
    <row r="659" spans="1:26" ht="15.75" customHeight="1">
      <c r="A659" s="426"/>
      <c r="B659" s="426"/>
      <c r="C659" s="426"/>
      <c r="D659" s="426"/>
      <c r="E659" s="426"/>
      <c r="F659" s="426"/>
      <c r="G659" s="426"/>
      <c r="H659" s="426"/>
      <c r="I659" s="426"/>
      <c r="J659" s="426"/>
      <c r="K659" s="426"/>
      <c r="L659" s="426"/>
      <c r="M659" s="426"/>
      <c r="N659" s="426"/>
      <c r="O659" s="426"/>
      <c r="P659" s="426"/>
      <c r="Q659" s="426"/>
      <c r="R659" s="426"/>
      <c r="S659" s="426"/>
      <c r="T659" s="426"/>
      <c r="U659" s="426"/>
      <c r="V659" s="426"/>
      <c r="W659" s="426"/>
      <c r="X659" s="426"/>
      <c r="Y659" s="426"/>
      <c r="Z659" s="426"/>
    </row>
    <row r="660" spans="1:26" ht="15.75" customHeight="1">
      <c r="A660" s="426"/>
      <c r="B660" s="426"/>
      <c r="C660" s="426"/>
      <c r="D660" s="426"/>
      <c r="E660" s="426"/>
      <c r="F660" s="426"/>
      <c r="G660" s="426"/>
      <c r="H660" s="426"/>
      <c r="I660" s="426"/>
      <c r="J660" s="426"/>
      <c r="K660" s="426"/>
      <c r="L660" s="426"/>
      <c r="M660" s="426"/>
      <c r="N660" s="426"/>
      <c r="O660" s="426"/>
      <c r="P660" s="426"/>
      <c r="Q660" s="426"/>
      <c r="R660" s="426"/>
      <c r="S660" s="426"/>
      <c r="T660" s="426"/>
      <c r="U660" s="426"/>
      <c r="V660" s="426"/>
      <c r="W660" s="426"/>
      <c r="X660" s="426"/>
      <c r="Y660" s="426"/>
      <c r="Z660" s="426"/>
    </row>
    <row r="661" spans="1:26" ht="15.75" customHeight="1">
      <c r="A661" s="426"/>
      <c r="B661" s="426"/>
      <c r="C661" s="426"/>
      <c r="D661" s="426"/>
      <c r="E661" s="426"/>
      <c r="F661" s="426"/>
      <c r="G661" s="426"/>
      <c r="H661" s="426"/>
      <c r="I661" s="426"/>
      <c r="J661" s="426"/>
      <c r="K661" s="426"/>
      <c r="L661" s="426"/>
      <c r="M661" s="426"/>
      <c r="N661" s="426"/>
      <c r="O661" s="426"/>
      <c r="P661" s="426"/>
      <c r="Q661" s="426"/>
      <c r="R661" s="426"/>
      <c r="S661" s="426"/>
      <c r="T661" s="426"/>
      <c r="U661" s="426"/>
      <c r="V661" s="426"/>
      <c r="W661" s="426"/>
      <c r="X661" s="426"/>
      <c r="Y661" s="426"/>
      <c r="Z661" s="426"/>
    </row>
    <row r="662" spans="1:26" ht="15.75" customHeight="1">
      <c r="A662" s="426"/>
      <c r="B662" s="426"/>
      <c r="C662" s="426"/>
      <c r="D662" s="426"/>
      <c r="E662" s="426"/>
      <c r="F662" s="426"/>
      <c r="G662" s="426"/>
      <c r="H662" s="426"/>
      <c r="I662" s="426"/>
      <c r="J662" s="426"/>
      <c r="K662" s="426"/>
      <c r="L662" s="426"/>
      <c r="M662" s="426"/>
      <c r="N662" s="426"/>
      <c r="O662" s="426"/>
      <c r="P662" s="426"/>
      <c r="Q662" s="426"/>
      <c r="R662" s="426"/>
      <c r="S662" s="426"/>
      <c r="T662" s="426"/>
      <c r="U662" s="426"/>
      <c r="V662" s="426"/>
      <c r="W662" s="426"/>
      <c r="X662" s="426"/>
      <c r="Y662" s="426"/>
      <c r="Z662" s="426"/>
    </row>
    <row r="663" spans="1:26" ht="15.75" customHeight="1">
      <c r="A663" s="426"/>
      <c r="B663" s="426"/>
      <c r="C663" s="426"/>
      <c r="D663" s="426"/>
      <c r="E663" s="426"/>
      <c r="F663" s="426"/>
      <c r="G663" s="426"/>
      <c r="H663" s="426"/>
      <c r="I663" s="426"/>
      <c r="J663" s="426"/>
      <c r="K663" s="426"/>
      <c r="L663" s="426"/>
      <c r="M663" s="426"/>
      <c r="N663" s="426"/>
      <c r="O663" s="426"/>
      <c r="P663" s="426"/>
      <c r="Q663" s="426"/>
      <c r="R663" s="426"/>
      <c r="S663" s="426"/>
      <c r="T663" s="426"/>
      <c r="U663" s="426"/>
      <c r="V663" s="426"/>
      <c r="W663" s="426"/>
      <c r="X663" s="426"/>
      <c r="Y663" s="426"/>
      <c r="Z663" s="426"/>
    </row>
    <row r="664" spans="1:26" ht="15.75" customHeight="1">
      <c r="A664" s="426"/>
      <c r="B664" s="426"/>
      <c r="C664" s="426"/>
      <c r="D664" s="426"/>
      <c r="E664" s="426"/>
      <c r="F664" s="426"/>
      <c r="G664" s="426"/>
      <c r="H664" s="426"/>
      <c r="I664" s="426"/>
      <c r="J664" s="426"/>
      <c r="K664" s="426"/>
      <c r="L664" s="426"/>
      <c r="M664" s="426"/>
      <c r="N664" s="426"/>
      <c r="O664" s="426"/>
      <c r="P664" s="426"/>
      <c r="Q664" s="426"/>
      <c r="R664" s="426"/>
      <c r="S664" s="426"/>
      <c r="T664" s="426"/>
      <c r="U664" s="426"/>
      <c r="V664" s="426"/>
      <c r="W664" s="426"/>
      <c r="X664" s="426"/>
      <c r="Y664" s="426"/>
      <c r="Z664" s="426"/>
    </row>
    <row r="665" spans="1:26" ht="15.75" customHeight="1">
      <c r="A665" s="426"/>
      <c r="B665" s="426"/>
      <c r="C665" s="426"/>
      <c r="D665" s="426"/>
      <c r="E665" s="426"/>
      <c r="F665" s="426"/>
      <c r="G665" s="426"/>
      <c r="H665" s="426"/>
      <c r="I665" s="426"/>
      <c r="J665" s="426"/>
      <c r="K665" s="426"/>
      <c r="L665" s="426"/>
      <c r="M665" s="426"/>
      <c r="N665" s="426"/>
      <c r="O665" s="426"/>
      <c r="P665" s="426"/>
      <c r="Q665" s="426"/>
      <c r="R665" s="426"/>
      <c r="S665" s="426"/>
      <c r="T665" s="426"/>
      <c r="U665" s="426"/>
      <c r="V665" s="426"/>
      <c r="W665" s="426"/>
      <c r="X665" s="426"/>
      <c r="Y665" s="426"/>
      <c r="Z665" s="426"/>
    </row>
    <row r="666" spans="1:26" ht="15.75" customHeight="1">
      <c r="A666" s="426"/>
      <c r="B666" s="426"/>
      <c r="C666" s="426"/>
      <c r="D666" s="426"/>
      <c r="E666" s="426"/>
      <c r="F666" s="426"/>
      <c r="G666" s="426"/>
      <c r="H666" s="426"/>
      <c r="I666" s="426"/>
      <c r="J666" s="426"/>
      <c r="K666" s="426"/>
      <c r="L666" s="426"/>
      <c r="M666" s="426"/>
      <c r="N666" s="426"/>
      <c r="O666" s="426"/>
      <c r="P666" s="426"/>
      <c r="Q666" s="426"/>
      <c r="R666" s="426"/>
      <c r="S666" s="426"/>
      <c r="T666" s="426"/>
      <c r="U666" s="426"/>
      <c r="V666" s="426"/>
      <c r="W666" s="426"/>
      <c r="X666" s="426"/>
      <c r="Y666" s="426"/>
      <c r="Z666" s="426"/>
    </row>
    <row r="667" spans="1:26" ht="15.75" customHeight="1">
      <c r="A667" s="426"/>
      <c r="B667" s="426"/>
      <c r="C667" s="426"/>
      <c r="D667" s="426"/>
      <c r="E667" s="426"/>
      <c r="F667" s="426"/>
      <c r="G667" s="426"/>
      <c r="H667" s="426"/>
      <c r="I667" s="426"/>
      <c r="J667" s="426"/>
      <c r="K667" s="426"/>
      <c r="L667" s="426"/>
      <c r="M667" s="426"/>
      <c r="N667" s="426"/>
      <c r="O667" s="426"/>
      <c r="P667" s="426"/>
      <c r="Q667" s="426"/>
      <c r="R667" s="426"/>
      <c r="S667" s="426"/>
      <c r="T667" s="426"/>
      <c r="U667" s="426"/>
      <c r="V667" s="426"/>
      <c r="W667" s="426"/>
      <c r="X667" s="426"/>
      <c r="Y667" s="426"/>
      <c r="Z667" s="426"/>
    </row>
    <row r="668" spans="1:26" ht="15.75" customHeight="1">
      <c r="A668" s="426"/>
      <c r="B668" s="426"/>
      <c r="C668" s="426"/>
      <c r="D668" s="426"/>
      <c r="E668" s="426"/>
      <c r="F668" s="426"/>
      <c r="G668" s="426"/>
      <c r="H668" s="426"/>
      <c r="I668" s="426"/>
      <c r="J668" s="426"/>
      <c r="K668" s="426"/>
      <c r="L668" s="426"/>
      <c r="M668" s="426"/>
      <c r="N668" s="426"/>
      <c r="O668" s="426"/>
      <c r="P668" s="426"/>
      <c r="Q668" s="426"/>
      <c r="R668" s="426"/>
      <c r="S668" s="426"/>
      <c r="T668" s="426"/>
      <c r="U668" s="426"/>
      <c r="V668" s="426"/>
      <c r="W668" s="426"/>
      <c r="X668" s="426"/>
      <c r="Y668" s="426"/>
      <c r="Z668" s="426"/>
    </row>
    <row r="669" spans="1:26" ht="15.75" customHeight="1">
      <c r="A669" s="426"/>
      <c r="B669" s="426"/>
      <c r="C669" s="426"/>
      <c r="D669" s="426"/>
      <c r="E669" s="426"/>
      <c r="F669" s="426"/>
      <c r="G669" s="426"/>
      <c r="H669" s="426"/>
      <c r="I669" s="426"/>
      <c r="J669" s="426"/>
      <c r="K669" s="426"/>
      <c r="L669" s="426"/>
      <c r="M669" s="426"/>
      <c r="N669" s="426"/>
      <c r="O669" s="426"/>
      <c r="P669" s="426"/>
      <c r="Q669" s="426"/>
      <c r="R669" s="426"/>
      <c r="S669" s="426"/>
      <c r="T669" s="426"/>
      <c r="U669" s="426"/>
      <c r="V669" s="426"/>
      <c r="W669" s="426"/>
      <c r="X669" s="426"/>
      <c r="Y669" s="426"/>
      <c r="Z669" s="426"/>
    </row>
    <row r="670" spans="1:26" ht="15.75" customHeight="1">
      <c r="A670" s="426"/>
      <c r="B670" s="426"/>
      <c r="C670" s="426"/>
      <c r="D670" s="426"/>
      <c r="E670" s="426"/>
      <c r="F670" s="426"/>
      <c r="G670" s="426"/>
      <c r="H670" s="426"/>
      <c r="I670" s="426"/>
      <c r="J670" s="426"/>
      <c r="K670" s="426"/>
      <c r="L670" s="426"/>
      <c r="M670" s="426"/>
      <c r="N670" s="426"/>
      <c r="O670" s="426"/>
      <c r="P670" s="426"/>
      <c r="Q670" s="426"/>
      <c r="R670" s="426"/>
      <c r="S670" s="426"/>
      <c r="T670" s="426"/>
      <c r="U670" s="426"/>
      <c r="V670" s="426"/>
      <c r="W670" s="426"/>
      <c r="X670" s="426"/>
      <c r="Y670" s="426"/>
      <c r="Z670" s="426"/>
    </row>
    <row r="671" spans="1:26" ht="15.75" customHeight="1">
      <c r="A671" s="426"/>
      <c r="B671" s="426"/>
      <c r="C671" s="426"/>
      <c r="D671" s="426"/>
      <c r="E671" s="426"/>
      <c r="F671" s="426"/>
      <c r="G671" s="426"/>
      <c r="H671" s="426"/>
      <c r="I671" s="426"/>
      <c r="J671" s="426"/>
      <c r="K671" s="426"/>
      <c r="L671" s="426"/>
      <c r="M671" s="426"/>
      <c r="N671" s="426"/>
      <c r="O671" s="426"/>
      <c r="P671" s="426"/>
      <c r="Q671" s="426"/>
      <c r="R671" s="426"/>
      <c r="S671" s="426"/>
      <c r="T671" s="426"/>
      <c r="U671" s="426"/>
      <c r="V671" s="426"/>
      <c r="W671" s="426"/>
      <c r="X671" s="426"/>
      <c r="Y671" s="426"/>
      <c r="Z671" s="426"/>
    </row>
    <row r="672" spans="1:26" ht="15.75" customHeight="1">
      <c r="A672" s="426"/>
      <c r="B672" s="426"/>
      <c r="C672" s="426"/>
      <c r="D672" s="426"/>
      <c r="E672" s="426"/>
      <c r="F672" s="426"/>
      <c r="G672" s="426"/>
      <c r="H672" s="426"/>
      <c r="I672" s="426"/>
      <c r="J672" s="426"/>
      <c r="K672" s="426"/>
      <c r="L672" s="426"/>
      <c r="M672" s="426"/>
      <c r="N672" s="426"/>
      <c r="O672" s="426"/>
      <c r="P672" s="426"/>
      <c r="Q672" s="426"/>
      <c r="R672" s="426"/>
      <c r="S672" s="426"/>
      <c r="T672" s="426"/>
      <c r="U672" s="426"/>
      <c r="V672" s="426"/>
      <c r="W672" s="426"/>
      <c r="X672" s="426"/>
      <c r="Y672" s="426"/>
      <c r="Z672" s="426"/>
    </row>
    <row r="673" spans="1:26" ht="15.75" customHeight="1">
      <c r="A673" s="426"/>
      <c r="B673" s="426"/>
      <c r="C673" s="426"/>
      <c r="D673" s="426"/>
      <c r="E673" s="426"/>
      <c r="F673" s="426"/>
      <c r="G673" s="426"/>
      <c r="H673" s="426"/>
      <c r="I673" s="426"/>
      <c r="J673" s="426"/>
      <c r="K673" s="426"/>
      <c r="L673" s="426"/>
      <c r="M673" s="426"/>
      <c r="N673" s="426"/>
      <c r="O673" s="426"/>
      <c r="P673" s="426"/>
      <c r="Q673" s="426"/>
      <c r="R673" s="426"/>
      <c r="S673" s="426"/>
      <c r="T673" s="426"/>
      <c r="U673" s="426"/>
      <c r="V673" s="426"/>
      <c r="W673" s="426"/>
      <c r="X673" s="426"/>
      <c r="Y673" s="426"/>
      <c r="Z673" s="426"/>
    </row>
    <row r="674" spans="1:26" ht="15.75" customHeight="1">
      <c r="A674" s="426"/>
      <c r="B674" s="426"/>
      <c r="C674" s="426"/>
      <c r="D674" s="426"/>
      <c r="E674" s="426"/>
      <c r="F674" s="426"/>
      <c r="G674" s="426"/>
      <c r="H674" s="426"/>
      <c r="I674" s="426"/>
      <c r="J674" s="426"/>
      <c r="K674" s="426"/>
      <c r="L674" s="426"/>
      <c r="M674" s="426"/>
      <c r="N674" s="426"/>
      <c r="O674" s="426"/>
      <c r="P674" s="426"/>
      <c r="Q674" s="426"/>
      <c r="R674" s="426"/>
      <c r="S674" s="426"/>
      <c r="T674" s="426"/>
      <c r="U674" s="426"/>
      <c r="V674" s="426"/>
      <c r="W674" s="426"/>
      <c r="X674" s="426"/>
      <c r="Y674" s="426"/>
      <c r="Z674" s="426"/>
    </row>
    <row r="675" spans="1:26" ht="15.75" customHeight="1">
      <c r="A675" s="426"/>
      <c r="B675" s="426"/>
      <c r="C675" s="426"/>
      <c r="D675" s="426"/>
      <c r="E675" s="426"/>
      <c r="F675" s="426"/>
      <c r="G675" s="426"/>
      <c r="H675" s="426"/>
      <c r="I675" s="426"/>
      <c r="J675" s="426"/>
      <c r="K675" s="426"/>
      <c r="L675" s="426"/>
      <c r="M675" s="426"/>
      <c r="N675" s="426"/>
      <c r="O675" s="426"/>
      <c r="P675" s="426"/>
      <c r="Q675" s="426"/>
      <c r="R675" s="426"/>
      <c r="S675" s="426"/>
      <c r="T675" s="426"/>
      <c r="U675" s="426"/>
      <c r="V675" s="426"/>
      <c r="W675" s="426"/>
      <c r="X675" s="426"/>
      <c r="Y675" s="426"/>
      <c r="Z675" s="426"/>
    </row>
    <row r="676" spans="1:26" ht="15.75" customHeight="1">
      <c r="A676" s="426"/>
      <c r="B676" s="426"/>
      <c r="C676" s="426"/>
      <c r="D676" s="426"/>
      <c r="E676" s="426"/>
      <c r="F676" s="426"/>
      <c r="G676" s="426"/>
      <c r="H676" s="426"/>
      <c r="I676" s="426"/>
      <c r="J676" s="426"/>
      <c r="K676" s="426"/>
      <c r="L676" s="426"/>
      <c r="M676" s="426"/>
      <c r="N676" s="426"/>
      <c r="O676" s="426"/>
      <c r="P676" s="426"/>
      <c r="Q676" s="426"/>
      <c r="R676" s="426"/>
      <c r="S676" s="426"/>
      <c r="T676" s="426"/>
      <c r="U676" s="426"/>
      <c r="V676" s="426"/>
      <c r="W676" s="426"/>
      <c r="X676" s="426"/>
      <c r="Y676" s="426"/>
      <c r="Z676" s="426"/>
    </row>
    <row r="677" spans="1:26" ht="15.75" customHeight="1">
      <c r="A677" s="426"/>
      <c r="B677" s="426"/>
      <c r="C677" s="426"/>
      <c r="D677" s="426"/>
      <c r="E677" s="426"/>
      <c r="F677" s="426"/>
      <c r="G677" s="426"/>
      <c r="H677" s="426"/>
      <c r="I677" s="426"/>
      <c r="J677" s="426"/>
      <c r="K677" s="426"/>
      <c r="L677" s="426"/>
      <c r="M677" s="426"/>
      <c r="N677" s="426"/>
      <c r="O677" s="426"/>
      <c r="P677" s="426"/>
      <c r="Q677" s="426"/>
      <c r="R677" s="426"/>
      <c r="S677" s="426"/>
      <c r="T677" s="426"/>
      <c r="U677" s="426"/>
      <c r="V677" s="426"/>
      <c r="W677" s="426"/>
      <c r="X677" s="426"/>
      <c r="Y677" s="426"/>
      <c r="Z677" s="426"/>
    </row>
    <row r="678" spans="1:26" ht="15.75" customHeight="1">
      <c r="A678" s="426"/>
      <c r="B678" s="426"/>
      <c r="C678" s="426"/>
      <c r="D678" s="426"/>
      <c r="E678" s="426"/>
      <c r="F678" s="426"/>
      <c r="G678" s="426"/>
      <c r="H678" s="426"/>
      <c r="I678" s="426"/>
      <c r="J678" s="426"/>
      <c r="K678" s="426"/>
      <c r="L678" s="426"/>
      <c r="M678" s="426"/>
      <c r="N678" s="426"/>
      <c r="O678" s="426"/>
      <c r="P678" s="426"/>
      <c r="Q678" s="426"/>
      <c r="R678" s="426"/>
      <c r="S678" s="426"/>
      <c r="T678" s="426"/>
      <c r="U678" s="426"/>
      <c r="V678" s="426"/>
      <c r="W678" s="426"/>
      <c r="X678" s="426"/>
      <c r="Y678" s="426"/>
      <c r="Z678" s="426"/>
    </row>
    <row r="679" spans="1:26" ht="15.75" customHeight="1">
      <c r="A679" s="426"/>
      <c r="B679" s="426"/>
      <c r="C679" s="426"/>
      <c r="D679" s="426"/>
      <c r="E679" s="426"/>
      <c r="F679" s="426"/>
      <c r="G679" s="426"/>
      <c r="H679" s="426"/>
      <c r="I679" s="426"/>
      <c r="J679" s="426"/>
      <c r="K679" s="426"/>
      <c r="L679" s="426"/>
      <c r="M679" s="426"/>
      <c r="N679" s="426"/>
      <c r="O679" s="426"/>
      <c r="P679" s="426"/>
      <c r="Q679" s="426"/>
      <c r="R679" s="426"/>
      <c r="S679" s="426"/>
      <c r="T679" s="426"/>
      <c r="U679" s="426"/>
      <c r="V679" s="426"/>
      <c r="W679" s="426"/>
      <c r="X679" s="426"/>
      <c r="Y679" s="426"/>
      <c r="Z679" s="426"/>
    </row>
    <row r="680" spans="1:26" ht="15.75" customHeight="1">
      <c r="A680" s="426"/>
      <c r="B680" s="426"/>
      <c r="C680" s="426"/>
      <c r="D680" s="426"/>
      <c r="E680" s="426"/>
      <c r="F680" s="426"/>
      <c r="G680" s="426"/>
      <c r="H680" s="426"/>
      <c r="I680" s="426"/>
      <c r="J680" s="426"/>
      <c r="K680" s="426"/>
      <c r="L680" s="426"/>
      <c r="M680" s="426"/>
      <c r="N680" s="426"/>
      <c r="O680" s="426"/>
      <c r="P680" s="426"/>
      <c r="Q680" s="426"/>
      <c r="R680" s="426"/>
      <c r="S680" s="426"/>
      <c r="T680" s="426"/>
      <c r="U680" s="426"/>
      <c r="V680" s="426"/>
      <c r="W680" s="426"/>
      <c r="X680" s="426"/>
      <c r="Y680" s="426"/>
      <c r="Z680" s="426"/>
    </row>
    <row r="681" spans="1:26" ht="15.75" customHeight="1">
      <c r="A681" s="426"/>
      <c r="B681" s="426"/>
      <c r="C681" s="426"/>
      <c r="D681" s="426"/>
      <c r="E681" s="426"/>
      <c r="F681" s="426"/>
      <c r="G681" s="426"/>
      <c r="H681" s="426"/>
      <c r="I681" s="426"/>
      <c r="J681" s="426"/>
      <c r="K681" s="426"/>
      <c r="L681" s="426"/>
      <c r="M681" s="426"/>
      <c r="N681" s="426"/>
      <c r="O681" s="426"/>
      <c r="P681" s="426"/>
      <c r="Q681" s="426"/>
      <c r="R681" s="426"/>
      <c r="S681" s="426"/>
      <c r="T681" s="426"/>
      <c r="U681" s="426"/>
      <c r="V681" s="426"/>
      <c r="W681" s="426"/>
      <c r="X681" s="426"/>
      <c r="Y681" s="426"/>
      <c r="Z681" s="426"/>
    </row>
    <row r="682" spans="1:26" ht="15.75" customHeight="1">
      <c r="A682" s="426"/>
      <c r="B682" s="426"/>
      <c r="C682" s="426"/>
      <c r="D682" s="426"/>
      <c r="E682" s="426"/>
      <c r="F682" s="426"/>
      <c r="G682" s="426"/>
      <c r="H682" s="426"/>
      <c r="I682" s="426"/>
      <c r="J682" s="426"/>
      <c r="K682" s="426"/>
      <c r="L682" s="426"/>
      <c r="M682" s="426"/>
      <c r="N682" s="426"/>
      <c r="O682" s="426"/>
      <c r="P682" s="426"/>
      <c r="Q682" s="426"/>
      <c r="R682" s="426"/>
      <c r="S682" s="426"/>
      <c r="T682" s="426"/>
      <c r="U682" s="426"/>
      <c r="V682" s="426"/>
      <c r="W682" s="426"/>
      <c r="X682" s="426"/>
      <c r="Y682" s="426"/>
      <c r="Z682" s="426"/>
    </row>
    <row r="683" spans="1:26" ht="15.75" customHeight="1">
      <c r="A683" s="426"/>
      <c r="B683" s="426"/>
      <c r="C683" s="426"/>
      <c r="D683" s="426"/>
      <c r="E683" s="426"/>
      <c r="F683" s="426"/>
      <c r="G683" s="426"/>
      <c r="H683" s="426"/>
      <c r="I683" s="426"/>
      <c r="J683" s="426"/>
      <c r="K683" s="426"/>
      <c r="L683" s="426"/>
      <c r="M683" s="426"/>
      <c r="N683" s="426"/>
      <c r="O683" s="426"/>
      <c r="P683" s="426"/>
      <c r="Q683" s="426"/>
      <c r="R683" s="426"/>
      <c r="S683" s="426"/>
      <c r="T683" s="426"/>
      <c r="U683" s="426"/>
      <c r="V683" s="426"/>
      <c r="W683" s="426"/>
      <c r="X683" s="426"/>
      <c r="Y683" s="426"/>
      <c r="Z683" s="426"/>
    </row>
    <row r="684" spans="1:26" ht="15.75" customHeight="1">
      <c r="A684" s="426"/>
      <c r="B684" s="426"/>
      <c r="C684" s="426"/>
      <c r="D684" s="426"/>
      <c r="E684" s="426"/>
      <c r="F684" s="426"/>
      <c r="G684" s="426"/>
      <c r="H684" s="426"/>
      <c r="I684" s="426"/>
      <c r="J684" s="426"/>
      <c r="K684" s="426"/>
      <c r="L684" s="426"/>
      <c r="M684" s="426"/>
      <c r="N684" s="426"/>
      <c r="O684" s="426"/>
      <c r="P684" s="426"/>
      <c r="Q684" s="426"/>
      <c r="R684" s="426"/>
      <c r="S684" s="426"/>
      <c r="T684" s="426"/>
      <c r="U684" s="426"/>
      <c r="V684" s="426"/>
      <c r="W684" s="426"/>
      <c r="X684" s="426"/>
      <c r="Y684" s="426"/>
      <c r="Z684" s="426"/>
    </row>
    <row r="685" spans="1:26" ht="15.75" customHeight="1">
      <c r="A685" s="426"/>
      <c r="B685" s="426"/>
      <c r="C685" s="426"/>
      <c r="D685" s="426"/>
      <c r="E685" s="426"/>
      <c r="F685" s="426"/>
      <c r="G685" s="426"/>
      <c r="H685" s="426"/>
      <c r="I685" s="426"/>
      <c r="J685" s="426"/>
      <c r="K685" s="426"/>
      <c r="L685" s="426"/>
      <c r="M685" s="426"/>
      <c r="N685" s="426"/>
      <c r="O685" s="426"/>
      <c r="P685" s="426"/>
      <c r="Q685" s="426"/>
      <c r="R685" s="426"/>
      <c r="S685" s="426"/>
      <c r="T685" s="426"/>
      <c r="U685" s="426"/>
      <c r="V685" s="426"/>
      <c r="W685" s="426"/>
      <c r="X685" s="426"/>
      <c r="Y685" s="426"/>
      <c r="Z685" s="426"/>
    </row>
    <row r="686" spans="1:26" ht="15.75" customHeight="1">
      <c r="A686" s="426"/>
      <c r="B686" s="426"/>
      <c r="C686" s="426"/>
      <c r="D686" s="426"/>
      <c r="E686" s="426"/>
      <c r="F686" s="426"/>
      <c r="G686" s="426"/>
      <c r="H686" s="426"/>
      <c r="I686" s="426"/>
      <c r="J686" s="426"/>
      <c r="K686" s="426"/>
      <c r="L686" s="426"/>
      <c r="M686" s="426"/>
      <c r="N686" s="426"/>
      <c r="O686" s="426"/>
      <c r="P686" s="426"/>
      <c r="Q686" s="426"/>
      <c r="R686" s="426"/>
      <c r="S686" s="426"/>
      <c r="T686" s="426"/>
      <c r="U686" s="426"/>
      <c r="V686" s="426"/>
      <c r="W686" s="426"/>
      <c r="X686" s="426"/>
      <c r="Y686" s="426"/>
      <c r="Z686" s="426"/>
    </row>
    <row r="687" spans="1:26" ht="15.75" customHeight="1">
      <c r="A687" s="426"/>
      <c r="B687" s="426"/>
      <c r="C687" s="426"/>
      <c r="D687" s="426"/>
      <c r="E687" s="426"/>
      <c r="F687" s="426"/>
      <c r="G687" s="426"/>
      <c r="H687" s="426"/>
      <c r="I687" s="426"/>
      <c r="J687" s="426"/>
      <c r="K687" s="426"/>
      <c r="L687" s="426"/>
      <c r="M687" s="426"/>
      <c r="N687" s="426"/>
      <c r="O687" s="426"/>
      <c r="P687" s="426"/>
      <c r="Q687" s="426"/>
      <c r="R687" s="426"/>
      <c r="S687" s="426"/>
      <c r="T687" s="426"/>
      <c r="U687" s="426"/>
      <c r="V687" s="426"/>
      <c r="W687" s="426"/>
      <c r="X687" s="426"/>
      <c r="Y687" s="426"/>
      <c r="Z687" s="426"/>
    </row>
    <row r="688" spans="1:26" ht="15.75" customHeight="1">
      <c r="A688" s="426"/>
      <c r="B688" s="426"/>
      <c r="C688" s="426"/>
      <c r="D688" s="426"/>
      <c r="E688" s="426"/>
      <c r="F688" s="426"/>
      <c r="G688" s="426"/>
      <c r="H688" s="426"/>
      <c r="I688" s="426"/>
      <c r="J688" s="426"/>
      <c r="K688" s="426"/>
      <c r="L688" s="426"/>
      <c r="M688" s="426"/>
      <c r="N688" s="426"/>
      <c r="O688" s="426"/>
      <c r="P688" s="426"/>
      <c r="Q688" s="426"/>
      <c r="R688" s="426"/>
      <c r="S688" s="426"/>
      <c r="T688" s="426"/>
      <c r="U688" s="426"/>
      <c r="V688" s="426"/>
      <c r="W688" s="426"/>
      <c r="X688" s="426"/>
      <c r="Y688" s="426"/>
      <c r="Z688" s="426"/>
    </row>
    <row r="689" spans="1:26" ht="15.75" customHeight="1">
      <c r="A689" s="426"/>
      <c r="B689" s="426"/>
      <c r="C689" s="426"/>
      <c r="D689" s="426"/>
      <c r="E689" s="426"/>
      <c r="F689" s="426"/>
      <c r="G689" s="426"/>
      <c r="H689" s="426"/>
      <c r="I689" s="426"/>
      <c r="J689" s="426"/>
      <c r="K689" s="426"/>
      <c r="L689" s="426"/>
      <c r="M689" s="426"/>
      <c r="N689" s="426"/>
      <c r="O689" s="426"/>
      <c r="P689" s="426"/>
      <c r="Q689" s="426"/>
      <c r="R689" s="426"/>
      <c r="S689" s="426"/>
      <c r="T689" s="426"/>
      <c r="U689" s="426"/>
      <c r="V689" s="426"/>
      <c r="W689" s="426"/>
      <c r="X689" s="426"/>
      <c r="Y689" s="426"/>
      <c r="Z689" s="426"/>
    </row>
    <row r="690" spans="1:26" ht="15.75" customHeight="1">
      <c r="A690" s="426"/>
      <c r="B690" s="426"/>
      <c r="C690" s="426"/>
      <c r="D690" s="426"/>
      <c r="E690" s="426"/>
      <c r="F690" s="426"/>
      <c r="G690" s="426"/>
      <c r="H690" s="426"/>
      <c r="I690" s="426"/>
      <c r="J690" s="426"/>
      <c r="K690" s="426"/>
      <c r="L690" s="426"/>
      <c r="M690" s="426"/>
      <c r="N690" s="426"/>
      <c r="O690" s="426"/>
      <c r="P690" s="426"/>
      <c r="Q690" s="426"/>
      <c r="R690" s="426"/>
      <c r="S690" s="426"/>
      <c r="T690" s="426"/>
      <c r="U690" s="426"/>
      <c r="V690" s="426"/>
      <c r="W690" s="426"/>
      <c r="X690" s="426"/>
      <c r="Y690" s="426"/>
      <c r="Z690" s="426"/>
    </row>
    <row r="691" spans="1:26" ht="15.75" customHeight="1">
      <c r="A691" s="426"/>
      <c r="B691" s="426"/>
      <c r="C691" s="426"/>
      <c r="D691" s="426"/>
      <c r="E691" s="426"/>
      <c r="F691" s="426"/>
      <c r="G691" s="426"/>
      <c r="H691" s="426"/>
      <c r="I691" s="426"/>
      <c r="J691" s="426"/>
      <c r="K691" s="426"/>
      <c r="L691" s="426"/>
      <c r="M691" s="426"/>
      <c r="N691" s="426"/>
      <c r="O691" s="426"/>
      <c r="P691" s="426"/>
      <c r="Q691" s="426"/>
      <c r="R691" s="426"/>
      <c r="S691" s="426"/>
      <c r="T691" s="426"/>
      <c r="U691" s="426"/>
      <c r="V691" s="426"/>
      <c r="W691" s="426"/>
      <c r="X691" s="426"/>
      <c r="Y691" s="426"/>
      <c r="Z691" s="426"/>
    </row>
    <row r="692" spans="1:26" ht="15.75" customHeight="1">
      <c r="A692" s="426"/>
      <c r="B692" s="426"/>
      <c r="C692" s="426"/>
      <c r="D692" s="426"/>
      <c r="E692" s="426"/>
      <c r="F692" s="426"/>
      <c r="G692" s="426"/>
      <c r="H692" s="426"/>
      <c r="I692" s="426"/>
      <c r="J692" s="426"/>
      <c r="K692" s="426"/>
      <c r="L692" s="426"/>
      <c r="M692" s="426"/>
      <c r="N692" s="426"/>
      <c r="O692" s="426"/>
      <c r="P692" s="426"/>
      <c r="Q692" s="426"/>
      <c r="R692" s="426"/>
      <c r="S692" s="426"/>
      <c r="T692" s="426"/>
      <c r="U692" s="426"/>
      <c r="V692" s="426"/>
      <c r="W692" s="426"/>
      <c r="X692" s="426"/>
      <c r="Y692" s="426"/>
      <c r="Z692" s="426"/>
    </row>
    <row r="693" spans="1:26" ht="15.75" customHeight="1">
      <c r="A693" s="426"/>
      <c r="B693" s="426"/>
      <c r="C693" s="426"/>
      <c r="D693" s="426"/>
      <c r="E693" s="426"/>
      <c r="F693" s="426"/>
      <c r="G693" s="426"/>
      <c r="H693" s="426"/>
      <c r="I693" s="426"/>
      <c r="J693" s="426"/>
      <c r="K693" s="426"/>
      <c r="L693" s="426"/>
      <c r="M693" s="426"/>
      <c r="N693" s="426"/>
      <c r="O693" s="426"/>
      <c r="P693" s="426"/>
      <c r="Q693" s="426"/>
      <c r="R693" s="426"/>
      <c r="S693" s="426"/>
      <c r="T693" s="426"/>
      <c r="U693" s="426"/>
      <c r="V693" s="426"/>
      <c r="W693" s="426"/>
      <c r="X693" s="426"/>
      <c r="Y693" s="426"/>
      <c r="Z693" s="426"/>
    </row>
    <row r="694" spans="1:26" ht="15.75" customHeight="1">
      <c r="A694" s="426"/>
      <c r="B694" s="426"/>
      <c r="C694" s="426"/>
      <c r="D694" s="426"/>
      <c r="E694" s="426"/>
      <c r="F694" s="426"/>
      <c r="G694" s="426"/>
      <c r="H694" s="426"/>
      <c r="I694" s="426"/>
      <c r="J694" s="426"/>
      <c r="K694" s="426"/>
      <c r="L694" s="426"/>
      <c r="M694" s="426"/>
      <c r="N694" s="426"/>
      <c r="O694" s="426"/>
      <c r="P694" s="426"/>
      <c r="Q694" s="426"/>
      <c r="R694" s="426"/>
      <c r="S694" s="426"/>
      <c r="T694" s="426"/>
      <c r="U694" s="426"/>
      <c r="V694" s="426"/>
      <c r="W694" s="426"/>
      <c r="X694" s="426"/>
      <c r="Y694" s="426"/>
      <c r="Z694" s="426"/>
    </row>
    <row r="695" spans="1:26" ht="15.75" customHeight="1">
      <c r="A695" s="426"/>
      <c r="B695" s="426"/>
      <c r="C695" s="426"/>
      <c r="D695" s="426"/>
      <c r="E695" s="426"/>
      <c r="F695" s="426"/>
      <c r="G695" s="426"/>
      <c r="H695" s="426"/>
      <c r="I695" s="426"/>
      <c r="J695" s="426"/>
      <c r="K695" s="426"/>
      <c r="L695" s="426"/>
      <c r="M695" s="426"/>
      <c r="N695" s="426"/>
      <c r="O695" s="426"/>
      <c r="P695" s="426"/>
      <c r="Q695" s="426"/>
      <c r="R695" s="426"/>
      <c r="S695" s="426"/>
      <c r="T695" s="426"/>
      <c r="U695" s="426"/>
      <c r="V695" s="426"/>
      <c r="W695" s="426"/>
      <c r="X695" s="426"/>
      <c r="Y695" s="426"/>
      <c r="Z695" s="426"/>
    </row>
    <row r="696" spans="1:26" ht="15.75" customHeight="1">
      <c r="A696" s="426"/>
      <c r="B696" s="426"/>
      <c r="C696" s="426"/>
      <c r="D696" s="426"/>
      <c r="E696" s="426"/>
      <c r="F696" s="426"/>
      <c r="G696" s="426"/>
      <c r="H696" s="426"/>
      <c r="I696" s="426"/>
      <c r="J696" s="426"/>
      <c r="K696" s="426"/>
      <c r="L696" s="426"/>
      <c r="M696" s="426"/>
      <c r="N696" s="426"/>
      <c r="O696" s="426"/>
      <c r="P696" s="426"/>
      <c r="Q696" s="426"/>
      <c r="R696" s="426"/>
      <c r="S696" s="426"/>
      <c r="T696" s="426"/>
      <c r="U696" s="426"/>
      <c r="V696" s="426"/>
      <c r="W696" s="426"/>
      <c r="X696" s="426"/>
      <c r="Y696" s="426"/>
      <c r="Z696" s="426"/>
    </row>
    <row r="697" spans="1:26" ht="15.75" customHeight="1">
      <c r="A697" s="426"/>
      <c r="B697" s="426"/>
      <c r="C697" s="426"/>
      <c r="D697" s="426"/>
      <c r="E697" s="426"/>
      <c r="F697" s="426"/>
      <c r="G697" s="426"/>
      <c r="H697" s="426"/>
      <c r="I697" s="426"/>
      <c r="J697" s="426"/>
      <c r="K697" s="426"/>
      <c r="L697" s="426"/>
      <c r="M697" s="426"/>
      <c r="N697" s="426"/>
      <c r="O697" s="426"/>
      <c r="P697" s="426"/>
      <c r="Q697" s="426"/>
      <c r="R697" s="426"/>
      <c r="S697" s="426"/>
      <c r="T697" s="426"/>
      <c r="U697" s="426"/>
      <c r="V697" s="426"/>
      <c r="W697" s="426"/>
      <c r="X697" s="426"/>
      <c r="Y697" s="426"/>
      <c r="Z697" s="426"/>
    </row>
    <row r="698" spans="1:26" ht="15.75" customHeight="1">
      <c r="A698" s="426"/>
      <c r="B698" s="426"/>
      <c r="C698" s="426"/>
      <c r="D698" s="426"/>
      <c r="E698" s="426"/>
      <c r="F698" s="426"/>
      <c r="G698" s="426"/>
      <c r="H698" s="426"/>
      <c r="I698" s="426"/>
      <c r="J698" s="426"/>
      <c r="K698" s="426"/>
      <c r="L698" s="426"/>
      <c r="M698" s="426"/>
      <c r="N698" s="426"/>
      <c r="O698" s="426"/>
      <c r="P698" s="426"/>
      <c r="Q698" s="426"/>
      <c r="R698" s="426"/>
      <c r="S698" s="426"/>
      <c r="T698" s="426"/>
      <c r="U698" s="426"/>
      <c r="V698" s="426"/>
      <c r="W698" s="426"/>
      <c r="X698" s="426"/>
      <c r="Y698" s="426"/>
      <c r="Z698" s="426"/>
    </row>
    <row r="699" spans="1:26" ht="15.75" customHeight="1">
      <c r="A699" s="426"/>
      <c r="B699" s="426"/>
      <c r="C699" s="426"/>
      <c r="D699" s="426"/>
      <c r="E699" s="426"/>
      <c r="F699" s="426"/>
      <c r="G699" s="426"/>
      <c r="H699" s="426"/>
      <c r="I699" s="426"/>
      <c r="J699" s="426"/>
      <c r="K699" s="426"/>
      <c r="L699" s="426"/>
      <c r="M699" s="426"/>
      <c r="N699" s="426"/>
      <c r="O699" s="426"/>
      <c r="P699" s="426"/>
      <c r="Q699" s="426"/>
      <c r="R699" s="426"/>
      <c r="S699" s="426"/>
      <c r="T699" s="426"/>
      <c r="U699" s="426"/>
      <c r="V699" s="426"/>
      <c r="W699" s="426"/>
      <c r="X699" s="426"/>
      <c r="Y699" s="426"/>
      <c r="Z699" s="426"/>
    </row>
    <row r="700" spans="1:26" ht="15.75" customHeight="1">
      <c r="A700" s="426"/>
      <c r="B700" s="426"/>
      <c r="C700" s="426"/>
      <c r="D700" s="426"/>
      <c r="E700" s="426"/>
      <c r="F700" s="426"/>
      <c r="G700" s="426"/>
      <c r="H700" s="426"/>
      <c r="I700" s="426"/>
      <c r="J700" s="426"/>
      <c r="K700" s="426"/>
      <c r="L700" s="426"/>
      <c r="M700" s="426"/>
      <c r="N700" s="426"/>
      <c r="O700" s="426"/>
      <c r="P700" s="426"/>
      <c r="Q700" s="426"/>
      <c r="R700" s="426"/>
      <c r="S700" s="426"/>
      <c r="T700" s="426"/>
      <c r="U700" s="426"/>
      <c r="V700" s="426"/>
      <c r="W700" s="426"/>
      <c r="X700" s="426"/>
      <c r="Y700" s="426"/>
      <c r="Z700" s="426"/>
    </row>
    <row r="701" spans="1:26" ht="15.75" customHeight="1">
      <c r="A701" s="426"/>
      <c r="B701" s="426"/>
      <c r="C701" s="426"/>
      <c r="D701" s="426"/>
      <c r="E701" s="426"/>
      <c r="F701" s="426"/>
      <c r="G701" s="426"/>
      <c r="H701" s="426"/>
      <c r="I701" s="426"/>
      <c r="J701" s="426"/>
      <c r="K701" s="426"/>
      <c r="L701" s="426"/>
      <c r="M701" s="426"/>
      <c r="N701" s="426"/>
      <c r="O701" s="426"/>
      <c r="P701" s="426"/>
      <c r="Q701" s="426"/>
      <c r="R701" s="426"/>
      <c r="S701" s="426"/>
      <c r="T701" s="426"/>
      <c r="U701" s="426"/>
      <c r="V701" s="426"/>
      <c r="W701" s="426"/>
      <c r="X701" s="426"/>
      <c r="Y701" s="426"/>
      <c r="Z701" s="426"/>
    </row>
    <row r="702" spans="1:26" ht="15.75" customHeight="1">
      <c r="A702" s="426"/>
      <c r="B702" s="426"/>
      <c r="C702" s="426"/>
      <c r="D702" s="426"/>
      <c r="E702" s="426"/>
      <c r="F702" s="426"/>
      <c r="G702" s="426"/>
      <c r="H702" s="426"/>
      <c r="I702" s="426"/>
      <c r="J702" s="426"/>
      <c r="K702" s="426"/>
      <c r="L702" s="426"/>
      <c r="M702" s="426"/>
      <c r="N702" s="426"/>
      <c r="O702" s="426"/>
      <c r="P702" s="426"/>
      <c r="Q702" s="426"/>
      <c r="R702" s="426"/>
      <c r="S702" s="426"/>
      <c r="T702" s="426"/>
      <c r="U702" s="426"/>
      <c r="V702" s="426"/>
      <c r="W702" s="426"/>
      <c r="X702" s="426"/>
      <c r="Y702" s="426"/>
      <c r="Z702" s="426"/>
    </row>
    <row r="703" spans="1:26" ht="15.75" customHeight="1">
      <c r="A703" s="426"/>
      <c r="B703" s="426"/>
      <c r="C703" s="426"/>
      <c r="D703" s="426"/>
      <c r="E703" s="426"/>
      <c r="F703" s="426"/>
      <c r="G703" s="426"/>
      <c r="H703" s="426"/>
      <c r="I703" s="426"/>
      <c r="J703" s="426"/>
      <c r="K703" s="426"/>
      <c r="L703" s="426"/>
      <c r="M703" s="426"/>
      <c r="N703" s="426"/>
      <c r="O703" s="426"/>
      <c r="P703" s="426"/>
      <c r="Q703" s="426"/>
      <c r="R703" s="426"/>
      <c r="S703" s="426"/>
      <c r="T703" s="426"/>
      <c r="U703" s="426"/>
      <c r="V703" s="426"/>
      <c r="W703" s="426"/>
      <c r="X703" s="426"/>
      <c r="Y703" s="426"/>
      <c r="Z703" s="426"/>
    </row>
    <row r="704" spans="1:26" ht="15.75" customHeight="1">
      <c r="A704" s="426"/>
      <c r="B704" s="426"/>
      <c r="C704" s="426"/>
      <c r="D704" s="426"/>
      <c r="E704" s="426"/>
      <c r="F704" s="426"/>
      <c r="G704" s="426"/>
      <c r="H704" s="426"/>
      <c r="I704" s="426"/>
      <c r="J704" s="426"/>
      <c r="K704" s="426"/>
      <c r="L704" s="426"/>
      <c r="M704" s="426"/>
      <c r="N704" s="426"/>
      <c r="O704" s="426"/>
      <c r="P704" s="426"/>
      <c r="Q704" s="426"/>
      <c r="R704" s="426"/>
      <c r="S704" s="426"/>
      <c r="T704" s="426"/>
      <c r="U704" s="426"/>
      <c r="V704" s="426"/>
      <c r="W704" s="426"/>
      <c r="X704" s="426"/>
      <c r="Y704" s="426"/>
      <c r="Z704" s="426"/>
    </row>
    <row r="705" spans="1:26" ht="15.75" customHeight="1">
      <c r="A705" s="426"/>
      <c r="B705" s="426"/>
      <c r="C705" s="426"/>
      <c r="D705" s="426"/>
      <c r="E705" s="426"/>
      <c r="F705" s="426"/>
      <c r="G705" s="426"/>
      <c r="H705" s="426"/>
      <c r="I705" s="426"/>
      <c r="J705" s="426"/>
      <c r="K705" s="426"/>
      <c r="L705" s="426"/>
      <c r="M705" s="426"/>
      <c r="N705" s="426"/>
      <c r="O705" s="426"/>
      <c r="P705" s="426"/>
      <c r="Q705" s="426"/>
      <c r="R705" s="426"/>
      <c r="S705" s="426"/>
      <c r="T705" s="426"/>
      <c r="U705" s="426"/>
      <c r="V705" s="426"/>
      <c r="W705" s="426"/>
      <c r="X705" s="426"/>
      <c r="Y705" s="426"/>
      <c r="Z705" s="426"/>
    </row>
    <row r="706" spans="1:26" ht="15.75" customHeight="1">
      <c r="A706" s="426"/>
      <c r="B706" s="426"/>
      <c r="C706" s="426"/>
      <c r="D706" s="426"/>
      <c r="E706" s="426"/>
      <c r="F706" s="426"/>
      <c r="G706" s="426"/>
      <c r="H706" s="426"/>
      <c r="I706" s="426"/>
      <c r="J706" s="426"/>
      <c r="K706" s="426"/>
      <c r="L706" s="426"/>
      <c r="M706" s="426"/>
      <c r="N706" s="426"/>
      <c r="O706" s="426"/>
      <c r="P706" s="426"/>
      <c r="Q706" s="426"/>
      <c r="R706" s="426"/>
      <c r="S706" s="426"/>
      <c r="T706" s="426"/>
      <c r="U706" s="426"/>
      <c r="V706" s="426"/>
      <c r="W706" s="426"/>
      <c r="X706" s="426"/>
      <c r="Y706" s="426"/>
      <c r="Z706" s="426"/>
    </row>
    <row r="707" spans="1:26" ht="15.75" customHeight="1">
      <c r="A707" s="426"/>
      <c r="B707" s="426"/>
      <c r="C707" s="426"/>
      <c r="D707" s="426"/>
      <c r="E707" s="426"/>
      <c r="F707" s="426"/>
      <c r="G707" s="426"/>
      <c r="H707" s="426"/>
      <c r="I707" s="426"/>
      <c r="J707" s="426"/>
      <c r="K707" s="426"/>
      <c r="L707" s="426"/>
      <c r="M707" s="426"/>
      <c r="N707" s="426"/>
      <c r="O707" s="426"/>
      <c r="P707" s="426"/>
      <c r="Q707" s="426"/>
      <c r="R707" s="426"/>
      <c r="S707" s="426"/>
      <c r="T707" s="426"/>
      <c r="U707" s="426"/>
      <c r="V707" s="426"/>
      <c r="W707" s="426"/>
      <c r="X707" s="426"/>
      <c r="Y707" s="426"/>
      <c r="Z707" s="426"/>
    </row>
    <row r="708" spans="1:26" ht="15.75" customHeight="1">
      <c r="A708" s="426"/>
      <c r="B708" s="426"/>
      <c r="C708" s="426"/>
      <c r="D708" s="426"/>
      <c r="E708" s="426"/>
      <c r="F708" s="426"/>
      <c r="G708" s="426"/>
      <c r="H708" s="426"/>
      <c r="I708" s="426"/>
      <c r="J708" s="426"/>
      <c r="K708" s="426"/>
      <c r="L708" s="426"/>
      <c r="M708" s="426"/>
      <c r="N708" s="426"/>
      <c r="O708" s="426"/>
      <c r="P708" s="426"/>
      <c r="Q708" s="426"/>
      <c r="R708" s="426"/>
      <c r="S708" s="426"/>
      <c r="T708" s="426"/>
      <c r="U708" s="426"/>
      <c r="V708" s="426"/>
      <c r="W708" s="426"/>
      <c r="X708" s="426"/>
      <c r="Y708" s="426"/>
      <c r="Z708" s="426"/>
    </row>
    <row r="709" spans="1:26" ht="15.75" customHeight="1">
      <c r="A709" s="426"/>
      <c r="B709" s="426"/>
      <c r="C709" s="426"/>
      <c r="D709" s="426"/>
      <c r="E709" s="426"/>
      <c r="F709" s="426"/>
      <c r="G709" s="426"/>
      <c r="H709" s="426"/>
      <c r="I709" s="426"/>
      <c r="J709" s="426"/>
      <c r="K709" s="426"/>
      <c r="L709" s="426"/>
      <c r="M709" s="426"/>
      <c r="N709" s="426"/>
      <c r="O709" s="426"/>
      <c r="P709" s="426"/>
      <c r="Q709" s="426"/>
      <c r="R709" s="426"/>
      <c r="S709" s="426"/>
      <c r="T709" s="426"/>
      <c r="U709" s="426"/>
      <c r="V709" s="426"/>
      <c r="W709" s="426"/>
      <c r="X709" s="426"/>
      <c r="Y709" s="426"/>
      <c r="Z709" s="426"/>
    </row>
    <row r="710" spans="1:26" ht="15.75" customHeight="1">
      <c r="A710" s="426"/>
      <c r="B710" s="426"/>
      <c r="C710" s="426"/>
      <c r="D710" s="426"/>
      <c r="E710" s="426"/>
      <c r="F710" s="426"/>
      <c r="G710" s="426"/>
      <c r="H710" s="426"/>
      <c r="I710" s="426"/>
      <c r="J710" s="426"/>
      <c r="K710" s="426"/>
      <c r="L710" s="426"/>
      <c r="M710" s="426"/>
      <c r="N710" s="426"/>
      <c r="O710" s="426"/>
      <c r="P710" s="426"/>
      <c r="Q710" s="426"/>
      <c r="R710" s="426"/>
      <c r="S710" s="426"/>
      <c r="T710" s="426"/>
      <c r="U710" s="426"/>
      <c r="V710" s="426"/>
      <c r="W710" s="426"/>
      <c r="X710" s="426"/>
      <c r="Y710" s="426"/>
      <c r="Z710" s="426"/>
    </row>
    <row r="711" spans="1:26" ht="15.75" customHeight="1">
      <c r="A711" s="426"/>
      <c r="B711" s="426"/>
      <c r="C711" s="426"/>
      <c r="D711" s="426"/>
      <c r="E711" s="426"/>
      <c r="F711" s="426"/>
      <c r="G711" s="426"/>
      <c r="H711" s="426"/>
      <c r="I711" s="426"/>
      <c r="J711" s="426"/>
      <c r="K711" s="426"/>
      <c r="L711" s="426"/>
      <c r="M711" s="426"/>
      <c r="N711" s="426"/>
      <c r="O711" s="426"/>
      <c r="P711" s="426"/>
      <c r="Q711" s="426"/>
      <c r="R711" s="426"/>
      <c r="S711" s="426"/>
      <c r="T711" s="426"/>
      <c r="U711" s="426"/>
      <c r="V711" s="426"/>
      <c r="W711" s="426"/>
      <c r="X711" s="426"/>
      <c r="Y711" s="426"/>
      <c r="Z711" s="426"/>
    </row>
    <row r="712" spans="1:26" ht="15.75" customHeight="1">
      <c r="A712" s="426"/>
      <c r="B712" s="426"/>
      <c r="C712" s="426"/>
      <c r="D712" s="426"/>
      <c r="E712" s="426"/>
      <c r="F712" s="426"/>
      <c r="G712" s="426"/>
      <c r="H712" s="426"/>
      <c r="I712" s="426"/>
      <c r="J712" s="426"/>
      <c r="K712" s="426"/>
      <c r="L712" s="426"/>
      <c r="M712" s="426"/>
      <c r="N712" s="426"/>
      <c r="O712" s="426"/>
      <c r="P712" s="426"/>
      <c r="Q712" s="426"/>
      <c r="R712" s="426"/>
      <c r="S712" s="426"/>
      <c r="T712" s="426"/>
      <c r="U712" s="426"/>
      <c r="V712" s="426"/>
      <c r="W712" s="426"/>
      <c r="X712" s="426"/>
      <c r="Y712" s="426"/>
      <c r="Z712" s="426"/>
    </row>
    <row r="713" spans="1:26" ht="15.75" customHeight="1">
      <c r="A713" s="426"/>
      <c r="B713" s="426"/>
      <c r="C713" s="426"/>
      <c r="D713" s="426"/>
      <c r="E713" s="426"/>
      <c r="F713" s="426"/>
      <c r="G713" s="426"/>
      <c r="H713" s="426"/>
      <c r="I713" s="426"/>
      <c r="J713" s="426"/>
      <c r="K713" s="426"/>
      <c r="L713" s="426"/>
      <c r="M713" s="426"/>
      <c r="N713" s="426"/>
      <c r="O713" s="426"/>
      <c r="P713" s="426"/>
      <c r="Q713" s="426"/>
      <c r="R713" s="426"/>
      <c r="S713" s="426"/>
      <c r="T713" s="426"/>
      <c r="U713" s="426"/>
      <c r="V713" s="426"/>
      <c r="W713" s="426"/>
      <c r="X713" s="426"/>
      <c r="Y713" s="426"/>
      <c r="Z713" s="426"/>
    </row>
    <row r="714" spans="1:26" ht="15.75" customHeight="1">
      <c r="A714" s="426"/>
      <c r="B714" s="426"/>
      <c r="C714" s="426"/>
      <c r="D714" s="426"/>
      <c r="E714" s="426"/>
      <c r="F714" s="426"/>
      <c r="G714" s="426"/>
      <c r="H714" s="426"/>
      <c r="I714" s="426"/>
      <c r="J714" s="426"/>
      <c r="K714" s="426"/>
      <c r="L714" s="426"/>
      <c r="M714" s="426"/>
      <c r="N714" s="426"/>
      <c r="O714" s="426"/>
      <c r="P714" s="426"/>
      <c r="Q714" s="426"/>
      <c r="R714" s="426"/>
      <c r="S714" s="426"/>
      <c r="T714" s="426"/>
      <c r="U714" s="426"/>
      <c r="V714" s="426"/>
      <c r="W714" s="426"/>
      <c r="X714" s="426"/>
      <c r="Y714" s="426"/>
      <c r="Z714" s="426"/>
    </row>
    <row r="715" spans="1:26" ht="15.75" customHeight="1">
      <c r="A715" s="426"/>
      <c r="B715" s="426"/>
      <c r="C715" s="426"/>
      <c r="D715" s="426"/>
      <c r="E715" s="426"/>
      <c r="F715" s="426"/>
      <c r="G715" s="426"/>
      <c r="H715" s="426"/>
      <c r="I715" s="426"/>
      <c r="J715" s="426"/>
      <c r="K715" s="426"/>
      <c r="L715" s="426"/>
      <c r="M715" s="426"/>
      <c r="N715" s="426"/>
      <c r="O715" s="426"/>
      <c r="P715" s="426"/>
      <c r="Q715" s="426"/>
      <c r="R715" s="426"/>
      <c r="S715" s="426"/>
      <c r="T715" s="426"/>
      <c r="U715" s="426"/>
      <c r="V715" s="426"/>
      <c r="W715" s="426"/>
      <c r="X715" s="426"/>
      <c r="Y715" s="426"/>
      <c r="Z715" s="426"/>
    </row>
    <row r="716" spans="1:26" ht="15.75" customHeight="1">
      <c r="A716" s="426"/>
      <c r="B716" s="426"/>
      <c r="C716" s="426"/>
      <c r="D716" s="426"/>
      <c r="E716" s="426"/>
      <c r="F716" s="426"/>
      <c r="G716" s="426"/>
      <c r="H716" s="426"/>
      <c r="I716" s="426"/>
      <c r="J716" s="426"/>
      <c r="K716" s="426"/>
      <c r="L716" s="426"/>
      <c r="M716" s="426"/>
      <c r="N716" s="426"/>
      <c r="O716" s="426"/>
      <c r="P716" s="426"/>
      <c r="Q716" s="426"/>
      <c r="R716" s="426"/>
      <c r="S716" s="426"/>
      <c r="T716" s="426"/>
      <c r="U716" s="426"/>
      <c r="V716" s="426"/>
      <c r="W716" s="426"/>
      <c r="X716" s="426"/>
      <c r="Y716" s="426"/>
      <c r="Z716" s="426"/>
    </row>
    <row r="717" spans="1:26" ht="15.75" customHeight="1">
      <c r="A717" s="426"/>
      <c r="B717" s="426"/>
      <c r="C717" s="426"/>
      <c r="D717" s="426"/>
      <c r="E717" s="426"/>
      <c r="F717" s="426"/>
      <c r="G717" s="426"/>
      <c r="H717" s="426"/>
      <c r="I717" s="426"/>
      <c r="J717" s="426"/>
      <c r="K717" s="426"/>
      <c r="L717" s="426"/>
      <c r="M717" s="426"/>
      <c r="N717" s="426"/>
      <c r="O717" s="426"/>
      <c r="P717" s="426"/>
      <c r="Q717" s="426"/>
      <c r="R717" s="426"/>
      <c r="S717" s="426"/>
      <c r="T717" s="426"/>
      <c r="U717" s="426"/>
      <c r="V717" s="426"/>
      <c r="W717" s="426"/>
      <c r="X717" s="426"/>
      <c r="Y717" s="426"/>
      <c r="Z717" s="426"/>
    </row>
    <row r="718" spans="1:26" ht="15.75" customHeight="1">
      <c r="A718" s="426"/>
      <c r="B718" s="426"/>
      <c r="C718" s="426"/>
      <c r="D718" s="426"/>
      <c r="E718" s="426"/>
      <c r="F718" s="426"/>
      <c r="G718" s="426"/>
      <c r="H718" s="426"/>
      <c r="I718" s="426"/>
      <c r="J718" s="426"/>
      <c r="K718" s="426"/>
      <c r="L718" s="426"/>
      <c r="M718" s="426"/>
      <c r="N718" s="426"/>
      <c r="O718" s="426"/>
      <c r="P718" s="426"/>
      <c r="Q718" s="426"/>
      <c r="R718" s="426"/>
      <c r="S718" s="426"/>
      <c r="T718" s="426"/>
      <c r="U718" s="426"/>
      <c r="V718" s="426"/>
      <c r="W718" s="426"/>
      <c r="X718" s="426"/>
      <c r="Y718" s="426"/>
      <c r="Z718" s="426"/>
    </row>
    <row r="719" spans="1:26" ht="15.75" customHeight="1">
      <c r="A719" s="426"/>
      <c r="B719" s="426"/>
      <c r="C719" s="426"/>
      <c r="D719" s="426"/>
      <c r="E719" s="426"/>
      <c r="F719" s="426"/>
      <c r="G719" s="426"/>
      <c r="H719" s="426"/>
      <c r="I719" s="426"/>
      <c r="J719" s="426"/>
      <c r="K719" s="426"/>
      <c r="L719" s="426"/>
      <c r="M719" s="426"/>
      <c r="N719" s="426"/>
      <c r="O719" s="426"/>
      <c r="P719" s="426"/>
      <c r="Q719" s="426"/>
      <c r="R719" s="426"/>
      <c r="S719" s="426"/>
      <c r="T719" s="426"/>
      <c r="U719" s="426"/>
      <c r="V719" s="426"/>
      <c r="W719" s="426"/>
      <c r="X719" s="426"/>
      <c r="Y719" s="426"/>
      <c r="Z719" s="426"/>
    </row>
    <row r="720" spans="1:26" ht="15.75" customHeight="1">
      <c r="A720" s="426"/>
      <c r="B720" s="426"/>
      <c r="C720" s="426"/>
      <c r="D720" s="426"/>
      <c r="E720" s="426"/>
      <c r="F720" s="426"/>
      <c r="G720" s="426"/>
      <c r="H720" s="426"/>
      <c r="I720" s="426"/>
      <c r="J720" s="426"/>
      <c r="K720" s="426"/>
      <c r="L720" s="426"/>
      <c r="M720" s="426"/>
      <c r="N720" s="426"/>
      <c r="O720" s="426"/>
      <c r="P720" s="426"/>
      <c r="Q720" s="426"/>
      <c r="R720" s="426"/>
      <c r="S720" s="426"/>
      <c r="T720" s="426"/>
      <c r="U720" s="426"/>
      <c r="V720" s="426"/>
      <c r="W720" s="426"/>
      <c r="X720" s="426"/>
      <c r="Y720" s="426"/>
      <c r="Z720" s="426"/>
    </row>
    <row r="721" spans="1:26" ht="15.75" customHeight="1">
      <c r="A721" s="426"/>
      <c r="B721" s="426"/>
      <c r="C721" s="426"/>
      <c r="D721" s="426"/>
      <c r="E721" s="426"/>
      <c r="F721" s="426"/>
      <c r="G721" s="426"/>
      <c r="H721" s="426"/>
      <c r="I721" s="426"/>
      <c r="J721" s="426"/>
      <c r="K721" s="426"/>
      <c r="L721" s="426"/>
      <c r="M721" s="426"/>
      <c r="N721" s="426"/>
      <c r="O721" s="426"/>
      <c r="P721" s="426"/>
      <c r="Q721" s="426"/>
      <c r="R721" s="426"/>
      <c r="S721" s="426"/>
      <c r="T721" s="426"/>
      <c r="U721" s="426"/>
      <c r="V721" s="426"/>
      <c r="W721" s="426"/>
      <c r="X721" s="426"/>
      <c r="Y721" s="426"/>
      <c r="Z721" s="426"/>
    </row>
    <row r="722" spans="1:26" ht="15.75" customHeight="1">
      <c r="A722" s="426"/>
      <c r="B722" s="426"/>
      <c r="C722" s="426"/>
      <c r="D722" s="426"/>
      <c r="E722" s="426"/>
      <c r="F722" s="426"/>
      <c r="G722" s="426"/>
      <c r="H722" s="426"/>
      <c r="I722" s="426"/>
      <c r="J722" s="426"/>
      <c r="K722" s="426"/>
      <c r="L722" s="426"/>
      <c r="M722" s="426"/>
      <c r="N722" s="426"/>
      <c r="O722" s="426"/>
      <c r="P722" s="426"/>
      <c r="Q722" s="426"/>
      <c r="R722" s="426"/>
      <c r="S722" s="426"/>
      <c r="T722" s="426"/>
      <c r="U722" s="426"/>
      <c r="V722" s="426"/>
      <c r="W722" s="426"/>
      <c r="X722" s="426"/>
      <c r="Y722" s="426"/>
      <c r="Z722" s="426"/>
    </row>
    <row r="723" spans="1:26" ht="15.75" customHeight="1">
      <c r="A723" s="426"/>
      <c r="B723" s="426"/>
      <c r="C723" s="426"/>
      <c r="D723" s="426"/>
      <c r="E723" s="426"/>
      <c r="F723" s="426"/>
      <c r="G723" s="426"/>
      <c r="H723" s="426"/>
      <c r="I723" s="426"/>
      <c r="J723" s="426"/>
      <c r="K723" s="426"/>
      <c r="L723" s="426"/>
      <c r="M723" s="426"/>
      <c r="N723" s="426"/>
      <c r="O723" s="426"/>
      <c r="P723" s="426"/>
      <c r="Q723" s="426"/>
      <c r="R723" s="426"/>
      <c r="S723" s="426"/>
      <c r="T723" s="426"/>
      <c r="U723" s="426"/>
      <c r="V723" s="426"/>
      <c r="W723" s="426"/>
      <c r="X723" s="426"/>
      <c r="Y723" s="426"/>
      <c r="Z723" s="426"/>
    </row>
    <row r="724" spans="1:26" ht="15.75" customHeight="1">
      <c r="A724" s="426"/>
      <c r="B724" s="426"/>
      <c r="C724" s="426"/>
      <c r="D724" s="426"/>
      <c r="E724" s="426"/>
      <c r="F724" s="426"/>
      <c r="G724" s="426"/>
      <c r="H724" s="426"/>
      <c r="I724" s="426"/>
      <c r="J724" s="426"/>
      <c r="K724" s="426"/>
      <c r="L724" s="426"/>
      <c r="M724" s="426"/>
      <c r="N724" s="426"/>
      <c r="O724" s="426"/>
      <c r="P724" s="426"/>
      <c r="Q724" s="426"/>
      <c r="R724" s="426"/>
      <c r="S724" s="426"/>
      <c r="T724" s="426"/>
      <c r="U724" s="426"/>
      <c r="V724" s="426"/>
      <c r="W724" s="426"/>
      <c r="X724" s="426"/>
      <c r="Y724" s="426"/>
      <c r="Z724" s="426"/>
    </row>
    <row r="725" spans="1:26" ht="15.75" customHeight="1">
      <c r="A725" s="426"/>
      <c r="B725" s="426"/>
      <c r="C725" s="426"/>
      <c r="D725" s="426"/>
      <c r="E725" s="426"/>
      <c r="F725" s="426"/>
      <c r="G725" s="426"/>
      <c r="H725" s="426"/>
      <c r="I725" s="426"/>
      <c r="J725" s="426"/>
      <c r="K725" s="426"/>
      <c r="L725" s="426"/>
      <c r="M725" s="426"/>
      <c r="N725" s="426"/>
      <c r="O725" s="426"/>
      <c r="P725" s="426"/>
      <c r="Q725" s="426"/>
      <c r="R725" s="426"/>
      <c r="S725" s="426"/>
      <c r="T725" s="426"/>
      <c r="U725" s="426"/>
      <c r="V725" s="426"/>
      <c r="W725" s="426"/>
      <c r="X725" s="426"/>
      <c r="Y725" s="426"/>
      <c r="Z725" s="426"/>
    </row>
    <row r="726" spans="1:26" ht="15.75" customHeight="1">
      <c r="A726" s="426"/>
      <c r="B726" s="426"/>
      <c r="C726" s="426"/>
      <c r="D726" s="426"/>
      <c r="E726" s="426"/>
      <c r="F726" s="426"/>
      <c r="G726" s="426"/>
      <c r="H726" s="426"/>
      <c r="I726" s="426"/>
      <c r="J726" s="426"/>
      <c r="K726" s="426"/>
      <c r="L726" s="426"/>
      <c r="M726" s="426"/>
      <c r="N726" s="426"/>
      <c r="O726" s="426"/>
      <c r="P726" s="426"/>
      <c r="Q726" s="426"/>
      <c r="R726" s="426"/>
      <c r="S726" s="426"/>
      <c r="T726" s="426"/>
      <c r="U726" s="426"/>
      <c r="V726" s="426"/>
      <c r="W726" s="426"/>
      <c r="X726" s="426"/>
      <c r="Y726" s="426"/>
      <c r="Z726" s="426"/>
    </row>
    <row r="727" spans="1:26" ht="15.75" customHeight="1">
      <c r="A727" s="426"/>
      <c r="B727" s="426"/>
      <c r="C727" s="426"/>
      <c r="D727" s="426"/>
      <c r="E727" s="426"/>
      <c r="F727" s="426"/>
      <c r="G727" s="426"/>
      <c r="H727" s="426"/>
      <c r="I727" s="426"/>
      <c r="J727" s="426"/>
      <c r="K727" s="426"/>
      <c r="L727" s="426"/>
      <c r="M727" s="426"/>
      <c r="N727" s="426"/>
      <c r="O727" s="426"/>
      <c r="P727" s="426"/>
      <c r="Q727" s="426"/>
      <c r="R727" s="426"/>
      <c r="S727" s="426"/>
      <c r="T727" s="426"/>
      <c r="U727" s="426"/>
      <c r="V727" s="426"/>
      <c r="W727" s="426"/>
      <c r="X727" s="426"/>
      <c r="Y727" s="426"/>
      <c r="Z727" s="426"/>
    </row>
    <row r="728" spans="1:26" ht="15.75" customHeight="1">
      <c r="A728" s="426"/>
      <c r="B728" s="426"/>
      <c r="C728" s="426"/>
      <c r="D728" s="426"/>
      <c r="E728" s="426"/>
      <c r="F728" s="426"/>
      <c r="G728" s="426"/>
      <c r="H728" s="426"/>
      <c r="I728" s="426"/>
      <c r="J728" s="426"/>
      <c r="K728" s="426"/>
      <c r="L728" s="426"/>
      <c r="M728" s="426"/>
      <c r="N728" s="426"/>
      <c r="O728" s="426"/>
      <c r="P728" s="426"/>
      <c r="Q728" s="426"/>
      <c r="R728" s="426"/>
      <c r="S728" s="426"/>
      <c r="T728" s="426"/>
      <c r="U728" s="426"/>
      <c r="V728" s="426"/>
      <c r="W728" s="426"/>
      <c r="X728" s="426"/>
      <c r="Y728" s="426"/>
      <c r="Z728" s="426"/>
    </row>
    <row r="729" spans="1:26" ht="15.75" customHeight="1">
      <c r="A729" s="426"/>
      <c r="B729" s="426"/>
      <c r="C729" s="426"/>
      <c r="D729" s="426"/>
      <c r="E729" s="426"/>
      <c r="F729" s="426"/>
      <c r="G729" s="426"/>
      <c r="H729" s="426"/>
      <c r="I729" s="426"/>
      <c r="J729" s="426"/>
      <c r="K729" s="426"/>
      <c r="L729" s="426"/>
      <c r="M729" s="426"/>
      <c r="N729" s="426"/>
      <c r="O729" s="426"/>
      <c r="P729" s="426"/>
      <c r="Q729" s="426"/>
      <c r="R729" s="426"/>
      <c r="S729" s="426"/>
      <c r="T729" s="426"/>
      <c r="U729" s="426"/>
      <c r="V729" s="426"/>
      <c r="W729" s="426"/>
      <c r="X729" s="426"/>
      <c r="Y729" s="426"/>
      <c r="Z729" s="426"/>
    </row>
    <row r="730" spans="1:26" ht="15.75" customHeight="1">
      <c r="A730" s="426"/>
      <c r="B730" s="426"/>
      <c r="C730" s="426"/>
      <c r="D730" s="426"/>
      <c r="E730" s="426"/>
      <c r="F730" s="426"/>
      <c r="G730" s="426"/>
      <c r="H730" s="426"/>
      <c r="I730" s="426"/>
      <c r="J730" s="426"/>
      <c r="K730" s="426"/>
      <c r="L730" s="426"/>
      <c r="M730" s="426"/>
      <c r="N730" s="426"/>
      <c r="O730" s="426"/>
      <c r="P730" s="426"/>
      <c r="Q730" s="426"/>
      <c r="R730" s="426"/>
      <c r="S730" s="426"/>
      <c r="T730" s="426"/>
      <c r="U730" s="426"/>
      <c r="V730" s="426"/>
      <c r="W730" s="426"/>
      <c r="X730" s="426"/>
      <c r="Y730" s="426"/>
      <c r="Z730" s="426"/>
    </row>
    <row r="731" spans="1:26" ht="15.75" customHeight="1">
      <c r="A731" s="426"/>
      <c r="B731" s="426"/>
      <c r="C731" s="426"/>
      <c r="D731" s="426"/>
      <c r="E731" s="426"/>
      <c r="F731" s="426"/>
      <c r="G731" s="426"/>
      <c r="H731" s="426"/>
      <c r="I731" s="426"/>
      <c r="J731" s="426"/>
      <c r="K731" s="426"/>
      <c r="L731" s="426"/>
      <c r="M731" s="426"/>
      <c r="N731" s="426"/>
      <c r="O731" s="426"/>
      <c r="P731" s="426"/>
      <c r="Q731" s="426"/>
      <c r="R731" s="426"/>
      <c r="S731" s="426"/>
      <c r="T731" s="426"/>
      <c r="U731" s="426"/>
      <c r="V731" s="426"/>
      <c r="W731" s="426"/>
      <c r="X731" s="426"/>
      <c r="Y731" s="426"/>
      <c r="Z731" s="426"/>
    </row>
    <row r="732" spans="1:26" ht="15.75" customHeight="1">
      <c r="A732" s="426"/>
      <c r="B732" s="426"/>
      <c r="C732" s="426"/>
      <c r="D732" s="426"/>
      <c r="E732" s="426"/>
      <c r="F732" s="426"/>
      <c r="G732" s="426"/>
      <c r="H732" s="426"/>
      <c r="I732" s="426"/>
      <c r="J732" s="426"/>
      <c r="K732" s="426"/>
      <c r="L732" s="426"/>
      <c r="M732" s="426"/>
      <c r="N732" s="426"/>
      <c r="O732" s="426"/>
      <c r="P732" s="426"/>
      <c r="Q732" s="426"/>
      <c r="R732" s="426"/>
      <c r="S732" s="426"/>
      <c r="T732" s="426"/>
      <c r="U732" s="426"/>
      <c r="V732" s="426"/>
      <c r="W732" s="426"/>
      <c r="X732" s="426"/>
      <c r="Y732" s="426"/>
      <c r="Z732" s="426"/>
    </row>
    <row r="733" spans="1:26" ht="15.75" customHeight="1">
      <c r="A733" s="426"/>
      <c r="B733" s="426"/>
      <c r="C733" s="426"/>
      <c r="D733" s="426"/>
      <c r="E733" s="426"/>
      <c r="F733" s="426"/>
      <c r="G733" s="426"/>
      <c r="H733" s="426"/>
      <c r="I733" s="426"/>
      <c r="J733" s="426"/>
      <c r="K733" s="426"/>
      <c r="L733" s="426"/>
      <c r="M733" s="426"/>
      <c r="N733" s="426"/>
      <c r="O733" s="426"/>
      <c r="P733" s="426"/>
      <c r="Q733" s="426"/>
      <c r="R733" s="426"/>
      <c r="S733" s="426"/>
      <c r="T733" s="426"/>
      <c r="U733" s="426"/>
      <c r="V733" s="426"/>
      <c r="W733" s="426"/>
      <c r="X733" s="426"/>
      <c r="Y733" s="426"/>
      <c r="Z733" s="426"/>
    </row>
    <row r="734" spans="1:26" ht="15.75" customHeight="1">
      <c r="A734" s="426"/>
      <c r="B734" s="426"/>
      <c r="C734" s="426"/>
      <c r="D734" s="426"/>
      <c r="E734" s="426"/>
      <c r="F734" s="426"/>
      <c r="G734" s="426"/>
      <c r="H734" s="426"/>
      <c r="I734" s="426"/>
      <c r="J734" s="426"/>
      <c r="K734" s="426"/>
      <c r="L734" s="426"/>
      <c r="M734" s="426"/>
      <c r="N734" s="426"/>
      <c r="O734" s="426"/>
      <c r="P734" s="426"/>
      <c r="Q734" s="426"/>
      <c r="R734" s="426"/>
      <c r="S734" s="426"/>
      <c r="T734" s="426"/>
      <c r="U734" s="426"/>
      <c r="V734" s="426"/>
      <c r="W734" s="426"/>
      <c r="X734" s="426"/>
      <c r="Y734" s="426"/>
      <c r="Z734" s="426"/>
    </row>
    <row r="735" spans="1:26" ht="15.75" customHeight="1">
      <c r="A735" s="426"/>
      <c r="B735" s="426"/>
      <c r="C735" s="426"/>
      <c r="D735" s="426"/>
      <c r="E735" s="426"/>
      <c r="F735" s="426"/>
      <c r="G735" s="426"/>
      <c r="H735" s="426"/>
      <c r="I735" s="426"/>
      <c r="J735" s="426"/>
      <c r="K735" s="426"/>
      <c r="L735" s="426"/>
      <c r="M735" s="426"/>
      <c r="N735" s="426"/>
      <c r="O735" s="426"/>
      <c r="P735" s="426"/>
      <c r="Q735" s="426"/>
      <c r="R735" s="426"/>
      <c r="S735" s="426"/>
      <c r="T735" s="426"/>
      <c r="U735" s="426"/>
      <c r="V735" s="426"/>
      <c r="W735" s="426"/>
      <c r="X735" s="426"/>
      <c r="Y735" s="426"/>
      <c r="Z735" s="426"/>
    </row>
    <row r="736" spans="1:26" ht="15.75" customHeight="1">
      <c r="A736" s="426"/>
      <c r="B736" s="426"/>
      <c r="C736" s="426"/>
      <c r="D736" s="426"/>
      <c r="E736" s="426"/>
      <c r="F736" s="426"/>
      <c r="G736" s="426"/>
      <c r="H736" s="426"/>
      <c r="I736" s="426"/>
      <c r="J736" s="426"/>
      <c r="K736" s="426"/>
      <c r="L736" s="426"/>
      <c r="M736" s="426"/>
      <c r="N736" s="426"/>
      <c r="O736" s="426"/>
      <c r="P736" s="426"/>
      <c r="Q736" s="426"/>
      <c r="R736" s="426"/>
      <c r="S736" s="426"/>
      <c r="T736" s="426"/>
      <c r="U736" s="426"/>
      <c r="V736" s="426"/>
      <c r="W736" s="426"/>
      <c r="X736" s="426"/>
      <c r="Y736" s="426"/>
      <c r="Z736" s="426"/>
    </row>
    <row r="737" spans="1:26" ht="15.75" customHeight="1">
      <c r="A737" s="426"/>
      <c r="B737" s="426"/>
      <c r="C737" s="426"/>
      <c r="D737" s="426"/>
      <c r="E737" s="426"/>
      <c r="F737" s="426"/>
      <c r="G737" s="426"/>
      <c r="H737" s="426"/>
      <c r="I737" s="426"/>
      <c r="J737" s="426"/>
      <c r="K737" s="426"/>
      <c r="L737" s="426"/>
      <c r="M737" s="426"/>
      <c r="N737" s="426"/>
      <c r="O737" s="426"/>
      <c r="P737" s="426"/>
      <c r="Q737" s="426"/>
      <c r="R737" s="426"/>
      <c r="S737" s="426"/>
      <c r="T737" s="426"/>
      <c r="U737" s="426"/>
      <c r="V737" s="426"/>
      <c r="W737" s="426"/>
      <c r="X737" s="426"/>
      <c r="Y737" s="426"/>
      <c r="Z737" s="426"/>
    </row>
    <row r="738" spans="1:26" ht="15.75" customHeight="1">
      <c r="A738" s="426"/>
      <c r="B738" s="426"/>
      <c r="C738" s="426"/>
      <c r="D738" s="426"/>
      <c r="E738" s="426"/>
      <c r="F738" s="426"/>
      <c r="G738" s="426"/>
      <c r="H738" s="426"/>
      <c r="I738" s="426"/>
      <c r="J738" s="426"/>
      <c r="K738" s="426"/>
      <c r="L738" s="426"/>
      <c r="M738" s="426"/>
      <c r="N738" s="426"/>
      <c r="O738" s="426"/>
      <c r="P738" s="426"/>
      <c r="Q738" s="426"/>
      <c r="R738" s="426"/>
      <c r="S738" s="426"/>
      <c r="T738" s="426"/>
      <c r="U738" s="426"/>
      <c r="V738" s="426"/>
      <c r="W738" s="426"/>
      <c r="X738" s="426"/>
      <c r="Y738" s="426"/>
      <c r="Z738" s="426"/>
    </row>
    <row r="739" spans="1:26" ht="15.75" customHeight="1">
      <c r="A739" s="426"/>
      <c r="B739" s="426"/>
      <c r="C739" s="426"/>
      <c r="D739" s="426"/>
      <c r="E739" s="426"/>
      <c r="F739" s="426"/>
      <c r="G739" s="426"/>
      <c r="H739" s="426"/>
      <c r="I739" s="426"/>
      <c r="J739" s="426"/>
      <c r="K739" s="426"/>
      <c r="L739" s="426"/>
      <c r="M739" s="426"/>
      <c r="N739" s="426"/>
      <c r="O739" s="426"/>
      <c r="P739" s="426"/>
      <c r="Q739" s="426"/>
      <c r="R739" s="426"/>
      <c r="S739" s="426"/>
      <c r="T739" s="426"/>
      <c r="U739" s="426"/>
      <c r="V739" s="426"/>
      <c r="W739" s="426"/>
      <c r="X739" s="426"/>
      <c r="Y739" s="426"/>
      <c r="Z739" s="426"/>
    </row>
    <row r="740" spans="1:26" ht="15.75" customHeight="1">
      <c r="A740" s="426"/>
      <c r="B740" s="426"/>
      <c r="C740" s="426"/>
      <c r="D740" s="426"/>
      <c r="E740" s="426"/>
      <c r="F740" s="426"/>
      <c r="G740" s="426"/>
      <c r="H740" s="426"/>
      <c r="I740" s="426"/>
      <c r="J740" s="426"/>
      <c r="K740" s="426"/>
      <c r="L740" s="426"/>
      <c r="M740" s="426"/>
      <c r="N740" s="426"/>
      <c r="O740" s="426"/>
      <c r="P740" s="426"/>
      <c r="Q740" s="426"/>
      <c r="R740" s="426"/>
      <c r="S740" s="426"/>
      <c r="T740" s="426"/>
      <c r="U740" s="426"/>
      <c r="V740" s="426"/>
      <c r="W740" s="426"/>
      <c r="X740" s="426"/>
      <c r="Y740" s="426"/>
      <c r="Z740" s="426"/>
    </row>
    <row r="741" spans="1:26" ht="15.75" customHeight="1">
      <c r="A741" s="426"/>
      <c r="B741" s="426"/>
      <c r="C741" s="426"/>
      <c r="D741" s="426"/>
      <c r="E741" s="426"/>
      <c r="F741" s="426"/>
      <c r="G741" s="426"/>
      <c r="H741" s="426"/>
      <c r="I741" s="426"/>
      <c r="J741" s="426"/>
      <c r="K741" s="426"/>
      <c r="L741" s="426"/>
      <c r="M741" s="426"/>
      <c r="N741" s="426"/>
      <c r="O741" s="426"/>
      <c r="P741" s="426"/>
      <c r="Q741" s="426"/>
      <c r="R741" s="426"/>
      <c r="S741" s="426"/>
      <c r="T741" s="426"/>
      <c r="U741" s="426"/>
      <c r="V741" s="426"/>
      <c r="W741" s="426"/>
      <c r="X741" s="426"/>
      <c r="Y741" s="426"/>
      <c r="Z741" s="426"/>
    </row>
    <row r="742" spans="1:26" ht="15.75" customHeight="1">
      <c r="A742" s="426"/>
      <c r="B742" s="426"/>
      <c r="C742" s="426"/>
      <c r="D742" s="426"/>
      <c r="E742" s="426"/>
      <c r="F742" s="426"/>
      <c r="G742" s="426"/>
      <c r="H742" s="426"/>
      <c r="I742" s="426"/>
      <c r="J742" s="426"/>
      <c r="K742" s="426"/>
      <c r="L742" s="426"/>
      <c r="M742" s="426"/>
      <c r="N742" s="426"/>
      <c r="O742" s="426"/>
      <c r="P742" s="426"/>
      <c r="Q742" s="426"/>
      <c r="R742" s="426"/>
      <c r="S742" s="426"/>
      <c r="T742" s="426"/>
      <c r="U742" s="426"/>
      <c r="V742" s="426"/>
      <c r="W742" s="426"/>
      <c r="X742" s="426"/>
      <c r="Y742" s="426"/>
      <c r="Z742" s="426"/>
    </row>
    <row r="743" spans="1:26" ht="15.75" customHeight="1">
      <c r="A743" s="426"/>
      <c r="B743" s="426"/>
      <c r="C743" s="426"/>
      <c r="D743" s="426"/>
      <c r="E743" s="426"/>
      <c r="F743" s="426"/>
      <c r="G743" s="426"/>
      <c r="H743" s="426"/>
      <c r="I743" s="426"/>
      <c r="J743" s="426"/>
      <c r="K743" s="426"/>
      <c r="L743" s="426"/>
      <c r="M743" s="426"/>
      <c r="N743" s="426"/>
      <c r="O743" s="426"/>
      <c r="P743" s="426"/>
      <c r="Q743" s="426"/>
      <c r="R743" s="426"/>
      <c r="S743" s="426"/>
      <c r="T743" s="426"/>
      <c r="U743" s="426"/>
      <c r="V743" s="426"/>
      <c r="W743" s="426"/>
      <c r="X743" s="426"/>
      <c r="Y743" s="426"/>
      <c r="Z743" s="426"/>
    </row>
    <row r="744" spans="1:26" ht="15.75" customHeight="1">
      <c r="A744" s="426"/>
      <c r="B744" s="426"/>
      <c r="C744" s="426"/>
      <c r="D744" s="426"/>
      <c r="E744" s="426"/>
      <c r="F744" s="426"/>
      <c r="G744" s="426"/>
      <c r="H744" s="426"/>
      <c r="I744" s="426"/>
      <c r="J744" s="426"/>
      <c r="K744" s="426"/>
      <c r="L744" s="426"/>
      <c r="M744" s="426"/>
      <c r="N744" s="426"/>
      <c r="O744" s="426"/>
      <c r="P744" s="426"/>
      <c r="Q744" s="426"/>
      <c r="R744" s="426"/>
      <c r="S744" s="426"/>
      <c r="T744" s="426"/>
      <c r="U744" s="426"/>
      <c r="V744" s="426"/>
      <c r="W744" s="426"/>
      <c r="X744" s="426"/>
      <c r="Y744" s="426"/>
      <c r="Z744" s="426"/>
    </row>
    <row r="745" spans="1:26" ht="15.75" customHeight="1">
      <c r="A745" s="426"/>
      <c r="B745" s="426"/>
      <c r="C745" s="426"/>
      <c r="D745" s="426"/>
      <c r="E745" s="426"/>
      <c r="F745" s="426"/>
      <c r="G745" s="426"/>
      <c r="H745" s="426"/>
      <c r="I745" s="426"/>
      <c r="J745" s="426"/>
      <c r="K745" s="426"/>
      <c r="L745" s="426"/>
      <c r="M745" s="426"/>
      <c r="N745" s="426"/>
      <c r="O745" s="426"/>
      <c r="P745" s="426"/>
      <c r="Q745" s="426"/>
      <c r="R745" s="426"/>
      <c r="S745" s="426"/>
      <c r="T745" s="426"/>
      <c r="U745" s="426"/>
      <c r="V745" s="426"/>
      <c r="W745" s="426"/>
      <c r="X745" s="426"/>
      <c r="Y745" s="426"/>
      <c r="Z745" s="426"/>
    </row>
    <row r="746" spans="1:26" ht="15.75" customHeight="1">
      <c r="A746" s="426"/>
      <c r="B746" s="426"/>
      <c r="C746" s="426"/>
      <c r="D746" s="426"/>
      <c r="E746" s="426"/>
      <c r="F746" s="426"/>
      <c r="G746" s="426"/>
      <c r="H746" s="426"/>
      <c r="I746" s="426"/>
      <c r="J746" s="426"/>
      <c r="K746" s="426"/>
      <c r="L746" s="426"/>
      <c r="M746" s="426"/>
      <c r="N746" s="426"/>
      <c r="O746" s="426"/>
      <c r="P746" s="426"/>
      <c r="Q746" s="426"/>
      <c r="R746" s="426"/>
      <c r="S746" s="426"/>
      <c r="T746" s="426"/>
      <c r="U746" s="426"/>
      <c r="V746" s="426"/>
      <c r="W746" s="426"/>
      <c r="X746" s="426"/>
      <c r="Y746" s="426"/>
      <c r="Z746" s="426"/>
    </row>
    <row r="747" spans="1:26" ht="15.75" customHeight="1">
      <c r="A747" s="426"/>
      <c r="B747" s="426"/>
      <c r="C747" s="426"/>
      <c r="D747" s="426"/>
      <c r="E747" s="426"/>
      <c r="F747" s="426"/>
      <c r="G747" s="426"/>
      <c r="H747" s="426"/>
      <c r="I747" s="426"/>
      <c r="J747" s="426"/>
      <c r="K747" s="426"/>
      <c r="L747" s="426"/>
      <c r="M747" s="426"/>
      <c r="N747" s="426"/>
      <c r="O747" s="426"/>
      <c r="P747" s="426"/>
      <c r="Q747" s="426"/>
      <c r="R747" s="426"/>
      <c r="S747" s="426"/>
      <c r="T747" s="426"/>
      <c r="U747" s="426"/>
      <c r="V747" s="426"/>
      <c r="W747" s="426"/>
      <c r="X747" s="426"/>
      <c r="Y747" s="426"/>
      <c r="Z747" s="426"/>
    </row>
    <row r="748" spans="1:26" ht="15.75" customHeight="1">
      <c r="A748" s="426"/>
      <c r="B748" s="426"/>
      <c r="C748" s="426"/>
      <c r="D748" s="426"/>
      <c r="E748" s="426"/>
      <c r="F748" s="426"/>
      <c r="G748" s="426"/>
      <c r="H748" s="426"/>
      <c r="I748" s="426"/>
      <c r="J748" s="426"/>
      <c r="K748" s="426"/>
      <c r="L748" s="426"/>
      <c r="M748" s="426"/>
      <c r="N748" s="426"/>
      <c r="O748" s="426"/>
      <c r="P748" s="426"/>
      <c r="Q748" s="426"/>
      <c r="R748" s="426"/>
      <c r="S748" s="426"/>
      <c r="T748" s="426"/>
      <c r="U748" s="426"/>
      <c r="V748" s="426"/>
      <c r="W748" s="426"/>
      <c r="X748" s="426"/>
      <c r="Y748" s="426"/>
      <c r="Z748" s="426"/>
    </row>
    <row r="749" spans="1:26" ht="15.75" customHeight="1">
      <c r="A749" s="426"/>
      <c r="B749" s="426"/>
      <c r="C749" s="426"/>
      <c r="D749" s="426"/>
      <c r="E749" s="426"/>
      <c r="F749" s="426"/>
      <c r="G749" s="426"/>
      <c r="H749" s="426"/>
      <c r="I749" s="426"/>
      <c r="J749" s="426"/>
      <c r="K749" s="426"/>
      <c r="L749" s="426"/>
      <c r="M749" s="426"/>
      <c r="N749" s="426"/>
      <c r="O749" s="426"/>
      <c r="P749" s="426"/>
      <c r="Q749" s="426"/>
      <c r="R749" s="426"/>
      <c r="S749" s="426"/>
      <c r="T749" s="426"/>
      <c r="U749" s="426"/>
      <c r="V749" s="426"/>
      <c r="W749" s="426"/>
      <c r="X749" s="426"/>
      <c r="Y749" s="426"/>
      <c r="Z749" s="426"/>
    </row>
    <row r="750" spans="1:26" ht="15.75" customHeight="1">
      <c r="A750" s="426"/>
      <c r="B750" s="426"/>
      <c r="C750" s="426"/>
      <c r="D750" s="426"/>
      <c r="E750" s="426"/>
      <c r="F750" s="426"/>
      <c r="G750" s="426"/>
      <c r="H750" s="426"/>
      <c r="I750" s="426"/>
      <c r="J750" s="426"/>
      <c r="K750" s="426"/>
      <c r="L750" s="426"/>
      <c r="M750" s="426"/>
      <c r="N750" s="426"/>
      <c r="O750" s="426"/>
      <c r="P750" s="426"/>
      <c r="Q750" s="426"/>
      <c r="R750" s="426"/>
      <c r="S750" s="426"/>
      <c r="T750" s="426"/>
      <c r="U750" s="426"/>
      <c r="V750" s="426"/>
      <c r="W750" s="426"/>
      <c r="X750" s="426"/>
      <c r="Y750" s="426"/>
      <c r="Z750" s="426"/>
    </row>
    <row r="751" spans="1:26" ht="15.75" customHeight="1">
      <c r="A751" s="426"/>
      <c r="B751" s="426"/>
      <c r="C751" s="426"/>
      <c r="D751" s="426"/>
      <c r="E751" s="426"/>
      <c r="F751" s="426"/>
      <c r="G751" s="426"/>
      <c r="H751" s="426"/>
      <c r="I751" s="426"/>
      <c r="J751" s="426"/>
      <c r="K751" s="426"/>
      <c r="L751" s="426"/>
      <c r="M751" s="426"/>
      <c r="N751" s="426"/>
      <c r="O751" s="426"/>
      <c r="P751" s="426"/>
      <c r="Q751" s="426"/>
      <c r="R751" s="426"/>
      <c r="S751" s="426"/>
      <c r="T751" s="426"/>
      <c r="U751" s="426"/>
      <c r="V751" s="426"/>
      <c r="W751" s="426"/>
      <c r="X751" s="426"/>
      <c r="Y751" s="426"/>
      <c r="Z751" s="426"/>
    </row>
    <row r="752" spans="1:26" ht="15.75" customHeight="1">
      <c r="A752" s="426"/>
      <c r="B752" s="426"/>
      <c r="C752" s="426"/>
      <c r="D752" s="426"/>
      <c r="E752" s="426"/>
      <c r="F752" s="426"/>
      <c r="G752" s="426"/>
      <c r="H752" s="426"/>
      <c r="I752" s="426"/>
      <c r="J752" s="426"/>
      <c r="K752" s="426"/>
      <c r="L752" s="426"/>
      <c r="M752" s="426"/>
      <c r="N752" s="426"/>
      <c r="O752" s="426"/>
      <c r="P752" s="426"/>
      <c r="Q752" s="426"/>
      <c r="R752" s="426"/>
      <c r="S752" s="426"/>
      <c r="T752" s="426"/>
      <c r="U752" s="426"/>
      <c r="V752" s="426"/>
      <c r="W752" s="426"/>
      <c r="X752" s="426"/>
      <c r="Y752" s="426"/>
      <c r="Z752" s="426"/>
    </row>
    <row r="753" spans="1:26" ht="15.75" customHeight="1">
      <c r="A753" s="426"/>
      <c r="B753" s="426"/>
      <c r="C753" s="426"/>
      <c r="D753" s="426"/>
      <c r="E753" s="426"/>
      <c r="F753" s="426"/>
      <c r="G753" s="426"/>
      <c r="H753" s="426"/>
      <c r="I753" s="426"/>
      <c r="J753" s="426"/>
      <c r="K753" s="426"/>
      <c r="L753" s="426"/>
      <c r="M753" s="426"/>
      <c r="N753" s="426"/>
      <c r="O753" s="426"/>
      <c r="P753" s="426"/>
      <c r="Q753" s="426"/>
      <c r="R753" s="426"/>
      <c r="S753" s="426"/>
      <c r="T753" s="426"/>
      <c r="U753" s="426"/>
      <c r="V753" s="426"/>
      <c r="W753" s="426"/>
      <c r="X753" s="426"/>
      <c r="Y753" s="426"/>
      <c r="Z753" s="426"/>
    </row>
    <row r="754" spans="1:26" ht="15.75" customHeight="1">
      <c r="A754" s="426"/>
      <c r="B754" s="426"/>
      <c r="C754" s="426"/>
      <c r="D754" s="426"/>
      <c r="E754" s="426"/>
      <c r="F754" s="426"/>
      <c r="G754" s="426"/>
      <c r="H754" s="426"/>
      <c r="I754" s="426"/>
      <c r="J754" s="426"/>
      <c r="K754" s="426"/>
      <c r="L754" s="426"/>
      <c r="M754" s="426"/>
      <c r="N754" s="426"/>
      <c r="O754" s="426"/>
      <c r="P754" s="426"/>
      <c r="Q754" s="426"/>
      <c r="R754" s="426"/>
      <c r="S754" s="426"/>
      <c r="T754" s="426"/>
      <c r="U754" s="426"/>
      <c r="V754" s="426"/>
      <c r="W754" s="426"/>
      <c r="X754" s="426"/>
      <c r="Y754" s="426"/>
      <c r="Z754" s="426"/>
    </row>
    <row r="755" spans="1:26" ht="15.75" customHeight="1">
      <c r="A755" s="426"/>
      <c r="B755" s="426"/>
      <c r="C755" s="426"/>
      <c r="D755" s="426"/>
      <c r="E755" s="426"/>
      <c r="F755" s="426"/>
      <c r="G755" s="426"/>
      <c r="H755" s="426"/>
      <c r="I755" s="426"/>
      <c r="J755" s="426"/>
      <c r="K755" s="426"/>
      <c r="L755" s="426"/>
      <c r="M755" s="426"/>
      <c r="N755" s="426"/>
      <c r="O755" s="426"/>
      <c r="P755" s="426"/>
      <c r="Q755" s="426"/>
      <c r="R755" s="426"/>
      <c r="S755" s="426"/>
      <c r="T755" s="426"/>
      <c r="U755" s="426"/>
      <c r="V755" s="426"/>
      <c r="W755" s="426"/>
      <c r="X755" s="426"/>
      <c r="Y755" s="426"/>
      <c r="Z755" s="426"/>
    </row>
    <row r="756" spans="1:26" ht="15.75" customHeight="1">
      <c r="A756" s="426"/>
      <c r="B756" s="426"/>
      <c r="C756" s="426"/>
      <c r="D756" s="426"/>
      <c r="E756" s="426"/>
      <c r="F756" s="426"/>
      <c r="G756" s="426"/>
      <c r="H756" s="426"/>
      <c r="I756" s="426"/>
      <c r="J756" s="426"/>
      <c r="K756" s="426"/>
      <c r="L756" s="426"/>
      <c r="M756" s="426"/>
      <c r="N756" s="426"/>
      <c r="O756" s="426"/>
      <c r="P756" s="426"/>
      <c r="Q756" s="426"/>
      <c r="R756" s="426"/>
      <c r="S756" s="426"/>
      <c r="T756" s="426"/>
      <c r="U756" s="426"/>
      <c r="V756" s="426"/>
      <c r="W756" s="426"/>
      <c r="X756" s="426"/>
      <c r="Y756" s="426"/>
      <c r="Z756" s="426"/>
    </row>
    <row r="757" spans="1:26" ht="15.75" customHeight="1">
      <c r="A757" s="426"/>
      <c r="B757" s="426"/>
      <c r="C757" s="426"/>
      <c r="D757" s="426"/>
      <c r="E757" s="426"/>
      <c r="F757" s="426"/>
      <c r="G757" s="426"/>
      <c r="H757" s="426"/>
      <c r="I757" s="426"/>
      <c r="J757" s="426"/>
      <c r="K757" s="426"/>
      <c r="L757" s="426"/>
      <c r="M757" s="426"/>
      <c r="N757" s="426"/>
      <c r="O757" s="426"/>
      <c r="P757" s="426"/>
      <c r="Q757" s="426"/>
      <c r="R757" s="426"/>
      <c r="S757" s="426"/>
      <c r="T757" s="426"/>
      <c r="U757" s="426"/>
      <c r="V757" s="426"/>
      <c r="W757" s="426"/>
      <c r="X757" s="426"/>
      <c r="Y757" s="426"/>
      <c r="Z757" s="426"/>
    </row>
    <row r="758" spans="1:26" ht="15.75" customHeight="1">
      <c r="A758" s="426"/>
      <c r="B758" s="426"/>
      <c r="C758" s="426"/>
      <c r="D758" s="426"/>
      <c r="E758" s="426"/>
      <c r="F758" s="426"/>
      <c r="G758" s="426"/>
      <c r="H758" s="426"/>
      <c r="I758" s="426"/>
      <c r="J758" s="426"/>
      <c r="K758" s="426"/>
      <c r="L758" s="426"/>
      <c r="M758" s="426"/>
      <c r="N758" s="426"/>
      <c r="O758" s="426"/>
      <c r="P758" s="426"/>
      <c r="Q758" s="426"/>
      <c r="R758" s="426"/>
      <c r="S758" s="426"/>
      <c r="T758" s="426"/>
      <c r="U758" s="426"/>
      <c r="V758" s="426"/>
      <c r="W758" s="426"/>
      <c r="X758" s="426"/>
      <c r="Y758" s="426"/>
      <c r="Z758" s="426"/>
    </row>
    <row r="759" spans="1:26" ht="15.75" customHeight="1">
      <c r="A759" s="426"/>
      <c r="B759" s="426"/>
      <c r="C759" s="426"/>
      <c r="D759" s="426"/>
      <c r="E759" s="426"/>
      <c r="F759" s="426"/>
      <c r="G759" s="426"/>
      <c r="H759" s="426"/>
      <c r="I759" s="426"/>
      <c r="J759" s="426"/>
      <c r="K759" s="426"/>
      <c r="L759" s="426"/>
      <c r="M759" s="426"/>
      <c r="N759" s="426"/>
      <c r="O759" s="426"/>
      <c r="P759" s="426"/>
      <c r="Q759" s="426"/>
      <c r="R759" s="426"/>
      <c r="S759" s="426"/>
      <c r="T759" s="426"/>
      <c r="U759" s="426"/>
      <c r="V759" s="426"/>
      <c r="W759" s="426"/>
      <c r="X759" s="426"/>
      <c r="Y759" s="426"/>
      <c r="Z759" s="426"/>
    </row>
    <row r="760" spans="1:26" ht="15.75" customHeight="1">
      <c r="A760" s="426"/>
      <c r="B760" s="426"/>
      <c r="C760" s="426"/>
      <c r="D760" s="426"/>
      <c r="E760" s="426"/>
      <c r="F760" s="426"/>
      <c r="G760" s="426"/>
      <c r="H760" s="426"/>
      <c r="I760" s="426"/>
      <c r="J760" s="426"/>
      <c r="K760" s="426"/>
      <c r="L760" s="426"/>
      <c r="M760" s="426"/>
      <c r="N760" s="426"/>
      <c r="O760" s="426"/>
      <c r="P760" s="426"/>
      <c r="Q760" s="426"/>
      <c r="R760" s="426"/>
      <c r="S760" s="426"/>
      <c r="T760" s="426"/>
      <c r="U760" s="426"/>
      <c r="V760" s="426"/>
      <c r="W760" s="426"/>
      <c r="X760" s="426"/>
      <c r="Y760" s="426"/>
      <c r="Z760" s="426"/>
    </row>
    <row r="761" spans="1:26" ht="15.75" customHeight="1">
      <c r="A761" s="426"/>
      <c r="B761" s="426"/>
      <c r="C761" s="426"/>
      <c r="D761" s="426"/>
      <c r="E761" s="426"/>
      <c r="F761" s="426"/>
      <c r="G761" s="426"/>
      <c r="H761" s="426"/>
      <c r="I761" s="426"/>
      <c r="J761" s="426"/>
      <c r="K761" s="426"/>
      <c r="L761" s="426"/>
      <c r="M761" s="426"/>
      <c r="N761" s="426"/>
      <c r="O761" s="426"/>
      <c r="P761" s="426"/>
      <c r="Q761" s="426"/>
      <c r="R761" s="426"/>
      <c r="S761" s="426"/>
      <c r="T761" s="426"/>
      <c r="U761" s="426"/>
      <c r="V761" s="426"/>
      <c r="W761" s="426"/>
      <c r="X761" s="426"/>
      <c r="Y761" s="426"/>
      <c r="Z761" s="426"/>
    </row>
    <row r="762" spans="1:26" ht="15.75" customHeight="1">
      <c r="A762" s="426"/>
      <c r="B762" s="426"/>
      <c r="C762" s="426"/>
      <c r="D762" s="426"/>
      <c r="E762" s="426"/>
      <c r="F762" s="426"/>
      <c r="G762" s="426"/>
      <c r="H762" s="426"/>
      <c r="I762" s="426"/>
      <c r="J762" s="426"/>
      <c r="K762" s="426"/>
      <c r="L762" s="426"/>
      <c r="M762" s="426"/>
      <c r="N762" s="426"/>
      <c r="O762" s="426"/>
      <c r="P762" s="426"/>
      <c r="Q762" s="426"/>
      <c r="R762" s="426"/>
      <c r="S762" s="426"/>
      <c r="T762" s="426"/>
      <c r="U762" s="426"/>
      <c r="V762" s="426"/>
      <c r="W762" s="426"/>
      <c r="X762" s="426"/>
      <c r="Y762" s="426"/>
      <c r="Z762" s="426"/>
    </row>
    <row r="763" spans="1:26" ht="15.75" customHeight="1">
      <c r="A763" s="426"/>
      <c r="B763" s="426"/>
      <c r="C763" s="426"/>
      <c r="D763" s="426"/>
      <c r="E763" s="426"/>
      <c r="F763" s="426"/>
      <c r="G763" s="426"/>
      <c r="H763" s="426"/>
      <c r="I763" s="426"/>
      <c r="J763" s="426"/>
      <c r="K763" s="426"/>
      <c r="L763" s="426"/>
      <c r="M763" s="426"/>
      <c r="N763" s="426"/>
      <c r="O763" s="426"/>
      <c r="P763" s="426"/>
      <c r="Q763" s="426"/>
      <c r="R763" s="426"/>
      <c r="S763" s="426"/>
      <c r="T763" s="426"/>
      <c r="U763" s="426"/>
      <c r="V763" s="426"/>
      <c r="W763" s="426"/>
      <c r="X763" s="426"/>
      <c r="Y763" s="426"/>
      <c r="Z763" s="426"/>
    </row>
    <row r="764" spans="1:26" ht="15.75" customHeight="1">
      <c r="A764" s="426"/>
      <c r="B764" s="426"/>
      <c r="C764" s="426"/>
      <c r="D764" s="426"/>
      <c r="E764" s="426"/>
      <c r="F764" s="426"/>
      <c r="G764" s="426"/>
      <c r="H764" s="426"/>
      <c r="I764" s="426"/>
      <c r="J764" s="426"/>
      <c r="K764" s="426"/>
      <c r="L764" s="426"/>
      <c r="M764" s="426"/>
      <c r="N764" s="426"/>
      <c r="O764" s="426"/>
      <c r="P764" s="426"/>
      <c r="Q764" s="426"/>
      <c r="R764" s="426"/>
      <c r="S764" s="426"/>
      <c r="T764" s="426"/>
      <c r="U764" s="426"/>
      <c r="V764" s="426"/>
      <c r="W764" s="426"/>
      <c r="X764" s="426"/>
      <c r="Y764" s="426"/>
      <c r="Z764" s="426"/>
    </row>
    <row r="765" spans="1:26" ht="15.75" customHeight="1">
      <c r="A765" s="426"/>
      <c r="B765" s="426"/>
      <c r="C765" s="426"/>
      <c r="D765" s="426"/>
      <c r="E765" s="426"/>
      <c r="F765" s="426"/>
      <c r="G765" s="426"/>
      <c r="H765" s="426"/>
      <c r="I765" s="426"/>
      <c r="J765" s="426"/>
      <c r="K765" s="426"/>
      <c r="L765" s="426"/>
      <c r="M765" s="426"/>
      <c r="N765" s="426"/>
      <c r="O765" s="426"/>
      <c r="P765" s="426"/>
      <c r="Q765" s="426"/>
      <c r="R765" s="426"/>
      <c r="S765" s="426"/>
      <c r="T765" s="426"/>
      <c r="U765" s="426"/>
      <c r="V765" s="426"/>
      <c r="W765" s="426"/>
      <c r="X765" s="426"/>
      <c r="Y765" s="426"/>
      <c r="Z765" s="426"/>
    </row>
    <row r="766" spans="1:26" ht="15.75" customHeight="1">
      <c r="A766" s="426"/>
      <c r="B766" s="426"/>
      <c r="C766" s="426"/>
      <c r="D766" s="426"/>
      <c r="E766" s="426"/>
      <c r="F766" s="426"/>
      <c r="G766" s="426"/>
      <c r="H766" s="426"/>
      <c r="I766" s="426"/>
      <c r="J766" s="426"/>
      <c r="K766" s="426"/>
      <c r="L766" s="426"/>
      <c r="M766" s="426"/>
      <c r="N766" s="426"/>
      <c r="O766" s="426"/>
      <c r="P766" s="426"/>
      <c r="Q766" s="426"/>
      <c r="R766" s="426"/>
      <c r="S766" s="426"/>
      <c r="T766" s="426"/>
      <c r="U766" s="426"/>
      <c r="V766" s="426"/>
      <c r="W766" s="426"/>
      <c r="X766" s="426"/>
      <c r="Y766" s="426"/>
      <c r="Z766" s="426"/>
    </row>
    <row r="767" spans="1:26" ht="15.75" customHeight="1">
      <c r="A767" s="426"/>
      <c r="B767" s="426"/>
      <c r="C767" s="426"/>
      <c r="D767" s="426"/>
      <c r="E767" s="426"/>
      <c r="F767" s="426"/>
      <c r="G767" s="426"/>
      <c r="H767" s="426"/>
      <c r="I767" s="426"/>
      <c r="J767" s="426"/>
      <c r="K767" s="426"/>
      <c r="L767" s="426"/>
      <c r="M767" s="426"/>
      <c r="N767" s="426"/>
      <c r="O767" s="426"/>
      <c r="P767" s="426"/>
      <c r="Q767" s="426"/>
      <c r="R767" s="426"/>
      <c r="S767" s="426"/>
      <c r="T767" s="426"/>
      <c r="U767" s="426"/>
      <c r="V767" s="426"/>
      <c r="W767" s="426"/>
      <c r="X767" s="426"/>
      <c r="Y767" s="426"/>
      <c r="Z767" s="426"/>
    </row>
    <row r="768" spans="1:26" ht="15.75" customHeight="1">
      <c r="A768" s="426"/>
      <c r="B768" s="426"/>
      <c r="C768" s="426"/>
      <c r="D768" s="426"/>
      <c r="E768" s="426"/>
      <c r="F768" s="426"/>
      <c r="G768" s="426"/>
      <c r="H768" s="426"/>
      <c r="I768" s="426"/>
      <c r="J768" s="426"/>
      <c r="K768" s="426"/>
      <c r="L768" s="426"/>
      <c r="M768" s="426"/>
      <c r="N768" s="426"/>
      <c r="O768" s="426"/>
      <c r="P768" s="426"/>
      <c r="Q768" s="426"/>
      <c r="R768" s="426"/>
      <c r="S768" s="426"/>
      <c r="T768" s="426"/>
      <c r="U768" s="426"/>
      <c r="V768" s="426"/>
      <c r="W768" s="426"/>
      <c r="X768" s="426"/>
      <c r="Y768" s="426"/>
      <c r="Z768" s="426"/>
    </row>
    <row r="769" spans="1:26" ht="15.75" customHeight="1">
      <c r="A769" s="426"/>
      <c r="B769" s="426"/>
      <c r="C769" s="426"/>
      <c r="D769" s="426"/>
      <c r="E769" s="426"/>
      <c r="F769" s="426"/>
      <c r="G769" s="426"/>
      <c r="H769" s="426"/>
      <c r="I769" s="426"/>
      <c r="J769" s="426"/>
      <c r="K769" s="426"/>
      <c r="L769" s="426"/>
      <c r="M769" s="426"/>
      <c r="N769" s="426"/>
      <c r="O769" s="426"/>
      <c r="P769" s="426"/>
      <c r="Q769" s="426"/>
      <c r="R769" s="426"/>
      <c r="S769" s="426"/>
      <c r="T769" s="426"/>
      <c r="U769" s="426"/>
      <c r="V769" s="426"/>
      <c r="W769" s="426"/>
      <c r="X769" s="426"/>
      <c r="Y769" s="426"/>
      <c r="Z769" s="426"/>
    </row>
    <row r="770" spans="1:26" ht="15.75" customHeight="1">
      <c r="A770" s="426"/>
      <c r="B770" s="426"/>
      <c r="C770" s="426"/>
      <c r="D770" s="426"/>
      <c r="E770" s="426"/>
      <c r="F770" s="426"/>
      <c r="G770" s="426"/>
      <c r="H770" s="426"/>
      <c r="I770" s="426"/>
      <c r="J770" s="426"/>
      <c r="K770" s="426"/>
      <c r="L770" s="426"/>
      <c r="M770" s="426"/>
      <c r="N770" s="426"/>
      <c r="O770" s="426"/>
      <c r="P770" s="426"/>
      <c r="Q770" s="426"/>
      <c r="R770" s="426"/>
      <c r="S770" s="426"/>
      <c r="T770" s="426"/>
      <c r="U770" s="426"/>
      <c r="V770" s="426"/>
      <c r="W770" s="426"/>
      <c r="X770" s="426"/>
      <c r="Y770" s="426"/>
      <c r="Z770" s="426"/>
    </row>
    <row r="771" spans="1:26" ht="15.75" customHeight="1">
      <c r="A771" s="426"/>
      <c r="B771" s="426"/>
      <c r="C771" s="426"/>
      <c r="D771" s="426"/>
      <c r="E771" s="426"/>
      <c r="F771" s="426"/>
      <c r="G771" s="426"/>
      <c r="H771" s="426"/>
      <c r="I771" s="426"/>
      <c r="J771" s="426"/>
      <c r="K771" s="426"/>
      <c r="L771" s="426"/>
      <c r="M771" s="426"/>
      <c r="N771" s="426"/>
      <c r="O771" s="426"/>
      <c r="P771" s="426"/>
      <c r="Q771" s="426"/>
      <c r="R771" s="426"/>
      <c r="S771" s="426"/>
      <c r="T771" s="426"/>
      <c r="U771" s="426"/>
      <c r="V771" s="426"/>
      <c r="W771" s="426"/>
      <c r="X771" s="426"/>
      <c r="Y771" s="426"/>
      <c r="Z771" s="426"/>
    </row>
    <row r="772" spans="1:26" ht="15.75" customHeight="1">
      <c r="A772" s="426"/>
      <c r="B772" s="426"/>
      <c r="C772" s="426"/>
      <c r="D772" s="426"/>
      <c r="E772" s="426"/>
      <c r="F772" s="426"/>
      <c r="G772" s="426"/>
      <c r="H772" s="426"/>
      <c r="I772" s="426"/>
      <c r="J772" s="426"/>
      <c r="K772" s="426"/>
      <c r="L772" s="426"/>
      <c r="M772" s="426"/>
      <c r="N772" s="426"/>
      <c r="O772" s="426"/>
      <c r="P772" s="426"/>
      <c r="Q772" s="426"/>
      <c r="R772" s="426"/>
      <c r="S772" s="426"/>
      <c r="T772" s="426"/>
      <c r="U772" s="426"/>
      <c r="V772" s="426"/>
      <c r="W772" s="426"/>
      <c r="X772" s="426"/>
      <c r="Y772" s="426"/>
      <c r="Z772" s="426"/>
    </row>
    <row r="773" spans="1:26" ht="15.75" customHeight="1">
      <c r="A773" s="426"/>
      <c r="B773" s="426"/>
      <c r="C773" s="426"/>
      <c r="D773" s="426"/>
      <c r="E773" s="426"/>
      <c r="F773" s="426"/>
      <c r="G773" s="426"/>
      <c r="H773" s="426"/>
      <c r="I773" s="426"/>
      <c r="J773" s="426"/>
      <c r="K773" s="426"/>
      <c r="L773" s="426"/>
      <c r="M773" s="426"/>
      <c r="N773" s="426"/>
      <c r="O773" s="426"/>
      <c r="P773" s="426"/>
      <c r="Q773" s="426"/>
      <c r="R773" s="426"/>
      <c r="S773" s="426"/>
      <c r="T773" s="426"/>
      <c r="U773" s="426"/>
      <c r="V773" s="426"/>
      <c r="W773" s="426"/>
      <c r="X773" s="426"/>
      <c r="Y773" s="426"/>
      <c r="Z773" s="426"/>
    </row>
    <row r="774" spans="1:26" ht="15.75" customHeight="1">
      <c r="A774" s="426"/>
      <c r="B774" s="426"/>
      <c r="C774" s="426"/>
      <c r="D774" s="426"/>
      <c r="E774" s="426"/>
      <c r="F774" s="426"/>
      <c r="G774" s="426"/>
      <c r="H774" s="426"/>
      <c r="I774" s="426"/>
      <c r="J774" s="426"/>
      <c r="K774" s="426"/>
      <c r="L774" s="426"/>
      <c r="M774" s="426"/>
      <c r="N774" s="426"/>
      <c r="O774" s="426"/>
      <c r="P774" s="426"/>
      <c r="Q774" s="426"/>
      <c r="R774" s="426"/>
      <c r="S774" s="426"/>
      <c r="T774" s="426"/>
      <c r="U774" s="426"/>
      <c r="V774" s="426"/>
      <c r="W774" s="426"/>
      <c r="X774" s="426"/>
      <c r="Y774" s="426"/>
      <c r="Z774" s="426"/>
    </row>
    <row r="775" spans="1:26" ht="15.75" customHeight="1">
      <c r="A775" s="426"/>
      <c r="B775" s="426"/>
      <c r="C775" s="426"/>
      <c r="D775" s="426"/>
      <c r="E775" s="426"/>
      <c r="F775" s="426"/>
      <c r="G775" s="426"/>
      <c r="H775" s="426"/>
      <c r="I775" s="426"/>
      <c r="J775" s="426"/>
      <c r="K775" s="426"/>
      <c r="L775" s="426"/>
      <c r="M775" s="426"/>
      <c r="N775" s="426"/>
      <c r="O775" s="426"/>
      <c r="P775" s="426"/>
      <c r="Q775" s="426"/>
      <c r="R775" s="426"/>
      <c r="S775" s="426"/>
      <c r="T775" s="426"/>
      <c r="U775" s="426"/>
      <c r="V775" s="426"/>
      <c r="W775" s="426"/>
      <c r="X775" s="426"/>
      <c r="Y775" s="426"/>
      <c r="Z775" s="426"/>
    </row>
    <row r="776" spans="1:26" ht="15.75" customHeight="1">
      <c r="A776" s="426"/>
      <c r="B776" s="426"/>
      <c r="C776" s="426"/>
      <c r="D776" s="426"/>
      <c r="E776" s="426"/>
      <c r="F776" s="426"/>
      <c r="G776" s="426"/>
      <c r="H776" s="426"/>
      <c r="I776" s="426"/>
      <c r="J776" s="426"/>
      <c r="K776" s="426"/>
      <c r="L776" s="426"/>
      <c r="M776" s="426"/>
      <c r="N776" s="426"/>
      <c r="O776" s="426"/>
      <c r="P776" s="426"/>
      <c r="Q776" s="426"/>
      <c r="R776" s="426"/>
      <c r="S776" s="426"/>
      <c r="T776" s="426"/>
      <c r="U776" s="426"/>
      <c r="V776" s="426"/>
      <c r="W776" s="426"/>
      <c r="X776" s="426"/>
      <c r="Y776" s="426"/>
      <c r="Z776" s="426"/>
    </row>
    <row r="777" spans="1:26" ht="15.75" customHeight="1">
      <c r="A777" s="426"/>
      <c r="B777" s="426"/>
      <c r="C777" s="426"/>
      <c r="D777" s="426"/>
      <c r="E777" s="426"/>
      <c r="F777" s="426"/>
      <c r="G777" s="426"/>
      <c r="H777" s="426"/>
      <c r="I777" s="426"/>
      <c r="J777" s="426"/>
      <c r="K777" s="426"/>
      <c r="L777" s="426"/>
      <c r="M777" s="426"/>
      <c r="N777" s="426"/>
      <c r="O777" s="426"/>
      <c r="P777" s="426"/>
      <c r="Q777" s="426"/>
      <c r="R777" s="426"/>
      <c r="S777" s="426"/>
      <c r="T777" s="426"/>
      <c r="U777" s="426"/>
      <c r="V777" s="426"/>
      <c r="W777" s="426"/>
      <c r="X777" s="426"/>
      <c r="Y777" s="426"/>
      <c r="Z777" s="426"/>
    </row>
    <row r="778" spans="1:26" ht="15.75" customHeight="1">
      <c r="A778" s="426"/>
      <c r="B778" s="426"/>
      <c r="C778" s="426"/>
      <c r="D778" s="426"/>
      <c r="E778" s="426"/>
      <c r="F778" s="426"/>
      <c r="G778" s="426"/>
      <c r="H778" s="426"/>
      <c r="I778" s="426"/>
      <c r="J778" s="426"/>
      <c r="K778" s="426"/>
      <c r="L778" s="426"/>
      <c r="M778" s="426"/>
      <c r="N778" s="426"/>
      <c r="O778" s="426"/>
      <c r="P778" s="426"/>
      <c r="Q778" s="426"/>
      <c r="R778" s="426"/>
      <c r="S778" s="426"/>
      <c r="T778" s="426"/>
      <c r="U778" s="426"/>
      <c r="V778" s="426"/>
      <c r="W778" s="426"/>
      <c r="X778" s="426"/>
      <c r="Y778" s="426"/>
      <c r="Z778" s="426"/>
    </row>
    <row r="779" spans="1:26" ht="15.75" customHeight="1">
      <c r="A779" s="426"/>
      <c r="B779" s="426"/>
      <c r="C779" s="426"/>
      <c r="D779" s="426"/>
      <c r="E779" s="426"/>
      <c r="F779" s="426"/>
      <c r="G779" s="426"/>
      <c r="H779" s="426"/>
      <c r="I779" s="426"/>
      <c r="J779" s="426"/>
      <c r="K779" s="426"/>
      <c r="L779" s="426"/>
      <c r="M779" s="426"/>
      <c r="N779" s="426"/>
      <c r="O779" s="426"/>
      <c r="P779" s="426"/>
      <c r="Q779" s="426"/>
      <c r="R779" s="426"/>
      <c r="S779" s="426"/>
      <c r="T779" s="426"/>
      <c r="U779" s="426"/>
      <c r="V779" s="426"/>
      <c r="W779" s="426"/>
      <c r="X779" s="426"/>
      <c r="Y779" s="426"/>
      <c r="Z779" s="426"/>
    </row>
    <row r="780" spans="1:26" ht="15.75" customHeight="1">
      <c r="A780" s="426"/>
      <c r="B780" s="426"/>
      <c r="C780" s="426"/>
      <c r="D780" s="426"/>
      <c r="E780" s="426"/>
      <c r="F780" s="426"/>
      <c r="G780" s="426"/>
      <c r="H780" s="426"/>
      <c r="I780" s="426"/>
      <c r="J780" s="426"/>
      <c r="K780" s="426"/>
      <c r="L780" s="426"/>
      <c r="M780" s="426"/>
      <c r="N780" s="426"/>
      <c r="O780" s="426"/>
      <c r="P780" s="426"/>
      <c r="Q780" s="426"/>
      <c r="R780" s="426"/>
      <c r="S780" s="426"/>
      <c r="T780" s="426"/>
      <c r="U780" s="426"/>
      <c r="V780" s="426"/>
      <c r="W780" s="426"/>
      <c r="X780" s="426"/>
      <c r="Y780" s="426"/>
      <c r="Z780" s="426"/>
    </row>
    <row r="781" spans="1:26" ht="15.75" customHeight="1">
      <c r="A781" s="426"/>
      <c r="B781" s="426"/>
      <c r="C781" s="426"/>
      <c r="D781" s="426"/>
      <c r="E781" s="426"/>
      <c r="F781" s="426"/>
      <c r="G781" s="426"/>
      <c r="H781" s="426"/>
      <c r="I781" s="426"/>
      <c r="J781" s="426"/>
      <c r="K781" s="426"/>
      <c r="L781" s="426"/>
      <c r="M781" s="426"/>
      <c r="N781" s="426"/>
      <c r="O781" s="426"/>
      <c r="P781" s="426"/>
      <c r="Q781" s="426"/>
      <c r="R781" s="426"/>
      <c r="S781" s="426"/>
      <c r="T781" s="426"/>
      <c r="U781" s="426"/>
      <c r="V781" s="426"/>
      <c r="W781" s="426"/>
      <c r="X781" s="426"/>
      <c r="Y781" s="426"/>
      <c r="Z781" s="426"/>
    </row>
    <row r="782" spans="1:26" ht="15.75" customHeight="1">
      <c r="A782" s="426"/>
      <c r="B782" s="426"/>
      <c r="C782" s="426"/>
      <c r="D782" s="426"/>
      <c r="E782" s="426"/>
      <c r="F782" s="426"/>
      <c r="G782" s="426"/>
      <c r="H782" s="426"/>
      <c r="I782" s="426"/>
      <c r="J782" s="426"/>
      <c r="K782" s="426"/>
      <c r="L782" s="426"/>
      <c r="M782" s="426"/>
      <c r="N782" s="426"/>
      <c r="O782" s="426"/>
      <c r="P782" s="426"/>
      <c r="Q782" s="426"/>
      <c r="R782" s="426"/>
      <c r="S782" s="426"/>
      <c r="T782" s="426"/>
      <c r="U782" s="426"/>
      <c r="V782" s="426"/>
      <c r="W782" s="426"/>
      <c r="X782" s="426"/>
      <c r="Y782" s="426"/>
      <c r="Z782" s="426"/>
    </row>
    <row r="783" spans="1:26" ht="15.75" customHeight="1">
      <c r="A783" s="426"/>
      <c r="B783" s="426"/>
      <c r="C783" s="426"/>
      <c r="D783" s="426"/>
      <c r="E783" s="426"/>
      <c r="F783" s="426"/>
      <c r="G783" s="426"/>
      <c r="H783" s="426"/>
      <c r="I783" s="426"/>
      <c r="J783" s="426"/>
      <c r="K783" s="426"/>
      <c r="L783" s="426"/>
      <c r="M783" s="426"/>
      <c r="N783" s="426"/>
      <c r="O783" s="426"/>
      <c r="P783" s="426"/>
      <c r="Q783" s="426"/>
      <c r="R783" s="426"/>
      <c r="S783" s="426"/>
      <c r="T783" s="426"/>
      <c r="U783" s="426"/>
      <c r="V783" s="426"/>
      <c r="W783" s="426"/>
      <c r="X783" s="426"/>
      <c r="Y783" s="426"/>
      <c r="Z783" s="426"/>
    </row>
    <row r="784" spans="1:26" ht="15.75" customHeight="1">
      <c r="A784" s="426"/>
      <c r="B784" s="426"/>
      <c r="C784" s="426"/>
      <c r="D784" s="426"/>
      <c r="E784" s="426"/>
      <c r="F784" s="426"/>
      <c r="G784" s="426"/>
      <c r="H784" s="426"/>
      <c r="I784" s="426"/>
      <c r="J784" s="426"/>
      <c r="K784" s="426"/>
      <c r="L784" s="426"/>
      <c r="M784" s="426"/>
      <c r="N784" s="426"/>
      <c r="O784" s="426"/>
      <c r="P784" s="426"/>
      <c r="Q784" s="426"/>
      <c r="R784" s="426"/>
      <c r="S784" s="426"/>
      <c r="T784" s="426"/>
      <c r="U784" s="426"/>
      <c r="V784" s="426"/>
      <c r="W784" s="426"/>
      <c r="X784" s="426"/>
      <c r="Y784" s="426"/>
      <c r="Z784" s="426"/>
    </row>
    <row r="785" spans="1:26" ht="15.75" customHeight="1">
      <c r="A785" s="426"/>
      <c r="B785" s="426"/>
      <c r="C785" s="426"/>
      <c r="D785" s="426"/>
      <c r="E785" s="426"/>
      <c r="F785" s="426"/>
      <c r="G785" s="426"/>
      <c r="H785" s="426"/>
      <c r="I785" s="426"/>
      <c r="J785" s="426"/>
      <c r="K785" s="426"/>
      <c r="L785" s="426"/>
      <c r="M785" s="426"/>
      <c r="N785" s="426"/>
      <c r="O785" s="426"/>
      <c r="P785" s="426"/>
      <c r="Q785" s="426"/>
      <c r="R785" s="426"/>
      <c r="S785" s="426"/>
      <c r="T785" s="426"/>
      <c r="U785" s="426"/>
      <c r="V785" s="426"/>
      <c r="W785" s="426"/>
      <c r="X785" s="426"/>
      <c r="Y785" s="426"/>
      <c r="Z785" s="426"/>
    </row>
    <row r="786" spans="1:26" ht="15.75" customHeight="1">
      <c r="A786" s="426"/>
      <c r="B786" s="426"/>
      <c r="C786" s="426"/>
      <c r="D786" s="426"/>
      <c r="E786" s="426"/>
      <c r="F786" s="426"/>
      <c r="G786" s="426"/>
      <c r="H786" s="426"/>
      <c r="I786" s="426"/>
      <c r="J786" s="426"/>
      <c r="K786" s="426"/>
      <c r="L786" s="426"/>
      <c r="M786" s="426"/>
      <c r="N786" s="426"/>
      <c r="O786" s="426"/>
      <c r="P786" s="426"/>
      <c r="Q786" s="426"/>
      <c r="R786" s="426"/>
      <c r="S786" s="426"/>
      <c r="T786" s="426"/>
      <c r="U786" s="426"/>
      <c r="V786" s="426"/>
      <c r="W786" s="426"/>
      <c r="X786" s="426"/>
      <c r="Y786" s="426"/>
      <c r="Z786" s="426"/>
    </row>
    <row r="787" spans="1:26" ht="15.75" customHeight="1">
      <c r="A787" s="426"/>
      <c r="B787" s="426"/>
      <c r="C787" s="426"/>
      <c r="D787" s="426"/>
      <c r="E787" s="426"/>
      <c r="F787" s="426"/>
      <c r="G787" s="426"/>
      <c r="H787" s="426"/>
      <c r="I787" s="426"/>
      <c r="J787" s="426"/>
      <c r="K787" s="426"/>
      <c r="L787" s="426"/>
      <c r="M787" s="426"/>
      <c r="N787" s="426"/>
      <c r="O787" s="426"/>
      <c r="P787" s="426"/>
      <c r="Q787" s="426"/>
      <c r="R787" s="426"/>
      <c r="S787" s="426"/>
      <c r="T787" s="426"/>
      <c r="U787" s="426"/>
      <c r="V787" s="426"/>
      <c r="W787" s="426"/>
      <c r="X787" s="426"/>
      <c r="Y787" s="426"/>
      <c r="Z787" s="426"/>
    </row>
    <row r="788" spans="1:26" ht="15.75" customHeight="1">
      <c r="A788" s="426"/>
      <c r="B788" s="426"/>
      <c r="C788" s="426"/>
      <c r="D788" s="426"/>
      <c r="E788" s="426"/>
      <c r="F788" s="426"/>
      <c r="G788" s="426"/>
      <c r="H788" s="426"/>
      <c r="I788" s="426"/>
      <c r="J788" s="426"/>
      <c r="K788" s="426"/>
      <c r="L788" s="426"/>
      <c r="M788" s="426"/>
      <c r="N788" s="426"/>
      <c r="O788" s="426"/>
      <c r="P788" s="426"/>
      <c r="Q788" s="426"/>
      <c r="R788" s="426"/>
      <c r="S788" s="426"/>
      <c r="T788" s="426"/>
      <c r="U788" s="426"/>
      <c r="V788" s="426"/>
      <c r="W788" s="426"/>
      <c r="X788" s="426"/>
      <c r="Y788" s="426"/>
      <c r="Z788" s="426"/>
    </row>
    <row r="789" spans="1:26" ht="15.75" customHeight="1">
      <c r="A789" s="426"/>
      <c r="B789" s="426"/>
      <c r="C789" s="426"/>
      <c r="D789" s="426"/>
      <c r="E789" s="426"/>
      <c r="F789" s="426"/>
      <c r="G789" s="426"/>
      <c r="H789" s="426"/>
      <c r="I789" s="426"/>
      <c r="J789" s="426"/>
      <c r="K789" s="426"/>
      <c r="L789" s="426"/>
      <c r="M789" s="426"/>
      <c r="N789" s="426"/>
      <c r="O789" s="426"/>
      <c r="P789" s="426"/>
      <c r="Q789" s="426"/>
      <c r="R789" s="426"/>
      <c r="S789" s="426"/>
      <c r="T789" s="426"/>
      <c r="U789" s="426"/>
      <c r="V789" s="426"/>
      <c r="W789" s="426"/>
      <c r="X789" s="426"/>
      <c r="Y789" s="426"/>
      <c r="Z789" s="426"/>
    </row>
    <row r="790" spans="1:26" ht="15.75" customHeight="1">
      <c r="A790" s="426"/>
      <c r="B790" s="426"/>
      <c r="C790" s="426"/>
      <c r="D790" s="426"/>
      <c r="E790" s="426"/>
      <c r="F790" s="426"/>
      <c r="G790" s="426"/>
      <c r="H790" s="426"/>
      <c r="I790" s="426"/>
      <c r="J790" s="426"/>
      <c r="K790" s="426"/>
      <c r="L790" s="426"/>
      <c r="M790" s="426"/>
      <c r="N790" s="426"/>
      <c r="O790" s="426"/>
      <c r="P790" s="426"/>
      <c r="Q790" s="426"/>
      <c r="R790" s="426"/>
      <c r="S790" s="426"/>
      <c r="T790" s="426"/>
      <c r="U790" s="426"/>
      <c r="V790" s="426"/>
      <c r="W790" s="426"/>
      <c r="X790" s="426"/>
      <c r="Y790" s="426"/>
      <c r="Z790" s="426"/>
    </row>
    <row r="791" spans="1:26" ht="15.75" customHeight="1">
      <c r="A791" s="426"/>
      <c r="B791" s="426"/>
      <c r="C791" s="426"/>
      <c r="D791" s="426"/>
      <c r="E791" s="426"/>
      <c r="F791" s="426"/>
      <c r="G791" s="426"/>
      <c r="H791" s="426"/>
      <c r="I791" s="426"/>
      <c r="J791" s="426"/>
      <c r="K791" s="426"/>
      <c r="L791" s="426"/>
      <c r="M791" s="426"/>
      <c r="N791" s="426"/>
      <c r="O791" s="426"/>
      <c r="P791" s="426"/>
      <c r="Q791" s="426"/>
      <c r="R791" s="426"/>
      <c r="S791" s="426"/>
      <c r="T791" s="426"/>
      <c r="U791" s="426"/>
      <c r="V791" s="426"/>
      <c r="W791" s="426"/>
      <c r="X791" s="426"/>
      <c r="Y791" s="426"/>
      <c r="Z791" s="426"/>
    </row>
    <row r="792" spans="1:26" ht="15.75" customHeight="1">
      <c r="A792" s="426"/>
      <c r="B792" s="426"/>
      <c r="C792" s="426"/>
      <c r="D792" s="426"/>
      <c r="E792" s="426"/>
      <c r="F792" s="426"/>
      <c r="G792" s="426"/>
      <c r="H792" s="426"/>
      <c r="I792" s="426"/>
      <c r="J792" s="426"/>
      <c r="K792" s="426"/>
      <c r="L792" s="426"/>
      <c r="M792" s="426"/>
      <c r="N792" s="426"/>
      <c r="O792" s="426"/>
      <c r="P792" s="426"/>
      <c r="Q792" s="426"/>
      <c r="R792" s="426"/>
      <c r="S792" s="426"/>
      <c r="T792" s="426"/>
      <c r="U792" s="426"/>
      <c r="V792" s="426"/>
      <c r="W792" s="426"/>
      <c r="X792" s="426"/>
      <c r="Y792" s="426"/>
      <c r="Z792" s="426"/>
    </row>
    <row r="793" spans="1:26" ht="15.75" customHeight="1">
      <c r="A793" s="426"/>
      <c r="B793" s="426"/>
      <c r="C793" s="426"/>
      <c r="D793" s="426"/>
      <c r="E793" s="426"/>
      <c r="F793" s="426"/>
      <c r="G793" s="426"/>
      <c r="H793" s="426"/>
      <c r="I793" s="426"/>
      <c r="J793" s="426"/>
      <c r="K793" s="426"/>
      <c r="L793" s="426"/>
      <c r="M793" s="426"/>
      <c r="N793" s="426"/>
      <c r="O793" s="426"/>
      <c r="P793" s="426"/>
      <c r="Q793" s="426"/>
      <c r="R793" s="426"/>
      <c r="S793" s="426"/>
      <c r="T793" s="426"/>
      <c r="U793" s="426"/>
      <c r="V793" s="426"/>
      <c r="W793" s="426"/>
      <c r="X793" s="426"/>
      <c r="Y793" s="426"/>
      <c r="Z793" s="426"/>
    </row>
    <row r="794" spans="1:26" ht="15.75" customHeight="1">
      <c r="A794" s="426"/>
      <c r="B794" s="426"/>
      <c r="C794" s="426"/>
      <c r="D794" s="426"/>
      <c r="E794" s="426"/>
      <c r="F794" s="426"/>
      <c r="G794" s="426"/>
      <c r="H794" s="426"/>
      <c r="I794" s="426"/>
      <c r="J794" s="426"/>
      <c r="K794" s="426"/>
      <c r="L794" s="426"/>
      <c r="M794" s="426"/>
      <c r="N794" s="426"/>
      <c r="O794" s="426"/>
      <c r="P794" s="426"/>
      <c r="Q794" s="426"/>
      <c r="R794" s="426"/>
      <c r="S794" s="426"/>
      <c r="T794" s="426"/>
      <c r="U794" s="426"/>
      <c r="V794" s="426"/>
      <c r="W794" s="426"/>
      <c r="X794" s="426"/>
      <c r="Y794" s="426"/>
      <c r="Z794" s="426"/>
    </row>
    <row r="795" spans="1:26" ht="15.75" customHeight="1">
      <c r="A795" s="426"/>
      <c r="B795" s="426"/>
      <c r="C795" s="426"/>
      <c r="D795" s="426"/>
      <c r="E795" s="426"/>
      <c r="F795" s="426"/>
      <c r="G795" s="426"/>
      <c r="H795" s="426"/>
      <c r="I795" s="426"/>
      <c r="J795" s="426"/>
      <c r="K795" s="426"/>
      <c r="L795" s="426"/>
      <c r="M795" s="426"/>
      <c r="N795" s="426"/>
      <c r="O795" s="426"/>
      <c r="P795" s="426"/>
      <c r="Q795" s="426"/>
      <c r="R795" s="426"/>
      <c r="S795" s="426"/>
      <c r="T795" s="426"/>
      <c r="U795" s="426"/>
      <c r="V795" s="426"/>
      <c r="W795" s="426"/>
      <c r="X795" s="426"/>
      <c r="Y795" s="426"/>
      <c r="Z795" s="426"/>
    </row>
    <row r="796" spans="1:26" ht="15.75" customHeight="1">
      <c r="A796" s="426"/>
      <c r="B796" s="426"/>
      <c r="C796" s="426"/>
      <c r="D796" s="426"/>
      <c r="E796" s="426"/>
      <c r="F796" s="426"/>
      <c r="G796" s="426"/>
      <c r="H796" s="426"/>
      <c r="I796" s="426"/>
      <c r="J796" s="426"/>
      <c r="K796" s="426"/>
      <c r="L796" s="426"/>
      <c r="M796" s="426"/>
      <c r="N796" s="426"/>
      <c r="O796" s="426"/>
      <c r="P796" s="426"/>
      <c r="Q796" s="426"/>
      <c r="R796" s="426"/>
      <c r="S796" s="426"/>
      <c r="T796" s="426"/>
      <c r="U796" s="426"/>
      <c r="V796" s="426"/>
      <c r="W796" s="426"/>
      <c r="X796" s="426"/>
      <c r="Y796" s="426"/>
      <c r="Z796" s="426"/>
    </row>
    <row r="797" spans="1:26" ht="15.75" customHeight="1">
      <c r="A797" s="426"/>
      <c r="B797" s="426"/>
      <c r="C797" s="426"/>
      <c r="D797" s="426"/>
      <c r="E797" s="426"/>
      <c r="F797" s="426"/>
      <c r="G797" s="426"/>
      <c r="H797" s="426"/>
      <c r="I797" s="426"/>
      <c r="J797" s="426"/>
      <c r="K797" s="426"/>
      <c r="L797" s="426"/>
      <c r="M797" s="426"/>
      <c r="N797" s="426"/>
      <c r="O797" s="426"/>
      <c r="P797" s="426"/>
      <c r="Q797" s="426"/>
      <c r="R797" s="426"/>
      <c r="S797" s="426"/>
      <c r="T797" s="426"/>
      <c r="U797" s="426"/>
      <c r="V797" s="426"/>
      <c r="W797" s="426"/>
      <c r="X797" s="426"/>
      <c r="Y797" s="426"/>
      <c r="Z797" s="426"/>
    </row>
    <row r="798" spans="1:26" ht="15.75" customHeight="1">
      <c r="A798" s="426"/>
      <c r="B798" s="426"/>
      <c r="C798" s="426"/>
      <c r="D798" s="426"/>
      <c r="E798" s="426"/>
      <c r="F798" s="426"/>
      <c r="G798" s="426"/>
      <c r="H798" s="426"/>
      <c r="I798" s="426"/>
      <c r="J798" s="426"/>
      <c r="K798" s="426"/>
      <c r="L798" s="426"/>
      <c r="M798" s="426"/>
      <c r="N798" s="426"/>
      <c r="O798" s="426"/>
      <c r="P798" s="426"/>
      <c r="Q798" s="426"/>
      <c r="R798" s="426"/>
      <c r="S798" s="426"/>
      <c r="T798" s="426"/>
      <c r="U798" s="426"/>
      <c r="V798" s="426"/>
      <c r="W798" s="426"/>
      <c r="X798" s="426"/>
      <c r="Y798" s="426"/>
      <c r="Z798" s="426"/>
    </row>
    <row r="799" spans="1:26" ht="15.75" customHeight="1">
      <c r="A799" s="426"/>
      <c r="B799" s="426"/>
      <c r="C799" s="426"/>
      <c r="D799" s="426"/>
      <c r="E799" s="426"/>
      <c r="F799" s="426"/>
      <c r="G799" s="426"/>
      <c r="H799" s="426"/>
      <c r="I799" s="426"/>
      <c r="J799" s="426"/>
      <c r="K799" s="426"/>
      <c r="L799" s="426"/>
      <c r="M799" s="426"/>
      <c r="N799" s="426"/>
      <c r="O799" s="426"/>
      <c r="P799" s="426"/>
      <c r="Q799" s="426"/>
      <c r="R799" s="426"/>
      <c r="S799" s="426"/>
      <c r="T799" s="426"/>
      <c r="U799" s="426"/>
      <c r="V799" s="426"/>
      <c r="W799" s="426"/>
      <c r="X799" s="426"/>
      <c r="Y799" s="426"/>
      <c r="Z799" s="426"/>
    </row>
    <row r="800" spans="1:26" ht="15.75" customHeight="1">
      <c r="A800" s="426"/>
      <c r="B800" s="426"/>
      <c r="C800" s="426"/>
      <c r="D800" s="426"/>
      <c r="E800" s="426"/>
      <c r="F800" s="426"/>
      <c r="G800" s="426"/>
      <c r="H800" s="426"/>
      <c r="I800" s="426"/>
      <c r="J800" s="426"/>
      <c r="K800" s="426"/>
      <c r="L800" s="426"/>
      <c r="M800" s="426"/>
      <c r="N800" s="426"/>
      <c r="O800" s="426"/>
      <c r="P800" s="426"/>
      <c r="Q800" s="426"/>
      <c r="R800" s="426"/>
      <c r="S800" s="426"/>
      <c r="T800" s="426"/>
      <c r="U800" s="426"/>
      <c r="V800" s="426"/>
      <c r="W800" s="426"/>
      <c r="X800" s="426"/>
      <c r="Y800" s="426"/>
      <c r="Z800" s="426"/>
    </row>
    <row r="801" spans="1:26" ht="15.75" customHeight="1">
      <c r="A801" s="426"/>
      <c r="B801" s="426"/>
      <c r="C801" s="426"/>
      <c r="D801" s="426"/>
      <c r="E801" s="426"/>
      <c r="F801" s="426"/>
      <c r="G801" s="426"/>
      <c r="H801" s="426"/>
      <c r="I801" s="426"/>
      <c r="J801" s="426"/>
      <c r="K801" s="426"/>
      <c r="L801" s="426"/>
      <c r="M801" s="426"/>
      <c r="N801" s="426"/>
      <c r="O801" s="426"/>
      <c r="P801" s="426"/>
      <c r="Q801" s="426"/>
      <c r="R801" s="426"/>
      <c r="S801" s="426"/>
      <c r="T801" s="426"/>
      <c r="U801" s="426"/>
      <c r="V801" s="426"/>
      <c r="W801" s="426"/>
      <c r="X801" s="426"/>
      <c r="Y801" s="426"/>
      <c r="Z801" s="426"/>
    </row>
    <row r="802" spans="1:26" ht="15.75" customHeight="1">
      <c r="A802" s="426"/>
      <c r="B802" s="426"/>
      <c r="C802" s="426"/>
      <c r="D802" s="426"/>
      <c r="E802" s="426"/>
      <c r="F802" s="426"/>
      <c r="G802" s="426"/>
      <c r="H802" s="426"/>
      <c r="I802" s="426"/>
      <c r="J802" s="426"/>
      <c r="K802" s="426"/>
      <c r="L802" s="426"/>
      <c r="M802" s="426"/>
      <c r="N802" s="426"/>
      <c r="O802" s="426"/>
      <c r="P802" s="426"/>
      <c r="Q802" s="426"/>
      <c r="R802" s="426"/>
      <c r="S802" s="426"/>
      <c r="T802" s="426"/>
      <c r="U802" s="426"/>
      <c r="V802" s="426"/>
      <c r="W802" s="426"/>
      <c r="X802" s="426"/>
      <c r="Y802" s="426"/>
      <c r="Z802" s="426"/>
    </row>
    <row r="803" spans="1:26" ht="15.75" customHeight="1">
      <c r="A803" s="426"/>
      <c r="B803" s="426"/>
      <c r="C803" s="426"/>
      <c r="D803" s="426"/>
      <c r="E803" s="426"/>
      <c r="F803" s="426"/>
      <c r="G803" s="426"/>
      <c r="H803" s="426"/>
      <c r="I803" s="426"/>
      <c r="J803" s="426"/>
      <c r="K803" s="426"/>
      <c r="L803" s="426"/>
      <c r="M803" s="426"/>
      <c r="N803" s="426"/>
      <c r="O803" s="426"/>
      <c r="P803" s="426"/>
      <c r="Q803" s="426"/>
      <c r="R803" s="426"/>
      <c r="S803" s="426"/>
      <c r="T803" s="426"/>
      <c r="U803" s="426"/>
      <c r="V803" s="426"/>
      <c r="W803" s="426"/>
      <c r="X803" s="426"/>
      <c r="Y803" s="426"/>
      <c r="Z803" s="426"/>
    </row>
    <row r="804" spans="1:26" ht="15.75" customHeight="1">
      <c r="A804" s="426"/>
      <c r="B804" s="426"/>
      <c r="C804" s="426"/>
      <c r="D804" s="426"/>
      <c r="E804" s="426"/>
      <c r="F804" s="426"/>
      <c r="G804" s="426"/>
      <c r="H804" s="426"/>
      <c r="I804" s="426"/>
      <c r="J804" s="426"/>
      <c r="K804" s="426"/>
      <c r="L804" s="426"/>
      <c r="M804" s="426"/>
      <c r="N804" s="426"/>
      <c r="O804" s="426"/>
      <c r="P804" s="426"/>
      <c r="Q804" s="426"/>
      <c r="R804" s="426"/>
      <c r="S804" s="426"/>
      <c r="T804" s="426"/>
      <c r="U804" s="426"/>
      <c r="V804" s="426"/>
      <c r="W804" s="426"/>
      <c r="X804" s="426"/>
      <c r="Y804" s="426"/>
      <c r="Z804" s="426"/>
    </row>
    <row r="805" spans="1:26" ht="15.75" customHeight="1">
      <c r="A805" s="426"/>
      <c r="B805" s="426"/>
      <c r="C805" s="426"/>
      <c r="D805" s="426"/>
      <c r="E805" s="426"/>
      <c r="F805" s="426"/>
      <c r="G805" s="426"/>
      <c r="H805" s="426"/>
      <c r="I805" s="426"/>
      <c r="J805" s="426"/>
      <c r="K805" s="426"/>
      <c r="L805" s="426"/>
      <c r="M805" s="426"/>
      <c r="N805" s="426"/>
      <c r="O805" s="426"/>
      <c r="P805" s="426"/>
      <c r="Q805" s="426"/>
      <c r="R805" s="426"/>
      <c r="S805" s="426"/>
      <c r="T805" s="426"/>
      <c r="U805" s="426"/>
      <c r="V805" s="426"/>
      <c r="W805" s="426"/>
      <c r="X805" s="426"/>
      <c r="Y805" s="426"/>
      <c r="Z805" s="426"/>
    </row>
    <row r="806" spans="1:26" ht="15.75" customHeight="1">
      <c r="A806" s="426"/>
      <c r="B806" s="426"/>
      <c r="C806" s="426"/>
      <c r="D806" s="426"/>
      <c r="E806" s="426"/>
      <c r="F806" s="426"/>
      <c r="G806" s="426"/>
      <c r="H806" s="426"/>
      <c r="I806" s="426"/>
      <c r="J806" s="426"/>
      <c r="K806" s="426"/>
      <c r="L806" s="426"/>
      <c r="M806" s="426"/>
      <c r="N806" s="426"/>
      <c r="O806" s="426"/>
      <c r="P806" s="426"/>
      <c r="Q806" s="426"/>
      <c r="R806" s="426"/>
      <c r="S806" s="426"/>
      <c r="T806" s="426"/>
      <c r="U806" s="426"/>
      <c r="V806" s="426"/>
      <c r="W806" s="426"/>
      <c r="X806" s="426"/>
      <c r="Y806" s="426"/>
      <c r="Z806" s="426"/>
    </row>
    <row r="807" spans="1:26" ht="15.75" customHeight="1">
      <c r="A807" s="426"/>
      <c r="B807" s="426"/>
      <c r="C807" s="426"/>
      <c r="D807" s="426"/>
      <c r="E807" s="426"/>
      <c r="F807" s="426"/>
      <c r="G807" s="426"/>
      <c r="H807" s="426"/>
      <c r="I807" s="426"/>
      <c r="J807" s="426"/>
      <c r="K807" s="426"/>
      <c r="L807" s="426"/>
      <c r="M807" s="426"/>
      <c r="N807" s="426"/>
      <c r="O807" s="426"/>
      <c r="P807" s="426"/>
      <c r="Q807" s="426"/>
      <c r="R807" s="426"/>
      <c r="S807" s="426"/>
      <c r="T807" s="426"/>
      <c r="U807" s="426"/>
      <c r="V807" s="426"/>
      <c r="W807" s="426"/>
      <c r="X807" s="426"/>
      <c r="Y807" s="426"/>
      <c r="Z807" s="426"/>
    </row>
    <row r="808" spans="1:26" ht="15.75" customHeight="1">
      <c r="A808" s="426"/>
      <c r="B808" s="426"/>
      <c r="C808" s="426"/>
      <c r="D808" s="426"/>
      <c r="E808" s="426"/>
      <c r="F808" s="426"/>
      <c r="G808" s="426"/>
      <c r="H808" s="426"/>
      <c r="I808" s="426"/>
      <c r="J808" s="426"/>
      <c r="K808" s="426"/>
      <c r="L808" s="426"/>
      <c r="M808" s="426"/>
      <c r="N808" s="426"/>
      <c r="O808" s="426"/>
      <c r="P808" s="426"/>
      <c r="Q808" s="426"/>
      <c r="R808" s="426"/>
      <c r="S808" s="426"/>
      <c r="T808" s="426"/>
      <c r="U808" s="426"/>
      <c r="V808" s="426"/>
      <c r="W808" s="426"/>
      <c r="X808" s="426"/>
      <c r="Y808" s="426"/>
      <c r="Z808" s="426"/>
    </row>
    <row r="809" spans="1:26" ht="15.75" customHeight="1">
      <c r="A809" s="426"/>
      <c r="B809" s="426"/>
      <c r="C809" s="426"/>
      <c r="D809" s="426"/>
      <c r="E809" s="426"/>
      <c r="F809" s="426"/>
      <c r="G809" s="426"/>
      <c r="H809" s="426"/>
      <c r="I809" s="426"/>
      <c r="J809" s="426"/>
      <c r="K809" s="426"/>
      <c r="L809" s="426"/>
      <c r="M809" s="426"/>
      <c r="N809" s="426"/>
      <c r="O809" s="426"/>
      <c r="P809" s="426"/>
      <c r="Q809" s="426"/>
      <c r="R809" s="426"/>
      <c r="S809" s="426"/>
      <c r="T809" s="426"/>
      <c r="U809" s="426"/>
      <c r="V809" s="426"/>
      <c r="W809" s="426"/>
      <c r="X809" s="426"/>
      <c r="Y809" s="426"/>
      <c r="Z809" s="426"/>
    </row>
    <row r="810" spans="1:26" ht="15.75" customHeight="1">
      <c r="A810" s="426"/>
      <c r="B810" s="426"/>
      <c r="C810" s="426"/>
      <c r="D810" s="426"/>
      <c r="E810" s="426"/>
      <c r="F810" s="426"/>
      <c r="G810" s="426"/>
      <c r="H810" s="426"/>
      <c r="I810" s="426"/>
      <c r="J810" s="426"/>
      <c r="K810" s="426"/>
      <c r="L810" s="426"/>
      <c r="M810" s="426"/>
      <c r="N810" s="426"/>
      <c r="O810" s="426"/>
      <c r="P810" s="426"/>
      <c r="Q810" s="426"/>
      <c r="R810" s="426"/>
      <c r="S810" s="426"/>
      <c r="T810" s="426"/>
      <c r="U810" s="426"/>
      <c r="V810" s="426"/>
      <c r="W810" s="426"/>
      <c r="X810" s="426"/>
      <c r="Y810" s="426"/>
      <c r="Z810" s="426"/>
    </row>
    <row r="811" spans="1:26" ht="15.75" customHeight="1">
      <c r="A811" s="426"/>
      <c r="B811" s="426"/>
      <c r="C811" s="426"/>
      <c r="D811" s="426"/>
      <c r="E811" s="426"/>
      <c r="F811" s="426"/>
      <c r="G811" s="426"/>
      <c r="H811" s="426"/>
      <c r="I811" s="426"/>
      <c r="J811" s="426"/>
      <c r="K811" s="426"/>
      <c r="L811" s="426"/>
      <c r="M811" s="426"/>
      <c r="N811" s="426"/>
      <c r="O811" s="426"/>
      <c r="P811" s="426"/>
      <c r="Q811" s="426"/>
      <c r="R811" s="426"/>
      <c r="S811" s="426"/>
      <c r="T811" s="426"/>
      <c r="U811" s="426"/>
      <c r="V811" s="426"/>
      <c r="W811" s="426"/>
      <c r="X811" s="426"/>
      <c r="Y811" s="426"/>
      <c r="Z811" s="426"/>
    </row>
    <row r="812" spans="1:26" ht="15.75" customHeight="1">
      <c r="A812" s="426"/>
      <c r="B812" s="426"/>
      <c r="C812" s="426"/>
      <c r="D812" s="426"/>
      <c r="E812" s="426"/>
      <c r="F812" s="426"/>
      <c r="G812" s="426"/>
      <c r="H812" s="426"/>
      <c r="I812" s="426"/>
      <c r="J812" s="426"/>
      <c r="K812" s="426"/>
      <c r="L812" s="426"/>
      <c r="M812" s="426"/>
      <c r="N812" s="426"/>
      <c r="O812" s="426"/>
      <c r="P812" s="426"/>
      <c r="Q812" s="426"/>
      <c r="R812" s="426"/>
      <c r="S812" s="426"/>
      <c r="T812" s="426"/>
      <c r="U812" s="426"/>
      <c r="V812" s="426"/>
      <c r="W812" s="426"/>
      <c r="X812" s="426"/>
      <c r="Y812" s="426"/>
      <c r="Z812" s="426"/>
    </row>
    <row r="813" spans="1:26" ht="15.75" customHeight="1">
      <c r="A813" s="426"/>
      <c r="B813" s="426"/>
      <c r="C813" s="426"/>
      <c r="D813" s="426"/>
      <c r="E813" s="426"/>
      <c r="F813" s="426"/>
      <c r="G813" s="426"/>
      <c r="H813" s="426"/>
      <c r="I813" s="426"/>
      <c r="J813" s="426"/>
      <c r="K813" s="426"/>
      <c r="L813" s="426"/>
      <c r="M813" s="426"/>
      <c r="N813" s="426"/>
      <c r="O813" s="426"/>
      <c r="P813" s="426"/>
      <c r="Q813" s="426"/>
      <c r="R813" s="426"/>
      <c r="S813" s="426"/>
      <c r="T813" s="426"/>
      <c r="U813" s="426"/>
      <c r="V813" s="426"/>
      <c r="W813" s="426"/>
      <c r="X813" s="426"/>
      <c r="Y813" s="426"/>
      <c r="Z813" s="426"/>
    </row>
    <row r="814" spans="1:26" ht="15.75" customHeight="1">
      <c r="A814" s="426"/>
      <c r="B814" s="426"/>
      <c r="C814" s="426"/>
      <c r="D814" s="426"/>
      <c r="E814" s="426"/>
      <c r="F814" s="426"/>
      <c r="G814" s="426"/>
      <c r="H814" s="426"/>
      <c r="I814" s="426"/>
      <c r="J814" s="426"/>
      <c r="K814" s="426"/>
      <c r="L814" s="426"/>
      <c r="M814" s="426"/>
      <c r="N814" s="426"/>
      <c r="O814" s="426"/>
      <c r="P814" s="426"/>
      <c r="Q814" s="426"/>
      <c r="R814" s="426"/>
      <c r="S814" s="426"/>
      <c r="T814" s="426"/>
      <c r="U814" s="426"/>
      <c r="V814" s="426"/>
      <c r="W814" s="426"/>
      <c r="X814" s="426"/>
      <c r="Y814" s="426"/>
      <c r="Z814" s="426"/>
    </row>
    <row r="815" spans="1:26" ht="15.75" customHeight="1">
      <c r="A815" s="426"/>
      <c r="B815" s="426"/>
      <c r="C815" s="426"/>
      <c r="D815" s="426"/>
      <c r="E815" s="426"/>
      <c r="F815" s="426"/>
      <c r="G815" s="426"/>
      <c r="H815" s="426"/>
      <c r="I815" s="426"/>
      <c r="J815" s="426"/>
      <c r="K815" s="426"/>
      <c r="L815" s="426"/>
      <c r="M815" s="426"/>
      <c r="N815" s="426"/>
      <c r="O815" s="426"/>
      <c r="P815" s="426"/>
      <c r="Q815" s="426"/>
      <c r="R815" s="426"/>
      <c r="S815" s="426"/>
      <c r="T815" s="426"/>
      <c r="U815" s="426"/>
      <c r="V815" s="426"/>
      <c r="W815" s="426"/>
      <c r="X815" s="426"/>
      <c r="Y815" s="426"/>
      <c r="Z815" s="426"/>
    </row>
    <row r="816" spans="1:26" ht="15.75" customHeight="1">
      <c r="A816" s="426"/>
      <c r="B816" s="426"/>
      <c r="C816" s="426"/>
      <c r="D816" s="426"/>
      <c r="E816" s="426"/>
      <c r="F816" s="426"/>
      <c r="G816" s="426"/>
      <c r="H816" s="426"/>
      <c r="I816" s="426"/>
      <c r="J816" s="426"/>
      <c r="K816" s="426"/>
      <c r="L816" s="426"/>
      <c r="M816" s="426"/>
      <c r="N816" s="426"/>
      <c r="O816" s="426"/>
      <c r="P816" s="426"/>
      <c r="Q816" s="426"/>
      <c r="R816" s="426"/>
      <c r="S816" s="426"/>
      <c r="T816" s="426"/>
      <c r="U816" s="426"/>
      <c r="V816" s="426"/>
      <c r="W816" s="426"/>
      <c r="X816" s="426"/>
      <c r="Y816" s="426"/>
      <c r="Z816" s="426"/>
    </row>
    <row r="817" spans="1:26" ht="15.75" customHeight="1">
      <c r="A817" s="426"/>
      <c r="B817" s="426"/>
      <c r="C817" s="426"/>
      <c r="D817" s="426"/>
      <c r="E817" s="426"/>
      <c r="F817" s="426"/>
      <c r="G817" s="426"/>
      <c r="H817" s="426"/>
      <c r="I817" s="426"/>
      <c r="J817" s="426"/>
      <c r="K817" s="426"/>
      <c r="L817" s="426"/>
      <c r="M817" s="426"/>
      <c r="N817" s="426"/>
      <c r="O817" s="426"/>
      <c r="P817" s="426"/>
      <c r="Q817" s="426"/>
      <c r="R817" s="426"/>
      <c r="S817" s="426"/>
      <c r="T817" s="426"/>
      <c r="U817" s="426"/>
      <c r="V817" s="426"/>
      <c r="W817" s="426"/>
      <c r="X817" s="426"/>
      <c r="Y817" s="426"/>
      <c r="Z817" s="426"/>
    </row>
    <row r="818" spans="1:26" ht="15.75" customHeight="1">
      <c r="A818" s="426"/>
      <c r="B818" s="426"/>
      <c r="C818" s="426"/>
      <c r="D818" s="426"/>
      <c r="E818" s="426"/>
      <c r="F818" s="426"/>
      <c r="G818" s="426"/>
      <c r="H818" s="426"/>
      <c r="I818" s="426"/>
      <c r="J818" s="426"/>
      <c r="K818" s="426"/>
      <c r="L818" s="426"/>
      <c r="M818" s="426"/>
      <c r="N818" s="426"/>
      <c r="O818" s="426"/>
      <c r="P818" s="426"/>
      <c r="Q818" s="426"/>
      <c r="R818" s="426"/>
      <c r="S818" s="426"/>
      <c r="T818" s="426"/>
      <c r="U818" s="426"/>
      <c r="V818" s="426"/>
      <c r="W818" s="426"/>
      <c r="X818" s="426"/>
      <c r="Y818" s="426"/>
      <c r="Z818" s="426"/>
    </row>
    <row r="819" spans="1:26" ht="15.75" customHeight="1">
      <c r="A819" s="426"/>
      <c r="B819" s="426"/>
      <c r="C819" s="426"/>
      <c r="D819" s="426"/>
      <c r="E819" s="426"/>
      <c r="F819" s="426"/>
      <c r="G819" s="426"/>
      <c r="H819" s="426"/>
      <c r="I819" s="426"/>
      <c r="J819" s="426"/>
      <c r="K819" s="426"/>
      <c r="L819" s="426"/>
      <c r="M819" s="426"/>
      <c r="N819" s="426"/>
      <c r="O819" s="426"/>
      <c r="P819" s="426"/>
      <c r="Q819" s="426"/>
      <c r="R819" s="426"/>
      <c r="S819" s="426"/>
      <c r="T819" s="426"/>
      <c r="U819" s="426"/>
      <c r="V819" s="426"/>
      <c r="W819" s="426"/>
      <c r="X819" s="426"/>
      <c r="Y819" s="426"/>
      <c r="Z819" s="426"/>
    </row>
    <row r="820" spans="1:26" ht="15.75" customHeight="1">
      <c r="A820" s="426"/>
      <c r="B820" s="426"/>
      <c r="C820" s="426"/>
      <c r="D820" s="426"/>
      <c r="E820" s="426"/>
      <c r="F820" s="426"/>
      <c r="G820" s="426"/>
      <c r="H820" s="426"/>
      <c r="I820" s="426"/>
      <c r="J820" s="426"/>
      <c r="K820" s="426"/>
      <c r="L820" s="426"/>
      <c r="M820" s="426"/>
      <c r="N820" s="426"/>
      <c r="O820" s="426"/>
      <c r="P820" s="426"/>
      <c r="Q820" s="426"/>
      <c r="R820" s="426"/>
      <c r="S820" s="426"/>
      <c r="T820" s="426"/>
      <c r="U820" s="426"/>
      <c r="V820" s="426"/>
      <c r="W820" s="426"/>
      <c r="X820" s="426"/>
      <c r="Y820" s="426"/>
      <c r="Z820" s="426"/>
    </row>
    <row r="821" spans="1:26" ht="15.75" customHeight="1">
      <c r="A821" s="426"/>
      <c r="B821" s="426"/>
      <c r="C821" s="426"/>
      <c r="D821" s="426"/>
      <c r="E821" s="426"/>
      <c r="F821" s="426"/>
      <c r="G821" s="426"/>
      <c r="H821" s="426"/>
      <c r="I821" s="426"/>
      <c r="J821" s="426"/>
      <c r="K821" s="426"/>
      <c r="L821" s="426"/>
      <c r="M821" s="426"/>
      <c r="N821" s="426"/>
      <c r="O821" s="426"/>
      <c r="P821" s="426"/>
      <c r="Q821" s="426"/>
      <c r="R821" s="426"/>
      <c r="S821" s="426"/>
      <c r="T821" s="426"/>
      <c r="U821" s="426"/>
      <c r="V821" s="426"/>
      <c r="W821" s="426"/>
      <c r="X821" s="426"/>
      <c r="Y821" s="426"/>
      <c r="Z821" s="426"/>
    </row>
    <row r="822" spans="1:26" ht="15.75" customHeight="1">
      <c r="A822" s="426"/>
      <c r="B822" s="426"/>
      <c r="C822" s="426"/>
      <c r="D822" s="426"/>
      <c r="E822" s="426"/>
      <c r="F822" s="426"/>
      <c r="G822" s="426"/>
      <c r="H822" s="426"/>
      <c r="I822" s="426"/>
      <c r="J822" s="426"/>
      <c r="K822" s="426"/>
      <c r="L822" s="426"/>
      <c r="M822" s="426"/>
      <c r="N822" s="426"/>
      <c r="O822" s="426"/>
      <c r="P822" s="426"/>
      <c r="Q822" s="426"/>
      <c r="R822" s="426"/>
      <c r="S822" s="426"/>
      <c r="T822" s="426"/>
      <c r="U822" s="426"/>
      <c r="V822" s="426"/>
      <c r="W822" s="426"/>
      <c r="X822" s="426"/>
      <c r="Y822" s="426"/>
      <c r="Z822" s="426"/>
    </row>
    <row r="823" spans="1:26" ht="15.75" customHeight="1">
      <c r="A823" s="426"/>
      <c r="B823" s="426"/>
      <c r="C823" s="426"/>
      <c r="D823" s="426"/>
      <c r="E823" s="426"/>
      <c r="F823" s="426"/>
      <c r="G823" s="426"/>
      <c r="H823" s="426"/>
      <c r="I823" s="426"/>
      <c r="J823" s="426"/>
      <c r="K823" s="426"/>
      <c r="L823" s="426"/>
      <c r="M823" s="426"/>
      <c r="N823" s="426"/>
      <c r="O823" s="426"/>
      <c r="P823" s="426"/>
      <c r="Q823" s="426"/>
      <c r="R823" s="426"/>
      <c r="S823" s="426"/>
      <c r="T823" s="426"/>
      <c r="U823" s="426"/>
      <c r="V823" s="426"/>
      <c r="W823" s="426"/>
      <c r="X823" s="426"/>
      <c r="Y823" s="426"/>
      <c r="Z823" s="426"/>
    </row>
    <row r="824" spans="1:26" ht="15.75" customHeight="1">
      <c r="A824" s="426"/>
      <c r="B824" s="426"/>
      <c r="C824" s="426"/>
      <c r="D824" s="426"/>
      <c r="E824" s="426"/>
      <c r="F824" s="426"/>
      <c r="G824" s="426"/>
      <c r="H824" s="426"/>
      <c r="I824" s="426"/>
      <c r="J824" s="426"/>
      <c r="K824" s="426"/>
      <c r="L824" s="426"/>
      <c r="M824" s="426"/>
      <c r="N824" s="426"/>
      <c r="O824" s="426"/>
      <c r="P824" s="426"/>
      <c r="Q824" s="426"/>
      <c r="R824" s="426"/>
      <c r="S824" s="426"/>
      <c r="T824" s="426"/>
      <c r="U824" s="426"/>
      <c r="V824" s="426"/>
      <c r="W824" s="426"/>
      <c r="X824" s="426"/>
      <c r="Y824" s="426"/>
      <c r="Z824" s="426"/>
    </row>
    <row r="825" spans="1:26" ht="15.75" customHeight="1">
      <c r="A825" s="426"/>
      <c r="B825" s="426"/>
      <c r="C825" s="426"/>
      <c r="D825" s="426"/>
      <c r="E825" s="426"/>
      <c r="F825" s="426"/>
      <c r="G825" s="426"/>
      <c r="H825" s="426"/>
      <c r="I825" s="426"/>
      <c r="J825" s="426"/>
      <c r="K825" s="426"/>
      <c r="L825" s="426"/>
      <c r="M825" s="426"/>
      <c r="N825" s="426"/>
      <c r="O825" s="426"/>
      <c r="P825" s="426"/>
      <c r="Q825" s="426"/>
      <c r="R825" s="426"/>
      <c r="S825" s="426"/>
      <c r="T825" s="426"/>
      <c r="U825" s="426"/>
      <c r="V825" s="426"/>
      <c r="W825" s="426"/>
      <c r="X825" s="426"/>
      <c r="Y825" s="426"/>
      <c r="Z825" s="426"/>
    </row>
    <row r="826" spans="1:26" ht="15.75" customHeight="1">
      <c r="A826" s="426"/>
      <c r="B826" s="426"/>
      <c r="C826" s="426"/>
      <c r="D826" s="426"/>
      <c r="E826" s="426"/>
      <c r="F826" s="426"/>
      <c r="G826" s="426"/>
      <c r="H826" s="426"/>
      <c r="I826" s="426"/>
      <c r="J826" s="426"/>
      <c r="K826" s="426"/>
      <c r="L826" s="426"/>
      <c r="M826" s="426"/>
      <c r="N826" s="426"/>
      <c r="O826" s="426"/>
      <c r="P826" s="426"/>
      <c r="Q826" s="426"/>
      <c r="R826" s="426"/>
      <c r="S826" s="426"/>
      <c r="T826" s="426"/>
      <c r="U826" s="426"/>
      <c r="V826" s="426"/>
      <c r="W826" s="426"/>
      <c r="X826" s="426"/>
      <c r="Y826" s="426"/>
      <c r="Z826" s="426"/>
    </row>
    <row r="827" spans="1:26" ht="15.75" customHeight="1">
      <c r="A827" s="426"/>
      <c r="B827" s="426"/>
      <c r="C827" s="426"/>
      <c r="D827" s="426"/>
      <c r="E827" s="426"/>
      <c r="F827" s="426"/>
      <c r="G827" s="426"/>
      <c r="H827" s="426"/>
      <c r="I827" s="426"/>
      <c r="J827" s="426"/>
      <c r="K827" s="426"/>
      <c r="L827" s="426"/>
      <c r="M827" s="426"/>
      <c r="N827" s="426"/>
      <c r="O827" s="426"/>
      <c r="P827" s="426"/>
      <c r="Q827" s="426"/>
      <c r="R827" s="426"/>
      <c r="S827" s="426"/>
      <c r="T827" s="426"/>
      <c r="U827" s="426"/>
      <c r="V827" s="426"/>
      <c r="W827" s="426"/>
      <c r="X827" s="426"/>
      <c r="Y827" s="426"/>
      <c r="Z827" s="426"/>
    </row>
    <row r="828" spans="1:26" ht="15.75" customHeight="1">
      <c r="A828" s="426"/>
      <c r="B828" s="426"/>
      <c r="C828" s="426"/>
      <c r="D828" s="426"/>
      <c r="E828" s="426"/>
      <c r="F828" s="426"/>
      <c r="G828" s="426"/>
      <c r="H828" s="426"/>
      <c r="I828" s="426"/>
      <c r="J828" s="426"/>
      <c r="K828" s="426"/>
      <c r="L828" s="426"/>
      <c r="M828" s="426"/>
      <c r="N828" s="426"/>
      <c r="O828" s="426"/>
      <c r="P828" s="426"/>
      <c r="Q828" s="426"/>
      <c r="R828" s="426"/>
      <c r="S828" s="426"/>
      <c r="T828" s="426"/>
      <c r="U828" s="426"/>
      <c r="V828" s="426"/>
      <c r="W828" s="426"/>
      <c r="X828" s="426"/>
      <c r="Y828" s="426"/>
      <c r="Z828" s="426"/>
    </row>
    <row r="829" spans="1:26" ht="15.75" customHeight="1">
      <c r="A829" s="426"/>
      <c r="B829" s="426"/>
      <c r="C829" s="426"/>
      <c r="D829" s="426"/>
      <c r="E829" s="426"/>
      <c r="F829" s="426"/>
      <c r="G829" s="426"/>
      <c r="H829" s="426"/>
      <c r="I829" s="426"/>
      <c r="J829" s="426"/>
      <c r="K829" s="426"/>
      <c r="L829" s="426"/>
      <c r="M829" s="426"/>
      <c r="N829" s="426"/>
      <c r="O829" s="426"/>
      <c r="P829" s="426"/>
      <c r="Q829" s="426"/>
      <c r="R829" s="426"/>
      <c r="S829" s="426"/>
      <c r="T829" s="426"/>
      <c r="U829" s="426"/>
      <c r="V829" s="426"/>
      <c r="W829" s="426"/>
      <c r="X829" s="426"/>
      <c r="Y829" s="426"/>
      <c r="Z829" s="426"/>
    </row>
    <row r="830" spans="1:26" ht="15.75" customHeight="1">
      <c r="A830" s="426"/>
      <c r="B830" s="426"/>
      <c r="C830" s="426"/>
      <c r="D830" s="426"/>
      <c r="E830" s="426"/>
      <c r="F830" s="426"/>
      <c r="G830" s="426"/>
      <c r="H830" s="426"/>
      <c r="I830" s="426"/>
      <c r="J830" s="426"/>
      <c r="K830" s="426"/>
      <c r="L830" s="426"/>
      <c r="M830" s="426"/>
      <c r="N830" s="426"/>
      <c r="O830" s="426"/>
      <c r="P830" s="426"/>
      <c r="Q830" s="426"/>
      <c r="R830" s="426"/>
      <c r="S830" s="426"/>
      <c r="T830" s="426"/>
      <c r="U830" s="426"/>
      <c r="V830" s="426"/>
      <c r="W830" s="426"/>
      <c r="X830" s="426"/>
      <c r="Y830" s="426"/>
      <c r="Z830" s="426"/>
    </row>
    <row r="831" spans="1:26" ht="15.75" customHeight="1">
      <c r="A831" s="426"/>
      <c r="B831" s="426"/>
      <c r="C831" s="426"/>
      <c r="D831" s="426"/>
      <c r="E831" s="426"/>
      <c r="F831" s="426"/>
      <c r="G831" s="426"/>
      <c r="H831" s="426"/>
      <c r="I831" s="426"/>
      <c r="J831" s="426"/>
      <c r="K831" s="426"/>
      <c r="L831" s="426"/>
      <c r="M831" s="426"/>
      <c r="N831" s="426"/>
      <c r="O831" s="426"/>
      <c r="P831" s="426"/>
      <c r="Q831" s="426"/>
      <c r="R831" s="426"/>
      <c r="S831" s="426"/>
      <c r="T831" s="426"/>
      <c r="U831" s="426"/>
      <c r="V831" s="426"/>
      <c r="W831" s="426"/>
      <c r="X831" s="426"/>
      <c r="Y831" s="426"/>
      <c r="Z831" s="426"/>
    </row>
    <row r="832" spans="1:26" ht="15.75" customHeight="1">
      <c r="A832" s="426"/>
      <c r="B832" s="426"/>
      <c r="C832" s="426"/>
      <c r="D832" s="426"/>
      <c r="E832" s="426"/>
      <c r="F832" s="426"/>
      <c r="G832" s="426"/>
      <c r="H832" s="426"/>
      <c r="I832" s="426"/>
      <c r="J832" s="426"/>
      <c r="K832" s="426"/>
      <c r="L832" s="426"/>
      <c r="M832" s="426"/>
      <c r="N832" s="426"/>
      <c r="O832" s="426"/>
      <c r="P832" s="426"/>
      <c r="Q832" s="426"/>
      <c r="R832" s="426"/>
      <c r="S832" s="426"/>
      <c r="T832" s="426"/>
      <c r="U832" s="426"/>
      <c r="V832" s="426"/>
      <c r="W832" s="426"/>
      <c r="X832" s="426"/>
      <c r="Y832" s="426"/>
      <c r="Z832" s="426"/>
    </row>
    <row r="833" spans="1:26" ht="15.75" customHeight="1">
      <c r="A833" s="426"/>
      <c r="B833" s="426"/>
      <c r="C833" s="426"/>
      <c r="D833" s="426"/>
      <c r="E833" s="426"/>
      <c r="F833" s="426"/>
      <c r="G833" s="426"/>
      <c r="H833" s="426"/>
      <c r="I833" s="426"/>
      <c r="J833" s="426"/>
      <c r="K833" s="426"/>
      <c r="L833" s="426"/>
      <c r="M833" s="426"/>
      <c r="N833" s="426"/>
      <c r="O833" s="426"/>
      <c r="P833" s="426"/>
      <c r="Q833" s="426"/>
      <c r="R833" s="426"/>
      <c r="S833" s="426"/>
      <c r="T833" s="426"/>
      <c r="U833" s="426"/>
      <c r="V833" s="426"/>
      <c r="W833" s="426"/>
      <c r="X833" s="426"/>
      <c r="Y833" s="426"/>
      <c r="Z833" s="426"/>
    </row>
    <row r="834" spans="1:26" ht="15.75" customHeight="1">
      <c r="A834" s="426"/>
      <c r="B834" s="426"/>
      <c r="C834" s="426"/>
      <c r="D834" s="426"/>
      <c r="E834" s="426"/>
      <c r="F834" s="426"/>
      <c r="G834" s="426"/>
      <c r="H834" s="426"/>
      <c r="I834" s="426"/>
      <c r="J834" s="426"/>
      <c r="K834" s="426"/>
      <c r="L834" s="426"/>
      <c r="M834" s="426"/>
      <c r="N834" s="426"/>
      <c r="O834" s="426"/>
      <c r="P834" s="426"/>
      <c r="Q834" s="426"/>
      <c r="R834" s="426"/>
      <c r="S834" s="426"/>
      <c r="T834" s="426"/>
      <c r="U834" s="426"/>
      <c r="V834" s="426"/>
      <c r="W834" s="426"/>
      <c r="X834" s="426"/>
      <c r="Y834" s="426"/>
      <c r="Z834" s="426"/>
    </row>
    <row r="835" spans="1:26" ht="15.75" customHeight="1">
      <c r="A835" s="426"/>
      <c r="B835" s="426"/>
      <c r="C835" s="426"/>
      <c r="D835" s="426"/>
      <c r="E835" s="426"/>
      <c r="F835" s="426"/>
      <c r="G835" s="426"/>
      <c r="H835" s="426"/>
      <c r="I835" s="426"/>
      <c r="J835" s="426"/>
      <c r="K835" s="426"/>
      <c r="L835" s="426"/>
      <c r="M835" s="426"/>
      <c r="N835" s="426"/>
      <c r="O835" s="426"/>
      <c r="P835" s="426"/>
      <c r="Q835" s="426"/>
      <c r="R835" s="426"/>
      <c r="S835" s="426"/>
      <c r="T835" s="426"/>
      <c r="U835" s="426"/>
      <c r="V835" s="426"/>
      <c r="W835" s="426"/>
      <c r="X835" s="426"/>
      <c r="Y835" s="426"/>
      <c r="Z835" s="426"/>
    </row>
    <row r="836" spans="1:26" ht="15.75" customHeight="1">
      <c r="A836" s="426"/>
      <c r="B836" s="426"/>
      <c r="C836" s="426"/>
      <c r="D836" s="426"/>
      <c r="E836" s="426"/>
      <c r="F836" s="426"/>
      <c r="G836" s="426"/>
      <c r="H836" s="426"/>
      <c r="I836" s="426"/>
      <c r="J836" s="426"/>
      <c r="K836" s="426"/>
      <c r="L836" s="426"/>
      <c r="M836" s="426"/>
      <c r="N836" s="426"/>
      <c r="O836" s="426"/>
      <c r="P836" s="426"/>
      <c r="Q836" s="426"/>
      <c r="R836" s="426"/>
      <c r="S836" s="426"/>
      <c r="T836" s="426"/>
      <c r="U836" s="426"/>
      <c r="V836" s="426"/>
      <c r="W836" s="426"/>
      <c r="X836" s="426"/>
      <c r="Y836" s="426"/>
      <c r="Z836" s="426"/>
    </row>
    <row r="837" spans="1:26" ht="15.75" customHeight="1">
      <c r="A837" s="426"/>
      <c r="B837" s="426"/>
      <c r="C837" s="426"/>
      <c r="D837" s="426"/>
      <c r="E837" s="426"/>
      <c r="F837" s="426"/>
      <c r="G837" s="426"/>
      <c r="H837" s="426"/>
      <c r="I837" s="426"/>
      <c r="J837" s="426"/>
      <c r="K837" s="426"/>
      <c r="L837" s="426"/>
      <c r="M837" s="426"/>
      <c r="N837" s="426"/>
      <c r="O837" s="426"/>
      <c r="P837" s="426"/>
      <c r="Q837" s="426"/>
      <c r="R837" s="426"/>
      <c r="S837" s="426"/>
      <c r="T837" s="426"/>
      <c r="U837" s="426"/>
      <c r="V837" s="426"/>
      <c r="W837" s="426"/>
      <c r="X837" s="426"/>
      <c r="Y837" s="426"/>
      <c r="Z837" s="426"/>
    </row>
    <row r="838" spans="1:26" ht="15.75" customHeight="1">
      <c r="A838" s="426"/>
      <c r="B838" s="426"/>
      <c r="C838" s="426"/>
      <c r="D838" s="426"/>
      <c r="E838" s="426"/>
      <c r="F838" s="426"/>
      <c r="G838" s="426"/>
      <c r="H838" s="426"/>
      <c r="I838" s="426"/>
      <c r="J838" s="426"/>
      <c r="K838" s="426"/>
      <c r="L838" s="426"/>
      <c r="M838" s="426"/>
      <c r="N838" s="426"/>
      <c r="O838" s="426"/>
      <c r="P838" s="426"/>
      <c r="Q838" s="426"/>
      <c r="R838" s="426"/>
      <c r="S838" s="426"/>
      <c r="T838" s="426"/>
      <c r="U838" s="426"/>
      <c r="V838" s="426"/>
      <c r="W838" s="426"/>
      <c r="X838" s="426"/>
      <c r="Y838" s="426"/>
      <c r="Z838" s="426"/>
    </row>
    <row r="839" spans="1:26" ht="15.75" customHeight="1">
      <c r="A839" s="426"/>
      <c r="B839" s="426"/>
      <c r="C839" s="426"/>
      <c r="D839" s="426"/>
      <c r="E839" s="426"/>
      <c r="F839" s="426"/>
      <c r="G839" s="426"/>
      <c r="H839" s="426"/>
      <c r="I839" s="426"/>
      <c r="J839" s="426"/>
      <c r="K839" s="426"/>
      <c r="L839" s="426"/>
      <c r="M839" s="426"/>
      <c r="N839" s="426"/>
      <c r="O839" s="426"/>
      <c r="P839" s="426"/>
      <c r="Q839" s="426"/>
      <c r="R839" s="426"/>
      <c r="S839" s="426"/>
      <c r="T839" s="426"/>
      <c r="U839" s="426"/>
      <c r="V839" s="426"/>
      <c r="W839" s="426"/>
      <c r="X839" s="426"/>
      <c r="Y839" s="426"/>
      <c r="Z839" s="426"/>
    </row>
    <row r="840" spans="1:26" ht="15.75" customHeight="1">
      <c r="A840" s="426"/>
      <c r="B840" s="426"/>
      <c r="C840" s="426"/>
      <c r="D840" s="426"/>
      <c r="E840" s="426"/>
      <c r="F840" s="426"/>
      <c r="G840" s="426"/>
      <c r="H840" s="426"/>
      <c r="I840" s="426"/>
      <c r="J840" s="426"/>
      <c r="K840" s="426"/>
      <c r="L840" s="426"/>
      <c r="M840" s="426"/>
      <c r="N840" s="426"/>
      <c r="O840" s="426"/>
      <c r="P840" s="426"/>
      <c r="Q840" s="426"/>
      <c r="R840" s="426"/>
      <c r="S840" s="426"/>
      <c r="T840" s="426"/>
      <c r="U840" s="426"/>
      <c r="V840" s="426"/>
      <c r="W840" s="426"/>
      <c r="X840" s="426"/>
      <c r="Y840" s="426"/>
      <c r="Z840" s="426"/>
    </row>
    <row r="841" spans="1:26" ht="15.75" customHeight="1">
      <c r="A841" s="426"/>
      <c r="B841" s="426"/>
      <c r="C841" s="426"/>
      <c r="D841" s="426"/>
      <c r="E841" s="426"/>
      <c r="F841" s="426"/>
      <c r="G841" s="426"/>
      <c r="H841" s="426"/>
      <c r="I841" s="426"/>
      <c r="J841" s="426"/>
      <c r="K841" s="426"/>
      <c r="L841" s="426"/>
      <c r="M841" s="426"/>
      <c r="N841" s="426"/>
      <c r="O841" s="426"/>
      <c r="P841" s="426"/>
      <c r="Q841" s="426"/>
      <c r="R841" s="426"/>
      <c r="S841" s="426"/>
      <c r="T841" s="426"/>
      <c r="U841" s="426"/>
      <c r="V841" s="426"/>
      <c r="W841" s="426"/>
      <c r="X841" s="426"/>
      <c r="Y841" s="426"/>
      <c r="Z841" s="426"/>
    </row>
    <row r="842" spans="1:26" ht="15.75" customHeight="1">
      <c r="A842" s="426"/>
      <c r="B842" s="426"/>
      <c r="C842" s="426"/>
      <c r="D842" s="426"/>
      <c r="E842" s="426"/>
      <c r="F842" s="426"/>
      <c r="G842" s="426"/>
      <c r="H842" s="426"/>
      <c r="I842" s="426"/>
      <c r="J842" s="426"/>
      <c r="K842" s="426"/>
      <c r="L842" s="426"/>
      <c r="M842" s="426"/>
      <c r="N842" s="426"/>
      <c r="O842" s="426"/>
      <c r="P842" s="426"/>
      <c r="Q842" s="426"/>
      <c r="R842" s="426"/>
      <c r="S842" s="426"/>
      <c r="T842" s="426"/>
      <c r="U842" s="426"/>
      <c r="V842" s="426"/>
      <c r="W842" s="426"/>
      <c r="X842" s="426"/>
      <c r="Y842" s="426"/>
      <c r="Z842" s="426"/>
    </row>
    <row r="843" spans="1:26" ht="15.75" customHeight="1">
      <c r="A843" s="426"/>
      <c r="B843" s="426"/>
      <c r="C843" s="426"/>
      <c r="D843" s="426"/>
      <c r="E843" s="426"/>
      <c r="F843" s="426"/>
      <c r="G843" s="426"/>
      <c r="H843" s="426"/>
      <c r="I843" s="426"/>
      <c r="J843" s="426"/>
      <c r="K843" s="426"/>
      <c r="L843" s="426"/>
      <c r="M843" s="426"/>
      <c r="N843" s="426"/>
      <c r="O843" s="426"/>
      <c r="P843" s="426"/>
      <c r="Q843" s="426"/>
      <c r="R843" s="426"/>
      <c r="S843" s="426"/>
      <c r="T843" s="426"/>
      <c r="U843" s="426"/>
      <c r="V843" s="426"/>
      <c r="W843" s="426"/>
      <c r="X843" s="426"/>
      <c r="Y843" s="426"/>
      <c r="Z843" s="426"/>
    </row>
    <row r="844" spans="1:26" ht="15.75" customHeight="1">
      <c r="A844" s="426"/>
      <c r="B844" s="426"/>
      <c r="C844" s="426"/>
      <c r="D844" s="426"/>
      <c r="E844" s="426"/>
      <c r="F844" s="426"/>
      <c r="G844" s="426"/>
      <c r="H844" s="426"/>
      <c r="I844" s="426"/>
      <c r="J844" s="426"/>
      <c r="K844" s="426"/>
      <c r="L844" s="426"/>
      <c r="M844" s="426"/>
      <c r="N844" s="426"/>
      <c r="O844" s="426"/>
      <c r="P844" s="426"/>
      <c r="Q844" s="426"/>
      <c r="R844" s="426"/>
      <c r="S844" s="426"/>
      <c r="T844" s="426"/>
      <c r="U844" s="426"/>
      <c r="V844" s="426"/>
      <c r="W844" s="426"/>
      <c r="X844" s="426"/>
      <c r="Y844" s="426"/>
      <c r="Z844" s="426"/>
    </row>
    <row r="845" spans="1:26" ht="15.75" customHeight="1">
      <c r="A845" s="426"/>
      <c r="B845" s="426"/>
      <c r="C845" s="426"/>
      <c r="D845" s="426"/>
      <c r="E845" s="426"/>
      <c r="F845" s="426"/>
      <c r="G845" s="426"/>
      <c r="H845" s="426"/>
      <c r="I845" s="426"/>
      <c r="J845" s="426"/>
      <c r="K845" s="426"/>
      <c r="L845" s="426"/>
      <c r="M845" s="426"/>
      <c r="N845" s="426"/>
      <c r="O845" s="426"/>
      <c r="P845" s="426"/>
      <c r="Q845" s="426"/>
      <c r="R845" s="426"/>
      <c r="S845" s="426"/>
      <c r="T845" s="426"/>
      <c r="U845" s="426"/>
      <c r="V845" s="426"/>
      <c r="W845" s="426"/>
      <c r="X845" s="426"/>
      <c r="Y845" s="426"/>
      <c r="Z845" s="426"/>
    </row>
    <row r="846" spans="1:26" ht="15.75" customHeight="1">
      <c r="A846" s="426"/>
      <c r="B846" s="426"/>
      <c r="C846" s="426"/>
      <c r="D846" s="426"/>
      <c r="E846" s="426"/>
      <c r="F846" s="426"/>
      <c r="G846" s="426"/>
      <c r="H846" s="426"/>
      <c r="I846" s="426"/>
      <c r="J846" s="426"/>
      <c r="K846" s="426"/>
      <c r="L846" s="426"/>
      <c r="M846" s="426"/>
      <c r="N846" s="426"/>
      <c r="O846" s="426"/>
      <c r="P846" s="426"/>
      <c r="Q846" s="426"/>
      <c r="R846" s="426"/>
      <c r="S846" s="426"/>
      <c r="T846" s="426"/>
      <c r="U846" s="426"/>
      <c r="V846" s="426"/>
      <c r="W846" s="426"/>
      <c r="X846" s="426"/>
      <c r="Y846" s="426"/>
      <c r="Z846" s="426"/>
    </row>
    <row r="847" spans="1:26" ht="15.75" customHeight="1">
      <c r="A847" s="426"/>
      <c r="B847" s="426"/>
      <c r="C847" s="426"/>
      <c r="D847" s="426"/>
      <c r="E847" s="426"/>
      <c r="F847" s="426"/>
      <c r="G847" s="426"/>
      <c r="H847" s="426"/>
      <c r="I847" s="426"/>
      <c r="J847" s="426"/>
      <c r="K847" s="426"/>
      <c r="L847" s="426"/>
      <c r="M847" s="426"/>
      <c r="N847" s="426"/>
      <c r="O847" s="426"/>
      <c r="P847" s="426"/>
      <c r="Q847" s="426"/>
      <c r="R847" s="426"/>
      <c r="S847" s="426"/>
      <c r="T847" s="426"/>
      <c r="U847" s="426"/>
      <c r="V847" s="426"/>
      <c r="W847" s="426"/>
      <c r="X847" s="426"/>
      <c r="Y847" s="426"/>
      <c r="Z847" s="426"/>
    </row>
    <row r="848" spans="1:26" ht="15.75" customHeight="1">
      <c r="A848" s="426"/>
      <c r="B848" s="426"/>
      <c r="C848" s="426"/>
      <c r="D848" s="426"/>
      <c r="E848" s="426"/>
      <c r="F848" s="426"/>
      <c r="G848" s="426"/>
      <c r="H848" s="426"/>
      <c r="I848" s="426"/>
      <c r="J848" s="426"/>
      <c r="K848" s="426"/>
      <c r="L848" s="426"/>
      <c r="M848" s="426"/>
      <c r="N848" s="426"/>
      <c r="O848" s="426"/>
      <c r="P848" s="426"/>
      <c r="Q848" s="426"/>
      <c r="R848" s="426"/>
      <c r="S848" s="426"/>
      <c r="T848" s="426"/>
      <c r="U848" s="426"/>
      <c r="V848" s="426"/>
      <c r="W848" s="426"/>
      <c r="X848" s="426"/>
      <c r="Y848" s="426"/>
      <c r="Z848" s="426"/>
    </row>
    <row r="849" spans="1:26" ht="15.75" customHeight="1">
      <c r="A849" s="426"/>
      <c r="B849" s="426"/>
      <c r="C849" s="426"/>
      <c r="D849" s="426"/>
      <c r="E849" s="426"/>
      <c r="F849" s="426"/>
      <c r="G849" s="426"/>
      <c r="H849" s="426"/>
      <c r="I849" s="426"/>
      <c r="J849" s="426"/>
      <c r="K849" s="426"/>
      <c r="L849" s="426"/>
      <c r="M849" s="426"/>
      <c r="N849" s="426"/>
      <c r="O849" s="426"/>
      <c r="P849" s="426"/>
      <c r="Q849" s="426"/>
      <c r="R849" s="426"/>
      <c r="S849" s="426"/>
      <c r="T849" s="426"/>
      <c r="U849" s="426"/>
      <c r="V849" s="426"/>
      <c r="W849" s="426"/>
      <c r="X849" s="426"/>
      <c r="Y849" s="426"/>
      <c r="Z849" s="426"/>
    </row>
    <row r="850" spans="1:26" ht="15.75" customHeight="1">
      <c r="A850" s="426"/>
      <c r="B850" s="426"/>
      <c r="C850" s="426"/>
      <c r="D850" s="426"/>
      <c r="E850" s="426"/>
      <c r="F850" s="426"/>
      <c r="G850" s="426"/>
      <c r="H850" s="426"/>
      <c r="I850" s="426"/>
      <c r="J850" s="426"/>
      <c r="K850" s="426"/>
      <c r="L850" s="426"/>
      <c r="M850" s="426"/>
      <c r="N850" s="426"/>
      <c r="O850" s="426"/>
      <c r="P850" s="426"/>
      <c r="Q850" s="426"/>
      <c r="R850" s="426"/>
      <c r="S850" s="426"/>
      <c r="T850" s="426"/>
      <c r="U850" s="426"/>
      <c r="V850" s="426"/>
      <c r="W850" s="426"/>
      <c r="X850" s="426"/>
      <c r="Y850" s="426"/>
      <c r="Z850" s="426"/>
    </row>
    <row r="851" spans="1:26" ht="15.75" customHeight="1">
      <c r="A851" s="426"/>
      <c r="B851" s="426"/>
      <c r="C851" s="426"/>
      <c r="D851" s="426"/>
      <c r="E851" s="426"/>
      <c r="F851" s="426"/>
      <c r="G851" s="426"/>
      <c r="H851" s="426"/>
      <c r="I851" s="426"/>
      <c r="J851" s="426"/>
      <c r="K851" s="426"/>
      <c r="L851" s="426"/>
      <c r="M851" s="426"/>
      <c r="N851" s="426"/>
      <c r="O851" s="426"/>
      <c r="P851" s="426"/>
      <c r="Q851" s="426"/>
      <c r="R851" s="426"/>
      <c r="S851" s="426"/>
      <c r="T851" s="426"/>
      <c r="U851" s="426"/>
      <c r="V851" s="426"/>
      <c r="W851" s="426"/>
      <c r="X851" s="426"/>
      <c r="Y851" s="426"/>
      <c r="Z851" s="426"/>
    </row>
    <row r="852" spans="1:26" ht="15.75" customHeight="1">
      <c r="A852" s="426"/>
      <c r="B852" s="426"/>
      <c r="C852" s="426"/>
      <c r="D852" s="426"/>
      <c r="E852" s="426"/>
      <c r="F852" s="426"/>
      <c r="G852" s="426"/>
      <c r="H852" s="426"/>
      <c r="I852" s="426"/>
      <c r="J852" s="426"/>
      <c r="K852" s="426"/>
      <c r="L852" s="426"/>
      <c r="M852" s="426"/>
      <c r="N852" s="426"/>
      <c r="O852" s="426"/>
      <c r="P852" s="426"/>
      <c r="Q852" s="426"/>
      <c r="R852" s="426"/>
      <c r="S852" s="426"/>
      <c r="T852" s="426"/>
      <c r="U852" s="426"/>
      <c r="V852" s="426"/>
      <c r="W852" s="426"/>
      <c r="X852" s="426"/>
      <c r="Y852" s="426"/>
      <c r="Z852" s="426"/>
    </row>
    <row r="853" spans="1:26" ht="15.75" customHeight="1">
      <c r="A853" s="426"/>
      <c r="B853" s="426"/>
      <c r="C853" s="426"/>
      <c r="D853" s="426"/>
      <c r="E853" s="426"/>
      <c r="F853" s="426"/>
      <c r="G853" s="426"/>
      <c r="H853" s="426"/>
      <c r="I853" s="426"/>
      <c r="J853" s="426"/>
      <c r="K853" s="426"/>
      <c r="L853" s="426"/>
      <c r="M853" s="426"/>
      <c r="N853" s="426"/>
      <c r="O853" s="426"/>
      <c r="P853" s="426"/>
      <c r="Q853" s="426"/>
      <c r="R853" s="426"/>
      <c r="S853" s="426"/>
      <c r="T853" s="426"/>
      <c r="U853" s="426"/>
      <c r="V853" s="426"/>
      <c r="W853" s="426"/>
      <c r="X853" s="426"/>
      <c r="Y853" s="426"/>
      <c r="Z853" s="426"/>
    </row>
    <row r="854" spans="1:26" ht="15.75" customHeight="1">
      <c r="A854" s="426"/>
      <c r="B854" s="426"/>
      <c r="C854" s="426"/>
      <c r="D854" s="426"/>
      <c r="E854" s="426"/>
      <c r="F854" s="426"/>
      <c r="G854" s="426"/>
      <c r="H854" s="426"/>
      <c r="I854" s="426"/>
      <c r="J854" s="426"/>
      <c r="K854" s="426"/>
      <c r="L854" s="426"/>
      <c r="M854" s="426"/>
      <c r="N854" s="426"/>
      <c r="O854" s="426"/>
      <c r="P854" s="426"/>
      <c r="Q854" s="426"/>
      <c r="R854" s="426"/>
      <c r="S854" s="426"/>
      <c r="T854" s="426"/>
      <c r="U854" s="426"/>
      <c r="V854" s="426"/>
      <c r="W854" s="426"/>
      <c r="X854" s="426"/>
      <c r="Y854" s="426"/>
      <c r="Z854" s="426"/>
    </row>
    <row r="855" spans="1:26" ht="15.75" customHeight="1">
      <c r="A855" s="426"/>
      <c r="B855" s="426"/>
      <c r="C855" s="426"/>
      <c r="D855" s="426"/>
      <c r="E855" s="426"/>
      <c r="F855" s="426"/>
      <c r="G855" s="426"/>
      <c r="H855" s="426"/>
      <c r="I855" s="426"/>
      <c r="J855" s="426"/>
      <c r="K855" s="426"/>
      <c r="L855" s="426"/>
      <c r="M855" s="426"/>
      <c r="N855" s="426"/>
      <c r="O855" s="426"/>
      <c r="P855" s="426"/>
      <c r="Q855" s="426"/>
      <c r="R855" s="426"/>
      <c r="S855" s="426"/>
      <c r="T855" s="426"/>
      <c r="U855" s="426"/>
      <c r="V855" s="426"/>
      <c r="W855" s="426"/>
      <c r="X855" s="426"/>
      <c r="Y855" s="426"/>
      <c r="Z855" s="426"/>
    </row>
    <row r="856" spans="1:26" ht="15.75" customHeight="1">
      <c r="A856" s="426"/>
      <c r="B856" s="426"/>
      <c r="C856" s="426"/>
      <c r="D856" s="426"/>
      <c r="E856" s="426"/>
      <c r="F856" s="426"/>
      <c r="G856" s="426"/>
      <c r="H856" s="426"/>
      <c r="I856" s="426"/>
      <c r="J856" s="426"/>
      <c r="K856" s="426"/>
      <c r="L856" s="426"/>
      <c r="M856" s="426"/>
      <c r="N856" s="426"/>
      <c r="O856" s="426"/>
      <c r="P856" s="426"/>
      <c r="Q856" s="426"/>
      <c r="R856" s="426"/>
      <c r="S856" s="426"/>
      <c r="T856" s="426"/>
      <c r="U856" s="426"/>
      <c r="V856" s="426"/>
      <c r="W856" s="426"/>
      <c r="X856" s="426"/>
      <c r="Y856" s="426"/>
      <c r="Z856" s="426"/>
    </row>
    <row r="857" spans="1:26" ht="15.75" customHeight="1">
      <c r="A857" s="426"/>
      <c r="B857" s="426"/>
      <c r="C857" s="426"/>
      <c r="D857" s="426"/>
      <c r="E857" s="426"/>
      <c r="F857" s="426"/>
      <c r="G857" s="426"/>
      <c r="H857" s="426"/>
      <c r="I857" s="426"/>
      <c r="J857" s="426"/>
      <c r="K857" s="426"/>
      <c r="L857" s="426"/>
      <c r="M857" s="426"/>
      <c r="N857" s="426"/>
      <c r="O857" s="426"/>
      <c r="P857" s="426"/>
      <c r="Q857" s="426"/>
      <c r="R857" s="426"/>
      <c r="S857" s="426"/>
      <c r="T857" s="426"/>
      <c r="U857" s="426"/>
      <c r="V857" s="426"/>
      <c r="W857" s="426"/>
      <c r="X857" s="426"/>
      <c r="Y857" s="426"/>
      <c r="Z857" s="426"/>
    </row>
    <row r="858" spans="1:26" ht="15.75" customHeight="1">
      <c r="A858" s="426"/>
      <c r="B858" s="426"/>
      <c r="C858" s="426"/>
      <c r="D858" s="426"/>
      <c r="E858" s="426"/>
      <c r="F858" s="426"/>
      <c r="G858" s="426"/>
      <c r="H858" s="426"/>
      <c r="I858" s="426"/>
      <c r="J858" s="426"/>
      <c r="K858" s="426"/>
      <c r="L858" s="426"/>
      <c r="M858" s="426"/>
      <c r="N858" s="426"/>
      <c r="O858" s="426"/>
      <c r="P858" s="426"/>
      <c r="Q858" s="426"/>
      <c r="R858" s="426"/>
      <c r="S858" s="426"/>
      <c r="T858" s="426"/>
      <c r="U858" s="426"/>
      <c r="V858" s="426"/>
      <c r="W858" s="426"/>
      <c r="X858" s="426"/>
      <c r="Y858" s="426"/>
      <c r="Z858" s="426"/>
    </row>
    <row r="859" spans="1:26" ht="15.75" customHeight="1">
      <c r="A859" s="426"/>
      <c r="B859" s="426"/>
      <c r="C859" s="426"/>
      <c r="D859" s="426"/>
      <c r="E859" s="426"/>
      <c r="F859" s="426"/>
      <c r="G859" s="426"/>
      <c r="H859" s="426"/>
      <c r="I859" s="426"/>
      <c r="J859" s="426"/>
      <c r="K859" s="426"/>
      <c r="L859" s="426"/>
      <c r="M859" s="426"/>
      <c r="N859" s="426"/>
      <c r="O859" s="426"/>
      <c r="P859" s="426"/>
      <c r="Q859" s="426"/>
      <c r="R859" s="426"/>
      <c r="S859" s="426"/>
      <c r="T859" s="426"/>
      <c r="U859" s="426"/>
      <c r="V859" s="426"/>
      <c r="W859" s="426"/>
      <c r="X859" s="426"/>
      <c r="Y859" s="426"/>
      <c r="Z859" s="426"/>
    </row>
    <row r="860" spans="1:26" ht="15.75" customHeight="1">
      <c r="A860" s="426"/>
      <c r="B860" s="426"/>
      <c r="C860" s="426"/>
      <c r="D860" s="426"/>
      <c r="E860" s="426"/>
      <c r="F860" s="426"/>
      <c r="G860" s="426"/>
      <c r="H860" s="426"/>
      <c r="I860" s="426"/>
      <c r="J860" s="426"/>
      <c r="K860" s="426"/>
      <c r="L860" s="426"/>
      <c r="M860" s="426"/>
      <c r="N860" s="426"/>
      <c r="O860" s="426"/>
      <c r="P860" s="426"/>
      <c r="Q860" s="426"/>
      <c r="R860" s="426"/>
      <c r="S860" s="426"/>
      <c r="T860" s="426"/>
      <c r="U860" s="426"/>
      <c r="V860" s="426"/>
      <c r="W860" s="426"/>
      <c r="X860" s="426"/>
      <c r="Y860" s="426"/>
      <c r="Z860" s="426"/>
    </row>
    <row r="861" spans="1:26" ht="15.75" customHeight="1">
      <c r="A861" s="426"/>
      <c r="B861" s="426"/>
      <c r="C861" s="426"/>
      <c r="D861" s="426"/>
      <c r="E861" s="426"/>
      <c r="F861" s="426"/>
      <c r="G861" s="426"/>
      <c r="H861" s="426"/>
      <c r="I861" s="426"/>
      <c r="J861" s="426"/>
      <c r="K861" s="426"/>
      <c r="L861" s="426"/>
      <c r="M861" s="426"/>
      <c r="N861" s="426"/>
      <c r="O861" s="426"/>
      <c r="P861" s="426"/>
      <c r="Q861" s="426"/>
      <c r="R861" s="426"/>
      <c r="S861" s="426"/>
      <c r="T861" s="426"/>
      <c r="U861" s="426"/>
      <c r="V861" s="426"/>
      <c r="W861" s="426"/>
      <c r="X861" s="426"/>
      <c r="Y861" s="426"/>
      <c r="Z861" s="426"/>
    </row>
    <row r="862" spans="1:26" ht="15.75" customHeight="1">
      <c r="A862" s="426"/>
      <c r="B862" s="426"/>
      <c r="C862" s="426"/>
      <c r="D862" s="426"/>
      <c r="E862" s="426"/>
      <c r="F862" s="426"/>
      <c r="G862" s="426"/>
      <c r="H862" s="426"/>
      <c r="I862" s="426"/>
      <c r="J862" s="426"/>
      <c r="K862" s="426"/>
      <c r="L862" s="426"/>
      <c r="M862" s="426"/>
      <c r="N862" s="426"/>
      <c r="O862" s="426"/>
      <c r="P862" s="426"/>
      <c r="Q862" s="426"/>
      <c r="R862" s="426"/>
      <c r="S862" s="426"/>
      <c r="T862" s="426"/>
      <c r="U862" s="426"/>
      <c r="V862" s="426"/>
      <c r="W862" s="426"/>
      <c r="X862" s="426"/>
      <c r="Y862" s="426"/>
      <c r="Z862" s="426"/>
    </row>
    <row r="863" spans="1:26" ht="15.75" customHeight="1">
      <c r="A863" s="426"/>
      <c r="B863" s="426"/>
      <c r="C863" s="426"/>
      <c r="D863" s="426"/>
      <c r="E863" s="426"/>
      <c r="F863" s="426"/>
      <c r="G863" s="426"/>
      <c r="H863" s="426"/>
      <c r="I863" s="426"/>
      <c r="J863" s="426"/>
      <c r="K863" s="426"/>
      <c r="L863" s="426"/>
      <c r="M863" s="426"/>
      <c r="N863" s="426"/>
      <c r="O863" s="426"/>
      <c r="P863" s="426"/>
      <c r="Q863" s="426"/>
      <c r="R863" s="426"/>
      <c r="S863" s="426"/>
      <c r="T863" s="426"/>
      <c r="U863" s="426"/>
      <c r="V863" s="426"/>
      <c r="W863" s="426"/>
      <c r="X863" s="426"/>
      <c r="Y863" s="426"/>
      <c r="Z863" s="426"/>
    </row>
    <row r="864" spans="1:26" ht="15.75" customHeight="1">
      <c r="A864" s="426"/>
      <c r="B864" s="426"/>
      <c r="C864" s="426"/>
      <c r="D864" s="426"/>
      <c r="E864" s="426"/>
      <c r="F864" s="426"/>
      <c r="G864" s="426"/>
      <c r="H864" s="426"/>
      <c r="I864" s="426"/>
      <c r="J864" s="426"/>
      <c r="K864" s="426"/>
      <c r="L864" s="426"/>
      <c r="M864" s="426"/>
      <c r="N864" s="426"/>
      <c r="O864" s="426"/>
      <c r="P864" s="426"/>
      <c r="Q864" s="426"/>
      <c r="R864" s="426"/>
      <c r="S864" s="426"/>
      <c r="T864" s="426"/>
      <c r="U864" s="426"/>
      <c r="V864" s="426"/>
      <c r="W864" s="426"/>
      <c r="X864" s="426"/>
      <c r="Y864" s="426"/>
      <c r="Z864" s="426"/>
    </row>
    <row r="865" spans="1:26" ht="15.75" customHeight="1">
      <c r="A865" s="426"/>
      <c r="B865" s="426"/>
      <c r="C865" s="426"/>
      <c r="D865" s="426"/>
      <c r="E865" s="426"/>
      <c r="F865" s="426"/>
      <c r="G865" s="426"/>
      <c r="H865" s="426"/>
      <c r="I865" s="426"/>
      <c r="J865" s="426"/>
      <c r="K865" s="426"/>
      <c r="L865" s="426"/>
      <c r="M865" s="426"/>
      <c r="N865" s="426"/>
      <c r="O865" s="426"/>
      <c r="P865" s="426"/>
      <c r="Q865" s="426"/>
      <c r="R865" s="426"/>
      <c r="S865" s="426"/>
      <c r="T865" s="426"/>
      <c r="U865" s="426"/>
      <c r="V865" s="426"/>
      <c r="W865" s="426"/>
      <c r="X865" s="426"/>
      <c r="Y865" s="426"/>
      <c r="Z865" s="426"/>
    </row>
    <row r="866" spans="1:26" ht="15.75" customHeight="1">
      <c r="A866" s="426"/>
      <c r="B866" s="426"/>
      <c r="C866" s="426"/>
      <c r="D866" s="426"/>
      <c r="E866" s="426"/>
      <c r="F866" s="426"/>
      <c r="G866" s="426"/>
      <c r="H866" s="426"/>
      <c r="I866" s="426"/>
      <c r="J866" s="426"/>
      <c r="K866" s="426"/>
      <c r="L866" s="426"/>
      <c r="M866" s="426"/>
      <c r="N866" s="426"/>
      <c r="O866" s="426"/>
      <c r="P866" s="426"/>
      <c r="Q866" s="426"/>
      <c r="R866" s="426"/>
      <c r="S866" s="426"/>
      <c r="T866" s="426"/>
      <c r="U866" s="426"/>
      <c r="V866" s="426"/>
      <c r="W866" s="426"/>
      <c r="X866" s="426"/>
      <c r="Y866" s="426"/>
      <c r="Z866" s="426"/>
    </row>
    <row r="867" spans="1:26" ht="15.75" customHeight="1">
      <c r="A867" s="426"/>
      <c r="B867" s="426"/>
      <c r="C867" s="426"/>
      <c r="D867" s="426"/>
      <c r="E867" s="426"/>
      <c r="F867" s="426"/>
      <c r="G867" s="426"/>
      <c r="H867" s="426"/>
      <c r="I867" s="426"/>
      <c r="J867" s="426"/>
      <c r="K867" s="426"/>
      <c r="L867" s="426"/>
      <c r="M867" s="426"/>
      <c r="N867" s="426"/>
      <c r="O867" s="426"/>
      <c r="P867" s="426"/>
      <c r="Q867" s="426"/>
      <c r="R867" s="426"/>
      <c r="S867" s="426"/>
      <c r="T867" s="426"/>
      <c r="U867" s="426"/>
      <c r="V867" s="426"/>
      <c r="W867" s="426"/>
      <c r="X867" s="426"/>
      <c r="Y867" s="426"/>
      <c r="Z867" s="426"/>
    </row>
    <row r="868" spans="1:26" ht="15.75" customHeight="1">
      <c r="A868" s="426"/>
      <c r="B868" s="426"/>
      <c r="C868" s="426"/>
      <c r="D868" s="426"/>
      <c r="E868" s="426"/>
      <c r="F868" s="426"/>
      <c r="G868" s="426"/>
      <c r="H868" s="426"/>
      <c r="I868" s="426"/>
      <c r="J868" s="426"/>
      <c r="K868" s="426"/>
      <c r="L868" s="426"/>
      <c r="M868" s="426"/>
      <c r="N868" s="426"/>
      <c r="O868" s="426"/>
      <c r="P868" s="426"/>
      <c r="Q868" s="426"/>
      <c r="R868" s="426"/>
      <c r="S868" s="426"/>
      <c r="T868" s="426"/>
      <c r="U868" s="426"/>
      <c r="V868" s="426"/>
      <c r="W868" s="426"/>
      <c r="X868" s="426"/>
      <c r="Y868" s="426"/>
      <c r="Z868" s="426"/>
    </row>
    <row r="869" spans="1:26" ht="15.75" customHeight="1">
      <c r="A869" s="426"/>
      <c r="B869" s="426"/>
      <c r="C869" s="426"/>
      <c r="D869" s="426"/>
      <c r="E869" s="426"/>
      <c r="F869" s="426"/>
      <c r="G869" s="426"/>
      <c r="H869" s="426"/>
      <c r="I869" s="426"/>
      <c r="J869" s="426"/>
      <c r="K869" s="426"/>
      <c r="L869" s="426"/>
      <c r="M869" s="426"/>
      <c r="N869" s="426"/>
      <c r="O869" s="426"/>
      <c r="P869" s="426"/>
      <c r="Q869" s="426"/>
      <c r="R869" s="426"/>
      <c r="S869" s="426"/>
      <c r="T869" s="426"/>
      <c r="U869" s="426"/>
      <c r="V869" s="426"/>
      <c r="W869" s="426"/>
      <c r="X869" s="426"/>
      <c r="Y869" s="426"/>
      <c r="Z869" s="426"/>
    </row>
    <row r="870" spans="1:26" ht="15.75" customHeight="1">
      <c r="A870" s="426"/>
      <c r="B870" s="426"/>
      <c r="C870" s="426"/>
      <c r="D870" s="426"/>
      <c r="E870" s="426"/>
      <c r="F870" s="426"/>
      <c r="G870" s="426"/>
      <c r="H870" s="426"/>
      <c r="I870" s="426"/>
      <c r="J870" s="426"/>
      <c r="K870" s="426"/>
      <c r="L870" s="426"/>
      <c r="M870" s="426"/>
      <c r="N870" s="426"/>
      <c r="O870" s="426"/>
      <c r="P870" s="426"/>
      <c r="Q870" s="426"/>
      <c r="R870" s="426"/>
      <c r="S870" s="426"/>
      <c r="T870" s="426"/>
      <c r="U870" s="426"/>
      <c r="V870" s="426"/>
      <c r="W870" s="426"/>
      <c r="X870" s="426"/>
      <c r="Y870" s="426"/>
      <c r="Z870" s="426"/>
    </row>
    <row r="871" spans="1:26" ht="15.75" customHeight="1">
      <c r="A871" s="426"/>
      <c r="B871" s="426"/>
      <c r="C871" s="426"/>
      <c r="D871" s="426"/>
      <c r="E871" s="426"/>
      <c r="F871" s="426"/>
      <c r="G871" s="426"/>
      <c r="H871" s="426"/>
      <c r="I871" s="426"/>
      <c r="J871" s="426"/>
      <c r="K871" s="426"/>
      <c r="L871" s="426"/>
      <c r="M871" s="426"/>
      <c r="N871" s="426"/>
      <c r="O871" s="426"/>
      <c r="P871" s="426"/>
      <c r="Q871" s="426"/>
      <c r="R871" s="426"/>
      <c r="S871" s="426"/>
      <c r="T871" s="426"/>
      <c r="U871" s="426"/>
      <c r="V871" s="426"/>
      <c r="W871" s="426"/>
      <c r="X871" s="426"/>
      <c r="Y871" s="426"/>
      <c r="Z871" s="426"/>
    </row>
    <row r="872" spans="1:26" ht="15.75" customHeight="1">
      <c r="A872" s="426"/>
      <c r="B872" s="426"/>
      <c r="C872" s="426"/>
      <c r="D872" s="426"/>
      <c r="E872" s="426"/>
      <c r="F872" s="426"/>
      <c r="G872" s="426"/>
      <c r="H872" s="426"/>
      <c r="I872" s="426"/>
      <c r="J872" s="426"/>
      <c r="K872" s="426"/>
      <c r="L872" s="426"/>
      <c r="M872" s="426"/>
      <c r="N872" s="426"/>
      <c r="O872" s="426"/>
      <c r="P872" s="426"/>
      <c r="Q872" s="426"/>
      <c r="R872" s="426"/>
      <c r="S872" s="426"/>
      <c r="T872" s="426"/>
      <c r="U872" s="426"/>
      <c r="V872" s="426"/>
      <c r="W872" s="426"/>
      <c r="X872" s="426"/>
      <c r="Y872" s="426"/>
      <c r="Z872" s="426"/>
    </row>
    <row r="873" spans="1:26" ht="15.75" customHeight="1">
      <c r="A873" s="426"/>
      <c r="B873" s="426"/>
      <c r="C873" s="426"/>
      <c r="D873" s="426"/>
      <c r="E873" s="426"/>
      <c r="F873" s="426"/>
      <c r="G873" s="426"/>
      <c r="H873" s="426"/>
      <c r="I873" s="426"/>
      <c r="J873" s="426"/>
      <c r="K873" s="426"/>
      <c r="L873" s="426"/>
      <c r="M873" s="426"/>
      <c r="N873" s="426"/>
      <c r="O873" s="426"/>
      <c r="P873" s="426"/>
      <c r="Q873" s="426"/>
      <c r="R873" s="426"/>
      <c r="S873" s="426"/>
      <c r="T873" s="426"/>
      <c r="U873" s="426"/>
      <c r="V873" s="426"/>
      <c r="W873" s="426"/>
      <c r="X873" s="426"/>
      <c r="Y873" s="426"/>
      <c r="Z873" s="426"/>
    </row>
    <row r="874" spans="1:26" ht="15.75" customHeight="1">
      <c r="A874" s="426"/>
      <c r="B874" s="426"/>
      <c r="C874" s="426"/>
      <c r="D874" s="426"/>
      <c r="E874" s="426"/>
      <c r="F874" s="426"/>
      <c r="G874" s="426"/>
      <c r="H874" s="426"/>
      <c r="I874" s="426"/>
      <c r="J874" s="426"/>
      <c r="K874" s="426"/>
      <c r="L874" s="426"/>
      <c r="M874" s="426"/>
      <c r="N874" s="426"/>
      <c r="O874" s="426"/>
      <c r="P874" s="426"/>
      <c r="Q874" s="426"/>
      <c r="R874" s="426"/>
      <c r="S874" s="426"/>
      <c r="T874" s="426"/>
      <c r="U874" s="426"/>
      <c r="V874" s="426"/>
      <c r="W874" s="426"/>
      <c r="X874" s="426"/>
      <c r="Y874" s="426"/>
      <c r="Z874" s="426"/>
    </row>
    <row r="875" spans="1:26" ht="15.75" customHeight="1">
      <c r="A875" s="426"/>
      <c r="B875" s="426"/>
      <c r="C875" s="426"/>
      <c r="D875" s="426"/>
      <c r="E875" s="426"/>
      <c r="F875" s="426"/>
      <c r="G875" s="426"/>
      <c r="H875" s="426"/>
      <c r="I875" s="426"/>
      <c r="J875" s="426"/>
      <c r="K875" s="426"/>
      <c r="L875" s="426"/>
      <c r="M875" s="426"/>
      <c r="N875" s="426"/>
      <c r="O875" s="426"/>
      <c r="P875" s="426"/>
      <c r="Q875" s="426"/>
      <c r="R875" s="426"/>
      <c r="S875" s="426"/>
      <c r="T875" s="426"/>
      <c r="U875" s="426"/>
      <c r="V875" s="426"/>
      <c r="W875" s="426"/>
      <c r="X875" s="426"/>
      <c r="Y875" s="426"/>
      <c r="Z875" s="426"/>
    </row>
    <row r="876" spans="1:26" ht="15.75" customHeight="1">
      <c r="A876" s="426"/>
      <c r="B876" s="426"/>
      <c r="C876" s="426"/>
      <c r="D876" s="426"/>
      <c r="E876" s="426"/>
      <c r="F876" s="426"/>
      <c r="G876" s="426"/>
      <c r="H876" s="426"/>
      <c r="I876" s="426"/>
      <c r="J876" s="426"/>
      <c r="K876" s="426"/>
      <c r="L876" s="426"/>
      <c r="M876" s="426"/>
      <c r="N876" s="426"/>
      <c r="O876" s="426"/>
      <c r="P876" s="426"/>
      <c r="Q876" s="426"/>
      <c r="R876" s="426"/>
      <c r="S876" s="426"/>
      <c r="T876" s="426"/>
      <c r="U876" s="426"/>
      <c r="V876" s="426"/>
      <c r="W876" s="426"/>
      <c r="X876" s="426"/>
      <c r="Y876" s="426"/>
      <c r="Z876" s="426"/>
    </row>
    <row r="877" spans="1:26" ht="15.75" customHeight="1">
      <c r="A877" s="426"/>
      <c r="B877" s="426"/>
      <c r="C877" s="426"/>
      <c r="D877" s="426"/>
      <c r="E877" s="426"/>
      <c r="F877" s="426"/>
      <c r="G877" s="426"/>
      <c r="H877" s="426"/>
      <c r="I877" s="426"/>
      <c r="J877" s="426"/>
      <c r="K877" s="426"/>
      <c r="L877" s="426"/>
      <c r="M877" s="426"/>
      <c r="N877" s="426"/>
      <c r="O877" s="426"/>
      <c r="P877" s="426"/>
      <c r="Q877" s="426"/>
      <c r="R877" s="426"/>
      <c r="S877" s="426"/>
      <c r="T877" s="426"/>
      <c r="U877" s="426"/>
      <c r="V877" s="426"/>
      <c r="W877" s="426"/>
      <c r="X877" s="426"/>
      <c r="Y877" s="426"/>
      <c r="Z877" s="426"/>
    </row>
    <row r="878" spans="1:26" ht="15.75" customHeight="1">
      <c r="A878" s="426"/>
      <c r="B878" s="426"/>
      <c r="C878" s="426"/>
      <c r="D878" s="426"/>
      <c r="E878" s="426"/>
      <c r="F878" s="426"/>
      <c r="G878" s="426"/>
      <c r="H878" s="426"/>
      <c r="I878" s="426"/>
      <c r="J878" s="426"/>
      <c r="K878" s="426"/>
      <c r="L878" s="426"/>
      <c r="M878" s="426"/>
      <c r="N878" s="426"/>
      <c r="O878" s="426"/>
      <c r="P878" s="426"/>
      <c r="Q878" s="426"/>
      <c r="R878" s="426"/>
      <c r="S878" s="426"/>
      <c r="T878" s="426"/>
      <c r="U878" s="426"/>
      <c r="V878" s="426"/>
      <c r="W878" s="426"/>
      <c r="X878" s="426"/>
      <c r="Y878" s="426"/>
      <c r="Z878" s="426"/>
    </row>
    <row r="879" spans="1:26" ht="15.75" customHeight="1">
      <c r="A879" s="426"/>
      <c r="B879" s="426"/>
      <c r="C879" s="426"/>
      <c r="D879" s="426"/>
      <c r="E879" s="426"/>
      <c r="F879" s="426"/>
      <c r="G879" s="426"/>
      <c r="H879" s="426"/>
      <c r="I879" s="426"/>
      <c r="J879" s="426"/>
      <c r="K879" s="426"/>
      <c r="L879" s="426"/>
      <c r="M879" s="426"/>
      <c r="N879" s="426"/>
      <c r="O879" s="426"/>
      <c r="P879" s="426"/>
      <c r="Q879" s="426"/>
      <c r="R879" s="426"/>
      <c r="S879" s="426"/>
      <c r="T879" s="426"/>
      <c r="U879" s="426"/>
      <c r="V879" s="426"/>
      <c r="W879" s="426"/>
      <c r="X879" s="426"/>
      <c r="Y879" s="426"/>
      <c r="Z879" s="426"/>
    </row>
    <row r="880" spans="1:26" ht="15.75" customHeight="1">
      <c r="A880" s="426"/>
      <c r="B880" s="426"/>
      <c r="C880" s="426"/>
      <c r="D880" s="426"/>
      <c r="E880" s="426"/>
      <c r="F880" s="426"/>
      <c r="G880" s="426"/>
      <c r="H880" s="426"/>
      <c r="I880" s="426"/>
      <c r="J880" s="426"/>
      <c r="K880" s="426"/>
      <c r="L880" s="426"/>
      <c r="M880" s="426"/>
      <c r="N880" s="426"/>
      <c r="O880" s="426"/>
      <c r="P880" s="426"/>
      <c r="Q880" s="426"/>
      <c r="R880" s="426"/>
      <c r="S880" s="426"/>
      <c r="T880" s="426"/>
      <c r="U880" s="426"/>
      <c r="V880" s="426"/>
      <c r="W880" s="426"/>
      <c r="X880" s="426"/>
      <c r="Y880" s="426"/>
      <c r="Z880" s="426"/>
    </row>
    <row r="881" spans="1:26" ht="15.75" customHeight="1">
      <c r="A881" s="426"/>
      <c r="B881" s="426"/>
      <c r="C881" s="426"/>
      <c r="D881" s="426"/>
      <c r="E881" s="426"/>
      <c r="F881" s="426"/>
      <c r="G881" s="426"/>
      <c r="H881" s="426"/>
      <c r="I881" s="426"/>
      <c r="J881" s="426"/>
      <c r="K881" s="426"/>
      <c r="L881" s="426"/>
      <c r="M881" s="426"/>
      <c r="N881" s="426"/>
      <c r="O881" s="426"/>
      <c r="P881" s="426"/>
      <c r="Q881" s="426"/>
      <c r="R881" s="426"/>
      <c r="S881" s="426"/>
      <c r="T881" s="426"/>
      <c r="U881" s="426"/>
      <c r="V881" s="426"/>
      <c r="W881" s="426"/>
      <c r="X881" s="426"/>
      <c r="Y881" s="426"/>
      <c r="Z881" s="426"/>
    </row>
    <row r="882" spans="1:26" ht="15.75" customHeight="1">
      <c r="A882" s="426"/>
      <c r="B882" s="426"/>
      <c r="C882" s="426"/>
      <c r="D882" s="426"/>
      <c r="E882" s="426"/>
      <c r="F882" s="426"/>
      <c r="G882" s="426"/>
      <c r="H882" s="426"/>
      <c r="I882" s="426"/>
      <c r="J882" s="426"/>
      <c r="K882" s="426"/>
      <c r="L882" s="426"/>
      <c r="M882" s="426"/>
      <c r="N882" s="426"/>
      <c r="O882" s="426"/>
      <c r="P882" s="426"/>
      <c r="Q882" s="426"/>
      <c r="R882" s="426"/>
      <c r="S882" s="426"/>
      <c r="T882" s="426"/>
      <c r="U882" s="426"/>
      <c r="V882" s="426"/>
      <c r="W882" s="426"/>
      <c r="X882" s="426"/>
      <c r="Y882" s="426"/>
      <c r="Z882" s="426"/>
    </row>
    <row r="883" spans="1:26" ht="15.75" customHeight="1">
      <c r="A883" s="426"/>
      <c r="B883" s="426"/>
      <c r="C883" s="426"/>
      <c r="D883" s="426"/>
      <c r="E883" s="426"/>
      <c r="F883" s="426"/>
      <c r="G883" s="426"/>
      <c r="H883" s="426"/>
      <c r="I883" s="426"/>
      <c r="J883" s="426"/>
      <c r="K883" s="426"/>
      <c r="L883" s="426"/>
      <c r="M883" s="426"/>
      <c r="N883" s="426"/>
      <c r="O883" s="426"/>
      <c r="P883" s="426"/>
      <c r="Q883" s="426"/>
      <c r="R883" s="426"/>
      <c r="S883" s="426"/>
      <c r="T883" s="426"/>
      <c r="U883" s="426"/>
      <c r="V883" s="426"/>
      <c r="W883" s="426"/>
      <c r="X883" s="426"/>
      <c r="Y883" s="426"/>
      <c r="Z883" s="426"/>
    </row>
    <row r="884" spans="1:26" ht="15.75" customHeight="1">
      <c r="A884" s="426"/>
      <c r="B884" s="426"/>
      <c r="C884" s="426"/>
      <c r="D884" s="426"/>
      <c r="E884" s="426"/>
      <c r="F884" s="426"/>
      <c r="G884" s="426"/>
      <c r="H884" s="426"/>
      <c r="I884" s="426"/>
      <c r="J884" s="426"/>
      <c r="K884" s="426"/>
      <c r="L884" s="426"/>
      <c r="M884" s="426"/>
      <c r="N884" s="426"/>
      <c r="O884" s="426"/>
      <c r="P884" s="426"/>
      <c r="Q884" s="426"/>
      <c r="R884" s="426"/>
      <c r="S884" s="426"/>
      <c r="T884" s="426"/>
      <c r="U884" s="426"/>
      <c r="V884" s="426"/>
      <c r="W884" s="426"/>
      <c r="X884" s="426"/>
      <c r="Y884" s="426"/>
      <c r="Z884" s="426"/>
    </row>
    <row r="885" spans="1:26" ht="15.75" customHeight="1">
      <c r="A885" s="426"/>
      <c r="B885" s="426"/>
      <c r="C885" s="426"/>
      <c r="D885" s="426"/>
      <c r="E885" s="426"/>
      <c r="F885" s="426"/>
      <c r="G885" s="426"/>
      <c r="H885" s="426"/>
      <c r="I885" s="426"/>
      <c r="J885" s="426"/>
      <c r="K885" s="426"/>
      <c r="L885" s="426"/>
      <c r="M885" s="426"/>
      <c r="N885" s="426"/>
      <c r="O885" s="426"/>
      <c r="P885" s="426"/>
      <c r="Q885" s="426"/>
      <c r="R885" s="426"/>
      <c r="S885" s="426"/>
      <c r="T885" s="426"/>
      <c r="U885" s="426"/>
      <c r="V885" s="426"/>
      <c r="W885" s="426"/>
      <c r="X885" s="426"/>
      <c r="Y885" s="426"/>
      <c r="Z885" s="426"/>
    </row>
    <row r="886" spans="1:26" ht="15.75" customHeight="1">
      <c r="A886" s="426"/>
      <c r="B886" s="426"/>
      <c r="C886" s="426"/>
      <c r="D886" s="426"/>
      <c r="E886" s="426"/>
      <c r="F886" s="426"/>
      <c r="G886" s="426"/>
      <c r="H886" s="426"/>
      <c r="I886" s="426"/>
      <c r="J886" s="426"/>
      <c r="K886" s="426"/>
      <c r="L886" s="426"/>
      <c r="M886" s="426"/>
      <c r="N886" s="426"/>
      <c r="O886" s="426"/>
      <c r="P886" s="426"/>
      <c r="Q886" s="426"/>
      <c r="R886" s="426"/>
      <c r="S886" s="426"/>
      <c r="T886" s="426"/>
      <c r="U886" s="426"/>
      <c r="V886" s="426"/>
      <c r="W886" s="426"/>
      <c r="X886" s="426"/>
      <c r="Y886" s="426"/>
      <c r="Z886" s="426"/>
    </row>
    <row r="887" spans="1:26" ht="15.75" customHeight="1">
      <c r="A887" s="426"/>
      <c r="B887" s="426"/>
      <c r="C887" s="426"/>
      <c r="D887" s="426"/>
      <c r="E887" s="426"/>
      <c r="F887" s="426"/>
      <c r="G887" s="426"/>
      <c r="H887" s="426"/>
      <c r="I887" s="426"/>
      <c r="J887" s="426"/>
      <c r="K887" s="426"/>
      <c r="L887" s="426"/>
      <c r="M887" s="426"/>
      <c r="N887" s="426"/>
      <c r="O887" s="426"/>
      <c r="P887" s="426"/>
      <c r="Q887" s="426"/>
      <c r="R887" s="426"/>
      <c r="S887" s="426"/>
      <c r="T887" s="426"/>
      <c r="U887" s="426"/>
      <c r="V887" s="426"/>
      <c r="W887" s="426"/>
      <c r="X887" s="426"/>
      <c r="Y887" s="426"/>
      <c r="Z887" s="426"/>
    </row>
    <row r="888" spans="1:26" ht="15.75" customHeight="1">
      <c r="A888" s="426"/>
      <c r="B888" s="426"/>
      <c r="C888" s="426"/>
      <c r="D888" s="426"/>
      <c r="E888" s="426"/>
      <c r="F888" s="426"/>
      <c r="G888" s="426"/>
      <c r="H888" s="426"/>
      <c r="I888" s="426"/>
      <c r="J888" s="426"/>
      <c r="K888" s="426"/>
      <c r="L888" s="426"/>
      <c r="M888" s="426"/>
      <c r="N888" s="426"/>
      <c r="O888" s="426"/>
      <c r="P888" s="426"/>
      <c r="Q888" s="426"/>
      <c r="R888" s="426"/>
      <c r="S888" s="426"/>
      <c r="T888" s="426"/>
      <c r="U888" s="426"/>
      <c r="V888" s="426"/>
      <c r="W888" s="426"/>
      <c r="X888" s="426"/>
      <c r="Y888" s="426"/>
      <c r="Z888" s="426"/>
    </row>
    <row r="889" spans="1:26" ht="15.75" customHeight="1">
      <c r="A889" s="426"/>
      <c r="B889" s="426"/>
      <c r="C889" s="426"/>
      <c r="D889" s="426"/>
      <c r="E889" s="426"/>
      <c r="F889" s="426"/>
      <c r="G889" s="426"/>
      <c r="H889" s="426"/>
      <c r="I889" s="426"/>
      <c r="J889" s="426"/>
      <c r="K889" s="426"/>
      <c r="L889" s="426"/>
      <c r="M889" s="426"/>
      <c r="N889" s="426"/>
      <c r="O889" s="426"/>
      <c r="P889" s="426"/>
      <c r="Q889" s="426"/>
      <c r="R889" s="426"/>
      <c r="S889" s="426"/>
      <c r="T889" s="426"/>
      <c r="U889" s="426"/>
      <c r="V889" s="426"/>
      <c r="W889" s="426"/>
      <c r="X889" s="426"/>
      <c r="Y889" s="426"/>
      <c r="Z889" s="426"/>
    </row>
    <row r="890" spans="1:26" ht="15.75" customHeight="1">
      <c r="A890" s="426"/>
      <c r="B890" s="426"/>
      <c r="C890" s="426"/>
      <c r="D890" s="426"/>
      <c r="E890" s="426"/>
      <c r="F890" s="426"/>
      <c r="G890" s="426"/>
      <c r="H890" s="426"/>
      <c r="I890" s="426"/>
      <c r="J890" s="426"/>
      <c r="K890" s="426"/>
      <c r="L890" s="426"/>
      <c r="M890" s="426"/>
      <c r="N890" s="426"/>
      <c r="O890" s="426"/>
      <c r="P890" s="426"/>
      <c r="Q890" s="426"/>
      <c r="R890" s="426"/>
      <c r="S890" s="426"/>
      <c r="T890" s="426"/>
      <c r="U890" s="426"/>
      <c r="V890" s="426"/>
      <c r="W890" s="426"/>
      <c r="X890" s="426"/>
      <c r="Y890" s="426"/>
      <c r="Z890" s="426"/>
    </row>
    <row r="891" spans="1:26" ht="15.75" customHeight="1">
      <c r="A891" s="426"/>
      <c r="B891" s="426"/>
      <c r="C891" s="426"/>
      <c r="D891" s="426"/>
      <c r="E891" s="426"/>
      <c r="F891" s="426"/>
      <c r="G891" s="426"/>
      <c r="H891" s="426"/>
      <c r="I891" s="426"/>
      <c r="J891" s="426"/>
      <c r="K891" s="426"/>
      <c r="L891" s="426"/>
      <c r="M891" s="426"/>
      <c r="N891" s="426"/>
      <c r="O891" s="426"/>
      <c r="P891" s="426"/>
      <c r="Q891" s="426"/>
      <c r="R891" s="426"/>
      <c r="S891" s="426"/>
      <c r="T891" s="426"/>
      <c r="U891" s="426"/>
      <c r="V891" s="426"/>
      <c r="W891" s="426"/>
      <c r="X891" s="426"/>
      <c r="Y891" s="426"/>
      <c r="Z891" s="426"/>
    </row>
    <row r="892" spans="1:26" ht="15.75" customHeight="1">
      <c r="A892" s="426"/>
      <c r="B892" s="426"/>
      <c r="C892" s="426"/>
      <c r="D892" s="426"/>
      <c r="E892" s="426"/>
      <c r="F892" s="426"/>
      <c r="G892" s="426"/>
      <c r="H892" s="426"/>
      <c r="I892" s="426"/>
      <c r="J892" s="426"/>
      <c r="K892" s="426"/>
      <c r="L892" s="426"/>
      <c r="M892" s="426"/>
      <c r="N892" s="426"/>
      <c r="O892" s="426"/>
      <c r="P892" s="426"/>
      <c r="Q892" s="426"/>
      <c r="R892" s="426"/>
      <c r="S892" s="426"/>
      <c r="T892" s="426"/>
      <c r="U892" s="426"/>
      <c r="V892" s="426"/>
      <c r="W892" s="426"/>
      <c r="X892" s="426"/>
      <c r="Y892" s="426"/>
      <c r="Z892" s="426"/>
    </row>
    <row r="893" spans="1:26" ht="15.75" customHeight="1">
      <c r="A893" s="426"/>
      <c r="B893" s="426"/>
      <c r="C893" s="426"/>
      <c r="D893" s="426"/>
      <c r="E893" s="426"/>
      <c r="F893" s="426"/>
      <c r="G893" s="426"/>
      <c r="H893" s="426"/>
      <c r="I893" s="426"/>
      <c r="J893" s="426"/>
      <c r="K893" s="426"/>
      <c r="L893" s="426"/>
      <c r="M893" s="426"/>
      <c r="N893" s="426"/>
      <c r="O893" s="426"/>
      <c r="P893" s="426"/>
      <c r="Q893" s="426"/>
      <c r="R893" s="426"/>
      <c r="S893" s="426"/>
      <c r="T893" s="426"/>
      <c r="U893" s="426"/>
      <c r="V893" s="426"/>
      <c r="W893" s="426"/>
      <c r="X893" s="426"/>
      <c r="Y893" s="426"/>
      <c r="Z893" s="426"/>
    </row>
    <row r="894" spans="1:26" ht="15.75" customHeight="1">
      <c r="A894" s="426"/>
      <c r="B894" s="426"/>
      <c r="C894" s="426"/>
      <c r="D894" s="426"/>
      <c r="E894" s="426"/>
      <c r="F894" s="426"/>
      <c r="G894" s="426"/>
      <c r="H894" s="426"/>
      <c r="I894" s="426"/>
      <c r="J894" s="426"/>
      <c r="K894" s="426"/>
      <c r="L894" s="426"/>
      <c r="M894" s="426"/>
      <c r="N894" s="426"/>
      <c r="O894" s="426"/>
      <c r="P894" s="426"/>
      <c r="Q894" s="426"/>
      <c r="R894" s="426"/>
      <c r="S894" s="426"/>
      <c r="T894" s="426"/>
      <c r="U894" s="426"/>
      <c r="V894" s="426"/>
      <c r="W894" s="426"/>
      <c r="X894" s="426"/>
      <c r="Y894" s="426"/>
      <c r="Z894" s="426"/>
    </row>
    <row r="895" spans="1:26" ht="15.75" customHeight="1">
      <c r="A895" s="426"/>
      <c r="B895" s="426"/>
      <c r="C895" s="426"/>
      <c r="D895" s="426"/>
      <c r="E895" s="426"/>
      <c r="F895" s="426"/>
      <c r="G895" s="426"/>
      <c r="H895" s="426"/>
      <c r="I895" s="426"/>
      <c r="J895" s="426"/>
      <c r="K895" s="426"/>
      <c r="L895" s="426"/>
      <c r="M895" s="426"/>
      <c r="N895" s="426"/>
      <c r="O895" s="426"/>
      <c r="P895" s="426"/>
      <c r="Q895" s="426"/>
      <c r="R895" s="426"/>
      <c r="S895" s="426"/>
      <c r="T895" s="426"/>
      <c r="U895" s="426"/>
      <c r="V895" s="426"/>
      <c r="W895" s="426"/>
      <c r="X895" s="426"/>
      <c r="Y895" s="426"/>
      <c r="Z895" s="426"/>
    </row>
    <row r="896" spans="1:26" ht="15.75" customHeight="1">
      <c r="A896" s="426"/>
      <c r="B896" s="426"/>
      <c r="C896" s="426"/>
      <c r="D896" s="426"/>
      <c r="E896" s="426"/>
      <c r="F896" s="426"/>
      <c r="G896" s="426"/>
      <c r="H896" s="426"/>
      <c r="I896" s="426"/>
      <c r="J896" s="426"/>
      <c r="K896" s="426"/>
      <c r="L896" s="426"/>
      <c r="M896" s="426"/>
      <c r="N896" s="426"/>
      <c r="O896" s="426"/>
      <c r="P896" s="426"/>
      <c r="Q896" s="426"/>
      <c r="R896" s="426"/>
      <c r="S896" s="426"/>
      <c r="T896" s="426"/>
      <c r="U896" s="426"/>
      <c r="V896" s="426"/>
      <c r="W896" s="426"/>
      <c r="X896" s="426"/>
      <c r="Y896" s="426"/>
      <c r="Z896" s="426"/>
    </row>
    <row r="897" spans="1:26" ht="15.75" customHeight="1">
      <c r="A897" s="426"/>
      <c r="B897" s="426"/>
      <c r="C897" s="426"/>
      <c r="D897" s="426"/>
      <c r="E897" s="426"/>
      <c r="F897" s="426"/>
      <c r="G897" s="426"/>
      <c r="H897" s="426"/>
      <c r="I897" s="426"/>
      <c r="J897" s="426"/>
      <c r="K897" s="426"/>
      <c r="L897" s="426"/>
      <c r="M897" s="426"/>
      <c r="N897" s="426"/>
      <c r="O897" s="426"/>
      <c r="P897" s="426"/>
      <c r="Q897" s="426"/>
      <c r="R897" s="426"/>
      <c r="S897" s="426"/>
      <c r="T897" s="426"/>
      <c r="U897" s="426"/>
      <c r="V897" s="426"/>
      <c r="W897" s="426"/>
      <c r="X897" s="426"/>
      <c r="Y897" s="426"/>
      <c r="Z897" s="426"/>
    </row>
    <row r="898" spans="1:26" ht="15.75" customHeight="1">
      <c r="A898" s="426"/>
      <c r="B898" s="426"/>
      <c r="C898" s="426"/>
      <c r="D898" s="426"/>
      <c r="E898" s="426"/>
      <c r="F898" s="426"/>
      <c r="G898" s="426"/>
      <c r="H898" s="426"/>
      <c r="I898" s="426"/>
      <c r="J898" s="426"/>
      <c r="K898" s="426"/>
      <c r="L898" s="426"/>
      <c r="M898" s="426"/>
      <c r="N898" s="426"/>
      <c r="O898" s="426"/>
      <c r="P898" s="426"/>
      <c r="Q898" s="426"/>
      <c r="R898" s="426"/>
      <c r="S898" s="426"/>
      <c r="T898" s="426"/>
      <c r="U898" s="426"/>
      <c r="V898" s="426"/>
      <c r="W898" s="426"/>
      <c r="X898" s="426"/>
      <c r="Y898" s="426"/>
      <c r="Z898" s="426"/>
    </row>
    <row r="899" spans="1:26" ht="15.75" customHeight="1">
      <c r="A899" s="426"/>
      <c r="B899" s="426"/>
      <c r="C899" s="426"/>
      <c r="D899" s="426"/>
      <c r="E899" s="426"/>
      <c r="F899" s="426"/>
      <c r="G899" s="426"/>
      <c r="H899" s="426"/>
      <c r="I899" s="426"/>
      <c r="J899" s="426"/>
      <c r="K899" s="426"/>
      <c r="L899" s="426"/>
      <c r="M899" s="426"/>
      <c r="N899" s="426"/>
      <c r="O899" s="426"/>
      <c r="P899" s="426"/>
      <c r="Q899" s="426"/>
      <c r="R899" s="426"/>
      <c r="S899" s="426"/>
      <c r="T899" s="426"/>
      <c r="U899" s="426"/>
      <c r="V899" s="426"/>
      <c r="W899" s="426"/>
      <c r="X899" s="426"/>
      <c r="Y899" s="426"/>
      <c r="Z899" s="426"/>
    </row>
    <row r="900" spans="1:26" ht="15.75" customHeight="1">
      <c r="A900" s="426"/>
      <c r="B900" s="426"/>
      <c r="C900" s="426"/>
      <c r="D900" s="426"/>
      <c r="E900" s="426"/>
      <c r="F900" s="426"/>
      <c r="G900" s="426"/>
      <c r="H900" s="426"/>
      <c r="I900" s="426"/>
      <c r="J900" s="426"/>
      <c r="K900" s="426"/>
      <c r="L900" s="426"/>
      <c r="M900" s="426"/>
      <c r="N900" s="426"/>
      <c r="O900" s="426"/>
      <c r="P900" s="426"/>
      <c r="Q900" s="426"/>
      <c r="R900" s="426"/>
      <c r="S900" s="426"/>
      <c r="T900" s="426"/>
      <c r="U900" s="426"/>
      <c r="V900" s="426"/>
      <c r="W900" s="426"/>
      <c r="X900" s="426"/>
      <c r="Y900" s="426"/>
      <c r="Z900" s="426"/>
    </row>
    <row r="901" spans="1:26" ht="15.75" customHeight="1">
      <c r="A901" s="426"/>
      <c r="B901" s="426"/>
      <c r="C901" s="426"/>
      <c r="D901" s="426"/>
      <c r="E901" s="426"/>
      <c r="F901" s="426"/>
      <c r="G901" s="426"/>
      <c r="H901" s="426"/>
      <c r="I901" s="426"/>
      <c r="J901" s="426"/>
      <c r="K901" s="426"/>
      <c r="L901" s="426"/>
      <c r="M901" s="426"/>
      <c r="N901" s="426"/>
      <c r="O901" s="426"/>
      <c r="P901" s="426"/>
      <c r="Q901" s="426"/>
      <c r="R901" s="426"/>
      <c r="S901" s="426"/>
      <c r="T901" s="426"/>
      <c r="U901" s="426"/>
      <c r="V901" s="426"/>
      <c r="W901" s="426"/>
      <c r="X901" s="426"/>
      <c r="Y901" s="426"/>
      <c r="Z901" s="426"/>
    </row>
    <row r="902" spans="1:26" ht="15.75" customHeight="1">
      <c r="A902" s="426"/>
      <c r="B902" s="426"/>
      <c r="C902" s="426"/>
      <c r="D902" s="426"/>
      <c r="E902" s="426"/>
      <c r="F902" s="426"/>
      <c r="G902" s="426"/>
      <c r="H902" s="426"/>
      <c r="I902" s="426"/>
      <c r="J902" s="426"/>
      <c r="K902" s="426"/>
      <c r="L902" s="426"/>
      <c r="M902" s="426"/>
      <c r="N902" s="426"/>
      <c r="O902" s="426"/>
      <c r="P902" s="426"/>
      <c r="Q902" s="426"/>
      <c r="R902" s="426"/>
      <c r="S902" s="426"/>
      <c r="T902" s="426"/>
      <c r="U902" s="426"/>
      <c r="V902" s="426"/>
      <c r="W902" s="426"/>
      <c r="X902" s="426"/>
      <c r="Y902" s="426"/>
      <c r="Z902" s="426"/>
    </row>
    <row r="903" spans="1:26" ht="15.75" customHeight="1">
      <c r="A903" s="426"/>
      <c r="B903" s="426"/>
      <c r="C903" s="426"/>
      <c r="D903" s="426"/>
      <c r="E903" s="426"/>
      <c r="F903" s="426"/>
      <c r="G903" s="426"/>
      <c r="H903" s="426"/>
      <c r="I903" s="426"/>
      <c r="J903" s="426"/>
      <c r="K903" s="426"/>
      <c r="L903" s="426"/>
      <c r="M903" s="426"/>
      <c r="N903" s="426"/>
      <c r="O903" s="426"/>
      <c r="P903" s="426"/>
      <c r="Q903" s="426"/>
      <c r="R903" s="426"/>
      <c r="S903" s="426"/>
      <c r="T903" s="426"/>
      <c r="U903" s="426"/>
      <c r="V903" s="426"/>
      <c r="W903" s="426"/>
      <c r="X903" s="426"/>
      <c r="Y903" s="426"/>
      <c r="Z903" s="426"/>
    </row>
    <row r="904" spans="1:26" ht="15.75" customHeight="1">
      <c r="A904" s="426"/>
      <c r="B904" s="426"/>
      <c r="C904" s="426"/>
      <c r="D904" s="426"/>
      <c r="E904" s="426"/>
      <c r="F904" s="426"/>
      <c r="G904" s="426"/>
      <c r="H904" s="426"/>
      <c r="I904" s="426"/>
      <c r="J904" s="426"/>
      <c r="K904" s="426"/>
      <c r="L904" s="426"/>
      <c r="M904" s="426"/>
      <c r="N904" s="426"/>
      <c r="O904" s="426"/>
      <c r="P904" s="426"/>
      <c r="Q904" s="426"/>
      <c r="R904" s="426"/>
      <c r="S904" s="426"/>
      <c r="T904" s="426"/>
      <c r="U904" s="426"/>
      <c r="V904" s="426"/>
      <c r="W904" s="426"/>
      <c r="X904" s="426"/>
      <c r="Y904" s="426"/>
      <c r="Z904" s="426"/>
    </row>
    <row r="905" spans="1:26" ht="15.75" customHeight="1">
      <c r="A905" s="426"/>
      <c r="B905" s="426"/>
      <c r="C905" s="426"/>
      <c r="D905" s="426"/>
      <c r="E905" s="426"/>
      <c r="F905" s="426"/>
      <c r="G905" s="426"/>
      <c r="H905" s="426"/>
      <c r="I905" s="426"/>
      <c r="J905" s="426"/>
      <c r="K905" s="426"/>
      <c r="L905" s="426"/>
      <c r="M905" s="426"/>
      <c r="N905" s="426"/>
      <c r="O905" s="426"/>
      <c r="P905" s="426"/>
      <c r="Q905" s="426"/>
      <c r="R905" s="426"/>
      <c r="S905" s="426"/>
      <c r="T905" s="426"/>
      <c r="U905" s="426"/>
      <c r="V905" s="426"/>
      <c r="W905" s="426"/>
      <c r="X905" s="426"/>
      <c r="Y905" s="426"/>
      <c r="Z905" s="426"/>
    </row>
    <row r="906" spans="1:26" ht="15.75" customHeight="1">
      <c r="A906" s="426"/>
      <c r="B906" s="426"/>
      <c r="C906" s="426"/>
      <c r="D906" s="426"/>
      <c r="E906" s="426"/>
      <c r="F906" s="426"/>
      <c r="G906" s="426"/>
      <c r="H906" s="426"/>
      <c r="I906" s="426"/>
      <c r="J906" s="426"/>
      <c r="K906" s="426"/>
      <c r="L906" s="426"/>
      <c r="M906" s="426"/>
      <c r="N906" s="426"/>
      <c r="O906" s="426"/>
      <c r="P906" s="426"/>
      <c r="Q906" s="426"/>
      <c r="R906" s="426"/>
      <c r="S906" s="426"/>
      <c r="T906" s="426"/>
      <c r="U906" s="426"/>
      <c r="V906" s="426"/>
      <c r="W906" s="426"/>
      <c r="X906" s="426"/>
      <c r="Y906" s="426"/>
      <c r="Z906" s="426"/>
    </row>
    <row r="907" spans="1:26" ht="15.75" customHeight="1">
      <c r="A907" s="426"/>
      <c r="B907" s="426"/>
      <c r="C907" s="426"/>
      <c r="D907" s="426"/>
      <c r="E907" s="426"/>
      <c r="F907" s="426"/>
      <c r="G907" s="426"/>
      <c r="H907" s="426"/>
      <c r="I907" s="426"/>
      <c r="J907" s="426"/>
      <c r="K907" s="426"/>
      <c r="L907" s="426"/>
      <c r="M907" s="426"/>
      <c r="N907" s="426"/>
      <c r="O907" s="426"/>
      <c r="P907" s="426"/>
      <c r="Q907" s="426"/>
      <c r="R907" s="426"/>
      <c r="S907" s="426"/>
      <c r="T907" s="426"/>
      <c r="U907" s="426"/>
      <c r="V907" s="426"/>
      <c r="W907" s="426"/>
      <c r="X907" s="426"/>
      <c r="Y907" s="426"/>
      <c r="Z907" s="426"/>
    </row>
    <row r="908" spans="1:26" ht="15.75" customHeight="1">
      <c r="A908" s="426"/>
      <c r="B908" s="426"/>
      <c r="C908" s="426"/>
      <c r="D908" s="426"/>
      <c r="E908" s="426"/>
      <c r="F908" s="426"/>
      <c r="G908" s="426"/>
      <c r="H908" s="426"/>
      <c r="I908" s="426"/>
      <c r="J908" s="426"/>
      <c r="K908" s="426"/>
      <c r="L908" s="426"/>
      <c r="M908" s="426"/>
      <c r="N908" s="426"/>
      <c r="O908" s="426"/>
      <c r="P908" s="426"/>
      <c r="Q908" s="426"/>
      <c r="R908" s="426"/>
      <c r="S908" s="426"/>
      <c r="T908" s="426"/>
      <c r="U908" s="426"/>
      <c r="V908" s="426"/>
      <c r="W908" s="426"/>
      <c r="X908" s="426"/>
      <c r="Y908" s="426"/>
      <c r="Z908" s="426"/>
    </row>
    <row r="909" spans="1:26" ht="15.75" customHeight="1">
      <c r="A909" s="426"/>
      <c r="B909" s="426"/>
      <c r="C909" s="426"/>
      <c r="D909" s="426"/>
      <c r="E909" s="426"/>
      <c r="F909" s="426"/>
      <c r="G909" s="426"/>
      <c r="H909" s="426"/>
      <c r="I909" s="426"/>
      <c r="J909" s="426"/>
      <c r="K909" s="426"/>
      <c r="L909" s="426"/>
      <c r="M909" s="426"/>
      <c r="N909" s="426"/>
      <c r="O909" s="426"/>
      <c r="P909" s="426"/>
      <c r="Q909" s="426"/>
      <c r="R909" s="426"/>
      <c r="S909" s="426"/>
      <c r="T909" s="426"/>
      <c r="U909" s="426"/>
      <c r="V909" s="426"/>
      <c r="W909" s="426"/>
      <c r="X909" s="426"/>
      <c r="Y909" s="426"/>
      <c r="Z909" s="426"/>
    </row>
    <row r="910" spans="1:26" ht="15.75" customHeight="1">
      <c r="A910" s="426"/>
      <c r="B910" s="426"/>
      <c r="C910" s="426"/>
      <c r="D910" s="426"/>
      <c r="E910" s="426"/>
      <c r="F910" s="426"/>
      <c r="G910" s="426"/>
      <c r="H910" s="426"/>
      <c r="I910" s="426"/>
      <c r="J910" s="426"/>
      <c r="K910" s="426"/>
      <c r="L910" s="426"/>
      <c r="M910" s="426"/>
      <c r="N910" s="426"/>
      <c r="O910" s="426"/>
      <c r="P910" s="426"/>
      <c r="Q910" s="426"/>
      <c r="R910" s="426"/>
      <c r="S910" s="426"/>
      <c r="T910" s="426"/>
      <c r="U910" s="426"/>
      <c r="V910" s="426"/>
      <c r="W910" s="426"/>
      <c r="X910" s="426"/>
      <c r="Y910" s="426"/>
      <c r="Z910" s="426"/>
    </row>
    <row r="911" spans="1:26" ht="15.75" customHeight="1">
      <c r="A911" s="426"/>
      <c r="B911" s="426"/>
      <c r="C911" s="426"/>
      <c r="D911" s="426"/>
      <c r="E911" s="426"/>
      <c r="F911" s="426"/>
      <c r="G911" s="426"/>
      <c r="H911" s="426"/>
      <c r="I911" s="426"/>
      <c r="J911" s="426"/>
      <c r="K911" s="426"/>
      <c r="L911" s="426"/>
      <c r="M911" s="426"/>
      <c r="N911" s="426"/>
      <c r="O911" s="426"/>
      <c r="P911" s="426"/>
      <c r="Q911" s="426"/>
      <c r="R911" s="426"/>
      <c r="S911" s="426"/>
      <c r="T911" s="426"/>
      <c r="U911" s="426"/>
      <c r="V911" s="426"/>
      <c r="W911" s="426"/>
      <c r="X911" s="426"/>
      <c r="Y911" s="426"/>
      <c r="Z911" s="426"/>
    </row>
    <row r="912" spans="1:26" ht="15.75" customHeight="1">
      <c r="A912" s="426"/>
      <c r="B912" s="426"/>
      <c r="C912" s="426"/>
      <c r="D912" s="426"/>
      <c r="E912" s="426"/>
      <c r="F912" s="426"/>
      <c r="G912" s="426"/>
      <c r="H912" s="426"/>
      <c r="I912" s="426"/>
      <c r="J912" s="426"/>
      <c r="K912" s="426"/>
      <c r="L912" s="426"/>
      <c r="M912" s="426"/>
      <c r="N912" s="426"/>
      <c r="O912" s="426"/>
      <c r="P912" s="426"/>
      <c r="Q912" s="426"/>
      <c r="R912" s="426"/>
      <c r="S912" s="426"/>
      <c r="T912" s="426"/>
      <c r="U912" s="426"/>
      <c r="V912" s="426"/>
      <c r="W912" s="426"/>
      <c r="X912" s="426"/>
      <c r="Y912" s="426"/>
      <c r="Z912" s="426"/>
    </row>
    <row r="913" spans="1:26" ht="15.75" customHeight="1">
      <c r="A913" s="426"/>
      <c r="B913" s="426"/>
      <c r="C913" s="426"/>
      <c r="D913" s="426"/>
      <c r="E913" s="426"/>
      <c r="F913" s="426"/>
      <c r="G913" s="426"/>
      <c r="H913" s="426"/>
      <c r="I913" s="426"/>
      <c r="J913" s="426"/>
      <c r="K913" s="426"/>
      <c r="L913" s="426"/>
      <c r="M913" s="426"/>
      <c r="N913" s="426"/>
      <c r="O913" s="426"/>
      <c r="P913" s="426"/>
      <c r="Q913" s="426"/>
      <c r="R913" s="426"/>
      <c r="S913" s="426"/>
      <c r="T913" s="426"/>
      <c r="U913" s="426"/>
      <c r="V913" s="426"/>
      <c r="W913" s="426"/>
      <c r="X913" s="426"/>
      <c r="Y913" s="426"/>
      <c r="Z913" s="426"/>
    </row>
    <row r="914" spans="1:26" ht="15.75" customHeight="1">
      <c r="A914" s="426"/>
      <c r="B914" s="426"/>
      <c r="C914" s="426"/>
      <c r="D914" s="426"/>
      <c r="E914" s="426"/>
      <c r="F914" s="426"/>
      <c r="G914" s="426"/>
      <c r="H914" s="426"/>
      <c r="I914" s="426"/>
      <c r="J914" s="426"/>
      <c r="K914" s="426"/>
      <c r="L914" s="426"/>
      <c r="M914" s="426"/>
      <c r="N914" s="426"/>
      <c r="O914" s="426"/>
      <c r="P914" s="426"/>
      <c r="Q914" s="426"/>
      <c r="R914" s="426"/>
      <c r="S914" s="426"/>
      <c r="T914" s="426"/>
      <c r="U914" s="426"/>
      <c r="V914" s="426"/>
      <c r="W914" s="426"/>
      <c r="X914" s="426"/>
      <c r="Y914" s="426"/>
      <c r="Z914" s="426"/>
    </row>
    <row r="915" spans="1:26" ht="15.75" customHeight="1">
      <c r="A915" s="426"/>
      <c r="B915" s="426"/>
      <c r="C915" s="426"/>
      <c r="D915" s="426"/>
      <c r="E915" s="426"/>
      <c r="F915" s="426"/>
      <c r="G915" s="426"/>
      <c r="H915" s="426"/>
      <c r="I915" s="426"/>
      <c r="J915" s="426"/>
      <c r="K915" s="426"/>
      <c r="L915" s="426"/>
      <c r="M915" s="426"/>
      <c r="N915" s="426"/>
      <c r="O915" s="426"/>
      <c r="P915" s="426"/>
      <c r="Q915" s="426"/>
      <c r="R915" s="426"/>
      <c r="S915" s="426"/>
      <c r="T915" s="426"/>
      <c r="U915" s="426"/>
      <c r="V915" s="426"/>
      <c r="W915" s="426"/>
      <c r="X915" s="426"/>
      <c r="Y915" s="426"/>
      <c r="Z915" s="426"/>
    </row>
    <row r="916" spans="1:26" ht="15.75" customHeight="1">
      <c r="A916" s="426"/>
      <c r="B916" s="426"/>
      <c r="C916" s="426"/>
      <c r="D916" s="426"/>
      <c r="E916" s="426"/>
      <c r="F916" s="426"/>
      <c r="G916" s="426"/>
      <c r="H916" s="426"/>
      <c r="I916" s="426"/>
      <c r="J916" s="426"/>
      <c r="K916" s="426"/>
      <c r="L916" s="426"/>
      <c r="M916" s="426"/>
      <c r="N916" s="426"/>
      <c r="O916" s="426"/>
      <c r="P916" s="426"/>
      <c r="Q916" s="426"/>
      <c r="R916" s="426"/>
      <c r="S916" s="426"/>
      <c r="T916" s="426"/>
      <c r="U916" s="426"/>
      <c r="V916" s="426"/>
      <c r="W916" s="426"/>
      <c r="X916" s="426"/>
      <c r="Y916" s="426"/>
      <c r="Z916" s="426"/>
    </row>
    <row r="917" spans="1:26" ht="15.75" customHeight="1">
      <c r="A917" s="426"/>
      <c r="B917" s="426"/>
      <c r="C917" s="426"/>
      <c r="D917" s="426"/>
      <c r="E917" s="426"/>
      <c r="F917" s="426"/>
      <c r="G917" s="426"/>
      <c r="H917" s="426"/>
      <c r="I917" s="426"/>
      <c r="J917" s="426"/>
      <c r="K917" s="426"/>
      <c r="L917" s="426"/>
      <c r="M917" s="426"/>
      <c r="N917" s="426"/>
      <c r="O917" s="426"/>
      <c r="P917" s="426"/>
      <c r="Q917" s="426"/>
      <c r="R917" s="426"/>
      <c r="S917" s="426"/>
      <c r="T917" s="426"/>
      <c r="U917" s="426"/>
      <c r="V917" s="426"/>
      <c r="W917" s="426"/>
      <c r="X917" s="426"/>
      <c r="Y917" s="426"/>
      <c r="Z917" s="426"/>
    </row>
    <row r="918" spans="1:26" ht="15.75" customHeight="1">
      <c r="A918" s="426"/>
      <c r="B918" s="426"/>
      <c r="C918" s="426"/>
      <c r="D918" s="426"/>
      <c r="E918" s="426"/>
      <c r="F918" s="426"/>
      <c r="G918" s="426"/>
      <c r="H918" s="426"/>
      <c r="I918" s="426"/>
      <c r="J918" s="426"/>
      <c r="K918" s="426"/>
      <c r="L918" s="426"/>
      <c r="M918" s="426"/>
      <c r="N918" s="426"/>
      <c r="O918" s="426"/>
      <c r="P918" s="426"/>
      <c r="Q918" s="426"/>
      <c r="R918" s="426"/>
      <c r="S918" s="426"/>
      <c r="T918" s="426"/>
      <c r="U918" s="426"/>
      <c r="V918" s="426"/>
      <c r="W918" s="426"/>
      <c r="X918" s="426"/>
      <c r="Y918" s="426"/>
      <c r="Z918" s="426"/>
    </row>
    <row r="919" spans="1:26" ht="15.75" customHeight="1">
      <c r="A919" s="426"/>
      <c r="B919" s="426"/>
      <c r="C919" s="426"/>
      <c r="D919" s="426"/>
      <c r="E919" s="426"/>
      <c r="F919" s="426"/>
      <c r="G919" s="426"/>
      <c r="H919" s="426"/>
      <c r="I919" s="426"/>
      <c r="J919" s="426"/>
      <c r="K919" s="426"/>
      <c r="L919" s="426"/>
      <c r="M919" s="426"/>
      <c r="N919" s="426"/>
      <c r="O919" s="426"/>
      <c r="P919" s="426"/>
      <c r="Q919" s="426"/>
      <c r="R919" s="426"/>
      <c r="S919" s="426"/>
      <c r="T919" s="426"/>
      <c r="U919" s="426"/>
      <c r="V919" s="426"/>
      <c r="W919" s="426"/>
      <c r="X919" s="426"/>
      <c r="Y919" s="426"/>
      <c r="Z919" s="426"/>
    </row>
    <row r="920" spans="1:26" ht="15.75" customHeight="1">
      <c r="A920" s="426"/>
      <c r="B920" s="426"/>
      <c r="C920" s="426"/>
      <c r="D920" s="426"/>
      <c r="E920" s="426"/>
      <c r="F920" s="426"/>
      <c r="G920" s="426"/>
      <c r="H920" s="426"/>
      <c r="I920" s="426"/>
      <c r="J920" s="426"/>
      <c r="K920" s="426"/>
      <c r="L920" s="426"/>
      <c r="M920" s="426"/>
      <c r="N920" s="426"/>
      <c r="O920" s="426"/>
      <c r="P920" s="426"/>
      <c r="Q920" s="426"/>
      <c r="R920" s="426"/>
      <c r="S920" s="426"/>
      <c r="T920" s="426"/>
      <c r="U920" s="426"/>
      <c r="V920" s="426"/>
      <c r="W920" s="426"/>
      <c r="X920" s="426"/>
      <c r="Y920" s="426"/>
      <c r="Z920" s="426"/>
    </row>
    <row r="921" spans="1:26" ht="15.75" customHeight="1">
      <c r="A921" s="426"/>
      <c r="B921" s="426"/>
      <c r="C921" s="426"/>
      <c r="D921" s="426"/>
      <c r="E921" s="426"/>
      <c r="F921" s="426"/>
      <c r="G921" s="426"/>
      <c r="H921" s="426"/>
      <c r="I921" s="426"/>
      <c r="J921" s="426"/>
      <c r="K921" s="426"/>
      <c r="L921" s="426"/>
      <c r="M921" s="426"/>
      <c r="N921" s="426"/>
      <c r="O921" s="426"/>
      <c r="P921" s="426"/>
      <c r="Q921" s="426"/>
      <c r="R921" s="426"/>
      <c r="S921" s="426"/>
      <c r="T921" s="426"/>
      <c r="U921" s="426"/>
      <c r="V921" s="426"/>
      <c r="W921" s="426"/>
      <c r="X921" s="426"/>
      <c r="Y921" s="426"/>
      <c r="Z921" s="426"/>
    </row>
    <row r="922" spans="1:26" ht="15.75" customHeight="1">
      <c r="A922" s="426"/>
      <c r="B922" s="426"/>
      <c r="C922" s="426"/>
      <c r="D922" s="426"/>
      <c r="E922" s="426"/>
      <c r="F922" s="426"/>
      <c r="G922" s="426"/>
      <c r="H922" s="426"/>
      <c r="I922" s="426"/>
      <c r="J922" s="426"/>
      <c r="K922" s="426"/>
      <c r="L922" s="426"/>
      <c r="M922" s="426"/>
      <c r="N922" s="426"/>
      <c r="O922" s="426"/>
      <c r="P922" s="426"/>
      <c r="Q922" s="426"/>
      <c r="R922" s="426"/>
      <c r="S922" s="426"/>
      <c r="T922" s="426"/>
      <c r="U922" s="426"/>
      <c r="V922" s="426"/>
      <c r="W922" s="426"/>
      <c r="X922" s="426"/>
      <c r="Y922" s="426"/>
      <c r="Z922" s="426"/>
    </row>
    <row r="923" spans="1:26" ht="15.75" customHeight="1">
      <c r="A923" s="426"/>
      <c r="B923" s="426"/>
      <c r="C923" s="426"/>
      <c r="D923" s="426"/>
      <c r="E923" s="426"/>
      <c r="F923" s="426"/>
      <c r="G923" s="426"/>
      <c r="H923" s="426"/>
      <c r="I923" s="426"/>
      <c r="J923" s="426"/>
      <c r="K923" s="426"/>
      <c r="L923" s="426"/>
      <c r="M923" s="426"/>
      <c r="N923" s="426"/>
      <c r="O923" s="426"/>
      <c r="P923" s="426"/>
      <c r="Q923" s="426"/>
      <c r="R923" s="426"/>
      <c r="S923" s="426"/>
      <c r="T923" s="426"/>
      <c r="U923" s="426"/>
      <c r="V923" s="426"/>
      <c r="W923" s="426"/>
      <c r="X923" s="426"/>
      <c r="Y923" s="426"/>
      <c r="Z923" s="426"/>
    </row>
    <row r="924" spans="1:26" ht="15.75" customHeight="1">
      <c r="A924" s="426"/>
      <c r="B924" s="426"/>
      <c r="C924" s="426"/>
      <c r="D924" s="426"/>
      <c r="E924" s="426"/>
      <c r="F924" s="426"/>
      <c r="G924" s="426"/>
      <c r="H924" s="426"/>
      <c r="I924" s="426"/>
      <c r="J924" s="426"/>
      <c r="K924" s="426"/>
      <c r="L924" s="426"/>
      <c r="M924" s="426"/>
      <c r="N924" s="426"/>
      <c r="O924" s="426"/>
      <c r="P924" s="426"/>
      <c r="Q924" s="426"/>
      <c r="R924" s="426"/>
      <c r="S924" s="426"/>
      <c r="T924" s="426"/>
      <c r="U924" s="426"/>
      <c r="V924" s="426"/>
      <c r="W924" s="426"/>
      <c r="X924" s="426"/>
      <c r="Y924" s="426"/>
      <c r="Z924" s="426"/>
    </row>
    <row r="925" spans="1:26" ht="15.75" customHeight="1">
      <c r="A925" s="426"/>
      <c r="B925" s="426"/>
      <c r="C925" s="426"/>
      <c r="D925" s="426"/>
      <c r="E925" s="426"/>
      <c r="F925" s="426"/>
      <c r="G925" s="426"/>
      <c r="H925" s="426"/>
      <c r="I925" s="426"/>
      <c r="J925" s="426"/>
      <c r="K925" s="426"/>
      <c r="L925" s="426"/>
      <c r="M925" s="426"/>
      <c r="N925" s="426"/>
      <c r="O925" s="426"/>
      <c r="P925" s="426"/>
      <c r="Q925" s="426"/>
      <c r="R925" s="426"/>
      <c r="S925" s="426"/>
      <c r="T925" s="426"/>
      <c r="U925" s="426"/>
      <c r="V925" s="426"/>
      <c r="W925" s="426"/>
      <c r="X925" s="426"/>
      <c r="Y925" s="426"/>
      <c r="Z925" s="426"/>
    </row>
    <row r="926" spans="1:26" ht="15.75" customHeight="1">
      <c r="A926" s="426"/>
      <c r="B926" s="426"/>
      <c r="C926" s="426"/>
      <c r="D926" s="426"/>
      <c r="E926" s="426"/>
      <c r="F926" s="426"/>
      <c r="G926" s="426"/>
      <c r="H926" s="426"/>
      <c r="I926" s="426"/>
      <c r="J926" s="426"/>
      <c r="K926" s="426"/>
      <c r="L926" s="426"/>
      <c r="M926" s="426"/>
      <c r="N926" s="426"/>
      <c r="O926" s="426"/>
      <c r="P926" s="426"/>
      <c r="Q926" s="426"/>
      <c r="R926" s="426"/>
      <c r="S926" s="426"/>
      <c r="T926" s="426"/>
      <c r="U926" s="426"/>
      <c r="V926" s="426"/>
      <c r="W926" s="426"/>
      <c r="X926" s="426"/>
      <c r="Y926" s="426"/>
      <c r="Z926" s="426"/>
    </row>
    <row r="927" spans="1:26" ht="15.75" customHeight="1">
      <c r="A927" s="426"/>
      <c r="B927" s="426"/>
      <c r="C927" s="426"/>
      <c r="D927" s="426"/>
      <c r="E927" s="426"/>
      <c r="F927" s="426"/>
      <c r="G927" s="426"/>
      <c r="H927" s="426"/>
      <c r="I927" s="426"/>
      <c r="J927" s="426"/>
      <c r="K927" s="426"/>
      <c r="L927" s="426"/>
      <c r="M927" s="426"/>
      <c r="N927" s="426"/>
      <c r="O927" s="426"/>
      <c r="P927" s="426"/>
      <c r="Q927" s="426"/>
      <c r="R927" s="426"/>
      <c r="S927" s="426"/>
      <c r="T927" s="426"/>
      <c r="U927" s="426"/>
      <c r="V927" s="426"/>
      <c r="W927" s="426"/>
      <c r="X927" s="426"/>
      <c r="Y927" s="426"/>
      <c r="Z927" s="426"/>
    </row>
    <row r="928" spans="1:26" ht="15.75" customHeight="1">
      <c r="A928" s="426"/>
      <c r="B928" s="426"/>
      <c r="C928" s="426"/>
      <c r="D928" s="426"/>
      <c r="E928" s="426"/>
      <c r="F928" s="426"/>
      <c r="G928" s="426"/>
      <c r="H928" s="426"/>
      <c r="I928" s="426"/>
      <c r="J928" s="426"/>
      <c r="K928" s="426"/>
      <c r="L928" s="426"/>
      <c r="M928" s="426"/>
      <c r="N928" s="426"/>
      <c r="O928" s="426"/>
      <c r="P928" s="426"/>
      <c r="Q928" s="426"/>
      <c r="R928" s="426"/>
      <c r="S928" s="426"/>
      <c r="T928" s="426"/>
      <c r="U928" s="426"/>
      <c r="V928" s="426"/>
      <c r="W928" s="426"/>
      <c r="X928" s="426"/>
      <c r="Y928" s="426"/>
      <c r="Z928" s="426"/>
    </row>
    <row r="929" spans="1:26" ht="15.75" customHeight="1">
      <c r="A929" s="426"/>
      <c r="B929" s="426"/>
      <c r="C929" s="426"/>
      <c r="D929" s="426"/>
      <c r="E929" s="426"/>
      <c r="F929" s="426"/>
      <c r="G929" s="426"/>
      <c r="H929" s="426"/>
      <c r="I929" s="426"/>
      <c r="J929" s="426"/>
      <c r="K929" s="426"/>
      <c r="L929" s="426"/>
      <c r="M929" s="426"/>
      <c r="N929" s="426"/>
      <c r="O929" s="426"/>
      <c r="P929" s="426"/>
      <c r="Q929" s="426"/>
      <c r="R929" s="426"/>
      <c r="S929" s="426"/>
      <c r="T929" s="426"/>
      <c r="U929" s="426"/>
      <c r="V929" s="426"/>
      <c r="W929" s="426"/>
      <c r="X929" s="426"/>
      <c r="Y929" s="426"/>
      <c r="Z929" s="426"/>
    </row>
    <row r="930" spans="1:26" ht="15.75" customHeight="1">
      <c r="A930" s="426"/>
      <c r="B930" s="426"/>
      <c r="C930" s="426"/>
      <c r="D930" s="426"/>
      <c r="E930" s="426"/>
      <c r="F930" s="426"/>
      <c r="G930" s="426"/>
      <c r="H930" s="426"/>
      <c r="I930" s="426"/>
      <c r="J930" s="426"/>
      <c r="K930" s="426"/>
      <c r="L930" s="426"/>
      <c r="M930" s="426"/>
      <c r="N930" s="426"/>
      <c r="O930" s="426"/>
      <c r="P930" s="426"/>
      <c r="Q930" s="426"/>
      <c r="R930" s="426"/>
      <c r="S930" s="426"/>
      <c r="T930" s="426"/>
      <c r="U930" s="426"/>
      <c r="V930" s="426"/>
      <c r="W930" s="426"/>
      <c r="X930" s="426"/>
      <c r="Y930" s="426"/>
      <c r="Z930" s="426"/>
    </row>
    <row r="931" spans="1:26" ht="15.75" customHeight="1">
      <c r="A931" s="426"/>
      <c r="B931" s="426"/>
      <c r="C931" s="426"/>
      <c r="D931" s="426"/>
      <c r="E931" s="426"/>
      <c r="F931" s="426"/>
      <c r="G931" s="426"/>
      <c r="H931" s="426"/>
      <c r="I931" s="426"/>
      <c r="J931" s="426"/>
      <c r="K931" s="426"/>
      <c r="L931" s="426"/>
      <c r="M931" s="426"/>
      <c r="N931" s="426"/>
      <c r="O931" s="426"/>
      <c r="P931" s="426"/>
      <c r="Q931" s="426"/>
      <c r="R931" s="426"/>
      <c r="S931" s="426"/>
      <c r="T931" s="426"/>
      <c r="U931" s="426"/>
      <c r="V931" s="426"/>
      <c r="W931" s="426"/>
      <c r="X931" s="426"/>
      <c r="Y931" s="426"/>
      <c r="Z931" s="426"/>
    </row>
    <row r="932" spans="1:26" ht="15.75" customHeight="1">
      <c r="A932" s="426"/>
      <c r="B932" s="426"/>
      <c r="C932" s="426"/>
      <c r="D932" s="426"/>
      <c r="E932" s="426"/>
      <c r="F932" s="426"/>
      <c r="G932" s="426"/>
      <c r="H932" s="426"/>
      <c r="I932" s="426"/>
      <c r="J932" s="426"/>
      <c r="K932" s="426"/>
      <c r="L932" s="426"/>
      <c r="M932" s="426"/>
      <c r="N932" s="426"/>
      <c r="O932" s="426"/>
      <c r="P932" s="426"/>
      <c r="Q932" s="426"/>
      <c r="R932" s="426"/>
      <c r="S932" s="426"/>
      <c r="T932" s="426"/>
      <c r="U932" s="426"/>
      <c r="V932" s="426"/>
      <c r="W932" s="426"/>
      <c r="X932" s="426"/>
      <c r="Y932" s="426"/>
      <c r="Z932" s="426"/>
    </row>
    <row r="933" spans="1:26" ht="15.75" customHeight="1">
      <c r="A933" s="426"/>
      <c r="B933" s="426"/>
      <c r="C933" s="426"/>
      <c r="D933" s="426"/>
      <c r="E933" s="426"/>
      <c r="F933" s="426"/>
      <c r="G933" s="426"/>
      <c r="H933" s="426"/>
      <c r="I933" s="426"/>
      <c r="J933" s="426"/>
      <c r="K933" s="426"/>
      <c r="L933" s="426"/>
      <c r="M933" s="426"/>
      <c r="N933" s="426"/>
      <c r="O933" s="426"/>
      <c r="P933" s="426"/>
      <c r="Q933" s="426"/>
      <c r="R933" s="426"/>
      <c r="S933" s="426"/>
      <c r="T933" s="426"/>
      <c r="U933" s="426"/>
      <c r="V933" s="426"/>
      <c r="W933" s="426"/>
      <c r="X933" s="426"/>
      <c r="Y933" s="426"/>
      <c r="Z933" s="426"/>
    </row>
    <row r="934" spans="1:26" ht="15.75" customHeight="1">
      <c r="A934" s="426"/>
      <c r="B934" s="426"/>
      <c r="C934" s="426"/>
      <c r="D934" s="426"/>
      <c r="E934" s="426"/>
      <c r="F934" s="426"/>
      <c r="G934" s="426"/>
      <c r="H934" s="426"/>
      <c r="I934" s="426"/>
      <c r="J934" s="426"/>
      <c r="K934" s="426"/>
      <c r="L934" s="426"/>
      <c r="M934" s="426"/>
      <c r="N934" s="426"/>
      <c r="O934" s="426"/>
      <c r="P934" s="426"/>
      <c r="Q934" s="426"/>
      <c r="R934" s="426"/>
      <c r="S934" s="426"/>
      <c r="T934" s="426"/>
      <c r="U934" s="426"/>
      <c r="V934" s="426"/>
      <c r="W934" s="426"/>
      <c r="X934" s="426"/>
      <c r="Y934" s="426"/>
      <c r="Z934" s="426"/>
    </row>
    <row r="935" spans="1:26" ht="15.75" customHeight="1">
      <c r="A935" s="426"/>
      <c r="B935" s="426"/>
      <c r="C935" s="426"/>
      <c r="D935" s="426"/>
      <c r="E935" s="426"/>
      <c r="F935" s="426"/>
      <c r="G935" s="426"/>
      <c r="H935" s="426"/>
      <c r="I935" s="426"/>
      <c r="J935" s="426"/>
      <c r="K935" s="426"/>
      <c r="L935" s="426"/>
      <c r="M935" s="426"/>
      <c r="N935" s="426"/>
      <c r="O935" s="426"/>
      <c r="P935" s="426"/>
      <c r="Q935" s="426"/>
      <c r="R935" s="426"/>
      <c r="S935" s="426"/>
      <c r="T935" s="426"/>
      <c r="U935" s="426"/>
      <c r="V935" s="426"/>
      <c r="W935" s="426"/>
      <c r="X935" s="426"/>
      <c r="Y935" s="426"/>
      <c r="Z935" s="426"/>
    </row>
    <row r="936" spans="1:26" ht="15.75" customHeight="1">
      <c r="A936" s="426"/>
      <c r="B936" s="426"/>
      <c r="C936" s="426"/>
      <c r="D936" s="426"/>
      <c r="E936" s="426"/>
      <c r="F936" s="426"/>
      <c r="G936" s="426"/>
      <c r="H936" s="426"/>
      <c r="I936" s="426"/>
      <c r="J936" s="426"/>
      <c r="K936" s="426"/>
      <c r="L936" s="426"/>
      <c r="M936" s="426"/>
      <c r="N936" s="426"/>
      <c r="O936" s="426"/>
      <c r="P936" s="426"/>
      <c r="Q936" s="426"/>
      <c r="R936" s="426"/>
      <c r="S936" s="426"/>
      <c r="T936" s="426"/>
      <c r="U936" s="426"/>
      <c r="V936" s="426"/>
      <c r="W936" s="426"/>
      <c r="X936" s="426"/>
      <c r="Y936" s="426"/>
      <c r="Z936" s="426"/>
    </row>
    <row r="937" spans="1:26" ht="15.75" customHeight="1">
      <c r="A937" s="426"/>
      <c r="B937" s="426"/>
      <c r="C937" s="426"/>
      <c r="D937" s="426"/>
      <c r="E937" s="426"/>
      <c r="F937" s="426"/>
      <c r="G937" s="426"/>
      <c r="H937" s="426"/>
      <c r="I937" s="426"/>
      <c r="J937" s="426"/>
      <c r="K937" s="426"/>
      <c r="L937" s="426"/>
      <c r="M937" s="426"/>
      <c r="N937" s="426"/>
      <c r="O937" s="426"/>
      <c r="P937" s="426"/>
      <c r="Q937" s="426"/>
      <c r="R937" s="426"/>
      <c r="S937" s="426"/>
      <c r="T937" s="426"/>
      <c r="U937" s="426"/>
      <c r="V937" s="426"/>
      <c r="W937" s="426"/>
      <c r="X937" s="426"/>
      <c r="Y937" s="426"/>
      <c r="Z937" s="426"/>
    </row>
    <row r="938" spans="1:26" ht="15.75" customHeight="1">
      <c r="A938" s="426"/>
      <c r="B938" s="426"/>
      <c r="C938" s="426"/>
      <c r="D938" s="426"/>
      <c r="E938" s="426"/>
      <c r="F938" s="426"/>
      <c r="G938" s="426"/>
      <c r="H938" s="426"/>
      <c r="I938" s="426"/>
      <c r="J938" s="426"/>
      <c r="K938" s="426"/>
      <c r="L938" s="426"/>
      <c r="M938" s="426"/>
      <c r="N938" s="426"/>
      <c r="O938" s="426"/>
      <c r="P938" s="426"/>
      <c r="Q938" s="426"/>
      <c r="R938" s="426"/>
      <c r="S938" s="426"/>
      <c r="T938" s="426"/>
      <c r="U938" s="426"/>
      <c r="V938" s="426"/>
      <c r="W938" s="426"/>
      <c r="X938" s="426"/>
      <c r="Y938" s="426"/>
      <c r="Z938" s="426"/>
    </row>
    <row r="939" spans="1:26" ht="15.75" customHeight="1">
      <c r="A939" s="426"/>
      <c r="B939" s="426"/>
      <c r="C939" s="426"/>
      <c r="D939" s="426"/>
      <c r="E939" s="426"/>
      <c r="F939" s="426"/>
      <c r="G939" s="426"/>
      <c r="H939" s="426"/>
      <c r="I939" s="426"/>
      <c r="J939" s="426"/>
      <c r="K939" s="426"/>
      <c r="L939" s="426"/>
      <c r="M939" s="426"/>
      <c r="N939" s="426"/>
      <c r="O939" s="426"/>
      <c r="P939" s="426"/>
      <c r="Q939" s="426"/>
      <c r="R939" s="426"/>
      <c r="S939" s="426"/>
      <c r="T939" s="426"/>
      <c r="U939" s="426"/>
      <c r="V939" s="426"/>
      <c r="W939" s="426"/>
      <c r="X939" s="426"/>
      <c r="Y939" s="426"/>
      <c r="Z939" s="426"/>
    </row>
    <row r="940" spans="1:26" ht="15.75" customHeight="1">
      <c r="A940" s="426"/>
      <c r="B940" s="426"/>
      <c r="C940" s="426"/>
      <c r="D940" s="426"/>
      <c r="E940" s="426"/>
      <c r="F940" s="426"/>
      <c r="G940" s="426"/>
      <c r="H940" s="426"/>
      <c r="I940" s="426"/>
      <c r="J940" s="426"/>
      <c r="K940" s="426"/>
      <c r="L940" s="426"/>
      <c r="M940" s="426"/>
      <c r="N940" s="426"/>
      <c r="O940" s="426"/>
      <c r="P940" s="426"/>
      <c r="Q940" s="426"/>
      <c r="R940" s="426"/>
      <c r="S940" s="426"/>
      <c r="T940" s="426"/>
      <c r="U940" s="426"/>
      <c r="V940" s="426"/>
      <c r="W940" s="426"/>
      <c r="X940" s="426"/>
      <c r="Y940" s="426"/>
      <c r="Z940" s="426"/>
    </row>
    <row r="941" spans="1:26" ht="15.75" customHeight="1">
      <c r="A941" s="426"/>
      <c r="B941" s="426"/>
      <c r="C941" s="426"/>
      <c r="D941" s="426"/>
      <c r="E941" s="426"/>
      <c r="F941" s="426"/>
      <c r="G941" s="426"/>
      <c r="H941" s="426"/>
      <c r="I941" s="426"/>
      <c r="J941" s="426"/>
      <c r="K941" s="426"/>
      <c r="L941" s="426"/>
      <c r="M941" s="426"/>
      <c r="N941" s="426"/>
      <c r="O941" s="426"/>
      <c r="P941" s="426"/>
      <c r="Q941" s="426"/>
      <c r="R941" s="426"/>
      <c r="S941" s="426"/>
      <c r="T941" s="426"/>
      <c r="U941" s="426"/>
      <c r="V941" s="426"/>
      <c r="W941" s="426"/>
      <c r="X941" s="426"/>
      <c r="Y941" s="426"/>
      <c r="Z941" s="426"/>
    </row>
    <row r="942" spans="1:26" ht="15.75" customHeight="1">
      <c r="A942" s="426"/>
      <c r="B942" s="426"/>
      <c r="C942" s="426"/>
      <c r="D942" s="426"/>
      <c r="E942" s="426"/>
      <c r="F942" s="426"/>
      <c r="G942" s="426"/>
      <c r="H942" s="426"/>
      <c r="I942" s="426"/>
      <c r="J942" s="426"/>
      <c r="K942" s="426"/>
      <c r="L942" s="426"/>
      <c r="M942" s="426"/>
      <c r="N942" s="426"/>
      <c r="O942" s="426"/>
      <c r="P942" s="426"/>
      <c r="Q942" s="426"/>
      <c r="R942" s="426"/>
      <c r="S942" s="426"/>
      <c r="T942" s="426"/>
      <c r="U942" s="426"/>
      <c r="V942" s="426"/>
      <c r="W942" s="426"/>
      <c r="X942" s="426"/>
      <c r="Y942" s="426"/>
      <c r="Z942" s="426"/>
    </row>
    <row r="943" spans="1:26" ht="15.75" customHeight="1">
      <c r="A943" s="426"/>
      <c r="B943" s="426"/>
      <c r="C943" s="426"/>
      <c r="D943" s="426"/>
      <c r="E943" s="426"/>
      <c r="F943" s="426"/>
      <c r="G943" s="426"/>
      <c r="H943" s="426"/>
      <c r="I943" s="426"/>
      <c r="J943" s="426"/>
      <c r="K943" s="426"/>
      <c r="L943" s="426"/>
      <c r="M943" s="426"/>
      <c r="N943" s="426"/>
      <c r="O943" s="426"/>
      <c r="P943" s="426"/>
      <c r="Q943" s="426"/>
      <c r="R943" s="426"/>
      <c r="S943" s="426"/>
      <c r="T943" s="426"/>
      <c r="U943" s="426"/>
      <c r="V943" s="426"/>
      <c r="W943" s="426"/>
      <c r="X943" s="426"/>
      <c r="Y943" s="426"/>
      <c r="Z943" s="426"/>
    </row>
    <row r="944" spans="1:26" ht="15.75" customHeight="1">
      <c r="A944" s="426"/>
      <c r="B944" s="426"/>
      <c r="C944" s="426"/>
      <c r="D944" s="426"/>
      <c r="E944" s="426"/>
      <c r="F944" s="426"/>
      <c r="G944" s="426"/>
      <c r="H944" s="426"/>
      <c r="I944" s="426"/>
      <c r="J944" s="426"/>
      <c r="K944" s="426"/>
      <c r="L944" s="426"/>
      <c r="M944" s="426"/>
      <c r="N944" s="426"/>
      <c r="O944" s="426"/>
      <c r="P944" s="426"/>
      <c r="Q944" s="426"/>
      <c r="R944" s="426"/>
      <c r="S944" s="426"/>
      <c r="T944" s="426"/>
      <c r="U944" s="426"/>
      <c r="V944" s="426"/>
      <c r="W944" s="426"/>
      <c r="X944" s="426"/>
      <c r="Y944" s="426"/>
      <c r="Z944" s="426"/>
    </row>
    <row r="945" spans="1:26" ht="15.75" customHeight="1">
      <c r="A945" s="426"/>
      <c r="B945" s="426"/>
      <c r="C945" s="426"/>
      <c r="D945" s="426"/>
      <c r="E945" s="426"/>
      <c r="F945" s="426"/>
      <c r="G945" s="426"/>
      <c r="H945" s="426"/>
      <c r="I945" s="426"/>
      <c r="J945" s="426"/>
      <c r="K945" s="426"/>
      <c r="L945" s="426"/>
      <c r="M945" s="426"/>
      <c r="N945" s="426"/>
      <c r="O945" s="426"/>
      <c r="P945" s="426"/>
      <c r="Q945" s="426"/>
      <c r="R945" s="426"/>
      <c r="S945" s="426"/>
      <c r="T945" s="426"/>
      <c r="U945" s="426"/>
      <c r="V945" s="426"/>
      <c r="W945" s="426"/>
      <c r="X945" s="426"/>
      <c r="Y945" s="426"/>
      <c r="Z945" s="426"/>
    </row>
    <row r="946" spans="1:26" ht="15.75" customHeight="1">
      <c r="A946" s="426"/>
      <c r="B946" s="426"/>
      <c r="C946" s="426"/>
      <c r="D946" s="426"/>
      <c r="E946" s="426"/>
      <c r="F946" s="426"/>
      <c r="G946" s="426"/>
      <c r="H946" s="426"/>
      <c r="I946" s="426"/>
      <c r="J946" s="426"/>
      <c r="K946" s="426"/>
      <c r="L946" s="426"/>
      <c r="M946" s="426"/>
      <c r="N946" s="426"/>
      <c r="O946" s="426"/>
      <c r="P946" s="426"/>
      <c r="Q946" s="426"/>
      <c r="R946" s="426"/>
      <c r="S946" s="426"/>
      <c r="T946" s="426"/>
      <c r="U946" s="426"/>
      <c r="V946" s="426"/>
      <c r="W946" s="426"/>
      <c r="X946" s="426"/>
      <c r="Y946" s="426"/>
      <c r="Z946" s="426"/>
    </row>
    <row r="947" spans="1:26" ht="15.75" customHeight="1">
      <c r="A947" s="426"/>
      <c r="B947" s="426"/>
      <c r="C947" s="426"/>
      <c r="D947" s="426"/>
      <c r="E947" s="426"/>
      <c r="F947" s="426"/>
      <c r="G947" s="426"/>
      <c r="H947" s="426"/>
      <c r="I947" s="426"/>
      <c r="J947" s="426"/>
      <c r="K947" s="426"/>
      <c r="L947" s="426"/>
      <c r="M947" s="426"/>
      <c r="N947" s="426"/>
      <c r="O947" s="426"/>
      <c r="P947" s="426"/>
      <c r="Q947" s="426"/>
      <c r="R947" s="426"/>
      <c r="S947" s="426"/>
      <c r="T947" s="426"/>
      <c r="U947" s="426"/>
      <c r="V947" s="426"/>
      <c r="W947" s="426"/>
      <c r="X947" s="426"/>
      <c r="Y947" s="426"/>
      <c r="Z947" s="426"/>
    </row>
    <row r="948" spans="1:26" ht="15.75" customHeight="1">
      <c r="A948" s="426"/>
      <c r="B948" s="426"/>
      <c r="C948" s="426"/>
      <c r="D948" s="426"/>
      <c r="E948" s="426"/>
      <c r="F948" s="426"/>
      <c r="G948" s="426"/>
      <c r="H948" s="426"/>
      <c r="I948" s="426"/>
      <c r="J948" s="426"/>
      <c r="K948" s="426"/>
      <c r="L948" s="426"/>
      <c r="M948" s="426"/>
      <c r="N948" s="426"/>
      <c r="O948" s="426"/>
      <c r="P948" s="426"/>
      <c r="Q948" s="426"/>
      <c r="R948" s="426"/>
      <c r="S948" s="426"/>
      <c r="T948" s="426"/>
      <c r="U948" s="426"/>
      <c r="V948" s="426"/>
      <c r="W948" s="426"/>
      <c r="X948" s="426"/>
      <c r="Y948" s="426"/>
      <c r="Z948" s="426"/>
    </row>
    <row r="949" spans="1:26" ht="15.75" customHeight="1">
      <c r="A949" s="426"/>
      <c r="B949" s="426"/>
      <c r="C949" s="426"/>
      <c r="D949" s="426"/>
      <c r="E949" s="426"/>
      <c r="F949" s="426"/>
      <c r="G949" s="426"/>
      <c r="H949" s="426"/>
      <c r="I949" s="426"/>
      <c r="J949" s="426"/>
      <c r="K949" s="426"/>
      <c r="L949" s="426"/>
      <c r="M949" s="426"/>
      <c r="N949" s="426"/>
      <c r="O949" s="426"/>
      <c r="P949" s="426"/>
      <c r="Q949" s="426"/>
      <c r="R949" s="426"/>
      <c r="S949" s="426"/>
      <c r="T949" s="426"/>
      <c r="U949" s="426"/>
      <c r="V949" s="426"/>
      <c r="W949" s="426"/>
      <c r="X949" s="426"/>
      <c r="Y949" s="426"/>
      <c r="Z949" s="426"/>
    </row>
    <row r="950" spans="1:26" ht="15.75" customHeight="1">
      <c r="A950" s="426"/>
      <c r="B950" s="426"/>
      <c r="C950" s="426"/>
      <c r="D950" s="426"/>
      <c r="E950" s="426"/>
      <c r="F950" s="426"/>
      <c r="G950" s="426"/>
      <c r="H950" s="426"/>
      <c r="I950" s="426"/>
      <c r="J950" s="426"/>
      <c r="K950" s="426"/>
      <c r="L950" s="426"/>
      <c r="M950" s="426"/>
      <c r="N950" s="426"/>
      <c r="O950" s="426"/>
      <c r="P950" s="426"/>
      <c r="Q950" s="426"/>
      <c r="R950" s="426"/>
      <c r="S950" s="426"/>
      <c r="T950" s="426"/>
      <c r="U950" s="426"/>
      <c r="V950" s="426"/>
      <c r="W950" s="426"/>
      <c r="X950" s="426"/>
      <c r="Y950" s="426"/>
      <c r="Z950" s="426"/>
    </row>
    <row r="951" spans="1:26" ht="15.75" customHeight="1">
      <c r="A951" s="426"/>
      <c r="B951" s="426"/>
      <c r="C951" s="426"/>
      <c r="D951" s="426"/>
      <c r="E951" s="426"/>
      <c r="F951" s="426"/>
      <c r="G951" s="426"/>
      <c r="H951" s="426"/>
      <c r="I951" s="426"/>
      <c r="J951" s="426"/>
      <c r="K951" s="426"/>
      <c r="L951" s="426"/>
      <c r="M951" s="426"/>
      <c r="N951" s="426"/>
      <c r="O951" s="426"/>
      <c r="P951" s="426"/>
      <c r="Q951" s="426"/>
      <c r="R951" s="426"/>
      <c r="S951" s="426"/>
      <c r="T951" s="426"/>
      <c r="U951" s="426"/>
      <c r="V951" s="426"/>
      <c r="W951" s="426"/>
      <c r="X951" s="426"/>
      <c r="Y951" s="426"/>
      <c r="Z951" s="426"/>
    </row>
    <row r="952" spans="1:26" ht="15.75" customHeight="1">
      <c r="A952" s="426"/>
      <c r="B952" s="426"/>
      <c r="C952" s="426"/>
      <c r="D952" s="426"/>
      <c r="E952" s="426"/>
      <c r="F952" s="426"/>
      <c r="G952" s="426"/>
      <c r="H952" s="426"/>
      <c r="I952" s="426"/>
      <c r="J952" s="426"/>
      <c r="K952" s="426"/>
      <c r="L952" s="426"/>
      <c r="M952" s="426"/>
      <c r="N952" s="426"/>
      <c r="O952" s="426"/>
      <c r="P952" s="426"/>
      <c r="Q952" s="426"/>
      <c r="R952" s="426"/>
      <c r="S952" s="426"/>
      <c r="T952" s="426"/>
      <c r="U952" s="426"/>
      <c r="V952" s="426"/>
      <c r="W952" s="426"/>
      <c r="X952" s="426"/>
      <c r="Y952" s="426"/>
      <c r="Z952" s="426"/>
    </row>
    <row r="953" spans="1:26" ht="15.75" customHeight="1">
      <c r="A953" s="426"/>
      <c r="B953" s="426"/>
      <c r="C953" s="426"/>
      <c r="D953" s="426"/>
      <c r="E953" s="426"/>
      <c r="F953" s="426"/>
      <c r="G953" s="426"/>
      <c r="H953" s="426"/>
      <c r="I953" s="426"/>
      <c r="J953" s="426"/>
      <c r="K953" s="426"/>
      <c r="L953" s="426"/>
      <c r="M953" s="426"/>
      <c r="N953" s="426"/>
      <c r="O953" s="426"/>
      <c r="P953" s="426"/>
      <c r="Q953" s="426"/>
      <c r="R953" s="426"/>
      <c r="S953" s="426"/>
      <c r="T953" s="426"/>
      <c r="U953" s="426"/>
      <c r="V953" s="426"/>
      <c r="W953" s="426"/>
      <c r="X953" s="426"/>
      <c r="Y953" s="426"/>
      <c r="Z953" s="426"/>
    </row>
    <row r="954" spans="1:26" ht="15.75" customHeight="1">
      <c r="A954" s="426"/>
      <c r="B954" s="426"/>
      <c r="C954" s="426"/>
      <c r="D954" s="426"/>
      <c r="E954" s="426"/>
      <c r="F954" s="426"/>
      <c r="G954" s="426"/>
      <c r="H954" s="426"/>
      <c r="I954" s="426"/>
      <c r="J954" s="426"/>
      <c r="K954" s="426"/>
      <c r="L954" s="426"/>
      <c r="M954" s="426"/>
      <c r="N954" s="426"/>
      <c r="O954" s="426"/>
      <c r="P954" s="426"/>
      <c r="Q954" s="426"/>
      <c r="R954" s="426"/>
      <c r="S954" s="426"/>
      <c r="T954" s="426"/>
      <c r="U954" s="426"/>
      <c r="V954" s="426"/>
      <c r="W954" s="426"/>
      <c r="X954" s="426"/>
      <c r="Y954" s="426"/>
      <c r="Z954" s="426"/>
    </row>
    <row r="955" spans="1:26" ht="15.75" customHeight="1">
      <c r="A955" s="426"/>
      <c r="B955" s="426"/>
      <c r="C955" s="426"/>
      <c r="D955" s="426"/>
      <c r="E955" s="426"/>
      <c r="F955" s="426"/>
      <c r="G955" s="426"/>
      <c r="H955" s="426"/>
      <c r="I955" s="426"/>
      <c r="J955" s="426"/>
      <c r="K955" s="426"/>
      <c r="L955" s="426"/>
      <c r="M955" s="426"/>
      <c r="N955" s="426"/>
      <c r="O955" s="426"/>
      <c r="P955" s="426"/>
      <c r="Q955" s="426"/>
      <c r="R955" s="426"/>
      <c r="S955" s="426"/>
      <c r="T955" s="426"/>
      <c r="U955" s="426"/>
      <c r="V955" s="426"/>
      <c r="W955" s="426"/>
      <c r="X955" s="426"/>
      <c r="Y955" s="426"/>
      <c r="Z955" s="426"/>
    </row>
    <row r="956" spans="1:26" ht="15.75" customHeight="1">
      <c r="A956" s="426"/>
      <c r="B956" s="426"/>
      <c r="C956" s="426"/>
      <c r="D956" s="426"/>
      <c r="E956" s="426"/>
      <c r="F956" s="426"/>
      <c r="G956" s="426"/>
      <c r="H956" s="426"/>
      <c r="I956" s="426"/>
      <c r="J956" s="426"/>
      <c r="K956" s="426"/>
      <c r="L956" s="426"/>
      <c r="M956" s="426"/>
      <c r="N956" s="426"/>
      <c r="O956" s="426"/>
      <c r="P956" s="426"/>
      <c r="Q956" s="426"/>
      <c r="R956" s="426"/>
      <c r="S956" s="426"/>
      <c r="T956" s="426"/>
      <c r="U956" s="426"/>
      <c r="V956" s="426"/>
      <c r="W956" s="426"/>
      <c r="X956" s="426"/>
      <c r="Y956" s="426"/>
      <c r="Z956" s="426"/>
    </row>
    <row r="957" spans="1:26" ht="15.75" customHeight="1">
      <c r="A957" s="426"/>
      <c r="B957" s="426"/>
      <c r="C957" s="426"/>
      <c r="D957" s="426"/>
      <c r="E957" s="426"/>
      <c r="F957" s="426"/>
      <c r="G957" s="426"/>
      <c r="H957" s="426"/>
      <c r="I957" s="426"/>
      <c r="J957" s="426"/>
      <c r="K957" s="426"/>
      <c r="L957" s="426"/>
      <c r="M957" s="426"/>
      <c r="N957" s="426"/>
      <c r="O957" s="426"/>
      <c r="P957" s="426"/>
      <c r="Q957" s="426"/>
      <c r="R957" s="426"/>
      <c r="S957" s="426"/>
      <c r="T957" s="426"/>
      <c r="U957" s="426"/>
      <c r="V957" s="426"/>
      <c r="W957" s="426"/>
      <c r="X957" s="426"/>
      <c r="Y957" s="426"/>
      <c r="Z957" s="426"/>
    </row>
    <row r="958" spans="1:26" ht="15.75" customHeight="1">
      <c r="A958" s="426"/>
      <c r="B958" s="426"/>
      <c r="C958" s="426"/>
      <c r="D958" s="426"/>
      <c r="E958" s="426"/>
      <c r="F958" s="426"/>
      <c r="G958" s="426"/>
      <c r="H958" s="426"/>
      <c r="I958" s="426"/>
      <c r="J958" s="426"/>
      <c r="K958" s="426"/>
      <c r="L958" s="426"/>
      <c r="M958" s="426"/>
      <c r="N958" s="426"/>
      <c r="O958" s="426"/>
      <c r="P958" s="426"/>
      <c r="Q958" s="426"/>
      <c r="R958" s="426"/>
      <c r="S958" s="426"/>
      <c r="T958" s="426"/>
      <c r="U958" s="426"/>
      <c r="V958" s="426"/>
      <c r="W958" s="426"/>
      <c r="X958" s="426"/>
      <c r="Y958" s="426"/>
      <c r="Z958" s="426"/>
    </row>
    <row r="959" spans="1:26" ht="15.75" customHeight="1">
      <c r="A959" s="426"/>
      <c r="B959" s="426"/>
      <c r="C959" s="426"/>
      <c r="D959" s="426"/>
      <c r="E959" s="426"/>
      <c r="F959" s="426"/>
      <c r="G959" s="426"/>
      <c r="H959" s="426"/>
      <c r="I959" s="426"/>
      <c r="J959" s="426"/>
      <c r="K959" s="426"/>
      <c r="L959" s="426"/>
      <c r="M959" s="426"/>
      <c r="N959" s="426"/>
      <c r="O959" s="426"/>
      <c r="P959" s="426"/>
      <c r="Q959" s="426"/>
      <c r="R959" s="426"/>
      <c r="S959" s="426"/>
      <c r="T959" s="426"/>
      <c r="U959" s="426"/>
      <c r="V959" s="426"/>
      <c r="W959" s="426"/>
      <c r="X959" s="426"/>
      <c r="Y959" s="426"/>
      <c r="Z959" s="426"/>
    </row>
    <row r="960" spans="1:26" ht="15.75" customHeight="1">
      <c r="A960" s="426"/>
      <c r="B960" s="426"/>
      <c r="C960" s="426"/>
      <c r="D960" s="426"/>
      <c r="E960" s="426"/>
      <c r="F960" s="426"/>
      <c r="G960" s="426"/>
      <c r="H960" s="426"/>
      <c r="I960" s="426"/>
      <c r="J960" s="426"/>
      <c r="K960" s="426"/>
      <c r="L960" s="426"/>
      <c r="M960" s="426"/>
      <c r="N960" s="426"/>
      <c r="O960" s="426"/>
      <c r="P960" s="426"/>
      <c r="Q960" s="426"/>
      <c r="R960" s="426"/>
      <c r="S960" s="426"/>
      <c r="T960" s="426"/>
      <c r="U960" s="426"/>
      <c r="V960" s="426"/>
      <c r="W960" s="426"/>
      <c r="X960" s="426"/>
      <c r="Y960" s="426"/>
      <c r="Z960" s="426"/>
    </row>
    <row r="961" spans="1:26" ht="15.75" customHeight="1">
      <c r="A961" s="426"/>
      <c r="B961" s="426"/>
      <c r="C961" s="426"/>
      <c r="D961" s="426"/>
      <c r="E961" s="426"/>
      <c r="F961" s="426"/>
      <c r="G961" s="426"/>
      <c r="H961" s="426"/>
      <c r="I961" s="426"/>
      <c r="J961" s="426"/>
      <c r="K961" s="426"/>
      <c r="L961" s="426"/>
      <c r="M961" s="426"/>
      <c r="N961" s="426"/>
      <c r="O961" s="426"/>
      <c r="P961" s="426"/>
      <c r="Q961" s="426"/>
      <c r="R961" s="426"/>
      <c r="S961" s="426"/>
      <c r="T961" s="426"/>
      <c r="U961" s="426"/>
      <c r="V961" s="426"/>
      <c r="W961" s="426"/>
      <c r="X961" s="426"/>
      <c r="Y961" s="426"/>
      <c r="Z961" s="426"/>
    </row>
    <row r="962" spans="1:26" ht="15.75" customHeight="1">
      <c r="A962" s="426"/>
      <c r="B962" s="426"/>
      <c r="C962" s="426"/>
      <c r="D962" s="426"/>
      <c r="E962" s="426"/>
      <c r="F962" s="426"/>
      <c r="G962" s="426"/>
      <c r="H962" s="426"/>
      <c r="I962" s="426"/>
      <c r="J962" s="426"/>
      <c r="K962" s="426"/>
      <c r="L962" s="426"/>
      <c r="M962" s="426"/>
      <c r="N962" s="426"/>
      <c r="O962" s="426"/>
      <c r="P962" s="426"/>
      <c r="Q962" s="426"/>
      <c r="R962" s="426"/>
      <c r="S962" s="426"/>
      <c r="T962" s="426"/>
      <c r="U962" s="426"/>
      <c r="V962" s="426"/>
      <c r="W962" s="426"/>
      <c r="X962" s="426"/>
      <c r="Y962" s="426"/>
      <c r="Z962" s="426"/>
    </row>
    <row r="963" spans="1:26" ht="15.75" customHeight="1">
      <c r="A963" s="426"/>
      <c r="B963" s="426"/>
      <c r="C963" s="426"/>
      <c r="D963" s="426"/>
      <c r="E963" s="426"/>
      <c r="F963" s="426"/>
      <c r="G963" s="426"/>
      <c r="H963" s="426"/>
      <c r="I963" s="426"/>
      <c r="J963" s="426"/>
      <c r="K963" s="426"/>
      <c r="L963" s="426"/>
      <c r="M963" s="426"/>
      <c r="N963" s="426"/>
      <c r="O963" s="426"/>
      <c r="P963" s="426"/>
      <c r="Q963" s="426"/>
      <c r="R963" s="426"/>
      <c r="S963" s="426"/>
      <c r="T963" s="426"/>
      <c r="U963" s="426"/>
      <c r="V963" s="426"/>
      <c r="W963" s="426"/>
      <c r="X963" s="426"/>
      <c r="Y963" s="426"/>
      <c r="Z963" s="426"/>
    </row>
    <row r="964" spans="1:26" ht="15.75" customHeight="1">
      <c r="A964" s="426"/>
      <c r="B964" s="426"/>
      <c r="C964" s="426"/>
      <c r="D964" s="426"/>
      <c r="E964" s="426"/>
      <c r="F964" s="426"/>
      <c r="G964" s="426"/>
      <c r="H964" s="426"/>
      <c r="I964" s="426"/>
      <c r="J964" s="426"/>
      <c r="K964" s="426"/>
      <c r="L964" s="426"/>
      <c r="M964" s="426"/>
      <c r="N964" s="426"/>
      <c r="O964" s="426"/>
      <c r="P964" s="426"/>
      <c r="Q964" s="426"/>
      <c r="R964" s="426"/>
      <c r="S964" s="426"/>
      <c r="T964" s="426"/>
      <c r="U964" s="426"/>
      <c r="V964" s="426"/>
      <c r="W964" s="426"/>
      <c r="X964" s="426"/>
      <c r="Y964" s="426"/>
      <c r="Z964" s="426"/>
    </row>
    <row r="965" spans="1:26" ht="15.75" customHeight="1">
      <c r="A965" s="426"/>
      <c r="B965" s="426"/>
      <c r="C965" s="426"/>
      <c r="D965" s="426"/>
      <c r="E965" s="426"/>
      <c r="F965" s="426"/>
      <c r="G965" s="426"/>
      <c r="H965" s="426"/>
      <c r="I965" s="426"/>
      <c r="J965" s="426"/>
      <c r="K965" s="426"/>
      <c r="L965" s="426"/>
      <c r="M965" s="426"/>
      <c r="N965" s="426"/>
      <c r="O965" s="426"/>
      <c r="P965" s="426"/>
      <c r="Q965" s="426"/>
      <c r="R965" s="426"/>
      <c r="S965" s="426"/>
      <c r="T965" s="426"/>
      <c r="U965" s="426"/>
      <c r="V965" s="426"/>
      <c r="W965" s="426"/>
      <c r="X965" s="426"/>
      <c r="Y965" s="426"/>
      <c r="Z965" s="426"/>
    </row>
    <row r="966" spans="1:26" ht="15.75" customHeight="1">
      <c r="A966" s="426"/>
      <c r="B966" s="426"/>
      <c r="C966" s="426"/>
      <c r="D966" s="426"/>
      <c r="E966" s="426"/>
      <c r="F966" s="426"/>
      <c r="G966" s="426"/>
      <c r="H966" s="426"/>
      <c r="I966" s="426"/>
      <c r="J966" s="426"/>
      <c r="K966" s="426"/>
      <c r="L966" s="426"/>
      <c r="M966" s="426"/>
      <c r="N966" s="426"/>
      <c r="O966" s="426"/>
      <c r="P966" s="426"/>
      <c r="Q966" s="426"/>
      <c r="R966" s="426"/>
      <c r="S966" s="426"/>
      <c r="T966" s="426"/>
      <c r="U966" s="426"/>
      <c r="V966" s="426"/>
      <c r="W966" s="426"/>
      <c r="X966" s="426"/>
      <c r="Y966" s="426"/>
      <c r="Z966" s="426"/>
    </row>
    <row r="967" spans="1:26" ht="15.75" customHeight="1">
      <c r="A967" s="426"/>
      <c r="B967" s="426"/>
      <c r="C967" s="426"/>
      <c r="D967" s="426"/>
      <c r="E967" s="426"/>
      <c r="F967" s="426"/>
      <c r="G967" s="426"/>
      <c r="H967" s="426"/>
      <c r="I967" s="426"/>
      <c r="J967" s="426"/>
      <c r="K967" s="426"/>
      <c r="L967" s="426"/>
      <c r="M967" s="426"/>
      <c r="N967" s="426"/>
      <c r="O967" s="426"/>
      <c r="P967" s="426"/>
      <c r="Q967" s="426"/>
      <c r="R967" s="426"/>
      <c r="S967" s="426"/>
      <c r="T967" s="426"/>
      <c r="U967" s="426"/>
      <c r="V967" s="426"/>
      <c r="W967" s="426"/>
      <c r="X967" s="426"/>
      <c r="Y967" s="426"/>
      <c r="Z967" s="426"/>
    </row>
    <row r="968" spans="1:26" ht="15.75" customHeight="1">
      <c r="A968" s="426"/>
      <c r="B968" s="426"/>
      <c r="C968" s="426"/>
      <c r="D968" s="426"/>
      <c r="E968" s="426"/>
      <c r="F968" s="426"/>
      <c r="G968" s="426"/>
      <c r="H968" s="426"/>
      <c r="I968" s="426"/>
      <c r="J968" s="426"/>
      <c r="K968" s="426"/>
      <c r="L968" s="426"/>
      <c r="M968" s="426"/>
      <c r="N968" s="426"/>
      <c r="O968" s="426"/>
      <c r="P968" s="426"/>
      <c r="Q968" s="426"/>
      <c r="R968" s="426"/>
      <c r="S968" s="426"/>
      <c r="T968" s="426"/>
      <c r="U968" s="426"/>
      <c r="V968" s="426"/>
      <c r="W968" s="426"/>
      <c r="X968" s="426"/>
      <c r="Y968" s="426"/>
      <c r="Z968" s="426"/>
    </row>
    <row r="969" spans="1:26" ht="15.75" customHeight="1">
      <c r="A969" s="426"/>
      <c r="B969" s="426"/>
      <c r="C969" s="426"/>
      <c r="D969" s="426"/>
      <c r="E969" s="426"/>
      <c r="F969" s="426"/>
      <c r="G969" s="426"/>
      <c r="H969" s="426"/>
      <c r="I969" s="426"/>
      <c r="J969" s="426"/>
      <c r="K969" s="426"/>
      <c r="L969" s="426"/>
      <c r="M969" s="426"/>
      <c r="N969" s="426"/>
      <c r="O969" s="426"/>
      <c r="P969" s="426"/>
      <c r="Q969" s="426"/>
      <c r="R969" s="426"/>
      <c r="S969" s="426"/>
      <c r="T969" s="426"/>
      <c r="U969" s="426"/>
      <c r="V969" s="426"/>
      <c r="W969" s="426"/>
      <c r="X969" s="426"/>
      <c r="Y969" s="426"/>
      <c r="Z969" s="426"/>
    </row>
    <row r="970" spans="1:26" ht="15.75" customHeight="1">
      <c r="A970" s="426"/>
      <c r="B970" s="426"/>
      <c r="C970" s="426"/>
      <c r="D970" s="426"/>
      <c r="E970" s="426"/>
      <c r="F970" s="426"/>
      <c r="G970" s="426"/>
      <c r="H970" s="426"/>
      <c r="I970" s="426"/>
      <c r="J970" s="426"/>
      <c r="K970" s="426"/>
      <c r="L970" s="426"/>
      <c r="M970" s="426"/>
      <c r="N970" s="426"/>
      <c r="O970" s="426"/>
      <c r="P970" s="426"/>
      <c r="Q970" s="426"/>
      <c r="R970" s="426"/>
      <c r="S970" s="426"/>
      <c r="T970" s="426"/>
      <c r="U970" s="426"/>
      <c r="V970" s="426"/>
      <c r="W970" s="426"/>
      <c r="X970" s="426"/>
      <c r="Y970" s="426"/>
      <c r="Z970" s="426"/>
    </row>
    <row r="971" spans="1:26" ht="15.75" customHeight="1">
      <c r="A971" s="426"/>
      <c r="B971" s="426"/>
      <c r="C971" s="426"/>
      <c r="D971" s="426"/>
      <c r="E971" s="426"/>
      <c r="F971" s="426"/>
      <c r="G971" s="426"/>
      <c r="H971" s="426"/>
      <c r="I971" s="426"/>
      <c r="J971" s="426"/>
      <c r="K971" s="426"/>
      <c r="L971" s="426"/>
      <c r="M971" s="426"/>
      <c r="N971" s="426"/>
      <c r="O971" s="426"/>
      <c r="P971" s="426"/>
      <c r="Q971" s="426"/>
      <c r="R971" s="426"/>
      <c r="S971" s="426"/>
      <c r="T971" s="426"/>
      <c r="U971" s="426"/>
      <c r="V971" s="426"/>
      <c r="W971" s="426"/>
      <c r="X971" s="426"/>
      <c r="Y971" s="426"/>
      <c r="Z971" s="426"/>
    </row>
    <row r="972" spans="1:26" ht="15.75" customHeight="1">
      <c r="A972" s="426"/>
      <c r="B972" s="426"/>
      <c r="C972" s="426"/>
      <c r="D972" s="426"/>
      <c r="E972" s="426"/>
      <c r="F972" s="426"/>
      <c r="G972" s="426"/>
      <c r="H972" s="426"/>
      <c r="I972" s="426"/>
      <c r="J972" s="426"/>
      <c r="K972" s="426"/>
      <c r="L972" s="426"/>
      <c r="M972" s="426"/>
      <c r="N972" s="426"/>
      <c r="O972" s="426"/>
      <c r="P972" s="426"/>
      <c r="Q972" s="426"/>
      <c r="R972" s="426"/>
      <c r="S972" s="426"/>
      <c r="T972" s="426"/>
      <c r="U972" s="426"/>
      <c r="V972" s="426"/>
      <c r="W972" s="426"/>
      <c r="X972" s="426"/>
      <c r="Y972" s="426"/>
      <c r="Z972" s="426"/>
    </row>
    <row r="973" spans="1:26" ht="15.75" customHeight="1">
      <c r="A973" s="426"/>
      <c r="B973" s="426"/>
      <c r="C973" s="426"/>
      <c r="D973" s="426"/>
      <c r="E973" s="426"/>
      <c r="F973" s="426"/>
      <c r="G973" s="426"/>
      <c r="H973" s="426"/>
      <c r="I973" s="426"/>
      <c r="J973" s="426"/>
      <c r="K973" s="426"/>
      <c r="L973" s="426"/>
      <c r="M973" s="426"/>
      <c r="N973" s="426"/>
      <c r="O973" s="426"/>
      <c r="P973" s="426"/>
      <c r="Q973" s="426"/>
      <c r="R973" s="426"/>
      <c r="S973" s="426"/>
      <c r="T973" s="426"/>
      <c r="U973" s="426"/>
      <c r="V973" s="426"/>
      <c r="W973" s="426"/>
      <c r="X973" s="426"/>
      <c r="Y973" s="426"/>
      <c r="Z973" s="426"/>
    </row>
    <row r="974" spans="1:26" ht="15.75" customHeight="1">
      <c r="A974" s="426"/>
      <c r="B974" s="426"/>
      <c r="C974" s="426"/>
      <c r="D974" s="426"/>
      <c r="E974" s="426"/>
      <c r="F974" s="426"/>
      <c r="G974" s="426"/>
      <c r="H974" s="426"/>
      <c r="I974" s="426"/>
      <c r="J974" s="426"/>
      <c r="K974" s="426"/>
      <c r="L974" s="426"/>
      <c r="M974" s="426"/>
      <c r="N974" s="426"/>
      <c r="O974" s="426"/>
      <c r="P974" s="426"/>
      <c r="Q974" s="426"/>
      <c r="R974" s="426"/>
      <c r="S974" s="426"/>
      <c r="T974" s="426"/>
      <c r="U974" s="426"/>
      <c r="V974" s="426"/>
      <c r="W974" s="426"/>
      <c r="X974" s="426"/>
      <c r="Y974" s="426"/>
      <c r="Z974" s="426"/>
    </row>
    <row r="975" spans="1:26" ht="15.75" customHeight="1">
      <c r="A975" s="426"/>
      <c r="B975" s="426"/>
      <c r="C975" s="426"/>
      <c r="D975" s="426"/>
      <c r="E975" s="426"/>
      <c r="F975" s="426"/>
      <c r="G975" s="426"/>
      <c r="H975" s="426"/>
      <c r="I975" s="426"/>
      <c r="J975" s="426"/>
      <c r="K975" s="426"/>
      <c r="L975" s="426"/>
      <c r="M975" s="426"/>
      <c r="N975" s="426"/>
      <c r="O975" s="426"/>
      <c r="P975" s="426"/>
      <c r="Q975" s="426"/>
      <c r="R975" s="426"/>
      <c r="S975" s="426"/>
      <c r="T975" s="426"/>
      <c r="U975" s="426"/>
      <c r="V975" s="426"/>
      <c r="W975" s="426"/>
      <c r="X975" s="426"/>
      <c r="Y975" s="426"/>
      <c r="Z975" s="426"/>
    </row>
    <row r="976" spans="1:26" ht="15.75" customHeight="1">
      <c r="A976" s="426"/>
      <c r="B976" s="426"/>
      <c r="C976" s="426"/>
      <c r="D976" s="426"/>
      <c r="E976" s="426"/>
      <c r="F976" s="426"/>
      <c r="G976" s="426"/>
      <c r="H976" s="426"/>
      <c r="I976" s="426"/>
      <c r="J976" s="426"/>
      <c r="K976" s="426"/>
      <c r="L976" s="426"/>
      <c r="M976" s="426"/>
      <c r="N976" s="426"/>
      <c r="O976" s="426"/>
      <c r="P976" s="426"/>
      <c r="Q976" s="426"/>
      <c r="R976" s="426"/>
      <c r="S976" s="426"/>
      <c r="T976" s="426"/>
      <c r="U976" s="426"/>
      <c r="V976" s="426"/>
      <c r="W976" s="426"/>
      <c r="X976" s="426"/>
      <c r="Y976" s="426"/>
      <c r="Z976" s="426"/>
    </row>
    <row r="977" spans="1:26" ht="15.75" customHeight="1">
      <c r="A977" s="426"/>
      <c r="B977" s="426"/>
      <c r="C977" s="426"/>
      <c r="D977" s="426"/>
      <c r="E977" s="426"/>
      <c r="F977" s="426"/>
      <c r="G977" s="426"/>
      <c r="H977" s="426"/>
      <c r="I977" s="426"/>
      <c r="J977" s="426"/>
      <c r="K977" s="426"/>
      <c r="L977" s="426"/>
      <c r="M977" s="426"/>
      <c r="N977" s="426"/>
      <c r="O977" s="426"/>
      <c r="P977" s="426"/>
      <c r="Q977" s="426"/>
      <c r="R977" s="426"/>
      <c r="S977" s="426"/>
      <c r="T977" s="426"/>
      <c r="U977" s="426"/>
      <c r="V977" s="426"/>
      <c r="W977" s="426"/>
      <c r="X977" s="426"/>
      <c r="Y977" s="426"/>
      <c r="Z977" s="426"/>
    </row>
    <row r="978" spans="1:26" ht="15.75" customHeight="1">
      <c r="A978" s="426"/>
      <c r="B978" s="426"/>
      <c r="C978" s="426"/>
      <c r="D978" s="426"/>
      <c r="E978" s="426"/>
      <c r="F978" s="426"/>
      <c r="G978" s="426"/>
      <c r="H978" s="426"/>
      <c r="I978" s="426"/>
      <c r="J978" s="426"/>
      <c r="K978" s="426"/>
      <c r="L978" s="426"/>
      <c r="M978" s="426"/>
      <c r="N978" s="426"/>
      <c r="O978" s="426"/>
      <c r="P978" s="426"/>
      <c r="Q978" s="426"/>
      <c r="R978" s="426"/>
      <c r="S978" s="426"/>
      <c r="T978" s="426"/>
      <c r="U978" s="426"/>
      <c r="V978" s="426"/>
      <c r="W978" s="426"/>
      <c r="X978" s="426"/>
      <c r="Y978" s="426"/>
      <c r="Z978" s="426"/>
    </row>
    <row r="979" spans="1:26" ht="15.75" customHeight="1">
      <c r="A979" s="426"/>
      <c r="B979" s="426"/>
      <c r="C979" s="426"/>
      <c r="D979" s="426"/>
      <c r="E979" s="426"/>
      <c r="F979" s="426"/>
      <c r="G979" s="426"/>
      <c r="H979" s="426"/>
      <c r="I979" s="426"/>
      <c r="J979" s="426"/>
      <c r="K979" s="426"/>
      <c r="L979" s="426"/>
      <c r="M979" s="426"/>
      <c r="N979" s="426"/>
      <c r="O979" s="426"/>
      <c r="P979" s="426"/>
      <c r="Q979" s="426"/>
      <c r="R979" s="426"/>
      <c r="S979" s="426"/>
      <c r="T979" s="426"/>
      <c r="U979" s="426"/>
      <c r="V979" s="426"/>
      <c r="W979" s="426"/>
      <c r="X979" s="426"/>
      <c r="Y979" s="426"/>
      <c r="Z979" s="426"/>
    </row>
    <row r="980" spans="1:26" ht="15.75" customHeight="1">
      <c r="A980" s="426"/>
      <c r="B980" s="426"/>
      <c r="C980" s="426"/>
      <c r="D980" s="426"/>
      <c r="E980" s="426"/>
      <c r="F980" s="426"/>
      <c r="G980" s="426"/>
      <c r="H980" s="426"/>
      <c r="I980" s="426"/>
      <c r="J980" s="426"/>
      <c r="K980" s="426"/>
      <c r="L980" s="426"/>
      <c r="M980" s="426"/>
      <c r="N980" s="426"/>
      <c r="O980" s="426"/>
      <c r="P980" s="426"/>
      <c r="Q980" s="426"/>
      <c r="R980" s="426"/>
      <c r="S980" s="426"/>
      <c r="T980" s="426"/>
      <c r="U980" s="426"/>
      <c r="V980" s="426"/>
      <c r="W980" s="426"/>
      <c r="X980" s="426"/>
      <c r="Y980" s="426"/>
      <c r="Z980" s="426"/>
    </row>
    <row r="981" spans="1:26" ht="15.75" customHeight="1">
      <c r="A981" s="426"/>
      <c r="B981" s="426"/>
      <c r="C981" s="426"/>
      <c r="D981" s="426"/>
      <c r="E981" s="426"/>
      <c r="F981" s="426"/>
      <c r="G981" s="426"/>
      <c r="H981" s="426"/>
      <c r="I981" s="426"/>
      <c r="J981" s="426"/>
      <c r="K981" s="426"/>
      <c r="L981" s="426"/>
      <c r="M981" s="426"/>
      <c r="N981" s="426"/>
      <c r="O981" s="426"/>
      <c r="P981" s="426"/>
      <c r="Q981" s="426"/>
      <c r="R981" s="426"/>
      <c r="S981" s="426"/>
      <c r="T981" s="426"/>
      <c r="U981" s="426"/>
      <c r="V981" s="426"/>
      <c r="W981" s="426"/>
      <c r="X981" s="426"/>
      <c r="Y981" s="426"/>
      <c r="Z981" s="426"/>
    </row>
    <row r="982" spans="1:26" ht="15.75" customHeight="1">
      <c r="A982" s="426"/>
      <c r="B982" s="426"/>
      <c r="C982" s="426"/>
      <c r="D982" s="426"/>
      <c r="E982" s="426"/>
      <c r="F982" s="426"/>
      <c r="G982" s="426"/>
      <c r="H982" s="426"/>
      <c r="I982" s="426"/>
      <c r="J982" s="426"/>
      <c r="K982" s="426"/>
      <c r="L982" s="426"/>
      <c r="M982" s="426"/>
      <c r="N982" s="426"/>
      <c r="O982" s="426"/>
      <c r="P982" s="426"/>
      <c r="Q982" s="426"/>
      <c r="R982" s="426"/>
      <c r="S982" s="426"/>
      <c r="T982" s="426"/>
      <c r="U982" s="426"/>
      <c r="V982" s="426"/>
      <c r="W982" s="426"/>
      <c r="X982" s="426"/>
      <c r="Y982" s="426"/>
      <c r="Z982" s="426"/>
    </row>
    <row r="983" spans="1:26" ht="15.75" customHeight="1">
      <c r="A983" s="426"/>
      <c r="B983" s="426"/>
      <c r="C983" s="426"/>
      <c r="D983" s="426"/>
      <c r="E983" s="426"/>
      <c r="F983" s="426"/>
      <c r="G983" s="426"/>
      <c r="H983" s="426"/>
      <c r="I983" s="426"/>
      <c r="J983" s="426"/>
      <c r="K983" s="426"/>
      <c r="L983" s="426"/>
      <c r="M983" s="426"/>
      <c r="N983" s="426"/>
      <c r="O983" s="426"/>
      <c r="P983" s="426"/>
      <c r="Q983" s="426"/>
      <c r="R983" s="426"/>
      <c r="S983" s="426"/>
      <c r="T983" s="426"/>
      <c r="U983" s="426"/>
      <c r="V983" s="426"/>
      <c r="W983" s="426"/>
      <c r="X983" s="426"/>
      <c r="Y983" s="426"/>
      <c r="Z983" s="426"/>
    </row>
    <row r="984" spans="1:26" ht="15.75" customHeight="1">
      <c r="A984" s="426"/>
      <c r="B984" s="426"/>
      <c r="C984" s="426"/>
      <c r="D984" s="426"/>
      <c r="E984" s="426"/>
      <c r="F984" s="426"/>
      <c r="G984" s="426"/>
      <c r="H984" s="426"/>
      <c r="I984" s="426"/>
      <c r="J984" s="426"/>
      <c r="K984" s="426"/>
      <c r="L984" s="426"/>
      <c r="M984" s="426"/>
      <c r="N984" s="426"/>
      <c r="O984" s="426"/>
      <c r="P984" s="426"/>
      <c r="Q984" s="426"/>
      <c r="R984" s="426"/>
      <c r="S984" s="426"/>
      <c r="T984" s="426"/>
      <c r="U984" s="426"/>
      <c r="V984" s="426"/>
      <c r="W984" s="426"/>
      <c r="X984" s="426"/>
      <c r="Y984" s="426"/>
      <c r="Z984" s="426"/>
    </row>
    <row r="985" spans="1:26" ht="15.75" customHeight="1">
      <c r="A985" s="426"/>
      <c r="B985" s="426"/>
      <c r="C985" s="426"/>
      <c r="D985" s="426"/>
      <c r="E985" s="426"/>
      <c r="F985" s="426"/>
      <c r="G985" s="426"/>
      <c r="H985" s="426"/>
      <c r="I985" s="426"/>
      <c r="J985" s="426"/>
      <c r="K985" s="426"/>
      <c r="L985" s="426"/>
      <c r="M985" s="426"/>
      <c r="N985" s="426"/>
      <c r="O985" s="426"/>
      <c r="P985" s="426"/>
      <c r="Q985" s="426"/>
      <c r="R985" s="426"/>
      <c r="S985" s="426"/>
      <c r="T985" s="426"/>
      <c r="U985" s="426"/>
      <c r="V985" s="426"/>
      <c r="W985" s="426"/>
      <c r="X985" s="426"/>
      <c r="Y985" s="426"/>
      <c r="Z985" s="426"/>
    </row>
    <row r="986" spans="1:26" ht="15.75" customHeight="1">
      <c r="A986" s="426"/>
      <c r="B986" s="426"/>
      <c r="C986" s="426"/>
      <c r="D986" s="426"/>
      <c r="E986" s="426"/>
      <c r="F986" s="426"/>
      <c r="G986" s="426"/>
      <c r="H986" s="426"/>
      <c r="I986" s="426"/>
      <c r="J986" s="426"/>
      <c r="K986" s="426"/>
      <c r="L986" s="426"/>
      <c r="M986" s="426"/>
      <c r="N986" s="426"/>
      <c r="O986" s="426"/>
      <c r="P986" s="426"/>
      <c r="Q986" s="426"/>
      <c r="R986" s="426"/>
      <c r="S986" s="426"/>
      <c r="T986" s="426"/>
      <c r="U986" s="426"/>
      <c r="V986" s="426"/>
      <c r="W986" s="426"/>
      <c r="X986" s="426"/>
      <c r="Y986" s="426"/>
      <c r="Z986" s="426"/>
    </row>
    <row r="987" spans="1:26" ht="15.75" customHeight="1">
      <c r="A987" s="426"/>
      <c r="B987" s="426"/>
      <c r="C987" s="426"/>
      <c r="D987" s="426"/>
      <c r="E987" s="426"/>
      <c r="F987" s="426"/>
      <c r="G987" s="426"/>
      <c r="H987" s="426"/>
      <c r="I987" s="426"/>
      <c r="J987" s="426"/>
      <c r="K987" s="426"/>
      <c r="L987" s="426"/>
      <c r="M987" s="426"/>
      <c r="N987" s="426"/>
      <c r="O987" s="426"/>
      <c r="P987" s="426"/>
      <c r="Q987" s="426"/>
      <c r="R987" s="426"/>
      <c r="S987" s="426"/>
      <c r="T987" s="426"/>
      <c r="U987" s="426"/>
      <c r="V987" s="426"/>
      <c r="W987" s="426"/>
      <c r="X987" s="426"/>
      <c r="Y987" s="426"/>
      <c r="Z987" s="426"/>
    </row>
    <row r="988" spans="1:26" ht="15.75" customHeight="1">
      <c r="A988" s="426"/>
      <c r="B988" s="426"/>
      <c r="C988" s="426"/>
      <c r="D988" s="426"/>
      <c r="E988" s="426"/>
      <c r="F988" s="426"/>
      <c r="G988" s="426"/>
      <c r="H988" s="426"/>
      <c r="I988" s="426"/>
      <c r="J988" s="426"/>
      <c r="K988" s="426"/>
      <c r="L988" s="426"/>
      <c r="M988" s="426"/>
      <c r="N988" s="426"/>
      <c r="O988" s="426"/>
      <c r="P988" s="426"/>
      <c r="Q988" s="426"/>
      <c r="R988" s="426"/>
      <c r="S988" s="426"/>
      <c r="T988" s="426"/>
      <c r="U988" s="426"/>
      <c r="V988" s="426"/>
      <c r="W988" s="426"/>
      <c r="X988" s="426"/>
      <c r="Y988" s="426"/>
      <c r="Z988" s="426"/>
    </row>
    <row r="989" spans="1:26" ht="15.75" customHeight="1">
      <c r="A989" s="426"/>
      <c r="B989" s="426"/>
      <c r="C989" s="426"/>
      <c r="D989" s="426"/>
      <c r="E989" s="426"/>
      <c r="F989" s="426"/>
      <c r="G989" s="426"/>
      <c r="H989" s="426"/>
      <c r="I989" s="426"/>
      <c r="J989" s="426"/>
      <c r="K989" s="426"/>
      <c r="L989" s="426"/>
      <c r="M989" s="426"/>
      <c r="N989" s="426"/>
      <c r="O989" s="426"/>
      <c r="P989" s="426"/>
      <c r="Q989" s="426"/>
      <c r="R989" s="426"/>
      <c r="S989" s="426"/>
      <c r="T989" s="426"/>
      <c r="U989" s="426"/>
      <c r="V989" s="426"/>
      <c r="W989" s="426"/>
      <c r="X989" s="426"/>
      <c r="Y989" s="426"/>
      <c r="Z989" s="426"/>
    </row>
    <row r="990" spans="1:26" ht="15.75" customHeight="1">
      <c r="A990" s="426"/>
      <c r="B990" s="426"/>
      <c r="C990" s="426"/>
      <c r="D990" s="426"/>
      <c r="E990" s="426"/>
      <c r="F990" s="426"/>
      <c r="G990" s="426"/>
      <c r="H990" s="426"/>
      <c r="I990" s="426"/>
      <c r="J990" s="426"/>
      <c r="K990" s="426"/>
      <c r="L990" s="426"/>
      <c r="M990" s="426"/>
      <c r="N990" s="426"/>
      <c r="O990" s="426"/>
      <c r="P990" s="426"/>
      <c r="Q990" s="426"/>
      <c r="R990" s="426"/>
      <c r="S990" s="426"/>
      <c r="T990" s="426"/>
      <c r="U990" s="426"/>
      <c r="V990" s="426"/>
      <c r="W990" s="426"/>
      <c r="X990" s="426"/>
      <c r="Y990" s="426"/>
      <c r="Z990" s="426"/>
    </row>
    <row r="991" spans="1:26" ht="15.75" customHeight="1">
      <c r="A991" s="426"/>
      <c r="B991" s="426"/>
      <c r="C991" s="426"/>
      <c r="D991" s="426"/>
      <c r="E991" s="426"/>
      <c r="F991" s="426"/>
      <c r="G991" s="426"/>
      <c r="H991" s="426"/>
      <c r="I991" s="426"/>
      <c r="J991" s="426"/>
      <c r="K991" s="426"/>
      <c r="L991" s="426"/>
      <c r="M991" s="426"/>
      <c r="N991" s="426"/>
      <c r="O991" s="426"/>
      <c r="P991" s="426"/>
      <c r="Q991" s="426"/>
      <c r="R991" s="426"/>
      <c r="S991" s="426"/>
      <c r="T991" s="426"/>
      <c r="U991" s="426"/>
      <c r="V991" s="426"/>
      <c r="W991" s="426"/>
      <c r="X991" s="426"/>
      <c r="Y991" s="426"/>
      <c r="Z991" s="426"/>
    </row>
    <row r="992" spans="1:26" ht="15.75" customHeight="1">
      <c r="A992" s="426"/>
      <c r="B992" s="426"/>
      <c r="C992" s="426"/>
      <c r="D992" s="426"/>
      <c r="E992" s="426"/>
      <c r="F992" s="426"/>
      <c r="G992" s="426"/>
      <c r="H992" s="426"/>
      <c r="I992" s="426"/>
      <c r="J992" s="426"/>
      <c r="K992" s="426"/>
      <c r="L992" s="426"/>
      <c r="M992" s="426"/>
      <c r="N992" s="426"/>
      <c r="O992" s="426"/>
      <c r="P992" s="426"/>
      <c r="Q992" s="426"/>
      <c r="R992" s="426"/>
      <c r="S992" s="426"/>
      <c r="T992" s="426"/>
      <c r="U992" s="426"/>
      <c r="V992" s="426"/>
      <c r="W992" s="426"/>
      <c r="X992" s="426"/>
      <c r="Y992" s="426"/>
      <c r="Z992" s="426"/>
    </row>
    <row r="993" spans="1:26" ht="15.75" customHeight="1">
      <c r="A993" s="426"/>
      <c r="B993" s="426"/>
      <c r="C993" s="426"/>
      <c r="D993" s="426"/>
      <c r="E993" s="426"/>
      <c r="F993" s="426"/>
      <c r="G993" s="426"/>
      <c r="H993" s="426"/>
      <c r="I993" s="426"/>
      <c r="J993" s="426"/>
      <c r="K993" s="426"/>
      <c r="L993" s="426"/>
      <c r="M993" s="426"/>
      <c r="N993" s="426"/>
      <c r="O993" s="426"/>
      <c r="P993" s="426"/>
      <c r="Q993" s="426"/>
      <c r="R993" s="426"/>
      <c r="S993" s="426"/>
      <c r="T993" s="426"/>
      <c r="U993" s="426"/>
      <c r="V993" s="426"/>
      <c r="W993" s="426"/>
      <c r="X993" s="426"/>
      <c r="Y993" s="426"/>
      <c r="Z993" s="426"/>
    </row>
    <row r="994" spans="1:26" ht="15.75" customHeight="1">
      <c r="A994" s="426"/>
      <c r="B994" s="426"/>
      <c r="C994" s="426"/>
      <c r="D994" s="426"/>
      <c r="E994" s="426"/>
      <c r="F994" s="426"/>
      <c r="G994" s="426"/>
      <c r="H994" s="426"/>
      <c r="I994" s="426"/>
      <c r="J994" s="426"/>
      <c r="K994" s="426"/>
      <c r="L994" s="426"/>
      <c r="M994" s="426"/>
      <c r="N994" s="426"/>
      <c r="O994" s="426"/>
      <c r="P994" s="426"/>
      <c r="Q994" s="426"/>
      <c r="R994" s="426"/>
      <c r="S994" s="426"/>
      <c r="T994" s="426"/>
      <c r="U994" s="426"/>
      <c r="V994" s="426"/>
      <c r="W994" s="426"/>
      <c r="X994" s="426"/>
      <c r="Y994" s="426"/>
      <c r="Z994" s="426"/>
    </row>
    <row r="995" spans="1:26" ht="15.75" customHeight="1">
      <c r="A995" s="426"/>
      <c r="B995" s="426"/>
      <c r="C995" s="426"/>
      <c r="D995" s="426"/>
      <c r="E995" s="426"/>
      <c r="F995" s="426"/>
      <c r="G995" s="426"/>
      <c r="H995" s="426"/>
      <c r="I995" s="426"/>
      <c r="J995" s="426"/>
      <c r="K995" s="426"/>
      <c r="L995" s="426"/>
      <c r="M995" s="426"/>
      <c r="N995" s="426"/>
      <c r="O995" s="426"/>
      <c r="P995" s="426"/>
      <c r="Q995" s="426"/>
      <c r="R995" s="426"/>
      <c r="S995" s="426"/>
      <c r="T995" s="426"/>
      <c r="U995" s="426"/>
      <c r="V995" s="426"/>
      <c r="W995" s="426"/>
      <c r="X995" s="426"/>
      <c r="Y995" s="426"/>
      <c r="Z995" s="426"/>
    </row>
    <row r="996" spans="1:26" ht="15.75" customHeight="1">
      <c r="A996" s="426"/>
      <c r="B996" s="426"/>
      <c r="C996" s="426"/>
      <c r="D996" s="426"/>
      <c r="E996" s="426"/>
      <c r="F996" s="426"/>
      <c r="G996" s="426"/>
      <c r="H996" s="426"/>
      <c r="I996" s="426"/>
      <c r="J996" s="426"/>
      <c r="K996" s="426"/>
      <c r="L996" s="426"/>
      <c r="M996" s="426"/>
      <c r="N996" s="426"/>
      <c r="O996" s="426"/>
      <c r="P996" s="426"/>
      <c r="Q996" s="426"/>
      <c r="R996" s="426"/>
      <c r="S996" s="426"/>
      <c r="T996" s="426"/>
      <c r="U996" s="426"/>
      <c r="V996" s="426"/>
      <c r="W996" s="426"/>
      <c r="X996" s="426"/>
      <c r="Y996" s="426"/>
      <c r="Z996" s="426"/>
    </row>
    <row r="997" spans="1:26" ht="15.75" customHeight="1">
      <c r="A997" s="426"/>
      <c r="B997" s="426"/>
      <c r="C997" s="426"/>
      <c r="D997" s="426"/>
      <c r="E997" s="426"/>
      <c r="F997" s="426"/>
      <c r="G997" s="426"/>
      <c r="H997" s="426"/>
      <c r="I997" s="426"/>
      <c r="J997" s="426"/>
      <c r="K997" s="426"/>
      <c r="L997" s="426"/>
      <c r="M997" s="426"/>
      <c r="N997" s="426"/>
      <c r="O997" s="426"/>
      <c r="P997" s="426"/>
      <c r="Q997" s="426"/>
      <c r="R997" s="426"/>
      <c r="S997" s="426"/>
      <c r="T997" s="426"/>
      <c r="U997" s="426"/>
      <c r="V997" s="426"/>
      <c r="W997" s="426"/>
      <c r="X997" s="426"/>
      <c r="Y997" s="426"/>
      <c r="Z997" s="426"/>
    </row>
    <row r="998" spans="1:26" ht="15.75" customHeight="1">
      <c r="A998" s="426"/>
      <c r="B998" s="426"/>
      <c r="C998" s="426"/>
      <c r="D998" s="426"/>
      <c r="E998" s="426"/>
      <c r="F998" s="426"/>
      <c r="G998" s="426"/>
      <c r="H998" s="426"/>
      <c r="I998" s="426"/>
      <c r="J998" s="426"/>
      <c r="K998" s="426"/>
      <c r="L998" s="426"/>
      <c r="M998" s="426"/>
      <c r="N998" s="426"/>
      <c r="O998" s="426"/>
      <c r="P998" s="426"/>
      <c r="Q998" s="426"/>
      <c r="R998" s="426"/>
      <c r="S998" s="426"/>
      <c r="T998" s="426"/>
      <c r="U998" s="426"/>
      <c r="V998" s="426"/>
      <c r="W998" s="426"/>
      <c r="X998" s="426"/>
      <c r="Y998" s="426"/>
      <c r="Z998" s="426"/>
    </row>
    <row r="999" spans="1:26" ht="15.75" customHeight="1">
      <c r="A999" s="426"/>
      <c r="B999" s="426"/>
      <c r="C999" s="426"/>
      <c r="D999" s="426"/>
      <c r="E999" s="426"/>
      <c r="F999" s="426"/>
      <c r="G999" s="426"/>
      <c r="H999" s="426"/>
      <c r="I999" s="426"/>
      <c r="J999" s="426"/>
      <c r="K999" s="426"/>
      <c r="L999" s="426"/>
      <c r="M999" s="426"/>
      <c r="N999" s="426"/>
      <c r="O999" s="426"/>
      <c r="P999" s="426"/>
      <c r="Q999" s="426"/>
      <c r="R999" s="426"/>
      <c r="S999" s="426"/>
      <c r="T999" s="426"/>
      <c r="U999" s="426"/>
      <c r="V999" s="426"/>
      <c r="W999" s="426"/>
      <c r="X999" s="426"/>
      <c r="Y999" s="426"/>
      <c r="Z999" s="426"/>
    </row>
    <row r="1000" spans="1:26" ht="15.75" customHeight="1">
      <c r="A1000" s="426"/>
      <c r="B1000" s="426"/>
      <c r="C1000" s="426"/>
      <c r="D1000" s="426"/>
      <c r="E1000" s="426"/>
      <c r="F1000" s="426"/>
      <c r="G1000" s="426"/>
      <c r="H1000" s="426"/>
      <c r="I1000" s="426"/>
      <c r="J1000" s="426"/>
      <c r="K1000" s="426"/>
      <c r="L1000" s="426"/>
      <c r="M1000" s="426"/>
      <c r="N1000" s="426"/>
      <c r="O1000" s="426"/>
      <c r="P1000" s="426"/>
      <c r="Q1000" s="426"/>
      <c r="R1000" s="426"/>
      <c r="S1000" s="426"/>
      <c r="T1000" s="426"/>
      <c r="U1000" s="426"/>
      <c r="V1000" s="426"/>
      <c r="W1000" s="426"/>
      <c r="X1000" s="426"/>
      <c r="Y1000" s="426"/>
      <c r="Z1000" s="426"/>
    </row>
  </sheetData>
  <mergeCells count="104">
    <mergeCell ref="K61:K62"/>
    <mergeCell ref="Q61:Q62"/>
    <mergeCell ref="S61:S62"/>
    <mergeCell ref="T61:T62"/>
    <mergeCell ref="U61:U62"/>
    <mergeCell ref="V61:V62"/>
    <mergeCell ref="V63:V73"/>
    <mergeCell ref="D61:D62"/>
    <mergeCell ref="E61:E62"/>
    <mergeCell ref="F61:F62"/>
    <mergeCell ref="H61:H62"/>
    <mergeCell ref="I61:I62"/>
    <mergeCell ref="J61:J62"/>
    <mergeCell ref="K63:K73"/>
    <mergeCell ref="E76:E77"/>
    <mergeCell ref="F76:F77"/>
    <mergeCell ref="H76:H77"/>
    <mergeCell ref="I76:I77"/>
    <mergeCell ref="J76:J77"/>
    <mergeCell ref="K76:K77"/>
    <mergeCell ref="K78:K88"/>
    <mergeCell ref="D76:D77"/>
    <mergeCell ref="D91:D92"/>
    <mergeCell ref="E91:E92"/>
    <mergeCell ref="F91:F92"/>
    <mergeCell ref="K153:K159"/>
    <mergeCell ref="J91:J92"/>
    <mergeCell ref="K91:K92"/>
    <mergeCell ref="K93:K103"/>
    <mergeCell ref="I106:I107"/>
    <mergeCell ref="J106:J107"/>
    <mergeCell ref="K106:K107"/>
    <mergeCell ref="K108:K118"/>
    <mergeCell ref="D106:D107"/>
    <mergeCell ref="E106:E107"/>
    <mergeCell ref="F106:F107"/>
    <mergeCell ref="H106:H107"/>
    <mergeCell ref="H121:H122"/>
    <mergeCell ref="I121:I122"/>
    <mergeCell ref="J121:J122"/>
    <mergeCell ref="K121:K122"/>
    <mergeCell ref="K123:K133"/>
    <mergeCell ref="F136:F137"/>
    <mergeCell ref="H136:H137"/>
    <mergeCell ref="I136:I137"/>
    <mergeCell ref="J136:J137"/>
    <mergeCell ref="K136:K137"/>
    <mergeCell ref="B151:B152"/>
    <mergeCell ref="D151:D152"/>
    <mergeCell ref="E151:E152"/>
    <mergeCell ref="F151:F152"/>
    <mergeCell ref="H151:H152"/>
    <mergeCell ref="I151:I152"/>
    <mergeCell ref="J151:J152"/>
    <mergeCell ref="K151:K152"/>
    <mergeCell ref="K138:K148"/>
    <mergeCell ref="B106:B107"/>
    <mergeCell ref="B121:B122"/>
    <mergeCell ref="D121:D122"/>
    <mergeCell ref="E121:E122"/>
    <mergeCell ref="F121:F122"/>
    <mergeCell ref="B136:B137"/>
    <mergeCell ref="D136:D137"/>
    <mergeCell ref="D170:E170"/>
    <mergeCell ref="A1:J1"/>
    <mergeCell ref="E9:F9"/>
    <mergeCell ref="I9:J9"/>
    <mergeCell ref="E10:F10"/>
    <mergeCell ref="I10:J10"/>
    <mergeCell ref="B11:B12"/>
    <mergeCell ref="B26:B27"/>
    <mergeCell ref="B46:B47"/>
    <mergeCell ref="F46:F47"/>
    <mergeCell ref="H46:H47"/>
    <mergeCell ref="B61:B62"/>
    <mergeCell ref="B76:B77"/>
    <mergeCell ref="B91:B92"/>
    <mergeCell ref="H91:H92"/>
    <mergeCell ref="I91:I92"/>
    <mergeCell ref="E136:E137"/>
    <mergeCell ref="K12:K23"/>
    <mergeCell ref="I25:J25"/>
    <mergeCell ref="K28:K43"/>
    <mergeCell ref="O45:P45"/>
    <mergeCell ref="S45:T45"/>
    <mergeCell ref="K48:K58"/>
    <mergeCell ref="V48:V58"/>
    <mergeCell ref="D26:D27"/>
    <mergeCell ref="E26:E27"/>
    <mergeCell ref="F26:F27"/>
    <mergeCell ref="H26:H27"/>
    <mergeCell ref="I26:I27"/>
    <mergeCell ref="J26:J27"/>
    <mergeCell ref="K26:K27"/>
    <mergeCell ref="I46:I47"/>
    <mergeCell ref="J46:J47"/>
    <mergeCell ref="K46:K47"/>
    <mergeCell ref="Q46:Q47"/>
    <mergeCell ref="S46:S47"/>
    <mergeCell ref="T46:T47"/>
    <mergeCell ref="U46:U47"/>
    <mergeCell ref="V46:V47"/>
    <mergeCell ref="D46:D47"/>
    <mergeCell ref="E46:E47"/>
  </mergeCells>
  <pageMargins left="0.7" right="0.7" top="0.75" bottom="0.75" header="0" footer="0"/>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A1000"/>
  <sheetViews>
    <sheetView showGridLines="0" workbookViewId="0"/>
  </sheetViews>
  <sheetFormatPr defaultColWidth="12.5703125" defaultRowHeight="15" customHeight="1" outlineLevelRow="1"/>
  <cols>
    <col min="1" max="1" width="9.140625" customWidth="1"/>
    <col min="2" max="2" width="43.140625" customWidth="1"/>
    <col min="3" max="3" width="7.140625" customWidth="1"/>
    <col min="4" max="4" width="10.140625" customWidth="1"/>
    <col min="5" max="5" width="7.5703125" customWidth="1"/>
    <col min="6" max="6" width="20.140625" customWidth="1"/>
    <col min="7" max="7" width="14.5703125" customWidth="1"/>
    <col min="8" max="10" width="17.42578125" customWidth="1"/>
    <col min="11" max="11" width="21.140625" customWidth="1"/>
    <col min="12" max="12" width="16.5703125" customWidth="1"/>
    <col min="13" max="13" width="12.42578125" customWidth="1"/>
    <col min="14" max="14" width="12" customWidth="1"/>
    <col min="15" max="27" width="9.140625" customWidth="1"/>
  </cols>
  <sheetData>
    <row r="1" spans="1:27">
      <c r="A1" s="426"/>
      <c r="B1" s="427"/>
      <c r="C1" s="426"/>
      <c r="D1" s="426"/>
      <c r="E1" s="426"/>
      <c r="F1" s="426"/>
      <c r="G1" s="426"/>
      <c r="H1" s="426"/>
      <c r="I1" s="426"/>
      <c r="J1" s="426"/>
      <c r="K1" s="426"/>
      <c r="L1" s="426"/>
      <c r="M1" s="426"/>
      <c r="N1" s="426"/>
      <c r="O1" s="426"/>
      <c r="P1" s="426"/>
      <c r="Q1" s="426"/>
      <c r="R1" s="426"/>
      <c r="S1" s="426"/>
      <c r="T1" s="426"/>
      <c r="U1" s="426"/>
      <c r="V1" s="426"/>
      <c r="W1" s="426"/>
      <c r="X1" s="426"/>
      <c r="Y1" s="426"/>
      <c r="Z1" s="426"/>
      <c r="AA1" s="426"/>
    </row>
    <row r="2" spans="1:27">
      <c r="A2" s="428"/>
      <c r="B2" s="428"/>
      <c r="C2" s="428"/>
      <c r="D2" s="428"/>
      <c r="E2" s="428"/>
      <c r="F2" s="426"/>
      <c r="G2" s="426"/>
      <c r="H2" s="426"/>
      <c r="I2" s="426"/>
      <c r="J2" s="426"/>
      <c r="K2" s="334" t="s">
        <v>92</v>
      </c>
      <c r="L2" s="625" t="s">
        <v>16</v>
      </c>
      <c r="M2" s="426"/>
      <c r="N2" s="426"/>
      <c r="O2" s="426"/>
      <c r="P2" s="426"/>
      <c r="Q2" s="426"/>
      <c r="R2" s="426"/>
      <c r="S2" s="426"/>
      <c r="T2" s="426"/>
      <c r="U2" s="426"/>
      <c r="V2" s="426"/>
      <c r="W2" s="426"/>
      <c r="X2" s="426"/>
      <c r="Y2" s="426"/>
      <c r="Z2" s="426"/>
      <c r="AA2" s="426"/>
    </row>
    <row r="3" spans="1:27" ht="18">
      <c r="A3" s="428"/>
      <c r="B3" s="426"/>
      <c r="C3" s="429"/>
      <c r="D3" s="429"/>
      <c r="E3" s="429"/>
      <c r="F3" s="429"/>
      <c r="G3" s="429"/>
      <c r="H3" s="429"/>
      <c r="I3" s="429"/>
      <c r="J3" s="429"/>
      <c r="K3" s="334" t="s">
        <v>93</v>
      </c>
      <c r="L3" s="28">
        <v>2</v>
      </c>
      <c r="M3" s="426"/>
      <c r="N3" s="426"/>
      <c r="O3" s="426"/>
      <c r="P3" s="426"/>
      <c r="Q3" s="426"/>
      <c r="R3" s="426"/>
      <c r="S3" s="426"/>
      <c r="T3" s="426"/>
      <c r="U3" s="426"/>
      <c r="V3" s="426"/>
      <c r="W3" s="426"/>
      <c r="X3" s="426"/>
      <c r="Y3" s="426"/>
      <c r="Z3" s="426"/>
      <c r="AA3" s="426"/>
    </row>
    <row r="4" spans="1:27">
      <c r="A4" s="426"/>
      <c r="B4" s="645" t="s">
        <v>756</v>
      </c>
      <c r="C4" s="631"/>
      <c r="D4" s="631"/>
      <c r="E4" s="631"/>
      <c r="F4" s="631"/>
      <c r="G4" s="631"/>
      <c r="H4" s="631"/>
      <c r="I4" s="631"/>
      <c r="J4" s="426"/>
      <c r="K4" s="334" t="s">
        <v>94</v>
      </c>
      <c r="L4" s="28">
        <v>3</v>
      </c>
      <c r="M4" s="426"/>
      <c r="N4" s="426"/>
      <c r="O4" s="426"/>
      <c r="P4" s="426"/>
      <c r="Q4" s="426"/>
      <c r="R4" s="426"/>
      <c r="S4" s="426"/>
      <c r="T4" s="426"/>
      <c r="U4" s="426"/>
      <c r="V4" s="426"/>
      <c r="W4" s="426"/>
      <c r="X4" s="426"/>
      <c r="Y4" s="426"/>
      <c r="Z4" s="426"/>
      <c r="AA4" s="426"/>
    </row>
    <row r="5" spans="1:27" ht="18" customHeight="1">
      <c r="A5" s="426"/>
      <c r="B5" s="631"/>
      <c r="C5" s="631"/>
      <c r="D5" s="631"/>
      <c r="E5" s="631"/>
      <c r="F5" s="631"/>
      <c r="G5" s="631"/>
      <c r="H5" s="631"/>
      <c r="I5" s="631"/>
      <c r="J5" s="429"/>
      <c r="K5" s="334" t="s">
        <v>95</v>
      </c>
      <c r="L5" s="28">
        <v>1</v>
      </c>
      <c r="M5" s="426"/>
      <c r="N5" s="426"/>
      <c r="O5" s="426"/>
      <c r="P5" s="426"/>
      <c r="Q5" s="426"/>
      <c r="R5" s="426"/>
      <c r="S5" s="426"/>
      <c r="T5" s="426"/>
      <c r="U5" s="426"/>
      <c r="V5" s="426"/>
      <c r="W5" s="426"/>
      <c r="X5" s="426"/>
      <c r="Y5" s="426"/>
      <c r="Z5" s="426"/>
      <c r="AA5" s="426"/>
    </row>
    <row r="6" spans="1:27" ht="15" customHeight="1">
      <c r="A6" s="426"/>
      <c r="B6" s="631"/>
      <c r="C6" s="631"/>
      <c r="D6" s="631"/>
      <c r="E6" s="631"/>
      <c r="F6" s="631"/>
      <c r="G6" s="631"/>
      <c r="H6" s="631"/>
      <c r="I6" s="631"/>
      <c r="J6" s="429"/>
      <c r="K6" s="335" t="s">
        <v>96</v>
      </c>
      <c r="L6" s="28" t="s">
        <v>721</v>
      </c>
      <c r="M6" s="426"/>
      <c r="N6" s="426"/>
      <c r="O6" s="426"/>
      <c r="P6" s="426"/>
      <c r="Q6" s="426"/>
      <c r="R6" s="426"/>
      <c r="S6" s="426"/>
      <c r="T6" s="426"/>
      <c r="U6" s="426"/>
      <c r="V6" s="426"/>
      <c r="W6" s="426"/>
      <c r="X6" s="426"/>
      <c r="Y6" s="426"/>
      <c r="Z6" s="426"/>
      <c r="AA6" s="426"/>
    </row>
    <row r="7" spans="1:27" ht="18.75">
      <c r="A7" s="426"/>
      <c r="B7" s="430"/>
      <c r="C7" s="431"/>
      <c r="D7" s="432"/>
      <c r="E7" s="432"/>
      <c r="F7" s="432"/>
      <c r="G7" s="432"/>
      <c r="H7" s="432"/>
      <c r="I7" s="432"/>
      <c r="J7" s="426"/>
      <c r="K7" s="334"/>
      <c r="L7" s="27"/>
      <c r="M7" s="426"/>
      <c r="N7" s="426"/>
      <c r="O7" s="426"/>
      <c r="P7" s="426"/>
      <c r="Q7" s="426"/>
      <c r="R7" s="426"/>
      <c r="S7" s="426"/>
      <c r="T7" s="426"/>
      <c r="U7" s="426"/>
      <c r="V7" s="426"/>
      <c r="W7" s="426"/>
      <c r="X7" s="426"/>
      <c r="Y7" s="426"/>
      <c r="Z7" s="426"/>
      <c r="AA7" s="426"/>
    </row>
    <row r="8" spans="1:27">
      <c r="A8" s="426"/>
      <c r="B8" s="433"/>
      <c r="C8" s="426"/>
      <c r="D8" s="426"/>
      <c r="E8" s="426"/>
      <c r="F8" s="426"/>
      <c r="G8" s="426"/>
      <c r="H8" s="426"/>
      <c r="I8" s="426"/>
      <c r="J8" s="426"/>
      <c r="K8" s="334" t="s">
        <v>98</v>
      </c>
      <c r="L8" s="33">
        <v>45979</v>
      </c>
      <c r="M8" s="426"/>
      <c r="N8" s="426"/>
      <c r="O8" s="426"/>
      <c r="P8" s="426"/>
      <c r="Q8" s="426"/>
      <c r="R8" s="426"/>
      <c r="S8" s="426"/>
      <c r="T8" s="426"/>
      <c r="U8" s="426"/>
      <c r="V8" s="426"/>
      <c r="W8" s="426"/>
      <c r="X8" s="426"/>
      <c r="Y8" s="426"/>
      <c r="Z8" s="426"/>
      <c r="AA8" s="426"/>
    </row>
    <row r="9" spans="1:27">
      <c r="A9" s="426"/>
      <c r="B9" s="433"/>
      <c r="C9" s="426"/>
      <c r="D9" s="426"/>
      <c r="E9" s="426"/>
      <c r="F9" s="426"/>
      <c r="G9" s="426"/>
      <c r="H9" s="426"/>
      <c r="I9" s="426"/>
      <c r="J9" s="426"/>
      <c r="K9" s="426"/>
      <c r="L9" s="426"/>
      <c r="M9" s="426"/>
      <c r="N9" s="426"/>
      <c r="O9" s="426"/>
      <c r="P9" s="426"/>
      <c r="Q9" s="426"/>
      <c r="R9" s="426"/>
      <c r="S9" s="426"/>
      <c r="T9" s="426"/>
      <c r="U9" s="426"/>
      <c r="V9" s="426"/>
      <c r="W9" s="426"/>
      <c r="X9" s="426"/>
      <c r="Y9" s="426"/>
      <c r="Z9" s="426"/>
      <c r="AA9" s="426"/>
    </row>
    <row r="10" spans="1:27">
      <c r="A10" s="434"/>
      <c r="B10" s="435"/>
      <c r="C10" s="436"/>
      <c r="D10" s="437"/>
      <c r="E10" s="437"/>
      <c r="F10" s="437"/>
      <c r="G10" s="434"/>
      <c r="H10" s="434"/>
      <c r="I10" s="434"/>
      <c r="J10" s="434"/>
      <c r="K10" s="434"/>
      <c r="L10" s="437"/>
      <c r="M10" s="426"/>
      <c r="N10" s="426"/>
      <c r="O10" s="426"/>
      <c r="P10" s="426"/>
      <c r="Q10" s="438"/>
      <c r="R10" s="438"/>
      <c r="S10" s="438"/>
      <c r="T10" s="438"/>
      <c r="U10" s="438"/>
      <c r="V10" s="438"/>
      <c r="W10" s="426"/>
      <c r="X10" s="426"/>
      <c r="Y10" s="439"/>
      <c r="Z10" s="439"/>
      <c r="AA10" s="439"/>
    </row>
    <row r="11" spans="1:27" ht="15.75">
      <c r="A11" s="440"/>
      <c r="B11" s="9"/>
      <c r="C11" s="438"/>
      <c r="D11" s="438"/>
      <c r="E11" s="438"/>
      <c r="F11" s="438"/>
      <c r="G11" s="439"/>
      <c r="H11" s="438"/>
      <c r="I11" s="438"/>
      <c r="J11" s="438"/>
      <c r="K11" s="438"/>
      <c r="L11" s="441"/>
      <c r="M11" s="442"/>
      <c r="N11" s="9"/>
      <c r="O11" s="438"/>
      <c r="P11" s="438"/>
      <c r="Q11" s="438"/>
      <c r="R11" s="438"/>
      <c r="S11" s="438"/>
      <c r="T11" s="438"/>
      <c r="U11" s="438"/>
      <c r="V11" s="438"/>
      <c r="W11" s="426"/>
      <c r="X11" s="426"/>
      <c r="Y11" s="439"/>
      <c r="Z11" s="439"/>
      <c r="AA11" s="439"/>
    </row>
    <row r="12" spans="1:27" ht="15.75">
      <c r="A12" s="441" t="s">
        <v>757</v>
      </c>
      <c r="B12" s="442" t="s">
        <v>758</v>
      </c>
      <c r="C12" s="9"/>
      <c r="D12" s="438"/>
      <c r="E12" s="438"/>
      <c r="F12" s="438"/>
      <c r="G12" s="439"/>
      <c r="H12" s="438"/>
      <c r="I12" s="438"/>
      <c r="J12" s="438"/>
      <c r="K12" s="438"/>
      <c r="L12" s="441"/>
      <c r="M12" s="442"/>
      <c r="N12" s="9"/>
      <c r="O12" s="438"/>
      <c r="P12" s="438"/>
      <c r="Q12" s="438"/>
      <c r="R12" s="438"/>
      <c r="S12" s="438"/>
      <c r="T12" s="438"/>
      <c r="U12" s="438"/>
      <c r="V12" s="438"/>
      <c r="W12" s="426"/>
      <c r="X12" s="426"/>
      <c r="Y12" s="439"/>
      <c r="Z12" s="439"/>
      <c r="AA12" s="439"/>
    </row>
    <row r="13" spans="1:27" ht="15.75">
      <c r="A13" s="440"/>
      <c r="B13" s="9"/>
      <c r="C13" s="438"/>
      <c r="D13" s="438"/>
      <c r="E13" s="438"/>
      <c r="F13" s="438"/>
      <c r="G13" s="439"/>
      <c r="H13" s="438"/>
      <c r="I13" s="438"/>
      <c r="J13" s="438"/>
      <c r="K13" s="438"/>
      <c r="L13" s="441"/>
      <c r="M13" s="442"/>
      <c r="N13" s="9"/>
      <c r="O13" s="438"/>
      <c r="P13" s="438"/>
      <c r="Q13" s="438"/>
      <c r="R13" s="438"/>
      <c r="S13" s="438"/>
      <c r="T13" s="438"/>
      <c r="U13" s="438"/>
      <c r="V13" s="438"/>
      <c r="W13" s="426"/>
      <c r="X13" s="426"/>
      <c r="Y13" s="439"/>
      <c r="Z13" s="439"/>
      <c r="AA13" s="439"/>
    </row>
    <row r="14" spans="1:27">
      <c r="A14" s="439"/>
      <c r="B14" s="439" t="s">
        <v>759</v>
      </c>
      <c r="C14" s="439"/>
      <c r="D14" s="439"/>
      <c r="E14" s="439"/>
      <c r="F14" s="439"/>
      <c r="G14" s="443"/>
      <c r="H14" s="444"/>
      <c r="I14" s="426"/>
      <c r="J14" s="445"/>
      <c r="K14" s="445"/>
      <c r="L14" s="426"/>
      <c r="M14" s="426"/>
      <c r="N14" s="446"/>
      <c r="O14" s="446"/>
      <c r="P14" s="439"/>
      <c r="Q14" s="426"/>
      <c r="R14" s="426"/>
      <c r="S14" s="426"/>
      <c r="T14" s="426"/>
      <c r="U14" s="426"/>
      <c r="V14" s="426"/>
      <c r="W14" s="426"/>
      <c r="X14" s="426"/>
      <c r="Y14" s="426"/>
      <c r="Z14" s="426"/>
      <c r="AA14" s="426"/>
    </row>
    <row r="15" spans="1:27">
      <c r="A15" s="441"/>
      <c r="B15" s="447" t="s">
        <v>760</v>
      </c>
      <c r="C15" s="439" t="s">
        <v>761</v>
      </c>
      <c r="D15" s="439"/>
      <c r="E15" s="439"/>
      <c r="F15" s="439"/>
      <c r="G15" s="448" t="s">
        <v>762</v>
      </c>
      <c r="H15" s="449" t="s">
        <v>763</v>
      </c>
      <c r="I15" s="426"/>
      <c r="J15" s="450"/>
      <c r="K15" s="450"/>
      <c r="L15" s="426"/>
      <c r="M15" s="426"/>
      <c r="N15" s="446"/>
      <c r="O15" s="446"/>
      <c r="P15" s="439"/>
      <c r="Q15" s="426"/>
      <c r="R15" s="426"/>
      <c r="S15" s="426"/>
      <c r="T15" s="426"/>
      <c r="U15" s="426"/>
      <c r="V15" s="426"/>
      <c r="W15" s="426"/>
      <c r="X15" s="426"/>
      <c r="Y15" s="426"/>
      <c r="Z15" s="426"/>
      <c r="AA15" s="426"/>
    </row>
    <row r="16" spans="1:27">
      <c r="A16" s="439"/>
      <c r="B16" s="17"/>
      <c r="C16" s="439"/>
      <c r="D16" s="439"/>
      <c r="E16" s="439"/>
      <c r="F16" s="439"/>
      <c r="G16" s="451"/>
      <c r="H16" s="452"/>
      <c r="I16" s="426"/>
      <c r="J16" s="450"/>
      <c r="K16" s="450"/>
      <c r="L16" s="426"/>
      <c r="M16" s="426"/>
      <c r="N16" s="446"/>
      <c r="O16" s="446"/>
      <c r="P16" s="439"/>
      <c r="Q16" s="426"/>
      <c r="R16" s="426"/>
      <c r="S16" s="426"/>
      <c r="T16" s="426"/>
      <c r="U16" s="426"/>
      <c r="V16" s="426"/>
      <c r="W16" s="426"/>
      <c r="X16" s="426"/>
      <c r="Y16" s="426"/>
      <c r="Z16" s="426"/>
      <c r="AA16" s="426"/>
    </row>
    <row r="17" spans="1:27" ht="29.25" customHeight="1">
      <c r="A17" s="439"/>
      <c r="B17" s="453" t="s">
        <v>764</v>
      </c>
      <c r="C17" s="733" t="s">
        <v>765</v>
      </c>
      <c r="D17" s="656"/>
      <c r="E17" s="657"/>
      <c r="F17" s="454"/>
      <c r="G17" s="455">
        <v>62.5</v>
      </c>
      <c r="H17" s="456">
        <v>62.5</v>
      </c>
      <c r="I17" s="426"/>
      <c r="J17" s="457"/>
      <c r="K17" s="457"/>
      <c r="L17" s="426"/>
      <c r="M17" s="426"/>
      <c r="N17" s="439"/>
      <c r="O17" s="439"/>
      <c r="P17" s="439"/>
      <c r="Q17" s="426"/>
      <c r="R17" s="426"/>
      <c r="S17" s="426"/>
      <c r="T17" s="426"/>
      <c r="U17" s="426"/>
      <c r="V17" s="426"/>
      <c r="W17" s="426"/>
      <c r="X17" s="426"/>
      <c r="Y17" s="426"/>
      <c r="Z17" s="426"/>
      <c r="AA17" s="426"/>
    </row>
    <row r="18" spans="1:27" ht="32.25" customHeight="1">
      <c r="A18" s="439"/>
      <c r="B18" s="190" t="s">
        <v>766</v>
      </c>
      <c r="C18" s="734" t="s">
        <v>767</v>
      </c>
      <c r="D18" s="656"/>
      <c r="E18" s="657"/>
      <c r="F18" s="458"/>
      <c r="G18" s="459">
        <v>65</v>
      </c>
      <c r="H18" s="461">
        <v>65</v>
      </c>
      <c r="I18" s="426"/>
      <c r="J18" s="457"/>
      <c r="K18" s="457"/>
      <c r="L18" s="426"/>
      <c r="M18" s="426"/>
      <c r="N18" s="439"/>
      <c r="O18" s="439"/>
      <c r="P18" s="439"/>
      <c r="Q18" s="426"/>
      <c r="R18" s="426"/>
      <c r="S18" s="426"/>
      <c r="T18" s="426"/>
      <c r="U18" s="426"/>
      <c r="V18" s="426"/>
      <c r="W18" s="426"/>
      <c r="X18" s="426"/>
      <c r="Y18" s="426"/>
      <c r="Z18" s="426"/>
      <c r="AA18" s="426"/>
    </row>
    <row r="19" spans="1:27">
      <c r="A19" s="439"/>
      <c r="B19" s="190" t="s">
        <v>768</v>
      </c>
      <c r="C19" s="735"/>
      <c r="D19" s="656"/>
      <c r="E19" s="657"/>
      <c r="F19" s="458"/>
      <c r="G19" s="460"/>
      <c r="H19" s="461">
        <v>10.59</v>
      </c>
      <c r="I19" s="426"/>
      <c r="J19" s="462"/>
      <c r="K19" s="457"/>
      <c r="L19" s="426"/>
      <c r="M19" s="426"/>
      <c r="N19" s="439"/>
      <c r="O19" s="439"/>
      <c r="P19" s="439"/>
      <c r="Q19" s="426"/>
      <c r="R19" s="426"/>
      <c r="S19" s="426"/>
      <c r="T19" s="426"/>
      <c r="U19" s="426"/>
      <c r="V19" s="426"/>
      <c r="W19" s="426"/>
      <c r="X19" s="426"/>
      <c r="Y19" s="426"/>
      <c r="Z19" s="426"/>
      <c r="AA19" s="426"/>
    </row>
    <row r="20" spans="1:27" ht="40.5" customHeight="1">
      <c r="A20" s="439"/>
      <c r="B20" s="213" t="s">
        <v>769</v>
      </c>
      <c r="C20" s="734" t="s">
        <v>770</v>
      </c>
      <c r="D20" s="656"/>
      <c r="E20" s="657"/>
      <c r="F20" s="458"/>
      <c r="G20" s="463"/>
      <c r="H20" s="617">
        <f>SUM(H17:H19)</f>
        <v>138.09</v>
      </c>
      <c r="I20" s="426"/>
      <c r="J20" s="465"/>
      <c r="K20" s="465"/>
      <c r="L20" s="426"/>
      <c r="M20" s="426"/>
      <c r="N20" s="439"/>
      <c r="O20" s="439"/>
      <c r="P20" s="439"/>
      <c r="Q20" s="426"/>
      <c r="R20" s="426"/>
      <c r="S20" s="426"/>
      <c r="T20" s="426"/>
      <c r="U20" s="426"/>
      <c r="V20" s="426"/>
      <c r="W20" s="426"/>
      <c r="X20" s="426"/>
      <c r="Y20" s="426"/>
      <c r="Z20" s="426"/>
      <c r="AA20" s="426"/>
    </row>
    <row r="21" spans="1:27" ht="15.75" customHeight="1">
      <c r="A21" s="434"/>
      <c r="B21" s="434"/>
      <c r="C21" s="434"/>
      <c r="D21" s="434"/>
      <c r="E21" s="434"/>
      <c r="F21" s="434"/>
      <c r="G21" s="434"/>
      <c r="H21" s="434"/>
      <c r="I21" s="434"/>
      <c r="J21" s="434"/>
      <c r="K21" s="434"/>
      <c r="L21" s="434"/>
      <c r="M21" s="439"/>
      <c r="N21" s="439"/>
      <c r="O21" s="439"/>
      <c r="P21" s="439"/>
      <c r="Q21" s="426"/>
      <c r="R21" s="426"/>
      <c r="S21" s="426"/>
      <c r="T21" s="426"/>
      <c r="U21" s="426"/>
      <c r="V21" s="426"/>
      <c r="W21" s="426"/>
      <c r="X21" s="426"/>
      <c r="Y21" s="426"/>
      <c r="Z21" s="426"/>
      <c r="AA21" s="426"/>
    </row>
    <row r="22" spans="1:27" ht="15.75" customHeight="1">
      <c r="A22" s="439"/>
      <c r="B22" s="439"/>
      <c r="C22" s="439"/>
      <c r="D22" s="439"/>
      <c r="E22" s="439"/>
      <c r="F22" s="439"/>
      <c r="G22" s="439"/>
      <c r="H22" s="439"/>
      <c r="I22" s="439"/>
      <c r="J22" s="439"/>
      <c r="K22" s="439"/>
      <c r="L22" s="439"/>
      <c r="M22" s="439"/>
      <c r="N22" s="439"/>
      <c r="O22" s="439"/>
      <c r="P22" s="439"/>
      <c r="Q22" s="426"/>
      <c r="R22" s="426"/>
      <c r="S22" s="426"/>
      <c r="T22" s="426"/>
      <c r="U22" s="426"/>
      <c r="V22" s="426"/>
      <c r="W22" s="426"/>
      <c r="X22" s="426"/>
      <c r="Y22" s="426"/>
      <c r="Z22" s="426"/>
      <c r="AA22" s="426"/>
    </row>
    <row r="23" spans="1:27" ht="15.75" customHeight="1" outlineLevel="1">
      <c r="A23" s="441" t="s">
        <v>771</v>
      </c>
      <c r="B23" s="442" t="s">
        <v>772</v>
      </c>
      <c r="C23" s="439"/>
      <c r="D23" s="439"/>
      <c r="E23" s="439"/>
      <c r="F23" s="439"/>
      <c r="G23" s="439"/>
      <c r="H23" s="439"/>
      <c r="I23" s="439"/>
      <c r="J23" s="439"/>
      <c r="K23" s="439"/>
      <c r="L23" s="439"/>
      <c r="M23" s="439"/>
      <c r="N23" s="439"/>
      <c r="O23" s="439"/>
      <c r="P23" s="439"/>
      <c r="Q23" s="426"/>
      <c r="R23" s="426"/>
      <c r="S23" s="426"/>
      <c r="T23" s="426"/>
      <c r="U23" s="426"/>
      <c r="V23" s="426"/>
      <c r="W23" s="426"/>
      <c r="X23" s="426"/>
      <c r="Y23" s="426"/>
      <c r="Z23" s="426"/>
      <c r="AA23" s="426"/>
    </row>
    <row r="24" spans="1:27" ht="15" customHeight="1" outlineLevel="1">
      <c r="A24" s="439"/>
      <c r="B24" s="466" t="s">
        <v>773</v>
      </c>
      <c r="C24" s="439"/>
      <c r="D24" s="439"/>
      <c r="E24" s="439"/>
      <c r="F24" s="439"/>
      <c r="G24" s="439"/>
      <c r="H24" s="439"/>
      <c r="I24" s="439"/>
      <c r="J24" s="439"/>
      <c r="K24" s="439"/>
      <c r="L24" s="439"/>
      <c r="M24" s="439"/>
      <c r="N24" s="439"/>
      <c r="O24" s="439"/>
      <c r="P24" s="439"/>
      <c r="Q24" s="426"/>
      <c r="R24" s="426"/>
      <c r="S24" s="426"/>
      <c r="T24" s="426"/>
      <c r="U24" s="426"/>
      <c r="V24" s="426"/>
      <c r="W24" s="426"/>
      <c r="X24" s="426"/>
      <c r="Y24" s="426"/>
      <c r="Z24" s="426"/>
      <c r="AA24" s="426"/>
    </row>
    <row r="25" spans="1:27" ht="15" customHeight="1" outlineLevel="1">
      <c r="A25" s="439"/>
      <c r="B25" s="466"/>
      <c r="C25" s="439"/>
      <c r="D25" s="439"/>
      <c r="E25" s="439"/>
      <c r="F25" s="439"/>
      <c r="G25" s="439"/>
      <c r="H25" s="439"/>
      <c r="I25" s="439"/>
      <c r="J25" s="439"/>
      <c r="K25" s="439"/>
      <c r="L25" s="439"/>
      <c r="M25" s="439"/>
      <c r="N25" s="439"/>
      <c r="O25" s="439"/>
      <c r="P25" s="439"/>
      <c r="Q25" s="426"/>
      <c r="R25" s="426"/>
      <c r="S25" s="426"/>
      <c r="T25" s="426"/>
      <c r="U25" s="426"/>
      <c r="V25" s="426"/>
      <c r="W25" s="426"/>
      <c r="X25" s="426"/>
      <c r="Y25" s="426"/>
      <c r="Z25" s="426"/>
      <c r="AA25" s="426"/>
    </row>
    <row r="26" spans="1:27" ht="15" customHeight="1" outlineLevel="1">
      <c r="A26" s="439"/>
      <c r="B26" s="467" t="s">
        <v>774</v>
      </c>
      <c r="C26" s="426"/>
      <c r="D26" s="426"/>
      <c r="E26" s="468"/>
      <c r="F26" s="469"/>
      <c r="G26" s="732" t="str">
        <f>'LDC Info'!E24 +4&amp; " Test Year"</f>
        <v>2030 Test Year</v>
      </c>
      <c r="H26" s="656"/>
      <c r="I26" s="656"/>
      <c r="J26" s="656"/>
      <c r="K26" s="656"/>
      <c r="L26" s="657"/>
      <c r="M26" s="439"/>
      <c r="N26" s="439"/>
      <c r="O26" s="439"/>
      <c r="P26" s="439"/>
      <c r="Q26" s="426"/>
      <c r="R26" s="426"/>
      <c r="S26" s="426"/>
      <c r="T26" s="426"/>
      <c r="U26" s="426"/>
      <c r="V26" s="426"/>
      <c r="W26" s="426"/>
      <c r="X26" s="426"/>
      <c r="Y26" s="426"/>
      <c r="Z26" s="426"/>
      <c r="AA26" s="426"/>
    </row>
    <row r="27" spans="1:27" ht="15" customHeight="1" outlineLevel="1">
      <c r="A27" s="439"/>
      <c r="B27" s="209" t="s">
        <v>775</v>
      </c>
      <c r="C27" s="470"/>
      <c r="D27" s="470" t="s">
        <v>776</v>
      </c>
      <c r="E27" s="471" t="s">
        <v>777</v>
      </c>
      <c r="F27" s="470"/>
      <c r="G27" s="470"/>
      <c r="H27" s="470"/>
      <c r="I27" s="470"/>
      <c r="J27" s="470"/>
      <c r="K27" s="470"/>
      <c r="L27" s="470"/>
      <c r="M27" s="439"/>
      <c r="N27" s="439"/>
      <c r="O27" s="439"/>
      <c r="P27" s="439"/>
      <c r="Q27" s="426"/>
      <c r="R27" s="426"/>
      <c r="S27" s="426"/>
      <c r="T27" s="426"/>
      <c r="U27" s="426"/>
      <c r="V27" s="426"/>
      <c r="W27" s="426"/>
      <c r="X27" s="426"/>
      <c r="Y27" s="426"/>
      <c r="Z27" s="426"/>
      <c r="AA27" s="426"/>
    </row>
    <row r="28" spans="1:27" ht="42.75" customHeight="1" outlineLevel="1">
      <c r="A28" s="439"/>
      <c r="B28" s="472" t="s">
        <v>778</v>
      </c>
      <c r="C28" s="473" t="s">
        <v>779</v>
      </c>
      <c r="D28" s="473" t="s">
        <v>780</v>
      </c>
      <c r="E28" s="474" t="s">
        <v>780</v>
      </c>
      <c r="F28" s="475" t="s">
        <v>781</v>
      </c>
      <c r="G28" s="475"/>
      <c r="H28" s="475" t="s">
        <v>782</v>
      </c>
      <c r="I28" s="475" t="s">
        <v>783</v>
      </c>
      <c r="J28" s="475" t="s">
        <v>784</v>
      </c>
      <c r="K28" s="475" t="s">
        <v>785</v>
      </c>
      <c r="L28" s="473" t="s">
        <v>786</v>
      </c>
      <c r="M28" s="439"/>
      <c r="N28" s="439"/>
      <c r="O28" s="439"/>
      <c r="P28" s="439"/>
      <c r="Q28" s="426"/>
      <c r="R28" s="426"/>
      <c r="S28" s="426"/>
      <c r="T28" s="426"/>
      <c r="U28" s="426"/>
      <c r="V28" s="426"/>
      <c r="W28" s="426"/>
      <c r="X28" s="426"/>
      <c r="Y28" s="426"/>
      <c r="Z28" s="426"/>
      <c r="AA28" s="426"/>
    </row>
    <row r="29" spans="1:27" ht="15" customHeight="1" outlineLevel="1">
      <c r="A29" s="439"/>
      <c r="B29" s="476" t="s">
        <v>787</v>
      </c>
      <c r="C29" s="477" t="s">
        <v>788</v>
      </c>
      <c r="D29" s="477">
        <v>4006</v>
      </c>
      <c r="E29" s="478">
        <v>4705</v>
      </c>
      <c r="F29" s="479"/>
      <c r="G29" s="480"/>
      <c r="H29" s="481">
        <v>25472498</v>
      </c>
      <c r="I29" s="481">
        <v>2778294422</v>
      </c>
      <c r="J29" s="482">
        <f t="shared" ref="J29:J39" si="0">+$G$17/1000</f>
        <v>6.25E-2</v>
      </c>
      <c r="K29" s="482">
        <f t="shared" ref="K29:K39" si="1">+$H$20/1000</f>
        <v>0.13808999999999999</v>
      </c>
      <c r="L29" s="483">
        <f t="shared" ref="L29:L39" si="2">(+F29+H29)*J29+(I29*K29)</f>
        <v>385246707.85898</v>
      </c>
      <c r="M29" s="439"/>
      <c r="N29" s="439"/>
      <c r="O29" s="439"/>
      <c r="P29" s="439"/>
      <c r="Q29" s="426"/>
      <c r="R29" s="426"/>
      <c r="S29" s="426"/>
      <c r="T29" s="426"/>
      <c r="U29" s="426"/>
      <c r="V29" s="426"/>
      <c r="W29" s="426"/>
      <c r="X29" s="426"/>
      <c r="Y29" s="426"/>
      <c r="Z29" s="426"/>
      <c r="AA29" s="426"/>
    </row>
    <row r="30" spans="1:27" ht="15" customHeight="1" outlineLevel="1">
      <c r="A30" s="439"/>
      <c r="B30" s="476" t="s">
        <v>789</v>
      </c>
      <c r="C30" s="477" t="s">
        <v>788</v>
      </c>
      <c r="D30" s="477">
        <v>4010</v>
      </c>
      <c r="E30" s="478">
        <v>4705</v>
      </c>
      <c r="F30" s="479"/>
      <c r="G30" s="480"/>
      <c r="H30" s="481">
        <v>108568736</v>
      </c>
      <c r="I30" s="481">
        <v>637853002</v>
      </c>
      <c r="J30" s="482">
        <f t="shared" si="0"/>
        <v>6.25E-2</v>
      </c>
      <c r="K30" s="482">
        <f t="shared" si="1"/>
        <v>0.13808999999999999</v>
      </c>
      <c r="L30" s="483">
        <f t="shared" si="2"/>
        <v>94866667.046179995</v>
      </c>
      <c r="M30" s="439"/>
      <c r="N30" s="439"/>
      <c r="O30" s="439"/>
      <c r="P30" s="439"/>
      <c r="Q30" s="426"/>
      <c r="R30" s="426"/>
      <c r="S30" s="426"/>
      <c r="T30" s="426"/>
      <c r="U30" s="426"/>
      <c r="V30" s="426"/>
      <c r="W30" s="426"/>
      <c r="X30" s="426"/>
      <c r="Y30" s="426"/>
      <c r="Z30" s="426"/>
      <c r="AA30" s="426"/>
    </row>
    <row r="31" spans="1:27" ht="15" customHeight="1" outlineLevel="1">
      <c r="A31" s="439"/>
      <c r="B31" s="476" t="s">
        <v>790</v>
      </c>
      <c r="C31" s="477" t="s">
        <v>788</v>
      </c>
      <c r="D31" s="477">
        <v>4035</v>
      </c>
      <c r="E31" s="478">
        <v>4705</v>
      </c>
      <c r="F31" s="481">
        <v>411692817</v>
      </c>
      <c r="G31" s="480"/>
      <c r="H31" s="481">
        <v>2128897478</v>
      </c>
      <c r="I31" s="481">
        <v>336041362</v>
      </c>
      <c r="J31" s="482">
        <f t="shared" si="0"/>
        <v>6.25E-2</v>
      </c>
      <c r="K31" s="482">
        <f t="shared" si="1"/>
        <v>0.13808999999999999</v>
      </c>
      <c r="L31" s="483">
        <f t="shared" si="2"/>
        <v>205190845.11607999</v>
      </c>
      <c r="M31" s="439"/>
      <c r="N31" s="439"/>
      <c r="O31" s="439"/>
      <c r="P31" s="439"/>
      <c r="Q31" s="426"/>
      <c r="R31" s="426"/>
      <c r="S31" s="426"/>
      <c r="T31" s="426"/>
      <c r="U31" s="426"/>
      <c r="V31" s="426"/>
      <c r="W31" s="426"/>
      <c r="X31" s="426"/>
      <c r="Y31" s="426"/>
      <c r="Z31" s="426"/>
      <c r="AA31" s="426"/>
    </row>
    <row r="32" spans="1:27" ht="15" customHeight="1" outlineLevel="1">
      <c r="A32" s="439"/>
      <c r="B32" s="476" t="s">
        <v>791</v>
      </c>
      <c r="C32" s="477" t="s">
        <v>788</v>
      </c>
      <c r="D32" s="477">
        <v>4010</v>
      </c>
      <c r="E32" s="478">
        <v>4705</v>
      </c>
      <c r="F32" s="481">
        <v>568868497</v>
      </c>
      <c r="G32" s="480"/>
      <c r="H32" s="481">
        <v>150659941</v>
      </c>
      <c r="I32" s="481">
        <v>0</v>
      </c>
      <c r="J32" s="482">
        <f t="shared" si="0"/>
        <v>6.25E-2</v>
      </c>
      <c r="K32" s="482">
        <f t="shared" si="1"/>
        <v>0.13808999999999999</v>
      </c>
      <c r="L32" s="483">
        <f t="shared" si="2"/>
        <v>44970527.375</v>
      </c>
      <c r="M32" s="439"/>
      <c r="N32" s="439"/>
      <c r="O32" s="439"/>
      <c r="P32" s="439"/>
      <c r="Q32" s="426"/>
      <c r="R32" s="426"/>
      <c r="S32" s="426"/>
      <c r="T32" s="426"/>
      <c r="U32" s="426"/>
      <c r="V32" s="426"/>
      <c r="W32" s="426"/>
      <c r="X32" s="426"/>
      <c r="Y32" s="426"/>
      <c r="Z32" s="426"/>
      <c r="AA32" s="426"/>
    </row>
    <row r="33" spans="1:27" ht="15" customHeight="1" outlineLevel="1">
      <c r="A33" s="439"/>
      <c r="B33" s="476" t="s">
        <v>792</v>
      </c>
      <c r="C33" s="477" t="s">
        <v>788</v>
      </c>
      <c r="D33" s="477">
        <v>4025</v>
      </c>
      <c r="E33" s="478">
        <v>4705</v>
      </c>
      <c r="F33" s="481">
        <v>645684914</v>
      </c>
      <c r="G33" s="480"/>
      <c r="H33" s="481">
        <v>61765027</v>
      </c>
      <c r="I33" s="481">
        <v>0</v>
      </c>
      <c r="J33" s="482">
        <f t="shared" si="0"/>
        <v>6.25E-2</v>
      </c>
      <c r="K33" s="482">
        <f t="shared" si="1"/>
        <v>0.13808999999999999</v>
      </c>
      <c r="L33" s="483">
        <f t="shared" si="2"/>
        <v>44215621.3125</v>
      </c>
      <c r="M33" s="439"/>
      <c r="N33" s="439"/>
      <c r="O33" s="439"/>
      <c r="P33" s="439"/>
      <c r="Q33" s="426"/>
      <c r="R33" s="426"/>
      <c r="S33" s="426"/>
      <c r="T33" s="426"/>
      <c r="U33" s="426"/>
      <c r="V33" s="426"/>
      <c r="W33" s="426"/>
      <c r="X33" s="426"/>
      <c r="Y33" s="426"/>
      <c r="Z33" s="426"/>
      <c r="AA33" s="426"/>
    </row>
    <row r="34" spans="1:27" ht="15" customHeight="1" outlineLevel="1">
      <c r="A34" s="439"/>
      <c r="B34" s="476" t="s">
        <v>793</v>
      </c>
      <c r="C34" s="477" t="s">
        <v>788</v>
      </c>
      <c r="D34" s="477">
        <v>4025</v>
      </c>
      <c r="E34" s="478">
        <v>4705</v>
      </c>
      <c r="F34" s="479"/>
      <c r="G34" s="480"/>
      <c r="H34" s="481">
        <v>23097020</v>
      </c>
      <c r="I34" s="481">
        <v>0</v>
      </c>
      <c r="J34" s="482">
        <f t="shared" si="0"/>
        <v>6.25E-2</v>
      </c>
      <c r="K34" s="482">
        <f t="shared" si="1"/>
        <v>0.13808999999999999</v>
      </c>
      <c r="L34" s="483">
        <f t="shared" si="2"/>
        <v>1443563.75</v>
      </c>
      <c r="M34" s="439"/>
      <c r="N34" s="439"/>
      <c r="O34" s="439"/>
      <c r="P34" s="439"/>
      <c r="Q34" s="426"/>
      <c r="R34" s="426"/>
      <c r="S34" s="426"/>
      <c r="T34" s="426"/>
      <c r="U34" s="426"/>
      <c r="V34" s="426"/>
      <c r="W34" s="426"/>
      <c r="X34" s="426"/>
      <c r="Y34" s="426"/>
      <c r="Z34" s="426"/>
      <c r="AA34" s="426"/>
    </row>
    <row r="35" spans="1:27" ht="15" customHeight="1" outlineLevel="1">
      <c r="A35" s="439"/>
      <c r="B35" s="476" t="s">
        <v>794</v>
      </c>
      <c r="C35" s="477" t="s">
        <v>788</v>
      </c>
      <c r="D35" s="477">
        <v>4025</v>
      </c>
      <c r="E35" s="478">
        <v>4705</v>
      </c>
      <c r="F35" s="479"/>
      <c r="G35" s="480"/>
      <c r="H35" s="481">
        <v>0</v>
      </c>
      <c r="I35" s="481">
        <v>38943</v>
      </c>
      <c r="J35" s="482">
        <f t="shared" si="0"/>
        <v>6.25E-2</v>
      </c>
      <c r="K35" s="482">
        <f t="shared" si="1"/>
        <v>0.13808999999999999</v>
      </c>
      <c r="L35" s="483">
        <f t="shared" si="2"/>
        <v>5377.6388699999998</v>
      </c>
      <c r="M35" s="439"/>
      <c r="N35" s="439"/>
      <c r="O35" s="439"/>
      <c r="P35" s="439"/>
      <c r="Q35" s="426"/>
      <c r="R35" s="426"/>
      <c r="S35" s="426"/>
      <c r="T35" s="426"/>
      <c r="U35" s="426"/>
      <c r="V35" s="426"/>
      <c r="W35" s="426"/>
      <c r="X35" s="426"/>
      <c r="Y35" s="426"/>
      <c r="Z35" s="426"/>
      <c r="AA35" s="426"/>
    </row>
    <row r="36" spans="1:27" ht="15" customHeight="1" outlineLevel="1">
      <c r="A36" s="439"/>
      <c r="B36" s="476" t="s">
        <v>795</v>
      </c>
      <c r="C36" s="477" t="s">
        <v>788</v>
      </c>
      <c r="D36" s="477">
        <v>4025</v>
      </c>
      <c r="E36" s="478">
        <v>4705</v>
      </c>
      <c r="F36" s="479"/>
      <c r="G36" s="480"/>
      <c r="H36" s="481">
        <v>0</v>
      </c>
      <c r="I36" s="481">
        <v>15201536</v>
      </c>
      <c r="J36" s="482">
        <f t="shared" si="0"/>
        <v>6.25E-2</v>
      </c>
      <c r="K36" s="482">
        <f t="shared" si="1"/>
        <v>0.13808999999999999</v>
      </c>
      <c r="L36" s="483">
        <f t="shared" si="2"/>
        <v>2099180.1062399996</v>
      </c>
      <c r="M36" s="439"/>
      <c r="N36" s="439"/>
      <c r="O36" s="439"/>
      <c r="P36" s="439"/>
      <c r="Q36" s="426"/>
      <c r="R36" s="426"/>
      <c r="S36" s="426"/>
      <c r="T36" s="426"/>
      <c r="U36" s="426"/>
      <c r="V36" s="426"/>
      <c r="W36" s="426"/>
      <c r="X36" s="426"/>
      <c r="Y36" s="426"/>
      <c r="Z36" s="426"/>
      <c r="AA36" s="426"/>
    </row>
    <row r="37" spans="1:27" ht="15" customHeight="1" outlineLevel="1">
      <c r="A37" s="439"/>
      <c r="B37" s="476" t="s">
        <v>796</v>
      </c>
      <c r="C37" s="477" t="s">
        <v>788</v>
      </c>
      <c r="D37" s="477">
        <v>4025</v>
      </c>
      <c r="E37" s="478">
        <v>4705</v>
      </c>
      <c r="F37" s="479"/>
      <c r="G37" s="480"/>
      <c r="H37" s="481">
        <v>7264854</v>
      </c>
      <c r="I37" s="481">
        <v>0</v>
      </c>
      <c r="J37" s="482">
        <f t="shared" si="0"/>
        <v>6.25E-2</v>
      </c>
      <c r="K37" s="482">
        <f t="shared" si="1"/>
        <v>0.13808999999999999</v>
      </c>
      <c r="L37" s="483">
        <f t="shared" si="2"/>
        <v>454053.375</v>
      </c>
      <c r="M37" s="439"/>
      <c r="N37" s="439"/>
      <c r="O37" s="439"/>
      <c r="P37" s="439"/>
      <c r="Q37" s="426"/>
      <c r="R37" s="426"/>
      <c r="S37" s="426"/>
      <c r="T37" s="426"/>
      <c r="U37" s="426"/>
      <c r="V37" s="426"/>
      <c r="W37" s="426"/>
      <c r="X37" s="426"/>
      <c r="Y37" s="426"/>
      <c r="Z37" s="426"/>
      <c r="AA37" s="426"/>
    </row>
    <row r="38" spans="1:27" ht="15" customHeight="1" outlineLevel="1">
      <c r="A38" s="439"/>
      <c r="B38" s="485"/>
      <c r="C38" s="477" t="s">
        <v>788</v>
      </c>
      <c r="D38" s="477">
        <v>4025</v>
      </c>
      <c r="E38" s="478">
        <v>4705</v>
      </c>
      <c r="F38" s="479"/>
      <c r="G38" s="480"/>
      <c r="H38" s="481">
        <v>0</v>
      </c>
      <c r="I38" s="481">
        <v>0</v>
      </c>
      <c r="J38" s="482">
        <f t="shared" si="0"/>
        <v>6.25E-2</v>
      </c>
      <c r="K38" s="482">
        <f t="shared" si="1"/>
        <v>0.13808999999999999</v>
      </c>
      <c r="L38" s="483">
        <f t="shared" si="2"/>
        <v>0</v>
      </c>
      <c r="M38" s="439"/>
      <c r="N38" s="439"/>
      <c r="O38" s="439"/>
      <c r="P38" s="439"/>
      <c r="Q38" s="426"/>
      <c r="R38" s="426"/>
      <c r="S38" s="426"/>
      <c r="T38" s="426"/>
      <c r="U38" s="426"/>
      <c r="V38" s="426"/>
      <c r="W38" s="426"/>
      <c r="X38" s="426"/>
      <c r="Y38" s="426"/>
      <c r="Z38" s="426"/>
      <c r="AA38" s="426"/>
    </row>
    <row r="39" spans="1:27" ht="15" customHeight="1" outlineLevel="1">
      <c r="A39" s="439"/>
      <c r="B39" s="486" t="str">
        <f t="shared" ref="B39:B40" si="3">IF(B24="","",B24)</f>
        <v>(volumes for the test year is loss adjusted)</v>
      </c>
      <c r="C39" s="477" t="s">
        <v>788</v>
      </c>
      <c r="D39" s="477">
        <v>4025</v>
      </c>
      <c r="E39" s="478">
        <v>4705</v>
      </c>
      <c r="F39" s="479"/>
      <c r="G39" s="480"/>
      <c r="H39" s="479"/>
      <c r="I39" s="479"/>
      <c r="J39" s="482">
        <f t="shared" si="0"/>
        <v>6.25E-2</v>
      </c>
      <c r="K39" s="482">
        <f t="shared" si="1"/>
        <v>0.13808999999999999</v>
      </c>
      <c r="L39" s="483">
        <f t="shared" si="2"/>
        <v>0</v>
      </c>
      <c r="M39" s="439"/>
      <c r="N39" s="439"/>
      <c r="O39" s="439"/>
      <c r="P39" s="439"/>
      <c r="Q39" s="426"/>
      <c r="R39" s="426"/>
      <c r="S39" s="426"/>
      <c r="T39" s="426"/>
      <c r="U39" s="426"/>
      <c r="V39" s="426"/>
      <c r="W39" s="426"/>
      <c r="X39" s="426"/>
      <c r="Y39" s="426"/>
      <c r="Z39" s="426"/>
      <c r="AA39" s="426"/>
    </row>
    <row r="40" spans="1:27" ht="15" customHeight="1" outlineLevel="1">
      <c r="A40" s="439"/>
      <c r="B40" s="486" t="str">
        <f t="shared" si="3"/>
        <v/>
      </c>
      <c r="C40" s="487"/>
      <c r="D40" s="470"/>
      <c r="E40" s="471"/>
      <c r="F40" s="488"/>
      <c r="G40" s="489"/>
      <c r="H40" s="488"/>
      <c r="I40" s="490"/>
      <c r="J40" s="490"/>
      <c r="K40" s="488"/>
      <c r="L40" s="491">
        <f>SUM(L29:L39)</f>
        <v>778492543.57885003</v>
      </c>
      <c r="M40" s="439"/>
      <c r="N40" s="439"/>
      <c r="O40" s="439"/>
      <c r="P40" s="439"/>
      <c r="Q40" s="426"/>
      <c r="R40" s="426"/>
      <c r="S40" s="426"/>
      <c r="T40" s="426"/>
      <c r="U40" s="426"/>
      <c r="V40" s="426"/>
      <c r="W40" s="426"/>
      <c r="X40" s="426"/>
      <c r="Y40" s="426"/>
      <c r="Z40" s="426"/>
      <c r="AA40" s="426"/>
    </row>
    <row r="41" spans="1:27" ht="15" customHeight="1" outlineLevel="1">
      <c r="A41" s="439"/>
      <c r="B41" s="466"/>
      <c r="C41" s="439"/>
      <c r="D41" s="439"/>
      <c r="E41" s="439"/>
      <c r="F41" s="439"/>
      <c r="G41" s="439"/>
      <c r="H41" s="439"/>
      <c r="I41" s="439"/>
      <c r="J41" s="439"/>
      <c r="K41" s="439"/>
      <c r="L41" s="439"/>
      <c r="M41" s="439"/>
      <c r="N41" s="439"/>
      <c r="O41" s="439"/>
      <c r="P41" s="439"/>
      <c r="Q41" s="426"/>
      <c r="R41" s="426"/>
      <c r="S41" s="426"/>
      <c r="T41" s="426"/>
      <c r="U41" s="426"/>
      <c r="V41" s="426"/>
      <c r="W41" s="426"/>
      <c r="X41" s="426"/>
      <c r="Y41" s="426"/>
      <c r="Z41" s="426"/>
      <c r="AA41" s="426"/>
    </row>
    <row r="42" spans="1:27" ht="15" customHeight="1" outlineLevel="1">
      <c r="A42" s="439"/>
      <c r="B42" s="17"/>
      <c r="C42" s="439"/>
      <c r="D42" s="439"/>
      <c r="E42" s="439"/>
      <c r="F42" s="492"/>
      <c r="G42" s="492"/>
      <c r="H42" s="439"/>
      <c r="I42" s="439"/>
      <c r="J42" s="439"/>
      <c r="K42" s="439"/>
      <c r="L42" s="439"/>
      <c r="M42" s="439"/>
      <c r="N42" s="439"/>
      <c r="O42" s="439"/>
      <c r="P42" s="439"/>
      <c r="Q42" s="426"/>
      <c r="R42" s="426"/>
      <c r="S42" s="426"/>
      <c r="T42" s="426"/>
      <c r="U42" s="426"/>
      <c r="V42" s="426"/>
      <c r="W42" s="426"/>
      <c r="X42" s="426"/>
      <c r="Y42" s="426"/>
      <c r="Z42" s="426"/>
      <c r="AA42" s="426"/>
    </row>
    <row r="43" spans="1:27" ht="15.75" customHeight="1" outlineLevel="1">
      <c r="A43" s="439"/>
      <c r="B43" s="467" t="s">
        <v>797</v>
      </c>
      <c r="C43" s="426"/>
      <c r="D43" s="426"/>
      <c r="E43" s="468"/>
      <c r="F43" s="493"/>
      <c r="G43" s="732">
        <f>'LDC Info'!E24+4</f>
        <v>2030</v>
      </c>
      <c r="H43" s="656"/>
      <c r="I43" s="656"/>
      <c r="J43" s="656"/>
      <c r="K43" s="656"/>
      <c r="L43" s="657"/>
      <c r="M43" s="439"/>
      <c r="N43" s="439"/>
      <c r="O43" s="439"/>
      <c r="P43" s="439"/>
      <c r="Q43" s="426"/>
      <c r="R43" s="426"/>
      <c r="S43" s="426"/>
      <c r="T43" s="426"/>
      <c r="U43" s="426"/>
      <c r="V43" s="426"/>
      <c r="W43" s="426"/>
      <c r="X43" s="426"/>
      <c r="Y43" s="426"/>
      <c r="Z43" s="426"/>
      <c r="AA43" s="426"/>
    </row>
    <row r="44" spans="1:27" ht="15" customHeight="1" outlineLevel="1">
      <c r="A44" s="439"/>
      <c r="B44" s="209" t="s">
        <v>775</v>
      </c>
      <c r="C44" s="473"/>
      <c r="D44" s="470" t="s">
        <v>776</v>
      </c>
      <c r="E44" s="471" t="s">
        <v>777</v>
      </c>
      <c r="F44" s="494"/>
      <c r="G44" s="495" t="s">
        <v>798</v>
      </c>
      <c r="H44" s="496"/>
      <c r="I44" s="496"/>
      <c r="J44" s="497"/>
      <c r="K44" s="498" t="s">
        <v>799</v>
      </c>
      <c r="L44" s="499" t="s">
        <v>786</v>
      </c>
      <c r="M44" s="439"/>
      <c r="N44" s="439"/>
      <c r="O44" s="439"/>
      <c r="P44" s="439"/>
      <c r="Q44" s="426"/>
      <c r="R44" s="426"/>
      <c r="S44" s="426"/>
      <c r="T44" s="426"/>
      <c r="U44" s="426"/>
      <c r="V44" s="426"/>
      <c r="W44" s="426"/>
      <c r="X44" s="426"/>
      <c r="Y44" s="426"/>
      <c r="Z44" s="426"/>
      <c r="AA44" s="426"/>
    </row>
    <row r="45" spans="1:27" ht="15" customHeight="1" outlineLevel="1">
      <c r="A45" s="439"/>
      <c r="B45" s="476" t="s">
        <v>790</v>
      </c>
      <c r="C45" s="477"/>
      <c r="D45" s="477">
        <v>4035</v>
      </c>
      <c r="E45" s="478">
        <v>4707</v>
      </c>
      <c r="F45" s="501"/>
      <c r="G45" s="502">
        <f t="shared" ref="G45:G47" si="4">F31</f>
        <v>411692817</v>
      </c>
      <c r="H45" s="496"/>
      <c r="I45" s="496"/>
      <c r="J45" s="503"/>
      <c r="K45" s="504">
        <v>5.6800000000000003E-2</v>
      </c>
      <c r="L45" s="483">
        <f t="shared" ref="L45:L49" si="5">+K45*G45</f>
        <v>23384152.005600002</v>
      </c>
      <c r="M45" s="439"/>
      <c r="N45" s="439"/>
      <c r="O45" s="439"/>
      <c r="P45" s="439"/>
      <c r="Q45" s="426"/>
      <c r="R45" s="426"/>
      <c r="S45" s="426"/>
      <c r="T45" s="426"/>
      <c r="U45" s="426"/>
      <c r="V45" s="426"/>
      <c r="W45" s="426"/>
      <c r="X45" s="426"/>
      <c r="Y45" s="426"/>
      <c r="Z45" s="426"/>
      <c r="AA45" s="426"/>
    </row>
    <row r="46" spans="1:27" ht="15" customHeight="1" outlineLevel="1">
      <c r="A46" s="439"/>
      <c r="B46" s="476" t="s">
        <v>791</v>
      </c>
      <c r="C46" s="477"/>
      <c r="D46" s="477">
        <v>4010</v>
      </c>
      <c r="E46" s="478">
        <v>4707</v>
      </c>
      <c r="F46" s="501"/>
      <c r="G46" s="502">
        <f t="shared" si="4"/>
        <v>568868497</v>
      </c>
      <c r="H46" s="496"/>
      <c r="I46" s="496"/>
      <c r="J46" s="503"/>
      <c r="K46" s="476">
        <v>5.6800000000000003E-2</v>
      </c>
      <c r="L46" s="483">
        <f t="shared" si="5"/>
        <v>32311730.629600003</v>
      </c>
      <c r="M46" s="439"/>
      <c r="N46" s="439"/>
      <c r="O46" s="439"/>
      <c r="P46" s="439"/>
      <c r="Q46" s="426"/>
      <c r="R46" s="426"/>
      <c r="S46" s="426"/>
      <c r="T46" s="426"/>
      <c r="U46" s="426"/>
      <c r="V46" s="426"/>
      <c r="W46" s="426"/>
      <c r="X46" s="426"/>
      <c r="Y46" s="426"/>
      <c r="Z46" s="426"/>
      <c r="AA46" s="426"/>
    </row>
    <row r="47" spans="1:27" ht="15" customHeight="1" outlineLevel="1">
      <c r="A47" s="439"/>
      <c r="B47" s="476" t="s">
        <v>792</v>
      </c>
      <c r="C47" s="477"/>
      <c r="D47" s="477">
        <v>4010</v>
      </c>
      <c r="E47" s="478">
        <v>4707</v>
      </c>
      <c r="F47" s="501"/>
      <c r="G47" s="502">
        <f t="shared" si="4"/>
        <v>645684914</v>
      </c>
      <c r="H47" s="496"/>
      <c r="I47" s="496"/>
      <c r="J47" s="503"/>
      <c r="K47" s="476">
        <v>5.6800000000000003E-2</v>
      </c>
      <c r="L47" s="483">
        <f t="shared" si="5"/>
        <v>36674903.115200005</v>
      </c>
      <c r="M47" s="439"/>
      <c r="N47" s="439"/>
      <c r="O47" s="439"/>
      <c r="P47" s="439"/>
      <c r="Q47" s="426"/>
      <c r="R47" s="426"/>
      <c r="S47" s="426"/>
      <c r="T47" s="426"/>
      <c r="U47" s="426"/>
      <c r="V47" s="426"/>
      <c r="W47" s="426"/>
      <c r="X47" s="426"/>
      <c r="Y47" s="426"/>
      <c r="Z47" s="426"/>
      <c r="AA47" s="426"/>
    </row>
    <row r="48" spans="1:27" ht="15" customHeight="1" outlineLevel="1">
      <c r="A48" s="439"/>
      <c r="B48" s="485"/>
      <c r="C48" s="477"/>
      <c r="D48" s="477">
        <v>4010</v>
      </c>
      <c r="E48" s="478">
        <v>4707</v>
      </c>
      <c r="F48" s="501"/>
      <c r="G48" s="502"/>
      <c r="H48" s="496"/>
      <c r="I48" s="496"/>
      <c r="J48" s="503"/>
      <c r="K48" s="485"/>
      <c r="L48" s="483">
        <f t="shared" si="5"/>
        <v>0</v>
      </c>
      <c r="M48" s="439"/>
      <c r="N48" s="439"/>
      <c r="O48" s="439"/>
      <c r="P48" s="439"/>
      <c r="Q48" s="426"/>
      <c r="R48" s="426"/>
      <c r="S48" s="426"/>
      <c r="T48" s="426"/>
      <c r="U48" s="426"/>
      <c r="V48" s="426"/>
      <c r="W48" s="426"/>
      <c r="X48" s="426"/>
      <c r="Y48" s="426"/>
      <c r="Z48" s="426"/>
      <c r="AA48" s="426"/>
    </row>
    <row r="49" spans="1:27" ht="15" customHeight="1" outlineLevel="1">
      <c r="A49" s="439"/>
      <c r="B49" s="485"/>
      <c r="C49" s="477"/>
      <c r="D49" s="477">
        <v>4010</v>
      </c>
      <c r="E49" s="478">
        <v>4707</v>
      </c>
      <c r="F49" s="501"/>
      <c r="G49" s="502"/>
      <c r="H49" s="496"/>
      <c r="I49" s="496"/>
      <c r="J49" s="505"/>
      <c r="K49" s="485"/>
      <c r="L49" s="483">
        <f t="shared" si="5"/>
        <v>0</v>
      </c>
      <c r="M49" s="439"/>
      <c r="N49" s="439"/>
      <c r="O49" s="439"/>
      <c r="P49" s="439"/>
      <c r="Q49" s="426"/>
      <c r="R49" s="426"/>
      <c r="S49" s="426"/>
      <c r="T49" s="426"/>
      <c r="U49" s="426"/>
      <c r="V49" s="426"/>
      <c r="W49" s="426"/>
      <c r="X49" s="426"/>
      <c r="Y49" s="426"/>
      <c r="Z49" s="426"/>
      <c r="AA49" s="426"/>
    </row>
    <row r="50" spans="1:27" ht="15" customHeight="1" outlineLevel="1">
      <c r="A50" s="439"/>
      <c r="B50" s="426"/>
      <c r="C50" s="426"/>
      <c r="D50" s="426"/>
      <c r="E50" s="426"/>
      <c r="F50" s="506">
        <f>+F45+F46</f>
        <v>0</v>
      </c>
      <c r="G50" s="507">
        <f>SUM(G45:G49)</f>
        <v>1626246228</v>
      </c>
      <c r="H50" s="496"/>
      <c r="I50" s="496"/>
      <c r="J50" s="508"/>
      <c r="K50" s="509"/>
      <c r="L50" s="510">
        <f>SUM(L45:L49)</f>
        <v>92370785.750400007</v>
      </c>
      <c r="M50" s="439"/>
      <c r="N50" s="439"/>
      <c r="O50" s="439"/>
      <c r="P50" s="439"/>
      <c r="Q50" s="426"/>
      <c r="R50" s="426"/>
      <c r="S50" s="426"/>
      <c r="T50" s="426"/>
      <c r="U50" s="426"/>
      <c r="V50" s="426"/>
      <c r="W50" s="426"/>
      <c r="X50" s="426"/>
      <c r="Y50" s="426"/>
      <c r="Z50" s="426"/>
      <c r="AA50" s="426"/>
    </row>
    <row r="51" spans="1:27" ht="15" customHeight="1" outlineLevel="1">
      <c r="A51" s="439"/>
      <c r="B51" s="439"/>
      <c r="C51" s="439"/>
      <c r="D51" s="439"/>
      <c r="E51" s="439"/>
      <c r="F51" s="439"/>
      <c r="G51" s="439"/>
      <c r="H51" s="439"/>
      <c r="I51" s="439"/>
      <c r="J51" s="439"/>
      <c r="K51" s="439"/>
      <c r="L51" s="439"/>
      <c r="M51" s="439"/>
      <c r="N51" s="439"/>
      <c r="O51" s="439"/>
      <c r="P51" s="439"/>
      <c r="Q51" s="426"/>
      <c r="R51" s="426"/>
      <c r="S51" s="426"/>
      <c r="T51" s="426"/>
      <c r="U51" s="426"/>
      <c r="V51" s="426"/>
      <c r="W51" s="426"/>
      <c r="X51" s="426"/>
      <c r="Y51" s="426"/>
      <c r="Z51" s="426"/>
      <c r="AA51" s="426"/>
    </row>
    <row r="52" spans="1:27" ht="15.75" customHeight="1" outlineLevel="1">
      <c r="A52" s="426"/>
      <c r="B52" s="467" t="s">
        <v>800</v>
      </c>
      <c r="C52" s="426"/>
      <c r="D52" s="426"/>
      <c r="E52" s="468"/>
      <c r="F52" s="469"/>
      <c r="G52" s="732">
        <f>G43</f>
        <v>2030</v>
      </c>
      <c r="H52" s="656"/>
      <c r="I52" s="656"/>
      <c r="J52" s="656"/>
      <c r="K52" s="656"/>
      <c r="L52" s="657"/>
      <c r="M52" s="426"/>
      <c r="N52" s="426"/>
      <c r="O52" s="426"/>
      <c r="P52" s="426"/>
      <c r="Q52" s="426"/>
      <c r="R52" s="426"/>
      <c r="S52" s="426"/>
      <c r="T52" s="426"/>
      <c r="U52" s="426"/>
      <c r="V52" s="426"/>
      <c r="W52" s="426"/>
      <c r="X52" s="426"/>
      <c r="Y52" s="426"/>
      <c r="Z52" s="426"/>
      <c r="AA52" s="426"/>
    </row>
    <row r="53" spans="1:27" ht="15" customHeight="1" outlineLevel="1">
      <c r="A53" s="25"/>
      <c r="B53" s="209" t="s">
        <v>775</v>
      </c>
      <c r="C53" s="470"/>
      <c r="D53" s="470" t="s">
        <v>776</v>
      </c>
      <c r="E53" s="471" t="s">
        <v>777</v>
      </c>
      <c r="F53" s="470"/>
      <c r="G53" s="470"/>
      <c r="H53" s="470"/>
      <c r="I53" s="470"/>
      <c r="J53" s="470"/>
      <c r="K53" s="470"/>
      <c r="L53" s="473" t="s">
        <v>786</v>
      </c>
      <c r="M53" s="25"/>
      <c r="N53" s="25"/>
      <c r="O53" s="25"/>
      <c r="P53" s="25"/>
      <c r="Q53" s="426"/>
      <c r="R53" s="426"/>
      <c r="S53" s="426"/>
      <c r="T53" s="426"/>
      <c r="U53" s="426"/>
      <c r="V53" s="426"/>
      <c r="W53" s="426"/>
      <c r="X53" s="426"/>
      <c r="Y53" s="426"/>
      <c r="Z53" s="426"/>
      <c r="AA53" s="426"/>
    </row>
    <row r="54" spans="1:27" ht="30.75" customHeight="1" outlineLevel="1">
      <c r="A54" s="426"/>
      <c r="B54" s="472" t="s">
        <v>778</v>
      </c>
      <c r="C54" s="473" t="s">
        <v>779</v>
      </c>
      <c r="D54" s="473" t="s">
        <v>780</v>
      </c>
      <c r="E54" s="473" t="s">
        <v>780</v>
      </c>
      <c r="F54" s="184"/>
      <c r="G54" s="184"/>
      <c r="H54" s="475" t="s">
        <v>801</v>
      </c>
      <c r="I54" s="511"/>
      <c r="J54" s="511"/>
      <c r="K54" s="184" t="s">
        <v>802</v>
      </c>
      <c r="L54" s="426"/>
      <c r="M54" s="426"/>
      <c r="N54" s="426"/>
      <c r="O54" s="426"/>
      <c r="P54" s="426"/>
      <c r="Q54" s="426"/>
      <c r="R54" s="426"/>
      <c r="S54" s="426"/>
      <c r="T54" s="426"/>
      <c r="U54" s="426"/>
      <c r="V54" s="426"/>
      <c r="W54" s="426"/>
      <c r="X54" s="426"/>
      <c r="Y54" s="426"/>
      <c r="Z54" s="426"/>
      <c r="AA54" s="426"/>
    </row>
    <row r="55" spans="1:27" ht="15" customHeight="1" outlineLevel="1">
      <c r="A55" s="426"/>
      <c r="B55" s="512" t="str">
        <f t="shared" ref="B55:B65" si="6">IF(B29=0,"",B29)</f>
        <v>RESIDENTIAL</v>
      </c>
      <c r="C55" s="477" t="s">
        <v>788</v>
      </c>
      <c r="D55" s="477">
        <v>4006</v>
      </c>
      <c r="E55" s="477">
        <v>4707</v>
      </c>
      <c r="F55" s="513"/>
      <c r="G55" s="513"/>
      <c r="H55" s="514">
        <f t="shared" ref="H55:H65" si="7">+H29</f>
        <v>25472498</v>
      </c>
      <c r="I55" s="513"/>
      <c r="J55" s="513"/>
      <c r="K55" s="515">
        <f t="shared" ref="K55:K65" si="8">+$G$18/1000</f>
        <v>6.5000000000000002E-2</v>
      </c>
      <c r="L55" s="483">
        <f t="shared" ref="L55:L65" si="9">+K55*H55</f>
        <v>1655712.37</v>
      </c>
      <c r="M55" s="426"/>
      <c r="N55" s="426"/>
      <c r="O55" s="426"/>
      <c r="P55" s="426"/>
      <c r="Q55" s="426"/>
      <c r="R55" s="426"/>
      <c r="S55" s="426"/>
      <c r="T55" s="426"/>
      <c r="U55" s="426"/>
      <c r="V55" s="426"/>
      <c r="W55" s="426"/>
      <c r="X55" s="426"/>
      <c r="Y55" s="426"/>
      <c r="Z55" s="426"/>
      <c r="AA55" s="426"/>
    </row>
    <row r="56" spans="1:27" ht="15" customHeight="1" outlineLevel="1">
      <c r="A56" s="426"/>
      <c r="B56" s="512" t="str">
        <f t="shared" si="6"/>
        <v>GENERAL SERVICE &lt;50KW</v>
      </c>
      <c r="C56" s="477" t="s">
        <v>788</v>
      </c>
      <c r="D56" s="477">
        <v>4010</v>
      </c>
      <c r="E56" s="477">
        <v>4707</v>
      </c>
      <c r="F56" s="513"/>
      <c r="G56" s="513"/>
      <c r="H56" s="514">
        <f t="shared" si="7"/>
        <v>108568736</v>
      </c>
      <c r="I56" s="513"/>
      <c r="J56" s="513"/>
      <c r="K56" s="515">
        <f t="shared" si="8"/>
        <v>6.5000000000000002E-2</v>
      </c>
      <c r="L56" s="483">
        <f t="shared" si="9"/>
        <v>7056967.8399999999</v>
      </c>
      <c r="M56" s="426"/>
      <c r="N56" s="426"/>
      <c r="O56" s="426"/>
      <c r="P56" s="426"/>
      <c r="Q56" s="426"/>
      <c r="R56" s="426"/>
      <c r="S56" s="426"/>
      <c r="T56" s="426"/>
      <c r="U56" s="426"/>
      <c r="V56" s="426"/>
      <c r="W56" s="426"/>
      <c r="X56" s="426"/>
      <c r="Y56" s="426"/>
      <c r="Z56" s="426"/>
      <c r="AA56" s="426"/>
    </row>
    <row r="57" spans="1:27" ht="15" customHeight="1" outlineLevel="1">
      <c r="A57" s="426"/>
      <c r="B57" s="512" t="str">
        <f t="shared" si="6"/>
        <v>GENERAL SERVICE 1000-1500KW</v>
      </c>
      <c r="C57" s="477" t="s">
        <v>788</v>
      </c>
      <c r="D57" s="477">
        <v>4035</v>
      </c>
      <c r="E57" s="477">
        <v>4707</v>
      </c>
      <c r="F57" s="513"/>
      <c r="G57" s="513"/>
      <c r="H57" s="514">
        <f t="shared" si="7"/>
        <v>2128897478</v>
      </c>
      <c r="I57" s="513"/>
      <c r="J57" s="513"/>
      <c r="K57" s="515">
        <f t="shared" si="8"/>
        <v>6.5000000000000002E-2</v>
      </c>
      <c r="L57" s="483">
        <f t="shared" si="9"/>
        <v>138378336.06999999</v>
      </c>
      <c r="M57" s="426"/>
      <c r="N57" s="426"/>
      <c r="O57" s="426"/>
      <c r="P57" s="426"/>
      <c r="Q57" s="426"/>
      <c r="R57" s="426"/>
      <c r="S57" s="426"/>
      <c r="T57" s="426"/>
      <c r="U57" s="426"/>
      <c r="V57" s="426"/>
      <c r="W57" s="426"/>
      <c r="X57" s="426"/>
      <c r="Y57" s="426"/>
      <c r="Z57" s="426"/>
      <c r="AA57" s="426"/>
    </row>
    <row r="58" spans="1:27" ht="15" customHeight="1" outlineLevel="1">
      <c r="A58" s="426"/>
      <c r="B58" s="512" t="str">
        <f t="shared" si="6"/>
        <v>GENERAL SERVICE 1500-5000 KW</v>
      </c>
      <c r="C58" s="477" t="s">
        <v>788</v>
      </c>
      <c r="D58" s="477">
        <v>4010</v>
      </c>
      <c r="E58" s="477">
        <v>4707</v>
      </c>
      <c r="F58" s="513"/>
      <c r="G58" s="513"/>
      <c r="H58" s="514">
        <f t="shared" si="7"/>
        <v>150659941</v>
      </c>
      <c r="I58" s="513"/>
      <c r="J58" s="513"/>
      <c r="K58" s="515">
        <f t="shared" si="8"/>
        <v>6.5000000000000002E-2</v>
      </c>
      <c r="L58" s="483">
        <f t="shared" si="9"/>
        <v>9792896.165000001</v>
      </c>
      <c r="M58" s="426"/>
      <c r="N58" s="426"/>
      <c r="O58" s="426"/>
      <c r="P58" s="426"/>
      <c r="Q58" s="426"/>
      <c r="R58" s="426"/>
      <c r="S58" s="426"/>
      <c r="T58" s="426"/>
      <c r="U58" s="426"/>
      <c r="V58" s="426"/>
      <c r="W58" s="426"/>
      <c r="X58" s="426"/>
      <c r="Y58" s="426"/>
      <c r="Z58" s="426"/>
      <c r="AA58" s="426"/>
    </row>
    <row r="59" spans="1:27" ht="15" customHeight="1" outlineLevel="1">
      <c r="A59" s="426"/>
      <c r="B59" s="512" t="str">
        <f t="shared" si="6"/>
        <v>LARGE USER</v>
      </c>
      <c r="C59" s="477" t="s">
        <v>788</v>
      </c>
      <c r="D59" s="477">
        <v>4025</v>
      </c>
      <c r="E59" s="477">
        <v>4707</v>
      </c>
      <c r="F59" s="513"/>
      <c r="G59" s="513"/>
      <c r="H59" s="514">
        <f t="shared" si="7"/>
        <v>61765027</v>
      </c>
      <c r="I59" s="513"/>
      <c r="J59" s="513"/>
      <c r="K59" s="515">
        <f t="shared" si="8"/>
        <v>6.5000000000000002E-2</v>
      </c>
      <c r="L59" s="483">
        <f t="shared" si="9"/>
        <v>4014726.7550000004</v>
      </c>
      <c r="M59" s="426"/>
      <c r="N59" s="426"/>
      <c r="O59" s="426"/>
      <c r="P59" s="426"/>
      <c r="Q59" s="426"/>
      <c r="R59" s="426"/>
      <c r="S59" s="426"/>
      <c r="T59" s="426"/>
      <c r="U59" s="426"/>
      <c r="V59" s="426"/>
      <c r="W59" s="426"/>
      <c r="X59" s="426"/>
      <c r="Y59" s="426"/>
      <c r="Z59" s="426"/>
      <c r="AA59" s="426"/>
    </row>
    <row r="60" spans="1:27" ht="15" customHeight="1" outlineLevel="1">
      <c r="A60" s="426"/>
      <c r="B60" s="512" t="str">
        <f t="shared" si="6"/>
        <v>STREETLIGHTING</v>
      </c>
      <c r="C60" s="477" t="s">
        <v>788</v>
      </c>
      <c r="D60" s="477">
        <v>4025</v>
      </c>
      <c r="E60" s="477">
        <v>4707</v>
      </c>
      <c r="F60" s="513"/>
      <c r="G60" s="513"/>
      <c r="H60" s="514">
        <f t="shared" si="7"/>
        <v>23097020</v>
      </c>
      <c r="I60" s="513"/>
      <c r="J60" s="513"/>
      <c r="K60" s="515">
        <f t="shared" si="8"/>
        <v>6.5000000000000002E-2</v>
      </c>
      <c r="L60" s="483">
        <f t="shared" si="9"/>
        <v>1501306.3</v>
      </c>
      <c r="M60" s="426"/>
      <c r="N60" s="426"/>
      <c r="O60" s="426"/>
      <c r="P60" s="426"/>
      <c r="Q60" s="426"/>
      <c r="R60" s="426"/>
      <c r="S60" s="426"/>
      <c r="T60" s="426"/>
      <c r="U60" s="426"/>
      <c r="V60" s="426"/>
      <c r="W60" s="426"/>
      <c r="X60" s="426"/>
      <c r="Y60" s="426"/>
      <c r="Z60" s="426"/>
      <c r="AA60" s="426"/>
    </row>
    <row r="61" spans="1:27" ht="15" customHeight="1" outlineLevel="1">
      <c r="A61" s="426"/>
      <c r="B61" s="512" t="str">
        <f t="shared" si="6"/>
        <v>SENTINEL LIGHTS</v>
      </c>
      <c r="C61" s="477" t="s">
        <v>788</v>
      </c>
      <c r="D61" s="477">
        <v>4025</v>
      </c>
      <c r="E61" s="477">
        <v>4707</v>
      </c>
      <c r="F61" s="513"/>
      <c r="G61" s="513"/>
      <c r="H61" s="514">
        <f t="shared" si="7"/>
        <v>0</v>
      </c>
      <c r="I61" s="513"/>
      <c r="J61" s="513"/>
      <c r="K61" s="515">
        <f t="shared" si="8"/>
        <v>6.5000000000000002E-2</v>
      </c>
      <c r="L61" s="483">
        <f t="shared" si="9"/>
        <v>0</v>
      </c>
      <c r="M61" s="426"/>
      <c r="N61" s="426"/>
      <c r="O61" s="426"/>
      <c r="P61" s="426"/>
      <c r="Q61" s="426"/>
      <c r="R61" s="426"/>
      <c r="S61" s="426"/>
      <c r="T61" s="426"/>
      <c r="U61" s="426"/>
      <c r="V61" s="426"/>
      <c r="W61" s="426"/>
      <c r="X61" s="426"/>
      <c r="Y61" s="426"/>
      <c r="Z61" s="426"/>
      <c r="AA61" s="426"/>
    </row>
    <row r="62" spans="1:27" ht="15" customHeight="1" outlineLevel="1">
      <c r="A62" s="426"/>
      <c r="B62" s="512" t="str">
        <f t="shared" si="6"/>
        <v>UNMETERED SCATTERED LOADS</v>
      </c>
      <c r="C62" s="477" t="s">
        <v>788</v>
      </c>
      <c r="D62" s="477">
        <v>4025</v>
      </c>
      <c r="E62" s="477">
        <v>4707</v>
      </c>
      <c r="F62" s="513"/>
      <c r="G62" s="513"/>
      <c r="H62" s="514">
        <f t="shared" si="7"/>
        <v>0</v>
      </c>
      <c r="I62" s="513"/>
      <c r="J62" s="513"/>
      <c r="K62" s="515">
        <f t="shared" si="8"/>
        <v>6.5000000000000002E-2</v>
      </c>
      <c r="L62" s="483">
        <f t="shared" si="9"/>
        <v>0</v>
      </c>
      <c r="M62" s="426"/>
      <c r="N62" s="426"/>
      <c r="O62" s="426"/>
      <c r="P62" s="426"/>
      <c r="Q62" s="426"/>
      <c r="R62" s="426"/>
      <c r="S62" s="426"/>
      <c r="T62" s="426"/>
      <c r="U62" s="426"/>
      <c r="V62" s="426"/>
      <c r="W62" s="426"/>
      <c r="X62" s="426"/>
      <c r="Y62" s="426"/>
      <c r="Z62" s="426"/>
      <c r="AA62" s="426"/>
    </row>
    <row r="63" spans="1:27" ht="15" customHeight="1" outlineLevel="1">
      <c r="A63" s="426"/>
      <c r="B63" s="512" t="str">
        <f t="shared" si="6"/>
        <v>DRYCORE</v>
      </c>
      <c r="C63" s="477" t="s">
        <v>788</v>
      </c>
      <c r="D63" s="477">
        <v>4025</v>
      </c>
      <c r="E63" s="477">
        <v>4707</v>
      </c>
      <c r="F63" s="513"/>
      <c r="G63" s="513"/>
      <c r="H63" s="514">
        <f t="shared" si="7"/>
        <v>7264854</v>
      </c>
      <c r="I63" s="513"/>
      <c r="J63" s="513"/>
      <c r="K63" s="515">
        <f t="shared" si="8"/>
        <v>6.5000000000000002E-2</v>
      </c>
      <c r="L63" s="483">
        <f t="shared" si="9"/>
        <v>472215.51</v>
      </c>
      <c r="M63" s="426"/>
      <c r="N63" s="426"/>
      <c r="O63" s="426"/>
      <c r="P63" s="426"/>
      <c r="Q63" s="426"/>
      <c r="R63" s="426"/>
      <c r="S63" s="426"/>
      <c r="T63" s="426"/>
      <c r="U63" s="426"/>
      <c r="V63" s="426"/>
      <c r="W63" s="426"/>
      <c r="X63" s="426"/>
      <c r="Y63" s="426"/>
      <c r="Z63" s="426"/>
      <c r="AA63" s="426"/>
    </row>
    <row r="64" spans="1:27" ht="15" customHeight="1" outlineLevel="1">
      <c r="A64" s="426"/>
      <c r="B64" s="512" t="str">
        <f t="shared" si="6"/>
        <v/>
      </c>
      <c r="C64" s="477" t="s">
        <v>788</v>
      </c>
      <c r="D64" s="477">
        <v>4025</v>
      </c>
      <c r="E64" s="477">
        <v>4707</v>
      </c>
      <c r="F64" s="513"/>
      <c r="G64" s="513"/>
      <c r="H64" s="514">
        <f t="shared" si="7"/>
        <v>0</v>
      </c>
      <c r="I64" s="513"/>
      <c r="J64" s="513"/>
      <c r="K64" s="515">
        <f t="shared" si="8"/>
        <v>6.5000000000000002E-2</v>
      </c>
      <c r="L64" s="483">
        <f t="shared" si="9"/>
        <v>0</v>
      </c>
      <c r="M64" s="426"/>
      <c r="N64" s="426"/>
      <c r="O64" s="426"/>
      <c r="P64" s="426"/>
      <c r="Q64" s="426"/>
      <c r="R64" s="426"/>
      <c r="S64" s="426"/>
      <c r="T64" s="426"/>
      <c r="U64" s="426"/>
      <c r="V64" s="426"/>
      <c r="W64" s="426"/>
      <c r="X64" s="426"/>
      <c r="Y64" s="426"/>
      <c r="Z64" s="426"/>
      <c r="AA64" s="426"/>
    </row>
    <row r="65" spans="1:27" ht="15" customHeight="1" outlineLevel="1">
      <c r="A65" s="426"/>
      <c r="B65" s="512" t="str">
        <f t="shared" si="6"/>
        <v>(volumes for the test year is loss adjusted)</v>
      </c>
      <c r="C65" s="477" t="s">
        <v>788</v>
      </c>
      <c r="D65" s="477">
        <v>4025</v>
      </c>
      <c r="E65" s="477">
        <v>4707</v>
      </c>
      <c r="F65" s="513"/>
      <c r="G65" s="513"/>
      <c r="H65" s="514">
        <f t="shared" si="7"/>
        <v>0</v>
      </c>
      <c r="I65" s="513"/>
      <c r="J65" s="513"/>
      <c r="K65" s="515">
        <f t="shared" si="8"/>
        <v>6.5000000000000002E-2</v>
      </c>
      <c r="L65" s="483">
        <f t="shared" si="9"/>
        <v>0</v>
      </c>
      <c r="M65" s="426"/>
      <c r="N65" s="426"/>
      <c r="O65" s="426"/>
      <c r="P65" s="426"/>
      <c r="Q65" s="426"/>
      <c r="R65" s="426"/>
      <c r="S65" s="426"/>
      <c r="T65" s="426"/>
      <c r="U65" s="426"/>
      <c r="V65" s="426"/>
      <c r="W65" s="426"/>
      <c r="X65" s="426"/>
      <c r="Y65" s="426"/>
      <c r="Z65" s="426"/>
      <c r="AA65" s="426"/>
    </row>
    <row r="66" spans="1:27" ht="15" customHeight="1" outlineLevel="1">
      <c r="A66" s="426"/>
      <c r="B66" s="512" t="s">
        <v>803</v>
      </c>
      <c r="C66" s="473"/>
      <c r="D66" s="473"/>
      <c r="E66" s="474"/>
      <c r="F66" s="516"/>
      <c r="G66" s="516"/>
      <c r="H66" s="517">
        <f>SUM(H55:H65)</f>
        <v>2505725554</v>
      </c>
      <c r="I66" s="516"/>
      <c r="J66" s="516"/>
      <c r="K66" s="518"/>
      <c r="L66" s="491"/>
      <c r="M66" s="426"/>
      <c r="N66" s="426"/>
      <c r="O66" s="426"/>
      <c r="P66" s="426"/>
      <c r="Q66" s="426"/>
      <c r="R66" s="426"/>
      <c r="S66" s="426"/>
      <c r="T66" s="426"/>
      <c r="U66" s="426"/>
      <c r="V66" s="426"/>
      <c r="W66" s="426"/>
      <c r="X66" s="426"/>
      <c r="Y66" s="426"/>
      <c r="Z66" s="426"/>
      <c r="AA66" s="426"/>
    </row>
    <row r="67" spans="1:27" ht="15" customHeight="1" outlineLevel="1">
      <c r="A67" s="426"/>
      <c r="B67" s="209" t="s">
        <v>620</v>
      </c>
      <c r="C67" s="487"/>
      <c r="D67" s="470"/>
      <c r="E67" s="471"/>
      <c r="F67" s="519"/>
      <c r="G67" s="519"/>
      <c r="H67" s="519"/>
      <c r="I67" s="519"/>
      <c r="J67" s="519"/>
      <c r="K67" s="488"/>
      <c r="L67" s="510">
        <f>SUM(L55:L65)</f>
        <v>162872161.00999999</v>
      </c>
      <c r="M67" s="426"/>
      <c r="N67" s="426"/>
      <c r="O67" s="426"/>
      <c r="P67" s="426"/>
      <c r="Q67" s="426"/>
      <c r="R67" s="426"/>
      <c r="S67" s="426"/>
      <c r="T67" s="426"/>
      <c r="U67" s="426"/>
      <c r="V67" s="426"/>
      <c r="W67" s="426"/>
      <c r="X67" s="426"/>
      <c r="Y67" s="426"/>
      <c r="Z67" s="426"/>
      <c r="AA67" s="426"/>
    </row>
    <row r="68" spans="1:27" ht="15" customHeight="1" outlineLevel="1">
      <c r="A68" s="426"/>
      <c r="B68" s="25"/>
      <c r="C68" s="520"/>
      <c r="D68" s="76"/>
      <c r="E68" s="76"/>
      <c r="F68" s="521"/>
      <c r="G68" s="521"/>
      <c r="H68" s="521"/>
      <c r="I68" s="521"/>
      <c r="J68" s="521"/>
      <c r="K68" s="521"/>
      <c r="L68" s="433"/>
      <c r="M68" s="426"/>
      <c r="N68" s="426"/>
      <c r="O68" s="426"/>
      <c r="P68" s="426"/>
      <c r="Q68" s="426"/>
      <c r="R68" s="426"/>
      <c r="S68" s="426"/>
      <c r="T68" s="426"/>
      <c r="U68" s="426"/>
      <c r="V68" s="426"/>
      <c r="W68" s="426"/>
      <c r="X68" s="426"/>
      <c r="Y68" s="426"/>
      <c r="Z68" s="426"/>
      <c r="AA68" s="426"/>
    </row>
    <row r="69" spans="1:27" ht="15" customHeight="1" outlineLevel="1">
      <c r="A69" s="426"/>
      <c r="B69" s="426"/>
      <c r="C69" s="426"/>
      <c r="D69" s="426"/>
      <c r="E69" s="426"/>
      <c r="F69" s="426"/>
      <c r="G69" s="426"/>
      <c r="H69" s="426"/>
      <c r="I69" s="426"/>
      <c r="J69" s="426"/>
      <c r="K69" s="426"/>
      <c r="L69" s="522"/>
      <c r="M69" s="426"/>
      <c r="N69" s="426"/>
      <c r="O69" s="426"/>
      <c r="P69" s="426"/>
      <c r="Q69" s="426"/>
      <c r="R69" s="426"/>
      <c r="S69" s="426"/>
      <c r="T69" s="426"/>
      <c r="U69" s="426"/>
      <c r="V69" s="426"/>
      <c r="W69" s="426"/>
      <c r="X69" s="426"/>
      <c r="Y69" s="426"/>
      <c r="Z69" s="426"/>
      <c r="AA69" s="426"/>
    </row>
    <row r="70" spans="1:27" ht="15.75" customHeight="1">
      <c r="A70" s="426" t="s">
        <v>804</v>
      </c>
      <c r="B70" s="426"/>
      <c r="C70" s="426"/>
      <c r="D70" s="426"/>
      <c r="E70" s="426"/>
      <c r="F70" s="523"/>
      <c r="G70" s="523"/>
      <c r="H70" s="523"/>
      <c r="I70" s="523"/>
      <c r="J70" s="523"/>
      <c r="K70" s="523"/>
      <c r="L70" s="426"/>
      <c r="M70" s="426"/>
      <c r="N70" s="426"/>
      <c r="O70" s="426"/>
      <c r="P70" s="426"/>
      <c r="Q70" s="426"/>
      <c r="R70" s="426"/>
      <c r="S70" s="426"/>
      <c r="T70" s="426"/>
      <c r="U70" s="426"/>
      <c r="V70" s="426"/>
      <c r="W70" s="426"/>
      <c r="X70" s="426"/>
      <c r="Y70" s="426"/>
      <c r="Z70" s="426"/>
      <c r="AA70" s="426"/>
    </row>
    <row r="71" spans="1:27" ht="15.75" customHeight="1">
      <c r="A71" s="426" t="s">
        <v>805</v>
      </c>
      <c r="B71" s="426"/>
      <c r="C71" s="426"/>
      <c r="D71" s="426"/>
      <c r="E71" s="426"/>
      <c r="F71" s="426"/>
      <c r="G71" s="524"/>
      <c r="H71" s="524"/>
      <c r="I71" s="524"/>
      <c r="J71" s="524"/>
      <c r="K71" s="524"/>
      <c r="L71" s="426"/>
      <c r="M71" s="426"/>
      <c r="N71" s="426"/>
      <c r="O71" s="426"/>
      <c r="P71" s="426"/>
      <c r="Q71" s="426"/>
      <c r="R71" s="426"/>
      <c r="S71" s="426"/>
      <c r="T71" s="426"/>
      <c r="U71" s="426"/>
      <c r="V71" s="426"/>
      <c r="W71" s="426"/>
      <c r="X71" s="426"/>
      <c r="Y71" s="426"/>
      <c r="Z71" s="426"/>
      <c r="AA71" s="426"/>
    </row>
    <row r="72" spans="1:27" ht="15.75" customHeight="1">
      <c r="A72" s="426" t="s">
        <v>806</v>
      </c>
      <c r="B72" s="426"/>
      <c r="C72" s="426"/>
      <c r="D72" s="426"/>
      <c r="E72" s="426"/>
      <c r="F72" s="426"/>
      <c r="G72" s="426"/>
      <c r="H72" s="426"/>
      <c r="I72" s="426"/>
      <c r="J72" s="426"/>
      <c r="K72" s="426"/>
      <c r="L72" s="426"/>
      <c r="M72" s="426"/>
      <c r="N72" s="426"/>
      <c r="O72" s="426"/>
      <c r="P72" s="426"/>
      <c r="Q72" s="426"/>
      <c r="R72" s="426"/>
      <c r="S72" s="426"/>
      <c r="T72" s="426"/>
      <c r="U72" s="426"/>
      <c r="V72" s="426"/>
      <c r="W72" s="426"/>
      <c r="X72" s="426"/>
      <c r="Y72" s="426"/>
      <c r="Z72" s="426"/>
      <c r="AA72" s="426"/>
    </row>
    <row r="73" spans="1:27" ht="15.75" customHeight="1">
      <c r="A73" s="426"/>
      <c r="B73" s="426"/>
      <c r="C73" s="426"/>
      <c r="D73" s="426"/>
      <c r="E73" s="426"/>
      <c r="F73" s="426"/>
      <c r="G73" s="426"/>
      <c r="H73" s="426"/>
      <c r="I73" s="426"/>
      <c r="J73" s="426"/>
      <c r="K73" s="426"/>
      <c r="L73" s="426"/>
      <c r="M73" s="426"/>
      <c r="N73" s="426"/>
      <c r="O73" s="426"/>
      <c r="P73" s="426"/>
      <c r="Q73" s="426"/>
      <c r="R73" s="426"/>
      <c r="S73" s="426"/>
      <c r="T73" s="426"/>
      <c r="U73" s="426"/>
      <c r="V73" s="426"/>
      <c r="W73" s="426"/>
      <c r="X73" s="426"/>
      <c r="Y73" s="426"/>
      <c r="Z73" s="426"/>
      <c r="AA73" s="426"/>
    </row>
    <row r="74" spans="1:27" ht="15.75" customHeight="1">
      <c r="A74" s="426"/>
      <c r="B74" s="426"/>
      <c r="C74" s="426"/>
      <c r="D74" s="426"/>
      <c r="E74" s="426"/>
      <c r="F74" s="426"/>
      <c r="G74" s="426"/>
      <c r="H74" s="426"/>
      <c r="I74" s="426"/>
      <c r="J74" s="426"/>
      <c r="K74" s="426"/>
      <c r="L74" s="426"/>
      <c r="M74" s="426"/>
      <c r="N74" s="426"/>
      <c r="O74" s="426"/>
      <c r="P74" s="426"/>
      <c r="Q74" s="426"/>
      <c r="R74" s="426"/>
      <c r="S74" s="426"/>
      <c r="T74" s="426"/>
      <c r="U74" s="426"/>
      <c r="V74" s="426"/>
      <c r="W74" s="426"/>
      <c r="X74" s="426"/>
      <c r="Y74" s="426"/>
      <c r="Z74" s="426"/>
      <c r="AA74" s="426"/>
    </row>
    <row r="75" spans="1:27" ht="15.75" customHeight="1">
      <c r="A75" s="426"/>
      <c r="B75" s="426"/>
      <c r="C75" s="426"/>
      <c r="D75" s="426"/>
      <c r="E75" s="426"/>
      <c r="F75" s="426"/>
      <c r="G75" s="426"/>
      <c r="H75" s="426"/>
      <c r="I75" s="426"/>
      <c r="J75" s="426"/>
      <c r="K75" s="426"/>
      <c r="L75" s="426"/>
      <c r="M75" s="426"/>
      <c r="N75" s="426"/>
      <c r="O75" s="426"/>
      <c r="P75" s="426"/>
      <c r="Q75" s="426"/>
      <c r="R75" s="426"/>
      <c r="S75" s="426"/>
      <c r="T75" s="426"/>
      <c r="U75" s="426"/>
      <c r="V75" s="426"/>
      <c r="W75" s="426"/>
      <c r="X75" s="426"/>
      <c r="Y75" s="426"/>
      <c r="Z75" s="426"/>
      <c r="AA75" s="426"/>
    </row>
    <row r="76" spans="1:27" ht="15.75" customHeight="1">
      <c r="A76" s="426"/>
      <c r="B76" s="426"/>
      <c r="C76" s="426"/>
      <c r="D76" s="426"/>
      <c r="E76" s="426"/>
      <c r="F76" s="426"/>
      <c r="G76" s="426"/>
      <c r="H76" s="426"/>
      <c r="I76" s="426"/>
      <c r="J76" s="426"/>
      <c r="K76" s="426"/>
      <c r="L76" s="426"/>
      <c r="M76" s="426"/>
      <c r="N76" s="426"/>
      <c r="O76" s="426"/>
      <c r="P76" s="426"/>
      <c r="Q76" s="426"/>
      <c r="R76" s="426"/>
      <c r="S76" s="426"/>
      <c r="T76" s="426"/>
      <c r="U76" s="426"/>
      <c r="V76" s="426"/>
      <c r="W76" s="426"/>
      <c r="X76" s="426"/>
      <c r="Y76" s="426"/>
      <c r="Z76" s="426"/>
      <c r="AA76" s="426"/>
    </row>
    <row r="77" spans="1:27" ht="15.75" customHeight="1">
      <c r="A77" s="426"/>
      <c r="B77" s="426"/>
      <c r="C77" s="426"/>
      <c r="D77" s="426"/>
      <c r="E77" s="426"/>
      <c r="F77" s="426"/>
      <c r="G77" s="426"/>
      <c r="H77" s="426"/>
      <c r="I77" s="426"/>
      <c r="J77" s="426"/>
      <c r="K77" s="426"/>
      <c r="L77" s="426"/>
      <c r="M77" s="426"/>
      <c r="N77" s="426"/>
      <c r="O77" s="426"/>
      <c r="P77" s="426"/>
      <c r="Q77" s="426"/>
      <c r="R77" s="426"/>
      <c r="S77" s="426"/>
      <c r="T77" s="426"/>
      <c r="U77" s="426"/>
      <c r="V77" s="426"/>
      <c r="W77" s="426"/>
      <c r="X77" s="426"/>
      <c r="Y77" s="426"/>
      <c r="Z77" s="426"/>
      <c r="AA77" s="426"/>
    </row>
    <row r="78" spans="1:27" ht="15.75" customHeight="1">
      <c r="A78" s="426"/>
      <c r="B78" s="426"/>
      <c r="C78" s="426"/>
      <c r="D78" s="426"/>
      <c r="E78" s="426"/>
      <c r="F78" s="426"/>
      <c r="G78" s="426"/>
      <c r="H78" s="426"/>
      <c r="I78" s="426"/>
      <c r="J78" s="426"/>
      <c r="K78" s="426"/>
      <c r="L78" s="426"/>
      <c r="M78" s="426"/>
      <c r="N78" s="426"/>
      <c r="O78" s="426"/>
      <c r="P78" s="426"/>
      <c r="Q78" s="426"/>
      <c r="R78" s="426"/>
      <c r="S78" s="426"/>
      <c r="T78" s="426"/>
      <c r="U78" s="426"/>
      <c r="V78" s="426"/>
      <c r="W78" s="426"/>
      <c r="X78" s="426"/>
      <c r="Y78" s="426"/>
      <c r="Z78" s="426"/>
      <c r="AA78" s="426"/>
    </row>
    <row r="79" spans="1:27" ht="15.75" customHeight="1">
      <c r="A79" s="426"/>
      <c r="B79" s="426"/>
      <c r="C79" s="426"/>
      <c r="D79" s="426"/>
      <c r="E79" s="426"/>
      <c r="F79" s="426"/>
      <c r="G79" s="426"/>
      <c r="H79" s="426"/>
      <c r="I79" s="426"/>
      <c r="J79" s="426"/>
      <c r="K79" s="426"/>
      <c r="L79" s="426"/>
      <c r="M79" s="426"/>
      <c r="N79" s="426"/>
      <c r="O79" s="426"/>
      <c r="P79" s="426"/>
      <c r="Q79" s="426"/>
      <c r="R79" s="426"/>
      <c r="S79" s="426"/>
      <c r="T79" s="426"/>
      <c r="U79" s="426"/>
      <c r="V79" s="426"/>
      <c r="W79" s="426"/>
      <c r="X79" s="426"/>
      <c r="Y79" s="426"/>
      <c r="Z79" s="426"/>
      <c r="AA79" s="426"/>
    </row>
    <row r="80" spans="1:27" ht="15.75" customHeight="1">
      <c r="A80" s="426"/>
      <c r="B80" s="426"/>
      <c r="C80" s="426"/>
      <c r="D80" s="426"/>
      <c r="E80" s="426"/>
      <c r="F80" s="426"/>
      <c r="G80" s="426"/>
      <c r="H80" s="426"/>
      <c r="I80" s="426"/>
      <c r="J80" s="426"/>
      <c r="K80" s="426"/>
      <c r="L80" s="426"/>
      <c r="M80" s="426"/>
      <c r="N80" s="426"/>
      <c r="O80" s="426"/>
      <c r="P80" s="426"/>
      <c r="Q80" s="426"/>
      <c r="R80" s="426"/>
      <c r="S80" s="426"/>
      <c r="T80" s="426"/>
      <c r="U80" s="426"/>
      <c r="V80" s="426"/>
      <c r="W80" s="426"/>
      <c r="X80" s="426"/>
      <c r="Y80" s="426"/>
      <c r="Z80" s="426"/>
      <c r="AA80" s="426"/>
    </row>
    <row r="81" spans="1:27" ht="15.75" customHeight="1">
      <c r="A81" s="426"/>
      <c r="B81" s="426"/>
      <c r="C81" s="426"/>
      <c r="D81" s="426"/>
      <c r="E81" s="426"/>
      <c r="F81" s="426"/>
      <c r="G81" s="426"/>
      <c r="H81" s="426"/>
      <c r="I81" s="426"/>
      <c r="J81" s="426"/>
      <c r="K81" s="426"/>
      <c r="L81" s="426"/>
      <c r="M81" s="426"/>
      <c r="N81" s="426"/>
      <c r="O81" s="426"/>
      <c r="P81" s="426"/>
      <c r="Q81" s="426"/>
      <c r="R81" s="426"/>
      <c r="S81" s="426"/>
      <c r="T81" s="426"/>
      <c r="U81" s="426"/>
      <c r="V81" s="426"/>
      <c r="W81" s="426"/>
      <c r="X81" s="426"/>
      <c r="Y81" s="426"/>
      <c r="Z81" s="426"/>
      <c r="AA81" s="426"/>
    </row>
    <row r="82" spans="1:27" ht="15.75" customHeight="1">
      <c r="A82" s="426"/>
      <c r="B82" s="426"/>
      <c r="C82" s="426"/>
      <c r="D82" s="426"/>
      <c r="E82" s="426"/>
      <c r="F82" s="426"/>
      <c r="G82" s="426"/>
      <c r="H82" s="426"/>
      <c r="I82" s="426"/>
      <c r="J82" s="426"/>
      <c r="K82" s="426"/>
      <c r="L82" s="426"/>
      <c r="M82" s="426"/>
      <c r="N82" s="426"/>
      <c r="O82" s="426"/>
      <c r="P82" s="426"/>
      <c r="Q82" s="426"/>
      <c r="R82" s="426"/>
      <c r="S82" s="426"/>
      <c r="T82" s="426"/>
      <c r="U82" s="426"/>
      <c r="V82" s="426"/>
      <c r="W82" s="426"/>
      <c r="X82" s="426"/>
      <c r="Y82" s="426"/>
      <c r="Z82" s="426"/>
      <c r="AA82" s="426"/>
    </row>
    <row r="83" spans="1:27" ht="15.75" customHeight="1">
      <c r="A83" s="426"/>
      <c r="B83" s="426"/>
      <c r="C83" s="426"/>
      <c r="D83" s="426"/>
      <c r="E83" s="426"/>
      <c r="F83" s="426"/>
      <c r="G83" s="426"/>
      <c r="H83" s="426"/>
      <c r="I83" s="426"/>
      <c r="J83" s="426"/>
      <c r="K83" s="426"/>
      <c r="L83" s="426"/>
      <c r="M83" s="426"/>
      <c r="N83" s="426"/>
      <c r="O83" s="426"/>
      <c r="P83" s="426"/>
      <c r="Q83" s="426"/>
      <c r="R83" s="426"/>
      <c r="S83" s="426"/>
      <c r="T83" s="426"/>
      <c r="U83" s="426"/>
      <c r="V83" s="426"/>
      <c r="W83" s="426"/>
      <c r="X83" s="426"/>
      <c r="Y83" s="426"/>
      <c r="Z83" s="426"/>
      <c r="AA83" s="426"/>
    </row>
    <row r="84" spans="1:27" ht="15.75" customHeight="1">
      <c r="A84" s="426"/>
      <c r="B84" s="426"/>
      <c r="C84" s="426"/>
      <c r="D84" s="426"/>
      <c r="E84" s="426"/>
      <c r="F84" s="426"/>
      <c r="G84" s="426"/>
      <c r="H84" s="426"/>
      <c r="I84" s="426"/>
      <c r="J84" s="426"/>
      <c r="K84" s="426"/>
      <c r="L84" s="426"/>
      <c r="M84" s="426"/>
      <c r="N84" s="426"/>
      <c r="O84" s="426"/>
      <c r="P84" s="426"/>
      <c r="Q84" s="426"/>
      <c r="R84" s="426"/>
      <c r="S84" s="426"/>
      <c r="T84" s="426"/>
      <c r="U84" s="426"/>
      <c r="V84" s="426"/>
      <c r="W84" s="426"/>
      <c r="X84" s="426"/>
      <c r="Y84" s="426"/>
      <c r="Z84" s="426"/>
      <c r="AA84" s="426"/>
    </row>
    <row r="85" spans="1:27" ht="15.75" customHeight="1">
      <c r="A85" s="426"/>
      <c r="B85" s="426"/>
      <c r="C85" s="426"/>
      <c r="D85" s="426"/>
      <c r="E85" s="426"/>
      <c r="F85" s="426"/>
      <c r="G85" s="426"/>
      <c r="H85" s="426"/>
      <c r="I85" s="426"/>
      <c r="J85" s="426"/>
      <c r="K85" s="426"/>
      <c r="L85" s="426"/>
      <c r="M85" s="426"/>
      <c r="N85" s="426"/>
      <c r="O85" s="426"/>
      <c r="P85" s="426"/>
      <c r="Q85" s="426"/>
      <c r="R85" s="426"/>
      <c r="S85" s="426"/>
      <c r="T85" s="426"/>
      <c r="U85" s="426"/>
      <c r="V85" s="426"/>
      <c r="W85" s="426"/>
      <c r="X85" s="426"/>
      <c r="Y85" s="426"/>
      <c r="Z85" s="426"/>
      <c r="AA85" s="426"/>
    </row>
    <row r="86" spans="1:27" ht="15.75" customHeight="1">
      <c r="A86" s="426"/>
      <c r="B86" s="426"/>
      <c r="C86" s="426"/>
      <c r="D86" s="426"/>
      <c r="E86" s="426"/>
      <c r="F86" s="426"/>
      <c r="G86" s="426"/>
      <c r="H86" s="426"/>
      <c r="I86" s="426"/>
      <c r="J86" s="426"/>
      <c r="K86" s="426"/>
      <c r="L86" s="426"/>
      <c r="M86" s="426"/>
      <c r="N86" s="426"/>
      <c r="O86" s="426"/>
      <c r="P86" s="426"/>
      <c r="Q86" s="426"/>
      <c r="R86" s="426"/>
      <c r="S86" s="426"/>
      <c r="T86" s="426"/>
      <c r="U86" s="426"/>
      <c r="V86" s="426"/>
      <c r="W86" s="426"/>
      <c r="X86" s="426"/>
      <c r="Y86" s="426"/>
      <c r="Z86" s="426"/>
      <c r="AA86" s="426"/>
    </row>
    <row r="87" spans="1:27" ht="15.75" customHeight="1">
      <c r="A87" s="426"/>
      <c r="B87" s="426"/>
      <c r="C87" s="426"/>
      <c r="D87" s="426"/>
      <c r="E87" s="426"/>
      <c r="F87" s="426"/>
      <c r="G87" s="426"/>
      <c r="H87" s="426"/>
      <c r="I87" s="426"/>
      <c r="J87" s="426"/>
      <c r="K87" s="426"/>
      <c r="L87" s="426"/>
      <c r="M87" s="426"/>
      <c r="N87" s="426"/>
      <c r="O87" s="426"/>
      <c r="P87" s="426"/>
      <c r="Q87" s="426"/>
      <c r="R87" s="426"/>
      <c r="S87" s="426"/>
      <c r="T87" s="426"/>
      <c r="U87" s="426"/>
      <c r="V87" s="426"/>
      <c r="W87" s="426"/>
      <c r="X87" s="426"/>
      <c r="Y87" s="426"/>
      <c r="Z87" s="426"/>
      <c r="AA87" s="426"/>
    </row>
    <row r="88" spans="1:27" ht="15.75" customHeight="1">
      <c r="A88" s="426"/>
      <c r="B88" s="426"/>
      <c r="C88" s="426"/>
      <c r="D88" s="426"/>
      <c r="E88" s="426"/>
      <c r="F88" s="426"/>
      <c r="G88" s="426"/>
      <c r="H88" s="426"/>
      <c r="I88" s="426"/>
      <c r="J88" s="426"/>
      <c r="K88" s="426"/>
      <c r="L88" s="426"/>
      <c r="M88" s="426"/>
      <c r="N88" s="426"/>
      <c r="O88" s="426"/>
      <c r="P88" s="426"/>
      <c r="Q88" s="426"/>
      <c r="R88" s="426"/>
      <c r="S88" s="426"/>
      <c r="T88" s="426"/>
      <c r="U88" s="426"/>
      <c r="V88" s="426"/>
      <c r="W88" s="426"/>
      <c r="X88" s="426"/>
      <c r="Y88" s="426"/>
      <c r="Z88" s="426"/>
      <c r="AA88" s="426"/>
    </row>
    <row r="89" spans="1:27" ht="15.75" customHeight="1">
      <c r="A89" s="426"/>
      <c r="B89" s="426"/>
      <c r="C89" s="426"/>
      <c r="D89" s="426"/>
      <c r="E89" s="426"/>
      <c r="F89" s="426"/>
      <c r="G89" s="426"/>
      <c r="H89" s="426"/>
      <c r="I89" s="426"/>
      <c r="J89" s="426"/>
      <c r="K89" s="426"/>
      <c r="L89" s="426"/>
      <c r="M89" s="426"/>
      <c r="N89" s="426"/>
      <c r="O89" s="426"/>
      <c r="P89" s="426"/>
      <c r="Q89" s="426"/>
      <c r="R89" s="426"/>
      <c r="S89" s="426"/>
      <c r="T89" s="426"/>
      <c r="U89" s="426"/>
      <c r="V89" s="426"/>
      <c r="W89" s="426"/>
      <c r="X89" s="426"/>
      <c r="Y89" s="426"/>
      <c r="Z89" s="426"/>
      <c r="AA89" s="426"/>
    </row>
    <row r="90" spans="1:27" ht="15.75" customHeight="1">
      <c r="A90" s="426"/>
      <c r="B90" s="426"/>
      <c r="C90" s="426"/>
      <c r="D90" s="426"/>
      <c r="E90" s="426"/>
      <c r="F90" s="426"/>
      <c r="G90" s="426"/>
      <c r="H90" s="426"/>
      <c r="I90" s="426"/>
      <c r="J90" s="426"/>
      <c r="K90" s="426"/>
      <c r="L90" s="426"/>
      <c r="M90" s="426"/>
      <c r="N90" s="426"/>
      <c r="O90" s="426"/>
      <c r="P90" s="426"/>
      <c r="Q90" s="426"/>
      <c r="R90" s="426"/>
      <c r="S90" s="426"/>
      <c r="T90" s="426"/>
      <c r="U90" s="426"/>
      <c r="V90" s="426"/>
      <c r="W90" s="426"/>
      <c r="X90" s="426"/>
      <c r="Y90" s="426"/>
      <c r="Z90" s="426"/>
      <c r="AA90" s="426"/>
    </row>
    <row r="91" spans="1:27" ht="15.75" customHeight="1">
      <c r="A91" s="426"/>
      <c r="B91" s="426"/>
      <c r="C91" s="426"/>
      <c r="D91" s="426"/>
      <c r="E91" s="426"/>
      <c r="F91" s="426"/>
      <c r="G91" s="426"/>
      <c r="H91" s="426"/>
      <c r="I91" s="426"/>
      <c r="J91" s="426"/>
      <c r="K91" s="426"/>
      <c r="L91" s="426"/>
      <c r="M91" s="426"/>
      <c r="N91" s="426"/>
      <c r="O91" s="426"/>
      <c r="P91" s="426"/>
      <c r="Q91" s="426"/>
      <c r="R91" s="426"/>
      <c r="S91" s="426"/>
      <c r="T91" s="426"/>
      <c r="U91" s="426"/>
      <c r="V91" s="426"/>
      <c r="W91" s="426"/>
      <c r="X91" s="426"/>
      <c r="Y91" s="426"/>
      <c r="Z91" s="426"/>
      <c r="AA91" s="426"/>
    </row>
    <row r="92" spans="1:27" ht="15.75" customHeight="1">
      <c r="A92" s="426"/>
      <c r="B92" s="426"/>
      <c r="C92" s="426"/>
      <c r="D92" s="426"/>
      <c r="E92" s="426"/>
      <c r="F92" s="426"/>
      <c r="G92" s="426"/>
      <c r="H92" s="426"/>
      <c r="I92" s="426"/>
      <c r="J92" s="426"/>
      <c r="K92" s="426"/>
      <c r="L92" s="426"/>
      <c r="M92" s="426"/>
      <c r="N92" s="426"/>
      <c r="O92" s="426"/>
      <c r="P92" s="426"/>
      <c r="Q92" s="426"/>
      <c r="R92" s="426"/>
      <c r="S92" s="426"/>
      <c r="T92" s="426"/>
      <c r="U92" s="426"/>
      <c r="V92" s="426"/>
      <c r="W92" s="426"/>
      <c r="X92" s="426"/>
      <c r="Y92" s="426"/>
      <c r="Z92" s="426"/>
      <c r="AA92" s="426"/>
    </row>
    <row r="93" spans="1:27" ht="15.75" customHeight="1">
      <c r="A93" s="426"/>
      <c r="B93" s="426"/>
      <c r="C93" s="426"/>
      <c r="D93" s="426"/>
      <c r="E93" s="426"/>
      <c r="F93" s="426"/>
      <c r="G93" s="426"/>
      <c r="H93" s="426"/>
      <c r="I93" s="426"/>
      <c r="J93" s="426"/>
      <c r="K93" s="426"/>
      <c r="L93" s="426"/>
      <c r="M93" s="426"/>
      <c r="N93" s="426"/>
      <c r="O93" s="426"/>
      <c r="P93" s="426"/>
      <c r="Q93" s="426"/>
      <c r="R93" s="426"/>
      <c r="S93" s="426"/>
      <c r="T93" s="426"/>
      <c r="U93" s="426"/>
      <c r="V93" s="426"/>
      <c r="W93" s="426"/>
      <c r="X93" s="426"/>
      <c r="Y93" s="426"/>
      <c r="Z93" s="426"/>
      <c r="AA93" s="426"/>
    </row>
    <row r="94" spans="1:27" ht="15.75" customHeight="1">
      <c r="A94" s="426"/>
      <c r="B94" s="426"/>
      <c r="C94" s="426"/>
      <c r="D94" s="426"/>
      <c r="E94" s="426"/>
      <c r="F94" s="426"/>
      <c r="G94" s="426"/>
      <c r="H94" s="426"/>
      <c r="I94" s="426"/>
      <c r="J94" s="426"/>
      <c r="K94" s="426"/>
      <c r="L94" s="426"/>
      <c r="M94" s="426"/>
      <c r="N94" s="426"/>
      <c r="O94" s="426"/>
      <c r="P94" s="426"/>
      <c r="Q94" s="426"/>
      <c r="R94" s="426"/>
      <c r="S94" s="426"/>
      <c r="T94" s="426"/>
      <c r="U94" s="426"/>
      <c r="V94" s="426"/>
      <c r="W94" s="426"/>
      <c r="X94" s="426"/>
      <c r="Y94" s="426"/>
      <c r="Z94" s="426"/>
      <c r="AA94" s="426"/>
    </row>
    <row r="95" spans="1:27" ht="15.75" customHeight="1">
      <c r="A95" s="426"/>
      <c r="B95" s="426"/>
      <c r="C95" s="426"/>
      <c r="D95" s="426"/>
      <c r="E95" s="426"/>
      <c r="F95" s="426"/>
      <c r="G95" s="426"/>
      <c r="H95" s="426"/>
      <c r="I95" s="426"/>
      <c r="J95" s="426"/>
      <c r="K95" s="426"/>
      <c r="L95" s="426"/>
      <c r="M95" s="426"/>
      <c r="N95" s="426"/>
      <c r="O95" s="426"/>
      <c r="P95" s="426"/>
      <c r="Q95" s="426"/>
      <c r="R95" s="426"/>
      <c r="S95" s="426"/>
      <c r="T95" s="426"/>
      <c r="U95" s="426"/>
      <c r="V95" s="426"/>
      <c r="W95" s="426"/>
      <c r="X95" s="426"/>
      <c r="Y95" s="426"/>
      <c r="Z95" s="426"/>
      <c r="AA95" s="426"/>
    </row>
    <row r="96" spans="1:27" ht="15.75" customHeight="1">
      <c r="A96" s="426"/>
      <c r="B96" s="426"/>
      <c r="C96" s="426"/>
      <c r="D96" s="426"/>
      <c r="E96" s="426"/>
      <c r="F96" s="426"/>
      <c r="G96" s="426"/>
      <c r="H96" s="426"/>
      <c r="I96" s="426"/>
      <c r="J96" s="426"/>
      <c r="K96" s="426"/>
      <c r="L96" s="426"/>
      <c r="M96" s="426"/>
      <c r="N96" s="426"/>
      <c r="O96" s="426"/>
      <c r="P96" s="426"/>
      <c r="Q96" s="426"/>
      <c r="R96" s="426"/>
      <c r="S96" s="426"/>
      <c r="T96" s="426"/>
      <c r="U96" s="426"/>
      <c r="V96" s="426"/>
      <c r="W96" s="426"/>
      <c r="X96" s="426"/>
      <c r="Y96" s="426"/>
      <c r="Z96" s="426"/>
      <c r="AA96" s="426"/>
    </row>
    <row r="97" spans="1:27" ht="15.75" customHeight="1">
      <c r="A97" s="426"/>
      <c r="B97" s="426"/>
      <c r="C97" s="426"/>
      <c r="D97" s="426"/>
      <c r="E97" s="426"/>
      <c r="F97" s="426"/>
      <c r="G97" s="426"/>
      <c r="H97" s="426"/>
      <c r="I97" s="426"/>
      <c r="J97" s="426"/>
      <c r="K97" s="426"/>
      <c r="L97" s="426"/>
      <c r="M97" s="426"/>
      <c r="N97" s="426"/>
      <c r="O97" s="426"/>
      <c r="P97" s="426"/>
      <c r="Q97" s="426"/>
      <c r="R97" s="426"/>
      <c r="S97" s="426"/>
      <c r="T97" s="426"/>
      <c r="U97" s="426"/>
      <c r="V97" s="426"/>
      <c r="W97" s="426"/>
      <c r="X97" s="426"/>
      <c r="Y97" s="426"/>
      <c r="Z97" s="426"/>
      <c r="AA97" s="426"/>
    </row>
    <row r="98" spans="1:27" ht="15.75" customHeight="1">
      <c r="A98" s="426"/>
      <c r="B98" s="426"/>
      <c r="C98" s="426"/>
      <c r="D98" s="426"/>
      <c r="E98" s="426"/>
      <c r="F98" s="426"/>
      <c r="G98" s="426"/>
      <c r="H98" s="426"/>
      <c r="I98" s="426"/>
      <c r="J98" s="426"/>
      <c r="K98" s="426"/>
      <c r="L98" s="426"/>
      <c r="M98" s="426"/>
      <c r="N98" s="426"/>
      <c r="O98" s="426"/>
      <c r="P98" s="426"/>
      <c r="Q98" s="426"/>
      <c r="R98" s="426"/>
      <c r="S98" s="426"/>
      <c r="T98" s="426"/>
      <c r="U98" s="426"/>
      <c r="V98" s="426"/>
      <c r="W98" s="426"/>
      <c r="X98" s="426"/>
      <c r="Y98" s="426"/>
      <c r="Z98" s="426"/>
      <c r="AA98" s="426"/>
    </row>
    <row r="99" spans="1:27" ht="15.75" customHeight="1">
      <c r="A99" s="426"/>
      <c r="B99" s="426"/>
      <c r="C99" s="426"/>
      <c r="D99" s="426"/>
      <c r="E99" s="426"/>
      <c r="F99" s="426"/>
      <c r="G99" s="426"/>
      <c r="H99" s="426"/>
      <c r="I99" s="426"/>
      <c r="J99" s="426"/>
      <c r="K99" s="426"/>
      <c r="L99" s="426"/>
      <c r="M99" s="426"/>
      <c r="N99" s="426"/>
      <c r="O99" s="426"/>
      <c r="P99" s="426"/>
      <c r="Q99" s="426"/>
      <c r="R99" s="426"/>
      <c r="S99" s="426"/>
      <c r="T99" s="426"/>
      <c r="U99" s="426"/>
      <c r="V99" s="426"/>
      <c r="W99" s="426"/>
      <c r="X99" s="426"/>
      <c r="Y99" s="426"/>
      <c r="Z99" s="426"/>
      <c r="AA99" s="426"/>
    </row>
    <row r="100" spans="1:27" ht="15.75" customHeight="1">
      <c r="A100" s="426"/>
      <c r="B100" s="426"/>
      <c r="C100" s="426"/>
      <c r="D100" s="426"/>
      <c r="E100" s="426"/>
      <c r="F100" s="426"/>
      <c r="G100" s="426"/>
      <c r="H100" s="426"/>
      <c r="I100" s="426"/>
      <c r="J100" s="426"/>
      <c r="K100" s="426"/>
      <c r="L100" s="426"/>
      <c r="M100" s="426"/>
      <c r="N100" s="426"/>
      <c r="O100" s="426"/>
      <c r="P100" s="426"/>
      <c r="Q100" s="426"/>
      <c r="R100" s="426"/>
      <c r="S100" s="426"/>
      <c r="T100" s="426"/>
      <c r="U100" s="426"/>
      <c r="V100" s="426"/>
      <c r="W100" s="426"/>
      <c r="X100" s="426"/>
      <c r="Y100" s="426"/>
      <c r="Z100" s="426"/>
      <c r="AA100" s="426"/>
    </row>
    <row r="101" spans="1:27" ht="15.75" customHeight="1">
      <c r="A101" s="426"/>
      <c r="B101" s="426"/>
      <c r="C101" s="426"/>
      <c r="D101" s="426"/>
      <c r="E101" s="426"/>
      <c r="F101" s="426"/>
      <c r="G101" s="426"/>
      <c r="H101" s="426"/>
      <c r="I101" s="426"/>
      <c r="J101" s="426"/>
      <c r="K101" s="426"/>
      <c r="L101" s="426"/>
      <c r="M101" s="426"/>
      <c r="N101" s="426"/>
      <c r="O101" s="426"/>
      <c r="P101" s="426"/>
      <c r="Q101" s="426"/>
      <c r="R101" s="426"/>
      <c r="S101" s="426"/>
      <c r="T101" s="426"/>
      <c r="U101" s="426"/>
      <c r="V101" s="426"/>
      <c r="W101" s="426"/>
      <c r="X101" s="426"/>
      <c r="Y101" s="426"/>
      <c r="Z101" s="426"/>
      <c r="AA101" s="426"/>
    </row>
    <row r="102" spans="1:27" ht="15.75" customHeight="1">
      <c r="A102" s="426"/>
      <c r="B102" s="426"/>
      <c r="C102" s="426"/>
      <c r="D102" s="426"/>
      <c r="E102" s="426"/>
      <c r="F102" s="426"/>
      <c r="G102" s="426"/>
      <c r="H102" s="426"/>
      <c r="I102" s="426"/>
      <c r="J102" s="426"/>
      <c r="K102" s="426"/>
      <c r="L102" s="426"/>
      <c r="M102" s="426"/>
      <c r="N102" s="426"/>
      <c r="O102" s="426"/>
      <c r="P102" s="426"/>
      <c r="Q102" s="426"/>
      <c r="R102" s="426"/>
      <c r="S102" s="426"/>
      <c r="T102" s="426"/>
      <c r="U102" s="426"/>
      <c r="V102" s="426"/>
      <c r="W102" s="426"/>
      <c r="X102" s="426"/>
      <c r="Y102" s="426"/>
      <c r="Z102" s="426"/>
      <c r="AA102" s="426"/>
    </row>
    <row r="103" spans="1:27" ht="15.75" customHeight="1">
      <c r="A103" s="426"/>
      <c r="B103" s="426"/>
      <c r="C103" s="426"/>
      <c r="D103" s="426"/>
      <c r="E103" s="426"/>
      <c r="F103" s="426"/>
      <c r="G103" s="426"/>
      <c r="H103" s="426"/>
      <c r="I103" s="426"/>
      <c r="J103" s="426"/>
      <c r="K103" s="426"/>
      <c r="L103" s="426"/>
      <c r="M103" s="426"/>
      <c r="N103" s="426"/>
      <c r="O103" s="426"/>
      <c r="P103" s="426"/>
      <c r="Q103" s="426"/>
      <c r="R103" s="426"/>
      <c r="S103" s="426"/>
      <c r="T103" s="426"/>
      <c r="U103" s="426"/>
      <c r="V103" s="426"/>
      <c r="W103" s="426"/>
      <c r="X103" s="426"/>
      <c r="Y103" s="426"/>
      <c r="Z103" s="426"/>
      <c r="AA103" s="426"/>
    </row>
    <row r="104" spans="1:27" ht="15.75" customHeight="1">
      <c r="A104" s="426"/>
      <c r="B104" s="426"/>
      <c r="C104" s="426"/>
      <c r="D104" s="426"/>
      <c r="E104" s="426"/>
      <c r="F104" s="426"/>
      <c r="G104" s="426"/>
      <c r="H104" s="426"/>
      <c r="I104" s="426"/>
      <c r="J104" s="426"/>
      <c r="K104" s="426"/>
      <c r="L104" s="426"/>
      <c r="M104" s="426"/>
      <c r="N104" s="426"/>
      <c r="O104" s="426"/>
      <c r="P104" s="426"/>
      <c r="Q104" s="426"/>
      <c r="R104" s="426"/>
      <c r="S104" s="426"/>
      <c r="T104" s="426"/>
      <c r="U104" s="426"/>
      <c r="V104" s="426"/>
      <c r="W104" s="426"/>
      <c r="X104" s="426"/>
      <c r="Y104" s="426"/>
      <c r="Z104" s="426"/>
      <c r="AA104" s="426"/>
    </row>
    <row r="105" spans="1:27" ht="15.75" customHeight="1">
      <c r="A105" s="426"/>
      <c r="B105" s="426"/>
      <c r="C105" s="426"/>
      <c r="D105" s="426"/>
      <c r="E105" s="426"/>
      <c r="F105" s="426"/>
      <c r="G105" s="426"/>
      <c r="H105" s="426"/>
      <c r="I105" s="426"/>
      <c r="J105" s="426"/>
      <c r="K105" s="426"/>
      <c r="L105" s="426"/>
      <c r="M105" s="426"/>
      <c r="N105" s="426"/>
      <c r="O105" s="426"/>
      <c r="P105" s="426"/>
      <c r="Q105" s="426"/>
      <c r="R105" s="426"/>
      <c r="S105" s="426"/>
      <c r="T105" s="426"/>
      <c r="U105" s="426"/>
      <c r="V105" s="426"/>
      <c r="W105" s="426"/>
      <c r="X105" s="426"/>
      <c r="Y105" s="426"/>
      <c r="Z105" s="426"/>
      <c r="AA105" s="426"/>
    </row>
    <row r="106" spans="1:27" ht="15.75" customHeight="1">
      <c r="A106" s="426"/>
      <c r="B106" s="426"/>
      <c r="C106" s="426"/>
      <c r="D106" s="426"/>
      <c r="E106" s="426"/>
      <c r="F106" s="426"/>
      <c r="G106" s="426"/>
      <c r="H106" s="426"/>
      <c r="I106" s="426"/>
      <c r="J106" s="426"/>
      <c r="K106" s="426"/>
      <c r="L106" s="426"/>
      <c r="M106" s="426"/>
      <c r="N106" s="426"/>
      <c r="O106" s="426"/>
      <c r="P106" s="426"/>
      <c r="Q106" s="426"/>
      <c r="R106" s="426"/>
      <c r="S106" s="426"/>
      <c r="T106" s="426"/>
      <c r="U106" s="426"/>
      <c r="V106" s="426"/>
      <c r="W106" s="426"/>
      <c r="X106" s="426"/>
      <c r="Y106" s="426"/>
      <c r="Z106" s="426"/>
      <c r="AA106" s="426"/>
    </row>
    <row r="107" spans="1:27" ht="15.75" customHeight="1">
      <c r="A107" s="426"/>
      <c r="B107" s="426"/>
      <c r="C107" s="426"/>
      <c r="D107" s="426"/>
      <c r="E107" s="426"/>
      <c r="F107" s="426"/>
      <c r="G107" s="426"/>
      <c r="H107" s="426"/>
      <c r="I107" s="426"/>
      <c r="J107" s="426"/>
      <c r="K107" s="426"/>
      <c r="L107" s="426"/>
      <c r="M107" s="426"/>
      <c r="N107" s="426"/>
      <c r="O107" s="426"/>
      <c r="P107" s="426"/>
      <c r="Q107" s="426"/>
      <c r="R107" s="426"/>
      <c r="S107" s="426"/>
      <c r="T107" s="426"/>
      <c r="U107" s="426"/>
      <c r="V107" s="426"/>
      <c r="W107" s="426"/>
      <c r="X107" s="426"/>
      <c r="Y107" s="426"/>
      <c r="Z107" s="426"/>
      <c r="AA107" s="426"/>
    </row>
    <row r="108" spans="1:27" ht="15.75" customHeight="1">
      <c r="A108" s="426"/>
      <c r="B108" s="426"/>
      <c r="C108" s="426"/>
      <c r="D108" s="426"/>
      <c r="E108" s="426"/>
      <c r="F108" s="426"/>
      <c r="G108" s="426"/>
      <c r="H108" s="426"/>
      <c r="I108" s="426"/>
      <c r="J108" s="426"/>
      <c r="K108" s="426"/>
      <c r="L108" s="426"/>
      <c r="M108" s="426"/>
      <c r="N108" s="426"/>
      <c r="O108" s="426"/>
      <c r="P108" s="426"/>
      <c r="Q108" s="426"/>
      <c r="R108" s="426"/>
      <c r="S108" s="426"/>
      <c r="T108" s="426"/>
      <c r="U108" s="426"/>
      <c r="V108" s="426"/>
      <c r="W108" s="426"/>
      <c r="X108" s="426"/>
      <c r="Y108" s="426"/>
      <c r="Z108" s="426"/>
      <c r="AA108" s="426"/>
    </row>
    <row r="109" spans="1:27" ht="15.75" customHeight="1">
      <c r="A109" s="426"/>
      <c r="B109" s="426"/>
      <c r="C109" s="426"/>
      <c r="D109" s="426"/>
      <c r="E109" s="426"/>
      <c r="F109" s="426"/>
      <c r="G109" s="426"/>
      <c r="H109" s="426"/>
      <c r="I109" s="426"/>
      <c r="J109" s="426"/>
      <c r="K109" s="426"/>
      <c r="L109" s="426"/>
      <c r="M109" s="426"/>
      <c r="N109" s="426"/>
      <c r="O109" s="426"/>
      <c r="P109" s="426"/>
      <c r="Q109" s="426"/>
      <c r="R109" s="426"/>
      <c r="S109" s="426"/>
      <c r="T109" s="426"/>
      <c r="U109" s="426"/>
      <c r="V109" s="426"/>
      <c r="W109" s="426"/>
      <c r="X109" s="426"/>
      <c r="Y109" s="426"/>
      <c r="Z109" s="426"/>
      <c r="AA109" s="426"/>
    </row>
    <row r="110" spans="1:27" ht="15.75" customHeight="1">
      <c r="A110" s="426"/>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row>
    <row r="111" spans="1:27" ht="15.75" customHeight="1">
      <c r="A111" s="426"/>
      <c r="B111" s="426"/>
      <c r="C111" s="426"/>
      <c r="D111" s="426"/>
      <c r="E111" s="426"/>
      <c r="F111" s="426"/>
      <c r="G111" s="426"/>
      <c r="H111" s="426"/>
      <c r="I111" s="426"/>
      <c r="J111" s="426"/>
      <c r="K111" s="426"/>
      <c r="L111" s="426"/>
      <c r="M111" s="426"/>
      <c r="N111" s="426"/>
      <c r="O111" s="426"/>
      <c r="P111" s="426"/>
      <c r="Q111" s="426"/>
      <c r="R111" s="426"/>
      <c r="S111" s="426"/>
      <c r="T111" s="426"/>
      <c r="U111" s="426"/>
      <c r="V111" s="426"/>
      <c r="W111" s="426"/>
      <c r="X111" s="426"/>
      <c r="Y111" s="426"/>
      <c r="Z111" s="426"/>
      <c r="AA111" s="426"/>
    </row>
    <row r="112" spans="1:27" ht="15.75" customHeight="1">
      <c r="A112" s="426"/>
      <c r="B112" s="426"/>
      <c r="C112" s="426"/>
      <c r="D112" s="426"/>
      <c r="E112" s="426"/>
      <c r="F112" s="426"/>
      <c r="G112" s="426"/>
      <c r="H112" s="426"/>
      <c r="I112" s="426"/>
      <c r="J112" s="426"/>
      <c r="K112" s="426"/>
      <c r="L112" s="426"/>
      <c r="M112" s="426"/>
      <c r="N112" s="426"/>
      <c r="O112" s="426"/>
      <c r="P112" s="426"/>
      <c r="Q112" s="426"/>
      <c r="R112" s="426"/>
      <c r="S112" s="426"/>
      <c r="T112" s="426"/>
      <c r="U112" s="426"/>
      <c r="V112" s="426"/>
      <c r="W112" s="426"/>
      <c r="X112" s="426"/>
      <c r="Y112" s="426"/>
      <c r="Z112" s="426"/>
      <c r="AA112" s="426"/>
    </row>
    <row r="113" spans="1:27" ht="15.75" customHeight="1">
      <c r="A113" s="426"/>
      <c r="B113" s="426"/>
      <c r="C113" s="426"/>
      <c r="D113" s="426"/>
      <c r="E113" s="426"/>
      <c r="F113" s="426"/>
      <c r="G113" s="426"/>
      <c r="H113" s="426"/>
      <c r="I113" s="426"/>
      <c r="J113" s="426"/>
      <c r="K113" s="426"/>
      <c r="L113" s="426"/>
      <c r="M113" s="426"/>
      <c r="N113" s="426"/>
      <c r="O113" s="426"/>
      <c r="P113" s="426"/>
      <c r="Q113" s="426"/>
      <c r="R113" s="426"/>
      <c r="S113" s="426"/>
      <c r="T113" s="426"/>
      <c r="U113" s="426"/>
      <c r="V113" s="426"/>
      <c r="W113" s="426"/>
      <c r="X113" s="426"/>
      <c r="Y113" s="426"/>
      <c r="Z113" s="426"/>
      <c r="AA113" s="426"/>
    </row>
    <row r="114" spans="1:27" ht="15.75" customHeight="1">
      <c r="A114" s="426"/>
      <c r="B114" s="426"/>
      <c r="C114" s="426"/>
      <c r="D114" s="426"/>
      <c r="E114" s="426"/>
      <c r="F114" s="426"/>
      <c r="G114" s="426"/>
      <c r="H114" s="426"/>
      <c r="I114" s="426"/>
      <c r="J114" s="426"/>
      <c r="K114" s="426"/>
      <c r="L114" s="426"/>
      <c r="M114" s="426"/>
      <c r="N114" s="426"/>
      <c r="O114" s="426"/>
      <c r="P114" s="426"/>
      <c r="Q114" s="426"/>
      <c r="R114" s="426"/>
      <c r="S114" s="426"/>
      <c r="T114" s="426"/>
      <c r="U114" s="426"/>
      <c r="V114" s="426"/>
      <c r="W114" s="426"/>
      <c r="X114" s="426"/>
      <c r="Y114" s="426"/>
      <c r="Z114" s="426"/>
      <c r="AA114" s="426"/>
    </row>
    <row r="115" spans="1:27" ht="15.75" customHeight="1">
      <c r="A115" s="426"/>
      <c r="B115" s="426"/>
      <c r="C115" s="426"/>
      <c r="D115" s="426"/>
      <c r="E115" s="426"/>
      <c r="F115" s="426"/>
      <c r="G115" s="426"/>
      <c r="H115" s="426"/>
      <c r="I115" s="426"/>
      <c r="J115" s="426"/>
      <c r="K115" s="426"/>
      <c r="L115" s="426"/>
      <c r="M115" s="426"/>
      <c r="N115" s="426"/>
      <c r="O115" s="426"/>
      <c r="P115" s="426"/>
      <c r="Q115" s="426"/>
      <c r="R115" s="426"/>
      <c r="S115" s="426"/>
      <c r="T115" s="426"/>
      <c r="U115" s="426"/>
      <c r="V115" s="426"/>
      <c r="W115" s="426"/>
      <c r="X115" s="426"/>
      <c r="Y115" s="426"/>
      <c r="Z115" s="426"/>
      <c r="AA115" s="426"/>
    </row>
    <row r="116" spans="1:27" ht="15.75" customHeight="1">
      <c r="A116" s="426"/>
      <c r="B116" s="426"/>
      <c r="C116" s="426"/>
      <c r="D116" s="426"/>
      <c r="E116" s="426"/>
      <c r="F116" s="426"/>
      <c r="G116" s="426"/>
      <c r="H116" s="426"/>
      <c r="I116" s="426"/>
      <c r="J116" s="426"/>
      <c r="K116" s="426"/>
      <c r="L116" s="426"/>
      <c r="M116" s="426"/>
      <c r="N116" s="426"/>
      <c r="O116" s="426"/>
      <c r="P116" s="426"/>
      <c r="Q116" s="426"/>
      <c r="R116" s="426"/>
      <c r="S116" s="426"/>
      <c r="T116" s="426"/>
      <c r="U116" s="426"/>
      <c r="V116" s="426"/>
      <c r="W116" s="426"/>
      <c r="X116" s="426"/>
      <c r="Y116" s="426"/>
      <c r="Z116" s="426"/>
      <c r="AA116" s="426"/>
    </row>
    <row r="117" spans="1:27" ht="15.75" customHeight="1">
      <c r="A117" s="426"/>
      <c r="B117" s="426"/>
      <c r="C117" s="426"/>
      <c r="D117" s="426"/>
      <c r="E117" s="426"/>
      <c r="F117" s="426"/>
      <c r="G117" s="426"/>
      <c r="H117" s="426"/>
      <c r="I117" s="426"/>
      <c r="J117" s="426"/>
      <c r="K117" s="426"/>
      <c r="L117" s="426"/>
      <c r="M117" s="426"/>
      <c r="N117" s="426"/>
      <c r="O117" s="426"/>
      <c r="P117" s="426"/>
      <c r="Q117" s="426"/>
      <c r="R117" s="426"/>
      <c r="S117" s="426"/>
      <c r="T117" s="426"/>
      <c r="U117" s="426"/>
      <c r="V117" s="426"/>
      <c r="W117" s="426"/>
      <c r="X117" s="426"/>
      <c r="Y117" s="426"/>
      <c r="Z117" s="426"/>
      <c r="AA117" s="426"/>
    </row>
    <row r="118" spans="1:27" ht="15.75" customHeight="1">
      <c r="A118" s="426"/>
      <c r="B118" s="426"/>
      <c r="C118" s="426"/>
      <c r="D118" s="426"/>
      <c r="E118" s="426"/>
      <c r="F118" s="426"/>
      <c r="G118" s="426"/>
      <c r="H118" s="426"/>
      <c r="I118" s="426"/>
      <c r="J118" s="426"/>
      <c r="K118" s="426"/>
      <c r="L118" s="426"/>
      <c r="M118" s="426"/>
      <c r="N118" s="426"/>
      <c r="O118" s="426"/>
      <c r="P118" s="426"/>
      <c r="Q118" s="426"/>
      <c r="R118" s="426"/>
      <c r="S118" s="426"/>
      <c r="T118" s="426"/>
      <c r="U118" s="426"/>
      <c r="V118" s="426"/>
      <c r="W118" s="426"/>
      <c r="X118" s="426"/>
      <c r="Y118" s="426"/>
      <c r="Z118" s="426"/>
      <c r="AA118" s="426"/>
    </row>
    <row r="119" spans="1:27" ht="15.75" customHeight="1">
      <c r="A119" s="426"/>
      <c r="B119" s="426"/>
      <c r="C119" s="426"/>
      <c r="D119" s="426"/>
      <c r="E119" s="426"/>
      <c r="F119" s="426"/>
      <c r="G119" s="426"/>
      <c r="H119" s="426"/>
      <c r="I119" s="426"/>
      <c r="J119" s="426"/>
      <c r="K119" s="426"/>
      <c r="L119" s="426"/>
      <c r="M119" s="426"/>
      <c r="N119" s="426"/>
      <c r="O119" s="426"/>
      <c r="P119" s="426"/>
      <c r="Q119" s="426"/>
      <c r="R119" s="426"/>
      <c r="S119" s="426"/>
      <c r="T119" s="426"/>
      <c r="U119" s="426"/>
      <c r="V119" s="426"/>
      <c r="W119" s="426"/>
      <c r="X119" s="426"/>
      <c r="Y119" s="426"/>
      <c r="Z119" s="426"/>
      <c r="AA119" s="426"/>
    </row>
    <row r="120" spans="1:27" ht="15.75" customHeight="1">
      <c r="A120" s="426"/>
      <c r="B120" s="426"/>
      <c r="C120" s="426"/>
      <c r="D120" s="426"/>
      <c r="E120" s="426"/>
      <c r="F120" s="426"/>
      <c r="G120" s="426"/>
      <c r="H120" s="426"/>
      <c r="I120" s="426"/>
      <c r="J120" s="426"/>
      <c r="K120" s="426"/>
      <c r="L120" s="426"/>
      <c r="M120" s="426"/>
      <c r="N120" s="426"/>
      <c r="O120" s="426"/>
      <c r="P120" s="426"/>
      <c r="Q120" s="426"/>
      <c r="R120" s="426"/>
      <c r="S120" s="426"/>
      <c r="T120" s="426"/>
      <c r="U120" s="426"/>
      <c r="V120" s="426"/>
      <c r="W120" s="426"/>
      <c r="X120" s="426"/>
      <c r="Y120" s="426"/>
      <c r="Z120" s="426"/>
      <c r="AA120" s="426"/>
    </row>
    <row r="121" spans="1:27" ht="15.75" customHeight="1">
      <c r="A121" s="426"/>
      <c r="B121" s="426"/>
      <c r="C121" s="426"/>
      <c r="D121" s="426"/>
      <c r="E121" s="426"/>
      <c r="F121" s="426"/>
      <c r="G121" s="426"/>
      <c r="H121" s="426"/>
      <c r="I121" s="426"/>
      <c r="J121" s="426"/>
      <c r="K121" s="426"/>
      <c r="L121" s="426"/>
      <c r="M121" s="426"/>
      <c r="N121" s="426"/>
      <c r="O121" s="426"/>
      <c r="P121" s="426"/>
      <c r="Q121" s="426"/>
      <c r="R121" s="426"/>
      <c r="S121" s="426"/>
      <c r="T121" s="426"/>
      <c r="U121" s="426"/>
      <c r="V121" s="426"/>
      <c r="W121" s="426"/>
      <c r="X121" s="426"/>
      <c r="Y121" s="426"/>
      <c r="Z121" s="426"/>
      <c r="AA121" s="426"/>
    </row>
    <row r="122" spans="1:27" ht="15.75" customHeight="1">
      <c r="A122" s="426"/>
      <c r="B122" s="426"/>
      <c r="C122" s="426"/>
      <c r="D122" s="426"/>
      <c r="E122" s="426"/>
      <c r="F122" s="426"/>
      <c r="G122" s="426"/>
      <c r="H122" s="426"/>
      <c r="I122" s="426"/>
      <c r="J122" s="426"/>
      <c r="K122" s="426"/>
      <c r="L122" s="426"/>
      <c r="M122" s="426"/>
      <c r="N122" s="426"/>
      <c r="O122" s="426"/>
      <c r="P122" s="426"/>
      <c r="Q122" s="426"/>
      <c r="R122" s="426"/>
      <c r="S122" s="426"/>
      <c r="T122" s="426"/>
      <c r="U122" s="426"/>
      <c r="V122" s="426"/>
      <c r="W122" s="426"/>
      <c r="X122" s="426"/>
      <c r="Y122" s="426"/>
      <c r="Z122" s="426"/>
      <c r="AA122" s="426"/>
    </row>
    <row r="123" spans="1:27" ht="15.75" customHeight="1">
      <c r="A123" s="426"/>
      <c r="B123" s="426"/>
      <c r="C123" s="426"/>
      <c r="D123" s="426"/>
      <c r="E123" s="426"/>
      <c r="F123" s="426"/>
      <c r="G123" s="426"/>
      <c r="H123" s="426"/>
      <c r="I123" s="426"/>
      <c r="J123" s="426"/>
      <c r="K123" s="426"/>
      <c r="L123" s="426"/>
      <c r="M123" s="426"/>
      <c r="N123" s="426"/>
      <c r="O123" s="426"/>
      <c r="P123" s="426"/>
      <c r="Q123" s="426"/>
      <c r="R123" s="426"/>
      <c r="S123" s="426"/>
      <c r="T123" s="426"/>
      <c r="U123" s="426"/>
      <c r="V123" s="426"/>
      <c r="W123" s="426"/>
      <c r="X123" s="426"/>
      <c r="Y123" s="426"/>
      <c r="Z123" s="426"/>
      <c r="AA123" s="426"/>
    </row>
    <row r="124" spans="1:27" ht="15.75" customHeight="1">
      <c r="A124" s="426"/>
      <c r="B124" s="426"/>
      <c r="C124" s="426"/>
      <c r="D124" s="426"/>
      <c r="E124" s="426"/>
      <c r="F124" s="426"/>
      <c r="G124" s="426"/>
      <c r="H124" s="426"/>
      <c r="I124" s="426"/>
      <c r="J124" s="426"/>
      <c r="K124" s="426"/>
      <c r="L124" s="426"/>
      <c r="M124" s="426"/>
      <c r="N124" s="426"/>
      <c r="O124" s="426"/>
      <c r="P124" s="426"/>
      <c r="Q124" s="426"/>
      <c r="R124" s="426"/>
      <c r="S124" s="426"/>
      <c r="T124" s="426"/>
      <c r="U124" s="426"/>
      <c r="V124" s="426"/>
      <c r="W124" s="426"/>
      <c r="X124" s="426"/>
      <c r="Y124" s="426"/>
      <c r="Z124" s="426"/>
      <c r="AA124" s="426"/>
    </row>
    <row r="125" spans="1:27" ht="15.75" customHeight="1">
      <c r="A125" s="426"/>
      <c r="B125" s="426"/>
      <c r="C125" s="426"/>
      <c r="D125" s="426"/>
      <c r="E125" s="426"/>
      <c r="F125" s="426"/>
      <c r="G125" s="426"/>
      <c r="H125" s="426"/>
      <c r="I125" s="426"/>
      <c r="J125" s="426"/>
      <c r="K125" s="426"/>
      <c r="L125" s="426"/>
      <c r="M125" s="426"/>
      <c r="N125" s="426"/>
      <c r="O125" s="426"/>
      <c r="P125" s="426"/>
      <c r="Q125" s="426"/>
      <c r="R125" s="426"/>
      <c r="S125" s="426"/>
      <c r="T125" s="426"/>
      <c r="U125" s="426"/>
      <c r="V125" s="426"/>
      <c r="W125" s="426"/>
      <c r="X125" s="426"/>
      <c r="Y125" s="426"/>
      <c r="Z125" s="426"/>
      <c r="AA125" s="426"/>
    </row>
    <row r="126" spans="1:27" ht="15.75" customHeight="1">
      <c r="A126" s="426"/>
      <c r="B126" s="426"/>
      <c r="C126" s="426"/>
      <c r="D126" s="426"/>
      <c r="E126" s="426"/>
      <c r="F126" s="426"/>
      <c r="G126" s="426"/>
      <c r="H126" s="426"/>
      <c r="I126" s="426"/>
      <c r="J126" s="426"/>
      <c r="K126" s="426"/>
      <c r="L126" s="426"/>
      <c r="M126" s="426"/>
      <c r="N126" s="426"/>
      <c r="O126" s="426"/>
      <c r="P126" s="426"/>
      <c r="Q126" s="426"/>
      <c r="R126" s="426"/>
      <c r="S126" s="426"/>
      <c r="T126" s="426"/>
      <c r="U126" s="426"/>
      <c r="V126" s="426"/>
      <c r="W126" s="426"/>
      <c r="X126" s="426"/>
      <c r="Y126" s="426"/>
      <c r="Z126" s="426"/>
      <c r="AA126" s="426"/>
    </row>
    <row r="127" spans="1:27" ht="15.75" customHeight="1">
      <c r="A127" s="426"/>
      <c r="B127" s="426"/>
      <c r="C127" s="426"/>
      <c r="D127" s="426"/>
      <c r="E127" s="426"/>
      <c r="F127" s="426"/>
      <c r="G127" s="426"/>
      <c r="H127" s="426"/>
      <c r="I127" s="426"/>
      <c r="J127" s="426"/>
      <c r="K127" s="426"/>
      <c r="L127" s="426"/>
      <c r="M127" s="426"/>
      <c r="N127" s="426"/>
      <c r="O127" s="426"/>
      <c r="P127" s="426"/>
      <c r="Q127" s="426"/>
      <c r="R127" s="426"/>
      <c r="S127" s="426"/>
      <c r="T127" s="426"/>
      <c r="U127" s="426"/>
      <c r="V127" s="426"/>
      <c r="W127" s="426"/>
      <c r="X127" s="426"/>
      <c r="Y127" s="426"/>
      <c r="Z127" s="426"/>
      <c r="AA127" s="426"/>
    </row>
    <row r="128" spans="1:27" ht="15.75" customHeight="1">
      <c r="A128" s="426"/>
      <c r="B128" s="426"/>
      <c r="C128" s="426"/>
      <c r="D128" s="426"/>
      <c r="E128" s="426"/>
      <c r="F128" s="426"/>
      <c r="G128" s="426"/>
      <c r="H128" s="426"/>
      <c r="I128" s="426"/>
      <c r="J128" s="426"/>
      <c r="K128" s="426"/>
      <c r="L128" s="426"/>
      <c r="M128" s="426"/>
      <c r="N128" s="426"/>
      <c r="O128" s="426"/>
      <c r="P128" s="426"/>
      <c r="Q128" s="426"/>
      <c r="R128" s="426"/>
      <c r="S128" s="426"/>
      <c r="T128" s="426"/>
      <c r="U128" s="426"/>
      <c r="V128" s="426"/>
      <c r="W128" s="426"/>
      <c r="X128" s="426"/>
      <c r="Y128" s="426"/>
      <c r="Z128" s="426"/>
      <c r="AA128" s="426"/>
    </row>
    <row r="129" spans="1:27" ht="15.75" customHeight="1">
      <c r="A129" s="426"/>
      <c r="B129" s="426"/>
      <c r="C129" s="426"/>
      <c r="D129" s="426"/>
      <c r="E129" s="426"/>
      <c r="F129" s="426"/>
      <c r="G129" s="426"/>
      <c r="H129" s="426"/>
      <c r="I129" s="426"/>
      <c r="J129" s="426"/>
      <c r="K129" s="426"/>
      <c r="L129" s="426"/>
      <c r="M129" s="426"/>
      <c r="N129" s="426"/>
      <c r="O129" s="426"/>
      <c r="P129" s="426"/>
      <c r="Q129" s="426"/>
      <c r="R129" s="426"/>
      <c r="S129" s="426"/>
      <c r="T129" s="426"/>
      <c r="U129" s="426"/>
      <c r="V129" s="426"/>
      <c r="W129" s="426"/>
      <c r="X129" s="426"/>
      <c r="Y129" s="426"/>
      <c r="Z129" s="426"/>
      <c r="AA129" s="426"/>
    </row>
    <row r="130" spans="1:27" ht="15.75" customHeight="1">
      <c r="A130" s="426"/>
      <c r="B130" s="426"/>
      <c r="C130" s="426"/>
      <c r="D130" s="426"/>
      <c r="E130" s="426"/>
      <c r="F130" s="426"/>
      <c r="G130" s="426"/>
      <c r="H130" s="426"/>
      <c r="I130" s="426"/>
      <c r="J130" s="426"/>
      <c r="K130" s="426"/>
      <c r="L130" s="426"/>
      <c r="M130" s="426"/>
      <c r="N130" s="426"/>
      <c r="O130" s="426"/>
      <c r="P130" s="426"/>
      <c r="Q130" s="426"/>
      <c r="R130" s="426"/>
      <c r="S130" s="426"/>
      <c r="T130" s="426"/>
      <c r="U130" s="426"/>
      <c r="V130" s="426"/>
      <c r="W130" s="426"/>
      <c r="X130" s="426"/>
      <c r="Y130" s="426"/>
      <c r="Z130" s="426"/>
      <c r="AA130" s="426"/>
    </row>
    <row r="131" spans="1:27" ht="15.75" customHeight="1">
      <c r="A131" s="426"/>
      <c r="B131" s="426"/>
      <c r="C131" s="426"/>
      <c r="D131" s="426"/>
      <c r="E131" s="426"/>
      <c r="F131" s="426"/>
      <c r="G131" s="426"/>
      <c r="H131" s="426"/>
      <c r="I131" s="426"/>
      <c r="J131" s="426"/>
      <c r="K131" s="426"/>
      <c r="L131" s="426"/>
      <c r="M131" s="426"/>
      <c r="N131" s="426"/>
      <c r="O131" s="426"/>
      <c r="P131" s="426"/>
      <c r="Q131" s="426"/>
      <c r="R131" s="426"/>
      <c r="S131" s="426"/>
      <c r="T131" s="426"/>
      <c r="U131" s="426"/>
      <c r="V131" s="426"/>
      <c r="W131" s="426"/>
      <c r="X131" s="426"/>
      <c r="Y131" s="426"/>
      <c r="Z131" s="426"/>
      <c r="AA131" s="426"/>
    </row>
    <row r="132" spans="1:27" ht="15.75" customHeight="1">
      <c r="A132" s="426"/>
      <c r="B132" s="426"/>
      <c r="C132" s="426"/>
      <c r="D132" s="426"/>
      <c r="E132" s="426"/>
      <c r="F132" s="426"/>
      <c r="G132" s="426"/>
      <c r="H132" s="426"/>
      <c r="I132" s="426"/>
      <c r="J132" s="426"/>
      <c r="K132" s="426"/>
      <c r="L132" s="426"/>
      <c r="M132" s="426"/>
      <c r="N132" s="426"/>
      <c r="O132" s="426"/>
      <c r="P132" s="426"/>
      <c r="Q132" s="426"/>
      <c r="R132" s="426"/>
      <c r="S132" s="426"/>
      <c r="T132" s="426"/>
      <c r="U132" s="426"/>
      <c r="V132" s="426"/>
      <c r="W132" s="426"/>
      <c r="X132" s="426"/>
      <c r="Y132" s="426"/>
      <c r="Z132" s="426"/>
      <c r="AA132" s="426"/>
    </row>
    <row r="133" spans="1:27" ht="15.75" customHeight="1">
      <c r="A133" s="426"/>
      <c r="B133" s="426"/>
      <c r="C133" s="426"/>
      <c r="D133" s="426"/>
      <c r="E133" s="426"/>
      <c r="F133" s="426"/>
      <c r="G133" s="426"/>
      <c r="H133" s="426"/>
      <c r="I133" s="426"/>
      <c r="J133" s="426"/>
      <c r="K133" s="426"/>
      <c r="L133" s="426"/>
      <c r="M133" s="426"/>
      <c r="N133" s="426"/>
      <c r="O133" s="426"/>
      <c r="P133" s="426"/>
      <c r="Q133" s="426"/>
      <c r="R133" s="426"/>
      <c r="S133" s="426"/>
      <c r="T133" s="426"/>
      <c r="U133" s="426"/>
      <c r="V133" s="426"/>
      <c r="W133" s="426"/>
      <c r="X133" s="426"/>
      <c r="Y133" s="426"/>
      <c r="Z133" s="426"/>
      <c r="AA133" s="426"/>
    </row>
    <row r="134" spans="1:27" ht="15.75" customHeight="1">
      <c r="A134" s="426"/>
      <c r="B134" s="426"/>
      <c r="C134" s="426"/>
      <c r="D134" s="426"/>
      <c r="E134" s="426"/>
      <c r="F134" s="426"/>
      <c r="G134" s="426"/>
      <c r="H134" s="426"/>
      <c r="I134" s="426"/>
      <c r="J134" s="426"/>
      <c r="K134" s="426"/>
      <c r="L134" s="426"/>
      <c r="M134" s="426"/>
      <c r="N134" s="426"/>
      <c r="O134" s="426"/>
      <c r="P134" s="426"/>
      <c r="Q134" s="426"/>
      <c r="R134" s="426"/>
      <c r="S134" s="426"/>
      <c r="T134" s="426"/>
      <c r="U134" s="426"/>
      <c r="V134" s="426"/>
      <c r="W134" s="426"/>
      <c r="X134" s="426"/>
      <c r="Y134" s="426"/>
      <c r="Z134" s="426"/>
      <c r="AA134" s="426"/>
    </row>
    <row r="135" spans="1:27" ht="15.75" customHeight="1">
      <c r="A135" s="426"/>
      <c r="B135" s="426"/>
      <c r="C135" s="426"/>
      <c r="D135" s="426"/>
      <c r="E135" s="426"/>
      <c r="F135" s="426"/>
      <c r="G135" s="426"/>
      <c r="H135" s="426"/>
      <c r="I135" s="426"/>
      <c r="J135" s="426"/>
      <c r="K135" s="426"/>
      <c r="L135" s="426"/>
      <c r="M135" s="426"/>
      <c r="N135" s="426"/>
      <c r="O135" s="426"/>
      <c r="P135" s="426"/>
      <c r="Q135" s="426"/>
      <c r="R135" s="426"/>
      <c r="S135" s="426"/>
      <c r="T135" s="426"/>
      <c r="U135" s="426"/>
      <c r="V135" s="426"/>
      <c r="W135" s="426"/>
      <c r="X135" s="426"/>
      <c r="Y135" s="426"/>
      <c r="Z135" s="426"/>
      <c r="AA135" s="426"/>
    </row>
    <row r="136" spans="1:27" ht="15.75" customHeight="1">
      <c r="A136" s="426"/>
      <c r="B136" s="426"/>
      <c r="C136" s="426"/>
      <c r="D136" s="426"/>
      <c r="E136" s="426"/>
      <c r="F136" s="426"/>
      <c r="G136" s="426"/>
      <c r="H136" s="426"/>
      <c r="I136" s="426"/>
      <c r="J136" s="426"/>
      <c r="K136" s="426"/>
      <c r="L136" s="426"/>
      <c r="M136" s="426"/>
      <c r="N136" s="426"/>
      <c r="O136" s="426"/>
      <c r="P136" s="426"/>
      <c r="Q136" s="426"/>
      <c r="R136" s="426"/>
      <c r="S136" s="426"/>
      <c r="T136" s="426"/>
      <c r="U136" s="426"/>
      <c r="V136" s="426"/>
      <c r="W136" s="426"/>
      <c r="X136" s="426"/>
      <c r="Y136" s="426"/>
      <c r="Z136" s="426"/>
      <c r="AA136" s="426"/>
    </row>
    <row r="137" spans="1:27" ht="15.75" customHeight="1">
      <c r="A137" s="426"/>
      <c r="B137" s="426"/>
      <c r="C137" s="426"/>
      <c r="D137" s="426"/>
      <c r="E137" s="426"/>
      <c r="F137" s="426"/>
      <c r="G137" s="426"/>
      <c r="H137" s="426"/>
      <c r="I137" s="426"/>
      <c r="J137" s="426"/>
      <c r="K137" s="426"/>
      <c r="L137" s="426"/>
      <c r="M137" s="426"/>
      <c r="N137" s="426"/>
      <c r="O137" s="426"/>
      <c r="P137" s="426"/>
      <c r="Q137" s="426"/>
      <c r="R137" s="426"/>
      <c r="S137" s="426"/>
      <c r="T137" s="426"/>
      <c r="U137" s="426"/>
      <c r="V137" s="426"/>
      <c r="W137" s="426"/>
      <c r="X137" s="426"/>
      <c r="Y137" s="426"/>
      <c r="Z137" s="426"/>
      <c r="AA137" s="426"/>
    </row>
    <row r="138" spans="1:27" ht="15.75" customHeight="1">
      <c r="A138" s="426"/>
      <c r="B138" s="426"/>
      <c r="C138" s="426"/>
      <c r="D138" s="426"/>
      <c r="E138" s="426"/>
      <c r="F138" s="426"/>
      <c r="G138" s="426"/>
      <c r="H138" s="426"/>
      <c r="I138" s="426"/>
      <c r="J138" s="426"/>
      <c r="K138" s="426"/>
      <c r="L138" s="426"/>
      <c r="M138" s="426"/>
      <c r="N138" s="426"/>
      <c r="O138" s="426"/>
      <c r="P138" s="426"/>
      <c r="Q138" s="426"/>
      <c r="R138" s="426"/>
      <c r="S138" s="426"/>
      <c r="T138" s="426"/>
      <c r="U138" s="426"/>
      <c r="V138" s="426"/>
      <c r="W138" s="426"/>
      <c r="X138" s="426"/>
      <c r="Y138" s="426"/>
      <c r="Z138" s="426"/>
      <c r="AA138" s="426"/>
    </row>
    <row r="139" spans="1:27" ht="15.75" customHeight="1">
      <c r="A139" s="426"/>
      <c r="B139" s="426"/>
      <c r="C139" s="426"/>
      <c r="D139" s="426"/>
      <c r="E139" s="426"/>
      <c r="F139" s="426"/>
      <c r="G139" s="426"/>
      <c r="H139" s="426"/>
      <c r="I139" s="426"/>
      <c r="J139" s="426"/>
      <c r="K139" s="426"/>
      <c r="L139" s="426"/>
      <c r="M139" s="426"/>
      <c r="N139" s="426"/>
      <c r="O139" s="426"/>
      <c r="P139" s="426"/>
      <c r="Q139" s="426"/>
      <c r="R139" s="426"/>
      <c r="S139" s="426"/>
      <c r="T139" s="426"/>
      <c r="U139" s="426"/>
      <c r="V139" s="426"/>
      <c r="W139" s="426"/>
      <c r="X139" s="426"/>
      <c r="Y139" s="426"/>
      <c r="Z139" s="426"/>
      <c r="AA139" s="426"/>
    </row>
    <row r="140" spans="1:27" ht="15.75" customHeight="1">
      <c r="A140" s="426"/>
      <c r="B140" s="426"/>
      <c r="C140" s="426"/>
      <c r="D140" s="426"/>
      <c r="E140" s="426"/>
      <c r="F140" s="426"/>
      <c r="G140" s="426"/>
      <c r="H140" s="426"/>
      <c r="I140" s="426"/>
      <c r="J140" s="426"/>
      <c r="K140" s="426"/>
      <c r="L140" s="426"/>
      <c r="M140" s="426"/>
      <c r="N140" s="426"/>
      <c r="O140" s="426"/>
      <c r="P140" s="426"/>
      <c r="Q140" s="426"/>
      <c r="R140" s="426"/>
      <c r="S140" s="426"/>
      <c r="T140" s="426"/>
      <c r="U140" s="426"/>
      <c r="V140" s="426"/>
      <c r="W140" s="426"/>
      <c r="X140" s="426"/>
      <c r="Y140" s="426"/>
      <c r="Z140" s="426"/>
      <c r="AA140" s="426"/>
    </row>
    <row r="141" spans="1:27" ht="15.75" customHeight="1">
      <c r="A141" s="426"/>
      <c r="B141" s="426"/>
      <c r="C141" s="426"/>
      <c r="D141" s="426"/>
      <c r="E141" s="426"/>
      <c r="F141" s="426"/>
      <c r="G141" s="426"/>
      <c r="H141" s="426"/>
      <c r="I141" s="426"/>
      <c r="J141" s="426"/>
      <c r="K141" s="426"/>
      <c r="L141" s="426"/>
      <c r="M141" s="426"/>
      <c r="N141" s="426"/>
      <c r="O141" s="426"/>
      <c r="P141" s="426"/>
      <c r="Q141" s="426"/>
      <c r="R141" s="426"/>
      <c r="S141" s="426"/>
      <c r="T141" s="426"/>
      <c r="U141" s="426"/>
      <c r="V141" s="426"/>
      <c r="W141" s="426"/>
      <c r="X141" s="426"/>
      <c r="Y141" s="426"/>
      <c r="Z141" s="426"/>
      <c r="AA141" s="426"/>
    </row>
    <row r="142" spans="1:27" ht="15.75" customHeight="1">
      <c r="A142" s="426"/>
      <c r="B142" s="426"/>
      <c r="C142" s="426"/>
      <c r="D142" s="426"/>
      <c r="E142" s="426"/>
      <c r="F142" s="426"/>
      <c r="G142" s="426"/>
      <c r="H142" s="426"/>
      <c r="I142" s="426"/>
      <c r="J142" s="426"/>
      <c r="K142" s="426"/>
      <c r="L142" s="426"/>
      <c r="M142" s="426"/>
      <c r="N142" s="426"/>
      <c r="O142" s="426"/>
      <c r="P142" s="426"/>
      <c r="Q142" s="426"/>
      <c r="R142" s="426"/>
      <c r="S142" s="426"/>
      <c r="T142" s="426"/>
      <c r="U142" s="426"/>
      <c r="V142" s="426"/>
      <c r="W142" s="426"/>
      <c r="X142" s="426"/>
      <c r="Y142" s="426"/>
      <c r="Z142" s="426"/>
      <c r="AA142" s="426"/>
    </row>
    <row r="143" spans="1:27" ht="15.75" customHeight="1">
      <c r="A143" s="426"/>
      <c r="B143" s="426"/>
      <c r="C143" s="426"/>
      <c r="D143" s="426"/>
      <c r="E143" s="426"/>
      <c r="F143" s="426"/>
      <c r="G143" s="426"/>
      <c r="H143" s="426"/>
      <c r="I143" s="426"/>
      <c r="J143" s="426"/>
      <c r="K143" s="426"/>
      <c r="L143" s="426"/>
      <c r="M143" s="426"/>
      <c r="N143" s="426"/>
      <c r="O143" s="426"/>
      <c r="P143" s="426"/>
      <c r="Q143" s="426"/>
      <c r="R143" s="426"/>
      <c r="S143" s="426"/>
      <c r="T143" s="426"/>
      <c r="U143" s="426"/>
      <c r="V143" s="426"/>
      <c r="W143" s="426"/>
      <c r="X143" s="426"/>
      <c r="Y143" s="426"/>
      <c r="Z143" s="426"/>
      <c r="AA143" s="426"/>
    </row>
    <row r="144" spans="1:27" ht="15.75" customHeight="1">
      <c r="A144" s="426"/>
      <c r="B144" s="426"/>
      <c r="C144" s="426"/>
      <c r="D144" s="426"/>
      <c r="E144" s="426"/>
      <c r="F144" s="426"/>
      <c r="G144" s="426"/>
      <c r="H144" s="426"/>
      <c r="I144" s="426"/>
      <c r="J144" s="426"/>
      <c r="K144" s="426"/>
      <c r="L144" s="426"/>
      <c r="M144" s="426"/>
      <c r="N144" s="426"/>
      <c r="O144" s="426"/>
      <c r="P144" s="426"/>
      <c r="Q144" s="426"/>
      <c r="R144" s="426"/>
      <c r="S144" s="426"/>
      <c r="T144" s="426"/>
      <c r="U144" s="426"/>
      <c r="V144" s="426"/>
      <c r="W144" s="426"/>
      <c r="X144" s="426"/>
      <c r="Y144" s="426"/>
      <c r="Z144" s="426"/>
      <c r="AA144" s="426"/>
    </row>
    <row r="145" spans="1:27" ht="15.75" customHeight="1">
      <c r="A145" s="426"/>
      <c r="B145" s="426"/>
      <c r="C145" s="426"/>
      <c r="D145" s="426"/>
      <c r="E145" s="426"/>
      <c r="F145" s="426"/>
      <c r="G145" s="426"/>
      <c r="H145" s="426"/>
      <c r="I145" s="426"/>
      <c r="J145" s="426"/>
      <c r="K145" s="426"/>
      <c r="L145" s="426"/>
      <c r="M145" s="426"/>
      <c r="N145" s="426"/>
      <c r="O145" s="426"/>
      <c r="P145" s="426"/>
      <c r="Q145" s="426"/>
      <c r="R145" s="426"/>
      <c r="S145" s="426"/>
      <c r="T145" s="426"/>
      <c r="U145" s="426"/>
      <c r="V145" s="426"/>
      <c r="W145" s="426"/>
      <c r="X145" s="426"/>
      <c r="Y145" s="426"/>
      <c r="Z145" s="426"/>
      <c r="AA145" s="426"/>
    </row>
    <row r="146" spans="1:27" ht="15.75" customHeight="1">
      <c r="A146" s="426"/>
      <c r="B146" s="426"/>
      <c r="C146" s="426"/>
      <c r="D146" s="426"/>
      <c r="E146" s="426"/>
      <c r="F146" s="426"/>
      <c r="G146" s="426"/>
      <c r="H146" s="426"/>
      <c r="I146" s="426"/>
      <c r="J146" s="426"/>
      <c r="K146" s="426"/>
      <c r="L146" s="426"/>
      <c r="M146" s="426"/>
      <c r="N146" s="426"/>
      <c r="O146" s="426"/>
      <c r="P146" s="426"/>
      <c r="Q146" s="426"/>
      <c r="R146" s="426"/>
      <c r="S146" s="426"/>
      <c r="T146" s="426"/>
      <c r="U146" s="426"/>
      <c r="V146" s="426"/>
      <c r="W146" s="426"/>
      <c r="X146" s="426"/>
      <c r="Y146" s="426"/>
      <c r="Z146" s="426"/>
      <c r="AA146" s="426"/>
    </row>
    <row r="147" spans="1:27" ht="15.75" customHeight="1">
      <c r="A147" s="426"/>
      <c r="B147" s="426"/>
      <c r="C147" s="426"/>
      <c r="D147" s="426"/>
      <c r="E147" s="426"/>
      <c r="F147" s="426"/>
      <c r="G147" s="426"/>
      <c r="H147" s="426"/>
      <c r="I147" s="426"/>
      <c r="J147" s="426"/>
      <c r="K147" s="426"/>
      <c r="L147" s="426"/>
      <c r="M147" s="426"/>
      <c r="N147" s="426"/>
      <c r="O147" s="426"/>
      <c r="P147" s="426"/>
      <c r="Q147" s="426"/>
      <c r="R147" s="426"/>
      <c r="S147" s="426"/>
      <c r="T147" s="426"/>
      <c r="U147" s="426"/>
      <c r="V147" s="426"/>
      <c r="W147" s="426"/>
      <c r="X147" s="426"/>
      <c r="Y147" s="426"/>
      <c r="Z147" s="426"/>
      <c r="AA147" s="426"/>
    </row>
    <row r="148" spans="1:27" ht="15.75" customHeight="1">
      <c r="A148" s="426"/>
      <c r="B148" s="426"/>
      <c r="C148" s="426"/>
      <c r="D148" s="426"/>
      <c r="E148" s="426"/>
      <c r="F148" s="426"/>
      <c r="G148" s="426"/>
      <c r="H148" s="426"/>
      <c r="I148" s="426"/>
      <c r="J148" s="426"/>
      <c r="K148" s="426"/>
      <c r="L148" s="426"/>
      <c r="M148" s="426"/>
      <c r="N148" s="426"/>
      <c r="O148" s="426"/>
      <c r="P148" s="426"/>
      <c r="Q148" s="426"/>
      <c r="R148" s="426"/>
      <c r="S148" s="426"/>
      <c r="T148" s="426"/>
      <c r="U148" s="426"/>
      <c r="V148" s="426"/>
      <c r="W148" s="426"/>
      <c r="X148" s="426"/>
      <c r="Y148" s="426"/>
      <c r="Z148" s="426"/>
      <c r="AA148" s="426"/>
    </row>
    <row r="149" spans="1:27" ht="15.75" customHeight="1">
      <c r="A149" s="426"/>
      <c r="B149" s="426"/>
      <c r="C149" s="426"/>
      <c r="D149" s="426"/>
      <c r="E149" s="426"/>
      <c r="F149" s="426"/>
      <c r="G149" s="426"/>
      <c r="H149" s="426"/>
      <c r="I149" s="426"/>
      <c r="J149" s="426"/>
      <c r="K149" s="426"/>
      <c r="L149" s="426"/>
      <c r="M149" s="426"/>
      <c r="N149" s="426"/>
      <c r="O149" s="426"/>
      <c r="P149" s="426"/>
      <c r="Q149" s="426"/>
      <c r="R149" s="426"/>
      <c r="S149" s="426"/>
      <c r="T149" s="426"/>
      <c r="U149" s="426"/>
      <c r="V149" s="426"/>
      <c r="W149" s="426"/>
      <c r="X149" s="426"/>
      <c r="Y149" s="426"/>
      <c r="Z149" s="426"/>
      <c r="AA149" s="426"/>
    </row>
    <row r="150" spans="1:27" ht="15.75" customHeight="1">
      <c r="A150" s="426"/>
      <c r="B150" s="426"/>
      <c r="C150" s="426"/>
      <c r="D150" s="426"/>
      <c r="E150" s="426"/>
      <c r="F150" s="426"/>
      <c r="G150" s="426"/>
      <c r="H150" s="426"/>
      <c r="I150" s="426"/>
      <c r="J150" s="426"/>
      <c r="K150" s="426"/>
      <c r="L150" s="426"/>
      <c r="M150" s="426"/>
      <c r="N150" s="426"/>
      <c r="O150" s="426"/>
      <c r="P150" s="426"/>
      <c r="Q150" s="426"/>
      <c r="R150" s="426"/>
      <c r="S150" s="426"/>
      <c r="T150" s="426"/>
      <c r="U150" s="426"/>
      <c r="V150" s="426"/>
      <c r="W150" s="426"/>
      <c r="X150" s="426"/>
      <c r="Y150" s="426"/>
      <c r="Z150" s="426"/>
      <c r="AA150" s="426"/>
    </row>
    <row r="151" spans="1:27" ht="15.75" customHeight="1">
      <c r="A151" s="426"/>
      <c r="B151" s="426"/>
      <c r="C151" s="426"/>
      <c r="D151" s="426"/>
      <c r="E151" s="426"/>
      <c r="F151" s="426"/>
      <c r="G151" s="426"/>
      <c r="H151" s="426"/>
      <c r="I151" s="426"/>
      <c r="J151" s="426"/>
      <c r="K151" s="426"/>
      <c r="L151" s="426"/>
      <c r="M151" s="426"/>
      <c r="N151" s="426"/>
      <c r="O151" s="426"/>
      <c r="P151" s="426"/>
      <c r="Q151" s="426"/>
      <c r="R151" s="426"/>
      <c r="S151" s="426"/>
      <c r="T151" s="426"/>
      <c r="U151" s="426"/>
      <c r="V151" s="426"/>
      <c r="W151" s="426"/>
      <c r="X151" s="426"/>
      <c r="Y151" s="426"/>
      <c r="Z151" s="426"/>
      <c r="AA151" s="426"/>
    </row>
    <row r="152" spans="1:27" ht="15.75" customHeight="1">
      <c r="A152" s="426"/>
      <c r="B152" s="426"/>
      <c r="C152" s="426"/>
      <c r="D152" s="426"/>
      <c r="E152" s="426"/>
      <c r="F152" s="426"/>
      <c r="G152" s="426"/>
      <c r="H152" s="426"/>
      <c r="I152" s="426"/>
      <c r="J152" s="426"/>
      <c r="K152" s="426"/>
      <c r="L152" s="426"/>
      <c r="M152" s="426"/>
      <c r="N152" s="426"/>
      <c r="O152" s="426"/>
      <c r="P152" s="426"/>
      <c r="Q152" s="426"/>
      <c r="R152" s="426"/>
      <c r="S152" s="426"/>
      <c r="T152" s="426"/>
      <c r="U152" s="426"/>
      <c r="V152" s="426"/>
      <c r="W152" s="426"/>
      <c r="X152" s="426"/>
      <c r="Y152" s="426"/>
      <c r="Z152" s="426"/>
      <c r="AA152" s="426"/>
    </row>
    <row r="153" spans="1:27" ht="15.75" customHeight="1">
      <c r="A153" s="426"/>
      <c r="B153" s="426"/>
      <c r="C153" s="426"/>
      <c r="D153" s="426"/>
      <c r="E153" s="426"/>
      <c r="F153" s="426"/>
      <c r="G153" s="426"/>
      <c r="H153" s="426"/>
      <c r="I153" s="426"/>
      <c r="J153" s="426"/>
      <c r="K153" s="426"/>
      <c r="L153" s="426"/>
      <c r="M153" s="426"/>
      <c r="N153" s="426"/>
      <c r="O153" s="426"/>
      <c r="P153" s="426"/>
      <c r="Q153" s="426"/>
      <c r="R153" s="426"/>
      <c r="S153" s="426"/>
      <c r="T153" s="426"/>
      <c r="U153" s="426"/>
      <c r="V153" s="426"/>
      <c r="W153" s="426"/>
      <c r="X153" s="426"/>
      <c r="Y153" s="426"/>
      <c r="Z153" s="426"/>
      <c r="AA153" s="426"/>
    </row>
    <row r="154" spans="1:27" ht="15.75" customHeight="1">
      <c r="A154" s="426"/>
      <c r="B154" s="426"/>
      <c r="C154" s="426"/>
      <c r="D154" s="426"/>
      <c r="E154" s="426"/>
      <c r="F154" s="426"/>
      <c r="G154" s="426"/>
      <c r="H154" s="426"/>
      <c r="I154" s="426"/>
      <c r="J154" s="426"/>
      <c r="K154" s="426"/>
      <c r="L154" s="426"/>
      <c r="M154" s="426"/>
      <c r="N154" s="426"/>
      <c r="O154" s="426"/>
      <c r="P154" s="426"/>
      <c r="Q154" s="426"/>
      <c r="R154" s="426"/>
      <c r="S154" s="426"/>
      <c r="T154" s="426"/>
      <c r="U154" s="426"/>
      <c r="V154" s="426"/>
      <c r="W154" s="426"/>
      <c r="X154" s="426"/>
      <c r="Y154" s="426"/>
      <c r="Z154" s="426"/>
      <c r="AA154" s="426"/>
    </row>
    <row r="155" spans="1:27" ht="15.75" customHeight="1">
      <c r="A155" s="426"/>
      <c r="B155" s="426"/>
      <c r="C155" s="426"/>
      <c r="D155" s="426"/>
      <c r="E155" s="426"/>
      <c r="F155" s="426"/>
      <c r="G155" s="426"/>
      <c r="H155" s="426"/>
      <c r="I155" s="426"/>
      <c r="J155" s="426"/>
      <c r="K155" s="426"/>
      <c r="L155" s="426"/>
      <c r="M155" s="426"/>
      <c r="N155" s="426"/>
      <c r="O155" s="426"/>
      <c r="P155" s="426"/>
      <c r="Q155" s="426"/>
      <c r="R155" s="426"/>
      <c r="S155" s="426"/>
      <c r="T155" s="426"/>
      <c r="U155" s="426"/>
      <c r="V155" s="426"/>
      <c r="W155" s="426"/>
      <c r="X155" s="426"/>
      <c r="Y155" s="426"/>
      <c r="Z155" s="426"/>
      <c r="AA155" s="426"/>
    </row>
    <row r="156" spans="1:27" ht="15.75" customHeight="1">
      <c r="A156" s="426"/>
      <c r="B156" s="426"/>
      <c r="C156" s="426"/>
      <c r="D156" s="426"/>
      <c r="E156" s="426"/>
      <c r="F156" s="426"/>
      <c r="G156" s="426"/>
      <c r="H156" s="426"/>
      <c r="I156" s="426"/>
      <c r="J156" s="426"/>
      <c r="K156" s="426"/>
      <c r="L156" s="426"/>
      <c r="M156" s="426"/>
      <c r="N156" s="426"/>
      <c r="O156" s="426"/>
      <c r="P156" s="426"/>
      <c r="Q156" s="426"/>
      <c r="R156" s="426"/>
      <c r="S156" s="426"/>
      <c r="T156" s="426"/>
      <c r="U156" s="426"/>
      <c r="V156" s="426"/>
      <c r="W156" s="426"/>
      <c r="X156" s="426"/>
      <c r="Y156" s="426"/>
      <c r="Z156" s="426"/>
      <c r="AA156" s="426"/>
    </row>
    <row r="157" spans="1:27" ht="15.75" customHeight="1">
      <c r="A157" s="426"/>
      <c r="B157" s="426"/>
      <c r="C157" s="426"/>
      <c r="D157" s="426"/>
      <c r="E157" s="426"/>
      <c r="F157" s="426"/>
      <c r="G157" s="426"/>
      <c r="H157" s="426"/>
      <c r="I157" s="426"/>
      <c r="J157" s="426"/>
      <c r="K157" s="426"/>
      <c r="L157" s="426"/>
      <c r="M157" s="426"/>
      <c r="N157" s="426"/>
      <c r="O157" s="426"/>
      <c r="P157" s="426"/>
      <c r="Q157" s="426"/>
      <c r="R157" s="426"/>
      <c r="S157" s="426"/>
      <c r="T157" s="426"/>
      <c r="U157" s="426"/>
      <c r="V157" s="426"/>
      <c r="W157" s="426"/>
      <c r="X157" s="426"/>
      <c r="Y157" s="426"/>
      <c r="Z157" s="426"/>
      <c r="AA157" s="426"/>
    </row>
    <row r="158" spans="1:27" ht="15.75" customHeight="1">
      <c r="A158" s="426"/>
      <c r="B158" s="426"/>
      <c r="C158" s="426"/>
      <c r="D158" s="426"/>
      <c r="E158" s="426"/>
      <c r="F158" s="426"/>
      <c r="G158" s="426"/>
      <c r="H158" s="426"/>
      <c r="I158" s="426"/>
      <c r="J158" s="426"/>
      <c r="K158" s="426"/>
      <c r="L158" s="426"/>
      <c r="M158" s="426"/>
      <c r="N158" s="426"/>
      <c r="O158" s="426"/>
      <c r="P158" s="426"/>
      <c r="Q158" s="426"/>
      <c r="R158" s="426"/>
      <c r="S158" s="426"/>
      <c r="T158" s="426"/>
      <c r="U158" s="426"/>
      <c r="V158" s="426"/>
      <c r="W158" s="426"/>
      <c r="X158" s="426"/>
      <c r="Y158" s="426"/>
      <c r="Z158" s="426"/>
      <c r="AA158" s="426"/>
    </row>
    <row r="159" spans="1:27" ht="15.75" customHeight="1">
      <c r="A159" s="426"/>
      <c r="B159" s="426"/>
      <c r="C159" s="426"/>
      <c r="D159" s="426"/>
      <c r="E159" s="426"/>
      <c r="F159" s="426"/>
      <c r="G159" s="426"/>
      <c r="H159" s="426"/>
      <c r="I159" s="426"/>
      <c r="J159" s="426"/>
      <c r="K159" s="426"/>
      <c r="L159" s="426"/>
      <c r="M159" s="426"/>
      <c r="N159" s="426"/>
      <c r="O159" s="426"/>
      <c r="P159" s="426"/>
      <c r="Q159" s="426"/>
      <c r="R159" s="426"/>
      <c r="S159" s="426"/>
      <c r="T159" s="426"/>
      <c r="U159" s="426"/>
      <c r="V159" s="426"/>
      <c r="W159" s="426"/>
      <c r="X159" s="426"/>
      <c r="Y159" s="426"/>
      <c r="Z159" s="426"/>
      <c r="AA159" s="426"/>
    </row>
    <row r="160" spans="1:27" ht="15.75" customHeight="1">
      <c r="A160" s="426"/>
      <c r="B160" s="426"/>
      <c r="C160" s="426"/>
      <c r="D160" s="426"/>
      <c r="E160" s="426"/>
      <c r="F160" s="426"/>
      <c r="G160" s="426"/>
      <c r="H160" s="426"/>
      <c r="I160" s="426"/>
      <c r="J160" s="426"/>
      <c r="K160" s="426"/>
      <c r="L160" s="426"/>
      <c r="M160" s="426"/>
      <c r="N160" s="426"/>
      <c r="O160" s="426"/>
      <c r="P160" s="426"/>
      <c r="Q160" s="426"/>
      <c r="R160" s="426"/>
      <c r="S160" s="426"/>
      <c r="T160" s="426"/>
      <c r="U160" s="426"/>
      <c r="V160" s="426"/>
      <c r="W160" s="426"/>
      <c r="X160" s="426"/>
      <c r="Y160" s="426"/>
      <c r="Z160" s="426"/>
      <c r="AA160" s="426"/>
    </row>
    <row r="161" spans="1:27" ht="15.75" customHeight="1">
      <c r="A161" s="426"/>
      <c r="B161" s="426"/>
      <c r="C161" s="426"/>
      <c r="D161" s="426"/>
      <c r="E161" s="426"/>
      <c r="F161" s="426"/>
      <c r="G161" s="426"/>
      <c r="H161" s="426"/>
      <c r="I161" s="426"/>
      <c r="J161" s="426"/>
      <c r="K161" s="426"/>
      <c r="L161" s="426"/>
      <c r="M161" s="426"/>
      <c r="N161" s="426"/>
      <c r="O161" s="426"/>
      <c r="P161" s="426"/>
      <c r="Q161" s="426"/>
      <c r="R161" s="426"/>
      <c r="S161" s="426"/>
      <c r="T161" s="426"/>
      <c r="U161" s="426"/>
      <c r="V161" s="426"/>
      <c r="W161" s="426"/>
      <c r="X161" s="426"/>
      <c r="Y161" s="426"/>
      <c r="Z161" s="426"/>
      <c r="AA161" s="426"/>
    </row>
    <row r="162" spans="1:27" ht="15.75" customHeight="1">
      <c r="A162" s="426"/>
      <c r="B162" s="426"/>
      <c r="C162" s="426"/>
      <c r="D162" s="426"/>
      <c r="E162" s="426"/>
      <c r="F162" s="426"/>
      <c r="G162" s="426"/>
      <c r="H162" s="426"/>
      <c r="I162" s="426"/>
      <c r="J162" s="426"/>
      <c r="K162" s="426"/>
      <c r="L162" s="426"/>
      <c r="M162" s="426"/>
      <c r="N162" s="426"/>
      <c r="O162" s="426"/>
      <c r="P162" s="426"/>
      <c r="Q162" s="426"/>
      <c r="R162" s="426"/>
      <c r="S162" s="426"/>
      <c r="T162" s="426"/>
      <c r="U162" s="426"/>
      <c r="V162" s="426"/>
      <c r="W162" s="426"/>
      <c r="X162" s="426"/>
      <c r="Y162" s="426"/>
      <c r="Z162" s="426"/>
      <c r="AA162" s="426"/>
    </row>
    <row r="163" spans="1:27" ht="15.75" customHeight="1">
      <c r="A163" s="426"/>
      <c r="B163" s="426"/>
      <c r="C163" s="426"/>
      <c r="D163" s="426"/>
      <c r="E163" s="426"/>
      <c r="F163" s="426"/>
      <c r="G163" s="426"/>
      <c r="H163" s="426"/>
      <c r="I163" s="426"/>
      <c r="J163" s="426"/>
      <c r="K163" s="426"/>
      <c r="L163" s="426"/>
      <c r="M163" s="426"/>
      <c r="N163" s="426"/>
      <c r="O163" s="426"/>
      <c r="P163" s="426"/>
      <c r="Q163" s="426"/>
      <c r="R163" s="426"/>
      <c r="S163" s="426"/>
      <c r="T163" s="426"/>
      <c r="U163" s="426"/>
      <c r="V163" s="426"/>
      <c r="W163" s="426"/>
      <c r="X163" s="426"/>
      <c r="Y163" s="426"/>
      <c r="Z163" s="426"/>
      <c r="AA163" s="426"/>
    </row>
    <row r="164" spans="1:27" ht="15.75" customHeight="1">
      <c r="A164" s="426"/>
      <c r="B164" s="426"/>
      <c r="C164" s="426"/>
      <c r="D164" s="426"/>
      <c r="E164" s="426"/>
      <c r="F164" s="426"/>
      <c r="G164" s="426"/>
      <c r="H164" s="426"/>
      <c r="I164" s="426"/>
      <c r="J164" s="426"/>
      <c r="K164" s="426"/>
      <c r="L164" s="426"/>
      <c r="M164" s="426"/>
      <c r="N164" s="426"/>
      <c r="O164" s="426"/>
      <c r="P164" s="426"/>
      <c r="Q164" s="426"/>
      <c r="R164" s="426"/>
      <c r="S164" s="426"/>
      <c r="T164" s="426"/>
      <c r="U164" s="426"/>
      <c r="V164" s="426"/>
      <c r="W164" s="426"/>
      <c r="X164" s="426"/>
      <c r="Y164" s="426"/>
      <c r="Z164" s="426"/>
      <c r="AA164" s="426"/>
    </row>
    <row r="165" spans="1:27" ht="15.75" customHeight="1">
      <c r="A165" s="426"/>
      <c r="B165" s="426"/>
      <c r="C165" s="426"/>
      <c r="D165" s="426"/>
      <c r="E165" s="426"/>
      <c r="F165" s="426"/>
      <c r="G165" s="426"/>
      <c r="H165" s="426"/>
      <c r="I165" s="426"/>
      <c r="J165" s="426"/>
      <c r="K165" s="426"/>
      <c r="L165" s="426"/>
      <c r="M165" s="426"/>
      <c r="N165" s="426"/>
      <c r="O165" s="426"/>
      <c r="P165" s="426"/>
      <c r="Q165" s="426"/>
      <c r="R165" s="426"/>
      <c r="S165" s="426"/>
      <c r="T165" s="426"/>
      <c r="U165" s="426"/>
      <c r="V165" s="426"/>
      <c r="W165" s="426"/>
      <c r="X165" s="426"/>
      <c r="Y165" s="426"/>
      <c r="Z165" s="426"/>
      <c r="AA165" s="426"/>
    </row>
    <row r="166" spans="1:27" ht="15.75" customHeight="1">
      <c r="A166" s="426"/>
      <c r="B166" s="426"/>
      <c r="C166" s="426"/>
      <c r="D166" s="426"/>
      <c r="E166" s="426"/>
      <c r="F166" s="426"/>
      <c r="G166" s="426"/>
      <c r="H166" s="426"/>
      <c r="I166" s="426"/>
      <c r="J166" s="426"/>
      <c r="K166" s="426"/>
      <c r="L166" s="426"/>
      <c r="M166" s="426"/>
      <c r="N166" s="426"/>
      <c r="O166" s="426"/>
      <c r="P166" s="426"/>
      <c r="Q166" s="426"/>
      <c r="R166" s="426"/>
      <c r="S166" s="426"/>
      <c r="T166" s="426"/>
      <c r="U166" s="426"/>
      <c r="V166" s="426"/>
      <c r="W166" s="426"/>
      <c r="X166" s="426"/>
      <c r="Y166" s="426"/>
      <c r="Z166" s="426"/>
      <c r="AA166" s="426"/>
    </row>
    <row r="167" spans="1:27" ht="15.75" customHeight="1">
      <c r="A167" s="426"/>
      <c r="B167" s="426"/>
      <c r="C167" s="426"/>
      <c r="D167" s="426"/>
      <c r="E167" s="426"/>
      <c r="F167" s="426"/>
      <c r="G167" s="426"/>
      <c r="H167" s="426"/>
      <c r="I167" s="426"/>
      <c r="J167" s="426"/>
      <c r="K167" s="426"/>
      <c r="L167" s="426"/>
      <c r="M167" s="426"/>
      <c r="N167" s="426"/>
      <c r="O167" s="426"/>
      <c r="P167" s="426"/>
      <c r="Q167" s="426"/>
      <c r="R167" s="426"/>
      <c r="S167" s="426"/>
      <c r="T167" s="426"/>
      <c r="U167" s="426"/>
      <c r="V167" s="426"/>
      <c r="W167" s="426"/>
      <c r="X167" s="426"/>
      <c r="Y167" s="426"/>
      <c r="Z167" s="426"/>
      <c r="AA167" s="426"/>
    </row>
    <row r="168" spans="1:27" ht="15.75" customHeight="1">
      <c r="A168" s="426"/>
      <c r="B168" s="426"/>
      <c r="C168" s="426"/>
      <c r="D168" s="426"/>
      <c r="E168" s="426"/>
      <c r="F168" s="426"/>
      <c r="G168" s="426"/>
      <c r="H168" s="426"/>
      <c r="I168" s="426"/>
      <c r="J168" s="426"/>
      <c r="K168" s="426"/>
      <c r="L168" s="426"/>
      <c r="M168" s="426"/>
      <c r="N168" s="426"/>
      <c r="O168" s="426"/>
      <c r="P168" s="426"/>
      <c r="Q168" s="426"/>
      <c r="R168" s="426"/>
      <c r="S168" s="426"/>
      <c r="T168" s="426"/>
      <c r="U168" s="426"/>
      <c r="V168" s="426"/>
      <c r="W168" s="426"/>
      <c r="X168" s="426"/>
      <c r="Y168" s="426"/>
      <c r="Z168" s="426"/>
      <c r="AA168" s="426"/>
    </row>
    <row r="169" spans="1:27" ht="15.75" customHeight="1">
      <c r="A169" s="426"/>
      <c r="B169" s="426"/>
      <c r="C169" s="426"/>
      <c r="D169" s="426"/>
      <c r="E169" s="426"/>
      <c r="F169" s="426"/>
      <c r="G169" s="426"/>
      <c r="H169" s="426"/>
      <c r="I169" s="426"/>
      <c r="J169" s="426"/>
      <c r="K169" s="426"/>
      <c r="L169" s="426"/>
      <c r="M169" s="426"/>
      <c r="N169" s="426"/>
      <c r="O169" s="426"/>
      <c r="P169" s="426"/>
      <c r="Q169" s="426"/>
      <c r="R169" s="426"/>
      <c r="S169" s="426"/>
      <c r="T169" s="426"/>
      <c r="U169" s="426"/>
      <c r="V169" s="426"/>
      <c r="W169" s="426"/>
      <c r="X169" s="426"/>
      <c r="Y169" s="426"/>
      <c r="Z169" s="426"/>
      <c r="AA169" s="426"/>
    </row>
    <row r="170" spans="1:27" ht="15.75" customHeight="1">
      <c r="A170" s="426"/>
      <c r="B170" s="426"/>
      <c r="C170" s="426"/>
      <c r="D170" s="426"/>
      <c r="E170" s="426"/>
      <c r="F170" s="426"/>
      <c r="G170" s="426"/>
      <c r="H170" s="426"/>
      <c r="I170" s="426"/>
      <c r="J170" s="426"/>
      <c r="K170" s="426"/>
      <c r="L170" s="426"/>
      <c r="M170" s="426"/>
      <c r="N170" s="426"/>
      <c r="O170" s="426"/>
      <c r="P170" s="426"/>
      <c r="Q170" s="426"/>
      <c r="R170" s="426"/>
      <c r="S170" s="426"/>
      <c r="T170" s="426"/>
      <c r="U170" s="426"/>
      <c r="V170" s="426"/>
      <c r="W170" s="426"/>
      <c r="X170" s="426"/>
      <c r="Y170" s="426"/>
      <c r="Z170" s="426"/>
      <c r="AA170" s="426"/>
    </row>
    <row r="171" spans="1:27" ht="15.75" customHeight="1">
      <c r="A171" s="426"/>
      <c r="B171" s="426"/>
      <c r="C171" s="426"/>
      <c r="D171" s="426"/>
      <c r="E171" s="426"/>
      <c r="F171" s="426"/>
      <c r="G171" s="426"/>
      <c r="H171" s="426"/>
      <c r="I171" s="426"/>
      <c r="J171" s="426"/>
      <c r="K171" s="426"/>
      <c r="L171" s="426"/>
      <c r="M171" s="426"/>
      <c r="N171" s="426"/>
      <c r="O171" s="426"/>
      <c r="P171" s="426"/>
      <c r="Q171" s="426"/>
      <c r="R171" s="426"/>
      <c r="S171" s="426"/>
      <c r="T171" s="426"/>
      <c r="U171" s="426"/>
      <c r="V171" s="426"/>
      <c r="W171" s="426"/>
      <c r="X171" s="426"/>
      <c r="Y171" s="426"/>
      <c r="Z171" s="426"/>
      <c r="AA171" s="426"/>
    </row>
    <row r="172" spans="1:27" ht="15.75" customHeight="1">
      <c r="A172" s="426"/>
      <c r="B172" s="426"/>
      <c r="C172" s="426"/>
      <c r="D172" s="426"/>
      <c r="E172" s="426"/>
      <c r="F172" s="426"/>
      <c r="G172" s="426"/>
      <c r="H172" s="426"/>
      <c r="I172" s="426"/>
      <c r="J172" s="426"/>
      <c r="K172" s="426"/>
      <c r="L172" s="426"/>
      <c r="M172" s="426"/>
      <c r="N172" s="426"/>
      <c r="O172" s="426"/>
      <c r="P172" s="426"/>
      <c r="Q172" s="426"/>
      <c r="R172" s="426"/>
      <c r="S172" s="426"/>
      <c r="T172" s="426"/>
      <c r="U172" s="426"/>
      <c r="V172" s="426"/>
      <c r="W172" s="426"/>
      <c r="X172" s="426"/>
      <c r="Y172" s="426"/>
      <c r="Z172" s="426"/>
      <c r="AA172" s="426"/>
    </row>
    <row r="173" spans="1:27" ht="15.75" customHeight="1">
      <c r="A173" s="426"/>
      <c r="B173" s="426"/>
      <c r="C173" s="426"/>
      <c r="D173" s="426"/>
      <c r="E173" s="426"/>
      <c r="F173" s="426"/>
      <c r="G173" s="426"/>
      <c r="H173" s="426"/>
      <c r="I173" s="426"/>
      <c r="J173" s="426"/>
      <c r="K173" s="426"/>
      <c r="L173" s="426"/>
      <c r="M173" s="426"/>
      <c r="N173" s="426"/>
      <c r="O173" s="426"/>
      <c r="P173" s="426"/>
      <c r="Q173" s="426"/>
      <c r="R173" s="426"/>
      <c r="S173" s="426"/>
      <c r="T173" s="426"/>
      <c r="U173" s="426"/>
      <c r="V173" s="426"/>
      <c r="W173" s="426"/>
      <c r="X173" s="426"/>
      <c r="Y173" s="426"/>
      <c r="Z173" s="426"/>
      <c r="AA173" s="426"/>
    </row>
    <row r="174" spans="1:27" ht="15.75" customHeight="1">
      <c r="A174" s="426"/>
      <c r="B174" s="426"/>
      <c r="C174" s="426"/>
      <c r="D174" s="426"/>
      <c r="E174" s="426"/>
      <c r="F174" s="426"/>
      <c r="G174" s="426"/>
      <c r="H174" s="426"/>
      <c r="I174" s="426"/>
      <c r="J174" s="426"/>
      <c r="K174" s="426"/>
      <c r="L174" s="426"/>
      <c r="M174" s="426"/>
      <c r="N174" s="426"/>
      <c r="O174" s="426"/>
      <c r="P174" s="426"/>
      <c r="Q174" s="426"/>
      <c r="R174" s="426"/>
      <c r="S174" s="426"/>
      <c r="T174" s="426"/>
      <c r="U174" s="426"/>
      <c r="V174" s="426"/>
      <c r="W174" s="426"/>
      <c r="X174" s="426"/>
      <c r="Y174" s="426"/>
      <c r="Z174" s="426"/>
      <c r="AA174" s="426"/>
    </row>
    <row r="175" spans="1:27" ht="15.75" customHeight="1">
      <c r="A175" s="426"/>
      <c r="B175" s="426"/>
      <c r="C175" s="426"/>
      <c r="D175" s="426"/>
      <c r="E175" s="426"/>
      <c r="F175" s="426"/>
      <c r="G175" s="426"/>
      <c r="H175" s="426"/>
      <c r="I175" s="426"/>
      <c r="J175" s="426"/>
      <c r="K175" s="426"/>
      <c r="L175" s="426"/>
      <c r="M175" s="426"/>
      <c r="N175" s="426"/>
      <c r="O175" s="426"/>
      <c r="P175" s="426"/>
      <c r="Q175" s="426"/>
      <c r="R175" s="426"/>
      <c r="S175" s="426"/>
      <c r="T175" s="426"/>
      <c r="U175" s="426"/>
      <c r="V175" s="426"/>
      <c r="W175" s="426"/>
      <c r="X175" s="426"/>
      <c r="Y175" s="426"/>
      <c r="Z175" s="426"/>
      <c r="AA175" s="426"/>
    </row>
    <row r="176" spans="1:27" ht="15.75" customHeight="1">
      <c r="A176" s="426"/>
      <c r="B176" s="426"/>
      <c r="C176" s="426"/>
      <c r="D176" s="426"/>
      <c r="E176" s="426"/>
      <c r="F176" s="426"/>
      <c r="G176" s="426"/>
      <c r="H176" s="426"/>
      <c r="I176" s="426"/>
      <c r="J176" s="426"/>
      <c r="K176" s="426"/>
      <c r="L176" s="426"/>
      <c r="M176" s="426"/>
      <c r="N176" s="426"/>
      <c r="O176" s="426"/>
      <c r="P176" s="426"/>
      <c r="Q176" s="426"/>
      <c r="R176" s="426"/>
      <c r="S176" s="426"/>
      <c r="T176" s="426"/>
      <c r="U176" s="426"/>
      <c r="V176" s="426"/>
      <c r="W176" s="426"/>
      <c r="X176" s="426"/>
      <c r="Y176" s="426"/>
      <c r="Z176" s="426"/>
      <c r="AA176" s="426"/>
    </row>
    <row r="177" spans="1:27" ht="15.75" customHeight="1">
      <c r="A177" s="426"/>
      <c r="B177" s="426"/>
      <c r="C177" s="426"/>
      <c r="D177" s="426"/>
      <c r="E177" s="426"/>
      <c r="F177" s="426"/>
      <c r="G177" s="426"/>
      <c r="H177" s="426"/>
      <c r="I177" s="426"/>
      <c r="J177" s="426"/>
      <c r="K177" s="426"/>
      <c r="L177" s="426"/>
      <c r="M177" s="426"/>
      <c r="N177" s="426"/>
      <c r="O177" s="426"/>
      <c r="P177" s="426"/>
      <c r="Q177" s="426"/>
      <c r="R177" s="426"/>
      <c r="S177" s="426"/>
      <c r="T177" s="426"/>
      <c r="U177" s="426"/>
      <c r="V177" s="426"/>
      <c r="W177" s="426"/>
      <c r="X177" s="426"/>
      <c r="Y177" s="426"/>
      <c r="Z177" s="426"/>
      <c r="AA177" s="426"/>
    </row>
    <row r="178" spans="1:27" ht="15.75" customHeight="1">
      <c r="A178" s="426"/>
      <c r="B178" s="426"/>
      <c r="C178" s="426"/>
      <c r="D178" s="426"/>
      <c r="E178" s="426"/>
      <c r="F178" s="426"/>
      <c r="G178" s="426"/>
      <c r="H178" s="426"/>
      <c r="I178" s="426"/>
      <c r="J178" s="426"/>
      <c r="K178" s="426"/>
      <c r="L178" s="426"/>
      <c r="M178" s="426"/>
      <c r="N178" s="426"/>
      <c r="O178" s="426"/>
      <c r="P178" s="426"/>
      <c r="Q178" s="426"/>
      <c r="R178" s="426"/>
      <c r="S178" s="426"/>
      <c r="T178" s="426"/>
      <c r="U178" s="426"/>
      <c r="V178" s="426"/>
      <c r="W178" s="426"/>
      <c r="X178" s="426"/>
      <c r="Y178" s="426"/>
      <c r="Z178" s="426"/>
      <c r="AA178" s="426"/>
    </row>
    <row r="179" spans="1:27" ht="15.75" customHeight="1">
      <c r="A179" s="426"/>
      <c r="B179" s="426"/>
      <c r="C179" s="426"/>
      <c r="D179" s="426"/>
      <c r="E179" s="426"/>
      <c r="F179" s="426"/>
      <c r="G179" s="426"/>
      <c r="H179" s="426"/>
      <c r="I179" s="426"/>
      <c r="J179" s="426"/>
      <c r="K179" s="426"/>
      <c r="L179" s="426"/>
      <c r="M179" s="426"/>
      <c r="N179" s="426"/>
      <c r="O179" s="426"/>
      <c r="P179" s="426"/>
      <c r="Q179" s="426"/>
      <c r="R179" s="426"/>
      <c r="S179" s="426"/>
      <c r="T179" s="426"/>
      <c r="U179" s="426"/>
      <c r="V179" s="426"/>
      <c r="W179" s="426"/>
      <c r="X179" s="426"/>
      <c r="Y179" s="426"/>
      <c r="Z179" s="426"/>
      <c r="AA179" s="426"/>
    </row>
    <row r="180" spans="1:27" ht="15.75" customHeight="1">
      <c r="A180" s="426"/>
      <c r="B180" s="426"/>
      <c r="C180" s="426"/>
      <c r="D180" s="426"/>
      <c r="E180" s="426"/>
      <c r="F180" s="426"/>
      <c r="G180" s="426"/>
      <c r="H180" s="426"/>
      <c r="I180" s="426"/>
      <c r="J180" s="426"/>
      <c r="K180" s="426"/>
      <c r="L180" s="426"/>
      <c r="M180" s="426"/>
      <c r="N180" s="426"/>
      <c r="O180" s="426"/>
      <c r="P180" s="426"/>
      <c r="Q180" s="426"/>
      <c r="R180" s="426"/>
      <c r="S180" s="426"/>
      <c r="T180" s="426"/>
      <c r="U180" s="426"/>
      <c r="V180" s="426"/>
      <c r="W180" s="426"/>
      <c r="X180" s="426"/>
      <c r="Y180" s="426"/>
      <c r="Z180" s="426"/>
      <c r="AA180" s="426"/>
    </row>
    <row r="181" spans="1:27" ht="15.75" customHeight="1">
      <c r="A181" s="426"/>
      <c r="B181" s="426"/>
      <c r="C181" s="426"/>
      <c r="D181" s="426"/>
      <c r="E181" s="426"/>
      <c r="F181" s="426"/>
      <c r="G181" s="426"/>
      <c r="H181" s="426"/>
      <c r="I181" s="426"/>
      <c r="J181" s="426"/>
      <c r="K181" s="426"/>
      <c r="L181" s="426"/>
      <c r="M181" s="426"/>
      <c r="N181" s="426"/>
      <c r="O181" s="426"/>
      <c r="P181" s="426"/>
      <c r="Q181" s="426"/>
      <c r="R181" s="426"/>
      <c r="S181" s="426"/>
      <c r="T181" s="426"/>
      <c r="U181" s="426"/>
      <c r="V181" s="426"/>
      <c r="W181" s="426"/>
      <c r="X181" s="426"/>
      <c r="Y181" s="426"/>
      <c r="Z181" s="426"/>
      <c r="AA181" s="426"/>
    </row>
    <row r="182" spans="1:27" ht="15.75" customHeight="1">
      <c r="A182" s="426"/>
      <c r="B182" s="426"/>
      <c r="C182" s="426"/>
      <c r="D182" s="426"/>
      <c r="E182" s="426"/>
      <c r="F182" s="426"/>
      <c r="G182" s="426"/>
      <c r="H182" s="426"/>
      <c r="I182" s="426"/>
      <c r="J182" s="426"/>
      <c r="K182" s="426"/>
      <c r="L182" s="426"/>
      <c r="M182" s="426"/>
      <c r="N182" s="426"/>
      <c r="O182" s="426"/>
      <c r="P182" s="426"/>
      <c r="Q182" s="426"/>
      <c r="R182" s="426"/>
      <c r="S182" s="426"/>
      <c r="T182" s="426"/>
      <c r="U182" s="426"/>
      <c r="V182" s="426"/>
      <c r="W182" s="426"/>
      <c r="X182" s="426"/>
      <c r="Y182" s="426"/>
      <c r="Z182" s="426"/>
      <c r="AA182" s="426"/>
    </row>
    <row r="183" spans="1:27" ht="15.75" customHeight="1">
      <c r="A183" s="426"/>
      <c r="B183" s="426"/>
      <c r="C183" s="426"/>
      <c r="D183" s="426"/>
      <c r="E183" s="426"/>
      <c r="F183" s="426"/>
      <c r="G183" s="426"/>
      <c r="H183" s="426"/>
      <c r="I183" s="426"/>
      <c r="J183" s="426"/>
      <c r="K183" s="426"/>
      <c r="L183" s="426"/>
      <c r="M183" s="426"/>
      <c r="N183" s="426"/>
      <c r="O183" s="426"/>
      <c r="P183" s="426"/>
      <c r="Q183" s="426"/>
      <c r="R183" s="426"/>
      <c r="S183" s="426"/>
      <c r="T183" s="426"/>
      <c r="U183" s="426"/>
      <c r="V183" s="426"/>
      <c r="W183" s="426"/>
      <c r="X183" s="426"/>
      <c r="Y183" s="426"/>
      <c r="Z183" s="426"/>
      <c r="AA183" s="426"/>
    </row>
    <row r="184" spans="1:27" ht="15.75" customHeight="1">
      <c r="A184" s="426"/>
      <c r="B184" s="426"/>
      <c r="C184" s="426"/>
      <c r="D184" s="426"/>
      <c r="E184" s="426"/>
      <c r="F184" s="426"/>
      <c r="G184" s="426"/>
      <c r="H184" s="426"/>
      <c r="I184" s="426"/>
      <c r="J184" s="426"/>
      <c r="K184" s="426"/>
      <c r="L184" s="426"/>
      <c r="M184" s="426"/>
      <c r="N184" s="426"/>
      <c r="O184" s="426"/>
      <c r="P184" s="426"/>
      <c r="Q184" s="426"/>
      <c r="R184" s="426"/>
      <c r="S184" s="426"/>
      <c r="T184" s="426"/>
      <c r="U184" s="426"/>
      <c r="V184" s="426"/>
      <c r="W184" s="426"/>
      <c r="X184" s="426"/>
      <c r="Y184" s="426"/>
      <c r="Z184" s="426"/>
      <c r="AA184" s="426"/>
    </row>
    <row r="185" spans="1:27" ht="15.75" customHeight="1">
      <c r="A185" s="426"/>
      <c r="B185" s="426"/>
      <c r="C185" s="426"/>
      <c r="D185" s="426"/>
      <c r="E185" s="426"/>
      <c r="F185" s="426"/>
      <c r="G185" s="426"/>
      <c r="H185" s="426"/>
      <c r="I185" s="426"/>
      <c r="J185" s="426"/>
      <c r="K185" s="426"/>
      <c r="L185" s="426"/>
      <c r="M185" s="426"/>
      <c r="N185" s="426"/>
      <c r="O185" s="426"/>
      <c r="P185" s="426"/>
      <c r="Q185" s="426"/>
      <c r="R185" s="426"/>
      <c r="S185" s="426"/>
      <c r="T185" s="426"/>
      <c r="U185" s="426"/>
      <c r="V185" s="426"/>
      <c r="W185" s="426"/>
      <c r="X185" s="426"/>
      <c r="Y185" s="426"/>
      <c r="Z185" s="426"/>
      <c r="AA185" s="426"/>
    </row>
    <row r="186" spans="1:27" ht="15.75" customHeight="1">
      <c r="A186" s="426"/>
      <c r="B186" s="426"/>
      <c r="C186" s="426"/>
      <c r="D186" s="426"/>
      <c r="E186" s="426"/>
      <c r="F186" s="426"/>
      <c r="G186" s="426"/>
      <c r="H186" s="426"/>
      <c r="I186" s="426"/>
      <c r="J186" s="426"/>
      <c r="K186" s="426"/>
      <c r="L186" s="426"/>
      <c r="M186" s="426"/>
      <c r="N186" s="426"/>
      <c r="O186" s="426"/>
      <c r="P186" s="426"/>
      <c r="Q186" s="426"/>
      <c r="R186" s="426"/>
      <c r="S186" s="426"/>
      <c r="T186" s="426"/>
      <c r="U186" s="426"/>
      <c r="V186" s="426"/>
      <c r="W186" s="426"/>
      <c r="X186" s="426"/>
      <c r="Y186" s="426"/>
      <c r="Z186" s="426"/>
      <c r="AA186" s="426"/>
    </row>
    <row r="187" spans="1:27" ht="15.75" customHeight="1">
      <c r="A187" s="426"/>
      <c r="B187" s="426"/>
      <c r="C187" s="426"/>
      <c r="D187" s="426"/>
      <c r="E187" s="426"/>
      <c r="F187" s="426"/>
      <c r="G187" s="426"/>
      <c r="H187" s="426"/>
      <c r="I187" s="426"/>
      <c r="J187" s="426"/>
      <c r="K187" s="426"/>
      <c r="L187" s="426"/>
      <c r="M187" s="426"/>
      <c r="N187" s="426"/>
      <c r="O187" s="426"/>
      <c r="P187" s="426"/>
      <c r="Q187" s="426"/>
      <c r="R187" s="426"/>
      <c r="S187" s="426"/>
      <c r="T187" s="426"/>
      <c r="U187" s="426"/>
      <c r="V187" s="426"/>
      <c r="W187" s="426"/>
      <c r="X187" s="426"/>
      <c r="Y187" s="426"/>
      <c r="Z187" s="426"/>
      <c r="AA187" s="426"/>
    </row>
    <row r="188" spans="1:27" ht="15.75" customHeight="1">
      <c r="A188" s="426"/>
      <c r="B188" s="426"/>
      <c r="C188" s="426"/>
      <c r="D188" s="426"/>
      <c r="E188" s="426"/>
      <c r="F188" s="426"/>
      <c r="G188" s="426"/>
      <c r="H188" s="426"/>
      <c r="I188" s="426"/>
      <c r="J188" s="426"/>
      <c r="K188" s="426"/>
      <c r="L188" s="426"/>
      <c r="M188" s="426"/>
      <c r="N188" s="426"/>
      <c r="O188" s="426"/>
      <c r="P188" s="426"/>
      <c r="Q188" s="426"/>
      <c r="R188" s="426"/>
      <c r="S188" s="426"/>
      <c r="T188" s="426"/>
      <c r="U188" s="426"/>
      <c r="V188" s="426"/>
      <c r="W188" s="426"/>
      <c r="X188" s="426"/>
      <c r="Y188" s="426"/>
      <c r="Z188" s="426"/>
      <c r="AA188" s="426"/>
    </row>
    <row r="189" spans="1:27" ht="15.75" customHeight="1">
      <c r="A189" s="426"/>
      <c r="B189" s="426"/>
      <c r="C189" s="426"/>
      <c r="D189" s="426"/>
      <c r="E189" s="426"/>
      <c r="F189" s="426"/>
      <c r="G189" s="426"/>
      <c r="H189" s="426"/>
      <c r="I189" s="426"/>
      <c r="J189" s="426"/>
      <c r="K189" s="426"/>
      <c r="L189" s="426"/>
      <c r="M189" s="426"/>
      <c r="N189" s="426"/>
      <c r="O189" s="426"/>
      <c r="P189" s="426"/>
      <c r="Q189" s="426"/>
      <c r="R189" s="426"/>
      <c r="S189" s="426"/>
      <c r="T189" s="426"/>
      <c r="U189" s="426"/>
      <c r="V189" s="426"/>
      <c r="W189" s="426"/>
      <c r="X189" s="426"/>
      <c r="Y189" s="426"/>
      <c r="Z189" s="426"/>
      <c r="AA189" s="426"/>
    </row>
    <row r="190" spans="1:27" ht="15.75" customHeight="1">
      <c r="A190" s="426"/>
      <c r="B190" s="426"/>
      <c r="C190" s="426"/>
      <c r="D190" s="426"/>
      <c r="E190" s="426"/>
      <c r="F190" s="426"/>
      <c r="G190" s="426"/>
      <c r="H190" s="426"/>
      <c r="I190" s="426"/>
      <c r="J190" s="426"/>
      <c r="K190" s="426"/>
      <c r="L190" s="426"/>
      <c r="M190" s="426"/>
      <c r="N190" s="426"/>
      <c r="O190" s="426"/>
      <c r="P190" s="426"/>
      <c r="Q190" s="426"/>
      <c r="R190" s="426"/>
      <c r="S190" s="426"/>
      <c r="T190" s="426"/>
      <c r="U190" s="426"/>
      <c r="V190" s="426"/>
      <c r="W190" s="426"/>
      <c r="X190" s="426"/>
      <c r="Y190" s="426"/>
      <c r="Z190" s="426"/>
      <c r="AA190" s="426"/>
    </row>
    <row r="191" spans="1:27" ht="15.75" customHeight="1">
      <c r="A191" s="426"/>
      <c r="B191" s="426"/>
      <c r="C191" s="426"/>
      <c r="D191" s="426"/>
      <c r="E191" s="426"/>
      <c r="F191" s="426"/>
      <c r="G191" s="426"/>
      <c r="H191" s="426"/>
      <c r="I191" s="426"/>
      <c r="J191" s="426"/>
      <c r="K191" s="426"/>
      <c r="L191" s="426"/>
      <c r="M191" s="426"/>
      <c r="N191" s="426"/>
      <c r="O191" s="426"/>
      <c r="P191" s="426"/>
      <c r="Q191" s="426"/>
      <c r="R191" s="426"/>
      <c r="S191" s="426"/>
      <c r="T191" s="426"/>
      <c r="U191" s="426"/>
      <c r="V191" s="426"/>
      <c r="W191" s="426"/>
      <c r="X191" s="426"/>
      <c r="Y191" s="426"/>
      <c r="Z191" s="426"/>
      <c r="AA191" s="426"/>
    </row>
    <row r="192" spans="1:27" ht="15.75" customHeight="1">
      <c r="A192" s="426"/>
      <c r="B192" s="426"/>
      <c r="C192" s="426"/>
      <c r="D192" s="426"/>
      <c r="E192" s="426"/>
      <c r="F192" s="426"/>
      <c r="G192" s="426"/>
      <c r="H192" s="426"/>
      <c r="I192" s="426"/>
      <c r="J192" s="426"/>
      <c r="K192" s="426"/>
      <c r="L192" s="426"/>
      <c r="M192" s="426"/>
      <c r="N192" s="426"/>
      <c r="O192" s="426"/>
      <c r="P192" s="426"/>
      <c r="Q192" s="426"/>
      <c r="R192" s="426"/>
      <c r="S192" s="426"/>
      <c r="T192" s="426"/>
      <c r="U192" s="426"/>
      <c r="V192" s="426"/>
      <c r="W192" s="426"/>
      <c r="X192" s="426"/>
      <c r="Y192" s="426"/>
      <c r="Z192" s="426"/>
      <c r="AA192" s="426"/>
    </row>
    <row r="193" spans="1:27" ht="15.75" customHeight="1">
      <c r="A193" s="426"/>
      <c r="B193" s="426"/>
      <c r="C193" s="426"/>
      <c r="D193" s="426"/>
      <c r="E193" s="426"/>
      <c r="F193" s="426"/>
      <c r="G193" s="426"/>
      <c r="H193" s="426"/>
      <c r="I193" s="426"/>
      <c r="J193" s="426"/>
      <c r="K193" s="426"/>
      <c r="L193" s="426"/>
      <c r="M193" s="426"/>
      <c r="N193" s="426"/>
      <c r="O193" s="426"/>
      <c r="P193" s="426"/>
      <c r="Q193" s="426"/>
      <c r="R193" s="426"/>
      <c r="S193" s="426"/>
      <c r="T193" s="426"/>
      <c r="U193" s="426"/>
      <c r="V193" s="426"/>
      <c r="W193" s="426"/>
      <c r="X193" s="426"/>
      <c r="Y193" s="426"/>
      <c r="Z193" s="426"/>
      <c r="AA193" s="426"/>
    </row>
    <row r="194" spans="1:27" ht="15.75" customHeight="1">
      <c r="A194" s="426"/>
      <c r="B194" s="426"/>
      <c r="C194" s="426"/>
      <c r="D194" s="426"/>
      <c r="E194" s="426"/>
      <c r="F194" s="426"/>
      <c r="G194" s="426"/>
      <c r="H194" s="426"/>
      <c r="I194" s="426"/>
      <c r="J194" s="426"/>
      <c r="K194" s="426"/>
      <c r="L194" s="426"/>
      <c r="M194" s="426"/>
      <c r="N194" s="426"/>
      <c r="O194" s="426"/>
      <c r="P194" s="426"/>
      <c r="Q194" s="426"/>
      <c r="R194" s="426"/>
      <c r="S194" s="426"/>
      <c r="T194" s="426"/>
      <c r="U194" s="426"/>
      <c r="V194" s="426"/>
      <c r="W194" s="426"/>
      <c r="X194" s="426"/>
      <c r="Y194" s="426"/>
      <c r="Z194" s="426"/>
      <c r="AA194" s="426"/>
    </row>
    <row r="195" spans="1:27" ht="15.75" customHeight="1">
      <c r="A195" s="426"/>
      <c r="B195" s="426"/>
      <c r="C195" s="426"/>
      <c r="D195" s="426"/>
      <c r="E195" s="426"/>
      <c r="F195" s="426"/>
      <c r="G195" s="426"/>
      <c r="H195" s="426"/>
      <c r="I195" s="426"/>
      <c r="J195" s="426"/>
      <c r="K195" s="426"/>
      <c r="L195" s="426"/>
      <c r="M195" s="426"/>
      <c r="N195" s="426"/>
      <c r="O195" s="426"/>
      <c r="P195" s="426"/>
      <c r="Q195" s="426"/>
      <c r="R195" s="426"/>
      <c r="S195" s="426"/>
      <c r="T195" s="426"/>
      <c r="U195" s="426"/>
      <c r="V195" s="426"/>
      <c r="W195" s="426"/>
      <c r="X195" s="426"/>
      <c r="Y195" s="426"/>
      <c r="Z195" s="426"/>
      <c r="AA195" s="426"/>
    </row>
    <row r="196" spans="1:27" ht="15.75" customHeight="1">
      <c r="A196" s="426"/>
      <c r="B196" s="426"/>
      <c r="C196" s="426"/>
      <c r="D196" s="426"/>
      <c r="E196" s="426"/>
      <c r="F196" s="426"/>
      <c r="G196" s="426"/>
      <c r="H196" s="426"/>
      <c r="I196" s="426"/>
      <c r="J196" s="426"/>
      <c r="K196" s="426"/>
      <c r="L196" s="426"/>
      <c r="M196" s="426"/>
      <c r="N196" s="426"/>
      <c r="O196" s="426"/>
      <c r="P196" s="426"/>
      <c r="Q196" s="426"/>
      <c r="R196" s="426"/>
      <c r="S196" s="426"/>
      <c r="T196" s="426"/>
      <c r="U196" s="426"/>
      <c r="V196" s="426"/>
      <c r="W196" s="426"/>
      <c r="X196" s="426"/>
      <c r="Y196" s="426"/>
      <c r="Z196" s="426"/>
      <c r="AA196" s="426"/>
    </row>
    <row r="197" spans="1:27" ht="15.75" customHeight="1">
      <c r="A197" s="426"/>
      <c r="B197" s="426"/>
      <c r="C197" s="426"/>
      <c r="D197" s="426"/>
      <c r="E197" s="426"/>
      <c r="F197" s="426"/>
      <c r="G197" s="426"/>
      <c r="H197" s="426"/>
      <c r="I197" s="426"/>
      <c r="J197" s="426"/>
      <c r="K197" s="426"/>
      <c r="L197" s="426"/>
      <c r="M197" s="426"/>
      <c r="N197" s="426"/>
      <c r="O197" s="426"/>
      <c r="P197" s="426"/>
      <c r="Q197" s="426"/>
      <c r="R197" s="426"/>
      <c r="S197" s="426"/>
      <c r="T197" s="426"/>
      <c r="U197" s="426"/>
      <c r="V197" s="426"/>
      <c r="W197" s="426"/>
      <c r="X197" s="426"/>
      <c r="Y197" s="426"/>
      <c r="Z197" s="426"/>
      <c r="AA197" s="426"/>
    </row>
    <row r="198" spans="1:27" ht="15.75" customHeight="1">
      <c r="A198" s="426"/>
      <c r="B198" s="426"/>
      <c r="C198" s="426"/>
      <c r="D198" s="426"/>
      <c r="E198" s="426"/>
      <c r="F198" s="426"/>
      <c r="G198" s="426"/>
      <c r="H198" s="426"/>
      <c r="I198" s="426"/>
      <c r="J198" s="426"/>
      <c r="K198" s="426"/>
      <c r="L198" s="426"/>
      <c r="M198" s="426"/>
      <c r="N198" s="426"/>
      <c r="O198" s="426"/>
      <c r="P198" s="426"/>
      <c r="Q198" s="426"/>
      <c r="R198" s="426"/>
      <c r="S198" s="426"/>
      <c r="T198" s="426"/>
      <c r="U198" s="426"/>
      <c r="V198" s="426"/>
      <c r="W198" s="426"/>
      <c r="X198" s="426"/>
      <c r="Y198" s="426"/>
      <c r="Z198" s="426"/>
      <c r="AA198" s="426"/>
    </row>
    <row r="199" spans="1:27" ht="15.75" customHeight="1">
      <c r="A199" s="426"/>
      <c r="B199" s="426"/>
      <c r="C199" s="426"/>
      <c r="D199" s="426"/>
      <c r="E199" s="426"/>
      <c r="F199" s="426"/>
      <c r="G199" s="426"/>
      <c r="H199" s="426"/>
      <c r="I199" s="426"/>
      <c r="J199" s="426"/>
      <c r="K199" s="426"/>
      <c r="L199" s="426"/>
      <c r="M199" s="426"/>
      <c r="N199" s="426"/>
      <c r="O199" s="426"/>
      <c r="P199" s="426"/>
      <c r="Q199" s="426"/>
      <c r="R199" s="426"/>
      <c r="S199" s="426"/>
      <c r="T199" s="426"/>
      <c r="U199" s="426"/>
      <c r="V199" s="426"/>
      <c r="W199" s="426"/>
      <c r="X199" s="426"/>
      <c r="Y199" s="426"/>
      <c r="Z199" s="426"/>
      <c r="AA199" s="426"/>
    </row>
    <row r="200" spans="1:27" ht="15.75" customHeight="1">
      <c r="A200" s="426"/>
      <c r="B200" s="426"/>
      <c r="C200" s="426"/>
      <c r="D200" s="426"/>
      <c r="E200" s="426"/>
      <c r="F200" s="426"/>
      <c r="G200" s="426"/>
      <c r="H200" s="426"/>
      <c r="I200" s="426"/>
      <c r="J200" s="426"/>
      <c r="K200" s="426"/>
      <c r="L200" s="426"/>
      <c r="M200" s="426"/>
      <c r="N200" s="426"/>
      <c r="O200" s="426"/>
      <c r="P200" s="426"/>
      <c r="Q200" s="426"/>
      <c r="R200" s="426"/>
      <c r="S200" s="426"/>
      <c r="T200" s="426"/>
      <c r="U200" s="426"/>
      <c r="V200" s="426"/>
      <c r="W200" s="426"/>
      <c r="X200" s="426"/>
      <c r="Y200" s="426"/>
      <c r="Z200" s="426"/>
      <c r="AA200" s="426"/>
    </row>
    <row r="201" spans="1:27" ht="15.75" customHeight="1">
      <c r="A201" s="426"/>
      <c r="B201" s="426"/>
      <c r="C201" s="426"/>
      <c r="D201" s="426"/>
      <c r="E201" s="426"/>
      <c r="F201" s="426"/>
      <c r="G201" s="426"/>
      <c r="H201" s="426"/>
      <c r="I201" s="426"/>
      <c r="J201" s="426"/>
      <c r="K201" s="426"/>
      <c r="L201" s="426"/>
      <c r="M201" s="426"/>
      <c r="N201" s="426"/>
      <c r="O201" s="426"/>
      <c r="P201" s="426"/>
      <c r="Q201" s="426"/>
      <c r="R201" s="426"/>
      <c r="S201" s="426"/>
      <c r="T201" s="426"/>
      <c r="U201" s="426"/>
      <c r="V201" s="426"/>
      <c r="W201" s="426"/>
      <c r="X201" s="426"/>
      <c r="Y201" s="426"/>
      <c r="Z201" s="426"/>
      <c r="AA201" s="426"/>
    </row>
    <row r="202" spans="1:27" ht="15.75" customHeight="1">
      <c r="A202" s="426"/>
      <c r="B202" s="426"/>
      <c r="C202" s="426"/>
      <c r="D202" s="426"/>
      <c r="E202" s="426"/>
      <c r="F202" s="426"/>
      <c r="G202" s="426"/>
      <c r="H202" s="426"/>
      <c r="I202" s="426"/>
      <c r="J202" s="426"/>
      <c r="K202" s="426"/>
      <c r="L202" s="426"/>
      <c r="M202" s="426"/>
      <c r="N202" s="426"/>
      <c r="O202" s="426"/>
      <c r="P202" s="426"/>
      <c r="Q202" s="426"/>
      <c r="R202" s="426"/>
      <c r="S202" s="426"/>
      <c r="T202" s="426"/>
      <c r="U202" s="426"/>
      <c r="V202" s="426"/>
      <c r="W202" s="426"/>
      <c r="X202" s="426"/>
      <c r="Y202" s="426"/>
      <c r="Z202" s="426"/>
      <c r="AA202" s="426"/>
    </row>
    <row r="203" spans="1:27" ht="15.75" customHeight="1">
      <c r="A203" s="426"/>
      <c r="B203" s="426"/>
      <c r="C203" s="426"/>
      <c r="D203" s="426"/>
      <c r="E203" s="426"/>
      <c r="F203" s="426"/>
      <c r="G203" s="426"/>
      <c r="H203" s="426"/>
      <c r="I203" s="426"/>
      <c r="J203" s="426"/>
      <c r="K203" s="426"/>
      <c r="L203" s="426"/>
      <c r="M203" s="426"/>
      <c r="N203" s="426"/>
      <c r="O203" s="426"/>
      <c r="P203" s="426"/>
      <c r="Q203" s="426"/>
      <c r="R203" s="426"/>
      <c r="S203" s="426"/>
      <c r="T203" s="426"/>
      <c r="U203" s="426"/>
      <c r="V203" s="426"/>
      <c r="W203" s="426"/>
      <c r="X203" s="426"/>
      <c r="Y203" s="426"/>
      <c r="Z203" s="426"/>
      <c r="AA203" s="426"/>
    </row>
    <row r="204" spans="1:27" ht="15.75" customHeight="1">
      <c r="A204" s="426"/>
      <c r="B204" s="426"/>
      <c r="C204" s="426"/>
      <c r="D204" s="426"/>
      <c r="E204" s="426"/>
      <c r="F204" s="426"/>
      <c r="G204" s="426"/>
      <c r="H204" s="426"/>
      <c r="I204" s="426"/>
      <c r="J204" s="426"/>
      <c r="K204" s="426"/>
      <c r="L204" s="426"/>
      <c r="M204" s="426"/>
      <c r="N204" s="426"/>
      <c r="O204" s="426"/>
      <c r="P204" s="426"/>
      <c r="Q204" s="426"/>
      <c r="R204" s="426"/>
      <c r="S204" s="426"/>
      <c r="T204" s="426"/>
      <c r="U204" s="426"/>
      <c r="V204" s="426"/>
      <c r="W204" s="426"/>
      <c r="X204" s="426"/>
      <c r="Y204" s="426"/>
      <c r="Z204" s="426"/>
      <c r="AA204" s="426"/>
    </row>
    <row r="205" spans="1:27" ht="15.75" customHeight="1">
      <c r="A205" s="426"/>
      <c r="B205" s="426"/>
      <c r="C205" s="426"/>
      <c r="D205" s="426"/>
      <c r="E205" s="426"/>
      <c r="F205" s="426"/>
      <c r="G205" s="426"/>
      <c r="H205" s="426"/>
      <c r="I205" s="426"/>
      <c r="J205" s="426"/>
      <c r="K205" s="426"/>
      <c r="L205" s="426"/>
      <c r="M205" s="426"/>
      <c r="N205" s="426"/>
      <c r="O205" s="426"/>
      <c r="P205" s="426"/>
      <c r="Q205" s="426"/>
      <c r="R205" s="426"/>
      <c r="S205" s="426"/>
      <c r="T205" s="426"/>
      <c r="U205" s="426"/>
      <c r="V205" s="426"/>
      <c r="W205" s="426"/>
      <c r="X205" s="426"/>
      <c r="Y205" s="426"/>
      <c r="Z205" s="426"/>
      <c r="AA205" s="426"/>
    </row>
    <row r="206" spans="1:27" ht="15.75" customHeight="1">
      <c r="A206" s="426"/>
      <c r="B206" s="426"/>
      <c r="C206" s="426"/>
      <c r="D206" s="426"/>
      <c r="E206" s="426"/>
      <c r="F206" s="426"/>
      <c r="G206" s="426"/>
      <c r="H206" s="426"/>
      <c r="I206" s="426"/>
      <c r="J206" s="426"/>
      <c r="K206" s="426"/>
      <c r="L206" s="426"/>
      <c r="M206" s="426"/>
      <c r="N206" s="426"/>
      <c r="O206" s="426"/>
      <c r="P206" s="426"/>
      <c r="Q206" s="426"/>
      <c r="R206" s="426"/>
      <c r="S206" s="426"/>
      <c r="T206" s="426"/>
      <c r="U206" s="426"/>
      <c r="V206" s="426"/>
      <c r="W206" s="426"/>
      <c r="X206" s="426"/>
      <c r="Y206" s="426"/>
      <c r="Z206" s="426"/>
      <c r="AA206" s="426"/>
    </row>
    <row r="207" spans="1:27" ht="15.75" customHeight="1">
      <c r="A207" s="426"/>
      <c r="B207" s="426"/>
      <c r="C207" s="426"/>
      <c r="D207" s="426"/>
      <c r="E207" s="426"/>
      <c r="F207" s="426"/>
      <c r="G207" s="426"/>
      <c r="H207" s="426"/>
      <c r="I207" s="426"/>
      <c r="J207" s="426"/>
      <c r="K207" s="426"/>
      <c r="L207" s="426"/>
      <c r="M207" s="426"/>
      <c r="N207" s="426"/>
      <c r="O207" s="426"/>
      <c r="P207" s="426"/>
      <c r="Q207" s="426"/>
      <c r="R207" s="426"/>
      <c r="S207" s="426"/>
      <c r="T207" s="426"/>
      <c r="U207" s="426"/>
      <c r="V207" s="426"/>
      <c r="W207" s="426"/>
      <c r="X207" s="426"/>
      <c r="Y207" s="426"/>
      <c r="Z207" s="426"/>
      <c r="AA207" s="426"/>
    </row>
    <row r="208" spans="1:27" ht="15.75" customHeight="1">
      <c r="A208" s="426"/>
      <c r="B208" s="426"/>
      <c r="C208" s="426"/>
      <c r="D208" s="426"/>
      <c r="E208" s="426"/>
      <c r="F208" s="426"/>
      <c r="G208" s="426"/>
      <c r="H208" s="426"/>
      <c r="I208" s="426"/>
      <c r="J208" s="426"/>
      <c r="K208" s="426"/>
      <c r="L208" s="426"/>
      <c r="M208" s="426"/>
      <c r="N208" s="426"/>
      <c r="O208" s="426"/>
      <c r="P208" s="426"/>
      <c r="Q208" s="426"/>
      <c r="R208" s="426"/>
      <c r="S208" s="426"/>
      <c r="T208" s="426"/>
      <c r="U208" s="426"/>
      <c r="V208" s="426"/>
      <c r="W208" s="426"/>
      <c r="X208" s="426"/>
      <c r="Y208" s="426"/>
      <c r="Z208" s="426"/>
      <c r="AA208" s="426"/>
    </row>
    <row r="209" spans="1:27" ht="15.75" customHeight="1">
      <c r="A209" s="426"/>
      <c r="B209" s="426"/>
      <c r="C209" s="426"/>
      <c r="D209" s="426"/>
      <c r="E209" s="426"/>
      <c r="F209" s="426"/>
      <c r="G209" s="426"/>
      <c r="H209" s="426"/>
      <c r="I209" s="426"/>
      <c r="J209" s="426"/>
      <c r="K209" s="426"/>
      <c r="L209" s="426"/>
      <c r="M209" s="426"/>
      <c r="N209" s="426"/>
      <c r="O209" s="426"/>
      <c r="P209" s="426"/>
      <c r="Q209" s="426"/>
      <c r="R209" s="426"/>
      <c r="S209" s="426"/>
      <c r="T209" s="426"/>
      <c r="U209" s="426"/>
      <c r="V209" s="426"/>
      <c r="W209" s="426"/>
      <c r="X209" s="426"/>
      <c r="Y209" s="426"/>
      <c r="Z209" s="426"/>
      <c r="AA209" s="426"/>
    </row>
    <row r="210" spans="1:27" ht="15.75" customHeight="1">
      <c r="A210" s="426"/>
      <c r="B210" s="426"/>
      <c r="C210" s="426"/>
      <c r="D210" s="426"/>
      <c r="E210" s="426"/>
      <c r="F210" s="426"/>
      <c r="G210" s="426"/>
      <c r="H210" s="426"/>
      <c r="I210" s="426"/>
      <c r="J210" s="426"/>
      <c r="K210" s="426"/>
      <c r="L210" s="426"/>
      <c r="M210" s="426"/>
      <c r="N210" s="426"/>
      <c r="O210" s="426"/>
      <c r="P210" s="426"/>
      <c r="Q210" s="426"/>
      <c r="R210" s="426"/>
      <c r="S210" s="426"/>
      <c r="T210" s="426"/>
      <c r="U210" s="426"/>
      <c r="V210" s="426"/>
      <c r="W210" s="426"/>
      <c r="X210" s="426"/>
      <c r="Y210" s="426"/>
      <c r="Z210" s="426"/>
      <c r="AA210" s="426"/>
    </row>
    <row r="211" spans="1:27" ht="15.75" customHeight="1">
      <c r="A211" s="426"/>
      <c r="B211" s="426"/>
      <c r="C211" s="426"/>
      <c r="D211" s="426"/>
      <c r="E211" s="426"/>
      <c r="F211" s="426"/>
      <c r="G211" s="426"/>
      <c r="H211" s="426"/>
      <c r="I211" s="426"/>
      <c r="J211" s="426"/>
      <c r="K211" s="426"/>
      <c r="L211" s="426"/>
      <c r="M211" s="426"/>
      <c r="N211" s="426"/>
      <c r="O211" s="426"/>
      <c r="P211" s="426"/>
      <c r="Q211" s="426"/>
      <c r="R211" s="426"/>
      <c r="S211" s="426"/>
      <c r="T211" s="426"/>
      <c r="U211" s="426"/>
      <c r="V211" s="426"/>
      <c r="W211" s="426"/>
      <c r="X211" s="426"/>
      <c r="Y211" s="426"/>
      <c r="Z211" s="426"/>
      <c r="AA211" s="426"/>
    </row>
    <row r="212" spans="1:27" ht="15.75" customHeight="1">
      <c r="A212" s="426"/>
      <c r="B212" s="426"/>
      <c r="C212" s="426"/>
      <c r="D212" s="426"/>
      <c r="E212" s="426"/>
      <c r="F212" s="426"/>
      <c r="G212" s="426"/>
      <c r="H212" s="426"/>
      <c r="I212" s="426"/>
      <c r="J212" s="426"/>
      <c r="K212" s="426"/>
      <c r="L212" s="426"/>
      <c r="M212" s="426"/>
      <c r="N212" s="426"/>
      <c r="O212" s="426"/>
      <c r="P212" s="426"/>
      <c r="Q212" s="426"/>
      <c r="R212" s="426"/>
      <c r="S212" s="426"/>
      <c r="T212" s="426"/>
      <c r="U212" s="426"/>
      <c r="V212" s="426"/>
      <c r="W212" s="426"/>
      <c r="X212" s="426"/>
      <c r="Y212" s="426"/>
      <c r="Z212" s="426"/>
      <c r="AA212" s="426"/>
    </row>
    <row r="213" spans="1:27" ht="15.75" customHeight="1">
      <c r="A213" s="426"/>
      <c r="B213" s="426"/>
      <c r="C213" s="426"/>
      <c r="D213" s="426"/>
      <c r="E213" s="426"/>
      <c r="F213" s="426"/>
      <c r="G213" s="426"/>
      <c r="H213" s="426"/>
      <c r="I213" s="426"/>
      <c r="J213" s="426"/>
      <c r="K213" s="426"/>
      <c r="L213" s="426"/>
      <c r="M213" s="426"/>
      <c r="N213" s="426"/>
      <c r="O213" s="426"/>
      <c r="P213" s="426"/>
      <c r="Q213" s="426"/>
      <c r="R213" s="426"/>
      <c r="S213" s="426"/>
      <c r="T213" s="426"/>
      <c r="U213" s="426"/>
      <c r="V213" s="426"/>
      <c r="W213" s="426"/>
      <c r="X213" s="426"/>
      <c r="Y213" s="426"/>
      <c r="Z213" s="426"/>
      <c r="AA213" s="426"/>
    </row>
    <row r="214" spans="1:27" ht="15.75" customHeight="1">
      <c r="A214" s="426"/>
      <c r="B214" s="426"/>
      <c r="C214" s="426"/>
      <c r="D214" s="426"/>
      <c r="E214" s="426"/>
      <c r="F214" s="426"/>
      <c r="G214" s="426"/>
      <c r="H214" s="426"/>
      <c r="I214" s="426"/>
      <c r="J214" s="426"/>
      <c r="K214" s="426"/>
      <c r="L214" s="426"/>
      <c r="M214" s="426"/>
      <c r="N214" s="426"/>
      <c r="O214" s="426"/>
      <c r="P214" s="426"/>
      <c r="Q214" s="426"/>
      <c r="R214" s="426"/>
      <c r="S214" s="426"/>
      <c r="T214" s="426"/>
      <c r="U214" s="426"/>
      <c r="V214" s="426"/>
      <c r="W214" s="426"/>
      <c r="X214" s="426"/>
      <c r="Y214" s="426"/>
      <c r="Z214" s="426"/>
      <c r="AA214" s="426"/>
    </row>
    <row r="215" spans="1:27" ht="15.75" customHeight="1">
      <c r="A215" s="426"/>
      <c r="B215" s="426"/>
      <c r="C215" s="426"/>
      <c r="D215" s="426"/>
      <c r="E215" s="426"/>
      <c r="F215" s="426"/>
      <c r="G215" s="426"/>
      <c r="H215" s="426"/>
      <c r="I215" s="426"/>
      <c r="J215" s="426"/>
      <c r="K215" s="426"/>
      <c r="L215" s="426"/>
      <c r="M215" s="426"/>
      <c r="N215" s="426"/>
      <c r="O215" s="426"/>
      <c r="P215" s="426"/>
      <c r="Q215" s="426"/>
      <c r="R215" s="426"/>
      <c r="S215" s="426"/>
      <c r="T215" s="426"/>
      <c r="U215" s="426"/>
      <c r="V215" s="426"/>
      <c r="W215" s="426"/>
      <c r="X215" s="426"/>
      <c r="Y215" s="426"/>
      <c r="Z215" s="426"/>
      <c r="AA215" s="426"/>
    </row>
    <row r="216" spans="1:27" ht="15.75" customHeight="1">
      <c r="A216" s="426"/>
      <c r="B216" s="426"/>
      <c r="C216" s="426"/>
      <c r="D216" s="426"/>
      <c r="E216" s="426"/>
      <c r="F216" s="426"/>
      <c r="G216" s="426"/>
      <c r="H216" s="426"/>
      <c r="I216" s="426"/>
      <c r="J216" s="426"/>
      <c r="K216" s="426"/>
      <c r="L216" s="426"/>
      <c r="M216" s="426"/>
      <c r="N216" s="426"/>
      <c r="O216" s="426"/>
      <c r="P216" s="426"/>
      <c r="Q216" s="426"/>
      <c r="R216" s="426"/>
      <c r="S216" s="426"/>
      <c r="T216" s="426"/>
      <c r="U216" s="426"/>
      <c r="V216" s="426"/>
      <c r="W216" s="426"/>
      <c r="X216" s="426"/>
      <c r="Y216" s="426"/>
      <c r="Z216" s="426"/>
      <c r="AA216" s="426"/>
    </row>
    <row r="217" spans="1:27" ht="15.75" customHeight="1">
      <c r="A217" s="426"/>
      <c r="B217" s="426"/>
      <c r="C217" s="426"/>
      <c r="D217" s="426"/>
      <c r="E217" s="426"/>
      <c r="F217" s="426"/>
      <c r="G217" s="426"/>
      <c r="H217" s="426"/>
      <c r="I217" s="426"/>
      <c r="J217" s="426"/>
      <c r="K217" s="426"/>
      <c r="L217" s="426"/>
      <c r="M217" s="426"/>
      <c r="N217" s="426"/>
      <c r="O217" s="426"/>
      <c r="P217" s="426"/>
      <c r="Q217" s="426"/>
      <c r="R217" s="426"/>
      <c r="S217" s="426"/>
      <c r="T217" s="426"/>
      <c r="U217" s="426"/>
      <c r="V217" s="426"/>
      <c r="W217" s="426"/>
      <c r="X217" s="426"/>
      <c r="Y217" s="426"/>
      <c r="Z217" s="426"/>
      <c r="AA217" s="426"/>
    </row>
    <row r="218" spans="1:27" ht="15.75" customHeight="1">
      <c r="A218" s="426"/>
      <c r="B218" s="426"/>
      <c r="C218" s="426"/>
      <c r="D218" s="426"/>
      <c r="E218" s="426"/>
      <c r="F218" s="426"/>
      <c r="G218" s="426"/>
      <c r="H218" s="426"/>
      <c r="I218" s="426"/>
      <c r="J218" s="426"/>
      <c r="K218" s="426"/>
      <c r="L218" s="426"/>
      <c r="M218" s="426"/>
      <c r="N218" s="426"/>
      <c r="O218" s="426"/>
      <c r="P218" s="426"/>
      <c r="Q218" s="426"/>
      <c r="R218" s="426"/>
      <c r="S218" s="426"/>
      <c r="T218" s="426"/>
      <c r="U218" s="426"/>
      <c r="V218" s="426"/>
      <c r="W218" s="426"/>
      <c r="X218" s="426"/>
      <c r="Y218" s="426"/>
      <c r="Z218" s="426"/>
      <c r="AA218" s="426"/>
    </row>
    <row r="219" spans="1:27" ht="15.75" customHeight="1">
      <c r="A219" s="426"/>
      <c r="B219" s="426"/>
      <c r="C219" s="426"/>
      <c r="D219" s="426"/>
      <c r="E219" s="426"/>
      <c r="F219" s="426"/>
      <c r="G219" s="426"/>
      <c r="H219" s="426"/>
      <c r="I219" s="426"/>
      <c r="J219" s="426"/>
      <c r="K219" s="426"/>
      <c r="L219" s="426"/>
      <c r="M219" s="426"/>
      <c r="N219" s="426"/>
      <c r="O219" s="426"/>
      <c r="P219" s="426"/>
      <c r="Q219" s="426"/>
      <c r="R219" s="426"/>
      <c r="S219" s="426"/>
      <c r="T219" s="426"/>
      <c r="U219" s="426"/>
      <c r="V219" s="426"/>
      <c r="W219" s="426"/>
      <c r="X219" s="426"/>
      <c r="Y219" s="426"/>
      <c r="Z219" s="426"/>
      <c r="AA219" s="426"/>
    </row>
    <row r="220" spans="1:27" ht="15.75" customHeight="1">
      <c r="A220" s="426"/>
      <c r="B220" s="426"/>
      <c r="C220" s="426"/>
      <c r="D220" s="426"/>
      <c r="E220" s="426"/>
      <c r="F220" s="426"/>
      <c r="G220" s="426"/>
      <c r="H220" s="426"/>
      <c r="I220" s="426"/>
      <c r="J220" s="426"/>
      <c r="K220" s="426"/>
      <c r="L220" s="426"/>
      <c r="M220" s="426"/>
      <c r="N220" s="426"/>
      <c r="O220" s="426"/>
      <c r="P220" s="426"/>
      <c r="Q220" s="426"/>
      <c r="R220" s="426"/>
      <c r="S220" s="426"/>
      <c r="T220" s="426"/>
      <c r="U220" s="426"/>
      <c r="V220" s="426"/>
      <c r="W220" s="426"/>
      <c r="X220" s="426"/>
      <c r="Y220" s="426"/>
      <c r="Z220" s="426"/>
      <c r="AA220" s="426"/>
    </row>
    <row r="221" spans="1:27" ht="15.75" customHeight="1">
      <c r="A221" s="426"/>
      <c r="B221" s="426"/>
      <c r="C221" s="426"/>
      <c r="D221" s="426"/>
      <c r="E221" s="426"/>
      <c r="F221" s="426"/>
      <c r="G221" s="426"/>
      <c r="H221" s="426"/>
      <c r="I221" s="426"/>
      <c r="J221" s="426"/>
      <c r="K221" s="426"/>
      <c r="L221" s="426"/>
      <c r="M221" s="426"/>
      <c r="N221" s="426"/>
      <c r="O221" s="426"/>
      <c r="P221" s="426"/>
      <c r="Q221" s="426"/>
      <c r="R221" s="426"/>
      <c r="S221" s="426"/>
      <c r="T221" s="426"/>
      <c r="U221" s="426"/>
      <c r="V221" s="426"/>
      <c r="W221" s="426"/>
      <c r="X221" s="426"/>
      <c r="Y221" s="426"/>
      <c r="Z221" s="426"/>
      <c r="AA221" s="426"/>
    </row>
    <row r="222" spans="1:27" ht="15.75" customHeight="1">
      <c r="A222" s="426"/>
      <c r="B222" s="426"/>
      <c r="C222" s="426"/>
      <c r="D222" s="426"/>
      <c r="E222" s="426"/>
      <c r="F222" s="426"/>
      <c r="G222" s="426"/>
      <c r="H222" s="426"/>
      <c r="I222" s="426"/>
      <c r="J222" s="426"/>
      <c r="K222" s="426"/>
      <c r="L222" s="426"/>
      <c r="M222" s="426"/>
      <c r="N222" s="426"/>
      <c r="O222" s="426"/>
      <c r="P222" s="426"/>
      <c r="Q222" s="426"/>
      <c r="R222" s="426"/>
      <c r="S222" s="426"/>
      <c r="T222" s="426"/>
      <c r="U222" s="426"/>
      <c r="V222" s="426"/>
      <c r="W222" s="426"/>
      <c r="X222" s="426"/>
      <c r="Y222" s="426"/>
      <c r="Z222" s="426"/>
      <c r="AA222" s="426"/>
    </row>
    <row r="223" spans="1:27" ht="15.75" customHeight="1">
      <c r="A223" s="426"/>
      <c r="B223" s="426"/>
      <c r="C223" s="426"/>
      <c r="D223" s="426"/>
      <c r="E223" s="426"/>
      <c r="F223" s="426"/>
      <c r="G223" s="426"/>
      <c r="H223" s="426"/>
      <c r="I223" s="426"/>
      <c r="J223" s="426"/>
      <c r="K223" s="426"/>
      <c r="L223" s="426"/>
      <c r="M223" s="426"/>
      <c r="N223" s="426"/>
      <c r="O223" s="426"/>
      <c r="P223" s="426"/>
      <c r="Q223" s="426"/>
      <c r="R223" s="426"/>
      <c r="S223" s="426"/>
      <c r="T223" s="426"/>
      <c r="U223" s="426"/>
      <c r="V223" s="426"/>
      <c r="W223" s="426"/>
      <c r="X223" s="426"/>
      <c r="Y223" s="426"/>
      <c r="Z223" s="426"/>
      <c r="AA223" s="426"/>
    </row>
    <row r="224" spans="1:27" ht="15.75" customHeight="1">
      <c r="A224" s="426"/>
      <c r="B224" s="426"/>
      <c r="C224" s="426"/>
      <c r="D224" s="426"/>
      <c r="E224" s="426"/>
      <c r="F224" s="426"/>
      <c r="G224" s="426"/>
      <c r="H224" s="426"/>
      <c r="I224" s="426"/>
      <c r="J224" s="426"/>
      <c r="K224" s="426"/>
      <c r="L224" s="426"/>
      <c r="M224" s="426"/>
      <c r="N224" s="426"/>
      <c r="O224" s="426"/>
      <c r="P224" s="426"/>
      <c r="Q224" s="426"/>
      <c r="R224" s="426"/>
      <c r="S224" s="426"/>
      <c r="T224" s="426"/>
      <c r="U224" s="426"/>
      <c r="V224" s="426"/>
      <c r="W224" s="426"/>
      <c r="X224" s="426"/>
      <c r="Y224" s="426"/>
      <c r="Z224" s="426"/>
      <c r="AA224" s="426"/>
    </row>
    <row r="225" spans="1:27" ht="15.75" customHeight="1">
      <c r="A225" s="426"/>
      <c r="B225" s="426"/>
      <c r="C225" s="426"/>
      <c r="D225" s="426"/>
      <c r="E225" s="426"/>
      <c r="F225" s="426"/>
      <c r="G225" s="426"/>
      <c r="H225" s="426"/>
      <c r="I225" s="426"/>
      <c r="J225" s="426"/>
      <c r="K225" s="426"/>
      <c r="L225" s="426"/>
      <c r="M225" s="426"/>
      <c r="N225" s="426"/>
      <c r="O225" s="426"/>
      <c r="P225" s="426"/>
      <c r="Q225" s="426"/>
      <c r="R225" s="426"/>
      <c r="S225" s="426"/>
      <c r="T225" s="426"/>
      <c r="U225" s="426"/>
      <c r="V225" s="426"/>
      <c r="W225" s="426"/>
      <c r="X225" s="426"/>
      <c r="Y225" s="426"/>
      <c r="Z225" s="426"/>
      <c r="AA225" s="426"/>
    </row>
    <row r="226" spans="1:27" ht="15.75" customHeight="1">
      <c r="A226" s="426"/>
      <c r="B226" s="426"/>
      <c r="C226" s="426"/>
      <c r="D226" s="426"/>
      <c r="E226" s="426"/>
      <c r="F226" s="426"/>
      <c r="G226" s="426"/>
      <c r="H226" s="426"/>
      <c r="I226" s="426"/>
      <c r="J226" s="426"/>
      <c r="K226" s="426"/>
      <c r="L226" s="426"/>
      <c r="M226" s="426"/>
      <c r="N226" s="426"/>
      <c r="O226" s="426"/>
      <c r="P226" s="426"/>
      <c r="Q226" s="426"/>
      <c r="R226" s="426"/>
      <c r="S226" s="426"/>
      <c r="T226" s="426"/>
      <c r="U226" s="426"/>
      <c r="V226" s="426"/>
      <c r="W226" s="426"/>
      <c r="X226" s="426"/>
      <c r="Y226" s="426"/>
      <c r="Z226" s="426"/>
      <c r="AA226" s="426"/>
    </row>
    <row r="227" spans="1:27" ht="15.75" customHeight="1">
      <c r="A227" s="426"/>
      <c r="B227" s="426"/>
      <c r="C227" s="426"/>
      <c r="D227" s="426"/>
      <c r="E227" s="426"/>
      <c r="F227" s="426"/>
      <c r="G227" s="426"/>
      <c r="H227" s="426"/>
      <c r="I227" s="426"/>
      <c r="J227" s="426"/>
      <c r="K227" s="426"/>
      <c r="L227" s="426"/>
      <c r="M227" s="426"/>
      <c r="N227" s="426"/>
      <c r="O227" s="426"/>
      <c r="P227" s="426"/>
      <c r="Q227" s="426"/>
      <c r="R227" s="426"/>
      <c r="S227" s="426"/>
      <c r="T227" s="426"/>
      <c r="U227" s="426"/>
      <c r="V227" s="426"/>
      <c r="W227" s="426"/>
      <c r="X227" s="426"/>
      <c r="Y227" s="426"/>
      <c r="Z227" s="426"/>
      <c r="AA227" s="426"/>
    </row>
    <row r="228" spans="1:27" ht="15.75" customHeight="1">
      <c r="A228" s="426"/>
      <c r="B228" s="426"/>
      <c r="C228" s="426"/>
      <c r="D228" s="426"/>
      <c r="E228" s="426"/>
      <c r="F228" s="426"/>
      <c r="G228" s="426"/>
      <c r="H228" s="426"/>
      <c r="I228" s="426"/>
      <c r="J228" s="426"/>
      <c r="K228" s="426"/>
      <c r="L228" s="426"/>
      <c r="M228" s="426"/>
      <c r="N228" s="426"/>
      <c r="O228" s="426"/>
      <c r="P228" s="426"/>
      <c r="Q228" s="426"/>
      <c r="R228" s="426"/>
      <c r="S228" s="426"/>
      <c r="T228" s="426"/>
      <c r="U228" s="426"/>
      <c r="V228" s="426"/>
      <c r="W228" s="426"/>
      <c r="X228" s="426"/>
      <c r="Y228" s="426"/>
      <c r="Z228" s="426"/>
      <c r="AA228" s="426"/>
    </row>
    <row r="229" spans="1:27" ht="15.75" customHeight="1">
      <c r="A229" s="426"/>
      <c r="B229" s="426"/>
      <c r="C229" s="426"/>
      <c r="D229" s="426"/>
      <c r="E229" s="426"/>
      <c r="F229" s="426"/>
      <c r="G229" s="426"/>
      <c r="H229" s="426"/>
      <c r="I229" s="426"/>
      <c r="J229" s="426"/>
      <c r="K229" s="426"/>
      <c r="L229" s="426"/>
      <c r="M229" s="426"/>
      <c r="N229" s="426"/>
      <c r="O229" s="426"/>
      <c r="P229" s="426"/>
      <c r="Q229" s="426"/>
      <c r="R229" s="426"/>
      <c r="S229" s="426"/>
      <c r="T229" s="426"/>
      <c r="U229" s="426"/>
      <c r="V229" s="426"/>
      <c r="W229" s="426"/>
      <c r="X229" s="426"/>
      <c r="Y229" s="426"/>
      <c r="Z229" s="426"/>
      <c r="AA229" s="426"/>
    </row>
    <row r="230" spans="1:27" ht="15.75" customHeight="1">
      <c r="A230" s="426"/>
      <c r="B230" s="426"/>
      <c r="C230" s="426"/>
      <c r="D230" s="426"/>
      <c r="E230" s="426"/>
      <c r="F230" s="426"/>
      <c r="G230" s="426"/>
      <c r="H230" s="426"/>
      <c r="I230" s="426"/>
      <c r="J230" s="426"/>
      <c r="K230" s="426"/>
      <c r="L230" s="426"/>
      <c r="M230" s="426"/>
      <c r="N230" s="426"/>
      <c r="O230" s="426"/>
      <c r="P230" s="426"/>
      <c r="Q230" s="426"/>
      <c r="R230" s="426"/>
      <c r="S230" s="426"/>
      <c r="T230" s="426"/>
      <c r="U230" s="426"/>
      <c r="V230" s="426"/>
      <c r="W230" s="426"/>
      <c r="X230" s="426"/>
      <c r="Y230" s="426"/>
      <c r="Z230" s="426"/>
      <c r="AA230" s="426"/>
    </row>
    <row r="231" spans="1:27" ht="15.75" customHeight="1">
      <c r="A231" s="426"/>
      <c r="B231" s="426"/>
      <c r="C231" s="426"/>
      <c r="D231" s="426"/>
      <c r="E231" s="426"/>
      <c r="F231" s="426"/>
      <c r="G231" s="426"/>
      <c r="H231" s="426"/>
      <c r="I231" s="426"/>
      <c r="J231" s="426"/>
      <c r="K231" s="426"/>
      <c r="L231" s="426"/>
      <c r="M231" s="426"/>
      <c r="N231" s="426"/>
      <c r="O231" s="426"/>
      <c r="P231" s="426"/>
      <c r="Q231" s="426"/>
      <c r="R231" s="426"/>
      <c r="S231" s="426"/>
      <c r="T231" s="426"/>
      <c r="U231" s="426"/>
      <c r="V231" s="426"/>
      <c r="W231" s="426"/>
      <c r="X231" s="426"/>
      <c r="Y231" s="426"/>
      <c r="Z231" s="426"/>
      <c r="AA231" s="426"/>
    </row>
    <row r="232" spans="1:27" ht="15.75" customHeight="1">
      <c r="A232" s="426"/>
      <c r="B232" s="426"/>
      <c r="C232" s="426"/>
      <c r="D232" s="426"/>
      <c r="E232" s="426"/>
      <c r="F232" s="426"/>
      <c r="G232" s="426"/>
      <c r="H232" s="426"/>
      <c r="I232" s="426"/>
      <c r="J232" s="426"/>
      <c r="K232" s="426"/>
      <c r="L232" s="426"/>
      <c r="M232" s="426"/>
      <c r="N232" s="426"/>
      <c r="O232" s="426"/>
      <c r="P232" s="426"/>
      <c r="Q232" s="426"/>
      <c r="R232" s="426"/>
      <c r="S232" s="426"/>
      <c r="T232" s="426"/>
      <c r="U232" s="426"/>
      <c r="V232" s="426"/>
      <c r="W232" s="426"/>
      <c r="X232" s="426"/>
      <c r="Y232" s="426"/>
      <c r="Z232" s="426"/>
      <c r="AA232" s="426"/>
    </row>
    <row r="233" spans="1:27" ht="15.75" customHeight="1">
      <c r="A233" s="426"/>
      <c r="B233" s="426"/>
      <c r="C233" s="426"/>
      <c r="D233" s="426"/>
      <c r="E233" s="426"/>
      <c r="F233" s="426"/>
      <c r="G233" s="426"/>
      <c r="H233" s="426"/>
      <c r="I233" s="426"/>
      <c r="J233" s="426"/>
      <c r="K233" s="426"/>
      <c r="L233" s="426"/>
      <c r="M233" s="426"/>
      <c r="N233" s="426"/>
      <c r="O233" s="426"/>
      <c r="P233" s="426"/>
      <c r="Q233" s="426"/>
      <c r="R233" s="426"/>
      <c r="S233" s="426"/>
      <c r="T233" s="426"/>
      <c r="U233" s="426"/>
      <c r="V233" s="426"/>
      <c r="W233" s="426"/>
      <c r="X233" s="426"/>
      <c r="Y233" s="426"/>
      <c r="Z233" s="426"/>
      <c r="AA233" s="426"/>
    </row>
    <row r="234" spans="1:27" ht="15.75" customHeight="1">
      <c r="A234" s="426"/>
      <c r="B234" s="426"/>
      <c r="C234" s="426"/>
      <c r="D234" s="426"/>
      <c r="E234" s="426"/>
      <c r="F234" s="426"/>
      <c r="G234" s="426"/>
      <c r="H234" s="426"/>
      <c r="I234" s="426"/>
      <c r="J234" s="426"/>
      <c r="K234" s="426"/>
      <c r="L234" s="426"/>
      <c r="M234" s="426"/>
      <c r="N234" s="426"/>
      <c r="O234" s="426"/>
      <c r="P234" s="426"/>
      <c r="Q234" s="426"/>
      <c r="R234" s="426"/>
      <c r="S234" s="426"/>
      <c r="T234" s="426"/>
      <c r="U234" s="426"/>
      <c r="V234" s="426"/>
      <c r="W234" s="426"/>
      <c r="X234" s="426"/>
      <c r="Y234" s="426"/>
      <c r="Z234" s="426"/>
      <c r="AA234" s="426"/>
    </row>
    <row r="235" spans="1:27" ht="15.75" customHeight="1">
      <c r="A235" s="426"/>
      <c r="B235" s="426"/>
      <c r="C235" s="426"/>
      <c r="D235" s="426"/>
      <c r="E235" s="426"/>
      <c r="F235" s="426"/>
      <c r="G235" s="426"/>
      <c r="H235" s="426"/>
      <c r="I235" s="426"/>
      <c r="J235" s="426"/>
      <c r="K235" s="426"/>
      <c r="L235" s="426"/>
      <c r="M235" s="426"/>
      <c r="N235" s="426"/>
      <c r="O235" s="426"/>
      <c r="P235" s="426"/>
      <c r="Q235" s="426"/>
      <c r="R235" s="426"/>
      <c r="S235" s="426"/>
      <c r="T235" s="426"/>
      <c r="U235" s="426"/>
      <c r="V235" s="426"/>
      <c r="W235" s="426"/>
      <c r="X235" s="426"/>
      <c r="Y235" s="426"/>
      <c r="Z235" s="426"/>
      <c r="AA235" s="426"/>
    </row>
    <row r="236" spans="1:27" ht="15.75" customHeight="1">
      <c r="A236" s="426"/>
      <c r="B236" s="426"/>
      <c r="C236" s="426"/>
      <c r="D236" s="426"/>
      <c r="E236" s="426"/>
      <c r="F236" s="426"/>
      <c r="G236" s="426"/>
      <c r="H236" s="426"/>
      <c r="I236" s="426"/>
      <c r="J236" s="426"/>
      <c r="K236" s="426"/>
      <c r="L236" s="426"/>
      <c r="M236" s="426"/>
      <c r="N236" s="426"/>
      <c r="O236" s="426"/>
      <c r="P236" s="426"/>
      <c r="Q236" s="426"/>
      <c r="R236" s="426"/>
      <c r="S236" s="426"/>
      <c r="T236" s="426"/>
      <c r="U236" s="426"/>
      <c r="V236" s="426"/>
      <c r="W236" s="426"/>
      <c r="X236" s="426"/>
      <c r="Y236" s="426"/>
      <c r="Z236" s="426"/>
      <c r="AA236" s="426"/>
    </row>
    <row r="237" spans="1:27" ht="15.75" customHeight="1">
      <c r="A237" s="426"/>
      <c r="B237" s="426"/>
      <c r="C237" s="426"/>
      <c r="D237" s="426"/>
      <c r="E237" s="426"/>
      <c r="F237" s="426"/>
      <c r="G237" s="426"/>
      <c r="H237" s="426"/>
      <c r="I237" s="426"/>
      <c r="J237" s="426"/>
      <c r="K237" s="426"/>
      <c r="L237" s="426"/>
      <c r="M237" s="426"/>
      <c r="N237" s="426"/>
      <c r="O237" s="426"/>
      <c r="P237" s="426"/>
      <c r="Q237" s="426"/>
      <c r="R237" s="426"/>
      <c r="S237" s="426"/>
      <c r="T237" s="426"/>
      <c r="U237" s="426"/>
      <c r="V237" s="426"/>
      <c r="W237" s="426"/>
      <c r="X237" s="426"/>
      <c r="Y237" s="426"/>
      <c r="Z237" s="426"/>
      <c r="AA237" s="426"/>
    </row>
    <row r="238" spans="1:27" ht="15.75" customHeight="1">
      <c r="A238" s="426"/>
      <c r="B238" s="426"/>
      <c r="C238" s="426"/>
      <c r="D238" s="426"/>
      <c r="E238" s="426"/>
      <c r="F238" s="426"/>
      <c r="G238" s="426"/>
      <c r="H238" s="426"/>
      <c r="I238" s="426"/>
      <c r="J238" s="426"/>
      <c r="K238" s="426"/>
      <c r="L238" s="426"/>
      <c r="M238" s="426"/>
      <c r="N238" s="426"/>
      <c r="O238" s="426"/>
      <c r="P238" s="426"/>
      <c r="Q238" s="426"/>
      <c r="R238" s="426"/>
      <c r="S238" s="426"/>
      <c r="T238" s="426"/>
      <c r="U238" s="426"/>
      <c r="V238" s="426"/>
      <c r="W238" s="426"/>
      <c r="X238" s="426"/>
      <c r="Y238" s="426"/>
      <c r="Z238" s="426"/>
      <c r="AA238" s="426"/>
    </row>
    <row r="239" spans="1:27" ht="15.75" customHeight="1">
      <c r="A239" s="426"/>
      <c r="B239" s="426"/>
      <c r="C239" s="426"/>
      <c r="D239" s="426"/>
      <c r="E239" s="426"/>
      <c r="F239" s="426"/>
      <c r="G239" s="426"/>
      <c r="H239" s="426"/>
      <c r="I239" s="426"/>
      <c r="J239" s="426"/>
      <c r="K239" s="426"/>
      <c r="L239" s="426"/>
      <c r="M239" s="426"/>
      <c r="N239" s="426"/>
      <c r="O239" s="426"/>
      <c r="P239" s="426"/>
      <c r="Q239" s="426"/>
      <c r="R239" s="426"/>
      <c r="S239" s="426"/>
      <c r="T239" s="426"/>
      <c r="U239" s="426"/>
      <c r="V239" s="426"/>
      <c r="W239" s="426"/>
      <c r="X239" s="426"/>
      <c r="Y239" s="426"/>
      <c r="Z239" s="426"/>
      <c r="AA239" s="426"/>
    </row>
    <row r="240" spans="1:27" ht="15.75" customHeight="1">
      <c r="A240" s="426"/>
      <c r="B240" s="426"/>
      <c r="C240" s="426"/>
      <c r="D240" s="426"/>
      <c r="E240" s="426"/>
      <c r="F240" s="426"/>
      <c r="G240" s="426"/>
      <c r="H240" s="426"/>
      <c r="I240" s="426"/>
      <c r="J240" s="426"/>
      <c r="K240" s="426"/>
      <c r="L240" s="426"/>
      <c r="M240" s="426"/>
      <c r="N240" s="426"/>
      <c r="O240" s="426"/>
      <c r="P240" s="426"/>
      <c r="Q240" s="426"/>
      <c r="R240" s="426"/>
      <c r="S240" s="426"/>
      <c r="T240" s="426"/>
      <c r="U240" s="426"/>
      <c r="V240" s="426"/>
      <c r="W240" s="426"/>
      <c r="X240" s="426"/>
      <c r="Y240" s="426"/>
      <c r="Z240" s="426"/>
      <c r="AA240" s="426"/>
    </row>
    <row r="241" spans="1:27" ht="15.75" customHeight="1">
      <c r="A241" s="426"/>
      <c r="B241" s="426"/>
      <c r="C241" s="426"/>
      <c r="D241" s="426"/>
      <c r="E241" s="426"/>
      <c r="F241" s="426"/>
      <c r="G241" s="426"/>
      <c r="H241" s="426"/>
      <c r="I241" s="426"/>
      <c r="J241" s="426"/>
      <c r="K241" s="426"/>
      <c r="L241" s="426"/>
      <c r="M241" s="426"/>
      <c r="N241" s="426"/>
      <c r="O241" s="426"/>
      <c r="P241" s="426"/>
      <c r="Q241" s="426"/>
      <c r="R241" s="426"/>
      <c r="S241" s="426"/>
      <c r="T241" s="426"/>
      <c r="U241" s="426"/>
      <c r="V241" s="426"/>
      <c r="W241" s="426"/>
      <c r="X241" s="426"/>
      <c r="Y241" s="426"/>
      <c r="Z241" s="426"/>
      <c r="AA241" s="426"/>
    </row>
    <row r="242" spans="1:27" ht="15.75" customHeight="1">
      <c r="A242" s="426"/>
      <c r="B242" s="426"/>
      <c r="C242" s="426"/>
      <c r="D242" s="426"/>
      <c r="E242" s="426"/>
      <c r="F242" s="426"/>
      <c r="G242" s="426"/>
      <c r="H242" s="426"/>
      <c r="I242" s="426"/>
      <c r="J242" s="426"/>
      <c r="K242" s="426"/>
      <c r="L242" s="426"/>
      <c r="M242" s="426"/>
      <c r="N242" s="426"/>
      <c r="O242" s="426"/>
      <c r="P242" s="426"/>
      <c r="Q242" s="426"/>
      <c r="R242" s="426"/>
      <c r="S242" s="426"/>
      <c r="T242" s="426"/>
      <c r="U242" s="426"/>
      <c r="V242" s="426"/>
      <c r="W242" s="426"/>
      <c r="X242" s="426"/>
      <c r="Y242" s="426"/>
      <c r="Z242" s="426"/>
      <c r="AA242" s="426"/>
    </row>
    <row r="243" spans="1:27" ht="15.75" customHeight="1">
      <c r="A243" s="426"/>
      <c r="B243" s="426"/>
      <c r="C243" s="426"/>
      <c r="D243" s="426"/>
      <c r="E243" s="426"/>
      <c r="F243" s="426"/>
      <c r="G243" s="426"/>
      <c r="H243" s="426"/>
      <c r="I243" s="426"/>
      <c r="J243" s="426"/>
      <c r="K243" s="426"/>
      <c r="L243" s="426"/>
      <c r="M243" s="426"/>
      <c r="N243" s="426"/>
      <c r="O243" s="426"/>
      <c r="P243" s="426"/>
      <c r="Q243" s="426"/>
      <c r="R243" s="426"/>
      <c r="S243" s="426"/>
      <c r="T243" s="426"/>
      <c r="U243" s="426"/>
      <c r="V243" s="426"/>
      <c r="W243" s="426"/>
      <c r="X243" s="426"/>
      <c r="Y243" s="426"/>
      <c r="Z243" s="426"/>
      <c r="AA243" s="426"/>
    </row>
    <row r="244" spans="1:27" ht="15.75" customHeight="1">
      <c r="A244" s="426"/>
      <c r="B244" s="426"/>
      <c r="C244" s="426"/>
      <c r="D244" s="426"/>
      <c r="E244" s="426"/>
      <c r="F244" s="426"/>
      <c r="G244" s="426"/>
      <c r="H244" s="426"/>
      <c r="I244" s="426"/>
      <c r="J244" s="426"/>
      <c r="K244" s="426"/>
      <c r="L244" s="426"/>
      <c r="M244" s="426"/>
      <c r="N244" s="426"/>
      <c r="O244" s="426"/>
      <c r="P244" s="426"/>
      <c r="Q244" s="426"/>
      <c r="R244" s="426"/>
      <c r="S244" s="426"/>
      <c r="T244" s="426"/>
      <c r="U244" s="426"/>
      <c r="V244" s="426"/>
      <c r="W244" s="426"/>
      <c r="X244" s="426"/>
      <c r="Y244" s="426"/>
      <c r="Z244" s="426"/>
      <c r="AA244" s="426"/>
    </row>
    <row r="245" spans="1:27" ht="15.75" customHeight="1">
      <c r="A245" s="426"/>
      <c r="B245" s="426"/>
      <c r="C245" s="426"/>
      <c r="D245" s="426"/>
      <c r="E245" s="426"/>
      <c r="F245" s="426"/>
      <c r="G245" s="426"/>
      <c r="H245" s="426"/>
      <c r="I245" s="426"/>
      <c r="J245" s="426"/>
      <c r="K245" s="426"/>
      <c r="L245" s="426"/>
      <c r="M245" s="426"/>
      <c r="N245" s="426"/>
      <c r="O245" s="426"/>
      <c r="P245" s="426"/>
      <c r="Q245" s="426"/>
      <c r="R245" s="426"/>
      <c r="S245" s="426"/>
      <c r="T245" s="426"/>
      <c r="U245" s="426"/>
      <c r="V245" s="426"/>
      <c r="W245" s="426"/>
      <c r="X245" s="426"/>
      <c r="Y245" s="426"/>
      <c r="Z245" s="426"/>
      <c r="AA245" s="426"/>
    </row>
    <row r="246" spans="1:27" ht="15.75" customHeight="1">
      <c r="A246" s="426"/>
      <c r="B246" s="426"/>
      <c r="C246" s="426"/>
      <c r="D246" s="426"/>
      <c r="E246" s="426"/>
      <c r="F246" s="426"/>
      <c r="G246" s="426"/>
      <c r="H246" s="426"/>
      <c r="I246" s="426"/>
      <c r="J246" s="426"/>
      <c r="K246" s="426"/>
      <c r="L246" s="426"/>
      <c r="M246" s="426"/>
      <c r="N246" s="426"/>
      <c r="O246" s="426"/>
      <c r="P246" s="426"/>
      <c r="Q246" s="426"/>
      <c r="R246" s="426"/>
      <c r="S246" s="426"/>
      <c r="T246" s="426"/>
      <c r="U246" s="426"/>
      <c r="V246" s="426"/>
      <c r="W246" s="426"/>
      <c r="X246" s="426"/>
      <c r="Y246" s="426"/>
      <c r="Z246" s="426"/>
      <c r="AA246" s="426"/>
    </row>
    <row r="247" spans="1:27" ht="15.75" customHeight="1">
      <c r="A247" s="426"/>
      <c r="B247" s="426"/>
      <c r="C247" s="426"/>
      <c r="D247" s="426"/>
      <c r="E247" s="426"/>
      <c r="F247" s="426"/>
      <c r="G247" s="426"/>
      <c r="H247" s="426"/>
      <c r="I247" s="426"/>
      <c r="J247" s="426"/>
      <c r="K247" s="426"/>
      <c r="L247" s="426"/>
      <c r="M247" s="426"/>
      <c r="N247" s="426"/>
      <c r="O247" s="426"/>
      <c r="P247" s="426"/>
      <c r="Q247" s="426"/>
      <c r="R247" s="426"/>
      <c r="S247" s="426"/>
      <c r="T247" s="426"/>
      <c r="U247" s="426"/>
      <c r="V247" s="426"/>
      <c r="W247" s="426"/>
      <c r="X247" s="426"/>
      <c r="Y247" s="426"/>
      <c r="Z247" s="426"/>
      <c r="AA247" s="426"/>
    </row>
    <row r="248" spans="1:27" ht="15.75" customHeight="1">
      <c r="A248" s="426"/>
      <c r="B248" s="426"/>
      <c r="C248" s="426"/>
      <c r="D248" s="426"/>
      <c r="E248" s="426"/>
      <c r="F248" s="426"/>
      <c r="G248" s="426"/>
      <c r="H248" s="426"/>
      <c r="I248" s="426"/>
      <c r="J248" s="426"/>
      <c r="K248" s="426"/>
      <c r="L248" s="426"/>
      <c r="M248" s="426"/>
      <c r="N248" s="426"/>
      <c r="O248" s="426"/>
      <c r="P248" s="426"/>
      <c r="Q248" s="426"/>
      <c r="R248" s="426"/>
      <c r="S248" s="426"/>
      <c r="T248" s="426"/>
      <c r="U248" s="426"/>
      <c r="V248" s="426"/>
      <c r="W248" s="426"/>
      <c r="X248" s="426"/>
      <c r="Y248" s="426"/>
      <c r="Z248" s="426"/>
      <c r="AA248" s="426"/>
    </row>
    <row r="249" spans="1:27" ht="15.75" customHeight="1">
      <c r="A249" s="426"/>
      <c r="B249" s="426"/>
      <c r="C249" s="426"/>
      <c r="D249" s="426"/>
      <c r="E249" s="426"/>
      <c r="F249" s="426"/>
      <c r="G249" s="426"/>
      <c r="H249" s="426"/>
      <c r="I249" s="426"/>
      <c r="J249" s="426"/>
      <c r="K249" s="426"/>
      <c r="L249" s="426"/>
      <c r="M249" s="426"/>
      <c r="N249" s="426"/>
      <c r="O249" s="426"/>
      <c r="P249" s="426"/>
      <c r="Q249" s="426"/>
      <c r="R249" s="426"/>
      <c r="S249" s="426"/>
      <c r="T249" s="426"/>
      <c r="U249" s="426"/>
      <c r="V249" s="426"/>
      <c r="W249" s="426"/>
      <c r="X249" s="426"/>
      <c r="Y249" s="426"/>
      <c r="Z249" s="426"/>
      <c r="AA249" s="426"/>
    </row>
    <row r="250" spans="1:27" ht="15.75" customHeight="1">
      <c r="A250" s="426"/>
      <c r="B250" s="426"/>
      <c r="C250" s="426"/>
      <c r="D250" s="426"/>
      <c r="E250" s="426"/>
      <c r="F250" s="426"/>
      <c r="G250" s="426"/>
      <c r="H250" s="426"/>
      <c r="I250" s="426"/>
      <c r="J250" s="426"/>
      <c r="K250" s="426"/>
      <c r="L250" s="426"/>
      <c r="M250" s="426"/>
      <c r="N250" s="426"/>
      <c r="O250" s="426"/>
      <c r="P250" s="426"/>
      <c r="Q250" s="426"/>
      <c r="R250" s="426"/>
      <c r="S250" s="426"/>
      <c r="T250" s="426"/>
      <c r="U250" s="426"/>
      <c r="V250" s="426"/>
      <c r="W250" s="426"/>
      <c r="X250" s="426"/>
      <c r="Y250" s="426"/>
      <c r="Z250" s="426"/>
      <c r="AA250" s="426"/>
    </row>
    <row r="251" spans="1:27" ht="15.75" customHeight="1">
      <c r="A251" s="426"/>
      <c r="B251" s="426"/>
      <c r="C251" s="426"/>
      <c r="D251" s="426"/>
      <c r="E251" s="426"/>
      <c r="F251" s="426"/>
      <c r="G251" s="426"/>
      <c r="H251" s="426"/>
      <c r="I251" s="426"/>
      <c r="J251" s="426"/>
      <c r="K251" s="426"/>
      <c r="L251" s="426"/>
      <c r="M251" s="426"/>
      <c r="N251" s="426"/>
      <c r="O251" s="426"/>
      <c r="P251" s="426"/>
      <c r="Q251" s="426"/>
      <c r="R251" s="426"/>
      <c r="S251" s="426"/>
      <c r="T251" s="426"/>
      <c r="U251" s="426"/>
      <c r="V251" s="426"/>
      <c r="W251" s="426"/>
      <c r="X251" s="426"/>
      <c r="Y251" s="426"/>
      <c r="Z251" s="426"/>
      <c r="AA251" s="426"/>
    </row>
    <row r="252" spans="1:27" ht="15.75" customHeight="1">
      <c r="A252" s="426"/>
      <c r="B252" s="426"/>
      <c r="C252" s="426"/>
      <c r="D252" s="426"/>
      <c r="E252" s="426"/>
      <c r="F252" s="426"/>
      <c r="G252" s="426"/>
      <c r="H252" s="426"/>
      <c r="I252" s="426"/>
      <c r="J252" s="426"/>
      <c r="K252" s="426"/>
      <c r="L252" s="426"/>
      <c r="M252" s="426"/>
      <c r="N252" s="426"/>
      <c r="O252" s="426"/>
      <c r="P252" s="426"/>
      <c r="Q252" s="426"/>
      <c r="R252" s="426"/>
      <c r="S252" s="426"/>
      <c r="T252" s="426"/>
      <c r="U252" s="426"/>
      <c r="V252" s="426"/>
      <c r="W252" s="426"/>
      <c r="X252" s="426"/>
      <c r="Y252" s="426"/>
      <c r="Z252" s="426"/>
      <c r="AA252" s="426"/>
    </row>
    <row r="253" spans="1:27" ht="15.75" customHeight="1">
      <c r="A253" s="426"/>
      <c r="B253" s="426"/>
      <c r="C253" s="426"/>
      <c r="D253" s="426"/>
      <c r="E253" s="426"/>
      <c r="F253" s="426"/>
      <c r="G253" s="426"/>
      <c r="H253" s="426"/>
      <c r="I253" s="426"/>
      <c r="J253" s="426"/>
      <c r="K253" s="426"/>
      <c r="L253" s="426"/>
      <c r="M253" s="426"/>
      <c r="N253" s="426"/>
      <c r="O253" s="426"/>
      <c r="P253" s="426"/>
      <c r="Q253" s="426"/>
      <c r="R253" s="426"/>
      <c r="S253" s="426"/>
      <c r="T253" s="426"/>
      <c r="U253" s="426"/>
      <c r="V253" s="426"/>
      <c r="W253" s="426"/>
      <c r="X253" s="426"/>
      <c r="Y253" s="426"/>
      <c r="Z253" s="426"/>
      <c r="AA253" s="426"/>
    </row>
    <row r="254" spans="1:27" ht="15.75" customHeight="1">
      <c r="A254" s="426"/>
      <c r="B254" s="426"/>
      <c r="C254" s="426"/>
      <c r="D254" s="426"/>
      <c r="E254" s="426"/>
      <c r="F254" s="426"/>
      <c r="G254" s="426"/>
      <c r="H254" s="426"/>
      <c r="I254" s="426"/>
      <c r="J254" s="426"/>
      <c r="K254" s="426"/>
      <c r="L254" s="426"/>
      <c r="M254" s="426"/>
      <c r="N254" s="426"/>
      <c r="O254" s="426"/>
      <c r="P254" s="426"/>
      <c r="Q254" s="426"/>
      <c r="R254" s="426"/>
      <c r="S254" s="426"/>
      <c r="T254" s="426"/>
      <c r="U254" s="426"/>
      <c r="V254" s="426"/>
      <c r="W254" s="426"/>
      <c r="X254" s="426"/>
      <c r="Y254" s="426"/>
      <c r="Z254" s="426"/>
      <c r="AA254" s="426"/>
    </row>
    <row r="255" spans="1:27" ht="15.75" customHeight="1">
      <c r="A255" s="426"/>
      <c r="B255" s="426"/>
      <c r="C255" s="426"/>
      <c r="D255" s="426"/>
      <c r="E255" s="426"/>
      <c r="F255" s="426"/>
      <c r="G255" s="426"/>
      <c r="H255" s="426"/>
      <c r="I255" s="426"/>
      <c r="J255" s="426"/>
      <c r="K255" s="426"/>
      <c r="L255" s="426"/>
      <c r="M255" s="426"/>
      <c r="N255" s="426"/>
      <c r="O255" s="426"/>
      <c r="P255" s="426"/>
      <c r="Q255" s="426"/>
      <c r="R255" s="426"/>
      <c r="S255" s="426"/>
      <c r="T255" s="426"/>
      <c r="U255" s="426"/>
      <c r="V255" s="426"/>
      <c r="W255" s="426"/>
      <c r="X255" s="426"/>
      <c r="Y255" s="426"/>
      <c r="Z255" s="426"/>
      <c r="AA255" s="426"/>
    </row>
    <row r="256" spans="1:27" ht="15.75" customHeight="1">
      <c r="A256" s="426"/>
      <c r="B256" s="426"/>
      <c r="C256" s="426"/>
      <c r="D256" s="426"/>
      <c r="E256" s="426"/>
      <c r="F256" s="426"/>
      <c r="G256" s="426"/>
      <c r="H256" s="426"/>
      <c r="I256" s="426"/>
      <c r="J256" s="426"/>
      <c r="K256" s="426"/>
      <c r="L256" s="426"/>
      <c r="M256" s="426"/>
      <c r="N256" s="426"/>
      <c r="O256" s="426"/>
      <c r="P256" s="426"/>
      <c r="Q256" s="426"/>
      <c r="R256" s="426"/>
      <c r="S256" s="426"/>
      <c r="T256" s="426"/>
      <c r="U256" s="426"/>
      <c r="V256" s="426"/>
      <c r="W256" s="426"/>
      <c r="X256" s="426"/>
      <c r="Y256" s="426"/>
      <c r="Z256" s="426"/>
      <c r="AA256" s="426"/>
    </row>
    <row r="257" spans="1:27" ht="15.75" customHeight="1">
      <c r="A257" s="426"/>
      <c r="B257" s="426"/>
      <c r="C257" s="426"/>
      <c r="D257" s="426"/>
      <c r="E257" s="426"/>
      <c r="F257" s="426"/>
      <c r="G257" s="426"/>
      <c r="H257" s="426"/>
      <c r="I257" s="426"/>
      <c r="J257" s="426"/>
      <c r="K257" s="426"/>
      <c r="L257" s="426"/>
      <c r="M257" s="426"/>
      <c r="N257" s="426"/>
      <c r="O257" s="426"/>
      <c r="P257" s="426"/>
      <c r="Q257" s="426"/>
      <c r="R257" s="426"/>
      <c r="S257" s="426"/>
      <c r="T257" s="426"/>
      <c r="U257" s="426"/>
      <c r="V257" s="426"/>
      <c r="W257" s="426"/>
      <c r="X257" s="426"/>
      <c r="Y257" s="426"/>
      <c r="Z257" s="426"/>
      <c r="AA257" s="426"/>
    </row>
    <row r="258" spans="1:27" ht="15.75" customHeight="1">
      <c r="A258" s="426"/>
      <c r="B258" s="426"/>
      <c r="C258" s="426"/>
      <c r="D258" s="426"/>
      <c r="E258" s="426"/>
      <c r="F258" s="426"/>
      <c r="G258" s="426"/>
      <c r="H258" s="426"/>
      <c r="I258" s="426"/>
      <c r="J258" s="426"/>
      <c r="K258" s="426"/>
      <c r="L258" s="426"/>
      <c r="M258" s="426"/>
      <c r="N258" s="426"/>
      <c r="O258" s="426"/>
      <c r="P258" s="426"/>
      <c r="Q258" s="426"/>
      <c r="R258" s="426"/>
      <c r="S258" s="426"/>
      <c r="T258" s="426"/>
      <c r="U258" s="426"/>
      <c r="V258" s="426"/>
      <c r="W258" s="426"/>
      <c r="X258" s="426"/>
      <c r="Y258" s="426"/>
      <c r="Z258" s="426"/>
      <c r="AA258" s="426"/>
    </row>
    <row r="259" spans="1:27" ht="15.75" customHeight="1">
      <c r="A259" s="426"/>
      <c r="B259" s="426"/>
      <c r="C259" s="426"/>
      <c r="D259" s="426"/>
      <c r="E259" s="426"/>
      <c r="F259" s="426"/>
      <c r="G259" s="426"/>
      <c r="H259" s="426"/>
      <c r="I259" s="426"/>
      <c r="J259" s="426"/>
      <c r="K259" s="426"/>
      <c r="L259" s="426"/>
      <c r="M259" s="426"/>
      <c r="N259" s="426"/>
      <c r="O259" s="426"/>
      <c r="P259" s="426"/>
      <c r="Q259" s="426"/>
      <c r="R259" s="426"/>
      <c r="S259" s="426"/>
      <c r="T259" s="426"/>
      <c r="U259" s="426"/>
      <c r="V259" s="426"/>
      <c r="W259" s="426"/>
      <c r="X259" s="426"/>
      <c r="Y259" s="426"/>
      <c r="Z259" s="426"/>
      <c r="AA259" s="426"/>
    </row>
    <row r="260" spans="1:27" ht="15.75" customHeight="1">
      <c r="A260" s="426"/>
      <c r="B260" s="426"/>
      <c r="C260" s="426"/>
      <c r="D260" s="426"/>
      <c r="E260" s="426"/>
      <c r="F260" s="426"/>
      <c r="G260" s="426"/>
      <c r="H260" s="426"/>
      <c r="I260" s="426"/>
      <c r="J260" s="426"/>
      <c r="K260" s="426"/>
      <c r="L260" s="426"/>
      <c r="M260" s="426"/>
      <c r="N260" s="426"/>
      <c r="O260" s="426"/>
      <c r="P260" s="426"/>
      <c r="Q260" s="426"/>
      <c r="R260" s="426"/>
      <c r="S260" s="426"/>
      <c r="T260" s="426"/>
      <c r="U260" s="426"/>
      <c r="V260" s="426"/>
      <c r="W260" s="426"/>
      <c r="X260" s="426"/>
      <c r="Y260" s="426"/>
      <c r="Z260" s="426"/>
      <c r="AA260" s="426"/>
    </row>
    <row r="261" spans="1:27" ht="15.75" customHeight="1">
      <c r="A261" s="426"/>
      <c r="B261" s="426"/>
      <c r="C261" s="426"/>
      <c r="D261" s="426"/>
      <c r="E261" s="426"/>
      <c r="F261" s="426"/>
      <c r="G261" s="426"/>
      <c r="H261" s="426"/>
      <c r="I261" s="426"/>
      <c r="J261" s="426"/>
      <c r="K261" s="426"/>
      <c r="L261" s="426"/>
      <c r="M261" s="426"/>
      <c r="N261" s="426"/>
      <c r="O261" s="426"/>
      <c r="P261" s="426"/>
      <c r="Q261" s="426"/>
      <c r="R261" s="426"/>
      <c r="S261" s="426"/>
      <c r="T261" s="426"/>
      <c r="U261" s="426"/>
      <c r="V261" s="426"/>
      <c r="W261" s="426"/>
      <c r="X261" s="426"/>
      <c r="Y261" s="426"/>
      <c r="Z261" s="426"/>
      <c r="AA261" s="426"/>
    </row>
    <row r="262" spans="1:27" ht="15.75" customHeight="1">
      <c r="A262" s="426"/>
      <c r="B262" s="426"/>
      <c r="C262" s="426"/>
      <c r="D262" s="426"/>
      <c r="E262" s="426"/>
      <c r="F262" s="426"/>
      <c r="G262" s="426"/>
      <c r="H262" s="426"/>
      <c r="I262" s="426"/>
      <c r="J262" s="426"/>
      <c r="K262" s="426"/>
      <c r="L262" s="426"/>
      <c r="M262" s="426"/>
      <c r="N262" s="426"/>
      <c r="O262" s="426"/>
      <c r="P262" s="426"/>
      <c r="Q262" s="426"/>
      <c r="R262" s="426"/>
      <c r="S262" s="426"/>
      <c r="T262" s="426"/>
      <c r="U262" s="426"/>
      <c r="V262" s="426"/>
      <c r="W262" s="426"/>
      <c r="X262" s="426"/>
      <c r="Y262" s="426"/>
      <c r="Z262" s="426"/>
      <c r="AA262" s="426"/>
    </row>
    <row r="263" spans="1:27" ht="15.75" customHeight="1">
      <c r="A263" s="426"/>
      <c r="B263" s="426"/>
      <c r="C263" s="426"/>
      <c r="D263" s="426"/>
      <c r="E263" s="426"/>
      <c r="F263" s="426"/>
      <c r="G263" s="426"/>
      <c r="H263" s="426"/>
      <c r="I263" s="426"/>
      <c r="J263" s="426"/>
      <c r="K263" s="426"/>
      <c r="L263" s="426"/>
      <c r="M263" s="426"/>
      <c r="N263" s="426"/>
      <c r="O263" s="426"/>
      <c r="P263" s="426"/>
      <c r="Q263" s="426"/>
      <c r="R263" s="426"/>
      <c r="S263" s="426"/>
      <c r="T263" s="426"/>
      <c r="U263" s="426"/>
      <c r="V263" s="426"/>
      <c r="W263" s="426"/>
      <c r="X263" s="426"/>
      <c r="Y263" s="426"/>
      <c r="Z263" s="426"/>
      <c r="AA263" s="426"/>
    </row>
    <row r="264" spans="1:27" ht="15.75" customHeight="1">
      <c r="A264" s="426"/>
      <c r="B264" s="426"/>
      <c r="C264" s="426"/>
      <c r="D264" s="426"/>
      <c r="E264" s="426"/>
      <c r="F264" s="426"/>
      <c r="G264" s="426"/>
      <c r="H264" s="426"/>
      <c r="I264" s="426"/>
      <c r="J264" s="426"/>
      <c r="K264" s="426"/>
      <c r="L264" s="426"/>
      <c r="M264" s="426"/>
      <c r="N264" s="426"/>
      <c r="O264" s="426"/>
      <c r="P264" s="426"/>
      <c r="Q264" s="426"/>
      <c r="R264" s="426"/>
      <c r="S264" s="426"/>
      <c r="T264" s="426"/>
      <c r="U264" s="426"/>
      <c r="V264" s="426"/>
      <c r="W264" s="426"/>
      <c r="X264" s="426"/>
      <c r="Y264" s="426"/>
      <c r="Z264" s="426"/>
      <c r="AA264" s="426"/>
    </row>
    <row r="265" spans="1:27" ht="15.75" customHeight="1">
      <c r="A265" s="426"/>
      <c r="B265" s="426"/>
      <c r="C265" s="426"/>
      <c r="D265" s="426"/>
      <c r="E265" s="426"/>
      <c r="F265" s="426"/>
      <c r="G265" s="426"/>
      <c r="H265" s="426"/>
      <c r="I265" s="426"/>
      <c r="J265" s="426"/>
      <c r="K265" s="426"/>
      <c r="L265" s="426"/>
      <c r="M265" s="426"/>
      <c r="N265" s="426"/>
      <c r="O265" s="426"/>
      <c r="P265" s="426"/>
      <c r="Q265" s="426"/>
      <c r="R265" s="426"/>
      <c r="S265" s="426"/>
      <c r="T265" s="426"/>
      <c r="U265" s="426"/>
      <c r="V265" s="426"/>
      <c r="W265" s="426"/>
      <c r="X265" s="426"/>
      <c r="Y265" s="426"/>
      <c r="Z265" s="426"/>
      <c r="AA265" s="426"/>
    </row>
    <row r="266" spans="1:27" ht="15.75" customHeight="1">
      <c r="A266" s="426"/>
      <c r="B266" s="426"/>
      <c r="C266" s="426"/>
      <c r="D266" s="426"/>
      <c r="E266" s="426"/>
      <c r="F266" s="426"/>
      <c r="G266" s="426"/>
      <c r="H266" s="426"/>
      <c r="I266" s="426"/>
      <c r="J266" s="426"/>
      <c r="K266" s="426"/>
      <c r="L266" s="426"/>
      <c r="M266" s="426"/>
      <c r="N266" s="426"/>
      <c r="O266" s="426"/>
      <c r="P266" s="426"/>
      <c r="Q266" s="426"/>
      <c r="R266" s="426"/>
      <c r="S266" s="426"/>
      <c r="T266" s="426"/>
      <c r="U266" s="426"/>
      <c r="V266" s="426"/>
      <c r="W266" s="426"/>
      <c r="X266" s="426"/>
      <c r="Y266" s="426"/>
      <c r="Z266" s="426"/>
      <c r="AA266" s="426"/>
    </row>
    <row r="267" spans="1:27" ht="15.75" customHeight="1">
      <c r="A267" s="426"/>
      <c r="B267" s="426"/>
      <c r="C267" s="426"/>
      <c r="D267" s="426"/>
      <c r="E267" s="426"/>
      <c r="F267" s="426"/>
      <c r="G267" s="426"/>
      <c r="H267" s="426"/>
      <c r="I267" s="426"/>
      <c r="J267" s="426"/>
      <c r="K267" s="426"/>
      <c r="L267" s="426"/>
      <c r="M267" s="426"/>
      <c r="N267" s="426"/>
      <c r="O267" s="426"/>
      <c r="P267" s="426"/>
      <c r="Q267" s="426"/>
      <c r="R267" s="426"/>
      <c r="S267" s="426"/>
      <c r="T267" s="426"/>
      <c r="U267" s="426"/>
      <c r="V267" s="426"/>
      <c r="W267" s="426"/>
      <c r="X267" s="426"/>
      <c r="Y267" s="426"/>
      <c r="Z267" s="426"/>
      <c r="AA267" s="426"/>
    </row>
    <row r="268" spans="1:27" ht="15.75" customHeight="1">
      <c r="A268" s="426"/>
      <c r="B268" s="426"/>
      <c r="C268" s="426"/>
      <c r="D268" s="426"/>
      <c r="E268" s="426"/>
      <c r="F268" s="426"/>
      <c r="G268" s="426"/>
      <c r="H268" s="426"/>
      <c r="I268" s="426"/>
      <c r="J268" s="426"/>
      <c r="K268" s="426"/>
      <c r="L268" s="426"/>
      <c r="M268" s="426"/>
      <c r="N268" s="426"/>
      <c r="O268" s="426"/>
      <c r="P268" s="426"/>
      <c r="Q268" s="426"/>
      <c r="R268" s="426"/>
      <c r="S268" s="426"/>
      <c r="T268" s="426"/>
      <c r="U268" s="426"/>
      <c r="V268" s="426"/>
      <c r="W268" s="426"/>
      <c r="X268" s="426"/>
      <c r="Y268" s="426"/>
      <c r="Z268" s="426"/>
      <c r="AA268" s="426"/>
    </row>
    <row r="269" spans="1:27" ht="15.75" customHeight="1">
      <c r="A269" s="426"/>
      <c r="B269" s="426"/>
      <c r="C269" s="426"/>
      <c r="D269" s="426"/>
      <c r="E269" s="426"/>
      <c r="F269" s="426"/>
      <c r="G269" s="426"/>
      <c r="H269" s="426"/>
      <c r="I269" s="426"/>
      <c r="J269" s="426"/>
      <c r="K269" s="426"/>
      <c r="L269" s="426"/>
      <c r="M269" s="426"/>
      <c r="N269" s="426"/>
      <c r="O269" s="426"/>
      <c r="P269" s="426"/>
      <c r="Q269" s="426"/>
      <c r="R269" s="426"/>
      <c r="S269" s="426"/>
      <c r="T269" s="426"/>
      <c r="U269" s="426"/>
      <c r="V269" s="426"/>
      <c r="W269" s="426"/>
      <c r="X269" s="426"/>
      <c r="Y269" s="426"/>
      <c r="Z269" s="426"/>
      <c r="AA269" s="426"/>
    </row>
    <row r="270" spans="1:27" ht="15.75" customHeight="1">
      <c r="A270" s="426"/>
      <c r="B270" s="426"/>
      <c r="C270" s="426"/>
      <c r="D270" s="426"/>
      <c r="E270" s="426"/>
      <c r="F270" s="426"/>
      <c r="G270" s="426"/>
      <c r="H270" s="426"/>
      <c r="I270" s="426"/>
      <c r="J270" s="426"/>
      <c r="K270" s="426"/>
      <c r="L270" s="426"/>
      <c r="M270" s="426"/>
      <c r="N270" s="426"/>
      <c r="O270" s="426"/>
      <c r="P270" s="426"/>
      <c r="Q270" s="426"/>
      <c r="R270" s="426"/>
      <c r="S270" s="426"/>
      <c r="T270" s="426"/>
      <c r="U270" s="426"/>
      <c r="V270" s="426"/>
      <c r="W270" s="426"/>
      <c r="X270" s="426"/>
      <c r="Y270" s="426"/>
      <c r="Z270" s="426"/>
      <c r="AA270" s="426"/>
    </row>
    <row r="271" spans="1:27" ht="15.75" customHeight="1">
      <c r="A271" s="426"/>
      <c r="B271" s="426"/>
      <c r="C271" s="426"/>
      <c r="D271" s="426"/>
      <c r="E271" s="426"/>
      <c r="F271" s="426"/>
      <c r="G271" s="426"/>
      <c r="H271" s="426"/>
      <c r="I271" s="426"/>
      <c r="J271" s="426"/>
      <c r="K271" s="426"/>
      <c r="L271" s="426"/>
      <c r="M271" s="426"/>
      <c r="N271" s="426"/>
      <c r="O271" s="426"/>
      <c r="P271" s="426"/>
      <c r="Q271" s="426"/>
      <c r="R271" s="426"/>
      <c r="S271" s="426"/>
      <c r="T271" s="426"/>
      <c r="U271" s="426"/>
      <c r="V271" s="426"/>
      <c r="W271" s="426"/>
      <c r="X271" s="426"/>
      <c r="Y271" s="426"/>
      <c r="Z271" s="426"/>
      <c r="AA271" s="426"/>
    </row>
    <row r="272" spans="1:27" ht="15.75" customHeight="1">
      <c r="A272" s="426"/>
      <c r="B272" s="426"/>
      <c r="C272" s="426"/>
      <c r="D272" s="426"/>
      <c r="E272" s="426"/>
      <c r="F272" s="426"/>
      <c r="G272" s="426"/>
      <c r="H272" s="426"/>
      <c r="I272" s="426"/>
      <c r="J272" s="426"/>
      <c r="K272" s="426"/>
      <c r="L272" s="426"/>
      <c r="M272" s="426"/>
      <c r="N272" s="426"/>
      <c r="O272" s="426"/>
      <c r="P272" s="426"/>
      <c r="Q272" s="426"/>
      <c r="R272" s="426"/>
      <c r="S272" s="426"/>
      <c r="T272" s="426"/>
      <c r="U272" s="426"/>
      <c r="V272" s="426"/>
      <c r="W272" s="426"/>
      <c r="X272" s="426"/>
      <c r="Y272" s="426"/>
      <c r="Z272" s="426"/>
      <c r="AA272" s="426"/>
    </row>
    <row r="273" spans="1:27" ht="15.75" customHeight="1">
      <c r="A273" s="426"/>
      <c r="B273" s="426"/>
      <c r="C273" s="426"/>
      <c r="D273" s="426"/>
      <c r="E273" s="426"/>
      <c r="F273" s="426"/>
      <c r="G273" s="426"/>
      <c r="H273" s="426"/>
      <c r="I273" s="426"/>
      <c r="J273" s="426"/>
      <c r="K273" s="426"/>
      <c r="L273" s="426"/>
      <c r="M273" s="426"/>
      <c r="N273" s="426"/>
      <c r="O273" s="426"/>
      <c r="P273" s="426"/>
      <c r="Q273" s="426"/>
      <c r="R273" s="426"/>
      <c r="S273" s="426"/>
      <c r="T273" s="426"/>
      <c r="U273" s="426"/>
      <c r="V273" s="426"/>
      <c r="W273" s="426"/>
      <c r="X273" s="426"/>
      <c r="Y273" s="426"/>
      <c r="Z273" s="426"/>
      <c r="AA273" s="426"/>
    </row>
    <row r="274" spans="1:27" ht="15.75" customHeight="1">
      <c r="A274" s="426"/>
      <c r="B274" s="426"/>
      <c r="C274" s="426"/>
      <c r="D274" s="426"/>
      <c r="E274" s="426"/>
      <c r="F274" s="426"/>
      <c r="G274" s="426"/>
      <c r="H274" s="426"/>
      <c r="I274" s="426"/>
      <c r="J274" s="426"/>
      <c r="K274" s="426"/>
      <c r="L274" s="426"/>
      <c r="M274" s="426"/>
      <c r="N274" s="426"/>
      <c r="O274" s="426"/>
      <c r="P274" s="426"/>
      <c r="Q274" s="426"/>
      <c r="R274" s="426"/>
      <c r="S274" s="426"/>
      <c r="T274" s="426"/>
      <c r="U274" s="426"/>
      <c r="V274" s="426"/>
      <c r="W274" s="426"/>
      <c r="X274" s="426"/>
      <c r="Y274" s="426"/>
      <c r="Z274" s="426"/>
      <c r="AA274" s="426"/>
    </row>
    <row r="275" spans="1:27" ht="15.75" customHeight="1">
      <c r="A275" s="426"/>
      <c r="B275" s="426"/>
      <c r="C275" s="426"/>
      <c r="D275" s="426"/>
      <c r="E275" s="426"/>
      <c r="F275" s="426"/>
      <c r="G275" s="426"/>
      <c r="H275" s="426"/>
      <c r="I275" s="426"/>
      <c r="J275" s="426"/>
      <c r="K275" s="426"/>
      <c r="L275" s="426"/>
      <c r="M275" s="426"/>
      <c r="N275" s="426"/>
      <c r="O275" s="426"/>
      <c r="P275" s="426"/>
      <c r="Q275" s="426"/>
      <c r="R275" s="426"/>
      <c r="S275" s="426"/>
      <c r="T275" s="426"/>
      <c r="U275" s="426"/>
      <c r="V275" s="426"/>
      <c r="W275" s="426"/>
      <c r="X275" s="426"/>
      <c r="Y275" s="426"/>
      <c r="Z275" s="426"/>
      <c r="AA275" s="426"/>
    </row>
    <row r="276" spans="1:27" ht="15.75" customHeight="1">
      <c r="A276" s="426"/>
      <c r="B276" s="426"/>
      <c r="C276" s="426"/>
      <c r="D276" s="426"/>
      <c r="E276" s="426"/>
      <c r="F276" s="426"/>
      <c r="G276" s="426"/>
      <c r="H276" s="426"/>
      <c r="I276" s="426"/>
      <c r="J276" s="426"/>
      <c r="K276" s="426"/>
      <c r="L276" s="426"/>
      <c r="M276" s="426"/>
      <c r="N276" s="426"/>
      <c r="O276" s="426"/>
      <c r="P276" s="426"/>
      <c r="Q276" s="426"/>
      <c r="R276" s="426"/>
      <c r="S276" s="426"/>
      <c r="T276" s="426"/>
      <c r="U276" s="426"/>
      <c r="V276" s="426"/>
      <c r="W276" s="426"/>
      <c r="X276" s="426"/>
      <c r="Y276" s="426"/>
      <c r="Z276" s="426"/>
      <c r="AA276" s="426"/>
    </row>
    <row r="277" spans="1:27" ht="15.75" customHeight="1">
      <c r="A277" s="426"/>
      <c r="B277" s="426"/>
      <c r="C277" s="426"/>
      <c r="D277" s="426"/>
      <c r="E277" s="426"/>
      <c r="F277" s="426"/>
      <c r="G277" s="426"/>
      <c r="H277" s="426"/>
      <c r="I277" s="426"/>
      <c r="J277" s="426"/>
      <c r="K277" s="426"/>
      <c r="L277" s="426"/>
      <c r="M277" s="426"/>
      <c r="N277" s="426"/>
      <c r="O277" s="426"/>
      <c r="P277" s="426"/>
      <c r="Q277" s="426"/>
      <c r="R277" s="426"/>
      <c r="S277" s="426"/>
      <c r="T277" s="426"/>
      <c r="U277" s="426"/>
      <c r="V277" s="426"/>
      <c r="W277" s="426"/>
      <c r="X277" s="426"/>
      <c r="Y277" s="426"/>
      <c r="Z277" s="426"/>
      <c r="AA277" s="426"/>
    </row>
    <row r="278" spans="1:27" ht="15.75" customHeight="1">
      <c r="A278" s="426"/>
      <c r="B278" s="426"/>
      <c r="C278" s="426"/>
      <c r="D278" s="426"/>
      <c r="E278" s="426"/>
      <c r="F278" s="426"/>
      <c r="G278" s="426"/>
      <c r="H278" s="426"/>
      <c r="I278" s="426"/>
      <c r="J278" s="426"/>
      <c r="K278" s="426"/>
      <c r="L278" s="426"/>
      <c r="M278" s="426"/>
      <c r="N278" s="426"/>
      <c r="O278" s="426"/>
      <c r="P278" s="426"/>
      <c r="Q278" s="426"/>
      <c r="R278" s="426"/>
      <c r="S278" s="426"/>
      <c r="T278" s="426"/>
      <c r="U278" s="426"/>
      <c r="V278" s="426"/>
      <c r="W278" s="426"/>
      <c r="X278" s="426"/>
      <c r="Y278" s="426"/>
      <c r="Z278" s="426"/>
      <c r="AA278" s="426"/>
    </row>
    <row r="279" spans="1:27" ht="15.75" customHeight="1">
      <c r="A279" s="426"/>
      <c r="B279" s="426"/>
      <c r="C279" s="426"/>
      <c r="D279" s="426"/>
      <c r="E279" s="426"/>
      <c r="F279" s="426"/>
      <c r="G279" s="426"/>
      <c r="H279" s="426"/>
      <c r="I279" s="426"/>
      <c r="J279" s="426"/>
      <c r="K279" s="426"/>
      <c r="L279" s="426"/>
      <c r="M279" s="426"/>
      <c r="N279" s="426"/>
      <c r="O279" s="426"/>
      <c r="P279" s="426"/>
      <c r="Q279" s="426"/>
      <c r="R279" s="426"/>
      <c r="S279" s="426"/>
      <c r="T279" s="426"/>
      <c r="U279" s="426"/>
      <c r="V279" s="426"/>
      <c r="W279" s="426"/>
      <c r="X279" s="426"/>
      <c r="Y279" s="426"/>
      <c r="Z279" s="426"/>
      <c r="AA279" s="426"/>
    </row>
    <row r="280" spans="1:27" ht="15.75" customHeight="1">
      <c r="A280" s="426"/>
      <c r="B280" s="426"/>
      <c r="C280" s="426"/>
      <c r="D280" s="426"/>
      <c r="E280" s="426"/>
      <c r="F280" s="426"/>
      <c r="G280" s="426"/>
      <c r="H280" s="426"/>
      <c r="I280" s="426"/>
      <c r="J280" s="426"/>
      <c r="K280" s="426"/>
      <c r="L280" s="426"/>
      <c r="M280" s="426"/>
      <c r="N280" s="426"/>
      <c r="O280" s="426"/>
      <c r="P280" s="426"/>
      <c r="Q280" s="426"/>
      <c r="R280" s="426"/>
      <c r="S280" s="426"/>
      <c r="T280" s="426"/>
      <c r="U280" s="426"/>
      <c r="V280" s="426"/>
      <c r="W280" s="426"/>
      <c r="X280" s="426"/>
      <c r="Y280" s="426"/>
      <c r="Z280" s="426"/>
      <c r="AA280" s="426"/>
    </row>
    <row r="281" spans="1:27" ht="15.75" customHeight="1">
      <c r="A281" s="426"/>
      <c r="B281" s="426"/>
      <c r="C281" s="426"/>
      <c r="D281" s="426"/>
      <c r="E281" s="426"/>
      <c r="F281" s="426"/>
      <c r="G281" s="426"/>
      <c r="H281" s="426"/>
      <c r="I281" s="426"/>
      <c r="J281" s="426"/>
      <c r="K281" s="426"/>
      <c r="L281" s="426"/>
      <c r="M281" s="426"/>
      <c r="N281" s="426"/>
      <c r="O281" s="426"/>
      <c r="P281" s="426"/>
      <c r="Q281" s="426"/>
      <c r="R281" s="426"/>
      <c r="S281" s="426"/>
      <c r="T281" s="426"/>
      <c r="U281" s="426"/>
      <c r="V281" s="426"/>
      <c r="W281" s="426"/>
      <c r="X281" s="426"/>
      <c r="Y281" s="426"/>
      <c r="Z281" s="426"/>
      <c r="AA281" s="426"/>
    </row>
    <row r="282" spans="1:27" ht="15.75" customHeight="1">
      <c r="A282" s="426"/>
      <c r="B282" s="426"/>
      <c r="C282" s="426"/>
      <c r="D282" s="426"/>
      <c r="E282" s="426"/>
      <c r="F282" s="426"/>
      <c r="G282" s="426"/>
      <c r="H282" s="426"/>
      <c r="I282" s="426"/>
      <c r="J282" s="426"/>
      <c r="K282" s="426"/>
      <c r="L282" s="426"/>
      <c r="M282" s="426"/>
      <c r="N282" s="426"/>
      <c r="O282" s="426"/>
      <c r="P282" s="426"/>
      <c r="Q282" s="426"/>
      <c r="R282" s="426"/>
      <c r="S282" s="426"/>
      <c r="T282" s="426"/>
      <c r="U282" s="426"/>
      <c r="V282" s="426"/>
      <c r="W282" s="426"/>
      <c r="X282" s="426"/>
      <c r="Y282" s="426"/>
      <c r="Z282" s="426"/>
      <c r="AA282" s="426"/>
    </row>
    <row r="283" spans="1:27" ht="15.75" customHeight="1">
      <c r="A283" s="426"/>
      <c r="B283" s="426"/>
      <c r="C283" s="426"/>
      <c r="D283" s="426"/>
      <c r="E283" s="426"/>
      <c r="F283" s="426"/>
      <c r="G283" s="426"/>
      <c r="H283" s="426"/>
      <c r="I283" s="426"/>
      <c r="J283" s="426"/>
      <c r="K283" s="426"/>
      <c r="L283" s="426"/>
      <c r="M283" s="426"/>
      <c r="N283" s="426"/>
      <c r="O283" s="426"/>
      <c r="P283" s="426"/>
      <c r="Q283" s="426"/>
      <c r="R283" s="426"/>
      <c r="S283" s="426"/>
      <c r="T283" s="426"/>
      <c r="U283" s="426"/>
      <c r="V283" s="426"/>
      <c r="W283" s="426"/>
      <c r="X283" s="426"/>
      <c r="Y283" s="426"/>
      <c r="Z283" s="426"/>
      <c r="AA283" s="426"/>
    </row>
    <row r="284" spans="1:27" ht="15.75" customHeight="1">
      <c r="A284" s="426"/>
      <c r="B284" s="426"/>
      <c r="C284" s="426"/>
      <c r="D284" s="426"/>
      <c r="E284" s="426"/>
      <c r="F284" s="426"/>
      <c r="G284" s="426"/>
      <c r="H284" s="426"/>
      <c r="I284" s="426"/>
      <c r="J284" s="426"/>
      <c r="K284" s="426"/>
      <c r="L284" s="426"/>
      <c r="M284" s="426"/>
      <c r="N284" s="426"/>
      <c r="O284" s="426"/>
      <c r="P284" s="426"/>
      <c r="Q284" s="426"/>
      <c r="R284" s="426"/>
      <c r="S284" s="426"/>
      <c r="T284" s="426"/>
      <c r="U284" s="426"/>
      <c r="V284" s="426"/>
      <c r="W284" s="426"/>
      <c r="X284" s="426"/>
      <c r="Y284" s="426"/>
      <c r="Z284" s="426"/>
      <c r="AA284" s="426"/>
    </row>
    <row r="285" spans="1:27" ht="15.75" customHeight="1">
      <c r="A285" s="426"/>
      <c r="B285" s="426"/>
      <c r="C285" s="426"/>
      <c r="D285" s="426"/>
      <c r="E285" s="426"/>
      <c r="F285" s="426"/>
      <c r="G285" s="426"/>
      <c r="H285" s="426"/>
      <c r="I285" s="426"/>
      <c r="J285" s="426"/>
      <c r="K285" s="426"/>
      <c r="L285" s="426"/>
      <c r="M285" s="426"/>
      <c r="N285" s="426"/>
      <c r="O285" s="426"/>
      <c r="P285" s="426"/>
      <c r="Q285" s="426"/>
      <c r="R285" s="426"/>
      <c r="S285" s="426"/>
      <c r="T285" s="426"/>
      <c r="U285" s="426"/>
      <c r="V285" s="426"/>
      <c r="W285" s="426"/>
      <c r="X285" s="426"/>
      <c r="Y285" s="426"/>
      <c r="Z285" s="426"/>
      <c r="AA285" s="426"/>
    </row>
    <row r="286" spans="1:27" ht="15.75" customHeight="1">
      <c r="A286" s="426"/>
      <c r="B286" s="426"/>
      <c r="C286" s="426"/>
      <c r="D286" s="426"/>
      <c r="E286" s="426"/>
      <c r="F286" s="426"/>
      <c r="G286" s="426"/>
      <c r="H286" s="426"/>
      <c r="I286" s="426"/>
      <c r="J286" s="426"/>
      <c r="K286" s="426"/>
      <c r="L286" s="426"/>
      <c r="M286" s="426"/>
      <c r="N286" s="426"/>
      <c r="O286" s="426"/>
      <c r="P286" s="426"/>
      <c r="Q286" s="426"/>
      <c r="R286" s="426"/>
      <c r="S286" s="426"/>
      <c r="T286" s="426"/>
      <c r="U286" s="426"/>
      <c r="V286" s="426"/>
      <c r="W286" s="426"/>
      <c r="X286" s="426"/>
      <c r="Y286" s="426"/>
      <c r="Z286" s="426"/>
      <c r="AA286" s="426"/>
    </row>
    <row r="287" spans="1:27" ht="15.75" customHeight="1">
      <c r="A287" s="426"/>
      <c r="B287" s="426"/>
      <c r="C287" s="426"/>
      <c r="D287" s="426"/>
      <c r="E287" s="426"/>
      <c r="F287" s="426"/>
      <c r="G287" s="426"/>
      <c r="H287" s="426"/>
      <c r="I287" s="426"/>
      <c r="J287" s="426"/>
      <c r="K287" s="426"/>
      <c r="L287" s="426"/>
      <c r="M287" s="426"/>
      <c r="N287" s="426"/>
      <c r="O287" s="426"/>
      <c r="P287" s="426"/>
      <c r="Q287" s="426"/>
      <c r="R287" s="426"/>
      <c r="S287" s="426"/>
      <c r="T287" s="426"/>
      <c r="U287" s="426"/>
      <c r="V287" s="426"/>
      <c r="W287" s="426"/>
      <c r="X287" s="426"/>
      <c r="Y287" s="426"/>
      <c r="Z287" s="426"/>
      <c r="AA287" s="426"/>
    </row>
    <row r="288" spans="1:27" ht="15.75" customHeight="1">
      <c r="A288" s="426"/>
      <c r="B288" s="426"/>
      <c r="C288" s="426"/>
      <c r="D288" s="426"/>
      <c r="E288" s="426"/>
      <c r="F288" s="426"/>
      <c r="G288" s="426"/>
      <c r="H288" s="426"/>
      <c r="I288" s="426"/>
      <c r="J288" s="426"/>
      <c r="K288" s="426"/>
      <c r="L288" s="426"/>
      <c r="M288" s="426"/>
      <c r="N288" s="426"/>
      <c r="O288" s="426"/>
      <c r="P288" s="426"/>
      <c r="Q288" s="426"/>
      <c r="R288" s="426"/>
      <c r="S288" s="426"/>
      <c r="T288" s="426"/>
      <c r="U288" s="426"/>
      <c r="V288" s="426"/>
      <c r="W288" s="426"/>
      <c r="X288" s="426"/>
      <c r="Y288" s="426"/>
      <c r="Z288" s="426"/>
      <c r="AA288" s="426"/>
    </row>
    <row r="289" spans="1:27" ht="15.75" customHeight="1">
      <c r="A289" s="426"/>
      <c r="B289" s="426"/>
      <c r="C289" s="426"/>
      <c r="D289" s="426"/>
      <c r="E289" s="426"/>
      <c r="F289" s="426"/>
      <c r="G289" s="426"/>
      <c r="H289" s="426"/>
      <c r="I289" s="426"/>
      <c r="J289" s="426"/>
      <c r="K289" s="426"/>
      <c r="L289" s="426"/>
      <c r="M289" s="426"/>
      <c r="N289" s="426"/>
      <c r="O289" s="426"/>
      <c r="P289" s="426"/>
      <c r="Q289" s="426"/>
      <c r="R289" s="426"/>
      <c r="S289" s="426"/>
      <c r="T289" s="426"/>
      <c r="U289" s="426"/>
      <c r="V289" s="426"/>
      <c r="W289" s="426"/>
      <c r="X289" s="426"/>
      <c r="Y289" s="426"/>
      <c r="Z289" s="426"/>
      <c r="AA289" s="426"/>
    </row>
    <row r="290" spans="1:27" ht="15.75" customHeight="1">
      <c r="A290" s="426"/>
      <c r="B290" s="426"/>
      <c r="C290" s="426"/>
      <c r="D290" s="426"/>
      <c r="E290" s="426"/>
      <c r="F290" s="426"/>
      <c r="G290" s="426"/>
      <c r="H290" s="426"/>
      <c r="I290" s="426"/>
      <c r="J290" s="426"/>
      <c r="K290" s="426"/>
      <c r="L290" s="426"/>
      <c r="M290" s="426"/>
      <c r="N290" s="426"/>
      <c r="O290" s="426"/>
      <c r="P290" s="426"/>
      <c r="Q290" s="426"/>
      <c r="R290" s="426"/>
      <c r="S290" s="426"/>
      <c r="T290" s="426"/>
      <c r="U290" s="426"/>
      <c r="V290" s="426"/>
      <c r="W290" s="426"/>
      <c r="X290" s="426"/>
      <c r="Y290" s="426"/>
      <c r="Z290" s="426"/>
      <c r="AA290" s="426"/>
    </row>
    <row r="291" spans="1:27" ht="15.75" customHeight="1">
      <c r="A291" s="426"/>
      <c r="B291" s="426"/>
      <c r="C291" s="426"/>
      <c r="D291" s="426"/>
      <c r="E291" s="426"/>
      <c r="F291" s="426"/>
      <c r="G291" s="426"/>
      <c r="H291" s="426"/>
      <c r="I291" s="426"/>
      <c r="J291" s="426"/>
      <c r="K291" s="426"/>
      <c r="L291" s="426"/>
      <c r="M291" s="426"/>
      <c r="N291" s="426"/>
      <c r="O291" s="426"/>
      <c r="P291" s="426"/>
      <c r="Q291" s="426"/>
      <c r="R291" s="426"/>
      <c r="S291" s="426"/>
      <c r="T291" s="426"/>
      <c r="U291" s="426"/>
      <c r="V291" s="426"/>
      <c r="W291" s="426"/>
      <c r="X291" s="426"/>
      <c r="Y291" s="426"/>
      <c r="Z291" s="426"/>
      <c r="AA291" s="426"/>
    </row>
    <row r="292" spans="1:27" ht="15.75" customHeight="1">
      <c r="A292" s="426"/>
      <c r="B292" s="426"/>
      <c r="C292" s="426"/>
      <c r="D292" s="426"/>
      <c r="E292" s="426"/>
      <c r="F292" s="426"/>
      <c r="G292" s="426"/>
      <c r="H292" s="426"/>
      <c r="I292" s="426"/>
      <c r="J292" s="426"/>
      <c r="K292" s="426"/>
      <c r="L292" s="426"/>
      <c r="M292" s="426"/>
      <c r="N292" s="426"/>
      <c r="O292" s="426"/>
      <c r="P292" s="426"/>
      <c r="Q292" s="426"/>
      <c r="R292" s="426"/>
      <c r="S292" s="426"/>
      <c r="T292" s="426"/>
      <c r="U292" s="426"/>
      <c r="V292" s="426"/>
      <c r="W292" s="426"/>
      <c r="X292" s="426"/>
      <c r="Y292" s="426"/>
      <c r="Z292" s="426"/>
      <c r="AA292" s="426"/>
    </row>
    <row r="293" spans="1:27" ht="15.75" customHeight="1">
      <c r="A293" s="426"/>
      <c r="B293" s="426"/>
      <c r="C293" s="426"/>
      <c r="D293" s="426"/>
      <c r="E293" s="426"/>
      <c r="F293" s="426"/>
      <c r="G293" s="426"/>
      <c r="H293" s="426"/>
      <c r="I293" s="426"/>
      <c r="J293" s="426"/>
      <c r="K293" s="426"/>
      <c r="L293" s="426"/>
      <c r="M293" s="426"/>
      <c r="N293" s="426"/>
      <c r="O293" s="426"/>
      <c r="P293" s="426"/>
      <c r="Q293" s="426"/>
      <c r="R293" s="426"/>
      <c r="S293" s="426"/>
      <c r="T293" s="426"/>
      <c r="U293" s="426"/>
      <c r="V293" s="426"/>
      <c r="W293" s="426"/>
      <c r="X293" s="426"/>
      <c r="Y293" s="426"/>
      <c r="Z293" s="426"/>
      <c r="AA293" s="426"/>
    </row>
    <row r="294" spans="1:27" ht="15.75" customHeight="1">
      <c r="A294" s="426"/>
      <c r="B294" s="426"/>
      <c r="C294" s="426"/>
      <c r="D294" s="426"/>
      <c r="E294" s="426"/>
      <c r="F294" s="426"/>
      <c r="G294" s="426"/>
      <c r="H294" s="426"/>
      <c r="I294" s="426"/>
      <c r="J294" s="426"/>
      <c r="K294" s="426"/>
      <c r="L294" s="426"/>
      <c r="M294" s="426"/>
      <c r="N294" s="426"/>
      <c r="O294" s="426"/>
      <c r="P294" s="426"/>
      <c r="Q294" s="426"/>
      <c r="R294" s="426"/>
      <c r="S294" s="426"/>
      <c r="T294" s="426"/>
      <c r="U294" s="426"/>
      <c r="V294" s="426"/>
      <c r="W294" s="426"/>
      <c r="X294" s="426"/>
      <c r="Y294" s="426"/>
      <c r="Z294" s="426"/>
      <c r="AA294" s="426"/>
    </row>
    <row r="295" spans="1:27" ht="15.75" customHeight="1">
      <c r="A295" s="426"/>
      <c r="B295" s="426"/>
      <c r="C295" s="426"/>
      <c r="D295" s="426"/>
      <c r="E295" s="426"/>
      <c r="F295" s="426"/>
      <c r="G295" s="426"/>
      <c r="H295" s="426"/>
      <c r="I295" s="426"/>
      <c r="J295" s="426"/>
      <c r="K295" s="426"/>
      <c r="L295" s="426"/>
      <c r="M295" s="426"/>
      <c r="N295" s="426"/>
      <c r="O295" s="426"/>
      <c r="P295" s="426"/>
      <c r="Q295" s="426"/>
      <c r="R295" s="426"/>
      <c r="S295" s="426"/>
      <c r="T295" s="426"/>
      <c r="U295" s="426"/>
      <c r="V295" s="426"/>
      <c r="W295" s="426"/>
      <c r="X295" s="426"/>
      <c r="Y295" s="426"/>
      <c r="Z295" s="426"/>
      <c r="AA295" s="426"/>
    </row>
    <row r="296" spans="1:27" ht="15.75" customHeight="1">
      <c r="A296" s="426"/>
      <c r="B296" s="426"/>
      <c r="C296" s="426"/>
      <c r="D296" s="426"/>
      <c r="E296" s="426"/>
      <c r="F296" s="426"/>
      <c r="G296" s="426"/>
      <c r="H296" s="426"/>
      <c r="I296" s="426"/>
      <c r="J296" s="426"/>
      <c r="K296" s="426"/>
      <c r="L296" s="426"/>
      <c r="M296" s="426"/>
      <c r="N296" s="426"/>
      <c r="O296" s="426"/>
      <c r="P296" s="426"/>
      <c r="Q296" s="426"/>
      <c r="R296" s="426"/>
      <c r="S296" s="426"/>
      <c r="T296" s="426"/>
      <c r="U296" s="426"/>
      <c r="V296" s="426"/>
      <c r="W296" s="426"/>
      <c r="X296" s="426"/>
      <c r="Y296" s="426"/>
      <c r="Z296" s="426"/>
      <c r="AA296" s="426"/>
    </row>
    <row r="297" spans="1:27" ht="15.75" customHeight="1">
      <c r="A297" s="426"/>
      <c r="B297" s="426"/>
      <c r="C297" s="426"/>
      <c r="D297" s="426"/>
      <c r="E297" s="426"/>
      <c r="F297" s="426"/>
      <c r="G297" s="426"/>
      <c r="H297" s="426"/>
      <c r="I297" s="426"/>
      <c r="J297" s="426"/>
      <c r="K297" s="426"/>
      <c r="L297" s="426"/>
      <c r="M297" s="426"/>
      <c r="N297" s="426"/>
      <c r="O297" s="426"/>
      <c r="P297" s="426"/>
      <c r="Q297" s="426"/>
      <c r="R297" s="426"/>
      <c r="S297" s="426"/>
      <c r="T297" s="426"/>
      <c r="U297" s="426"/>
      <c r="V297" s="426"/>
      <c r="W297" s="426"/>
      <c r="X297" s="426"/>
      <c r="Y297" s="426"/>
      <c r="Z297" s="426"/>
      <c r="AA297" s="426"/>
    </row>
    <row r="298" spans="1:27" ht="15.75" customHeight="1">
      <c r="A298" s="426"/>
      <c r="B298" s="426"/>
      <c r="C298" s="426"/>
      <c r="D298" s="426"/>
      <c r="E298" s="426"/>
      <c r="F298" s="426"/>
      <c r="G298" s="426"/>
      <c r="H298" s="426"/>
      <c r="I298" s="426"/>
      <c r="J298" s="426"/>
      <c r="K298" s="426"/>
      <c r="L298" s="426"/>
      <c r="M298" s="426"/>
      <c r="N298" s="426"/>
      <c r="O298" s="426"/>
      <c r="P298" s="426"/>
      <c r="Q298" s="426"/>
      <c r="R298" s="426"/>
      <c r="S298" s="426"/>
      <c r="T298" s="426"/>
      <c r="U298" s="426"/>
      <c r="V298" s="426"/>
      <c r="W298" s="426"/>
      <c r="X298" s="426"/>
      <c r="Y298" s="426"/>
      <c r="Z298" s="426"/>
      <c r="AA298" s="426"/>
    </row>
    <row r="299" spans="1:27" ht="15.75" customHeight="1">
      <c r="A299" s="426"/>
      <c r="B299" s="426"/>
      <c r="C299" s="426"/>
      <c r="D299" s="426"/>
      <c r="E299" s="426"/>
      <c r="F299" s="426"/>
      <c r="G299" s="426"/>
      <c r="H299" s="426"/>
      <c r="I299" s="426"/>
      <c r="J299" s="426"/>
      <c r="K299" s="426"/>
      <c r="L299" s="426"/>
      <c r="M299" s="426"/>
      <c r="N299" s="426"/>
      <c r="O299" s="426"/>
      <c r="P299" s="426"/>
      <c r="Q299" s="426"/>
      <c r="R299" s="426"/>
      <c r="S299" s="426"/>
      <c r="T299" s="426"/>
      <c r="U299" s="426"/>
      <c r="V299" s="426"/>
      <c r="W299" s="426"/>
      <c r="X299" s="426"/>
      <c r="Y299" s="426"/>
      <c r="Z299" s="426"/>
      <c r="AA299" s="426"/>
    </row>
    <row r="300" spans="1:27" ht="15.75" customHeight="1">
      <c r="A300" s="426"/>
      <c r="B300" s="426"/>
      <c r="C300" s="426"/>
      <c r="D300" s="426"/>
      <c r="E300" s="426"/>
      <c r="F300" s="426"/>
      <c r="G300" s="426"/>
      <c r="H300" s="426"/>
      <c r="I300" s="426"/>
      <c r="J300" s="426"/>
      <c r="K300" s="426"/>
      <c r="L300" s="426"/>
      <c r="M300" s="426"/>
      <c r="N300" s="426"/>
      <c r="O300" s="426"/>
      <c r="P300" s="426"/>
      <c r="Q300" s="426"/>
      <c r="R300" s="426"/>
      <c r="S300" s="426"/>
      <c r="T300" s="426"/>
      <c r="U300" s="426"/>
      <c r="V300" s="426"/>
      <c r="W300" s="426"/>
      <c r="X300" s="426"/>
      <c r="Y300" s="426"/>
      <c r="Z300" s="426"/>
      <c r="AA300" s="426"/>
    </row>
    <row r="301" spans="1:27" ht="15.75" customHeight="1">
      <c r="A301" s="426"/>
      <c r="B301" s="426"/>
      <c r="C301" s="426"/>
      <c r="D301" s="426"/>
      <c r="E301" s="426"/>
      <c r="F301" s="426"/>
      <c r="G301" s="426"/>
      <c r="H301" s="426"/>
      <c r="I301" s="426"/>
      <c r="J301" s="426"/>
      <c r="K301" s="426"/>
      <c r="L301" s="426"/>
      <c r="M301" s="426"/>
      <c r="N301" s="426"/>
      <c r="O301" s="426"/>
      <c r="P301" s="426"/>
      <c r="Q301" s="426"/>
      <c r="R301" s="426"/>
      <c r="S301" s="426"/>
      <c r="T301" s="426"/>
      <c r="U301" s="426"/>
      <c r="V301" s="426"/>
      <c r="W301" s="426"/>
      <c r="X301" s="426"/>
      <c r="Y301" s="426"/>
      <c r="Z301" s="426"/>
      <c r="AA301" s="426"/>
    </row>
    <row r="302" spans="1:27" ht="15.75" customHeight="1">
      <c r="A302" s="426"/>
      <c r="B302" s="426"/>
      <c r="C302" s="426"/>
      <c r="D302" s="426"/>
      <c r="E302" s="426"/>
      <c r="F302" s="426"/>
      <c r="G302" s="426"/>
      <c r="H302" s="426"/>
      <c r="I302" s="426"/>
      <c r="J302" s="426"/>
      <c r="K302" s="426"/>
      <c r="L302" s="426"/>
      <c r="M302" s="426"/>
      <c r="N302" s="426"/>
      <c r="O302" s="426"/>
      <c r="P302" s="426"/>
      <c r="Q302" s="426"/>
      <c r="R302" s="426"/>
      <c r="S302" s="426"/>
      <c r="T302" s="426"/>
      <c r="U302" s="426"/>
      <c r="V302" s="426"/>
      <c r="W302" s="426"/>
      <c r="X302" s="426"/>
      <c r="Y302" s="426"/>
      <c r="Z302" s="426"/>
      <c r="AA302" s="426"/>
    </row>
    <row r="303" spans="1:27" ht="15.75" customHeight="1">
      <c r="A303" s="426"/>
      <c r="B303" s="426"/>
      <c r="C303" s="426"/>
      <c r="D303" s="426"/>
      <c r="E303" s="426"/>
      <c r="F303" s="426"/>
      <c r="G303" s="426"/>
      <c r="H303" s="426"/>
      <c r="I303" s="426"/>
      <c r="J303" s="426"/>
      <c r="K303" s="426"/>
      <c r="L303" s="426"/>
      <c r="M303" s="426"/>
      <c r="N303" s="426"/>
      <c r="O303" s="426"/>
      <c r="P303" s="426"/>
      <c r="Q303" s="426"/>
      <c r="R303" s="426"/>
      <c r="S303" s="426"/>
      <c r="T303" s="426"/>
      <c r="U303" s="426"/>
      <c r="V303" s="426"/>
      <c r="W303" s="426"/>
      <c r="X303" s="426"/>
      <c r="Y303" s="426"/>
      <c r="Z303" s="426"/>
      <c r="AA303" s="426"/>
    </row>
    <row r="304" spans="1:27" ht="15.75" customHeight="1">
      <c r="A304" s="426"/>
      <c r="B304" s="426"/>
      <c r="C304" s="426"/>
      <c r="D304" s="426"/>
      <c r="E304" s="426"/>
      <c r="F304" s="426"/>
      <c r="G304" s="426"/>
      <c r="H304" s="426"/>
      <c r="I304" s="426"/>
      <c r="J304" s="426"/>
      <c r="K304" s="426"/>
      <c r="L304" s="426"/>
      <c r="M304" s="426"/>
      <c r="N304" s="426"/>
      <c r="O304" s="426"/>
      <c r="P304" s="426"/>
      <c r="Q304" s="426"/>
      <c r="R304" s="426"/>
      <c r="S304" s="426"/>
      <c r="T304" s="426"/>
      <c r="U304" s="426"/>
      <c r="V304" s="426"/>
      <c r="W304" s="426"/>
      <c r="X304" s="426"/>
      <c r="Y304" s="426"/>
      <c r="Z304" s="426"/>
      <c r="AA304" s="426"/>
    </row>
    <row r="305" spans="1:27" ht="15.75" customHeight="1">
      <c r="A305" s="426"/>
      <c r="B305" s="426"/>
      <c r="C305" s="426"/>
      <c r="D305" s="426"/>
      <c r="E305" s="426"/>
      <c r="F305" s="426"/>
      <c r="G305" s="426"/>
      <c r="H305" s="426"/>
      <c r="I305" s="426"/>
      <c r="J305" s="426"/>
      <c r="K305" s="426"/>
      <c r="L305" s="426"/>
      <c r="M305" s="426"/>
      <c r="N305" s="426"/>
      <c r="O305" s="426"/>
      <c r="P305" s="426"/>
      <c r="Q305" s="426"/>
      <c r="R305" s="426"/>
      <c r="S305" s="426"/>
      <c r="T305" s="426"/>
      <c r="U305" s="426"/>
      <c r="V305" s="426"/>
      <c r="W305" s="426"/>
      <c r="X305" s="426"/>
      <c r="Y305" s="426"/>
      <c r="Z305" s="426"/>
      <c r="AA305" s="426"/>
    </row>
    <row r="306" spans="1:27" ht="15.75" customHeight="1">
      <c r="A306" s="426"/>
      <c r="B306" s="426"/>
      <c r="C306" s="426"/>
      <c r="D306" s="426"/>
      <c r="E306" s="426"/>
      <c r="F306" s="426"/>
      <c r="G306" s="426"/>
      <c r="H306" s="426"/>
      <c r="I306" s="426"/>
      <c r="J306" s="426"/>
      <c r="K306" s="426"/>
      <c r="L306" s="426"/>
      <c r="M306" s="426"/>
      <c r="N306" s="426"/>
      <c r="O306" s="426"/>
      <c r="P306" s="426"/>
      <c r="Q306" s="426"/>
      <c r="R306" s="426"/>
      <c r="S306" s="426"/>
      <c r="T306" s="426"/>
      <c r="U306" s="426"/>
      <c r="V306" s="426"/>
      <c r="W306" s="426"/>
      <c r="X306" s="426"/>
      <c r="Y306" s="426"/>
      <c r="Z306" s="426"/>
      <c r="AA306" s="426"/>
    </row>
    <row r="307" spans="1:27" ht="15.75" customHeight="1">
      <c r="A307" s="426"/>
      <c r="B307" s="426"/>
      <c r="C307" s="426"/>
      <c r="D307" s="426"/>
      <c r="E307" s="426"/>
      <c r="F307" s="426"/>
      <c r="G307" s="426"/>
      <c r="H307" s="426"/>
      <c r="I307" s="426"/>
      <c r="J307" s="426"/>
      <c r="K307" s="426"/>
      <c r="L307" s="426"/>
      <c r="M307" s="426"/>
      <c r="N307" s="426"/>
      <c r="O307" s="426"/>
      <c r="P307" s="426"/>
      <c r="Q307" s="426"/>
      <c r="R307" s="426"/>
      <c r="S307" s="426"/>
      <c r="T307" s="426"/>
      <c r="U307" s="426"/>
      <c r="V307" s="426"/>
      <c r="W307" s="426"/>
      <c r="X307" s="426"/>
      <c r="Y307" s="426"/>
      <c r="Z307" s="426"/>
      <c r="AA307" s="426"/>
    </row>
    <row r="308" spans="1:27" ht="15.75" customHeight="1">
      <c r="A308" s="426"/>
      <c r="B308" s="426"/>
      <c r="C308" s="426"/>
      <c r="D308" s="426"/>
      <c r="E308" s="426"/>
      <c r="F308" s="426"/>
      <c r="G308" s="426"/>
      <c r="H308" s="426"/>
      <c r="I308" s="426"/>
      <c r="J308" s="426"/>
      <c r="K308" s="426"/>
      <c r="L308" s="426"/>
      <c r="M308" s="426"/>
      <c r="N308" s="426"/>
      <c r="O308" s="426"/>
      <c r="P308" s="426"/>
      <c r="Q308" s="426"/>
      <c r="R308" s="426"/>
      <c r="S308" s="426"/>
      <c r="T308" s="426"/>
      <c r="U308" s="426"/>
      <c r="V308" s="426"/>
      <c r="W308" s="426"/>
      <c r="X308" s="426"/>
      <c r="Y308" s="426"/>
      <c r="Z308" s="426"/>
      <c r="AA308" s="426"/>
    </row>
    <row r="309" spans="1:27" ht="15.75" customHeight="1">
      <c r="A309" s="426"/>
      <c r="B309" s="426"/>
      <c r="C309" s="426"/>
      <c r="D309" s="426"/>
      <c r="E309" s="426"/>
      <c r="F309" s="426"/>
      <c r="G309" s="426"/>
      <c r="H309" s="426"/>
      <c r="I309" s="426"/>
      <c r="J309" s="426"/>
      <c r="K309" s="426"/>
      <c r="L309" s="426"/>
      <c r="M309" s="426"/>
      <c r="N309" s="426"/>
      <c r="O309" s="426"/>
      <c r="P309" s="426"/>
      <c r="Q309" s="426"/>
      <c r="R309" s="426"/>
      <c r="S309" s="426"/>
      <c r="T309" s="426"/>
      <c r="U309" s="426"/>
      <c r="V309" s="426"/>
      <c r="W309" s="426"/>
      <c r="X309" s="426"/>
      <c r="Y309" s="426"/>
      <c r="Z309" s="426"/>
      <c r="AA309" s="426"/>
    </row>
    <row r="310" spans="1:27" ht="15.75" customHeight="1">
      <c r="A310" s="426"/>
      <c r="B310" s="426"/>
      <c r="C310" s="426"/>
      <c r="D310" s="426"/>
      <c r="E310" s="426"/>
      <c r="F310" s="426"/>
      <c r="G310" s="426"/>
      <c r="H310" s="426"/>
      <c r="I310" s="426"/>
      <c r="J310" s="426"/>
      <c r="K310" s="426"/>
      <c r="L310" s="426"/>
      <c r="M310" s="426"/>
      <c r="N310" s="426"/>
      <c r="O310" s="426"/>
      <c r="P310" s="426"/>
      <c r="Q310" s="426"/>
      <c r="R310" s="426"/>
      <c r="S310" s="426"/>
      <c r="T310" s="426"/>
      <c r="U310" s="426"/>
      <c r="V310" s="426"/>
      <c r="W310" s="426"/>
      <c r="X310" s="426"/>
      <c r="Y310" s="426"/>
      <c r="Z310" s="426"/>
      <c r="AA310" s="426"/>
    </row>
    <row r="311" spans="1:27" ht="15.75" customHeight="1">
      <c r="A311" s="426"/>
      <c r="B311" s="426"/>
      <c r="C311" s="426"/>
      <c r="D311" s="426"/>
      <c r="E311" s="426"/>
      <c r="F311" s="426"/>
      <c r="G311" s="426"/>
      <c r="H311" s="426"/>
      <c r="I311" s="426"/>
      <c r="J311" s="426"/>
      <c r="K311" s="426"/>
      <c r="L311" s="426"/>
      <c r="M311" s="426"/>
      <c r="N311" s="426"/>
      <c r="O311" s="426"/>
      <c r="P311" s="426"/>
      <c r="Q311" s="426"/>
      <c r="R311" s="426"/>
      <c r="S311" s="426"/>
      <c r="T311" s="426"/>
      <c r="U311" s="426"/>
      <c r="V311" s="426"/>
      <c r="W311" s="426"/>
      <c r="X311" s="426"/>
      <c r="Y311" s="426"/>
      <c r="Z311" s="426"/>
      <c r="AA311" s="426"/>
    </row>
    <row r="312" spans="1:27" ht="15.75" customHeight="1">
      <c r="A312" s="426"/>
      <c r="B312" s="426"/>
      <c r="C312" s="426"/>
      <c r="D312" s="426"/>
      <c r="E312" s="426"/>
      <c r="F312" s="426"/>
      <c r="G312" s="426"/>
      <c r="H312" s="426"/>
      <c r="I312" s="426"/>
      <c r="J312" s="426"/>
      <c r="K312" s="426"/>
      <c r="L312" s="426"/>
      <c r="M312" s="426"/>
      <c r="N312" s="426"/>
      <c r="O312" s="426"/>
      <c r="P312" s="426"/>
      <c r="Q312" s="426"/>
      <c r="R312" s="426"/>
      <c r="S312" s="426"/>
      <c r="T312" s="426"/>
      <c r="U312" s="426"/>
      <c r="V312" s="426"/>
      <c r="W312" s="426"/>
      <c r="X312" s="426"/>
      <c r="Y312" s="426"/>
      <c r="Z312" s="426"/>
      <c r="AA312" s="426"/>
    </row>
    <row r="313" spans="1:27" ht="15.75" customHeight="1">
      <c r="A313" s="426"/>
      <c r="B313" s="426"/>
      <c r="C313" s="426"/>
      <c r="D313" s="426"/>
      <c r="E313" s="426"/>
      <c r="F313" s="426"/>
      <c r="G313" s="426"/>
      <c r="H313" s="426"/>
      <c r="I313" s="426"/>
      <c r="J313" s="426"/>
      <c r="K313" s="426"/>
      <c r="L313" s="426"/>
      <c r="M313" s="426"/>
      <c r="N313" s="426"/>
      <c r="O313" s="426"/>
      <c r="P313" s="426"/>
      <c r="Q313" s="426"/>
      <c r="R313" s="426"/>
      <c r="S313" s="426"/>
      <c r="T313" s="426"/>
      <c r="U313" s="426"/>
      <c r="V313" s="426"/>
      <c r="W313" s="426"/>
      <c r="X313" s="426"/>
      <c r="Y313" s="426"/>
      <c r="Z313" s="426"/>
      <c r="AA313" s="426"/>
    </row>
    <row r="314" spans="1:27" ht="15.75" customHeight="1">
      <c r="A314" s="426"/>
      <c r="B314" s="426"/>
      <c r="C314" s="426"/>
      <c r="D314" s="426"/>
      <c r="E314" s="426"/>
      <c r="F314" s="426"/>
      <c r="G314" s="426"/>
      <c r="H314" s="426"/>
      <c r="I314" s="426"/>
      <c r="J314" s="426"/>
      <c r="K314" s="426"/>
      <c r="L314" s="426"/>
      <c r="M314" s="426"/>
      <c r="N314" s="426"/>
      <c r="O314" s="426"/>
      <c r="P314" s="426"/>
      <c r="Q314" s="426"/>
      <c r="R314" s="426"/>
      <c r="S314" s="426"/>
      <c r="T314" s="426"/>
      <c r="U314" s="426"/>
      <c r="V314" s="426"/>
      <c r="W314" s="426"/>
      <c r="X314" s="426"/>
      <c r="Y314" s="426"/>
      <c r="Z314" s="426"/>
      <c r="AA314" s="426"/>
    </row>
    <row r="315" spans="1:27" ht="15.75" customHeight="1">
      <c r="A315" s="426"/>
      <c r="B315" s="426"/>
      <c r="C315" s="426"/>
      <c r="D315" s="426"/>
      <c r="E315" s="426"/>
      <c r="F315" s="426"/>
      <c r="G315" s="426"/>
      <c r="H315" s="426"/>
      <c r="I315" s="426"/>
      <c r="J315" s="426"/>
      <c r="K315" s="426"/>
      <c r="L315" s="426"/>
      <c r="M315" s="426"/>
      <c r="N315" s="426"/>
      <c r="O315" s="426"/>
      <c r="P315" s="426"/>
      <c r="Q315" s="426"/>
      <c r="R315" s="426"/>
      <c r="S315" s="426"/>
      <c r="T315" s="426"/>
      <c r="U315" s="426"/>
      <c r="V315" s="426"/>
      <c r="W315" s="426"/>
      <c r="X315" s="426"/>
      <c r="Y315" s="426"/>
      <c r="Z315" s="426"/>
      <c r="AA315" s="426"/>
    </row>
    <row r="316" spans="1:27" ht="15.75" customHeight="1">
      <c r="A316" s="426"/>
      <c r="B316" s="426"/>
      <c r="C316" s="426"/>
      <c r="D316" s="426"/>
      <c r="E316" s="426"/>
      <c r="F316" s="426"/>
      <c r="G316" s="426"/>
      <c r="H316" s="426"/>
      <c r="I316" s="426"/>
      <c r="J316" s="426"/>
      <c r="K316" s="426"/>
      <c r="L316" s="426"/>
      <c r="M316" s="426"/>
      <c r="N316" s="426"/>
      <c r="O316" s="426"/>
      <c r="P316" s="426"/>
      <c r="Q316" s="426"/>
      <c r="R316" s="426"/>
      <c r="S316" s="426"/>
      <c r="T316" s="426"/>
      <c r="U316" s="426"/>
      <c r="V316" s="426"/>
      <c r="W316" s="426"/>
      <c r="X316" s="426"/>
      <c r="Y316" s="426"/>
      <c r="Z316" s="426"/>
      <c r="AA316" s="426"/>
    </row>
    <row r="317" spans="1:27" ht="15.75" customHeight="1">
      <c r="A317" s="426"/>
      <c r="B317" s="426"/>
      <c r="C317" s="426"/>
      <c r="D317" s="426"/>
      <c r="E317" s="426"/>
      <c r="F317" s="426"/>
      <c r="G317" s="426"/>
      <c r="H317" s="426"/>
      <c r="I317" s="426"/>
      <c r="J317" s="426"/>
      <c r="K317" s="426"/>
      <c r="L317" s="426"/>
      <c r="M317" s="426"/>
      <c r="N317" s="426"/>
      <c r="O317" s="426"/>
      <c r="P317" s="426"/>
      <c r="Q317" s="426"/>
      <c r="R317" s="426"/>
      <c r="S317" s="426"/>
      <c r="T317" s="426"/>
      <c r="U317" s="426"/>
      <c r="V317" s="426"/>
      <c r="W317" s="426"/>
      <c r="X317" s="426"/>
      <c r="Y317" s="426"/>
      <c r="Z317" s="426"/>
      <c r="AA317" s="426"/>
    </row>
    <row r="318" spans="1:27" ht="15.75" customHeight="1">
      <c r="A318" s="426"/>
      <c r="B318" s="426"/>
      <c r="C318" s="426"/>
      <c r="D318" s="426"/>
      <c r="E318" s="426"/>
      <c r="F318" s="426"/>
      <c r="G318" s="426"/>
      <c r="H318" s="426"/>
      <c r="I318" s="426"/>
      <c r="J318" s="426"/>
      <c r="K318" s="426"/>
      <c r="L318" s="426"/>
      <c r="M318" s="426"/>
      <c r="N318" s="426"/>
      <c r="O318" s="426"/>
      <c r="P318" s="426"/>
      <c r="Q318" s="426"/>
      <c r="R318" s="426"/>
      <c r="S318" s="426"/>
      <c r="T318" s="426"/>
      <c r="U318" s="426"/>
      <c r="V318" s="426"/>
      <c r="W318" s="426"/>
      <c r="X318" s="426"/>
      <c r="Y318" s="426"/>
      <c r="Z318" s="426"/>
      <c r="AA318" s="426"/>
    </row>
    <row r="319" spans="1:27" ht="15.75" customHeight="1">
      <c r="A319" s="426"/>
      <c r="B319" s="426"/>
      <c r="C319" s="426"/>
      <c r="D319" s="426"/>
      <c r="E319" s="426"/>
      <c r="F319" s="426"/>
      <c r="G319" s="426"/>
      <c r="H319" s="426"/>
      <c r="I319" s="426"/>
      <c r="J319" s="426"/>
      <c r="K319" s="426"/>
      <c r="L319" s="426"/>
      <c r="M319" s="426"/>
      <c r="N319" s="426"/>
      <c r="O319" s="426"/>
      <c r="P319" s="426"/>
      <c r="Q319" s="426"/>
      <c r="R319" s="426"/>
      <c r="S319" s="426"/>
      <c r="T319" s="426"/>
      <c r="U319" s="426"/>
      <c r="V319" s="426"/>
      <c r="W319" s="426"/>
      <c r="X319" s="426"/>
      <c r="Y319" s="426"/>
      <c r="Z319" s="426"/>
      <c r="AA319" s="426"/>
    </row>
    <row r="320" spans="1:27" ht="15.75" customHeight="1">
      <c r="A320" s="426"/>
      <c r="B320" s="426"/>
      <c r="C320" s="426"/>
      <c r="D320" s="426"/>
      <c r="E320" s="426"/>
      <c r="F320" s="426"/>
      <c r="G320" s="426"/>
      <c r="H320" s="426"/>
      <c r="I320" s="426"/>
      <c r="J320" s="426"/>
      <c r="K320" s="426"/>
      <c r="L320" s="426"/>
      <c r="M320" s="426"/>
      <c r="N320" s="426"/>
      <c r="O320" s="426"/>
      <c r="P320" s="426"/>
      <c r="Q320" s="426"/>
      <c r="R320" s="426"/>
      <c r="S320" s="426"/>
      <c r="T320" s="426"/>
      <c r="U320" s="426"/>
      <c r="V320" s="426"/>
      <c r="W320" s="426"/>
      <c r="X320" s="426"/>
      <c r="Y320" s="426"/>
      <c r="Z320" s="426"/>
      <c r="AA320" s="426"/>
    </row>
    <row r="321" spans="1:27" ht="15.75" customHeight="1">
      <c r="A321" s="426"/>
      <c r="B321" s="426"/>
      <c r="C321" s="426"/>
      <c r="D321" s="426"/>
      <c r="E321" s="426"/>
      <c r="F321" s="426"/>
      <c r="G321" s="426"/>
      <c r="H321" s="426"/>
      <c r="I321" s="426"/>
      <c r="J321" s="426"/>
      <c r="K321" s="426"/>
      <c r="L321" s="426"/>
      <c r="M321" s="426"/>
      <c r="N321" s="426"/>
      <c r="O321" s="426"/>
      <c r="P321" s="426"/>
      <c r="Q321" s="426"/>
      <c r="R321" s="426"/>
      <c r="S321" s="426"/>
      <c r="T321" s="426"/>
      <c r="U321" s="426"/>
      <c r="V321" s="426"/>
      <c r="W321" s="426"/>
      <c r="X321" s="426"/>
      <c r="Y321" s="426"/>
      <c r="Z321" s="426"/>
      <c r="AA321" s="426"/>
    </row>
    <row r="322" spans="1:27" ht="15.75" customHeight="1">
      <c r="A322" s="426"/>
      <c r="B322" s="426"/>
      <c r="C322" s="426"/>
      <c r="D322" s="426"/>
      <c r="E322" s="426"/>
      <c r="F322" s="426"/>
      <c r="G322" s="426"/>
      <c r="H322" s="426"/>
      <c r="I322" s="426"/>
      <c r="J322" s="426"/>
      <c r="K322" s="426"/>
      <c r="L322" s="426"/>
      <c r="M322" s="426"/>
      <c r="N322" s="426"/>
      <c r="O322" s="426"/>
      <c r="P322" s="426"/>
      <c r="Q322" s="426"/>
      <c r="R322" s="426"/>
      <c r="S322" s="426"/>
      <c r="T322" s="426"/>
      <c r="U322" s="426"/>
      <c r="V322" s="426"/>
      <c r="W322" s="426"/>
      <c r="X322" s="426"/>
      <c r="Y322" s="426"/>
      <c r="Z322" s="426"/>
      <c r="AA322" s="426"/>
    </row>
    <row r="323" spans="1:27" ht="15.75" customHeight="1">
      <c r="A323" s="426"/>
      <c r="B323" s="426"/>
      <c r="C323" s="426"/>
      <c r="D323" s="426"/>
      <c r="E323" s="426"/>
      <c r="F323" s="426"/>
      <c r="G323" s="426"/>
      <c r="H323" s="426"/>
      <c r="I323" s="426"/>
      <c r="J323" s="426"/>
      <c r="K323" s="426"/>
      <c r="L323" s="426"/>
      <c r="M323" s="426"/>
      <c r="N323" s="426"/>
      <c r="O323" s="426"/>
      <c r="P323" s="426"/>
      <c r="Q323" s="426"/>
      <c r="R323" s="426"/>
      <c r="S323" s="426"/>
      <c r="T323" s="426"/>
      <c r="U323" s="426"/>
      <c r="V323" s="426"/>
      <c r="W323" s="426"/>
      <c r="X323" s="426"/>
      <c r="Y323" s="426"/>
      <c r="Z323" s="426"/>
      <c r="AA323" s="426"/>
    </row>
    <row r="324" spans="1:27" ht="15.75" customHeight="1">
      <c r="A324" s="426"/>
      <c r="B324" s="426"/>
      <c r="C324" s="426"/>
      <c r="D324" s="426"/>
      <c r="E324" s="426"/>
      <c r="F324" s="426"/>
      <c r="G324" s="426"/>
      <c r="H324" s="426"/>
      <c r="I324" s="426"/>
      <c r="J324" s="426"/>
      <c r="K324" s="426"/>
      <c r="L324" s="426"/>
      <c r="M324" s="426"/>
      <c r="N324" s="426"/>
      <c r="O324" s="426"/>
      <c r="P324" s="426"/>
      <c r="Q324" s="426"/>
      <c r="R324" s="426"/>
      <c r="S324" s="426"/>
      <c r="T324" s="426"/>
      <c r="U324" s="426"/>
      <c r="V324" s="426"/>
      <c r="W324" s="426"/>
      <c r="X324" s="426"/>
      <c r="Y324" s="426"/>
      <c r="Z324" s="426"/>
      <c r="AA324" s="426"/>
    </row>
    <row r="325" spans="1:27" ht="15.75" customHeight="1">
      <c r="A325" s="426"/>
      <c r="B325" s="426"/>
      <c r="C325" s="426"/>
      <c r="D325" s="426"/>
      <c r="E325" s="426"/>
      <c r="F325" s="426"/>
      <c r="G325" s="426"/>
      <c r="H325" s="426"/>
      <c r="I325" s="426"/>
      <c r="J325" s="426"/>
      <c r="K325" s="426"/>
      <c r="L325" s="426"/>
      <c r="M325" s="426"/>
      <c r="N325" s="426"/>
      <c r="O325" s="426"/>
      <c r="P325" s="426"/>
      <c r="Q325" s="426"/>
      <c r="R325" s="426"/>
      <c r="S325" s="426"/>
      <c r="T325" s="426"/>
      <c r="U325" s="426"/>
      <c r="V325" s="426"/>
      <c r="W325" s="426"/>
      <c r="X325" s="426"/>
      <c r="Y325" s="426"/>
      <c r="Z325" s="426"/>
      <c r="AA325" s="426"/>
    </row>
    <row r="326" spans="1:27" ht="15.75" customHeight="1">
      <c r="A326" s="426"/>
      <c r="B326" s="426"/>
      <c r="C326" s="426"/>
      <c r="D326" s="426"/>
      <c r="E326" s="426"/>
      <c r="F326" s="426"/>
      <c r="G326" s="426"/>
      <c r="H326" s="426"/>
      <c r="I326" s="426"/>
      <c r="J326" s="426"/>
      <c r="K326" s="426"/>
      <c r="L326" s="426"/>
      <c r="M326" s="426"/>
      <c r="N326" s="426"/>
      <c r="O326" s="426"/>
      <c r="P326" s="426"/>
      <c r="Q326" s="426"/>
      <c r="R326" s="426"/>
      <c r="S326" s="426"/>
      <c r="T326" s="426"/>
      <c r="U326" s="426"/>
      <c r="V326" s="426"/>
      <c r="W326" s="426"/>
      <c r="X326" s="426"/>
      <c r="Y326" s="426"/>
      <c r="Z326" s="426"/>
      <c r="AA326" s="426"/>
    </row>
    <row r="327" spans="1:27" ht="15.75" customHeight="1">
      <c r="A327" s="426"/>
      <c r="B327" s="426"/>
      <c r="C327" s="426"/>
      <c r="D327" s="426"/>
      <c r="E327" s="426"/>
      <c r="F327" s="426"/>
      <c r="G327" s="426"/>
      <c r="H327" s="426"/>
      <c r="I327" s="426"/>
      <c r="J327" s="426"/>
      <c r="K327" s="426"/>
      <c r="L327" s="426"/>
      <c r="M327" s="426"/>
      <c r="N327" s="426"/>
      <c r="O327" s="426"/>
      <c r="P327" s="426"/>
      <c r="Q327" s="426"/>
      <c r="R327" s="426"/>
      <c r="S327" s="426"/>
      <c r="T327" s="426"/>
      <c r="U327" s="426"/>
      <c r="V327" s="426"/>
      <c r="W327" s="426"/>
      <c r="X327" s="426"/>
      <c r="Y327" s="426"/>
      <c r="Z327" s="426"/>
      <c r="AA327" s="426"/>
    </row>
    <row r="328" spans="1:27" ht="15.75" customHeight="1">
      <c r="A328" s="426"/>
      <c r="B328" s="426"/>
      <c r="C328" s="426"/>
      <c r="D328" s="426"/>
      <c r="E328" s="426"/>
      <c r="F328" s="426"/>
      <c r="G328" s="426"/>
      <c r="H328" s="426"/>
      <c r="I328" s="426"/>
      <c r="J328" s="426"/>
      <c r="K328" s="426"/>
      <c r="L328" s="426"/>
      <c r="M328" s="426"/>
      <c r="N328" s="426"/>
      <c r="O328" s="426"/>
      <c r="P328" s="426"/>
      <c r="Q328" s="426"/>
      <c r="R328" s="426"/>
      <c r="S328" s="426"/>
      <c r="T328" s="426"/>
      <c r="U328" s="426"/>
      <c r="V328" s="426"/>
      <c r="W328" s="426"/>
      <c r="X328" s="426"/>
      <c r="Y328" s="426"/>
      <c r="Z328" s="426"/>
      <c r="AA328" s="426"/>
    </row>
    <row r="329" spans="1:27" ht="15.75" customHeight="1">
      <c r="A329" s="426"/>
      <c r="B329" s="426"/>
      <c r="C329" s="426"/>
      <c r="D329" s="426"/>
      <c r="E329" s="426"/>
      <c r="F329" s="426"/>
      <c r="G329" s="426"/>
      <c r="H329" s="426"/>
      <c r="I329" s="426"/>
      <c r="J329" s="426"/>
      <c r="K329" s="426"/>
      <c r="L329" s="426"/>
      <c r="M329" s="426"/>
      <c r="N329" s="426"/>
      <c r="O329" s="426"/>
      <c r="P329" s="426"/>
      <c r="Q329" s="426"/>
      <c r="R329" s="426"/>
      <c r="S329" s="426"/>
      <c r="T329" s="426"/>
      <c r="U329" s="426"/>
      <c r="V329" s="426"/>
      <c r="W329" s="426"/>
      <c r="X329" s="426"/>
      <c r="Y329" s="426"/>
      <c r="Z329" s="426"/>
      <c r="AA329" s="426"/>
    </row>
    <row r="330" spans="1:27" ht="15.75" customHeight="1">
      <c r="A330" s="426"/>
      <c r="B330" s="426"/>
      <c r="C330" s="426"/>
      <c r="D330" s="426"/>
      <c r="E330" s="426"/>
      <c r="F330" s="426"/>
      <c r="G330" s="426"/>
      <c r="H330" s="426"/>
      <c r="I330" s="426"/>
      <c r="J330" s="426"/>
      <c r="K330" s="426"/>
      <c r="L330" s="426"/>
      <c r="M330" s="426"/>
      <c r="N330" s="426"/>
      <c r="O330" s="426"/>
      <c r="P330" s="426"/>
      <c r="Q330" s="426"/>
      <c r="R330" s="426"/>
      <c r="S330" s="426"/>
      <c r="T330" s="426"/>
      <c r="U330" s="426"/>
      <c r="V330" s="426"/>
      <c r="W330" s="426"/>
      <c r="X330" s="426"/>
      <c r="Y330" s="426"/>
      <c r="Z330" s="426"/>
      <c r="AA330" s="426"/>
    </row>
    <row r="331" spans="1:27" ht="15.75" customHeight="1">
      <c r="A331" s="426"/>
      <c r="B331" s="426"/>
      <c r="C331" s="426"/>
      <c r="D331" s="426"/>
      <c r="E331" s="426"/>
      <c r="F331" s="426"/>
      <c r="G331" s="426"/>
      <c r="H331" s="426"/>
      <c r="I331" s="426"/>
      <c r="J331" s="426"/>
      <c r="K331" s="426"/>
      <c r="L331" s="426"/>
      <c r="M331" s="426"/>
      <c r="N331" s="426"/>
      <c r="O331" s="426"/>
      <c r="P331" s="426"/>
      <c r="Q331" s="426"/>
      <c r="R331" s="426"/>
      <c r="S331" s="426"/>
      <c r="T331" s="426"/>
      <c r="U331" s="426"/>
      <c r="V331" s="426"/>
      <c r="W331" s="426"/>
      <c r="X331" s="426"/>
      <c r="Y331" s="426"/>
      <c r="Z331" s="426"/>
      <c r="AA331" s="426"/>
    </row>
    <row r="332" spans="1:27" ht="15.75" customHeight="1">
      <c r="A332" s="426"/>
      <c r="B332" s="426"/>
      <c r="C332" s="426"/>
      <c r="D332" s="426"/>
      <c r="E332" s="426"/>
      <c r="F332" s="426"/>
      <c r="G332" s="426"/>
      <c r="H332" s="426"/>
      <c r="I332" s="426"/>
      <c r="J332" s="426"/>
      <c r="K332" s="426"/>
      <c r="L332" s="426"/>
      <c r="M332" s="426"/>
      <c r="N332" s="426"/>
      <c r="O332" s="426"/>
      <c r="P332" s="426"/>
      <c r="Q332" s="426"/>
      <c r="R332" s="426"/>
      <c r="S332" s="426"/>
      <c r="T332" s="426"/>
      <c r="U332" s="426"/>
      <c r="V332" s="426"/>
      <c r="W332" s="426"/>
      <c r="X332" s="426"/>
      <c r="Y332" s="426"/>
      <c r="Z332" s="426"/>
      <c r="AA332" s="426"/>
    </row>
    <row r="333" spans="1:27" ht="15.75" customHeight="1">
      <c r="A333" s="426"/>
      <c r="B333" s="426"/>
      <c r="C333" s="426"/>
      <c r="D333" s="426"/>
      <c r="E333" s="426"/>
      <c r="F333" s="426"/>
      <c r="G333" s="426"/>
      <c r="H333" s="426"/>
      <c r="I333" s="426"/>
      <c r="J333" s="426"/>
      <c r="K333" s="426"/>
      <c r="L333" s="426"/>
      <c r="M333" s="426"/>
      <c r="N333" s="426"/>
      <c r="O333" s="426"/>
      <c r="P333" s="426"/>
      <c r="Q333" s="426"/>
      <c r="R333" s="426"/>
      <c r="S333" s="426"/>
      <c r="T333" s="426"/>
      <c r="U333" s="426"/>
      <c r="V333" s="426"/>
      <c r="W333" s="426"/>
      <c r="X333" s="426"/>
      <c r="Y333" s="426"/>
      <c r="Z333" s="426"/>
      <c r="AA333" s="426"/>
    </row>
    <row r="334" spans="1:27" ht="15.75" customHeight="1">
      <c r="A334" s="426"/>
      <c r="B334" s="426"/>
      <c r="C334" s="426"/>
      <c r="D334" s="426"/>
      <c r="E334" s="426"/>
      <c r="F334" s="426"/>
      <c r="G334" s="426"/>
      <c r="H334" s="426"/>
      <c r="I334" s="426"/>
      <c r="J334" s="426"/>
      <c r="K334" s="426"/>
      <c r="L334" s="426"/>
      <c r="M334" s="426"/>
      <c r="N334" s="426"/>
      <c r="O334" s="426"/>
      <c r="P334" s="426"/>
      <c r="Q334" s="426"/>
      <c r="R334" s="426"/>
      <c r="S334" s="426"/>
      <c r="T334" s="426"/>
      <c r="U334" s="426"/>
      <c r="V334" s="426"/>
      <c r="W334" s="426"/>
      <c r="X334" s="426"/>
      <c r="Y334" s="426"/>
      <c r="Z334" s="426"/>
      <c r="AA334" s="426"/>
    </row>
    <row r="335" spans="1:27" ht="15.75" customHeight="1">
      <c r="A335" s="426"/>
      <c r="B335" s="426"/>
      <c r="C335" s="426"/>
      <c r="D335" s="426"/>
      <c r="E335" s="426"/>
      <c r="F335" s="426"/>
      <c r="G335" s="426"/>
      <c r="H335" s="426"/>
      <c r="I335" s="426"/>
      <c r="J335" s="426"/>
      <c r="K335" s="426"/>
      <c r="L335" s="426"/>
      <c r="M335" s="426"/>
      <c r="N335" s="426"/>
      <c r="O335" s="426"/>
      <c r="P335" s="426"/>
      <c r="Q335" s="426"/>
      <c r="R335" s="426"/>
      <c r="S335" s="426"/>
      <c r="T335" s="426"/>
      <c r="U335" s="426"/>
      <c r="V335" s="426"/>
      <c r="W335" s="426"/>
      <c r="X335" s="426"/>
      <c r="Y335" s="426"/>
      <c r="Z335" s="426"/>
      <c r="AA335" s="426"/>
    </row>
    <row r="336" spans="1:27" ht="15.75" customHeight="1">
      <c r="A336" s="426"/>
      <c r="B336" s="426"/>
      <c r="C336" s="426"/>
      <c r="D336" s="426"/>
      <c r="E336" s="426"/>
      <c r="F336" s="426"/>
      <c r="G336" s="426"/>
      <c r="H336" s="426"/>
      <c r="I336" s="426"/>
      <c r="J336" s="426"/>
      <c r="K336" s="426"/>
      <c r="L336" s="426"/>
      <c r="M336" s="426"/>
      <c r="N336" s="426"/>
      <c r="O336" s="426"/>
      <c r="P336" s="426"/>
      <c r="Q336" s="426"/>
      <c r="R336" s="426"/>
      <c r="S336" s="426"/>
      <c r="T336" s="426"/>
      <c r="U336" s="426"/>
      <c r="V336" s="426"/>
      <c r="W336" s="426"/>
      <c r="X336" s="426"/>
      <c r="Y336" s="426"/>
      <c r="Z336" s="426"/>
      <c r="AA336" s="426"/>
    </row>
    <row r="337" spans="1:27" ht="15.75" customHeight="1">
      <c r="A337" s="426"/>
      <c r="B337" s="426"/>
      <c r="C337" s="426"/>
      <c r="D337" s="426"/>
      <c r="E337" s="426"/>
      <c r="F337" s="426"/>
      <c r="G337" s="426"/>
      <c r="H337" s="426"/>
      <c r="I337" s="426"/>
      <c r="J337" s="426"/>
      <c r="K337" s="426"/>
      <c r="L337" s="426"/>
      <c r="M337" s="426"/>
      <c r="N337" s="426"/>
      <c r="O337" s="426"/>
      <c r="P337" s="426"/>
      <c r="Q337" s="426"/>
      <c r="R337" s="426"/>
      <c r="S337" s="426"/>
      <c r="T337" s="426"/>
      <c r="U337" s="426"/>
      <c r="V337" s="426"/>
      <c r="W337" s="426"/>
      <c r="X337" s="426"/>
      <c r="Y337" s="426"/>
      <c r="Z337" s="426"/>
      <c r="AA337" s="426"/>
    </row>
    <row r="338" spans="1:27" ht="15.75" customHeight="1">
      <c r="A338" s="426"/>
      <c r="B338" s="426"/>
      <c r="C338" s="426"/>
      <c r="D338" s="426"/>
      <c r="E338" s="426"/>
      <c r="F338" s="426"/>
      <c r="G338" s="426"/>
      <c r="H338" s="426"/>
      <c r="I338" s="426"/>
      <c r="J338" s="426"/>
      <c r="K338" s="426"/>
      <c r="L338" s="426"/>
      <c r="M338" s="426"/>
      <c r="N338" s="426"/>
      <c r="O338" s="426"/>
      <c r="P338" s="426"/>
      <c r="Q338" s="426"/>
      <c r="R338" s="426"/>
      <c r="S338" s="426"/>
      <c r="T338" s="426"/>
      <c r="U338" s="426"/>
      <c r="V338" s="426"/>
      <c r="W338" s="426"/>
      <c r="X338" s="426"/>
      <c r="Y338" s="426"/>
      <c r="Z338" s="426"/>
      <c r="AA338" s="426"/>
    </row>
    <row r="339" spans="1:27" ht="15.75" customHeight="1">
      <c r="A339" s="426"/>
      <c r="B339" s="426"/>
      <c r="C339" s="426"/>
      <c r="D339" s="426"/>
      <c r="E339" s="426"/>
      <c r="F339" s="426"/>
      <c r="G339" s="426"/>
      <c r="H339" s="426"/>
      <c r="I339" s="426"/>
      <c r="J339" s="426"/>
      <c r="K339" s="426"/>
      <c r="L339" s="426"/>
      <c r="M339" s="426"/>
      <c r="N339" s="426"/>
      <c r="O339" s="426"/>
      <c r="P339" s="426"/>
      <c r="Q339" s="426"/>
      <c r="R339" s="426"/>
      <c r="S339" s="426"/>
      <c r="T339" s="426"/>
      <c r="U339" s="426"/>
      <c r="V339" s="426"/>
      <c r="W339" s="426"/>
      <c r="X339" s="426"/>
      <c r="Y339" s="426"/>
      <c r="Z339" s="426"/>
      <c r="AA339" s="426"/>
    </row>
    <row r="340" spans="1:27" ht="15.75" customHeight="1">
      <c r="A340" s="426"/>
      <c r="B340" s="426"/>
      <c r="C340" s="426"/>
      <c r="D340" s="426"/>
      <c r="E340" s="426"/>
      <c r="F340" s="426"/>
      <c r="G340" s="426"/>
      <c r="H340" s="426"/>
      <c r="I340" s="426"/>
      <c r="J340" s="426"/>
      <c r="K340" s="426"/>
      <c r="L340" s="426"/>
      <c r="M340" s="426"/>
      <c r="N340" s="426"/>
      <c r="O340" s="426"/>
      <c r="P340" s="426"/>
      <c r="Q340" s="426"/>
      <c r="R340" s="426"/>
      <c r="S340" s="426"/>
      <c r="T340" s="426"/>
      <c r="U340" s="426"/>
      <c r="V340" s="426"/>
      <c r="W340" s="426"/>
      <c r="X340" s="426"/>
      <c r="Y340" s="426"/>
      <c r="Z340" s="426"/>
      <c r="AA340" s="426"/>
    </row>
    <row r="341" spans="1:27" ht="15.75" customHeight="1">
      <c r="A341" s="426"/>
      <c r="B341" s="426"/>
      <c r="C341" s="426"/>
      <c r="D341" s="426"/>
      <c r="E341" s="426"/>
      <c r="F341" s="426"/>
      <c r="G341" s="426"/>
      <c r="H341" s="426"/>
      <c r="I341" s="426"/>
      <c r="J341" s="426"/>
      <c r="K341" s="426"/>
      <c r="L341" s="426"/>
      <c r="M341" s="426"/>
      <c r="N341" s="426"/>
      <c r="O341" s="426"/>
      <c r="P341" s="426"/>
      <c r="Q341" s="426"/>
      <c r="R341" s="426"/>
      <c r="S341" s="426"/>
      <c r="T341" s="426"/>
      <c r="U341" s="426"/>
      <c r="V341" s="426"/>
      <c r="W341" s="426"/>
      <c r="X341" s="426"/>
      <c r="Y341" s="426"/>
      <c r="Z341" s="426"/>
      <c r="AA341" s="426"/>
    </row>
    <row r="342" spans="1:27" ht="15.75" customHeight="1">
      <c r="A342" s="426"/>
      <c r="B342" s="426"/>
      <c r="C342" s="426"/>
      <c r="D342" s="426"/>
      <c r="E342" s="426"/>
      <c r="F342" s="426"/>
      <c r="G342" s="426"/>
      <c r="H342" s="426"/>
      <c r="I342" s="426"/>
      <c r="J342" s="426"/>
      <c r="K342" s="426"/>
      <c r="L342" s="426"/>
      <c r="M342" s="426"/>
      <c r="N342" s="426"/>
      <c r="O342" s="426"/>
      <c r="P342" s="426"/>
      <c r="Q342" s="426"/>
      <c r="R342" s="426"/>
      <c r="S342" s="426"/>
      <c r="T342" s="426"/>
      <c r="U342" s="426"/>
      <c r="V342" s="426"/>
      <c r="W342" s="426"/>
      <c r="X342" s="426"/>
      <c r="Y342" s="426"/>
      <c r="Z342" s="426"/>
      <c r="AA342" s="426"/>
    </row>
    <row r="343" spans="1:27" ht="15.75" customHeight="1">
      <c r="A343" s="426"/>
      <c r="B343" s="426"/>
      <c r="C343" s="426"/>
      <c r="D343" s="426"/>
      <c r="E343" s="426"/>
      <c r="F343" s="426"/>
      <c r="G343" s="426"/>
      <c r="H343" s="426"/>
      <c r="I343" s="426"/>
      <c r="J343" s="426"/>
      <c r="K343" s="426"/>
      <c r="L343" s="426"/>
      <c r="M343" s="426"/>
      <c r="N343" s="426"/>
      <c r="O343" s="426"/>
      <c r="P343" s="426"/>
      <c r="Q343" s="426"/>
      <c r="R343" s="426"/>
      <c r="S343" s="426"/>
      <c r="T343" s="426"/>
      <c r="U343" s="426"/>
      <c r="V343" s="426"/>
      <c r="W343" s="426"/>
      <c r="X343" s="426"/>
      <c r="Y343" s="426"/>
      <c r="Z343" s="426"/>
      <c r="AA343" s="426"/>
    </row>
    <row r="344" spans="1:27" ht="15.75" customHeight="1">
      <c r="A344" s="426"/>
      <c r="B344" s="426"/>
      <c r="C344" s="426"/>
      <c r="D344" s="426"/>
      <c r="E344" s="426"/>
      <c r="F344" s="426"/>
      <c r="G344" s="426"/>
      <c r="H344" s="426"/>
      <c r="I344" s="426"/>
      <c r="J344" s="426"/>
      <c r="K344" s="426"/>
      <c r="L344" s="426"/>
      <c r="M344" s="426"/>
      <c r="N344" s="426"/>
      <c r="O344" s="426"/>
      <c r="P344" s="426"/>
      <c r="Q344" s="426"/>
      <c r="R344" s="426"/>
      <c r="S344" s="426"/>
      <c r="T344" s="426"/>
      <c r="U344" s="426"/>
      <c r="V344" s="426"/>
      <c r="W344" s="426"/>
      <c r="X344" s="426"/>
      <c r="Y344" s="426"/>
      <c r="Z344" s="426"/>
      <c r="AA344" s="426"/>
    </row>
    <row r="345" spans="1:27" ht="15.75" customHeight="1">
      <c r="A345" s="426"/>
      <c r="B345" s="426"/>
      <c r="C345" s="426"/>
      <c r="D345" s="426"/>
      <c r="E345" s="426"/>
      <c r="F345" s="426"/>
      <c r="G345" s="426"/>
      <c r="H345" s="426"/>
      <c r="I345" s="426"/>
      <c r="J345" s="426"/>
      <c r="K345" s="426"/>
      <c r="L345" s="426"/>
      <c r="M345" s="426"/>
      <c r="N345" s="426"/>
      <c r="O345" s="426"/>
      <c r="P345" s="426"/>
      <c r="Q345" s="426"/>
      <c r="R345" s="426"/>
      <c r="S345" s="426"/>
      <c r="T345" s="426"/>
      <c r="U345" s="426"/>
      <c r="V345" s="426"/>
      <c r="W345" s="426"/>
      <c r="X345" s="426"/>
      <c r="Y345" s="426"/>
      <c r="Z345" s="426"/>
      <c r="AA345" s="426"/>
    </row>
    <row r="346" spans="1:27" ht="15.75" customHeight="1">
      <c r="A346" s="426"/>
      <c r="B346" s="426"/>
      <c r="C346" s="426"/>
      <c r="D346" s="426"/>
      <c r="E346" s="426"/>
      <c r="F346" s="426"/>
      <c r="G346" s="426"/>
      <c r="H346" s="426"/>
      <c r="I346" s="426"/>
      <c r="J346" s="426"/>
      <c r="K346" s="426"/>
      <c r="L346" s="426"/>
      <c r="M346" s="426"/>
      <c r="N346" s="426"/>
      <c r="O346" s="426"/>
      <c r="P346" s="426"/>
      <c r="Q346" s="426"/>
      <c r="R346" s="426"/>
      <c r="S346" s="426"/>
      <c r="T346" s="426"/>
      <c r="U346" s="426"/>
      <c r="V346" s="426"/>
      <c r="W346" s="426"/>
      <c r="X346" s="426"/>
      <c r="Y346" s="426"/>
      <c r="Z346" s="426"/>
      <c r="AA346" s="426"/>
    </row>
    <row r="347" spans="1:27" ht="15.75" customHeight="1">
      <c r="A347" s="426"/>
      <c r="B347" s="426"/>
      <c r="C347" s="426"/>
      <c r="D347" s="426"/>
      <c r="E347" s="426"/>
      <c r="F347" s="426"/>
      <c r="G347" s="426"/>
      <c r="H347" s="426"/>
      <c r="I347" s="426"/>
      <c r="J347" s="426"/>
      <c r="K347" s="426"/>
      <c r="L347" s="426"/>
      <c r="M347" s="426"/>
      <c r="N347" s="426"/>
      <c r="O347" s="426"/>
      <c r="P347" s="426"/>
      <c r="Q347" s="426"/>
      <c r="R347" s="426"/>
      <c r="S347" s="426"/>
      <c r="T347" s="426"/>
      <c r="U347" s="426"/>
      <c r="V347" s="426"/>
      <c r="W347" s="426"/>
      <c r="X347" s="426"/>
      <c r="Y347" s="426"/>
      <c r="Z347" s="426"/>
      <c r="AA347" s="426"/>
    </row>
    <row r="348" spans="1:27" ht="15.75" customHeight="1">
      <c r="A348" s="426"/>
      <c r="B348" s="426"/>
      <c r="C348" s="426"/>
      <c r="D348" s="426"/>
      <c r="E348" s="426"/>
      <c r="F348" s="426"/>
      <c r="G348" s="426"/>
      <c r="H348" s="426"/>
      <c r="I348" s="426"/>
      <c r="J348" s="426"/>
      <c r="K348" s="426"/>
      <c r="L348" s="426"/>
      <c r="M348" s="426"/>
      <c r="N348" s="426"/>
      <c r="O348" s="426"/>
      <c r="P348" s="426"/>
      <c r="Q348" s="426"/>
      <c r="R348" s="426"/>
      <c r="S348" s="426"/>
      <c r="T348" s="426"/>
      <c r="U348" s="426"/>
      <c r="V348" s="426"/>
      <c r="W348" s="426"/>
      <c r="X348" s="426"/>
      <c r="Y348" s="426"/>
      <c r="Z348" s="426"/>
      <c r="AA348" s="426"/>
    </row>
    <row r="349" spans="1:27" ht="15.75" customHeight="1">
      <c r="A349" s="426"/>
      <c r="B349" s="426"/>
      <c r="C349" s="426"/>
      <c r="D349" s="426"/>
      <c r="E349" s="426"/>
      <c r="F349" s="426"/>
      <c r="G349" s="426"/>
      <c r="H349" s="426"/>
      <c r="I349" s="426"/>
      <c r="J349" s="426"/>
      <c r="K349" s="426"/>
      <c r="L349" s="426"/>
      <c r="M349" s="426"/>
      <c r="N349" s="426"/>
      <c r="O349" s="426"/>
      <c r="P349" s="426"/>
      <c r="Q349" s="426"/>
      <c r="R349" s="426"/>
      <c r="S349" s="426"/>
      <c r="T349" s="426"/>
      <c r="U349" s="426"/>
      <c r="V349" s="426"/>
      <c r="W349" s="426"/>
      <c r="X349" s="426"/>
      <c r="Y349" s="426"/>
      <c r="Z349" s="426"/>
      <c r="AA349" s="426"/>
    </row>
    <row r="350" spans="1:27" ht="15.75" customHeight="1">
      <c r="A350" s="426"/>
      <c r="B350" s="426"/>
      <c r="C350" s="426"/>
      <c r="D350" s="426"/>
      <c r="E350" s="426"/>
      <c r="F350" s="426"/>
      <c r="G350" s="426"/>
      <c r="H350" s="426"/>
      <c r="I350" s="426"/>
      <c r="J350" s="426"/>
      <c r="K350" s="426"/>
      <c r="L350" s="426"/>
      <c r="M350" s="426"/>
      <c r="N350" s="426"/>
      <c r="O350" s="426"/>
      <c r="P350" s="426"/>
      <c r="Q350" s="426"/>
      <c r="R350" s="426"/>
      <c r="S350" s="426"/>
      <c r="T350" s="426"/>
      <c r="U350" s="426"/>
      <c r="V350" s="426"/>
      <c r="W350" s="426"/>
      <c r="X350" s="426"/>
      <c r="Y350" s="426"/>
      <c r="Z350" s="426"/>
      <c r="AA350" s="426"/>
    </row>
    <row r="351" spans="1:27" ht="15.75" customHeight="1">
      <c r="A351" s="426"/>
      <c r="B351" s="426"/>
      <c r="C351" s="426"/>
      <c r="D351" s="426"/>
      <c r="E351" s="426"/>
      <c r="F351" s="426"/>
      <c r="G351" s="426"/>
      <c r="H351" s="426"/>
      <c r="I351" s="426"/>
      <c r="J351" s="426"/>
      <c r="K351" s="426"/>
      <c r="L351" s="426"/>
      <c r="M351" s="426"/>
      <c r="N351" s="426"/>
      <c r="O351" s="426"/>
      <c r="P351" s="426"/>
      <c r="Q351" s="426"/>
      <c r="R351" s="426"/>
      <c r="S351" s="426"/>
      <c r="T351" s="426"/>
      <c r="U351" s="426"/>
      <c r="V351" s="426"/>
      <c r="W351" s="426"/>
      <c r="X351" s="426"/>
      <c r="Y351" s="426"/>
      <c r="Z351" s="426"/>
      <c r="AA351" s="426"/>
    </row>
    <row r="352" spans="1:27" ht="15.75" customHeight="1">
      <c r="A352" s="426"/>
      <c r="B352" s="426"/>
      <c r="C352" s="426"/>
      <c r="D352" s="426"/>
      <c r="E352" s="426"/>
      <c r="F352" s="426"/>
      <c r="G352" s="426"/>
      <c r="H352" s="426"/>
      <c r="I352" s="426"/>
      <c r="J352" s="426"/>
      <c r="K352" s="426"/>
      <c r="L352" s="426"/>
      <c r="M352" s="426"/>
      <c r="N352" s="426"/>
      <c r="O352" s="426"/>
      <c r="P352" s="426"/>
      <c r="Q352" s="426"/>
      <c r="R352" s="426"/>
      <c r="S352" s="426"/>
      <c r="T352" s="426"/>
      <c r="U352" s="426"/>
      <c r="V352" s="426"/>
      <c r="W352" s="426"/>
      <c r="X352" s="426"/>
      <c r="Y352" s="426"/>
      <c r="Z352" s="426"/>
      <c r="AA352" s="426"/>
    </row>
    <row r="353" spans="1:27" ht="15.75" customHeight="1">
      <c r="A353" s="426"/>
      <c r="B353" s="426"/>
      <c r="C353" s="426"/>
      <c r="D353" s="426"/>
      <c r="E353" s="426"/>
      <c r="F353" s="426"/>
      <c r="G353" s="426"/>
      <c r="H353" s="426"/>
      <c r="I353" s="426"/>
      <c r="J353" s="426"/>
      <c r="K353" s="426"/>
      <c r="L353" s="426"/>
      <c r="M353" s="426"/>
      <c r="N353" s="426"/>
      <c r="O353" s="426"/>
      <c r="P353" s="426"/>
      <c r="Q353" s="426"/>
      <c r="R353" s="426"/>
      <c r="S353" s="426"/>
      <c r="T353" s="426"/>
      <c r="U353" s="426"/>
      <c r="V353" s="426"/>
      <c r="W353" s="426"/>
      <c r="X353" s="426"/>
      <c r="Y353" s="426"/>
      <c r="Z353" s="426"/>
      <c r="AA353" s="426"/>
    </row>
    <row r="354" spans="1:27" ht="15.75" customHeight="1">
      <c r="A354" s="426"/>
      <c r="B354" s="426"/>
      <c r="C354" s="426"/>
      <c r="D354" s="426"/>
      <c r="E354" s="426"/>
      <c r="F354" s="426"/>
      <c r="G354" s="426"/>
      <c r="H354" s="426"/>
      <c r="I354" s="426"/>
      <c r="J354" s="426"/>
      <c r="K354" s="426"/>
      <c r="L354" s="426"/>
      <c r="M354" s="426"/>
      <c r="N354" s="426"/>
      <c r="O354" s="426"/>
      <c r="P354" s="426"/>
      <c r="Q354" s="426"/>
      <c r="R354" s="426"/>
      <c r="S354" s="426"/>
      <c r="T354" s="426"/>
      <c r="U354" s="426"/>
      <c r="V354" s="426"/>
      <c r="W354" s="426"/>
      <c r="X354" s="426"/>
      <c r="Y354" s="426"/>
      <c r="Z354" s="426"/>
      <c r="AA354" s="426"/>
    </row>
    <row r="355" spans="1:27" ht="15.75" customHeight="1">
      <c r="A355" s="426"/>
      <c r="B355" s="426"/>
      <c r="C355" s="426"/>
      <c r="D355" s="426"/>
      <c r="E355" s="426"/>
      <c r="F355" s="426"/>
      <c r="G355" s="426"/>
      <c r="H355" s="426"/>
      <c r="I355" s="426"/>
      <c r="J355" s="426"/>
      <c r="K355" s="426"/>
      <c r="L355" s="426"/>
      <c r="M355" s="426"/>
      <c r="N355" s="426"/>
      <c r="O355" s="426"/>
      <c r="P355" s="426"/>
      <c r="Q355" s="426"/>
      <c r="R355" s="426"/>
      <c r="S355" s="426"/>
      <c r="T355" s="426"/>
      <c r="U355" s="426"/>
      <c r="V355" s="426"/>
      <c r="W355" s="426"/>
      <c r="X355" s="426"/>
      <c r="Y355" s="426"/>
      <c r="Z355" s="426"/>
      <c r="AA355" s="426"/>
    </row>
    <row r="356" spans="1:27" ht="15.75" customHeight="1">
      <c r="A356" s="426"/>
      <c r="B356" s="426"/>
      <c r="C356" s="426"/>
      <c r="D356" s="426"/>
      <c r="E356" s="426"/>
      <c r="F356" s="426"/>
      <c r="G356" s="426"/>
      <c r="H356" s="426"/>
      <c r="I356" s="426"/>
      <c r="J356" s="426"/>
      <c r="K356" s="426"/>
      <c r="L356" s="426"/>
      <c r="M356" s="426"/>
      <c r="N356" s="426"/>
      <c r="O356" s="426"/>
      <c r="P356" s="426"/>
      <c r="Q356" s="426"/>
      <c r="R356" s="426"/>
      <c r="S356" s="426"/>
      <c r="T356" s="426"/>
      <c r="U356" s="426"/>
      <c r="V356" s="426"/>
      <c r="W356" s="426"/>
      <c r="X356" s="426"/>
      <c r="Y356" s="426"/>
      <c r="Z356" s="426"/>
      <c r="AA356" s="426"/>
    </row>
    <row r="357" spans="1:27" ht="15.75" customHeight="1">
      <c r="A357" s="426"/>
      <c r="B357" s="426"/>
      <c r="C357" s="426"/>
      <c r="D357" s="426"/>
      <c r="E357" s="426"/>
      <c r="F357" s="426"/>
      <c r="G357" s="426"/>
      <c r="H357" s="426"/>
      <c r="I357" s="426"/>
      <c r="J357" s="426"/>
      <c r="K357" s="426"/>
      <c r="L357" s="426"/>
      <c r="M357" s="426"/>
      <c r="N357" s="426"/>
      <c r="O357" s="426"/>
      <c r="P357" s="426"/>
      <c r="Q357" s="426"/>
      <c r="R357" s="426"/>
      <c r="S357" s="426"/>
      <c r="T357" s="426"/>
      <c r="U357" s="426"/>
      <c r="V357" s="426"/>
      <c r="W357" s="426"/>
      <c r="X357" s="426"/>
      <c r="Y357" s="426"/>
      <c r="Z357" s="426"/>
      <c r="AA357" s="426"/>
    </row>
    <row r="358" spans="1:27" ht="15.75" customHeight="1">
      <c r="A358" s="426"/>
      <c r="B358" s="426"/>
      <c r="C358" s="426"/>
      <c r="D358" s="426"/>
      <c r="E358" s="426"/>
      <c r="F358" s="426"/>
      <c r="G358" s="426"/>
      <c r="H358" s="426"/>
      <c r="I358" s="426"/>
      <c r="J358" s="426"/>
      <c r="K358" s="426"/>
      <c r="L358" s="426"/>
      <c r="M358" s="426"/>
      <c r="N358" s="426"/>
      <c r="O358" s="426"/>
      <c r="P358" s="426"/>
      <c r="Q358" s="426"/>
      <c r="R358" s="426"/>
      <c r="S358" s="426"/>
      <c r="T358" s="426"/>
      <c r="U358" s="426"/>
      <c r="V358" s="426"/>
      <c r="W358" s="426"/>
      <c r="X358" s="426"/>
      <c r="Y358" s="426"/>
      <c r="Z358" s="426"/>
      <c r="AA358" s="426"/>
    </row>
    <row r="359" spans="1:27" ht="15.75" customHeight="1">
      <c r="A359" s="426"/>
      <c r="B359" s="426"/>
      <c r="C359" s="426"/>
      <c r="D359" s="426"/>
      <c r="E359" s="426"/>
      <c r="F359" s="426"/>
      <c r="G359" s="426"/>
      <c r="H359" s="426"/>
      <c r="I359" s="426"/>
      <c r="J359" s="426"/>
      <c r="K359" s="426"/>
      <c r="L359" s="426"/>
      <c r="M359" s="426"/>
      <c r="N359" s="426"/>
      <c r="O359" s="426"/>
      <c r="P359" s="426"/>
      <c r="Q359" s="426"/>
      <c r="R359" s="426"/>
      <c r="S359" s="426"/>
      <c r="T359" s="426"/>
      <c r="U359" s="426"/>
      <c r="V359" s="426"/>
      <c r="W359" s="426"/>
      <c r="X359" s="426"/>
      <c r="Y359" s="426"/>
      <c r="Z359" s="426"/>
      <c r="AA359" s="426"/>
    </row>
    <row r="360" spans="1:27" ht="15.75" customHeight="1">
      <c r="A360" s="426"/>
      <c r="B360" s="426"/>
      <c r="C360" s="426"/>
      <c r="D360" s="426"/>
      <c r="E360" s="426"/>
      <c r="F360" s="426"/>
      <c r="G360" s="426"/>
      <c r="H360" s="426"/>
      <c r="I360" s="426"/>
      <c r="J360" s="426"/>
      <c r="K360" s="426"/>
      <c r="L360" s="426"/>
      <c r="M360" s="426"/>
      <c r="N360" s="426"/>
      <c r="O360" s="426"/>
      <c r="P360" s="426"/>
      <c r="Q360" s="426"/>
      <c r="R360" s="426"/>
      <c r="S360" s="426"/>
      <c r="T360" s="426"/>
      <c r="U360" s="426"/>
      <c r="V360" s="426"/>
      <c r="W360" s="426"/>
      <c r="X360" s="426"/>
      <c r="Y360" s="426"/>
      <c r="Z360" s="426"/>
      <c r="AA360" s="426"/>
    </row>
    <row r="361" spans="1:27" ht="15.75" customHeight="1">
      <c r="A361" s="426"/>
      <c r="B361" s="426"/>
      <c r="C361" s="426"/>
      <c r="D361" s="426"/>
      <c r="E361" s="426"/>
      <c r="F361" s="426"/>
      <c r="G361" s="426"/>
      <c r="H361" s="426"/>
      <c r="I361" s="426"/>
      <c r="J361" s="426"/>
      <c r="K361" s="426"/>
      <c r="L361" s="426"/>
      <c r="M361" s="426"/>
      <c r="N361" s="426"/>
      <c r="O361" s="426"/>
      <c r="P361" s="426"/>
      <c r="Q361" s="426"/>
      <c r="R361" s="426"/>
      <c r="S361" s="426"/>
      <c r="T361" s="426"/>
      <c r="U361" s="426"/>
      <c r="V361" s="426"/>
      <c r="W361" s="426"/>
      <c r="X361" s="426"/>
      <c r="Y361" s="426"/>
      <c r="Z361" s="426"/>
      <c r="AA361" s="426"/>
    </row>
    <row r="362" spans="1:27" ht="15.75" customHeight="1">
      <c r="A362" s="426"/>
      <c r="B362" s="426"/>
      <c r="C362" s="426"/>
      <c r="D362" s="426"/>
      <c r="E362" s="426"/>
      <c r="F362" s="426"/>
      <c r="G362" s="426"/>
      <c r="H362" s="426"/>
      <c r="I362" s="426"/>
      <c r="J362" s="426"/>
      <c r="K362" s="426"/>
      <c r="L362" s="426"/>
      <c r="M362" s="426"/>
      <c r="N362" s="426"/>
      <c r="O362" s="426"/>
      <c r="P362" s="426"/>
      <c r="Q362" s="426"/>
      <c r="R362" s="426"/>
      <c r="S362" s="426"/>
      <c r="T362" s="426"/>
      <c r="U362" s="426"/>
      <c r="V362" s="426"/>
      <c r="W362" s="426"/>
      <c r="X362" s="426"/>
      <c r="Y362" s="426"/>
      <c r="Z362" s="426"/>
      <c r="AA362" s="426"/>
    </row>
    <row r="363" spans="1:27" ht="15.75" customHeight="1">
      <c r="A363" s="426"/>
      <c r="B363" s="426"/>
      <c r="C363" s="426"/>
      <c r="D363" s="426"/>
      <c r="E363" s="426"/>
      <c r="F363" s="426"/>
      <c r="G363" s="426"/>
      <c r="H363" s="426"/>
      <c r="I363" s="426"/>
      <c r="J363" s="426"/>
      <c r="K363" s="426"/>
      <c r="L363" s="426"/>
      <c r="M363" s="426"/>
      <c r="N363" s="426"/>
      <c r="O363" s="426"/>
      <c r="P363" s="426"/>
      <c r="Q363" s="426"/>
      <c r="R363" s="426"/>
      <c r="S363" s="426"/>
      <c r="T363" s="426"/>
      <c r="U363" s="426"/>
      <c r="V363" s="426"/>
      <c r="W363" s="426"/>
      <c r="X363" s="426"/>
      <c r="Y363" s="426"/>
      <c r="Z363" s="426"/>
      <c r="AA363" s="426"/>
    </row>
    <row r="364" spans="1:27" ht="15.75" customHeight="1">
      <c r="A364" s="426"/>
      <c r="B364" s="426"/>
      <c r="C364" s="426"/>
      <c r="D364" s="426"/>
      <c r="E364" s="426"/>
      <c r="F364" s="426"/>
      <c r="G364" s="426"/>
      <c r="H364" s="426"/>
      <c r="I364" s="426"/>
      <c r="J364" s="426"/>
      <c r="K364" s="426"/>
      <c r="L364" s="426"/>
      <c r="M364" s="426"/>
      <c r="N364" s="426"/>
      <c r="O364" s="426"/>
      <c r="P364" s="426"/>
      <c r="Q364" s="426"/>
      <c r="R364" s="426"/>
      <c r="S364" s="426"/>
      <c r="T364" s="426"/>
      <c r="U364" s="426"/>
      <c r="V364" s="426"/>
      <c r="W364" s="426"/>
      <c r="X364" s="426"/>
      <c r="Y364" s="426"/>
      <c r="Z364" s="426"/>
      <c r="AA364" s="426"/>
    </row>
    <row r="365" spans="1:27" ht="15.75" customHeight="1">
      <c r="A365" s="426"/>
      <c r="B365" s="426"/>
      <c r="C365" s="426"/>
      <c r="D365" s="426"/>
      <c r="E365" s="426"/>
      <c r="F365" s="426"/>
      <c r="G365" s="426"/>
      <c r="H365" s="426"/>
      <c r="I365" s="426"/>
      <c r="J365" s="426"/>
      <c r="K365" s="426"/>
      <c r="L365" s="426"/>
      <c r="M365" s="426"/>
      <c r="N365" s="426"/>
      <c r="O365" s="426"/>
      <c r="P365" s="426"/>
      <c r="Q365" s="426"/>
      <c r="R365" s="426"/>
      <c r="S365" s="426"/>
      <c r="T365" s="426"/>
      <c r="U365" s="426"/>
      <c r="V365" s="426"/>
      <c r="W365" s="426"/>
      <c r="X365" s="426"/>
      <c r="Y365" s="426"/>
      <c r="Z365" s="426"/>
      <c r="AA365" s="426"/>
    </row>
    <row r="366" spans="1:27" ht="15.75" customHeight="1">
      <c r="A366" s="426"/>
      <c r="B366" s="426"/>
      <c r="C366" s="426"/>
      <c r="D366" s="426"/>
      <c r="E366" s="426"/>
      <c r="F366" s="426"/>
      <c r="G366" s="426"/>
      <c r="H366" s="426"/>
      <c r="I366" s="426"/>
      <c r="J366" s="426"/>
      <c r="K366" s="426"/>
      <c r="L366" s="426"/>
      <c r="M366" s="426"/>
      <c r="N366" s="426"/>
      <c r="O366" s="426"/>
      <c r="P366" s="426"/>
      <c r="Q366" s="426"/>
      <c r="R366" s="426"/>
      <c r="S366" s="426"/>
      <c r="T366" s="426"/>
      <c r="U366" s="426"/>
      <c r="V366" s="426"/>
      <c r="W366" s="426"/>
      <c r="X366" s="426"/>
      <c r="Y366" s="426"/>
      <c r="Z366" s="426"/>
      <c r="AA366" s="426"/>
    </row>
    <row r="367" spans="1:27" ht="15.75" customHeight="1">
      <c r="A367" s="426"/>
      <c r="B367" s="426"/>
      <c r="C367" s="426"/>
      <c r="D367" s="426"/>
      <c r="E367" s="426"/>
      <c r="F367" s="426"/>
      <c r="G367" s="426"/>
      <c r="H367" s="426"/>
      <c r="I367" s="426"/>
      <c r="J367" s="426"/>
      <c r="K367" s="426"/>
      <c r="L367" s="426"/>
      <c r="M367" s="426"/>
      <c r="N367" s="426"/>
      <c r="O367" s="426"/>
      <c r="P367" s="426"/>
      <c r="Q367" s="426"/>
      <c r="R367" s="426"/>
      <c r="S367" s="426"/>
      <c r="T367" s="426"/>
      <c r="U367" s="426"/>
      <c r="V367" s="426"/>
      <c r="W367" s="426"/>
      <c r="X367" s="426"/>
      <c r="Y367" s="426"/>
      <c r="Z367" s="426"/>
      <c r="AA367" s="426"/>
    </row>
    <row r="368" spans="1:27" ht="15.75" customHeight="1">
      <c r="A368" s="426"/>
      <c r="B368" s="426"/>
      <c r="C368" s="426"/>
      <c r="D368" s="426"/>
      <c r="E368" s="426"/>
      <c r="F368" s="426"/>
      <c r="G368" s="426"/>
      <c r="H368" s="426"/>
      <c r="I368" s="426"/>
      <c r="J368" s="426"/>
      <c r="K368" s="426"/>
      <c r="L368" s="426"/>
      <c r="M368" s="426"/>
      <c r="N368" s="426"/>
      <c r="O368" s="426"/>
      <c r="P368" s="426"/>
      <c r="Q368" s="426"/>
      <c r="R368" s="426"/>
      <c r="S368" s="426"/>
      <c r="T368" s="426"/>
      <c r="U368" s="426"/>
      <c r="V368" s="426"/>
      <c r="W368" s="426"/>
      <c r="X368" s="426"/>
      <c r="Y368" s="426"/>
      <c r="Z368" s="426"/>
      <c r="AA368" s="426"/>
    </row>
    <row r="369" spans="1:27" ht="15.75" customHeight="1">
      <c r="A369" s="426"/>
      <c r="B369" s="426"/>
      <c r="C369" s="426"/>
      <c r="D369" s="426"/>
      <c r="E369" s="426"/>
      <c r="F369" s="426"/>
      <c r="G369" s="426"/>
      <c r="H369" s="426"/>
      <c r="I369" s="426"/>
      <c r="J369" s="426"/>
      <c r="K369" s="426"/>
      <c r="L369" s="426"/>
      <c r="M369" s="426"/>
      <c r="N369" s="426"/>
      <c r="O369" s="426"/>
      <c r="P369" s="426"/>
      <c r="Q369" s="426"/>
      <c r="R369" s="426"/>
      <c r="S369" s="426"/>
      <c r="T369" s="426"/>
      <c r="U369" s="426"/>
      <c r="V369" s="426"/>
      <c r="W369" s="426"/>
      <c r="X369" s="426"/>
      <c r="Y369" s="426"/>
      <c r="Z369" s="426"/>
      <c r="AA369" s="426"/>
    </row>
    <row r="370" spans="1:27" ht="15.75" customHeight="1">
      <c r="A370" s="426"/>
      <c r="B370" s="426"/>
      <c r="C370" s="426"/>
      <c r="D370" s="426"/>
      <c r="E370" s="426"/>
      <c r="F370" s="426"/>
      <c r="G370" s="426"/>
      <c r="H370" s="426"/>
      <c r="I370" s="426"/>
      <c r="J370" s="426"/>
      <c r="K370" s="426"/>
      <c r="L370" s="426"/>
      <c r="M370" s="426"/>
      <c r="N370" s="426"/>
      <c r="O370" s="426"/>
      <c r="P370" s="426"/>
      <c r="Q370" s="426"/>
      <c r="R370" s="426"/>
      <c r="S370" s="426"/>
      <c r="T370" s="426"/>
      <c r="U370" s="426"/>
      <c r="V370" s="426"/>
      <c r="W370" s="426"/>
      <c r="X370" s="426"/>
      <c r="Y370" s="426"/>
      <c r="Z370" s="426"/>
      <c r="AA370" s="426"/>
    </row>
    <row r="371" spans="1:27" ht="15.75" customHeight="1">
      <c r="A371" s="426"/>
      <c r="B371" s="426"/>
      <c r="C371" s="426"/>
      <c r="D371" s="426"/>
      <c r="E371" s="426"/>
      <c r="F371" s="426"/>
      <c r="G371" s="426"/>
      <c r="H371" s="426"/>
      <c r="I371" s="426"/>
      <c r="J371" s="426"/>
      <c r="K371" s="426"/>
      <c r="L371" s="426"/>
      <c r="M371" s="426"/>
      <c r="N371" s="426"/>
      <c r="O371" s="426"/>
      <c r="P371" s="426"/>
      <c r="Q371" s="426"/>
      <c r="R371" s="426"/>
      <c r="S371" s="426"/>
      <c r="T371" s="426"/>
      <c r="U371" s="426"/>
      <c r="V371" s="426"/>
      <c r="W371" s="426"/>
      <c r="X371" s="426"/>
      <c r="Y371" s="426"/>
      <c r="Z371" s="426"/>
      <c r="AA371" s="426"/>
    </row>
    <row r="372" spans="1:27" ht="15.75" customHeight="1">
      <c r="A372" s="426"/>
      <c r="B372" s="426"/>
      <c r="C372" s="426"/>
      <c r="D372" s="426"/>
      <c r="E372" s="426"/>
      <c r="F372" s="426"/>
      <c r="G372" s="426"/>
      <c r="H372" s="426"/>
      <c r="I372" s="426"/>
      <c r="J372" s="426"/>
      <c r="K372" s="426"/>
      <c r="L372" s="426"/>
      <c r="M372" s="426"/>
      <c r="N372" s="426"/>
      <c r="O372" s="426"/>
      <c r="P372" s="426"/>
      <c r="Q372" s="426"/>
      <c r="R372" s="426"/>
      <c r="S372" s="426"/>
      <c r="T372" s="426"/>
      <c r="U372" s="426"/>
      <c r="V372" s="426"/>
      <c r="W372" s="426"/>
      <c r="X372" s="426"/>
      <c r="Y372" s="426"/>
      <c r="Z372" s="426"/>
      <c r="AA372" s="426"/>
    </row>
    <row r="373" spans="1:27" ht="15.75" customHeight="1">
      <c r="A373" s="426"/>
      <c r="B373" s="426"/>
      <c r="C373" s="426"/>
      <c r="D373" s="426"/>
      <c r="E373" s="426"/>
      <c r="F373" s="426"/>
      <c r="G373" s="426"/>
      <c r="H373" s="426"/>
      <c r="I373" s="426"/>
      <c r="J373" s="426"/>
      <c r="K373" s="426"/>
      <c r="L373" s="426"/>
      <c r="M373" s="426"/>
      <c r="N373" s="426"/>
      <c r="O373" s="426"/>
      <c r="P373" s="426"/>
      <c r="Q373" s="426"/>
      <c r="R373" s="426"/>
      <c r="S373" s="426"/>
      <c r="T373" s="426"/>
      <c r="U373" s="426"/>
      <c r="V373" s="426"/>
      <c r="W373" s="426"/>
      <c r="X373" s="426"/>
      <c r="Y373" s="426"/>
      <c r="Z373" s="426"/>
      <c r="AA373" s="426"/>
    </row>
    <row r="374" spans="1:27" ht="15.75" customHeight="1">
      <c r="A374" s="426"/>
      <c r="B374" s="426"/>
      <c r="C374" s="426"/>
      <c r="D374" s="426"/>
      <c r="E374" s="426"/>
      <c r="F374" s="426"/>
      <c r="G374" s="426"/>
      <c r="H374" s="426"/>
      <c r="I374" s="426"/>
      <c r="J374" s="426"/>
      <c r="K374" s="426"/>
      <c r="L374" s="426"/>
      <c r="M374" s="426"/>
      <c r="N374" s="426"/>
      <c r="O374" s="426"/>
      <c r="P374" s="426"/>
      <c r="Q374" s="426"/>
      <c r="R374" s="426"/>
      <c r="S374" s="426"/>
      <c r="T374" s="426"/>
      <c r="U374" s="426"/>
      <c r="V374" s="426"/>
      <c r="W374" s="426"/>
      <c r="X374" s="426"/>
      <c r="Y374" s="426"/>
      <c r="Z374" s="426"/>
      <c r="AA374" s="426"/>
    </row>
    <row r="375" spans="1:27" ht="15.75" customHeight="1">
      <c r="A375" s="426"/>
      <c r="B375" s="426"/>
      <c r="C375" s="426"/>
      <c r="D375" s="426"/>
      <c r="E375" s="426"/>
      <c r="F375" s="426"/>
      <c r="G375" s="426"/>
      <c r="H375" s="426"/>
      <c r="I375" s="426"/>
      <c r="J375" s="426"/>
      <c r="K375" s="426"/>
      <c r="L375" s="426"/>
      <c r="M375" s="426"/>
      <c r="N375" s="426"/>
      <c r="O375" s="426"/>
      <c r="P375" s="426"/>
      <c r="Q375" s="426"/>
      <c r="R375" s="426"/>
      <c r="S375" s="426"/>
      <c r="T375" s="426"/>
      <c r="U375" s="426"/>
      <c r="V375" s="426"/>
      <c r="W375" s="426"/>
      <c r="X375" s="426"/>
      <c r="Y375" s="426"/>
      <c r="Z375" s="426"/>
      <c r="AA375" s="426"/>
    </row>
    <row r="376" spans="1:27" ht="15.75" customHeight="1">
      <c r="A376" s="426"/>
      <c r="B376" s="426"/>
      <c r="C376" s="426"/>
      <c r="D376" s="426"/>
      <c r="E376" s="426"/>
      <c r="F376" s="426"/>
      <c r="G376" s="426"/>
      <c r="H376" s="426"/>
      <c r="I376" s="426"/>
      <c r="J376" s="426"/>
      <c r="K376" s="426"/>
      <c r="L376" s="426"/>
      <c r="M376" s="426"/>
      <c r="N376" s="426"/>
      <c r="O376" s="426"/>
      <c r="P376" s="426"/>
      <c r="Q376" s="426"/>
      <c r="R376" s="426"/>
      <c r="S376" s="426"/>
      <c r="T376" s="426"/>
      <c r="U376" s="426"/>
      <c r="V376" s="426"/>
      <c r="W376" s="426"/>
      <c r="X376" s="426"/>
      <c r="Y376" s="426"/>
      <c r="Z376" s="426"/>
      <c r="AA376" s="426"/>
    </row>
    <row r="377" spans="1:27" ht="15.75" customHeight="1">
      <c r="A377" s="426"/>
      <c r="B377" s="426"/>
      <c r="C377" s="426"/>
      <c r="D377" s="426"/>
      <c r="E377" s="426"/>
      <c r="F377" s="426"/>
      <c r="G377" s="426"/>
      <c r="H377" s="426"/>
      <c r="I377" s="426"/>
      <c r="J377" s="426"/>
      <c r="K377" s="426"/>
      <c r="L377" s="426"/>
      <c r="M377" s="426"/>
      <c r="N377" s="426"/>
      <c r="O377" s="426"/>
      <c r="P377" s="426"/>
      <c r="Q377" s="426"/>
      <c r="R377" s="426"/>
      <c r="S377" s="426"/>
      <c r="T377" s="426"/>
      <c r="U377" s="426"/>
      <c r="V377" s="426"/>
      <c r="W377" s="426"/>
      <c r="X377" s="426"/>
      <c r="Y377" s="426"/>
      <c r="Z377" s="426"/>
      <c r="AA377" s="426"/>
    </row>
    <row r="378" spans="1:27" ht="15.75" customHeight="1">
      <c r="A378" s="426"/>
      <c r="B378" s="426"/>
      <c r="C378" s="426"/>
      <c r="D378" s="426"/>
      <c r="E378" s="426"/>
      <c r="F378" s="426"/>
      <c r="G378" s="426"/>
      <c r="H378" s="426"/>
      <c r="I378" s="426"/>
      <c r="J378" s="426"/>
      <c r="K378" s="426"/>
      <c r="L378" s="426"/>
      <c r="M378" s="426"/>
      <c r="N378" s="426"/>
      <c r="O378" s="426"/>
      <c r="P378" s="426"/>
      <c r="Q378" s="426"/>
      <c r="R378" s="426"/>
      <c r="S378" s="426"/>
      <c r="T378" s="426"/>
      <c r="U378" s="426"/>
      <c r="V378" s="426"/>
      <c r="W378" s="426"/>
      <c r="X378" s="426"/>
      <c r="Y378" s="426"/>
      <c r="Z378" s="426"/>
      <c r="AA378" s="426"/>
    </row>
    <row r="379" spans="1:27" ht="15.75" customHeight="1">
      <c r="A379" s="426"/>
      <c r="B379" s="426"/>
      <c r="C379" s="426"/>
      <c r="D379" s="426"/>
      <c r="E379" s="426"/>
      <c r="F379" s="426"/>
      <c r="G379" s="426"/>
      <c r="H379" s="426"/>
      <c r="I379" s="426"/>
      <c r="J379" s="426"/>
      <c r="K379" s="426"/>
      <c r="L379" s="426"/>
      <c r="M379" s="426"/>
      <c r="N379" s="426"/>
      <c r="O379" s="426"/>
      <c r="P379" s="426"/>
      <c r="Q379" s="426"/>
      <c r="R379" s="426"/>
      <c r="S379" s="426"/>
      <c r="T379" s="426"/>
      <c r="U379" s="426"/>
      <c r="V379" s="426"/>
      <c r="W379" s="426"/>
      <c r="X379" s="426"/>
      <c r="Y379" s="426"/>
      <c r="Z379" s="426"/>
      <c r="AA379" s="426"/>
    </row>
    <row r="380" spans="1:27" ht="15.75" customHeight="1">
      <c r="A380" s="426"/>
      <c r="B380" s="426"/>
      <c r="C380" s="426"/>
      <c r="D380" s="426"/>
      <c r="E380" s="426"/>
      <c r="F380" s="426"/>
      <c r="G380" s="426"/>
      <c r="H380" s="426"/>
      <c r="I380" s="426"/>
      <c r="J380" s="426"/>
      <c r="K380" s="426"/>
      <c r="L380" s="426"/>
      <c r="M380" s="426"/>
      <c r="N380" s="426"/>
      <c r="O380" s="426"/>
      <c r="P380" s="426"/>
      <c r="Q380" s="426"/>
      <c r="R380" s="426"/>
      <c r="S380" s="426"/>
      <c r="T380" s="426"/>
      <c r="U380" s="426"/>
      <c r="V380" s="426"/>
      <c r="W380" s="426"/>
      <c r="X380" s="426"/>
      <c r="Y380" s="426"/>
      <c r="Z380" s="426"/>
      <c r="AA380" s="426"/>
    </row>
    <row r="381" spans="1:27" ht="15.75" customHeight="1">
      <c r="A381" s="426"/>
      <c r="B381" s="426"/>
      <c r="C381" s="426"/>
      <c r="D381" s="426"/>
      <c r="E381" s="426"/>
      <c r="F381" s="426"/>
      <c r="G381" s="426"/>
      <c r="H381" s="426"/>
      <c r="I381" s="426"/>
      <c r="J381" s="426"/>
      <c r="K381" s="426"/>
      <c r="L381" s="426"/>
      <c r="M381" s="426"/>
      <c r="N381" s="426"/>
      <c r="O381" s="426"/>
      <c r="P381" s="426"/>
      <c r="Q381" s="426"/>
      <c r="R381" s="426"/>
      <c r="S381" s="426"/>
      <c r="T381" s="426"/>
      <c r="U381" s="426"/>
      <c r="V381" s="426"/>
      <c r="W381" s="426"/>
      <c r="X381" s="426"/>
      <c r="Y381" s="426"/>
      <c r="Z381" s="426"/>
      <c r="AA381" s="426"/>
    </row>
    <row r="382" spans="1:27" ht="15.75" customHeight="1">
      <c r="A382" s="426"/>
      <c r="B382" s="426"/>
      <c r="C382" s="426"/>
      <c r="D382" s="426"/>
      <c r="E382" s="426"/>
      <c r="F382" s="426"/>
      <c r="G382" s="426"/>
      <c r="H382" s="426"/>
      <c r="I382" s="426"/>
      <c r="J382" s="426"/>
      <c r="K382" s="426"/>
      <c r="L382" s="426"/>
      <c r="M382" s="426"/>
      <c r="N382" s="426"/>
      <c r="O382" s="426"/>
      <c r="P382" s="426"/>
      <c r="Q382" s="426"/>
      <c r="R382" s="426"/>
      <c r="S382" s="426"/>
      <c r="T382" s="426"/>
      <c r="U382" s="426"/>
      <c r="V382" s="426"/>
      <c r="W382" s="426"/>
      <c r="X382" s="426"/>
      <c r="Y382" s="426"/>
      <c r="Z382" s="426"/>
      <c r="AA382" s="426"/>
    </row>
    <row r="383" spans="1:27" ht="15.75" customHeight="1">
      <c r="A383" s="426"/>
      <c r="B383" s="426"/>
      <c r="C383" s="426"/>
      <c r="D383" s="426"/>
      <c r="E383" s="426"/>
      <c r="F383" s="426"/>
      <c r="G383" s="426"/>
      <c r="H383" s="426"/>
      <c r="I383" s="426"/>
      <c r="J383" s="426"/>
      <c r="K383" s="426"/>
      <c r="L383" s="426"/>
      <c r="M383" s="426"/>
      <c r="N383" s="426"/>
      <c r="O383" s="426"/>
      <c r="P383" s="426"/>
      <c r="Q383" s="426"/>
      <c r="R383" s="426"/>
      <c r="S383" s="426"/>
      <c r="T383" s="426"/>
      <c r="U383" s="426"/>
      <c r="V383" s="426"/>
      <c r="W383" s="426"/>
      <c r="X383" s="426"/>
      <c r="Y383" s="426"/>
      <c r="Z383" s="426"/>
      <c r="AA383" s="426"/>
    </row>
    <row r="384" spans="1:27" ht="15.75" customHeight="1">
      <c r="A384" s="426"/>
      <c r="B384" s="426"/>
      <c r="C384" s="426"/>
      <c r="D384" s="426"/>
      <c r="E384" s="426"/>
      <c r="F384" s="426"/>
      <c r="G384" s="426"/>
      <c r="H384" s="426"/>
      <c r="I384" s="426"/>
      <c r="J384" s="426"/>
      <c r="K384" s="426"/>
      <c r="L384" s="426"/>
      <c r="M384" s="426"/>
      <c r="N384" s="426"/>
      <c r="O384" s="426"/>
      <c r="P384" s="426"/>
      <c r="Q384" s="426"/>
      <c r="R384" s="426"/>
      <c r="S384" s="426"/>
      <c r="T384" s="426"/>
      <c r="U384" s="426"/>
      <c r="V384" s="426"/>
      <c r="W384" s="426"/>
      <c r="X384" s="426"/>
      <c r="Y384" s="426"/>
      <c r="Z384" s="426"/>
      <c r="AA384" s="426"/>
    </row>
    <row r="385" spans="1:27" ht="15.75" customHeight="1">
      <c r="A385" s="426"/>
      <c r="B385" s="426"/>
      <c r="C385" s="426"/>
      <c r="D385" s="426"/>
      <c r="E385" s="426"/>
      <c r="F385" s="426"/>
      <c r="G385" s="426"/>
      <c r="H385" s="426"/>
      <c r="I385" s="426"/>
      <c r="J385" s="426"/>
      <c r="K385" s="426"/>
      <c r="L385" s="426"/>
      <c r="M385" s="426"/>
      <c r="N385" s="426"/>
      <c r="O385" s="426"/>
      <c r="P385" s="426"/>
      <c r="Q385" s="426"/>
      <c r="R385" s="426"/>
      <c r="S385" s="426"/>
      <c r="T385" s="426"/>
      <c r="U385" s="426"/>
      <c r="V385" s="426"/>
      <c r="W385" s="426"/>
      <c r="X385" s="426"/>
      <c r="Y385" s="426"/>
      <c r="Z385" s="426"/>
      <c r="AA385" s="426"/>
    </row>
    <row r="386" spans="1:27" ht="15.75" customHeight="1">
      <c r="A386" s="426"/>
      <c r="B386" s="426"/>
      <c r="C386" s="426"/>
      <c r="D386" s="426"/>
      <c r="E386" s="426"/>
      <c r="F386" s="426"/>
      <c r="G386" s="426"/>
      <c r="H386" s="426"/>
      <c r="I386" s="426"/>
      <c r="J386" s="426"/>
      <c r="K386" s="426"/>
      <c r="L386" s="426"/>
      <c r="M386" s="426"/>
      <c r="N386" s="426"/>
      <c r="O386" s="426"/>
      <c r="P386" s="426"/>
      <c r="Q386" s="426"/>
      <c r="R386" s="426"/>
      <c r="S386" s="426"/>
      <c r="T386" s="426"/>
      <c r="U386" s="426"/>
      <c r="V386" s="426"/>
      <c r="W386" s="426"/>
      <c r="X386" s="426"/>
      <c r="Y386" s="426"/>
      <c r="Z386" s="426"/>
      <c r="AA386" s="426"/>
    </row>
    <row r="387" spans="1:27" ht="15.75" customHeight="1">
      <c r="A387" s="426"/>
      <c r="B387" s="426"/>
      <c r="C387" s="426"/>
      <c r="D387" s="426"/>
      <c r="E387" s="426"/>
      <c r="F387" s="426"/>
      <c r="G387" s="426"/>
      <c r="H387" s="426"/>
      <c r="I387" s="426"/>
      <c r="J387" s="426"/>
      <c r="K387" s="426"/>
      <c r="L387" s="426"/>
      <c r="M387" s="426"/>
      <c r="N387" s="426"/>
      <c r="O387" s="426"/>
      <c r="P387" s="426"/>
      <c r="Q387" s="426"/>
      <c r="R387" s="426"/>
      <c r="S387" s="426"/>
      <c r="T387" s="426"/>
      <c r="U387" s="426"/>
      <c r="V387" s="426"/>
      <c r="W387" s="426"/>
      <c r="X387" s="426"/>
      <c r="Y387" s="426"/>
      <c r="Z387" s="426"/>
      <c r="AA387" s="426"/>
    </row>
    <row r="388" spans="1:27" ht="15.75" customHeight="1">
      <c r="A388" s="426"/>
      <c r="B388" s="426"/>
      <c r="C388" s="426"/>
      <c r="D388" s="426"/>
      <c r="E388" s="426"/>
      <c r="F388" s="426"/>
      <c r="G388" s="426"/>
      <c r="H388" s="426"/>
      <c r="I388" s="426"/>
      <c r="J388" s="426"/>
      <c r="K388" s="426"/>
      <c r="L388" s="426"/>
      <c r="M388" s="426"/>
      <c r="N388" s="426"/>
      <c r="O388" s="426"/>
      <c r="P388" s="426"/>
      <c r="Q388" s="426"/>
      <c r="R388" s="426"/>
      <c r="S388" s="426"/>
      <c r="T388" s="426"/>
      <c r="U388" s="426"/>
      <c r="V388" s="426"/>
      <c r="W388" s="426"/>
      <c r="X388" s="426"/>
      <c r="Y388" s="426"/>
      <c r="Z388" s="426"/>
      <c r="AA388" s="426"/>
    </row>
    <row r="389" spans="1:27" ht="15.75" customHeight="1">
      <c r="A389" s="426"/>
      <c r="B389" s="426"/>
      <c r="C389" s="426"/>
      <c r="D389" s="426"/>
      <c r="E389" s="426"/>
      <c r="F389" s="426"/>
      <c r="G389" s="426"/>
      <c r="H389" s="426"/>
      <c r="I389" s="426"/>
      <c r="J389" s="426"/>
      <c r="K389" s="426"/>
      <c r="L389" s="426"/>
      <c r="M389" s="426"/>
      <c r="N389" s="426"/>
      <c r="O389" s="426"/>
      <c r="P389" s="426"/>
      <c r="Q389" s="426"/>
      <c r="R389" s="426"/>
      <c r="S389" s="426"/>
      <c r="T389" s="426"/>
      <c r="U389" s="426"/>
      <c r="V389" s="426"/>
      <c r="W389" s="426"/>
      <c r="X389" s="426"/>
      <c r="Y389" s="426"/>
      <c r="Z389" s="426"/>
      <c r="AA389" s="426"/>
    </row>
    <row r="390" spans="1:27" ht="15.75" customHeight="1">
      <c r="A390" s="426"/>
      <c r="B390" s="426"/>
      <c r="C390" s="426"/>
      <c r="D390" s="426"/>
      <c r="E390" s="426"/>
      <c r="F390" s="426"/>
      <c r="G390" s="426"/>
      <c r="H390" s="426"/>
      <c r="I390" s="426"/>
      <c r="J390" s="426"/>
      <c r="K390" s="426"/>
      <c r="L390" s="426"/>
      <c r="M390" s="426"/>
      <c r="N390" s="426"/>
      <c r="O390" s="426"/>
      <c r="P390" s="426"/>
      <c r="Q390" s="426"/>
      <c r="R390" s="426"/>
      <c r="S390" s="426"/>
      <c r="T390" s="426"/>
      <c r="U390" s="426"/>
      <c r="V390" s="426"/>
      <c r="W390" s="426"/>
      <c r="X390" s="426"/>
      <c r="Y390" s="426"/>
      <c r="Z390" s="426"/>
      <c r="AA390" s="426"/>
    </row>
    <row r="391" spans="1:27" ht="15.75" customHeight="1">
      <c r="A391" s="426"/>
      <c r="B391" s="426"/>
      <c r="C391" s="426"/>
      <c r="D391" s="426"/>
      <c r="E391" s="426"/>
      <c r="F391" s="426"/>
      <c r="G391" s="426"/>
      <c r="H391" s="426"/>
      <c r="I391" s="426"/>
      <c r="J391" s="426"/>
      <c r="K391" s="426"/>
      <c r="L391" s="426"/>
      <c r="M391" s="426"/>
      <c r="N391" s="426"/>
      <c r="O391" s="426"/>
      <c r="P391" s="426"/>
      <c r="Q391" s="426"/>
      <c r="R391" s="426"/>
      <c r="S391" s="426"/>
      <c r="T391" s="426"/>
      <c r="U391" s="426"/>
      <c r="V391" s="426"/>
      <c r="W391" s="426"/>
      <c r="X391" s="426"/>
      <c r="Y391" s="426"/>
      <c r="Z391" s="426"/>
      <c r="AA391" s="426"/>
    </row>
    <row r="392" spans="1:27" ht="15.75" customHeight="1">
      <c r="A392" s="426"/>
      <c r="B392" s="426"/>
      <c r="C392" s="426"/>
      <c r="D392" s="426"/>
      <c r="E392" s="426"/>
      <c r="F392" s="426"/>
      <c r="G392" s="426"/>
      <c r="H392" s="426"/>
      <c r="I392" s="426"/>
      <c r="J392" s="426"/>
      <c r="K392" s="426"/>
      <c r="L392" s="426"/>
      <c r="M392" s="426"/>
      <c r="N392" s="426"/>
      <c r="O392" s="426"/>
      <c r="P392" s="426"/>
      <c r="Q392" s="426"/>
      <c r="R392" s="426"/>
      <c r="S392" s="426"/>
      <c r="T392" s="426"/>
      <c r="U392" s="426"/>
      <c r="V392" s="426"/>
      <c r="W392" s="426"/>
      <c r="X392" s="426"/>
      <c r="Y392" s="426"/>
      <c r="Z392" s="426"/>
      <c r="AA392" s="426"/>
    </row>
    <row r="393" spans="1:27" ht="15.75" customHeight="1">
      <c r="A393" s="426"/>
      <c r="B393" s="426"/>
      <c r="C393" s="426"/>
      <c r="D393" s="426"/>
      <c r="E393" s="426"/>
      <c r="F393" s="426"/>
      <c r="G393" s="426"/>
      <c r="H393" s="426"/>
      <c r="I393" s="426"/>
      <c r="J393" s="426"/>
      <c r="K393" s="426"/>
      <c r="L393" s="426"/>
      <c r="M393" s="426"/>
      <c r="N393" s="426"/>
      <c r="O393" s="426"/>
      <c r="P393" s="426"/>
      <c r="Q393" s="426"/>
      <c r="R393" s="426"/>
      <c r="S393" s="426"/>
      <c r="T393" s="426"/>
      <c r="U393" s="426"/>
      <c r="V393" s="426"/>
      <c r="W393" s="426"/>
      <c r="X393" s="426"/>
      <c r="Y393" s="426"/>
      <c r="Z393" s="426"/>
      <c r="AA393" s="426"/>
    </row>
    <row r="394" spans="1:27" ht="15.75" customHeight="1">
      <c r="A394" s="426"/>
      <c r="B394" s="426"/>
      <c r="C394" s="426"/>
      <c r="D394" s="426"/>
      <c r="E394" s="426"/>
      <c r="F394" s="426"/>
      <c r="G394" s="426"/>
      <c r="H394" s="426"/>
      <c r="I394" s="426"/>
      <c r="J394" s="426"/>
      <c r="K394" s="426"/>
      <c r="L394" s="426"/>
      <c r="M394" s="426"/>
      <c r="N394" s="426"/>
      <c r="O394" s="426"/>
      <c r="P394" s="426"/>
      <c r="Q394" s="426"/>
      <c r="R394" s="426"/>
      <c r="S394" s="426"/>
      <c r="T394" s="426"/>
      <c r="U394" s="426"/>
      <c r="V394" s="426"/>
      <c r="W394" s="426"/>
      <c r="X394" s="426"/>
      <c r="Y394" s="426"/>
      <c r="Z394" s="426"/>
      <c r="AA394" s="426"/>
    </row>
    <row r="395" spans="1:27" ht="15.75" customHeight="1">
      <c r="A395" s="426"/>
      <c r="B395" s="426"/>
      <c r="C395" s="426"/>
      <c r="D395" s="426"/>
      <c r="E395" s="426"/>
      <c r="F395" s="426"/>
      <c r="G395" s="426"/>
      <c r="H395" s="426"/>
      <c r="I395" s="426"/>
      <c r="J395" s="426"/>
      <c r="K395" s="426"/>
      <c r="L395" s="426"/>
      <c r="M395" s="426"/>
      <c r="N395" s="426"/>
      <c r="O395" s="426"/>
      <c r="P395" s="426"/>
      <c r="Q395" s="426"/>
      <c r="R395" s="426"/>
      <c r="S395" s="426"/>
      <c r="T395" s="426"/>
      <c r="U395" s="426"/>
      <c r="V395" s="426"/>
      <c r="W395" s="426"/>
      <c r="X395" s="426"/>
      <c r="Y395" s="426"/>
      <c r="Z395" s="426"/>
      <c r="AA395" s="426"/>
    </row>
    <row r="396" spans="1:27" ht="15.75" customHeight="1">
      <c r="A396" s="426"/>
      <c r="B396" s="426"/>
      <c r="C396" s="426"/>
      <c r="D396" s="426"/>
      <c r="E396" s="426"/>
      <c r="F396" s="426"/>
      <c r="G396" s="426"/>
      <c r="H396" s="426"/>
      <c r="I396" s="426"/>
      <c r="J396" s="426"/>
      <c r="K396" s="426"/>
      <c r="L396" s="426"/>
      <c r="M396" s="426"/>
      <c r="N396" s="426"/>
      <c r="O396" s="426"/>
      <c r="P396" s="426"/>
      <c r="Q396" s="426"/>
      <c r="R396" s="426"/>
      <c r="S396" s="426"/>
      <c r="T396" s="426"/>
      <c r="U396" s="426"/>
      <c r="V396" s="426"/>
      <c r="W396" s="426"/>
      <c r="X396" s="426"/>
      <c r="Y396" s="426"/>
      <c r="Z396" s="426"/>
      <c r="AA396" s="426"/>
    </row>
    <row r="397" spans="1:27" ht="15.75" customHeight="1">
      <c r="A397" s="426"/>
      <c r="B397" s="426"/>
      <c r="C397" s="426"/>
      <c r="D397" s="426"/>
      <c r="E397" s="426"/>
      <c r="F397" s="426"/>
      <c r="G397" s="426"/>
      <c r="H397" s="426"/>
      <c r="I397" s="426"/>
      <c r="J397" s="426"/>
      <c r="K397" s="426"/>
      <c r="L397" s="426"/>
      <c r="M397" s="426"/>
      <c r="N397" s="426"/>
      <c r="O397" s="426"/>
      <c r="P397" s="426"/>
      <c r="Q397" s="426"/>
      <c r="R397" s="426"/>
      <c r="S397" s="426"/>
      <c r="T397" s="426"/>
      <c r="U397" s="426"/>
      <c r="V397" s="426"/>
      <c r="W397" s="426"/>
      <c r="X397" s="426"/>
      <c r="Y397" s="426"/>
      <c r="Z397" s="426"/>
      <c r="AA397" s="426"/>
    </row>
    <row r="398" spans="1:27" ht="15.75" customHeight="1">
      <c r="A398" s="426"/>
      <c r="B398" s="426"/>
      <c r="C398" s="426"/>
      <c r="D398" s="426"/>
      <c r="E398" s="426"/>
      <c r="F398" s="426"/>
      <c r="G398" s="426"/>
      <c r="H398" s="426"/>
      <c r="I398" s="426"/>
      <c r="J398" s="426"/>
      <c r="K398" s="426"/>
      <c r="L398" s="426"/>
      <c r="M398" s="426"/>
      <c r="N398" s="426"/>
      <c r="O398" s="426"/>
      <c r="P398" s="426"/>
      <c r="Q398" s="426"/>
      <c r="R398" s="426"/>
      <c r="S398" s="426"/>
      <c r="T398" s="426"/>
      <c r="U398" s="426"/>
      <c r="V398" s="426"/>
      <c r="W398" s="426"/>
      <c r="X398" s="426"/>
      <c r="Y398" s="426"/>
      <c r="Z398" s="426"/>
      <c r="AA398" s="426"/>
    </row>
    <row r="399" spans="1:27" ht="15.75" customHeight="1">
      <c r="A399" s="426"/>
      <c r="B399" s="426"/>
      <c r="C399" s="426"/>
      <c r="D399" s="426"/>
      <c r="E399" s="426"/>
      <c r="F399" s="426"/>
      <c r="G399" s="426"/>
      <c r="H399" s="426"/>
      <c r="I399" s="426"/>
      <c r="J399" s="426"/>
      <c r="K399" s="426"/>
      <c r="L399" s="426"/>
      <c r="M399" s="426"/>
      <c r="N399" s="426"/>
      <c r="O399" s="426"/>
      <c r="P399" s="426"/>
      <c r="Q399" s="426"/>
      <c r="R399" s="426"/>
      <c r="S399" s="426"/>
      <c r="T399" s="426"/>
      <c r="U399" s="426"/>
      <c r="V399" s="426"/>
      <c r="W399" s="426"/>
      <c r="X399" s="426"/>
      <c r="Y399" s="426"/>
      <c r="Z399" s="426"/>
      <c r="AA399" s="426"/>
    </row>
    <row r="400" spans="1:27" ht="15.75" customHeight="1">
      <c r="A400" s="426"/>
      <c r="B400" s="426"/>
      <c r="C400" s="426"/>
      <c r="D400" s="426"/>
      <c r="E400" s="426"/>
      <c r="F400" s="426"/>
      <c r="G400" s="426"/>
      <c r="H400" s="426"/>
      <c r="I400" s="426"/>
      <c r="J400" s="426"/>
      <c r="K400" s="426"/>
      <c r="L400" s="426"/>
      <c r="M400" s="426"/>
      <c r="N400" s="426"/>
      <c r="O400" s="426"/>
      <c r="P400" s="426"/>
      <c r="Q400" s="426"/>
      <c r="R400" s="426"/>
      <c r="S400" s="426"/>
      <c r="T400" s="426"/>
      <c r="U400" s="426"/>
      <c r="V400" s="426"/>
      <c r="W400" s="426"/>
      <c r="X400" s="426"/>
      <c r="Y400" s="426"/>
      <c r="Z400" s="426"/>
      <c r="AA400" s="426"/>
    </row>
    <row r="401" spans="1:27" ht="15.75" customHeight="1">
      <c r="A401" s="426"/>
      <c r="B401" s="426"/>
      <c r="C401" s="426"/>
      <c r="D401" s="426"/>
      <c r="E401" s="426"/>
      <c r="F401" s="426"/>
      <c r="G401" s="426"/>
      <c r="H401" s="426"/>
      <c r="I401" s="426"/>
      <c r="J401" s="426"/>
      <c r="K401" s="426"/>
      <c r="L401" s="426"/>
      <c r="M401" s="426"/>
      <c r="N401" s="426"/>
      <c r="O401" s="426"/>
      <c r="P401" s="426"/>
      <c r="Q401" s="426"/>
      <c r="R401" s="426"/>
      <c r="S401" s="426"/>
      <c r="T401" s="426"/>
      <c r="U401" s="426"/>
      <c r="V401" s="426"/>
      <c r="W401" s="426"/>
      <c r="X401" s="426"/>
      <c r="Y401" s="426"/>
      <c r="Z401" s="426"/>
      <c r="AA401" s="426"/>
    </row>
    <row r="402" spans="1:27" ht="15.75" customHeight="1">
      <c r="A402" s="426"/>
      <c r="B402" s="426"/>
      <c r="C402" s="426"/>
      <c r="D402" s="426"/>
      <c r="E402" s="426"/>
      <c r="F402" s="426"/>
      <c r="G402" s="426"/>
      <c r="H402" s="426"/>
      <c r="I402" s="426"/>
      <c r="J402" s="426"/>
      <c r="K402" s="426"/>
      <c r="L402" s="426"/>
      <c r="M402" s="426"/>
      <c r="N402" s="426"/>
      <c r="O402" s="426"/>
      <c r="P402" s="426"/>
      <c r="Q402" s="426"/>
      <c r="R402" s="426"/>
      <c r="S402" s="426"/>
      <c r="T402" s="426"/>
      <c r="U402" s="426"/>
      <c r="V402" s="426"/>
      <c r="W402" s="426"/>
      <c r="X402" s="426"/>
      <c r="Y402" s="426"/>
      <c r="Z402" s="426"/>
      <c r="AA402" s="426"/>
    </row>
    <row r="403" spans="1:27" ht="15.75" customHeight="1">
      <c r="A403" s="426"/>
      <c r="B403" s="426"/>
      <c r="C403" s="426"/>
      <c r="D403" s="426"/>
      <c r="E403" s="426"/>
      <c r="F403" s="426"/>
      <c r="G403" s="426"/>
      <c r="H403" s="426"/>
      <c r="I403" s="426"/>
      <c r="J403" s="426"/>
      <c r="K403" s="426"/>
      <c r="L403" s="426"/>
      <c r="M403" s="426"/>
      <c r="N403" s="426"/>
      <c r="O403" s="426"/>
      <c r="P403" s="426"/>
      <c r="Q403" s="426"/>
      <c r="R403" s="426"/>
      <c r="S403" s="426"/>
      <c r="T403" s="426"/>
      <c r="U403" s="426"/>
      <c r="V403" s="426"/>
      <c r="W403" s="426"/>
      <c r="X403" s="426"/>
      <c r="Y403" s="426"/>
      <c r="Z403" s="426"/>
      <c r="AA403" s="426"/>
    </row>
    <row r="404" spans="1:27" ht="15.75" customHeight="1">
      <c r="A404" s="426"/>
      <c r="B404" s="426"/>
      <c r="C404" s="426"/>
      <c r="D404" s="426"/>
      <c r="E404" s="426"/>
      <c r="F404" s="426"/>
      <c r="G404" s="426"/>
      <c r="H404" s="426"/>
      <c r="I404" s="426"/>
      <c r="J404" s="426"/>
      <c r="K404" s="426"/>
      <c r="L404" s="426"/>
      <c r="M404" s="426"/>
      <c r="N404" s="426"/>
      <c r="O404" s="426"/>
      <c r="P404" s="426"/>
      <c r="Q404" s="426"/>
      <c r="R404" s="426"/>
      <c r="S404" s="426"/>
      <c r="T404" s="426"/>
      <c r="U404" s="426"/>
      <c r="V404" s="426"/>
      <c r="W404" s="426"/>
      <c r="X404" s="426"/>
      <c r="Y404" s="426"/>
      <c r="Z404" s="426"/>
      <c r="AA404" s="426"/>
    </row>
    <row r="405" spans="1:27" ht="15.75" customHeight="1">
      <c r="A405" s="426"/>
      <c r="B405" s="426"/>
      <c r="C405" s="426"/>
      <c r="D405" s="426"/>
      <c r="E405" s="426"/>
      <c r="F405" s="426"/>
      <c r="G405" s="426"/>
      <c r="H405" s="426"/>
      <c r="I405" s="426"/>
      <c r="J405" s="426"/>
      <c r="K405" s="426"/>
      <c r="L405" s="426"/>
      <c r="M405" s="426"/>
      <c r="N405" s="426"/>
      <c r="O405" s="426"/>
      <c r="P405" s="426"/>
      <c r="Q405" s="426"/>
      <c r="R405" s="426"/>
      <c r="S405" s="426"/>
      <c r="T405" s="426"/>
      <c r="U405" s="426"/>
      <c r="V405" s="426"/>
      <c r="W405" s="426"/>
      <c r="X405" s="426"/>
      <c r="Y405" s="426"/>
      <c r="Z405" s="426"/>
      <c r="AA405" s="426"/>
    </row>
    <row r="406" spans="1:27" ht="15.75" customHeight="1">
      <c r="A406" s="426"/>
      <c r="B406" s="426"/>
      <c r="C406" s="426"/>
      <c r="D406" s="426"/>
      <c r="E406" s="426"/>
      <c r="F406" s="426"/>
      <c r="G406" s="426"/>
      <c r="H406" s="426"/>
      <c r="I406" s="426"/>
      <c r="J406" s="426"/>
      <c r="K406" s="426"/>
      <c r="L406" s="426"/>
      <c r="M406" s="426"/>
      <c r="N406" s="426"/>
      <c r="O406" s="426"/>
      <c r="P406" s="426"/>
      <c r="Q406" s="426"/>
      <c r="R406" s="426"/>
      <c r="S406" s="426"/>
      <c r="T406" s="426"/>
      <c r="U406" s="426"/>
      <c r="V406" s="426"/>
      <c r="W406" s="426"/>
      <c r="X406" s="426"/>
      <c r="Y406" s="426"/>
      <c r="Z406" s="426"/>
      <c r="AA406" s="426"/>
    </row>
    <row r="407" spans="1:27" ht="15.75" customHeight="1">
      <c r="A407" s="426"/>
      <c r="B407" s="426"/>
      <c r="C407" s="426"/>
      <c r="D407" s="426"/>
      <c r="E407" s="426"/>
      <c r="F407" s="426"/>
      <c r="G407" s="426"/>
      <c r="H407" s="426"/>
      <c r="I407" s="426"/>
      <c r="J407" s="426"/>
      <c r="K407" s="426"/>
      <c r="L407" s="426"/>
      <c r="M407" s="426"/>
      <c r="N407" s="426"/>
      <c r="O407" s="426"/>
      <c r="P407" s="426"/>
      <c r="Q407" s="426"/>
      <c r="R407" s="426"/>
      <c r="S407" s="426"/>
      <c r="T407" s="426"/>
      <c r="U407" s="426"/>
      <c r="V407" s="426"/>
      <c r="W407" s="426"/>
      <c r="X407" s="426"/>
      <c r="Y407" s="426"/>
      <c r="Z407" s="426"/>
      <c r="AA407" s="426"/>
    </row>
    <row r="408" spans="1:27" ht="15.75" customHeight="1">
      <c r="A408" s="426"/>
      <c r="B408" s="426"/>
      <c r="C408" s="426"/>
      <c r="D408" s="426"/>
      <c r="E408" s="426"/>
      <c r="F408" s="426"/>
      <c r="G408" s="426"/>
      <c r="H408" s="426"/>
      <c r="I408" s="426"/>
      <c r="J408" s="426"/>
      <c r="K408" s="426"/>
      <c r="L408" s="426"/>
      <c r="M408" s="426"/>
      <c r="N408" s="426"/>
      <c r="O408" s="426"/>
      <c r="P408" s="426"/>
      <c r="Q408" s="426"/>
      <c r="R408" s="426"/>
      <c r="S408" s="426"/>
      <c r="T408" s="426"/>
      <c r="U408" s="426"/>
      <c r="V408" s="426"/>
      <c r="W408" s="426"/>
      <c r="X408" s="426"/>
      <c r="Y408" s="426"/>
      <c r="Z408" s="426"/>
      <c r="AA408" s="426"/>
    </row>
    <row r="409" spans="1:27" ht="15.75" customHeight="1">
      <c r="A409" s="426"/>
      <c r="B409" s="426"/>
      <c r="C409" s="426"/>
      <c r="D409" s="426"/>
      <c r="E409" s="426"/>
      <c r="F409" s="426"/>
      <c r="G409" s="426"/>
      <c r="H409" s="426"/>
      <c r="I409" s="426"/>
      <c r="J409" s="426"/>
      <c r="K409" s="426"/>
      <c r="L409" s="426"/>
      <c r="M409" s="426"/>
      <c r="N409" s="426"/>
      <c r="O409" s="426"/>
      <c r="P409" s="426"/>
      <c r="Q409" s="426"/>
      <c r="R409" s="426"/>
      <c r="S409" s="426"/>
      <c r="T409" s="426"/>
      <c r="U409" s="426"/>
      <c r="V409" s="426"/>
      <c r="W409" s="426"/>
      <c r="X409" s="426"/>
      <c r="Y409" s="426"/>
      <c r="Z409" s="426"/>
      <c r="AA409" s="426"/>
    </row>
    <row r="410" spans="1:27" ht="15.75" customHeight="1">
      <c r="A410" s="426"/>
      <c r="B410" s="426"/>
      <c r="C410" s="426"/>
      <c r="D410" s="426"/>
      <c r="E410" s="426"/>
      <c r="F410" s="426"/>
      <c r="G410" s="426"/>
      <c r="H410" s="426"/>
      <c r="I410" s="426"/>
      <c r="J410" s="426"/>
      <c r="K410" s="426"/>
      <c r="L410" s="426"/>
      <c r="M410" s="426"/>
      <c r="N410" s="426"/>
      <c r="O410" s="426"/>
      <c r="P410" s="426"/>
      <c r="Q410" s="426"/>
      <c r="R410" s="426"/>
      <c r="S410" s="426"/>
      <c r="T410" s="426"/>
      <c r="U410" s="426"/>
      <c r="V410" s="426"/>
      <c r="W410" s="426"/>
      <c r="X410" s="426"/>
      <c r="Y410" s="426"/>
      <c r="Z410" s="426"/>
      <c r="AA410" s="426"/>
    </row>
    <row r="411" spans="1:27" ht="15.75" customHeight="1">
      <c r="A411" s="426"/>
      <c r="B411" s="426"/>
      <c r="C411" s="426"/>
      <c r="D411" s="426"/>
      <c r="E411" s="426"/>
      <c r="F411" s="426"/>
      <c r="G411" s="426"/>
      <c r="H411" s="426"/>
      <c r="I411" s="426"/>
      <c r="J411" s="426"/>
      <c r="K411" s="426"/>
      <c r="L411" s="426"/>
      <c r="M411" s="426"/>
      <c r="N411" s="426"/>
      <c r="O411" s="426"/>
      <c r="P411" s="426"/>
      <c r="Q411" s="426"/>
      <c r="R411" s="426"/>
      <c r="S411" s="426"/>
      <c r="T411" s="426"/>
      <c r="U411" s="426"/>
      <c r="V411" s="426"/>
      <c r="W411" s="426"/>
      <c r="X411" s="426"/>
      <c r="Y411" s="426"/>
      <c r="Z411" s="426"/>
      <c r="AA411" s="426"/>
    </row>
    <row r="412" spans="1:27" ht="15.75" customHeight="1">
      <c r="A412" s="426"/>
      <c r="B412" s="426"/>
      <c r="C412" s="426"/>
      <c r="D412" s="426"/>
      <c r="E412" s="426"/>
      <c r="F412" s="426"/>
      <c r="G412" s="426"/>
      <c r="H412" s="426"/>
      <c r="I412" s="426"/>
      <c r="J412" s="426"/>
      <c r="K412" s="426"/>
      <c r="L412" s="426"/>
      <c r="M412" s="426"/>
      <c r="N412" s="426"/>
      <c r="O412" s="426"/>
      <c r="P412" s="426"/>
      <c r="Q412" s="426"/>
      <c r="R412" s="426"/>
      <c r="S412" s="426"/>
      <c r="T412" s="426"/>
      <c r="U412" s="426"/>
      <c r="V412" s="426"/>
      <c r="W412" s="426"/>
      <c r="X412" s="426"/>
      <c r="Y412" s="426"/>
      <c r="Z412" s="426"/>
      <c r="AA412" s="426"/>
    </row>
    <row r="413" spans="1:27" ht="15.75" customHeight="1">
      <c r="A413" s="426"/>
      <c r="B413" s="426"/>
      <c r="C413" s="426"/>
      <c r="D413" s="426"/>
      <c r="E413" s="426"/>
      <c r="F413" s="426"/>
      <c r="G413" s="426"/>
      <c r="H413" s="426"/>
      <c r="I413" s="426"/>
      <c r="J413" s="426"/>
      <c r="K413" s="426"/>
      <c r="L413" s="426"/>
      <c r="M413" s="426"/>
      <c r="N413" s="426"/>
      <c r="O413" s="426"/>
      <c r="P413" s="426"/>
      <c r="Q413" s="426"/>
      <c r="R413" s="426"/>
      <c r="S413" s="426"/>
      <c r="T413" s="426"/>
      <c r="U413" s="426"/>
      <c r="V413" s="426"/>
      <c r="W413" s="426"/>
      <c r="X413" s="426"/>
      <c r="Y413" s="426"/>
      <c r="Z413" s="426"/>
      <c r="AA413" s="426"/>
    </row>
    <row r="414" spans="1:27" ht="15.75" customHeight="1">
      <c r="A414" s="426"/>
      <c r="B414" s="426"/>
      <c r="C414" s="426"/>
      <c r="D414" s="426"/>
      <c r="E414" s="426"/>
      <c r="F414" s="426"/>
      <c r="G414" s="426"/>
      <c r="H414" s="426"/>
      <c r="I414" s="426"/>
      <c r="J414" s="426"/>
      <c r="K414" s="426"/>
      <c r="L414" s="426"/>
      <c r="M414" s="426"/>
      <c r="N414" s="426"/>
      <c r="O414" s="426"/>
      <c r="P414" s="426"/>
      <c r="Q414" s="426"/>
      <c r="R414" s="426"/>
      <c r="S414" s="426"/>
      <c r="T414" s="426"/>
      <c r="U414" s="426"/>
      <c r="V414" s="426"/>
      <c r="W414" s="426"/>
      <c r="X414" s="426"/>
      <c r="Y414" s="426"/>
      <c r="Z414" s="426"/>
      <c r="AA414" s="426"/>
    </row>
    <row r="415" spans="1:27" ht="15.75" customHeight="1">
      <c r="A415" s="426"/>
      <c r="B415" s="426"/>
      <c r="C415" s="426"/>
      <c r="D415" s="426"/>
      <c r="E415" s="426"/>
      <c r="F415" s="426"/>
      <c r="G415" s="426"/>
      <c r="H415" s="426"/>
      <c r="I415" s="426"/>
      <c r="J415" s="426"/>
      <c r="K415" s="426"/>
      <c r="L415" s="426"/>
      <c r="M415" s="426"/>
      <c r="N415" s="426"/>
      <c r="O415" s="426"/>
      <c r="P415" s="426"/>
      <c r="Q415" s="426"/>
      <c r="R415" s="426"/>
      <c r="S415" s="426"/>
      <c r="T415" s="426"/>
      <c r="U415" s="426"/>
      <c r="V415" s="426"/>
      <c r="W415" s="426"/>
      <c r="X415" s="426"/>
      <c r="Y415" s="426"/>
      <c r="Z415" s="426"/>
      <c r="AA415" s="426"/>
    </row>
    <row r="416" spans="1:27" ht="15.75" customHeight="1">
      <c r="A416" s="426"/>
      <c r="B416" s="426"/>
      <c r="C416" s="426"/>
      <c r="D416" s="426"/>
      <c r="E416" s="426"/>
      <c r="F416" s="426"/>
      <c r="G416" s="426"/>
      <c r="H416" s="426"/>
      <c r="I416" s="426"/>
      <c r="J416" s="426"/>
      <c r="K416" s="426"/>
      <c r="L416" s="426"/>
      <c r="M416" s="426"/>
      <c r="N416" s="426"/>
      <c r="O416" s="426"/>
      <c r="P416" s="426"/>
      <c r="Q416" s="426"/>
      <c r="R416" s="426"/>
      <c r="S416" s="426"/>
      <c r="T416" s="426"/>
      <c r="U416" s="426"/>
      <c r="V416" s="426"/>
      <c r="W416" s="426"/>
      <c r="X416" s="426"/>
      <c r="Y416" s="426"/>
      <c r="Z416" s="426"/>
      <c r="AA416" s="426"/>
    </row>
    <row r="417" spans="1:27" ht="15.75" customHeight="1">
      <c r="A417" s="426"/>
      <c r="B417" s="426"/>
      <c r="C417" s="426"/>
      <c r="D417" s="426"/>
      <c r="E417" s="426"/>
      <c r="F417" s="426"/>
      <c r="G417" s="426"/>
      <c r="H417" s="426"/>
      <c r="I417" s="426"/>
      <c r="J417" s="426"/>
      <c r="K417" s="426"/>
      <c r="L417" s="426"/>
      <c r="M417" s="426"/>
      <c r="N417" s="426"/>
      <c r="O417" s="426"/>
      <c r="P417" s="426"/>
      <c r="Q417" s="426"/>
      <c r="R417" s="426"/>
      <c r="S417" s="426"/>
      <c r="T417" s="426"/>
      <c r="U417" s="426"/>
      <c r="V417" s="426"/>
      <c r="W417" s="426"/>
      <c r="X417" s="426"/>
      <c r="Y417" s="426"/>
      <c r="Z417" s="426"/>
      <c r="AA417" s="426"/>
    </row>
    <row r="418" spans="1:27" ht="15.75" customHeight="1">
      <c r="A418" s="426"/>
      <c r="B418" s="426"/>
      <c r="C418" s="426"/>
      <c r="D418" s="426"/>
      <c r="E418" s="426"/>
      <c r="F418" s="426"/>
      <c r="G418" s="426"/>
      <c r="H418" s="426"/>
      <c r="I418" s="426"/>
      <c r="J418" s="426"/>
      <c r="K418" s="426"/>
      <c r="L418" s="426"/>
      <c r="M418" s="426"/>
      <c r="N418" s="426"/>
      <c r="O418" s="426"/>
      <c r="P418" s="426"/>
      <c r="Q418" s="426"/>
      <c r="R418" s="426"/>
      <c r="S418" s="426"/>
      <c r="T418" s="426"/>
      <c r="U418" s="426"/>
      <c r="V418" s="426"/>
      <c r="W418" s="426"/>
      <c r="X418" s="426"/>
      <c r="Y418" s="426"/>
      <c r="Z418" s="426"/>
      <c r="AA418" s="426"/>
    </row>
    <row r="419" spans="1:27" ht="15.75" customHeight="1">
      <c r="A419" s="426"/>
      <c r="B419" s="426"/>
      <c r="C419" s="426"/>
      <c r="D419" s="426"/>
      <c r="E419" s="426"/>
      <c r="F419" s="426"/>
      <c r="G419" s="426"/>
      <c r="H419" s="426"/>
      <c r="I419" s="426"/>
      <c r="J419" s="426"/>
      <c r="K419" s="426"/>
      <c r="L419" s="426"/>
      <c r="M419" s="426"/>
      <c r="N419" s="426"/>
      <c r="O419" s="426"/>
      <c r="P419" s="426"/>
      <c r="Q419" s="426"/>
      <c r="R419" s="426"/>
      <c r="S419" s="426"/>
      <c r="T419" s="426"/>
      <c r="U419" s="426"/>
      <c r="V419" s="426"/>
      <c r="W419" s="426"/>
      <c r="X419" s="426"/>
      <c r="Y419" s="426"/>
      <c r="Z419" s="426"/>
      <c r="AA419" s="426"/>
    </row>
    <row r="420" spans="1:27" ht="15.75" customHeight="1">
      <c r="A420" s="426"/>
      <c r="B420" s="426"/>
      <c r="C420" s="426"/>
      <c r="D420" s="426"/>
      <c r="E420" s="426"/>
      <c r="F420" s="426"/>
      <c r="G420" s="426"/>
      <c r="H420" s="426"/>
      <c r="I420" s="426"/>
      <c r="J420" s="426"/>
      <c r="K420" s="426"/>
      <c r="L420" s="426"/>
      <c r="M420" s="426"/>
      <c r="N420" s="426"/>
      <c r="O420" s="426"/>
      <c r="P420" s="426"/>
      <c r="Q420" s="426"/>
      <c r="R420" s="426"/>
      <c r="S420" s="426"/>
      <c r="T420" s="426"/>
      <c r="U420" s="426"/>
      <c r="V420" s="426"/>
      <c r="W420" s="426"/>
      <c r="X420" s="426"/>
      <c r="Y420" s="426"/>
      <c r="Z420" s="426"/>
      <c r="AA420" s="426"/>
    </row>
    <row r="421" spans="1:27" ht="15.75" customHeight="1">
      <c r="A421" s="426"/>
      <c r="B421" s="426"/>
      <c r="C421" s="426"/>
      <c r="D421" s="426"/>
      <c r="E421" s="426"/>
      <c r="F421" s="426"/>
      <c r="G421" s="426"/>
      <c r="H421" s="426"/>
      <c r="I421" s="426"/>
      <c r="J421" s="426"/>
      <c r="K421" s="426"/>
      <c r="L421" s="426"/>
      <c r="M421" s="426"/>
      <c r="N421" s="426"/>
      <c r="O421" s="426"/>
      <c r="P421" s="426"/>
      <c r="Q421" s="426"/>
      <c r="R421" s="426"/>
      <c r="S421" s="426"/>
      <c r="T421" s="426"/>
      <c r="U421" s="426"/>
      <c r="V421" s="426"/>
      <c r="W421" s="426"/>
      <c r="X421" s="426"/>
      <c r="Y421" s="426"/>
      <c r="Z421" s="426"/>
      <c r="AA421" s="426"/>
    </row>
    <row r="422" spans="1:27" ht="15.75" customHeight="1">
      <c r="A422" s="426"/>
      <c r="B422" s="426"/>
      <c r="C422" s="426"/>
      <c r="D422" s="426"/>
      <c r="E422" s="426"/>
      <c r="F422" s="426"/>
      <c r="G422" s="426"/>
      <c r="H422" s="426"/>
      <c r="I422" s="426"/>
      <c r="J422" s="426"/>
      <c r="K422" s="426"/>
      <c r="L422" s="426"/>
      <c r="M422" s="426"/>
      <c r="N422" s="426"/>
      <c r="O422" s="426"/>
      <c r="P422" s="426"/>
      <c r="Q422" s="426"/>
      <c r="R422" s="426"/>
      <c r="S422" s="426"/>
      <c r="T422" s="426"/>
      <c r="U422" s="426"/>
      <c r="V422" s="426"/>
      <c r="W422" s="426"/>
      <c r="X422" s="426"/>
      <c r="Y422" s="426"/>
      <c r="Z422" s="426"/>
      <c r="AA422" s="426"/>
    </row>
    <row r="423" spans="1:27" ht="15.75" customHeight="1">
      <c r="A423" s="426"/>
      <c r="B423" s="426"/>
      <c r="C423" s="426"/>
      <c r="D423" s="426"/>
      <c r="E423" s="426"/>
      <c r="F423" s="426"/>
      <c r="G423" s="426"/>
      <c r="H423" s="426"/>
      <c r="I423" s="426"/>
      <c r="J423" s="426"/>
      <c r="K423" s="426"/>
      <c r="L423" s="426"/>
      <c r="M423" s="426"/>
      <c r="N423" s="426"/>
      <c r="O423" s="426"/>
      <c r="P423" s="426"/>
      <c r="Q423" s="426"/>
      <c r="R423" s="426"/>
      <c r="S423" s="426"/>
      <c r="T423" s="426"/>
      <c r="U423" s="426"/>
      <c r="V423" s="426"/>
      <c r="W423" s="426"/>
      <c r="X423" s="426"/>
      <c r="Y423" s="426"/>
      <c r="Z423" s="426"/>
      <c r="AA423" s="426"/>
    </row>
    <row r="424" spans="1:27" ht="15.75" customHeight="1">
      <c r="A424" s="426"/>
      <c r="B424" s="426"/>
      <c r="C424" s="426"/>
      <c r="D424" s="426"/>
      <c r="E424" s="426"/>
      <c r="F424" s="426"/>
      <c r="G424" s="426"/>
      <c r="H424" s="426"/>
      <c r="I424" s="426"/>
      <c r="J424" s="426"/>
      <c r="K424" s="426"/>
      <c r="L424" s="426"/>
      <c r="M424" s="426"/>
      <c r="N424" s="426"/>
      <c r="O424" s="426"/>
      <c r="P424" s="426"/>
      <c r="Q424" s="426"/>
      <c r="R424" s="426"/>
      <c r="S424" s="426"/>
      <c r="T424" s="426"/>
      <c r="U424" s="426"/>
      <c r="V424" s="426"/>
      <c r="W424" s="426"/>
      <c r="X424" s="426"/>
      <c r="Y424" s="426"/>
      <c r="Z424" s="426"/>
      <c r="AA424" s="426"/>
    </row>
    <row r="425" spans="1:27" ht="15.75" customHeight="1">
      <c r="A425" s="426"/>
      <c r="B425" s="426"/>
      <c r="C425" s="426"/>
      <c r="D425" s="426"/>
      <c r="E425" s="426"/>
      <c r="F425" s="426"/>
      <c r="G425" s="426"/>
      <c r="H425" s="426"/>
      <c r="I425" s="426"/>
      <c r="J425" s="426"/>
      <c r="K425" s="426"/>
      <c r="L425" s="426"/>
      <c r="M425" s="426"/>
      <c r="N425" s="426"/>
      <c r="O425" s="426"/>
      <c r="P425" s="426"/>
      <c r="Q425" s="426"/>
      <c r="R425" s="426"/>
      <c r="S425" s="426"/>
      <c r="T425" s="426"/>
      <c r="U425" s="426"/>
      <c r="V425" s="426"/>
      <c r="W425" s="426"/>
      <c r="X425" s="426"/>
      <c r="Y425" s="426"/>
      <c r="Z425" s="426"/>
      <c r="AA425" s="426"/>
    </row>
    <row r="426" spans="1:27" ht="15.75" customHeight="1">
      <c r="A426" s="426"/>
      <c r="B426" s="426"/>
      <c r="C426" s="426"/>
      <c r="D426" s="426"/>
      <c r="E426" s="426"/>
      <c r="F426" s="426"/>
      <c r="G426" s="426"/>
      <c r="H426" s="426"/>
      <c r="I426" s="426"/>
      <c r="J426" s="426"/>
      <c r="K426" s="426"/>
      <c r="L426" s="426"/>
      <c r="M426" s="426"/>
      <c r="N426" s="426"/>
      <c r="O426" s="426"/>
      <c r="P426" s="426"/>
      <c r="Q426" s="426"/>
      <c r="R426" s="426"/>
      <c r="S426" s="426"/>
      <c r="T426" s="426"/>
      <c r="U426" s="426"/>
      <c r="V426" s="426"/>
      <c r="W426" s="426"/>
      <c r="X426" s="426"/>
      <c r="Y426" s="426"/>
      <c r="Z426" s="426"/>
      <c r="AA426" s="426"/>
    </row>
    <row r="427" spans="1:27" ht="15.75" customHeight="1">
      <c r="A427" s="426"/>
      <c r="B427" s="426"/>
      <c r="C427" s="426"/>
      <c r="D427" s="426"/>
      <c r="E427" s="426"/>
      <c r="F427" s="426"/>
      <c r="G427" s="426"/>
      <c r="H427" s="426"/>
      <c r="I427" s="426"/>
      <c r="J427" s="426"/>
      <c r="K427" s="426"/>
      <c r="L427" s="426"/>
      <c r="M427" s="426"/>
      <c r="N427" s="426"/>
      <c r="O427" s="426"/>
      <c r="P427" s="426"/>
      <c r="Q427" s="426"/>
      <c r="R427" s="426"/>
      <c r="S427" s="426"/>
      <c r="T427" s="426"/>
      <c r="U427" s="426"/>
      <c r="V427" s="426"/>
      <c r="W427" s="426"/>
      <c r="X427" s="426"/>
      <c r="Y427" s="426"/>
      <c r="Z427" s="426"/>
      <c r="AA427" s="426"/>
    </row>
    <row r="428" spans="1:27" ht="15.75" customHeight="1">
      <c r="A428" s="426"/>
      <c r="B428" s="426"/>
      <c r="C428" s="426"/>
      <c r="D428" s="426"/>
      <c r="E428" s="426"/>
      <c r="F428" s="426"/>
      <c r="G428" s="426"/>
      <c r="H428" s="426"/>
      <c r="I428" s="426"/>
      <c r="J428" s="426"/>
      <c r="K428" s="426"/>
      <c r="L428" s="426"/>
      <c r="M428" s="426"/>
      <c r="N428" s="426"/>
      <c r="O428" s="426"/>
      <c r="P428" s="426"/>
      <c r="Q428" s="426"/>
      <c r="R428" s="426"/>
      <c r="S428" s="426"/>
      <c r="T428" s="426"/>
      <c r="U428" s="426"/>
      <c r="V428" s="426"/>
      <c r="W428" s="426"/>
      <c r="X428" s="426"/>
      <c r="Y428" s="426"/>
      <c r="Z428" s="426"/>
      <c r="AA428" s="426"/>
    </row>
    <row r="429" spans="1:27" ht="15.75" customHeight="1">
      <c r="A429" s="426"/>
      <c r="B429" s="426"/>
      <c r="C429" s="426"/>
      <c r="D429" s="426"/>
      <c r="E429" s="426"/>
      <c r="F429" s="426"/>
      <c r="G429" s="426"/>
      <c r="H429" s="426"/>
      <c r="I429" s="426"/>
      <c r="J429" s="426"/>
      <c r="K429" s="426"/>
      <c r="L429" s="426"/>
      <c r="M429" s="426"/>
      <c r="N429" s="426"/>
      <c r="O429" s="426"/>
      <c r="P429" s="426"/>
      <c r="Q429" s="426"/>
      <c r="R429" s="426"/>
      <c r="S429" s="426"/>
      <c r="T429" s="426"/>
      <c r="U429" s="426"/>
      <c r="V429" s="426"/>
      <c r="W429" s="426"/>
      <c r="X429" s="426"/>
      <c r="Y429" s="426"/>
      <c r="Z429" s="426"/>
      <c r="AA429" s="426"/>
    </row>
    <row r="430" spans="1:27" ht="15.75" customHeight="1">
      <c r="A430" s="426"/>
      <c r="B430" s="426"/>
      <c r="C430" s="426"/>
      <c r="D430" s="426"/>
      <c r="E430" s="426"/>
      <c r="F430" s="426"/>
      <c r="G430" s="426"/>
      <c r="H430" s="426"/>
      <c r="I430" s="426"/>
      <c r="J430" s="426"/>
      <c r="K430" s="426"/>
      <c r="L430" s="426"/>
      <c r="M430" s="426"/>
      <c r="N430" s="426"/>
      <c r="O430" s="426"/>
      <c r="P430" s="426"/>
      <c r="Q430" s="426"/>
      <c r="R430" s="426"/>
      <c r="S430" s="426"/>
      <c r="T430" s="426"/>
      <c r="U430" s="426"/>
      <c r="V430" s="426"/>
      <c r="W430" s="426"/>
      <c r="X430" s="426"/>
      <c r="Y430" s="426"/>
      <c r="Z430" s="426"/>
      <c r="AA430" s="426"/>
    </row>
    <row r="431" spans="1:27" ht="15.75" customHeight="1">
      <c r="A431" s="426"/>
      <c r="B431" s="426"/>
      <c r="C431" s="426"/>
      <c r="D431" s="426"/>
      <c r="E431" s="426"/>
      <c r="F431" s="426"/>
      <c r="G431" s="426"/>
      <c r="H431" s="426"/>
      <c r="I431" s="426"/>
      <c r="J431" s="426"/>
      <c r="K431" s="426"/>
      <c r="L431" s="426"/>
      <c r="M431" s="426"/>
      <c r="N431" s="426"/>
      <c r="O431" s="426"/>
      <c r="P431" s="426"/>
      <c r="Q431" s="426"/>
      <c r="R431" s="426"/>
      <c r="S431" s="426"/>
      <c r="T431" s="426"/>
      <c r="U431" s="426"/>
      <c r="V431" s="426"/>
      <c r="W431" s="426"/>
      <c r="X431" s="426"/>
      <c r="Y431" s="426"/>
      <c r="Z431" s="426"/>
      <c r="AA431" s="426"/>
    </row>
    <row r="432" spans="1:27" ht="15.75" customHeight="1">
      <c r="A432" s="426"/>
      <c r="B432" s="426"/>
      <c r="C432" s="426"/>
      <c r="D432" s="426"/>
      <c r="E432" s="426"/>
      <c r="F432" s="426"/>
      <c r="G432" s="426"/>
      <c r="H432" s="426"/>
      <c r="I432" s="426"/>
      <c r="J432" s="426"/>
      <c r="K432" s="426"/>
      <c r="L432" s="426"/>
      <c r="M432" s="426"/>
      <c r="N432" s="426"/>
      <c r="O432" s="426"/>
      <c r="P432" s="426"/>
      <c r="Q432" s="426"/>
      <c r="R432" s="426"/>
      <c r="S432" s="426"/>
      <c r="T432" s="426"/>
      <c r="U432" s="426"/>
      <c r="V432" s="426"/>
      <c r="W432" s="426"/>
      <c r="X432" s="426"/>
      <c r="Y432" s="426"/>
      <c r="Z432" s="426"/>
      <c r="AA432" s="426"/>
    </row>
    <row r="433" spans="1:27" ht="15.75" customHeight="1">
      <c r="A433" s="426"/>
      <c r="B433" s="426"/>
      <c r="C433" s="426"/>
      <c r="D433" s="426"/>
      <c r="E433" s="426"/>
      <c r="F433" s="426"/>
      <c r="G433" s="426"/>
      <c r="H433" s="426"/>
      <c r="I433" s="426"/>
      <c r="J433" s="426"/>
      <c r="K433" s="426"/>
      <c r="L433" s="426"/>
      <c r="M433" s="426"/>
      <c r="N433" s="426"/>
      <c r="O433" s="426"/>
      <c r="P433" s="426"/>
      <c r="Q433" s="426"/>
      <c r="R433" s="426"/>
      <c r="S433" s="426"/>
      <c r="T433" s="426"/>
      <c r="U433" s="426"/>
      <c r="V433" s="426"/>
      <c r="W433" s="426"/>
      <c r="X433" s="426"/>
      <c r="Y433" s="426"/>
      <c r="Z433" s="426"/>
      <c r="AA433" s="426"/>
    </row>
    <row r="434" spans="1:27" ht="15.75" customHeight="1">
      <c r="A434" s="426"/>
      <c r="B434" s="426"/>
      <c r="C434" s="426"/>
      <c r="D434" s="426"/>
      <c r="E434" s="426"/>
      <c r="F434" s="426"/>
      <c r="G434" s="426"/>
      <c r="H434" s="426"/>
      <c r="I434" s="426"/>
      <c r="J434" s="426"/>
      <c r="K434" s="426"/>
      <c r="L434" s="426"/>
      <c r="M434" s="426"/>
      <c r="N434" s="426"/>
      <c r="O434" s="426"/>
      <c r="P434" s="426"/>
      <c r="Q434" s="426"/>
      <c r="R434" s="426"/>
      <c r="S434" s="426"/>
      <c r="T434" s="426"/>
      <c r="U434" s="426"/>
      <c r="V434" s="426"/>
      <c r="W434" s="426"/>
      <c r="X434" s="426"/>
      <c r="Y434" s="426"/>
      <c r="Z434" s="426"/>
      <c r="AA434" s="426"/>
    </row>
    <row r="435" spans="1:27" ht="15.75" customHeight="1">
      <c r="A435" s="426"/>
      <c r="B435" s="426"/>
      <c r="C435" s="426"/>
      <c r="D435" s="426"/>
      <c r="E435" s="426"/>
      <c r="F435" s="426"/>
      <c r="G435" s="426"/>
      <c r="H435" s="426"/>
      <c r="I435" s="426"/>
      <c r="J435" s="426"/>
      <c r="K435" s="426"/>
      <c r="L435" s="426"/>
      <c r="M435" s="426"/>
      <c r="N435" s="426"/>
      <c r="O435" s="426"/>
      <c r="P435" s="426"/>
      <c r="Q435" s="426"/>
      <c r="R435" s="426"/>
      <c r="S435" s="426"/>
      <c r="T435" s="426"/>
      <c r="U435" s="426"/>
      <c r="V435" s="426"/>
      <c r="W435" s="426"/>
      <c r="X435" s="426"/>
      <c r="Y435" s="426"/>
      <c r="Z435" s="426"/>
      <c r="AA435" s="426"/>
    </row>
    <row r="436" spans="1:27" ht="15.75" customHeight="1">
      <c r="A436" s="426"/>
      <c r="B436" s="426"/>
      <c r="C436" s="426"/>
      <c r="D436" s="426"/>
      <c r="E436" s="426"/>
      <c r="F436" s="426"/>
      <c r="G436" s="426"/>
      <c r="H436" s="426"/>
      <c r="I436" s="426"/>
      <c r="J436" s="426"/>
      <c r="K436" s="426"/>
      <c r="L436" s="426"/>
      <c r="M436" s="426"/>
      <c r="N436" s="426"/>
      <c r="O436" s="426"/>
      <c r="P436" s="426"/>
      <c r="Q436" s="426"/>
      <c r="R436" s="426"/>
      <c r="S436" s="426"/>
      <c r="T436" s="426"/>
      <c r="U436" s="426"/>
      <c r="V436" s="426"/>
      <c r="W436" s="426"/>
      <c r="X436" s="426"/>
      <c r="Y436" s="426"/>
      <c r="Z436" s="426"/>
      <c r="AA436" s="426"/>
    </row>
    <row r="437" spans="1:27" ht="15.75" customHeight="1">
      <c r="A437" s="426"/>
      <c r="B437" s="426"/>
      <c r="C437" s="426"/>
      <c r="D437" s="426"/>
      <c r="E437" s="426"/>
      <c r="F437" s="426"/>
      <c r="G437" s="426"/>
      <c r="H437" s="426"/>
      <c r="I437" s="426"/>
      <c r="J437" s="426"/>
      <c r="K437" s="426"/>
      <c r="L437" s="426"/>
      <c r="M437" s="426"/>
      <c r="N437" s="426"/>
      <c r="O437" s="426"/>
      <c r="P437" s="426"/>
      <c r="Q437" s="426"/>
      <c r="R437" s="426"/>
      <c r="S437" s="426"/>
      <c r="T437" s="426"/>
      <c r="U437" s="426"/>
      <c r="V437" s="426"/>
      <c r="W437" s="426"/>
      <c r="X437" s="426"/>
      <c r="Y437" s="426"/>
      <c r="Z437" s="426"/>
      <c r="AA437" s="426"/>
    </row>
    <row r="438" spans="1:27" ht="15.75" customHeight="1">
      <c r="A438" s="426"/>
      <c r="B438" s="426"/>
      <c r="C438" s="426"/>
      <c r="D438" s="426"/>
      <c r="E438" s="426"/>
      <c r="F438" s="426"/>
      <c r="G438" s="426"/>
      <c r="H438" s="426"/>
      <c r="I438" s="426"/>
      <c r="J438" s="426"/>
      <c r="K438" s="426"/>
      <c r="L438" s="426"/>
      <c r="M438" s="426"/>
      <c r="N438" s="426"/>
      <c r="O438" s="426"/>
      <c r="P438" s="426"/>
      <c r="Q438" s="426"/>
      <c r="R438" s="426"/>
      <c r="S438" s="426"/>
      <c r="T438" s="426"/>
      <c r="U438" s="426"/>
      <c r="V438" s="426"/>
      <c r="W438" s="426"/>
      <c r="X438" s="426"/>
      <c r="Y438" s="426"/>
      <c r="Z438" s="426"/>
      <c r="AA438" s="426"/>
    </row>
    <row r="439" spans="1:27" ht="15.75" customHeight="1">
      <c r="A439" s="426"/>
      <c r="B439" s="426"/>
      <c r="C439" s="426"/>
      <c r="D439" s="426"/>
      <c r="E439" s="426"/>
      <c r="F439" s="426"/>
      <c r="G439" s="426"/>
      <c r="H439" s="426"/>
      <c r="I439" s="426"/>
      <c r="J439" s="426"/>
      <c r="K439" s="426"/>
      <c r="L439" s="426"/>
      <c r="M439" s="426"/>
      <c r="N439" s="426"/>
      <c r="O439" s="426"/>
      <c r="P439" s="426"/>
      <c r="Q439" s="426"/>
      <c r="R439" s="426"/>
      <c r="S439" s="426"/>
      <c r="T439" s="426"/>
      <c r="U439" s="426"/>
      <c r="V439" s="426"/>
      <c r="W439" s="426"/>
      <c r="X439" s="426"/>
      <c r="Y439" s="426"/>
      <c r="Z439" s="426"/>
      <c r="AA439" s="426"/>
    </row>
    <row r="440" spans="1:27" ht="15.75" customHeight="1">
      <c r="A440" s="426"/>
      <c r="B440" s="426"/>
      <c r="C440" s="426"/>
      <c r="D440" s="426"/>
      <c r="E440" s="426"/>
      <c r="F440" s="426"/>
      <c r="G440" s="426"/>
      <c r="H440" s="426"/>
      <c r="I440" s="426"/>
      <c r="J440" s="426"/>
      <c r="K440" s="426"/>
      <c r="L440" s="426"/>
      <c r="M440" s="426"/>
      <c r="N440" s="426"/>
      <c r="O440" s="426"/>
      <c r="P440" s="426"/>
      <c r="Q440" s="426"/>
      <c r="R440" s="426"/>
      <c r="S440" s="426"/>
      <c r="T440" s="426"/>
      <c r="U440" s="426"/>
      <c r="V440" s="426"/>
      <c r="W440" s="426"/>
      <c r="X440" s="426"/>
      <c r="Y440" s="426"/>
      <c r="Z440" s="426"/>
      <c r="AA440" s="426"/>
    </row>
    <row r="441" spans="1:27" ht="15.75" customHeight="1">
      <c r="A441" s="426"/>
      <c r="B441" s="426"/>
      <c r="C441" s="426"/>
      <c r="D441" s="426"/>
      <c r="E441" s="426"/>
      <c r="F441" s="426"/>
      <c r="G441" s="426"/>
      <c r="H441" s="426"/>
      <c r="I441" s="426"/>
      <c r="J441" s="426"/>
      <c r="K441" s="426"/>
      <c r="L441" s="426"/>
      <c r="M441" s="426"/>
      <c r="N441" s="426"/>
      <c r="O441" s="426"/>
      <c r="P441" s="426"/>
      <c r="Q441" s="426"/>
      <c r="R441" s="426"/>
      <c r="S441" s="426"/>
      <c r="T441" s="426"/>
      <c r="U441" s="426"/>
      <c r="V441" s="426"/>
      <c r="W441" s="426"/>
      <c r="X441" s="426"/>
      <c r="Y441" s="426"/>
      <c r="Z441" s="426"/>
      <c r="AA441" s="426"/>
    </row>
    <row r="442" spans="1:27" ht="15.75" customHeight="1">
      <c r="A442" s="426"/>
      <c r="B442" s="426"/>
      <c r="C442" s="426"/>
      <c r="D442" s="426"/>
      <c r="E442" s="426"/>
      <c r="F442" s="426"/>
      <c r="G442" s="426"/>
      <c r="H442" s="426"/>
      <c r="I442" s="426"/>
      <c r="J442" s="426"/>
      <c r="K442" s="426"/>
      <c r="L442" s="426"/>
      <c r="M442" s="426"/>
      <c r="N442" s="426"/>
      <c r="O442" s="426"/>
      <c r="P442" s="426"/>
      <c r="Q442" s="426"/>
      <c r="R442" s="426"/>
      <c r="S442" s="426"/>
      <c r="T442" s="426"/>
      <c r="U442" s="426"/>
      <c r="V442" s="426"/>
      <c r="W442" s="426"/>
      <c r="X442" s="426"/>
      <c r="Y442" s="426"/>
      <c r="Z442" s="426"/>
      <c r="AA442" s="426"/>
    </row>
    <row r="443" spans="1:27" ht="15.75" customHeight="1">
      <c r="A443" s="426"/>
      <c r="B443" s="426"/>
      <c r="C443" s="426"/>
      <c r="D443" s="426"/>
      <c r="E443" s="426"/>
      <c r="F443" s="426"/>
      <c r="G443" s="426"/>
      <c r="H443" s="426"/>
      <c r="I443" s="426"/>
      <c r="J443" s="426"/>
      <c r="K443" s="426"/>
      <c r="L443" s="426"/>
      <c r="M443" s="426"/>
      <c r="N443" s="426"/>
      <c r="O443" s="426"/>
      <c r="P443" s="426"/>
      <c r="Q443" s="426"/>
      <c r="R443" s="426"/>
      <c r="S443" s="426"/>
      <c r="T443" s="426"/>
      <c r="U443" s="426"/>
      <c r="V443" s="426"/>
      <c r="W443" s="426"/>
      <c r="X443" s="426"/>
      <c r="Y443" s="426"/>
      <c r="Z443" s="426"/>
      <c r="AA443" s="426"/>
    </row>
    <row r="444" spans="1:27" ht="15.75" customHeight="1">
      <c r="A444" s="426"/>
      <c r="B444" s="426"/>
      <c r="C444" s="426"/>
      <c r="D444" s="426"/>
      <c r="E444" s="426"/>
      <c r="F444" s="426"/>
      <c r="G444" s="426"/>
      <c r="H444" s="426"/>
      <c r="I444" s="426"/>
      <c r="J444" s="426"/>
      <c r="K444" s="426"/>
      <c r="L444" s="426"/>
      <c r="M444" s="426"/>
      <c r="N444" s="426"/>
      <c r="O444" s="426"/>
      <c r="P444" s="426"/>
      <c r="Q444" s="426"/>
      <c r="R444" s="426"/>
      <c r="S444" s="426"/>
      <c r="T444" s="426"/>
      <c r="U444" s="426"/>
      <c r="V444" s="426"/>
      <c r="W444" s="426"/>
      <c r="X444" s="426"/>
      <c r="Y444" s="426"/>
      <c r="Z444" s="426"/>
      <c r="AA444" s="426"/>
    </row>
    <row r="445" spans="1:27" ht="15.75" customHeight="1">
      <c r="A445" s="426"/>
      <c r="B445" s="426"/>
      <c r="C445" s="426"/>
      <c r="D445" s="426"/>
      <c r="E445" s="426"/>
      <c r="F445" s="426"/>
      <c r="G445" s="426"/>
      <c r="H445" s="426"/>
      <c r="I445" s="426"/>
      <c r="J445" s="426"/>
      <c r="K445" s="426"/>
      <c r="L445" s="426"/>
      <c r="M445" s="426"/>
      <c r="N445" s="426"/>
      <c r="O445" s="426"/>
      <c r="P445" s="426"/>
      <c r="Q445" s="426"/>
      <c r="R445" s="426"/>
      <c r="S445" s="426"/>
      <c r="T445" s="426"/>
      <c r="U445" s="426"/>
      <c r="V445" s="426"/>
      <c r="W445" s="426"/>
      <c r="X445" s="426"/>
      <c r="Y445" s="426"/>
      <c r="Z445" s="426"/>
      <c r="AA445" s="426"/>
    </row>
    <row r="446" spans="1:27" ht="15.75" customHeight="1">
      <c r="A446" s="426"/>
      <c r="B446" s="426"/>
      <c r="C446" s="426"/>
      <c r="D446" s="426"/>
      <c r="E446" s="426"/>
      <c r="F446" s="426"/>
      <c r="G446" s="426"/>
      <c r="H446" s="426"/>
      <c r="I446" s="426"/>
      <c r="J446" s="426"/>
      <c r="K446" s="426"/>
      <c r="L446" s="426"/>
      <c r="M446" s="426"/>
      <c r="N446" s="426"/>
      <c r="O446" s="426"/>
      <c r="P446" s="426"/>
      <c r="Q446" s="426"/>
      <c r="R446" s="426"/>
      <c r="S446" s="426"/>
      <c r="T446" s="426"/>
      <c r="U446" s="426"/>
      <c r="V446" s="426"/>
      <c r="W446" s="426"/>
      <c r="X446" s="426"/>
      <c r="Y446" s="426"/>
      <c r="Z446" s="426"/>
      <c r="AA446" s="426"/>
    </row>
    <row r="447" spans="1:27" ht="15.75" customHeight="1">
      <c r="A447" s="426"/>
      <c r="B447" s="426"/>
      <c r="C447" s="426"/>
      <c r="D447" s="426"/>
      <c r="E447" s="426"/>
      <c r="F447" s="426"/>
      <c r="G447" s="426"/>
      <c r="H447" s="426"/>
      <c r="I447" s="426"/>
      <c r="J447" s="426"/>
      <c r="K447" s="426"/>
      <c r="L447" s="426"/>
      <c r="M447" s="426"/>
      <c r="N447" s="426"/>
      <c r="O447" s="426"/>
      <c r="P447" s="426"/>
      <c r="Q447" s="426"/>
      <c r="R447" s="426"/>
      <c r="S447" s="426"/>
      <c r="T447" s="426"/>
      <c r="U447" s="426"/>
      <c r="V447" s="426"/>
      <c r="W447" s="426"/>
      <c r="X447" s="426"/>
      <c r="Y447" s="426"/>
      <c r="Z447" s="426"/>
      <c r="AA447" s="426"/>
    </row>
    <row r="448" spans="1:27" ht="15.75" customHeight="1">
      <c r="A448" s="426"/>
      <c r="B448" s="426"/>
      <c r="C448" s="426"/>
      <c r="D448" s="426"/>
      <c r="E448" s="426"/>
      <c r="F448" s="426"/>
      <c r="G448" s="426"/>
      <c r="H448" s="426"/>
      <c r="I448" s="426"/>
      <c r="J448" s="426"/>
      <c r="K448" s="426"/>
      <c r="L448" s="426"/>
      <c r="M448" s="426"/>
      <c r="N448" s="426"/>
      <c r="O448" s="426"/>
      <c r="P448" s="426"/>
      <c r="Q448" s="426"/>
      <c r="R448" s="426"/>
      <c r="S448" s="426"/>
      <c r="T448" s="426"/>
      <c r="U448" s="426"/>
      <c r="V448" s="426"/>
      <c r="W448" s="426"/>
      <c r="X448" s="426"/>
      <c r="Y448" s="426"/>
      <c r="Z448" s="426"/>
      <c r="AA448" s="426"/>
    </row>
    <row r="449" spans="1:27" ht="15.75" customHeight="1">
      <c r="A449" s="426"/>
      <c r="B449" s="426"/>
      <c r="C449" s="426"/>
      <c r="D449" s="426"/>
      <c r="E449" s="426"/>
      <c r="F449" s="426"/>
      <c r="G449" s="426"/>
      <c r="H449" s="426"/>
      <c r="I449" s="426"/>
      <c r="J449" s="426"/>
      <c r="K449" s="426"/>
      <c r="L449" s="426"/>
      <c r="M449" s="426"/>
      <c r="N449" s="426"/>
      <c r="O449" s="426"/>
      <c r="P449" s="426"/>
      <c r="Q449" s="426"/>
      <c r="R449" s="426"/>
      <c r="S449" s="426"/>
      <c r="T449" s="426"/>
      <c r="U449" s="426"/>
      <c r="V449" s="426"/>
      <c r="W449" s="426"/>
      <c r="X449" s="426"/>
      <c r="Y449" s="426"/>
      <c r="Z449" s="426"/>
      <c r="AA449" s="426"/>
    </row>
    <row r="450" spans="1:27" ht="15.75" customHeight="1">
      <c r="A450" s="426"/>
      <c r="B450" s="426"/>
      <c r="C450" s="426"/>
      <c r="D450" s="426"/>
      <c r="E450" s="426"/>
      <c r="F450" s="426"/>
      <c r="G450" s="426"/>
      <c r="H450" s="426"/>
      <c r="I450" s="426"/>
      <c r="J450" s="426"/>
      <c r="K450" s="426"/>
      <c r="L450" s="426"/>
      <c r="M450" s="426"/>
      <c r="N450" s="426"/>
      <c r="O450" s="426"/>
      <c r="P450" s="426"/>
      <c r="Q450" s="426"/>
      <c r="R450" s="426"/>
      <c r="S450" s="426"/>
      <c r="T450" s="426"/>
      <c r="U450" s="426"/>
      <c r="V450" s="426"/>
      <c r="W450" s="426"/>
      <c r="X450" s="426"/>
      <c r="Y450" s="426"/>
      <c r="Z450" s="426"/>
      <c r="AA450" s="426"/>
    </row>
    <row r="451" spans="1:27" ht="15.75" customHeight="1">
      <c r="A451" s="426"/>
      <c r="B451" s="426"/>
      <c r="C451" s="426"/>
      <c r="D451" s="426"/>
      <c r="E451" s="426"/>
      <c r="F451" s="426"/>
      <c r="G451" s="426"/>
      <c r="H451" s="426"/>
      <c r="I451" s="426"/>
      <c r="J451" s="426"/>
      <c r="K451" s="426"/>
      <c r="L451" s="426"/>
      <c r="M451" s="426"/>
      <c r="N451" s="426"/>
      <c r="O451" s="426"/>
      <c r="P451" s="426"/>
      <c r="Q451" s="426"/>
      <c r="R451" s="426"/>
      <c r="S451" s="426"/>
      <c r="T451" s="426"/>
      <c r="U451" s="426"/>
      <c r="V451" s="426"/>
      <c r="W451" s="426"/>
      <c r="X451" s="426"/>
      <c r="Y451" s="426"/>
      <c r="Z451" s="426"/>
      <c r="AA451" s="426"/>
    </row>
    <row r="452" spans="1:27" ht="15.75" customHeight="1">
      <c r="A452" s="426"/>
      <c r="B452" s="426"/>
      <c r="C452" s="426"/>
      <c r="D452" s="426"/>
      <c r="E452" s="426"/>
      <c r="F452" s="426"/>
      <c r="G452" s="426"/>
      <c r="H452" s="426"/>
      <c r="I452" s="426"/>
      <c r="J452" s="426"/>
      <c r="K452" s="426"/>
      <c r="L452" s="426"/>
      <c r="M452" s="426"/>
      <c r="N452" s="426"/>
      <c r="O452" s="426"/>
      <c r="P452" s="426"/>
      <c r="Q452" s="426"/>
      <c r="R452" s="426"/>
      <c r="S452" s="426"/>
      <c r="T452" s="426"/>
      <c r="U452" s="426"/>
      <c r="V452" s="426"/>
      <c r="W452" s="426"/>
      <c r="X452" s="426"/>
      <c r="Y452" s="426"/>
      <c r="Z452" s="426"/>
      <c r="AA452" s="426"/>
    </row>
    <row r="453" spans="1:27" ht="15.75" customHeight="1">
      <c r="A453" s="426"/>
      <c r="B453" s="426"/>
      <c r="C453" s="426"/>
      <c r="D453" s="426"/>
      <c r="E453" s="426"/>
      <c r="F453" s="426"/>
      <c r="G453" s="426"/>
      <c r="H453" s="426"/>
      <c r="I453" s="426"/>
      <c r="J453" s="426"/>
      <c r="K453" s="426"/>
      <c r="L453" s="426"/>
      <c r="M453" s="426"/>
      <c r="N453" s="426"/>
      <c r="O453" s="426"/>
      <c r="P453" s="426"/>
      <c r="Q453" s="426"/>
      <c r="R453" s="426"/>
      <c r="S453" s="426"/>
      <c r="T453" s="426"/>
      <c r="U453" s="426"/>
      <c r="V453" s="426"/>
      <c r="W453" s="426"/>
      <c r="X453" s="426"/>
      <c r="Y453" s="426"/>
      <c r="Z453" s="426"/>
      <c r="AA453" s="426"/>
    </row>
    <row r="454" spans="1:27" ht="15.75" customHeight="1">
      <c r="A454" s="426"/>
      <c r="B454" s="426"/>
      <c r="C454" s="426"/>
      <c r="D454" s="426"/>
      <c r="E454" s="426"/>
      <c r="F454" s="426"/>
      <c r="G454" s="426"/>
      <c r="H454" s="426"/>
      <c r="I454" s="426"/>
      <c r="J454" s="426"/>
      <c r="K454" s="426"/>
      <c r="L454" s="426"/>
      <c r="M454" s="426"/>
      <c r="N454" s="426"/>
      <c r="O454" s="426"/>
      <c r="P454" s="426"/>
      <c r="Q454" s="426"/>
      <c r="R454" s="426"/>
      <c r="S454" s="426"/>
      <c r="T454" s="426"/>
      <c r="U454" s="426"/>
      <c r="V454" s="426"/>
      <c r="W454" s="426"/>
      <c r="X454" s="426"/>
      <c r="Y454" s="426"/>
      <c r="Z454" s="426"/>
      <c r="AA454" s="426"/>
    </row>
    <row r="455" spans="1:27" ht="15.75" customHeight="1">
      <c r="A455" s="426"/>
      <c r="B455" s="426"/>
      <c r="C455" s="426"/>
      <c r="D455" s="426"/>
      <c r="E455" s="426"/>
      <c r="F455" s="426"/>
      <c r="G455" s="426"/>
      <c r="H455" s="426"/>
      <c r="I455" s="426"/>
      <c r="J455" s="426"/>
      <c r="K455" s="426"/>
      <c r="L455" s="426"/>
      <c r="M455" s="426"/>
      <c r="N455" s="426"/>
      <c r="O455" s="426"/>
      <c r="P455" s="426"/>
      <c r="Q455" s="426"/>
      <c r="R455" s="426"/>
      <c r="S455" s="426"/>
      <c r="T455" s="426"/>
      <c r="U455" s="426"/>
      <c r="V455" s="426"/>
      <c r="W455" s="426"/>
      <c r="X455" s="426"/>
      <c r="Y455" s="426"/>
      <c r="Z455" s="426"/>
      <c r="AA455" s="426"/>
    </row>
    <row r="456" spans="1:27" ht="15.75" customHeight="1">
      <c r="A456" s="426"/>
      <c r="B456" s="426"/>
      <c r="C456" s="426"/>
      <c r="D456" s="426"/>
      <c r="E456" s="426"/>
      <c r="F456" s="426"/>
      <c r="G456" s="426"/>
      <c r="H456" s="426"/>
      <c r="I456" s="426"/>
      <c r="J456" s="426"/>
      <c r="K456" s="426"/>
      <c r="L456" s="426"/>
      <c r="M456" s="426"/>
      <c r="N456" s="426"/>
      <c r="O456" s="426"/>
      <c r="P456" s="426"/>
      <c r="Q456" s="426"/>
      <c r="R456" s="426"/>
      <c r="S456" s="426"/>
      <c r="T456" s="426"/>
      <c r="U456" s="426"/>
      <c r="V456" s="426"/>
      <c r="W456" s="426"/>
      <c r="X456" s="426"/>
      <c r="Y456" s="426"/>
      <c r="Z456" s="426"/>
      <c r="AA456" s="426"/>
    </row>
    <row r="457" spans="1:27" ht="15.75" customHeight="1">
      <c r="A457" s="426"/>
      <c r="B457" s="426"/>
      <c r="C457" s="426"/>
      <c r="D457" s="426"/>
      <c r="E457" s="426"/>
      <c r="F457" s="426"/>
      <c r="G457" s="426"/>
      <c r="H457" s="426"/>
      <c r="I457" s="426"/>
      <c r="J457" s="426"/>
      <c r="K457" s="426"/>
      <c r="L457" s="426"/>
      <c r="M457" s="426"/>
      <c r="N457" s="426"/>
      <c r="O457" s="426"/>
      <c r="P457" s="426"/>
      <c r="Q457" s="426"/>
      <c r="R457" s="426"/>
      <c r="S457" s="426"/>
      <c r="T457" s="426"/>
      <c r="U457" s="426"/>
      <c r="V457" s="426"/>
      <c r="W457" s="426"/>
      <c r="X457" s="426"/>
      <c r="Y457" s="426"/>
      <c r="Z457" s="426"/>
      <c r="AA457" s="426"/>
    </row>
    <row r="458" spans="1:27" ht="15.75" customHeight="1">
      <c r="A458" s="426"/>
      <c r="B458" s="426"/>
      <c r="C458" s="426"/>
      <c r="D458" s="426"/>
      <c r="E458" s="426"/>
      <c r="F458" s="426"/>
      <c r="G458" s="426"/>
      <c r="H458" s="426"/>
      <c r="I458" s="426"/>
      <c r="J458" s="426"/>
      <c r="K458" s="426"/>
      <c r="L458" s="426"/>
      <c r="M458" s="426"/>
      <c r="N458" s="426"/>
      <c r="O458" s="426"/>
      <c r="P458" s="426"/>
      <c r="Q458" s="426"/>
      <c r="R458" s="426"/>
      <c r="S458" s="426"/>
      <c r="T458" s="426"/>
      <c r="U458" s="426"/>
      <c r="V458" s="426"/>
      <c r="W458" s="426"/>
      <c r="X458" s="426"/>
      <c r="Y458" s="426"/>
      <c r="Z458" s="426"/>
      <c r="AA458" s="426"/>
    </row>
    <row r="459" spans="1:27" ht="15.75" customHeight="1">
      <c r="A459" s="426"/>
      <c r="B459" s="426"/>
      <c r="C459" s="426"/>
      <c r="D459" s="426"/>
      <c r="E459" s="426"/>
      <c r="F459" s="426"/>
      <c r="G459" s="426"/>
      <c r="H459" s="426"/>
      <c r="I459" s="426"/>
      <c r="J459" s="426"/>
      <c r="K459" s="426"/>
      <c r="L459" s="426"/>
      <c r="M459" s="426"/>
      <c r="N459" s="426"/>
      <c r="O459" s="426"/>
      <c r="P459" s="426"/>
      <c r="Q459" s="426"/>
      <c r="R459" s="426"/>
      <c r="S459" s="426"/>
      <c r="T459" s="426"/>
      <c r="U459" s="426"/>
      <c r="V459" s="426"/>
      <c r="W459" s="426"/>
      <c r="X459" s="426"/>
      <c r="Y459" s="426"/>
      <c r="Z459" s="426"/>
      <c r="AA459" s="426"/>
    </row>
    <row r="460" spans="1:27" ht="15.75" customHeight="1">
      <c r="A460" s="426"/>
      <c r="B460" s="426"/>
      <c r="C460" s="426"/>
      <c r="D460" s="426"/>
      <c r="E460" s="426"/>
      <c r="F460" s="426"/>
      <c r="G460" s="426"/>
      <c r="H460" s="426"/>
      <c r="I460" s="426"/>
      <c r="J460" s="426"/>
      <c r="K460" s="426"/>
      <c r="L460" s="426"/>
      <c r="M460" s="426"/>
      <c r="N460" s="426"/>
      <c r="O460" s="426"/>
      <c r="P460" s="426"/>
      <c r="Q460" s="426"/>
      <c r="R460" s="426"/>
      <c r="S460" s="426"/>
      <c r="T460" s="426"/>
      <c r="U460" s="426"/>
      <c r="V460" s="426"/>
      <c r="W460" s="426"/>
      <c r="X460" s="426"/>
      <c r="Y460" s="426"/>
      <c r="Z460" s="426"/>
      <c r="AA460" s="426"/>
    </row>
    <row r="461" spans="1:27" ht="15.75" customHeight="1">
      <c r="A461" s="426"/>
      <c r="B461" s="426"/>
      <c r="C461" s="426"/>
      <c r="D461" s="426"/>
      <c r="E461" s="426"/>
      <c r="F461" s="426"/>
      <c r="G461" s="426"/>
      <c r="H461" s="426"/>
      <c r="I461" s="426"/>
      <c r="J461" s="426"/>
      <c r="K461" s="426"/>
      <c r="L461" s="426"/>
      <c r="M461" s="426"/>
      <c r="N461" s="426"/>
      <c r="O461" s="426"/>
      <c r="P461" s="426"/>
      <c r="Q461" s="426"/>
      <c r="R461" s="426"/>
      <c r="S461" s="426"/>
      <c r="T461" s="426"/>
      <c r="U461" s="426"/>
      <c r="V461" s="426"/>
      <c r="W461" s="426"/>
      <c r="X461" s="426"/>
      <c r="Y461" s="426"/>
      <c r="Z461" s="426"/>
      <c r="AA461" s="426"/>
    </row>
    <row r="462" spans="1:27" ht="15.75" customHeight="1">
      <c r="A462" s="426"/>
      <c r="B462" s="426"/>
      <c r="C462" s="426"/>
      <c r="D462" s="426"/>
      <c r="E462" s="426"/>
      <c r="F462" s="426"/>
      <c r="G462" s="426"/>
      <c r="H462" s="426"/>
      <c r="I462" s="426"/>
      <c r="J462" s="426"/>
      <c r="K462" s="426"/>
      <c r="L462" s="426"/>
      <c r="M462" s="426"/>
      <c r="N462" s="426"/>
      <c r="O462" s="426"/>
      <c r="P462" s="426"/>
      <c r="Q462" s="426"/>
      <c r="R462" s="426"/>
      <c r="S462" s="426"/>
      <c r="T462" s="426"/>
      <c r="U462" s="426"/>
      <c r="V462" s="426"/>
      <c r="W462" s="426"/>
      <c r="X462" s="426"/>
      <c r="Y462" s="426"/>
      <c r="Z462" s="426"/>
      <c r="AA462" s="426"/>
    </row>
    <row r="463" spans="1:27" ht="15.75" customHeight="1">
      <c r="A463" s="426"/>
      <c r="B463" s="426"/>
      <c r="C463" s="426"/>
      <c r="D463" s="426"/>
      <c r="E463" s="426"/>
      <c r="F463" s="426"/>
      <c r="G463" s="426"/>
      <c r="H463" s="426"/>
      <c r="I463" s="426"/>
      <c r="J463" s="426"/>
      <c r="K463" s="426"/>
      <c r="L463" s="426"/>
      <c r="M463" s="426"/>
      <c r="N463" s="426"/>
      <c r="O463" s="426"/>
      <c r="P463" s="426"/>
      <c r="Q463" s="426"/>
      <c r="R463" s="426"/>
      <c r="S463" s="426"/>
      <c r="T463" s="426"/>
      <c r="U463" s="426"/>
      <c r="V463" s="426"/>
      <c r="W463" s="426"/>
      <c r="X463" s="426"/>
      <c r="Y463" s="426"/>
      <c r="Z463" s="426"/>
      <c r="AA463" s="426"/>
    </row>
    <row r="464" spans="1:27" ht="15.75" customHeight="1">
      <c r="A464" s="426"/>
      <c r="B464" s="426"/>
      <c r="C464" s="426"/>
      <c r="D464" s="426"/>
      <c r="E464" s="426"/>
      <c r="F464" s="426"/>
      <c r="G464" s="426"/>
      <c r="H464" s="426"/>
      <c r="I464" s="426"/>
      <c r="J464" s="426"/>
      <c r="K464" s="426"/>
      <c r="L464" s="426"/>
      <c r="M464" s="426"/>
      <c r="N464" s="426"/>
      <c r="O464" s="426"/>
      <c r="P464" s="426"/>
      <c r="Q464" s="426"/>
      <c r="R464" s="426"/>
      <c r="S464" s="426"/>
      <c r="T464" s="426"/>
      <c r="U464" s="426"/>
      <c r="V464" s="426"/>
      <c r="W464" s="426"/>
      <c r="X464" s="426"/>
      <c r="Y464" s="426"/>
      <c r="Z464" s="426"/>
      <c r="AA464" s="426"/>
    </row>
    <row r="465" spans="1:27" ht="15.75" customHeight="1">
      <c r="A465" s="426"/>
      <c r="B465" s="426"/>
      <c r="C465" s="426"/>
      <c r="D465" s="426"/>
      <c r="E465" s="426"/>
      <c r="F465" s="426"/>
      <c r="G465" s="426"/>
      <c r="H465" s="426"/>
      <c r="I465" s="426"/>
      <c r="J465" s="426"/>
      <c r="K465" s="426"/>
      <c r="L465" s="426"/>
      <c r="M465" s="426"/>
      <c r="N465" s="426"/>
      <c r="O465" s="426"/>
      <c r="P465" s="426"/>
      <c r="Q465" s="426"/>
      <c r="R465" s="426"/>
      <c r="S465" s="426"/>
      <c r="T465" s="426"/>
      <c r="U465" s="426"/>
      <c r="V465" s="426"/>
      <c r="W465" s="426"/>
      <c r="X465" s="426"/>
      <c r="Y465" s="426"/>
      <c r="Z465" s="426"/>
      <c r="AA465" s="426"/>
    </row>
    <row r="466" spans="1:27" ht="15.75" customHeight="1">
      <c r="A466" s="426"/>
      <c r="B466" s="426"/>
      <c r="C466" s="426"/>
      <c r="D466" s="426"/>
      <c r="E466" s="426"/>
      <c r="F466" s="426"/>
      <c r="G466" s="426"/>
      <c r="H466" s="426"/>
      <c r="I466" s="426"/>
      <c r="J466" s="426"/>
      <c r="K466" s="426"/>
      <c r="L466" s="426"/>
      <c r="M466" s="426"/>
      <c r="N466" s="426"/>
      <c r="O466" s="426"/>
      <c r="P466" s="426"/>
      <c r="Q466" s="426"/>
      <c r="R466" s="426"/>
      <c r="S466" s="426"/>
      <c r="T466" s="426"/>
      <c r="U466" s="426"/>
      <c r="V466" s="426"/>
      <c r="W466" s="426"/>
      <c r="X466" s="426"/>
      <c r="Y466" s="426"/>
      <c r="Z466" s="426"/>
      <c r="AA466" s="426"/>
    </row>
    <row r="467" spans="1:27" ht="15.75" customHeight="1">
      <c r="A467" s="426"/>
      <c r="B467" s="426"/>
      <c r="C467" s="426"/>
      <c r="D467" s="426"/>
      <c r="E467" s="426"/>
      <c r="F467" s="426"/>
      <c r="G467" s="426"/>
      <c r="H467" s="426"/>
      <c r="I467" s="426"/>
      <c r="J467" s="426"/>
      <c r="K467" s="426"/>
      <c r="L467" s="426"/>
      <c r="M467" s="426"/>
      <c r="N467" s="426"/>
      <c r="O467" s="426"/>
      <c r="P467" s="426"/>
      <c r="Q467" s="426"/>
      <c r="R467" s="426"/>
      <c r="S467" s="426"/>
      <c r="T467" s="426"/>
      <c r="U467" s="426"/>
      <c r="V467" s="426"/>
      <c r="W467" s="426"/>
      <c r="X467" s="426"/>
      <c r="Y467" s="426"/>
      <c r="Z467" s="426"/>
      <c r="AA467" s="426"/>
    </row>
    <row r="468" spans="1:27" ht="15.75" customHeight="1">
      <c r="A468" s="426"/>
      <c r="B468" s="426"/>
      <c r="C468" s="426"/>
      <c r="D468" s="426"/>
      <c r="E468" s="426"/>
      <c r="F468" s="426"/>
      <c r="G468" s="426"/>
      <c r="H468" s="426"/>
      <c r="I468" s="426"/>
      <c r="J468" s="426"/>
      <c r="K468" s="426"/>
      <c r="L468" s="426"/>
      <c r="M468" s="426"/>
      <c r="N468" s="426"/>
      <c r="O468" s="426"/>
      <c r="P468" s="426"/>
      <c r="Q468" s="426"/>
      <c r="R468" s="426"/>
      <c r="S468" s="426"/>
      <c r="T468" s="426"/>
      <c r="U468" s="426"/>
      <c r="V468" s="426"/>
      <c r="W468" s="426"/>
      <c r="X468" s="426"/>
      <c r="Y468" s="426"/>
      <c r="Z468" s="426"/>
      <c r="AA468" s="426"/>
    </row>
    <row r="469" spans="1:27" ht="15.75" customHeight="1">
      <c r="A469" s="426"/>
      <c r="B469" s="426"/>
      <c r="C469" s="426"/>
      <c r="D469" s="426"/>
      <c r="E469" s="426"/>
      <c r="F469" s="426"/>
      <c r="G469" s="426"/>
      <c r="H469" s="426"/>
      <c r="I469" s="426"/>
      <c r="J469" s="426"/>
      <c r="K469" s="426"/>
      <c r="L469" s="426"/>
      <c r="M469" s="426"/>
      <c r="N469" s="426"/>
      <c r="O469" s="426"/>
      <c r="P469" s="426"/>
      <c r="Q469" s="426"/>
      <c r="R469" s="426"/>
      <c r="S469" s="426"/>
      <c r="T469" s="426"/>
      <c r="U469" s="426"/>
      <c r="V469" s="426"/>
      <c r="W469" s="426"/>
      <c r="X469" s="426"/>
      <c r="Y469" s="426"/>
      <c r="Z469" s="426"/>
      <c r="AA469" s="426"/>
    </row>
    <row r="470" spans="1:27" ht="15.75" customHeight="1">
      <c r="A470" s="426"/>
      <c r="B470" s="426"/>
      <c r="C470" s="426"/>
      <c r="D470" s="426"/>
      <c r="E470" s="426"/>
      <c r="F470" s="426"/>
      <c r="G470" s="426"/>
      <c r="H470" s="426"/>
      <c r="I470" s="426"/>
      <c r="J470" s="426"/>
      <c r="K470" s="426"/>
      <c r="L470" s="426"/>
      <c r="M470" s="426"/>
      <c r="N470" s="426"/>
      <c r="O470" s="426"/>
      <c r="P470" s="426"/>
      <c r="Q470" s="426"/>
      <c r="R470" s="426"/>
      <c r="S470" s="426"/>
      <c r="T470" s="426"/>
      <c r="U470" s="426"/>
      <c r="V470" s="426"/>
      <c r="W470" s="426"/>
      <c r="X470" s="426"/>
      <c r="Y470" s="426"/>
      <c r="Z470" s="426"/>
      <c r="AA470" s="426"/>
    </row>
    <row r="471" spans="1:27" ht="15.75" customHeight="1">
      <c r="A471" s="426"/>
      <c r="B471" s="426"/>
      <c r="C471" s="426"/>
      <c r="D471" s="426"/>
      <c r="E471" s="426"/>
      <c r="F471" s="426"/>
      <c r="G471" s="426"/>
      <c r="H471" s="426"/>
      <c r="I471" s="426"/>
      <c r="J471" s="426"/>
      <c r="K471" s="426"/>
      <c r="L471" s="426"/>
      <c r="M471" s="426"/>
      <c r="N471" s="426"/>
      <c r="O471" s="426"/>
      <c r="P471" s="426"/>
      <c r="Q471" s="426"/>
      <c r="R471" s="426"/>
      <c r="S471" s="426"/>
      <c r="T471" s="426"/>
      <c r="U471" s="426"/>
      <c r="V471" s="426"/>
      <c r="W471" s="426"/>
      <c r="X471" s="426"/>
      <c r="Y471" s="426"/>
      <c r="Z471" s="426"/>
      <c r="AA471" s="426"/>
    </row>
    <row r="472" spans="1:27" ht="15.75" customHeight="1">
      <c r="A472" s="426"/>
      <c r="B472" s="426"/>
      <c r="C472" s="426"/>
      <c r="D472" s="426"/>
      <c r="E472" s="426"/>
      <c r="F472" s="426"/>
      <c r="G472" s="426"/>
      <c r="H472" s="426"/>
      <c r="I472" s="426"/>
      <c r="J472" s="426"/>
      <c r="K472" s="426"/>
      <c r="L472" s="426"/>
      <c r="M472" s="426"/>
      <c r="N472" s="426"/>
      <c r="O472" s="426"/>
      <c r="P472" s="426"/>
      <c r="Q472" s="426"/>
      <c r="R472" s="426"/>
      <c r="S472" s="426"/>
      <c r="T472" s="426"/>
      <c r="U472" s="426"/>
      <c r="V472" s="426"/>
      <c r="W472" s="426"/>
      <c r="X472" s="426"/>
      <c r="Y472" s="426"/>
      <c r="Z472" s="426"/>
      <c r="AA472" s="426"/>
    </row>
    <row r="473" spans="1:27" ht="15.75" customHeight="1">
      <c r="A473" s="426"/>
      <c r="B473" s="426"/>
      <c r="C473" s="426"/>
      <c r="D473" s="426"/>
      <c r="E473" s="426"/>
      <c r="F473" s="426"/>
      <c r="G473" s="426"/>
      <c r="H473" s="426"/>
      <c r="I473" s="426"/>
      <c r="J473" s="426"/>
      <c r="K473" s="426"/>
      <c r="L473" s="426"/>
      <c r="M473" s="426"/>
      <c r="N473" s="426"/>
      <c r="O473" s="426"/>
      <c r="P473" s="426"/>
      <c r="Q473" s="426"/>
      <c r="R473" s="426"/>
      <c r="S473" s="426"/>
      <c r="T473" s="426"/>
      <c r="U473" s="426"/>
      <c r="V473" s="426"/>
      <c r="W473" s="426"/>
      <c r="X473" s="426"/>
      <c r="Y473" s="426"/>
      <c r="Z473" s="426"/>
      <c r="AA473" s="426"/>
    </row>
    <row r="474" spans="1:27" ht="15.75" customHeight="1">
      <c r="A474" s="426"/>
      <c r="B474" s="426"/>
      <c r="C474" s="426"/>
      <c r="D474" s="426"/>
      <c r="E474" s="426"/>
      <c r="F474" s="426"/>
      <c r="G474" s="426"/>
      <c r="H474" s="426"/>
      <c r="I474" s="426"/>
      <c r="J474" s="426"/>
      <c r="K474" s="426"/>
      <c r="L474" s="426"/>
      <c r="M474" s="426"/>
      <c r="N474" s="426"/>
      <c r="O474" s="426"/>
      <c r="P474" s="426"/>
      <c r="Q474" s="426"/>
      <c r="R474" s="426"/>
      <c r="S474" s="426"/>
      <c r="T474" s="426"/>
      <c r="U474" s="426"/>
      <c r="V474" s="426"/>
      <c r="W474" s="426"/>
      <c r="X474" s="426"/>
      <c r="Y474" s="426"/>
      <c r="Z474" s="426"/>
      <c r="AA474" s="426"/>
    </row>
    <row r="475" spans="1:27" ht="15.75" customHeight="1">
      <c r="A475" s="426"/>
      <c r="B475" s="426"/>
      <c r="C475" s="426"/>
      <c r="D475" s="426"/>
      <c r="E475" s="426"/>
      <c r="F475" s="426"/>
      <c r="G475" s="426"/>
      <c r="H475" s="426"/>
      <c r="I475" s="426"/>
      <c r="J475" s="426"/>
      <c r="K475" s="426"/>
      <c r="L475" s="426"/>
      <c r="M475" s="426"/>
      <c r="N475" s="426"/>
      <c r="O475" s="426"/>
      <c r="P475" s="426"/>
      <c r="Q475" s="426"/>
      <c r="R475" s="426"/>
      <c r="S475" s="426"/>
      <c r="T475" s="426"/>
      <c r="U475" s="426"/>
      <c r="V475" s="426"/>
      <c r="W475" s="426"/>
      <c r="X475" s="426"/>
      <c r="Y475" s="426"/>
      <c r="Z475" s="426"/>
      <c r="AA475" s="426"/>
    </row>
    <row r="476" spans="1:27" ht="15.75" customHeight="1">
      <c r="A476" s="426"/>
      <c r="B476" s="426"/>
      <c r="C476" s="426"/>
      <c r="D476" s="426"/>
      <c r="E476" s="426"/>
      <c r="F476" s="426"/>
      <c r="G476" s="426"/>
      <c r="H476" s="426"/>
      <c r="I476" s="426"/>
      <c r="J476" s="426"/>
      <c r="K476" s="426"/>
      <c r="L476" s="426"/>
      <c r="M476" s="426"/>
      <c r="N476" s="426"/>
      <c r="O476" s="426"/>
      <c r="P476" s="426"/>
      <c r="Q476" s="426"/>
      <c r="R476" s="426"/>
      <c r="S476" s="426"/>
      <c r="T476" s="426"/>
      <c r="U476" s="426"/>
      <c r="V476" s="426"/>
      <c r="W476" s="426"/>
      <c r="X476" s="426"/>
      <c r="Y476" s="426"/>
      <c r="Z476" s="426"/>
      <c r="AA476" s="426"/>
    </row>
    <row r="477" spans="1:27" ht="15.75" customHeight="1">
      <c r="A477" s="426"/>
      <c r="B477" s="426"/>
      <c r="C477" s="426"/>
      <c r="D477" s="426"/>
      <c r="E477" s="426"/>
      <c r="F477" s="426"/>
      <c r="G477" s="426"/>
      <c r="H477" s="426"/>
      <c r="I477" s="426"/>
      <c r="J477" s="426"/>
      <c r="K477" s="426"/>
      <c r="L477" s="426"/>
      <c r="M477" s="426"/>
      <c r="N477" s="426"/>
      <c r="O477" s="426"/>
      <c r="P477" s="426"/>
      <c r="Q477" s="426"/>
      <c r="R477" s="426"/>
      <c r="S477" s="426"/>
      <c r="T477" s="426"/>
      <c r="U477" s="426"/>
      <c r="V477" s="426"/>
      <c r="W477" s="426"/>
      <c r="X477" s="426"/>
      <c r="Y477" s="426"/>
      <c r="Z477" s="426"/>
      <c r="AA477" s="426"/>
    </row>
    <row r="478" spans="1:27" ht="15.75" customHeight="1">
      <c r="A478" s="426"/>
      <c r="B478" s="426"/>
      <c r="C478" s="426"/>
      <c r="D478" s="426"/>
      <c r="E478" s="426"/>
      <c r="F478" s="426"/>
      <c r="G478" s="426"/>
      <c r="H478" s="426"/>
      <c r="I478" s="426"/>
      <c r="J478" s="426"/>
      <c r="K478" s="426"/>
      <c r="L478" s="426"/>
      <c r="M478" s="426"/>
      <c r="N478" s="426"/>
      <c r="O478" s="426"/>
      <c r="P478" s="426"/>
      <c r="Q478" s="426"/>
      <c r="R478" s="426"/>
      <c r="S478" s="426"/>
      <c r="T478" s="426"/>
      <c r="U478" s="426"/>
      <c r="V478" s="426"/>
      <c r="W478" s="426"/>
      <c r="X478" s="426"/>
      <c r="Y478" s="426"/>
      <c r="Z478" s="426"/>
      <c r="AA478" s="426"/>
    </row>
    <row r="479" spans="1:27" ht="15.75" customHeight="1">
      <c r="A479" s="426"/>
      <c r="B479" s="426"/>
      <c r="C479" s="426"/>
      <c r="D479" s="426"/>
      <c r="E479" s="426"/>
      <c r="F479" s="426"/>
      <c r="G479" s="426"/>
      <c r="H479" s="426"/>
      <c r="I479" s="426"/>
      <c r="J479" s="426"/>
      <c r="K479" s="426"/>
      <c r="L479" s="426"/>
      <c r="M479" s="426"/>
      <c r="N479" s="426"/>
      <c r="O479" s="426"/>
      <c r="P479" s="426"/>
      <c r="Q479" s="426"/>
      <c r="R479" s="426"/>
      <c r="S479" s="426"/>
      <c r="T479" s="426"/>
      <c r="U479" s="426"/>
      <c r="V479" s="426"/>
      <c r="W479" s="426"/>
      <c r="X479" s="426"/>
      <c r="Y479" s="426"/>
      <c r="Z479" s="426"/>
      <c r="AA479" s="426"/>
    </row>
    <row r="480" spans="1:27" ht="15.75" customHeight="1">
      <c r="A480" s="426"/>
      <c r="B480" s="426"/>
      <c r="C480" s="426"/>
      <c r="D480" s="426"/>
      <c r="E480" s="426"/>
      <c r="F480" s="426"/>
      <c r="G480" s="426"/>
      <c r="H480" s="426"/>
      <c r="I480" s="426"/>
      <c r="J480" s="426"/>
      <c r="K480" s="426"/>
      <c r="L480" s="426"/>
      <c r="M480" s="426"/>
      <c r="N480" s="426"/>
      <c r="O480" s="426"/>
      <c r="P480" s="426"/>
      <c r="Q480" s="426"/>
      <c r="R480" s="426"/>
      <c r="S480" s="426"/>
      <c r="T480" s="426"/>
      <c r="U480" s="426"/>
      <c r="V480" s="426"/>
      <c r="W480" s="426"/>
      <c r="X480" s="426"/>
      <c r="Y480" s="426"/>
      <c r="Z480" s="426"/>
      <c r="AA480" s="426"/>
    </row>
    <row r="481" spans="1:27" ht="15.75" customHeight="1">
      <c r="A481" s="426"/>
      <c r="B481" s="426"/>
      <c r="C481" s="426"/>
      <c r="D481" s="426"/>
      <c r="E481" s="426"/>
      <c r="F481" s="426"/>
      <c r="G481" s="426"/>
      <c r="H481" s="426"/>
      <c r="I481" s="426"/>
      <c r="J481" s="426"/>
      <c r="K481" s="426"/>
      <c r="L481" s="426"/>
      <c r="M481" s="426"/>
      <c r="N481" s="426"/>
      <c r="O481" s="426"/>
      <c r="P481" s="426"/>
      <c r="Q481" s="426"/>
      <c r="R481" s="426"/>
      <c r="S481" s="426"/>
      <c r="T481" s="426"/>
      <c r="U481" s="426"/>
      <c r="V481" s="426"/>
      <c r="W481" s="426"/>
      <c r="X481" s="426"/>
      <c r="Y481" s="426"/>
      <c r="Z481" s="426"/>
      <c r="AA481" s="426"/>
    </row>
    <row r="482" spans="1:27" ht="15.75" customHeight="1">
      <c r="A482" s="426"/>
      <c r="B482" s="426"/>
      <c r="C482" s="426"/>
      <c r="D482" s="426"/>
      <c r="E482" s="426"/>
      <c r="F482" s="426"/>
      <c r="G482" s="426"/>
      <c r="H482" s="426"/>
      <c r="I482" s="426"/>
      <c r="J482" s="426"/>
      <c r="K482" s="426"/>
      <c r="L482" s="426"/>
      <c r="M482" s="426"/>
      <c r="N482" s="426"/>
      <c r="O482" s="426"/>
      <c r="P482" s="426"/>
      <c r="Q482" s="426"/>
      <c r="R482" s="426"/>
      <c r="S482" s="426"/>
      <c r="T482" s="426"/>
      <c r="U482" s="426"/>
      <c r="V482" s="426"/>
      <c r="W482" s="426"/>
      <c r="X482" s="426"/>
      <c r="Y482" s="426"/>
      <c r="Z482" s="426"/>
      <c r="AA482" s="426"/>
    </row>
    <row r="483" spans="1:27" ht="15.75" customHeight="1">
      <c r="A483" s="426"/>
      <c r="B483" s="426"/>
      <c r="C483" s="426"/>
      <c r="D483" s="426"/>
      <c r="E483" s="426"/>
      <c r="F483" s="426"/>
      <c r="G483" s="426"/>
      <c r="H483" s="426"/>
      <c r="I483" s="426"/>
      <c r="J483" s="426"/>
      <c r="K483" s="426"/>
      <c r="L483" s="426"/>
      <c r="M483" s="426"/>
      <c r="N483" s="426"/>
      <c r="O483" s="426"/>
      <c r="P483" s="426"/>
      <c r="Q483" s="426"/>
      <c r="R483" s="426"/>
      <c r="S483" s="426"/>
      <c r="T483" s="426"/>
      <c r="U483" s="426"/>
      <c r="V483" s="426"/>
      <c r="W483" s="426"/>
      <c r="X483" s="426"/>
      <c r="Y483" s="426"/>
      <c r="Z483" s="426"/>
      <c r="AA483" s="426"/>
    </row>
    <row r="484" spans="1:27" ht="15.75" customHeight="1">
      <c r="A484" s="426"/>
      <c r="B484" s="426"/>
      <c r="C484" s="426"/>
      <c r="D484" s="426"/>
      <c r="E484" s="426"/>
      <c r="F484" s="426"/>
      <c r="G484" s="426"/>
      <c r="H484" s="426"/>
      <c r="I484" s="426"/>
      <c r="J484" s="426"/>
      <c r="K484" s="426"/>
      <c r="L484" s="426"/>
      <c r="M484" s="426"/>
      <c r="N484" s="426"/>
      <c r="O484" s="426"/>
      <c r="P484" s="426"/>
      <c r="Q484" s="426"/>
      <c r="R484" s="426"/>
      <c r="S484" s="426"/>
      <c r="T484" s="426"/>
      <c r="U484" s="426"/>
      <c r="V484" s="426"/>
      <c r="W484" s="426"/>
      <c r="X484" s="426"/>
      <c r="Y484" s="426"/>
      <c r="Z484" s="426"/>
      <c r="AA484" s="426"/>
    </row>
    <row r="485" spans="1:27" ht="15.75" customHeight="1">
      <c r="A485" s="426"/>
      <c r="B485" s="426"/>
      <c r="C485" s="426"/>
      <c r="D485" s="426"/>
      <c r="E485" s="426"/>
      <c r="F485" s="426"/>
      <c r="G485" s="426"/>
      <c r="H485" s="426"/>
      <c r="I485" s="426"/>
      <c r="J485" s="426"/>
      <c r="K485" s="426"/>
      <c r="L485" s="426"/>
      <c r="M485" s="426"/>
      <c r="N485" s="426"/>
      <c r="O485" s="426"/>
      <c r="P485" s="426"/>
      <c r="Q485" s="426"/>
      <c r="R485" s="426"/>
      <c r="S485" s="426"/>
      <c r="T485" s="426"/>
      <c r="U485" s="426"/>
      <c r="V485" s="426"/>
      <c r="W485" s="426"/>
      <c r="X485" s="426"/>
      <c r="Y485" s="426"/>
      <c r="Z485" s="426"/>
      <c r="AA485" s="426"/>
    </row>
    <row r="486" spans="1:27" ht="15.75" customHeight="1">
      <c r="A486" s="426"/>
      <c r="B486" s="426"/>
      <c r="C486" s="426"/>
      <c r="D486" s="426"/>
      <c r="E486" s="426"/>
      <c r="F486" s="426"/>
      <c r="G486" s="426"/>
      <c r="H486" s="426"/>
      <c r="I486" s="426"/>
      <c r="J486" s="426"/>
      <c r="K486" s="426"/>
      <c r="L486" s="426"/>
      <c r="M486" s="426"/>
      <c r="N486" s="426"/>
      <c r="O486" s="426"/>
      <c r="P486" s="426"/>
      <c r="Q486" s="426"/>
      <c r="R486" s="426"/>
      <c r="S486" s="426"/>
      <c r="T486" s="426"/>
      <c r="U486" s="426"/>
      <c r="V486" s="426"/>
      <c r="W486" s="426"/>
      <c r="X486" s="426"/>
      <c r="Y486" s="426"/>
      <c r="Z486" s="426"/>
      <c r="AA486" s="426"/>
    </row>
    <row r="487" spans="1:27" ht="15.75" customHeight="1">
      <c r="A487" s="426"/>
      <c r="B487" s="426"/>
      <c r="C487" s="426"/>
      <c r="D487" s="426"/>
      <c r="E487" s="426"/>
      <c r="F487" s="426"/>
      <c r="G487" s="426"/>
      <c r="H487" s="426"/>
      <c r="I487" s="426"/>
      <c r="J487" s="426"/>
      <c r="K487" s="426"/>
      <c r="L487" s="426"/>
      <c r="M487" s="426"/>
      <c r="N487" s="426"/>
      <c r="O487" s="426"/>
      <c r="P487" s="426"/>
      <c r="Q487" s="426"/>
      <c r="R487" s="426"/>
      <c r="S487" s="426"/>
      <c r="T487" s="426"/>
      <c r="U487" s="426"/>
      <c r="V487" s="426"/>
      <c r="W487" s="426"/>
      <c r="X487" s="426"/>
      <c r="Y487" s="426"/>
      <c r="Z487" s="426"/>
      <c r="AA487" s="426"/>
    </row>
    <row r="488" spans="1:27" ht="15.75" customHeight="1">
      <c r="A488" s="426"/>
      <c r="B488" s="426"/>
      <c r="C488" s="426"/>
      <c r="D488" s="426"/>
      <c r="E488" s="426"/>
      <c r="F488" s="426"/>
      <c r="G488" s="426"/>
      <c r="H488" s="426"/>
      <c r="I488" s="426"/>
      <c r="J488" s="426"/>
      <c r="K488" s="426"/>
      <c r="L488" s="426"/>
      <c r="M488" s="426"/>
      <c r="N488" s="426"/>
      <c r="O488" s="426"/>
      <c r="P488" s="426"/>
      <c r="Q488" s="426"/>
      <c r="R488" s="426"/>
      <c r="S488" s="426"/>
      <c r="T488" s="426"/>
      <c r="U488" s="426"/>
      <c r="V488" s="426"/>
      <c r="W488" s="426"/>
      <c r="X488" s="426"/>
      <c r="Y488" s="426"/>
      <c r="Z488" s="426"/>
      <c r="AA488" s="426"/>
    </row>
    <row r="489" spans="1:27" ht="15.75" customHeight="1">
      <c r="A489" s="426"/>
      <c r="B489" s="426"/>
      <c r="C489" s="426"/>
      <c r="D489" s="426"/>
      <c r="E489" s="426"/>
      <c r="F489" s="426"/>
      <c r="G489" s="426"/>
      <c r="H489" s="426"/>
      <c r="I489" s="426"/>
      <c r="J489" s="426"/>
      <c r="K489" s="426"/>
      <c r="L489" s="426"/>
      <c r="M489" s="426"/>
      <c r="N489" s="426"/>
      <c r="O489" s="426"/>
      <c r="P489" s="426"/>
      <c r="Q489" s="426"/>
      <c r="R489" s="426"/>
      <c r="S489" s="426"/>
      <c r="T489" s="426"/>
      <c r="U489" s="426"/>
      <c r="V489" s="426"/>
      <c r="W489" s="426"/>
      <c r="X489" s="426"/>
      <c r="Y489" s="426"/>
      <c r="Z489" s="426"/>
      <c r="AA489" s="426"/>
    </row>
    <row r="490" spans="1:27" ht="15.75" customHeight="1">
      <c r="A490" s="426"/>
      <c r="B490" s="426"/>
      <c r="C490" s="426"/>
      <c r="D490" s="426"/>
      <c r="E490" s="426"/>
      <c r="F490" s="426"/>
      <c r="G490" s="426"/>
      <c r="H490" s="426"/>
      <c r="I490" s="426"/>
      <c r="J490" s="426"/>
      <c r="K490" s="426"/>
      <c r="L490" s="426"/>
      <c r="M490" s="426"/>
      <c r="N490" s="426"/>
      <c r="O490" s="426"/>
      <c r="P490" s="426"/>
      <c r="Q490" s="426"/>
      <c r="R490" s="426"/>
      <c r="S490" s="426"/>
      <c r="T490" s="426"/>
      <c r="U490" s="426"/>
      <c r="V490" s="426"/>
      <c r="W490" s="426"/>
      <c r="X490" s="426"/>
      <c r="Y490" s="426"/>
      <c r="Z490" s="426"/>
      <c r="AA490" s="426"/>
    </row>
    <row r="491" spans="1:27" ht="15.75" customHeight="1">
      <c r="A491" s="426"/>
      <c r="B491" s="426"/>
      <c r="C491" s="426"/>
      <c r="D491" s="426"/>
      <c r="E491" s="426"/>
      <c r="F491" s="426"/>
      <c r="G491" s="426"/>
      <c r="H491" s="426"/>
      <c r="I491" s="426"/>
      <c r="J491" s="426"/>
      <c r="K491" s="426"/>
      <c r="L491" s="426"/>
      <c r="M491" s="426"/>
      <c r="N491" s="426"/>
      <c r="O491" s="426"/>
      <c r="P491" s="426"/>
      <c r="Q491" s="426"/>
      <c r="R491" s="426"/>
      <c r="S491" s="426"/>
      <c r="T491" s="426"/>
      <c r="U491" s="426"/>
      <c r="V491" s="426"/>
      <c r="W491" s="426"/>
      <c r="X491" s="426"/>
      <c r="Y491" s="426"/>
      <c r="Z491" s="426"/>
      <c r="AA491" s="426"/>
    </row>
    <row r="492" spans="1:27" ht="15.75" customHeight="1">
      <c r="A492" s="426"/>
      <c r="B492" s="426"/>
      <c r="C492" s="426"/>
      <c r="D492" s="426"/>
      <c r="E492" s="426"/>
      <c r="F492" s="426"/>
      <c r="G492" s="426"/>
      <c r="H492" s="426"/>
      <c r="I492" s="426"/>
      <c r="J492" s="426"/>
      <c r="K492" s="426"/>
      <c r="L492" s="426"/>
      <c r="M492" s="426"/>
      <c r="N492" s="426"/>
      <c r="O492" s="426"/>
      <c r="P492" s="426"/>
      <c r="Q492" s="426"/>
      <c r="R492" s="426"/>
      <c r="S492" s="426"/>
      <c r="T492" s="426"/>
      <c r="U492" s="426"/>
      <c r="V492" s="426"/>
      <c r="W492" s="426"/>
      <c r="X492" s="426"/>
      <c r="Y492" s="426"/>
      <c r="Z492" s="426"/>
      <c r="AA492" s="426"/>
    </row>
    <row r="493" spans="1:27" ht="15.75" customHeight="1">
      <c r="A493" s="426"/>
      <c r="B493" s="426"/>
      <c r="C493" s="426"/>
      <c r="D493" s="426"/>
      <c r="E493" s="426"/>
      <c r="F493" s="426"/>
      <c r="G493" s="426"/>
      <c r="H493" s="426"/>
      <c r="I493" s="426"/>
      <c r="J493" s="426"/>
      <c r="K493" s="426"/>
      <c r="L493" s="426"/>
      <c r="M493" s="426"/>
      <c r="N493" s="426"/>
      <c r="O493" s="426"/>
      <c r="P493" s="426"/>
      <c r="Q493" s="426"/>
      <c r="R493" s="426"/>
      <c r="S493" s="426"/>
      <c r="T493" s="426"/>
      <c r="U493" s="426"/>
      <c r="V493" s="426"/>
      <c r="W493" s="426"/>
      <c r="X493" s="426"/>
      <c r="Y493" s="426"/>
      <c r="Z493" s="426"/>
      <c r="AA493" s="426"/>
    </row>
    <row r="494" spans="1:27" ht="15.75" customHeight="1">
      <c r="A494" s="426"/>
      <c r="B494" s="426"/>
      <c r="C494" s="426"/>
      <c r="D494" s="426"/>
      <c r="E494" s="426"/>
      <c r="F494" s="426"/>
      <c r="G494" s="426"/>
      <c r="H494" s="426"/>
      <c r="I494" s="426"/>
      <c r="J494" s="426"/>
      <c r="K494" s="426"/>
      <c r="L494" s="426"/>
      <c r="M494" s="426"/>
      <c r="N494" s="426"/>
      <c r="O494" s="426"/>
      <c r="P494" s="426"/>
      <c r="Q494" s="426"/>
      <c r="R494" s="426"/>
      <c r="S494" s="426"/>
      <c r="T494" s="426"/>
      <c r="U494" s="426"/>
      <c r="V494" s="426"/>
      <c r="W494" s="426"/>
      <c r="X494" s="426"/>
      <c r="Y494" s="426"/>
      <c r="Z494" s="426"/>
      <c r="AA494" s="426"/>
    </row>
    <row r="495" spans="1:27" ht="15.75" customHeight="1">
      <c r="A495" s="426"/>
      <c r="B495" s="426"/>
      <c r="C495" s="426"/>
      <c r="D495" s="426"/>
      <c r="E495" s="426"/>
      <c r="F495" s="426"/>
      <c r="G495" s="426"/>
      <c r="H495" s="426"/>
      <c r="I495" s="426"/>
      <c r="J495" s="426"/>
      <c r="K495" s="426"/>
      <c r="L495" s="426"/>
      <c r="M495" s="426"/>
      <c r="N495" s="426"/>
      <c r="O495" s="426"/>
      <c r="P495" s="426"/>
      <c r="Q495" s="426"/>
      <c r="R495" s="426"/>
      <c r="S495" s="426"/>
      <c r="T495" s="426"/>
      <c r="U495" s="426"/>
      <c r="V495" s="426"/>
      <c r="W495" s="426"/>
      <c r="X495" s="426"/>
      <c r="Y495" s="426"/>
      <c r="Z495" s="426"/>
      <c r="AA495" s="426"/>
    </row>
    <row r="496" spans="1:27" ht="15.75" customHeight="1">
      <c r="A496" s="426"/>
      <c r="B496" s="426"/>
      <c r="C496" s="426"/>
      <c r="D496" s="426"/>
      <c r="E496" s="426"/>
      <c r="F496" s="426"/>
      <c r="G496" s="426"/>
      <c r="H496" s="426"/>
      <c r="I496" s="426"/>
      <c r="J496" s="426"/>
      <c r="K496" s="426"/>
      <c r="L496" s="426"/>
      <c r="M496" s="426"/>
      <c r="N496" s="426"/>
      <c r="O496" s="426"/>
      <c r="P496" s="426"/>
      <c r="Q496" s="426"/>
      <c r="R496" s="426"/>
      <c r="S496" s="426"/>
      <c r="T496" s="426"/>
      <c r="U496" s="426"/>
      <c r="V496" s="426"/>
      <c r="W496" s="426"/>
      <c r="X496" s="426"/>
      <c r="Y496" s="426"/>
      <c r="Z496" s="426"/>
      <c r="AA496" s="426"/>
    </row>
    <row r="497" spans="1:27" ht="15.75" customHeight="1">
      <c r="A497" s="426"/>
      <c r="B497" s="426"/>
      <c r="C497" s="426"/>
      <c r="D497" s="426"/>
      <c r="E497" s="426"/>
      <c r="F497" s="426"/>
      <c r="G497" s="426"/>
      <c r="H497" s="426"/>
      <c r="I497" s="426"/>
      <c r="J497" s="426"/>
      <c r="K497" s="426"/>
      <c r="L497" s="426"/>
      <c r="M497" s="426"/>
      <c r="N497" s="426"/>
      <c r="O497" s="426"/>
      <c r="P497" s="426"/>
      <c r="Q497" s="426"/>
      <c r="R497" s="426"/>
      <c r="S497" s="426"/>
      <c r="T497" s="426"/>
      <c r="U497" s="426"/>
      <c r="V497" s="426"/>
      <c r="W497" s="426"/>
      <c r="X497" s="426"/>
      <c r="Y497" s="426"/>
      <c r="Z497" s="426"/>
      <c r="AA497" s="426"/>
    </row>
    <row r="498" spans="1:27" ht="15.75" customHeight="1">
      <c r="A498" s="426"/>
      <c r="B498" s="426"/>
      <c r="C498" s="426"/>
      <c r="D498" s="426"/>
      <c r="E498" s="426"/>
      <c r="F498" s="426"/>
      <c r="G498" s="426"/>
      <c r="H498" s="426"/>
      <c r="I498" s="426"/>
      <c r="J498" s="426"/>
      <c r="K498" s="426"/>
      <c r="L498" s="426"/>
      <c r="M498" s="426"/>
      <c r="N498" s="426"/>
      <c r="O498" s="426"/>
      <c r="P498" s="426"/>
      <c r="Q498" s="426"/>
      <c r="R498" s="426"/>
      <c r="S498" s="426"/>
      <c r="T498" s="426"/>
      <c r="U498" s="426"/>
      <c r="V498" s="426"/>
      <c r="W498" s="426"/>
      <c r="X498" s="426"/>
      <c r="Y498" s="426"/>
      <c r="Z498" s="426"/>
      <c r="AA498" s="426"/>
    </row>
    <row r="499" spans="1:27" ht="15.75" customHeight="1">
      <c r="A499" s="426"/>
      <c r="B499" s="426"/>
      <c r="C499" s="426"/>
      <c r="D499" s="426"/>
      <c r="E499" s="426"/>
      <c r="F499" s="426"/>
      <c r="G499" s="426"/>
      <c r="H499" s="426"/>
      <c r="I499" s="426"/>
      <c r="J499" s="426"/>
      <c r="K499" s="426"/>
      <c r="L499" s="426"/>
      <c r="M499" s="426"/>
      <c r="N499" s="426"/>
      <c r="O499" s="426"/>
      <c r="P499" s="426"/>
      <c r="Q499" s="426"/>
      <c r="R499" s="426"/>
      <c r="S499" s="426"/>
      <c r="T499" s="426"/>
      <c r="U499" s="426"/>
      <c r="V499" s="426"/>
      <c r="W499" s="426"/>
      <c r="X499" s="426"/>
      <c r="Y499" s="426"/>
      <c r="Z499" s="426"/>
      <c r="AA499" s="426"/>
    </row>
    <row r="500" spans="1:27" ht="15.75" customHeight="1">
      <c r="A500" s="426"/>
      <c r="B500" s="426"/>
      <c r="C500" s="426"/>
      <c r="D500" s="426"/>
      <c r="E500" s="426"/>
      <c r="F500" s="426"/>
      <c r="G500" s="426"/>
      <c r="H500" s="426"/>
      <c r="I500" s="426"/>
      <c r="J500" s="426"/>
      <c r="K500" s="426"/>
      <c r="L500" s="426"/>
      <c r="M500" s="426"/>
      <c r="N500" s="426"/>
      <c r="O500" s="426"/>
      <c r="P500" s="426"/>
      <c r="Q500" s="426"/>
      <c r="R500" s="426"/>
      <c r="S500" s="426"/>
      <c r="T500" s="426"/>
      <c r="U500" s="426"/>
      <c r="V500" s="426"/>
      <c r="W500" s="426"/>
      <c r="X500" s="426"/>
      <c r="Y500" s="426"/>
      <c r="Z500" s="426"/>
      <c r="AA500" s="426"/>
    </row>
    <row r="501" spans="1:27" ht="15.75" customHeight="1">
      <c r="A501" s="426"/>
      <c r="B501" s="426"/>
      <c r="C501" s="426"/>
      <c r="D501" s="426"/>
      <c r="E501" s="426"/>
      <c r="F501" s="426"/>
      <c r="G501" s="426"/>
      <c r="H501" s="426"/>
      <c r="I501" s="426"/>
      <c r="J501" s="426"/>
      <c r="K501" s="426"/>
      <c r="L501" s="426"/>
      <c r="M501" s="426"/>
      <c r="N501" s="426"/>
      <c r="O501" s="426"/>
      <c r="P501" s="426"/>
      <c r="Q501" s="426"/>
      <c r="R501" s="426"/>
      <c r="S501" s="426"/>
      <c r="T501" s="426"/>
      <c r="U501" s="426"/>
      <c r="V501" s="426"/>
      <c r="W501" s="426"/>
      <c r="X501" s="426"/>
      <c r="Y501" s="426"/>
      <c r="Z501" s="426"/>
      <c r="AA501" s="426"/>
    </row>
    <row r="502" spans="1:27" ht="15.75" customHeight="1">
      <c r="A502" s="426"/>
      <c r="B502" s="426"/>
      <c r="C502" s="426"/>
      <c r="D502" s="426"/>
      <c r="E502" s="426"/>
      <c r="F502" s="426"/>
      <c r="G502" s="426"/>
      <c r="H502" s="426"/>
      <c r="I502" s="426"/>
      <c r="J502" s="426"/>
      <c r="K502" s="426"/>
      <c r="L502" s="426"/>
      <c r="M502" s="426"/>
      <c r="N502" s="426"/>
      <c r="O502" s="426"/>
      <c r="P502" s="426"/>
      <c r="Q502" s="426"/>
      <c r="R502" s="426"/>
      <c r="S502" s="426"/>
      <c r="T502" s="426"/>
      <c r="U502" s="426"/>
      <c r="V502" s="426"/>
      <c r="W502" s="426"/>
      <c r="X502" s="426"/>
      <c r="Y502" s="426"/>
      <c r="Z502" s="426"/>
      <c r="AA502" s="426"/>
    </row>
    <row r="503" spans="1:27" ht="15.75" customHeight="1">
      <c r="A503" s="426"/>
      <c r="B503" s="426"/>
      <c r="C503" s="426"/>
      <c r="D503" s="426"/>
      <c r="E503" s="426"/>
      <c r="F503" s="426"/>
      <c r="G503" s="426"/>
      <c r="H503" s="426"/>
      <c r="I503" s="426"/>
      <c r="J503" s="426"/>
      <c r="K503" s="426"/>
      <c r="L503" s="426"/>
      <c r="M503" s="426"/>
      <c r="N503" s="426"/>
      <c r="O503" s="426"/>
      <c r="P503" s="426"/>
      <c r="Q503" s="426"/>
      <c r="R503" s="426"/>
      <c r="S503" s="426"/>
      <c r="T503" s="426"/>
      <c r="U503" s="426"/>
      <c r="V503" s="426"/>
      <c r="W503" s="426"/>
      <c r="X503" s="426"/>
      <c r="Y503" s="426"/>
      <c r="Z503" s="426"/>
      <c r="AA503" s="426"/>
    </row>
    <row r="504" spans="1:27" ht="15.75" customHeight="1">
      <c r="A504" s="426"/>
      <c r="B504" s="426"/>
      <c r="C504" s="426"/>
      <c r="D504" s="426"/>
      <c r="E504" s="426"/>
      <c r="F504" s="426"/>
      <c r="G504" s="426"/>
      <c r="H504" s="426"/>
      <c r="I504" s="426"/>
      <c r="J504" s="426"/>
      <c r="K504" s="426"/>
      <c r="L504" s="426"/>
      <c r="M504" s="426"/>
      <c r="N504" s="426"/>
      <c r="O504" s="426"/>
      <c r="P504" s="426"/>
      <c r="Q504" s="426"/>
      <c r="R504" s="426"/>
      <c r="S504" s="426"/>
      <c r="T504" s="426"/>
      <c r="U504" s="426"/>
      <c r="V504" s="426"/>
      <c r="W504" s="426"/>
      <c r="X504" s="426"/>
      <c r="Y504" s="426"/>
      <c r="Z504" s="426"/>
      <c r="AA504" s="426"/>
    </row>
    <row r="505" spans="1:27" ht="15.75" customHeight="1">
      <c r="A505" s="426"/>
      <c r="B505" s="426"/>
      <c r="C505" s="426"/>
      <c r="D505" s="426"/>
      <c r="E505" s="426"/>
      <c r="F505" s="426"/>
      <c r="G505" s="426"/>
      <c r="H505" s="426"/>
      <c r="I505" s="426"/>
      <c r="J505" s="426"/>
      <c r="K505" s="426"/>
      <c r="L505" s="426"/>
      <c r="M505" s="426"/>
      <c r="N505" s="426"/>
      <c r="O505" s="426"/>
      <c r="P505" s="426"/>
      <c r="Q505" s="426"/>
      <c r="R505" s="426"/>
      <c r="S505" s="426"/>
      <c r="T505" s="426"/>
      <c r="U505" s="426"/>
      <c r="V505" s="426"/>
      <c r="W505" s="426"/>
      <c r="X505" s="426"/>
      <c r="Y505" s="426"/>
      <c r="Z505" s="426"/>
      <c r="AA505" s="426"/>
    </row>
    <row r="506" spans="1:27" ht="15.75" customHeight="1">
      <c r="A506" s="426"/>
      <c r="B506" s="426"/>
      <c r="C506" s="426"/>
      <c r="D506" s="426"/>
      <c r="E506" s="426"/>
      <c r="F506" s="426"/>
      <c r="G506" s="426"/>
      <c r="H506" s="426"/>
      <c r="I506" s="426"/>
      <c r="J506" s="426"/>
      <c r="K506" s="426"/>
      <c r="L506" s="426"/>
      <c r="M506" s="426"/>
      <c r="N506" s="426"/>
      <c r="O506" s="426"/>
      <c r="P506" s="426"/>
      <c r="Q506" s="426"/>
      <c r="R506" s="426"/>
      <c r="S506" s="426"/>
      <c r="T506" s="426"/>
      <c r="U506" s="426"/>
      <c r="V506" s="426"/>
      <c r="W506" s="426"/>
      <c r="X506" s="426"/>
      <c r="Y506" s="426"/>
      <c r="Z506" s="426"/>
      <c r="AA506" s="426"/>
    </row>
    <row r="507" spans="1:27" ht="15.75" customHeight="1">
      <c r="A507" s="426"/>
      <c r="B507" s="426"/>
      <c r="C507" s="426"/>
      <c r="D507" s="426"/>
      <c r="E507" s="426"/>
      <c r="F507" s="426"/>
      <c r="G507" s="426"/>
      <c r="H507" s="426"/>
      <c r="I507" s="426"/>
      <c r="J507" s="426"/>
      <c r="K507" s="426"/>
      <c r="L507" s="426"/>
      <c r="M507" s="426"/>
      <c r="N507" s="426"/>
      <c r="O507" s="426"/>
      <c r="P507" s="426"/>
      <c r="Q507" s="426"/>
      <c r="R507" s="426"/>
      <c r="S507" s="426"/>
      <c r="T507" s="426"/>
      <c r="U507" s="426"/>
      <c r="V507" s="426"/>
      <c r="W507" s="426"/>
      <c r="X507" s="426"/>
      <c r="Y507" s="426"/>
      <c r="Z507" s="426"/>
      <c r="AA507" s="426"/>
    </row>
    <row r="508" spans="1:27" ht="15.75" customHeight="1">
      <c r="A508" s="426"/>
      <c r="B508" s="426"/>
      <c r="C508" s="426"/>
      <c r="D508" s="426"/>
      <c r="E508" s="426"/>
      <c r="F508" s="426"/>
      <c r="G508" s="426"/>
      <c r="H508" s="426"/>
      <c r="I508" s="426"/>
      <c r="J508" s="426"/>
      <c r="K508" s="426"/>
      <c r="L508" s="426"/>
      <c r="M508" s="426"/>
      <c r="N508" s="426"/>
      <c r="O508" s="426"/>
      <c r="P508" s="426"/>
      <c r="Q508" s="426"/>
      <c r="R508" s="426"/>
      <c r="S508" s="426"/>
      <c r="T508" s="426"/>
      <c r="U508" s="426"/>
      <c r="V508" s="426"/>
      <c r="W508" s="426"/>
      <c r="X508" s="426"/>
      <c r="Y508" s="426"/>
      <c r="Z508" s="426"/>
      <c r="AA508" s="426"/>
    </row>
    <row r="509" spans="1:27" ht="15.75" customHeight="1">
      <c r="A509" s="426"/>
      <c r="B509" s="426"/>
      <c r="C509" s="426"/>
      <c r="D509" s="426"/>
      <c r="E509" s="426"/>
      <c r="F509" s="426"/>
      <c r="G509" s="426"/>
      <c r="H509" s="426"/>
      <c r="I509" s="426"/>
      <c r="J509" s="426"/>
      <c r="K509" s="426"/>
      <c r="L509" s="426"/>
      <c r="M509" s="426"/>
      <c r="N509" s="426"/>
      <c r="O509" s="426"/>
      <c r="P509" s="426"/>
      <c r="Q509" s="426"/>
      <c r="R509" s="426"/>
      <c r="S509" s="426"/>
      <c r="T509" s="426"/>
      <c r="U509" s="426"/>
      <c r="V509" s="426"/>
      <c r="W509" s="426"/>
      <c r="X509" s="426"/>
      <c r="Y509" s="426"/>
      <c r="Z509" s="426"/>
      <c r="AA509" s="426"/>
    </row>
    <row r="510" spans="1:27" ht="15.75" customHeight="1">
      <c r="A510" s="426"/>
      <c r="B510" s="426"/>
      <c r="C510" s="426"/>
      <c r="D510" s="426"/>
      <c r="E510" s="426"/>
      <c r="F510" s="426"/>
      <c r="G510" s="426"/>
      <c r="H510" s="426"/>
      <c r="I510" s="426"/>
      <c r="J510" s="426"/>
      <c r="K510" s="426"/>
      <c r="L510" s="426"/>
      <c r="M510" s="426"/>
      <c r="N510" s="426"/>
      <c r="O510" s="426"/>
      <c r="P510" s="426"/>
      <c r="Q510" s="426"/>
      <c r="R510" s="426"/>
      <c r="S510" s="426"/>
      <c r="T510" s="426"/>
      <c r="U510" s="426"/>
      <c r="V510" s="426"/>
      <c r="W510" s="426"/>
      <c r="X510" s="426"/>
      <c r="Y510" s="426"/>
      <c r="Z510" s="426"/>
      <c r="AA510" s="426"/>
    </row>
    <row r="511" spans="1:27" ht="15.75" customHeight="1">
      <c r="A511" s="426"/>
      <c r="B511" s="426"/>
      <c r="C511" s="426"/>
      <c r="D511" s="426"/>
      <c r="E511" s="426"/>
      <c r="F511" s="426"/>
      <c r="G511" s="426"/>
      <c r="H511" s="426"/>
      <c r="I511" s="426"/>
      <c r="J511" s="426"/>
      <c r="K511" s="426"/>
      <c r="L511" s="426"/>
      <c r="M511" s="426"/>
      <c r="N511" s="426"/>
      <c r="O511" s="426"/>
      <c r="P511" s="426"/>
      <c r="Q511" s="426"/>
      <c r="R511" s="426"/>
      <c r="S511" s="426"/>
      <c r="T511" s="426"/>
      <c r="U511" s="426"/>
      <c r="V511" s="426"/>
      <c r="W511" s="426"/>
      <c r="X511" s="426"/>
      <c r="Y511" s="426"/>
      <c r="Z511" s="426"/>
      <c r="AA511" s="426"/>
    </row>
    <row r="512" spans="1:27" ht="15.75" customHeight="1">
      <c r="A512" s="426"/>
      <c r="B512" s="426"/>
      <c r="C512" s="426"/>
      <c r="D512" s="426"/>
      <c r="E512" s="426"/>
      <c r="F512" s="426"/>
      <c r="G512" s="426"/>
      <c r="H512" s="426"/>
      <c r="I512" s="426"/>
      <c r="J512" s="426"/>
      <c r="K512" s="426"/>
      <c r="L512" s="426"/>
      <c r="M512" s="426"/>
      <c r="N512" s="426"/>
      <c r="O512" s="426"/>
      <c r="P512" s="426"/>
      <c r="Q512" s="426"/>
      <c r="R512" s="426"/>
      <c r="S512" s="426"/>
      <c r="T512" s="426"/>
      <c r="U512" s="426"/>
      <c r="V512" s="426"/>
      <c r="W512" s="426"/>
      <c r="X512" s="426"/>
      <c r="Y512" s="426"/>
      <c r="Z512" s="426"/>
      <c r="AA512" s="426"/>
    </row>
    <row r="513" spans="1:27" ht="15.75" customHeight="1">
      <c r="A513" s="426"/>
      <c r="B513" s="426"/>
      <c r="C513" s="426"/>
      <c r="D513" s="426"/>
      <c r="E513" s="426"/>
      <c r="F513" s="426"/>
      <c r="G513" s="426"/>
      <c r="H513" s="426"/>
      <c r="I513" s="426"/>
      <c r="J513" s="426"/>
      <c r="K513" s="426"/>
      <c r="L513" s="426"/>
      <c r="M513" s="426"/>
      <c r="N513" s="426"/>
      <c r="O513" s="426"/>
      <c r="P513" s="426"/>
      <c r="Q513" s="426"/>
      <c r="R513" s="426"/>
      <c r="S513" s="426"/>
      <c r="T513" s="426"/>
      <c r="U513" s="426"/>
      <c r="V513" s="426"/>
      <c r="W513" s="426"/>
      <c r="X513" s="426"/>
      <c r="Y513" s="426"/>
      <c r="Z513" s="426"/>
      <c r="AA513" s="426"/>
    </row>
    <row r="514" spans="1:27" ht="15.75" customHeight="1">
      <c r="A514" s="426"/>
      <c r="B514" s="426"/>
      <c r="C514" s="426"/>
      <c r="D514" s="426"/>
      <c r="E514" s="426"/>
      <c r="F514" s="426"/>
      <c r="G514" s="426"/>
      <c r="H514" s="426"/>
      <c r="I514" s="426"/>
      <c r="J514" s="426"/>
      <c r="K514" s="426"/>
      <c r="L514" s="426"/>
      <c r="M514" s="426"/>
      <c r="N514" s="426"/>
      <c r="O514" s="426"/>
      <c r="P514" s="426"/>
      <c r="Q514" s="426"/>
      <c r="R514" s="426"/>
      <c r="S514" s="426"/>
      <c r="T514" s="426"/>
      <c r="U514" s="426"/>
      <c r="V514" s="426"/>
      <c r="W514" s="426"/>
      <c r="X514" s="426"/>
      <c r="Y514" s="426"/>
      <c r="Z514" s="426"/>
      <c r="AA514" s="426"/>
    </row>
    <row r="515" spans="1:27" ht="15.75" customHeight="1">
      <c r="A515" s="426"/>
      <c r="B515" s="426"/>
      <c r="C515" s="426"/>
      <c r="D515" s="426"/>
      <c r="E515" s="426"/>
      <c r="F515" s="426"/>
      <c r="G515" s="426"/>
      <c r="H515" s="426"/>
      <c r="I515" s="426"/>
      <c r="J515" s="426"/>
      <c r="K515" s="426"/>
      <c r="L515" s="426"/>
      <c r="M515" s="426"/>
      <c r="N515" s="426"/>
      <c r="O515" s="426"/>
      <c r="P515" s="426"/>
      <c r="Q515" s="426"/>
      <c r="R515" s="426"/>
      <c r="S515" s="426"/>
      <c r="T515" s="426"/>
      <c r="U515" s="426"/>
      <c r="V515" s="426"/>
      <c r="W515" s="426"/>
      <c r="X515" s="426"/>
      <c r="Y515" s="426"/>
      <c r="Z515" s="426"/>
      <c r="AA515" s="426"/>
    </row>
    <row r="516" spans="1:27" ht="15.75" customHeight="1">
      <c r="A516" s="426"/>
      <c r="B516" s="426"/>
      <c r="C516" s="426"/>
      <c r="D516" s="426"/>
      <c r="E516" s="426"/>
      <c r="F516" s="426"/>
      <c r="G516" s="426"/>
      <c r="H516" s="426"/>
      <c r="I516" s="426"/>
      <c r="J516" s="426"/>
      <c r="K516" s="426"/>
      <c r="L516" s="426"/>
      <c r="M516" s="426"/>
      <c r="N516" s="426"/>
      <c r="O516" s="426"/>
      <c r="P516" s="426"/>
      <c r="Q516" s="426"/>
      <c r="R516" s="426"/>
      <c r="S516" s="426"/>
      <c r="T516" s="426"/>
      <c r="U516" s="426"/>
      <c r="V516" s="426"/>
      <c r="W516" s="426"/>
      <c r="X516" s="426"/>
      <c r="Y516" s="426"/>
      <c r="Z516" s="426"/>
      <c r="AA516" s="426"/>
    </row>
    <row r="517" spans="1:27" ht="15.75" customHeight="1">
      <c r="A517" s="426"/>
      <c r="B517" s="426"/>
      <c r="C517" s="426"/>
      <c r="D517" s="426"/>
      <c r="E517" s="426"/>
      <c r="F517" s="426"/>
      <c r="G517" s="426"/>
      <c r="H517" s="426"/>
      <c r="I517" s="426"/>
      <c r="J517" s="426"/>
      <c r="K517" s="426"/>
      <c r="L517" s="426"/>
      <c r="M517" s="426"/>
      <c r="N517" s="426"/>
      <c r="O517" s="426"/>
      <c r="P517" s="426"/>
      <c r="Q517" s="426"/>
      <c r="R517" s="426"/>
      <c r="S517" s="426"/>
      <c r="T517" s="426"/>
      <c r="U517" s="426"/>
      <c r="V517" s="426"/>
      <c r="W517" s="426"/>
      <c r="X517" s="426"/>
      <c r="Y517" s="426"/>
      <c r="Z517" s="426"/>
      <c r="AA517" s="426"/>
    </row>
    <row r="518" spans="1:27" ht="15.75" customHeight="1">
      <c r="A518" s="426"/>
      <c r="B518" s="426"/>
      <c r="C518" s="426"/>
      <c r="D518" s="426"/>
      <c r="E518" s="426"/>
      <c r="F518" s="426"/>
      <c r="G518" s="426"/>
      <c r="H518" s="426"/>
      <c r="I518" s="426"/>
      <c r="J518" s="426"/>
      <c r="K518" s="426"/>
      <c r="L518" s="426"/>
      <c r="M518" s="426"/>
      <c r="N518" s="426"/>
      <c r="O518" s="426"/>
      <c r="P518" s="426"/>
      <c r="Q518" s="426"/>
      <c r="R518" s="426"/>
      <c r="S518" s="426"/>
      <c r="T518" s="426"/>
      <c r="U518" s="426"/>
      <c r="V518" s="426"/>
      <c r="W518" s="426"/>
      <c r="X518" s="426"/>
      <c r="Y518" s="426"/>
      <c r="Z518" s="426"/>
      <c r="AA518" s="426"/>
    </row>
    <row r="519" spans="1:27" ht="15.75" customHeight="1">
      <c r="A519" s="426"/>
      <c r="B519" s="426"/>
      <c r="C519" s="426"/>
      <c r="D519" s="426"/>
      <c r="E519" s="426"/>
      <c r="F519" s="426"/>
      <c r="G519" s="426"/>
      <c r="H519" s="426"/>
      <c r="I519" s="426"/>
      <c r="J519" s="426"/>
      <c r="K519" s="426"/>
      <c r="L519" s="426"/>
      <c r="M519" s="426"/>
      <c r="N519" s="426"/>
      <c r="O519" s="426"/>
      <c r="P519" s="426"/>
      <c r="Q519" s="426"/>
      <c r="R519" s="426"/>
      <c r="S519" s="426"/>
      <c r="T519" s="426"/>
      <c r="U519" s="426"/>
      <c r="V519" s="426"/>
      <c r="W519" s="426"/>
      <c r="X519" s="426"/>
      <c r="Y519" s="426"/>
      <c r="Z519" s="426"/>
      <c r="AA519" s="426"/>
    </row>
    <row r="520" spans="1:27" ht="15.75" customHeight="1">
      <c r="A520" s="426"/>
      <c r="B520" s="426"/>
      <c r="C520" s="426"/>
      <c r="D520" s="426"/>
      <c r="E520" s="426"/>
      <c r="F520" s="426"/>
      <c r="G520" s="426"/>
      <c r="H520" s="426"/>
      <c r="I520" s="426"/>
      <c r="J520" s="426"/>
      <c r="K520" s="426"/>
      <c r="L520" s="426"/>
      <c r="M520" s="426"/>
      <c r="N520" s="426"/>
      <c r="O520" s="426"/>
      <c r="P520" s="426"/>
      <c r="Q520" s="426"/>
      <c r="R520" s="426"/>
      <c r="S520" s="426"/>
      <c r="T520" s="426"/>
      <c r="U520" s="426"/>
      <c r="V520" s="426"/>
      <c r="W520" s="426"/>
      <c r="X520" s="426"/>
      <c r="Y520" s="426"/>
      <c r="Z520" s="426"/>
      <c r="AA520" s="426"/>
    </row>
    <row r="521" spans="1:27" ht="15.75" customHeight="1">
      <c r="A521" s="426"/>
      <c r="B521" s="426"/>
      <c r="C521" s="426"/>
      <c r="D521" s="426"/>
      <c r="E521" s="426"/>
      <c r="F521" s="426"/>
      <c r="G521" s="426"/>
      <c r="H521" s="426"/>
      <c r="I521" s="426"/>
      <c r="J521" s="426"/>
      <c r="K521" s="426"/>
      <c r="L521" s="426"/>
      <c r="M521" s="426"/>
      <c r="N521" s="426"/>
      <c r="O521" s="426"/>
      <c r="P521" s="426"/>
      <c r="Q521" s="426"/>
      <c r="R521" s="426"/>
      <c r="S521" s="426"/>
      <c r="T521" s="426"/>
      <c r="U521" s="426"/>
      <c r="V521" s="426"/>
      <c r="W521" s="426"/>
      <c r="X521" s="426"/>
      <c r="Y521" s="426"/>
      <c r="Z521" s="426"/>
      <c r="AA521" s="426"/>
    </row>
    <row r="522" spans="1:27" ht="15.75" customHeight="1">
      <c r="A522" s="426"/>
      <c r="B522" s="426"/>
      <c r="C522" s="426"/>
      <c r="D522" s="426"/>
      <c r="E522" s="426"/>
      <c r="F522" s="426"/>
      <c r="G522" s="426"/>
      <c r="H522" s="426"/>
      <c r="I522" s="426"/>
      <c r="J522" s="426"/>
      <c r="K522" s="426"/>
      <c r="L522" s="426"/>
      <c r="M522" s="426"/>
      <c r="N522" s="426"/>
      <c r="O522" s="426"/>
      <c r="P522" s="426"/>
      <c r="Q522" s="426"/>
      <c r="R522" s="426"/>
      <c r="S522" s="426"/>
      <c r="T522" s="426"/>
      <c r="U522" s="426"/>
      <c r="V522" s="426"/>
      <c r="W522" s="426"/>
      <c r="X522" s="426"/>
      <c r="Y522" s="426"/>
      <c r="Z522" s="426"/>
      <c r="AA522" s="426"/>
    </row>
    <row r="523" spans="1:27" ht="15.75" customHeight="1">
      <c r="A523" s="426"/>
      <c r="B523" s="426"/>
      <c r="C523" s="426"/>
      <c r="D523" s="426"/>
      <c r="E523" s="426"/>
      <c r="F523" s="426"/>
      <c r="G523" s="426"/>
      <c r="H523" s="426"/>
      <c r="I523" s="426"/>
      <c r="J523" s="426"/>
      <c r="K523" s="426"/>
      <c r="L523" s="426"/>
      <c r="M523" s="426"/>
      <c r="N523" s="426"/>
      <c r="O523" s="426"/>
      <c r="P523" s="426"/>
      <c r="Q523" s="426"/>
      <c r="R523" s="426"/>
      <c r="S523" s="426"/>
      <c r="T523" s="426"/>
      <c r="U523" s="426"/>
      <c r="V523" s="426"/>
      <c r="W523" s="426"/>
      <c r="X523" s="426"/>
      <c r="Y523" s="426"/>
      <c r="Z523" s="426"/>
      <c r="AA523" s="426"/>
    </row>
    <row r="524" spans="1:27" ht="15.75" customHeight="1">
      <c r="A524" s="426"/>
      <c r="B524" s="426"/>
      <c r="C524" s="426"/>
      <c r="D524" s="426"/>
      <c r="E524" s="426"/>
      <c r="F524" s="426"/>
      <c r="G524" s="426"/>
      <c r="H524" s="426"/>
      <c r="I524" s="426"/>
      <c r="J524" s="426"/>
      <c r="K524" s="426"/>
      <c r="L524" s="426"/>
      <c r="M524" s="426"/>
      <c r="N524" s="426"/>
      <c r="O524" s="426"/>
      <c r="P524" s="426"/>
      <c r="Q524" s="426"/>
      <c r="R524" s="426"/>
      <c r="S524" s="426"/>
      <c r="T524" s="426"/>
      <c r="U524" s="426"/>
      <c r="V524" s="426"/>
      <c r="W524" s="426"/>
      <c r="X524" s="426"/>
      <c r="Y524" s="426"/>
      <c r="Z524" s="426"/>
      <c r="AA524" s="426"/>
    </row>
    <row r="525" spans="1:27" ht="15.75" customHeight="1">
      <c r="A525" s="426"/>
      <c r="B525" s="426"/>
      <c r="C525" s="426"/>
      <c r="D525" s="426"/>
      <c r="E525" s="426"/>
      <c r="F525" s="426"/>
      <c r="G525" s="426"/>
      <c r="H525" s="426"/>
      <c r="I525" s="426"/>
      <c r="J525" s="426"/>
      <c r="K525" s="426"/>
      <c r="L525" s="426"/>
      <c r="M525" s="426"/>
      <c r="N525" s="426"/>
      <c r="O525" s="426"/>
      <c r="P525" s="426"/>
      <c r="Q525" s="426"/>
      <c r="R525" s="426"/>
      <c r="S525" s="426"/>
      <c r="T525" s="426"/>
      <c r="U525" s="426"/>
      <c r="V525" s="426"/>
      <c r="W525" s="426"/>
      <c r="X525" s="426"/>
      <c r="Y525" s="426"/>
      <c r="Z525" s="426"/>
      <c r="AA525" s="426"/>
    </row>
    <row r="526" spans="1:27" ht="15.75" customHeight="1">
      <c r="A526" s="426"/>
      <c r="B526" s="426"/>
      <c r="C526" s="426"/>
      <c r="D526" s="426"/>
      <c r="E526" s="426"/>
      <c r="F526" s="426"/>
      <c r="G526" s="426"/>
      <c r="H526" s="426"/>
      <c r="I526" s="426"/>
      <c r="J526" s="426"/>
      <c r="K526" s="426"/>
      <c r="L526" s="426"/>
      <c r="M526" s="426"/>
      <c r="N526" s="426"/>
      <c r="O526" s="426"/>
      <c r="P526" s="426"/>
      <c r="Q526" s="426"/>
      <c r="R526" s="426"/>
      <c r="S526" s="426"/>
      <c r="T526" s="426"/>
      <c r="U526" s="426"/>
      <c r="V526" s="426"/>
      <c r="W526" s="426"/>
      <c r="X526" s="426"/>
      <c r="Y526" s="426"/>
      <c r="Z526" s="426"/>
      <c r="AA526" s="426"/>
    </row>
    <row r="527" spans="1:27" ht="15.75" customHeight="1">
      <c r="A527" s="426"/>
      <c r="B527" s="426"/>
      <c r="C527" s="426"/>
      <c r="D527" s="426"/>
      <c r="E527" s="426"/>
      <c r="F527" s="426"/>
      <c r="G527" s="426"/>
      <c r="H527" s="426"/>
      <c r="I527" s="426"/>
      <c r="J527" s="426"/>
      <c r="K527" s="426"/>
      <c r="L527" s="426"/>
      <c r="M527" s="426"/>
      <c r="N527" s="426"/>
      <c r="O527" s="426"/>
      <c r="P527" s="426"/>
      <c r="Q527" s="426"/>
      <c r="R527" s="426"/>
      <c r="S527" s="426"/>
      <c r="T527" s="426"/>
      <c r="U527" s="426"/>
      <c r="V527" s="426"/>
      <c r="W527" s="426"/>
      <c r="X527" s="426"/>
      <c r="Y527" s="426"/>
      <c r="Z527" s="426"/>
      <c r="AA527" s="426"/>
    </row>
    <row r="528" spans="1:27" ht="15.75" customHeight="1">
      <c r="A528" s="426"/>
      <c r="B528" s="426"/>
      <c r="C528" s="426"/>
      <c r="D528" s="426"/>
      <c r="E528" s="426"/>
      <c r="F528" s="426"/>
      <c r="G528" s="426"/>
      <c r="H528" s="426"/>
      <c r="I528" s="426"/>
      <c r="J528" s="426"/>
      <c r="K528" s="426"/>
      <c r="L528" s="426"/>
      <c r="M528" s="426"/>
      <c r="N528" s="426"/>
      <c r="O528" s="426"/>
      <c r="P528" s="426"/>
      <c r="Q528" s="426"/>
      <c r="R528" s="426"/>
      <c r="S528" s="426"/>
      <c r="T528" s="426"/>
      <c r="U528" s="426"/>
      <c r="V528" s="426"/>
      <c r="W528" s="426"/>
      <c r="X528" s="426"/>
      <c r="Y528" s="426"/>
      <c r="Z528" s="426"/>
      <c r="AA528" s="426"/>
    </row>
    <row r="529" spans="1:27" ht="15.75" customHeight="1">
      <c r="A529" s="426"/>
      <c r="B529" s="426"/>
      <c r="C529" s="426"/>
      <c r="D529" s="426"/>
      <c r="E529" s="426"/>
      <c r="F529" s="426"/>
      <c r="G529" s="426"/>
      <c r="H529" s="426"/>
      <c r="I529" s="426"/>
      <c r="J529" s="426"/>
      <c r="K529" s="426"/>
      <c r="L529" s="426"/>
      <c r="M529" s="426"/>
      <c r="N529" s="426"/>
      <c r="O529" s="426"/>
      <c r="P529" s="426"/>
      <c r="Q529" s="426"/>
      <c r="R529" s="426"/>
      <c r="S529" s="426"/>
      <c r="T529" s="426"/>
      <c r="U529" s="426"/>
      <c r="V529" s="426"/>
      <c r="W529" s="426"/>
      <c r="X529" s="426"/>
      <c r="Y529" s="426"/>
      <c r="Z529" s="426"/>
      <c r="AA529" s="426"/>
    </row>
    <row r="530" spans="1:27" ht="15.75" customHeight="1">
      <c r="A530" s="426"/>
      <c r="B530" s="426"/>
      <c r="C530" s="426"/>
      <c r="D530" s="426"/>
      <c r="E530" s="426"/>
      <c r="F530" s="426"/>
      <c r="G530" s="426"/>
      <c r="H530" s="426"/>
      <c r="I530" s="426"/>
      <c r="J530" s="426"/>
      <c r="K530" s="426"/>
      <c r="L530" s="426"/>
      <c r="M530" s="426"/>
      <c r="N530" s="426"/>
      <c r="O530" s="426"/>
      <c r="P530" s="426"/>
      <c r="Q530" s="426"/>
      <c r="R530" s="426"/>
      <c r="S530" s="426"/>
      <c r="T530" s="426"/>
      <c r="U530" s="426"/>
      <c r="V530" s="426"/>
      <c r="W530" s="426"/>
      <c r="X530" s="426"/>
      <c r="Y530" s="426"/>
      <c r="Z530" s="426"/>
      <c r="AA530" s="426"/>
    </row>
    <row r="531" spans="1:27" ht="15.75" customHeight="1">
      <c r="A531" s="426"/>
      <c r="B531" s="426"/>
      <c r="C531" s="426"/>
      <c r="D531" s="426"/>
      <c r="E531" s="426"/>
      <c r="F531" s="426"/>
      <c r="G531" s="426"/>
      <c r="H531" s="426"/>
      <c r="I531" s="426"/>
      <c r="J531" s="426"/>
      <c r="K531" s="426"/>
      <c r="L531" s="426"/>
      <c r="M531" s="426"/>
      <c r="N531" s="426"/>
      <c r="O531" s="426"/>
      <c r="P531" s="426"/>
      <c r="Q531" s="426"/>
      <c r="R531" s="426"/>
      <c r="S531" s="426"/>
      <c r="T531" s="426"/>
      <c r="U531" s="426"/>
      <c r="V531" s="426"/>
      <c r="W531" s="426"/>
      <c r="X531" s="426"/>
      <c r="Y531" s="426"/>
      <c r="Z531" s="426"/>
      <c r="AA531" s="426"/>
    </row>
    <row r="532" spans="1:27" ht="15.75" customHeight="1">
      <c r="A532" s="426"/>
      <c r="B532" s="426"/>
      <c r="C532" s="426"/>
      <c r="D532" s="426"/>
      <c r="E532" s="426"/>
      <c r="F532" s="426"/>
      <c r="G532" s="426"/>
      <c r="H532" s="426"/>
      <c r="I532" s="426"/>
      <c r="J532" s="426"/>
      <c r="K532" s="426"/>
      <c r="L532" s="426"/>
      <c r="M532" s="426"/>
      <c r="N532" s="426"/>
      <c r="O532" s="426"/>
      <c r="P532" s="426"/>
      <c r="Q532" s="426"/>
      <c r="R532" s="426"/>
      <c r="S532" s="426"/>
      <c r="T532" s="426"/>
      <c r="U532" s="426"/>
      <c r="V532" s="426"/>
      <c r="W532" s="426"/>
      <c r="X532" s="426"/>
      <c r="Y532" s="426"/>
      <c r="Z532" s="426"/>
      <c r="AA532" s="426"/>
    </row>
    <row r="533" spans="1:27" ht="15.75" customHeight="1">
      <c r="A533" s="426"/>
      <c r="B533" s="426"/>
      <c r="C533" s="426"/>
      <c r="D533" s="426"/>
      <c r="E533" s="426"/>
      <c r="F533" s="426"/>
      <c r="G533" s="426"/>
      <c r="H533" s="426"/>
      <c r="I533" s="426"/>
      <c r="J533" s="426"/>
      <c r="K533" s="426"/>
      <c r="L533" s="426"/>
      <c r="M533" s="426"/>
      <c r="N533" s="426"/>
      <c r="O533" s="426"/>
      <c r="P533" s="426"/>
      <c r="Q533" s="426"/>
      <c r="R533" s="426"/>
      <c r="S533" s="426"/>
      <c r="T533" s="426"/>
      <c r="U533" s="426"/>
      <c r="V533" s="426"/>
      <c r="W533" s="426"/>
      <c r="X533" s="426"/>
      <c r="Y533" s="426"/>
      <c r="Z533" s="426"/>
      <c r="AA533" s="426"/>
    </row>
    <row r="534" spans="1:27" ht="15.75" customHeight="1">
      <c r="A534" s="426"/>
      <c r="B534" s="426"/>
      <c r="C534" s="426"/>
      <c r="D534" s="426"/>
      <c r="E534" s="426"/>
      <c r="F534" s="426"/>
      <c r="G534" s="426"/>
      <c r="H534" s="426"/>
      <c r="I534" s="426"/>
      <c r="J534" s="426"/>
      <c r="K534" s="426"/>
      <c r="L534" s="426"/>
      <c r="M534" s="426"/>
      <c r="N534" s="426"/>
      <c r="O534" s="426"/>
      <c r="P534" s="426"/>
      <c r="Q534" s="426"/>
      <c r="R534" s="426"/>
      <c r="S534" s="426"/>
      <c r="T534" s="426"/>
      <c r="U534" s="426"/>
      <c r="V534" s="426"/>
      <c r="W534" s="426"/>
      <c r="X534" s="426"/>
      <c r="Y534" s="426"/>
      <c r="Z534" s="426"/>
      <c r="AA534" s="426"/>
    </row>
    <row r="535" spans="1:27" ht="15.75" customHeight="1">
      <c r="A535" s="426"/>
      <c r="B535" s="426"/>
      <c r="C535" s="426"/>
      <c r="D535" s="426"/>
      <c r="E535" s="426"/>
      <c r="F535" s="426"/>
      <c r="G535" s="426"/>
      <c r="H535" s="426"/>
      <c r="I535" s="426"/>
      <c r="J535" s="426"/>
      <c r="K535" s="426"/>
      <c r="L535" s="426"/>
      <c r="M535" s="426"/>
      <c r="N535" s="426"/>
      <c r="O535" s="426"/>
      <c r="P535" s="426"/>
      <c r="Q535" s="426"/>
      <c r="R535" s="426"/>
      <c r="S535" s="426"/>
      <c r="T535" s="426"/>
      <c r="U535" s="426"/>
      <c r="V535" s="426"/>
      <c r="W535" s="426"/>
      <c r="X535" s="426"/>
      <c r="Y535" s="426"/>
      <c r="Z535" s="426"/>
      <c r="AA535" s="426"/>
    </row>
    <row r="536" spans="1:27" ht="15.75" customHeight="1">
      <c r="A536" s="426"/>
      <c r="B536" s="426"/>
      <c r="C536" s="426"/>
      <c r="D536" s="426"/>
      <c r="E536" s="426"/>
      <c r="F536" s="426"/>
      <c r="G536" s="426"/>
      <c r="H536" s="426"/>
      <c r="I536" s="426"/>
      <c r="J536" s="426"/>
      <c r="K536" s="426"/>
      <c r="L536" s="426"/>
      <c r="M536" s="426"/>
      <c r="N536" s="426"/>
      <c r="O536" s="426"/>
      <c r="P536" s="426"/>
      <c r="Q536" s="426"/>
      <c r="R536" s="426"/>
      <c r="S536" s="426"/>
      <c r="T536" s="426"/>
      <c r="U536" s="426"/>
      <c r="V536" s="426"/>
      <c r="W536" s="426"/>
      <c r="X536" s="426"/>
      <c r="Y536" s="426"/>
      <c r="Z536" s="426"/>
      <c r="AA536" s="426"/>
    </row>
    <row r="537" spans="1:27" ht="15.75" customHeight="1">
      <c r="A537" s="426"/>
      <c r="B537" s="426"/>
      <c r="C537" s="426"/>
      <c r="D537" s="426"/>
      <c r="E537" s="426"/>
      <c r="F537" s="426"/>
      <c r="G537" s="426"/>
      <c r="H537" s="426"/>
      <c r="I537" s="426"/>
      <c r="J537" s="426"/>
      <c r="K537" s="426"/>
      <c r="L537" s="426"/>
      <c r="M537" s="426"/>
      <c r="N537" s="426"/>
      <c r="O537" s="426"/>
      <c r="P537" s="426"/>
      <c r="Q537" s="426"/>
      <c r="R537" s="426"/>
      <c r="S537" s="426"/>
      <c r="T537" s="426"/>
      <c r="U537" s="426"/>
      <c r="V537" s="426"/>
      <c r="W537" s="426"/>
      <c r="X537" s="426"/>
      <c r="Y537" s="426"/>
      <c r="Z537" s="426"/>
      <c r="AA537" s="426"/>
    </row>
    <row r="538" spans="1:27" ht="15.75" customHeight="1">
      <c r="A538" s="426"/>
      <c r="B538" s="426"/>
      <c r="C538" s="426"/>
      <c r="D538" s="426"/>
      <c r="E538" s="426"/>
      <c r="F538" s="426"/>
      <c r="G538" s="426"/>
      <c r="H538" s="426"/>
      <c r="I538" s="426"/>
      <c r="J538" s="426"/>
      <c r="K538" s="426"/>
      <c r="L538" s="426"/>
      <c r="M538" s="426"/>
      <c r="N538" s="426"/>
      <c r="O538" s="426"/>
      <c r="P538" s="426"/>
      <c r="Q538" s="426"/>
      <c r="R538" s="426"/>
      <c r="S538" s="426"/>
      <c r="T538" s="426"/>
      <c r="U538" s="426"/>
      <c r="V538" s="426"/>
      <c r="W538" s="426"/>
      <c r="X538" s="426"/>
      <c r="Y538" s="426"/>
      <c r="Z538" s="426"/>
      <c r="AA538" s="426"/>
    </row>
    <row r="539" spans="1:27" ht="15.75" customHeight="1">
      <c r="A539" s="426"/>
      <c r="B539" s="426"/>
      <c r="C539" s="426"/>
      <c r="D539" s="426"/>
      <c r="E539" s="426"/>
      <c r="F539" s="426"/>
      <c r="G539" s="426"/>
      <c r="H539" s="426"/>
      <c r="I539" s="426"/>
      <c r="J539" s="426"/>
      <c r="K539" s="426"/>
      <c r="L539" s="426"/>
      <c r="M539" s="426"/>
      <c r="N539" s="426"/>
      <c r="O539" s="426"/>
      <c r="P539" s="426"/>
      <c r="Q539" s="426"/>
      <c r="R539" s="426"/>
      <c r="S539" s="426"/>
      <c r="T539" s="426"/>
      <c r="U539" s="426"/>
      <c r="V539" s="426"/>
      <c r="W539" s="426"/>
      <c r="X539" s="426"/>
      <c r="Y539" s="426"/>
      <c r="Z539" s="426"/>
      <c r="AA539" s="426"/>
    </row>
    <row r="540" spans="1:27" ht="15.75" customHeight="1">
      <c r="A540" s="426"/>
      <c r="B540" s="426"/>
      <c r="C540" s="426"/>
      <c r="D540" s="426"/>
      <c r="E540" s="426"/>
      <c r="F540" s="426"/>
      <c r="G540" s="426"/>
      <c r="H540" s="426"/>
      <c r="I540" s="426"/>
      <c r="J540" s="426"/>
      <c r="K540" s="426"/>
      <c r="L540" s="426"/>
      <c r="M540" s="426"/>
      <c r="N540" s="426"/>
      <c r="O540" s="426"/>
      <c r="P540" s="426"/>
      <c r="Q540" s="426"/>
      <c r="R540" s="426"/>
      <c r="S540" s="426"/>
      <c r="T540" s="426"/>
      <c r="U540" s="426"/>
      <c r="V540" s="426"/>
      <c r="W540" s="426"/>
      <c r="X540" s="426"/>
      <c r="Y540" s="426"/>
      <c r="Z540" s="426"/>
      <c r="AA540" s="426"/>
    </row>
    <row r="541" spans="1:27" ht="15.75" customHeight="1">
      <c r="A541" s="426"/>
      <c r="B541" s="426"/>
      <c r="C541" s="426"/>
      <c r="D541" s="426"/>
      <c r="E541" s="426"/>
      <c r="F541" s="426"/>
      <c r="G541" s="426"/>
      <c r="H541" s="426"/>
      <c r="I541" s="426"/>
      <c r="J541" s="426"/>
      <c r="K541" s="426"/>
      <c r="L541" s="426"/>
      <c r="M541" s="426"/>
      <c r="N541" s="426"/>
      <c r="O541" s="426"/>
      <c r="P541" s="426"/>
      <c r="Q541" s="426"/>
      <c r="R541" s="426"/>
      <c r="S541" s="426"/>
      <c r="T541" s="426"/>
      <c r="U541" s="426"/>
      <c r="V541" s="426"/>
      <c r="W541" s="426"/>
      <c r="X541" s="426"/>
      <c r="Y541" s="426"/>
      <c r="Z541" s="426"/>
      <c r="AA541" s="426"/>
    </row>
    <row r="542" spans="1:27" ht="15.75" customHeight="1">
      <c r="A542" s="426"/>
      <c r="B542" s="426"/>
      <c r="C542" s="426"/>
      <c r="D542" s="426"/>
      <c r="E542" s="426"/>
      <c r="F542" s="426"/>
      <c r="G542" s="426"/>
      <c r="H542" s="426"/>
      <c r="I542" s="426"/>
      <c r="J542" s="426"/>
      <c r="K542" s="426"/>
      <c r="L542" s="426"/>
      <c r="M542" s="426"/>
      <c r="N542" s="426"/>
      <c r="O542" s="426"/>
      <c r="P542" s="426"/>
      <c r="Q542" s="426"/>
      <c r="R542" s="426"/>
      <c r="S542" s="426"/>
      <c r="T542" s="426"/>
      <c r="U542" s="426"/>
      <c r="V542" s="426"/>
      <c r="W542" s="426"/>
      <c r="X542" s="426"/>
      <c r="Y542" s="426"/>
      <c r="Z542" s="426"/>
      <c r="AA542" s="426"/>
    </row>
    <row r="543" spans="1:27" ht="15.75" customHeight="1">
      <c r="A543" s="426"/>
      <c r="B543" s="426"/>
      <c r="C543" s="426"/>
      <c r="D543" s="426"/>
      <c r="E543" s="426"/>
      <c r="F543" s="426"/>
      <c r="G543" s="426"/>
      <c r="H543" s="426"/>
      <c r="I543" s="426"/>
      <c r="J543" s="426"/>
      <c r="K543" s="426"/>
      <c r="L543" s="426"/>
      <c r="M543" s="426"/>
      <c r="N543" s="426"/>
      <c r="O543" s="426"/>
      <c r="P543" s="426"/>
      <c r="Q543" s="426"/>
      <c r="R543" s="426"/>
      <c r="S543" s="426"/>
      <c r="T543" s="426"/>
      <c r="U543" s="426"/>
      <c r="V543" s="426"/>
      <c r="W543" s="426"/>
      <c r="X543" s="426"/>
      <c r="Y543" s="426"/>
      <c r="Z543" s="426"/>
      <c r="AA543" s="426"/>
    </row>
    <row r="544" spans="1:27" ht="15.75" customHeight="1">
      <c r="A544" s="426"/>
      <c r="B544" s="426"/>
      <c r="C544" s="426"/>
      <c r="D544" s="426"/>
      <c r="E544" s="426"/>
      <c r="F544" s="426"/>
      <c r="G544" s="426"/>
      <c r="H544" s="426"/>
      <c r="I544" s="426"/>
      <c r="J544" s="426"/>
      <c r="K544" s="426"/>
      <c r="L544" s="426"/>
      <c r="M544" s="426"/>
      <c r="N544" s="426"/>
      <c r="O544" s="426"/>
      <c r="P544" s="426"/>
      <c r="Q544" s="426"/>
      <c r="R544" s="426"/>
      <c r="S544" s="426"/>
      <c r="T544" s="426"/>
      <c r="U544" s="426"/>
      <c r="V544" s="426"/>
      <c r="W544" s="426"/>
      <c r="X544" s="426"/>
      <c r="Y544" s="426"/>
      <c r="Z544" s="426"/>
      <c r="AA544" s="426"/>
    </row>
    <row r="545" spans="1:27" ht="15.75" customHeight="1">
      <c r="A545" s="426"/>
      <c r="B545" s="426"/>
      <c r="C545" s="426"/>
      <c r="D545" s="426"/>
      <c r="E545" s="426"/>
      <c r="F545" s="426"/>
      <c r="G545" s="426"/>
      <c r="H545" s="426"/>
      <c r="I545" s="426"/>
      <c r="J545" s="426"/>
      <c r="K545" s="426"/>
      <c r="L545" s="426"/>
      <c r="M545" s="426"/>
      <c r="N545" s="426"/>
      <c r="O545" s="426"/>
      <c r="P545" s="426"/>
      <c r="Q545" s="426"/>
      <c r="R545" s="426"/>
      <c r="S545" s="426"/>
      <c r="T545" s="426"/>
      <c r="U545" s="426"/>
      <c r="V545" s="426"/>
      <c r="W545" s="426"/>
      <c r="X545" s="426"/>
      <c r="Y545" s="426"/>
      <c r="Z545" s="426"/>
      <c r="AA545" s="426"/>
    </row>
    <row r="546" spans="1:27" ht="15.75" customHeight="1">
      <c r="A546" s="426"/>
      <c r="B546" s="426"/>
      <c r="C546" s="426"/>
      <c r="D546" s="426"/>
      <c r="E546" s="426"/>
      <c r="F546" s="426"/>
      <c r="G546" s="426"/>
      <c r="H546" s="426"/>
      <c r="I546" s="426"/>
      <c r="J546" s="426"/>
      <c r="K546" s="426"/>
      <c r="L546" s="426"/>
      <c r="M546" s="426"/>
      <c r="N546" s="426"/>
      <c r="O546" s="426"/>
      <c r="P546" s="426"/>
      <c r="Q546" s="426"/>
      <c r="R546" s="426"/>
      <c r="S546" s="426"/>
      <c r="T546" s="426"/>
      <c r="U546" s="426"/>
      <c r="V546" s="426"/>
      <c r="W546" s="426"/>
      <c r="X546" s="426"/>
      <c r="Y546" s="426"/>
      <c r="Z546" s="426"/>
      <c r="AA546" s="426"/>
    </row>
    <row r="547" spans="1:27" ht="15.75" customHeight="1">
      <c r="A547" s="426"/>
      <c r="B547" s="426"/>
      <c r="C547" s="426"/>
      <c r="D547" s="426"/>
      <c r="E547" s="426"/>
      <c r="F547" s="426"/>
      <c r="G547" s="426"/>
      <c r="H547" s="426"/>
      <c r="I547" s="426"/>
      <c r="J547" s="426"/>
      <c r="K547" s="426"/>
      <c r="L547" s="426"/>
      <c r="M547" s="426"/>
      <c r="N547" s="426"/>
      <c r="O547" s="426"/>
      <c r="P547" s="426"/>
      <c r="Q547" s="426"/>
      <c r="R547" s="426"/>
      <c r="S547" s="426"/>
      <c r="T547" s="426"/>
      <c r="U547" s="426"/>
      <c r="V547" s="426"/>
      <c r="W547" s="426"/>
      <c r="X547" s="426"/>
      <c r="Y547" s="426"/>
      <c r="Z547" s="426"/>
      <c r="AA547" s="426"/>
    </row>
    <row r="548" spans="1:27" ht="15.75" customHeight="1">
      <c r="A548" s="426"/>
      <c r="B548" s="426"/>
      <c r="C548" s="426"/>
      <c r="D548" s="426"/>
      <c r="E548" s="426"/>
      <c r="F548" s="426"/>
      <c r="G548" s="426"/>
      <c r="H548" s="426"/>
      <c r="I548" s="426"/>
      <c r="J548" s="426"/>
      <c r="K548" s="426"/>
      <c r="L548" s="426"/>
      <c r="M548" s="426"/>
      <c r="N548" s="426"/>
      <c r="O548" s="426"/>
      <c r="P548" s="426"/>
      <c r="Q548" s="426"/>
      <c r="R548" s="426"/>
      <c r="S548" s="426"/>
      <c r="T548" s="426"/>
      <c r="U548" s="426"/>
      <c r="V548" s="426"/>
      <c r="W548" s="426"/>
      <c r="X548" s="426"/>
      <c r="Y548" s="426"/>
      <c r="Z548" s="426"/>
      <c r="AA548" s="426"/>
    </row>
    <row r="549" spans="1:27" ht="15.75" customHeight="1">
      <c r="A549" s="426"/>
      <c r="B549" s="426"/>
      <c r="C549" s="426"/>
      <c r="D549" s="426"/>
      <c r="E549" s="426"/>
      <c r="F549" s="426"/>
      <c r="G549" s="426"/>
      <c r="H549" s="426"/>
      <c r="I549" s="426"/>
      <c r="J549" s="426"/>
      <c r="K549" s="426"/>
      <c r="L549" s="426"/>
      <c r="M549" s="426"/>
      <c r="N549" s="426"/>
      <c r="O549" s="426"/>
      <c r="P549" s="426"/>
      <c r="Q549" s="426"/>
      <c r="R549" s="426"/>
      <c r="S549" s="426"/>
      <c r="T549" s="426"/>
      <c r="U549" s="426"/>
      <c r="V549" s="426"/>
      <c r="W549" s="426"/>
      <c r="X549" s="426"/>
      <c r="Y549" s="426"/>
      <c r="Z549" s="426"/>
      <c r="AA549" s="426"/>
    </row>
    <row r="550" spans="1:27" ht="15.75" customHeight="1">
      <c r="A550" s="426"/>
      <c r="B550" s="426"/>
      <c r="C550" s="426"/>
      <c r="D550" s="426"/>
      <c r="E550" s="426"/>
      <c r="F550" s="426"/>
      <c r="G550" s="426"/>
      <c r="H550" s="426"/>
      <c r="I550" s="426"/>
      <c r="J550" s="426"/>
      <c r="K550" s="426"/>
      <c r="L550" s="426"/>
      <c r="M550" s="426"/>
      <c r="N550" s="426"/>
      <c r="O550" s="426"/>
      <c r="P550" s="426"/>
      <c r="Q550" s="426"/>
      <c r="R550" s="426"/>
      <c r="S550" s="426"/>
      <c r="T550" s="426"/>
      <c r="U550" s="426"/>
      <c r="V550" s="426"/>
      <c r="W550" s="426"/>
      <c r="X550" s="426"/>
      <c r="Y550" s="426"/>
      <c r="Z550" s="426"/>
      <c r="AA550" s="426"/>
    </row>
    <row r="551" spans="1:27" ht="15.75" customHeight="1">
      <c r="A551" s="426"/>
      <c r="B551" s="426"/>
      <c r="C551" s="426"/>
      <c r="D551" s="426"/>
      <c r="E551" s="426"/>
      <c r="F551" s="426"/>
      <c r="G551" s="426"/>
      <c r="H551" s="426"/>
      <c r="I551" s="426"/>
      <c r="J551" s="426"/>
      <c r="K551" s="426"/>
      <c r="L551" s="426"/>
      <c r="M551" s="426"/>
      <c r="N551" s="426"/>
      <c r="O551" s="426"/>
      <c r="P551" s="426"/>
      <c r="Q551" s="426"/>
      <c r="R551" s="426"/>
      <c r="S551" s="426"/>
      <c r="T551" s="426"/>
      <c r="U551" s="426"/>
      <c r="V551" s="426"/>
      <c r="W551" s="426"/>
      <c r="X551" s="426"/>
      <c r="Y551" s="426"/>
      <c r="Z551" s="426"/>
      <c r="AA551" s="426"/>
    </row>
    <row r="552" spans="1:27" ht="15.75" customHeight="1">
      <c r="A552" s="426"/>
      <c r="B552" s="426"/>
      <c r="C552" s="426"/>
      <c r="D552" s="426"/>
      <c r="E552" s="426"/>
      <c r="F552" s="426"/>
      <c r="G552" s="426"/>
      <c r="H552" s="426"/>
      <c r="I552" s="426"/>
      <c r="J552" s="426"/>
      <c r="K552" s="426"/>
      <c r="L552" s="426"/>
      <c r="M552" s="426"/>
      <c r="N552" s="426"/>
      <c r="O552" s="426"/>
      <c r="P552" s="426"/>
      <c r="Q552" s="426"/>
      <c r="R552" s="426"/>
      <c r="S552" s="426"/>
      <c r="T552" s="426"/>
      <c r="U552" s="426"/>
      <c r="V552" s="426"/>
      <c r="W552" s="426"/>
      <c r="X552" s="426"/>
      <c r="Y552" s="426"/>
      <c r="Z552" s="426"/>
      <c r="AA552" s="426"/>
    </row>
    <row r="553" spans="1:27" ht="15.75" customHeight="1">
      <c r="A553" s="426"/>
      <c r="B553" s="426"/>
      <c r="C553" s="426"/>
      <c r="D553" s="426"/>
      <c r="E553" s="426"/>
      <c r="F553" s="426"/>
      <c r="G553" s="426"/>
      <c r="H553" s="426"/>
      <c r="I553" s="426"/>
      <c r="J553" s="426"/>
      <c r="K553" s="426"/>
      <c r="L553" s="426"/>
      <c r="M553" s="426"/>
      <c r="N553" s="426"/>
      <c r="O553" s="426"/>
      <c r="P553" s="426"/>
      <c r="Q553" s="426"/>
      <c r="R553" s="426"/>
      <c r="S553" s="426"/>
      <c r="T553" s="426"/>
      <c r="U553" s="426"/>
      <c r="V553" s="426"/>
      <c r="W553" s="426"/>
      <c r="X553" s="426"/>
      <c r="Y553" s="426"/>
      <c r="Z553" s="426"/>
      <c r="AA553" s="426"/>
    </row>
    <row r="554" spans="1:27" ht="15.75" customHeight="1">
      <c r="A554" s="426"/>
      <c r="B554" s="426"/>
      <c r="C554" s="426"/>
      <c r="D554" s="426"/>
      <c r="E554" s="426"/>
      <c r="F554" s="426"/>
      <c r="G554" s="426"/>
      <c r="H554" s="426"/>
      <c r="I554" s="426"/>
      <c r="J554" s="426"/>
      <c r="K554" s="426"/>
      <c r="L554" s="426"/>
      <c r="M554" s="426"/>
      <c r="N554" s="426"/>
      <c r="O554" s="426"/>
      <c r="P554" s="426"/>
      <c r="Q554" s="426"/>
      <c r="R554" s="426"/>
      <c r="S554" s="426"/>
      <c r="T554" s="426"/>
      <c r="U554" s="426"/>
      <c r="V554" s="426"/>
      <c r="W554" s="426"/>
      <c r="X554" s="426"/>
      <c r="Y554" s="426"/>
      <c r="Z554" s="426"/>
      <c r="AA554" s="426"/>
    </row>
    <row r="555" spans="1:27" ht="15.75" customHeight="1">
      <c r="A555" s="426"/>
      <c r="B555" s="426"/>
      <c r="C555" s="426"/>
      <c r="D555" s="426"/>
      <c r="E555" s="426"/>
      <c r="F555" s="426"/>
      <c r="G555" s="426"/>
      <c r="H555" s="426"/>
      <c r="I555" s="426"/>
      <c r="J555" s="426"/>
      <c r="K555" s="426"/>
      <c r="L555" s="426"/>
      <c r="M555" s="426"/>
      <c r="N555" s="426"/>
      <c r="O555" s="426"/>
      <c r="P555" s="426"/>
      <c r="Q555" s="426"/>
      <c r="R555" s="426"/>
      <c r="S555" s="426"/>
      <c r="T555" s="426"/>
      <c r="U555" s="426"/>
      <c r="V555" s="426"/>
      <c r="W555" s="426"/>
      <c r="X555" s="426"/>
      <c r="Y555" s="426"/>
      <c r="Z555" s="426"/>
      <c r="AA555" s="426"/>
    </row>
    <row r="556" spans="1:27" ht="15.75" customHeight="1">
      <c r="A556" s="426"/>
      <c r="B556" s="426"/>
      <c r="C556" s="426"/>
      <c r="D556" s="426"/>
      <c r="E556" s="426"/>
      <c r="F556" s="426"/>
      <c r="G556" s="426"/>
      <c r="H556" s="426"/>
      <c r="I556" s="426"/>
      <c r="J556" s="426"/>
      <c r="K556" s="426"/>
      <c r="L556" s="426"/>
      <c r="M556" s="426"/>
      <c r="N556" s="426"/>
      <c r="O556" s="426"/>
      <c r="P556" s="426"/>
      <c r="Q556" s="426"/>
      <c r="R556" s="426"/>
      <c r="S556" s="426"/>
      <c r="T556" s="426"/>
      <c r="U556" s="426"/>
      <c r="V556" s="426"/>
      <c r="W556" s="426"/>
      <c r="X556" s="426"/>
      <c r="Y556" s="426"/>
      <c r="Z556" s="426"/>
      <c r="AA556" s="426"/>
    </row>
    <row r="557" spans="1:27" ht="15.75" customHeight="1">
      <c r="A557" s="426"/>
      <c r="B557" s="426"/>
      <c r="C557" s="426"/>
      <c r="D557" s="426"/>
      <c r="E557" s="426"/>
      <c r="F557" s="426"/>
      <c r="G557" s="426"/>
      <c r="H557" s="426"/>
      <c r="I557" s="426"/>
      <c r="J557" s="426"/>
      <c r="K557" s="426"/>
      <c r="L557" s="426"/>
      <c r="M557" s="426"/>
      <c r="N557" s="426"/>
      <c r="O557" s="426"/>
      <c r="P557" s="426"/>
      <c r="Q557" s="426"/>
      <c r="R557" s="426"/>
      <c r="S557" s="426"/>
      <c r="T557" s="426"/>
      <c r="U557" s="426"/>
      <c r="V557" s="426"/>
      <c r="W557" s="426"/>
      <c r="X557" s="426"/>
      <c r="Y557" s="426"/>
      <c r="Z557" s="426"/>
      <c r="AA557" s="426"/>
    </row>
    <row r="558" spans="1:27" ht="15.75" customHeight="1">
      <c r="A558" s="426"/>
      <c r="B558" s="426"/>
      <c r="C558" s="426"/>
      <c r="D558" s="426"/>
      <c r="E558" s="426"/>
      <c r="F558" s="426"/>
      <c r="G558" s="426"/>
      <c r="H558" s="426"/>
      <c r="I558" s="426"/>
      <c r="J558" s="426"/>
      <c r="K558" s="426"/>
      <c r="L558" s="426"/>
      <c r="M558" s="426"/>
      <c r="N558" s="426"/>
      <c r="O558" s="426"/>
      <c r="P558" s="426"/>
      <c r="Q558" s="426"/>
      <c r="R558" s="426"/>
      <c r="S558" s="426"/>
      <c r="T558" s="426"/>
      <c r="U558" s="426"/>
      <c r="V558" s="426"/>
      <c r="W558" s="426"/>
      <c r="X558" s="426"/>
      <c r="Y558" s="426"/>
      <c r="Z558" s="426"/>
      <c r="AA558" s="426"/>
    </row>
    <row r="559" spans="1:27" ht="15.75" customHeight="1">
      <c r="A559" s="426"/>
      <c r="B559" s="426"/>
      <c r="C559" s="426"/>
      <c r="D559" s="426"/>
      <c r="E559" s="426"/>
      <c r="F559" s="426"/>
      <c r="G559" s="426"/>
      <c r="H559" s="426"/>
      <c r="I559" s="426"/>
      <c r="J559" s="426"/>
      <c r="K559" s="426"/>
      <c r="L559" s="426"/>
      <c r="M559" s="426"/>
      <c r="N559" s="426"/>
      <c r="O559" s="426"/>
      <c r="P559" s="426"/>
      <c r="Q559" s="426"/>
      <c r="R559" s="426"/>
      <c r="S559" s="426"/>
      <c r="T559" s="426"/>
      <c r="U559" s="426"/>
      <c r="V559" s="426"/>
      <c r="W559" s="426"/>
      <c r="X559" s="426"/>
      <c r="Y559" s="426"/>
      <c r="Z559" s="426"/>
      <c r="AA559" s="426"/>
    </row>
    <row r="560" spans="1:27" ht="15.75" customHeight="1">
      <c r="A560" s="426"/>
      <c r="B560" s="426"/>
      <c r="C560" s="426"/>
      <c r="D560" s="426"/>
      <c r="E560" s="426"/>
      <c r="F560" s="426"/>
      <c r="G560" s="426"/>
      <c r="H560" s="426"/>
      <c r="I560" s="426"/>
      <c r="J560" s="426"/>
      <c r="K560" s="426"/>
      <c r="L560" s="426"/>
      <c r="M560" s="426"/>
      <c r="N560" s="426"/>
      <c r="O560" s="426"/>
      <c r="P560" s="426"/>
      <c r="Q560" s="426"/>
      <c r="R560" s="426"/>
      <c r="S560" s="426"/>
      <c r="T560" s="426"/>
      <c r="U560" s="426"/>
      <c r="V560" s="426"/>
      <c r="W560" s="426"/>
      <c r="X560" s="426"/>
      <c r="Y560" s="426"/>
      <c r="Z560" s="426"/>
      <c r="AA560" s="426"/>
    </row>
    <row r="561" spans="1:27" ht="15.75" customHeight="1">
      <c r="A561" s="426"/>
      <c r="B561" s="426"/>
      <c r="C561" s="426"/>
      <c r="D561" s="426"/>
      <c r="E561" s="426"/>
      <c r="F561" s="426"/>
      <c r="G561" s="426"/>
      <c r="H561" s="426"/>
      <c r="I561" s="426"/>
      <c r="J561" s="426"/>
      <c r="K561" s="426"/>
      <c r="L561" s="426"/>
      <c r="M561" s="426"/>
      <c r="N561" s="426"/>
      <c r="O561" s="426"/>
      <c r="P561" s="426"/>
      <c r="Q561" s="426"/>
      <c r="R561" s="426"/>
      <c r="S561" s="426"/>
      <c r="T561" s="426"/>
      <c r="U561" s="426"/>
      <c r="V561" s="426"/>
      <c r="W561" s="426"/>
      <c r="X561" s="426"/>
      <c r="Y561" s="426"/>
      <c r="Z561" s="426"/>
      <c r="AA561" s="426"/>
    </row>
    <row r="562" spans="1:27" ht="15.75" customHeight="1">
      <c r="A562" s="426"/>
      <c r="B562" s="426"/>
      <c r="C562" s="426"/>
      <c r="D562" s="426"/>
      <c r="E562" s="426"/>
      <c r="F562" s="426"/>
      <c r="G562" s="426"/>
      <c r="H562" s="426"/>
      <c r="I562" s="426"/>
      <c r="J562" s="426"/>
      <c r="K562" s="426"/>
      <c r="L562" s="426"/>
      <c r="M562" s="426"/>
      <c r="N562" s="426"/>
      <c r="O562" s="426"/>
      <c r="P562" s="426"/>
      <c r="Q562" s="426"/>
      <c r="R562" s="426"/>
      <c r="S562" s="426"/>
      <c r="T562" s="426"/>
      <c r="U562" s="426"/>
      <c r="V562" s="426"/>
      <c r="W562" s="426"/>
      <c r="X562" s="426"/>
      <c r="Y562" s="426"/>
      <c r="Z562" s="426"/>
      <c r="AA562" s="426"/>
    </row>
    <row r="563" spans="1:27" ht="15.75" customHeight="1">
      <c r="A563" s="426"/>
      <c r="B563" s="426"/>
      <c r="C563" s="426"/>
      <c r="D563" s="426"/>
      <c r="E563" s="426"/>
      <c r="F563" s="426"/>
      <c r="G563" s="426"/>
      <c r="H563" s="426"/>
      <c r="I563" s="426"/>
      <c r="J563" s="426"/>
      <c r="K563" s="426"/>
      <c r="L563" s="426"/>
      <c r="M563" s="426"/>
      <c r="N563" s="426"/>
      <c r="O563" s="426"/>
      <c r="P563" s="426"/>
      <c r="Q563" s="426"/>
      <c r="R563" s="426"/>
      <c r="S563" s="426"/>
      <c r="T563" s="426"/>
      <c r="U563" s="426"/>
      <c r="V563" s="426"/>
      <c r="W563" s="426"/>
      <c r="X563" s="426"/>
      <c r="Y563" s="426"/>
      <c r="Z563" s="426"/>
      <c r="AA563" s="426"/>
    </row>
    <row r="564" spans="1:27" ht="15.75" customHeight="1">
      <c r="A564" s="426"/>
      <c r="B564" s="426"/>
      <c r="C564" s="426"/>
      <c r="D564" s="426"/>
      <c r="E564" s="426"/>
      <c r="F564" s="426"/>
      <c r="G564" s="426"/>
      <c r="H564" s="426"/>
      <c r="I564" s="426"/>
      <c r="J564" s="426"/>
      <c r="K564" s="426"/>
      <c r="L564" s="426"/>
      <c r="M564" s="426"/>
      <c r="N564" s="426"/>
      <c r="O564" s="426"/>
      <c r="P564" s="426"/>
      <c r="Q564" s="426"/>
      <c r="R564" s="426"/>
      <c r="S564" s="426"/>
      <c r="T564" s="426"/>
      <c r="U564" s="426"/>
      <c r="V564" s="426"/>
      <c r="W564" s="426"/>
      <c r="X564" s="426"/>
      <c r="Y564" s="426"/>
      <c r="Z564" s="426"/>
      <c r="AA564" s="426"/>
    </row>
    <row r="565" spans="1:27" ht="15.75" customHeight="1">
      <c r="A565" s="426"/>
      <c r="B565" s="426"/>
      <c r="C565" s="426"/>
      <c r="D565" s="426"/>
      <c r="E565" s="426"/>
      <c r="F565" s="426"/>
      <c r="G565" s="426"/>
      <c r="H565" s="426"/>
      <c r="I565" s="426"/>
      <c r="J565" s="426"/>
      <c r="K565" s="426"/>
      <c r="L565" s="426"/>
      <c r="M565" s="426"/>
      <c r="N565" s="426"/>
      <c r="O565" s="426"/>
      <c r="P565" s="426"/>
      <c r="Q565" s="426"/>
      <c r="R565" s="426"/>
      <c r="S565" s="426"/>
      <c r="T565" s="426"/>
      <c r="U565" s="426"/>
      <c r="V565" s="426"/>
      <c r="W565" s="426"/>
      <c r="X565" s="426"/>
      <c r="Y565" s="426"/>
      <c r="Z565" s="426"/>
      <c r="AA565" s="426"/>
    </row>
    <row r="566" spans="1:27" ht="15.75" customHeight="1">
      <c r="A566" s="426"/>
      <c r="B566" s="426"/>
      <c r="C566" s="426"/>
      <c r="D566" s="426"/>
      <c r="E566" s="426"/>
      <c r="F566" s="426"/>
      <c r="G566" s="426"/>
      <c r="H566" s="426"/>
      <c r="I566" s="426"/>
      <c r="J566" s="426"/>
      <c r="K566" s="426"/>
      <c r="L566" s="426"/>
      <c r="M566" s="426"/>
      <c r="N566" s="426"/>
      <c r="O566" s="426"/>
      <c r="P566" s="426"/>
      <c r="Q566" s="426"/>
      <c r="R566" s="426"/>
      <c r="S566" s="426"/>
      <c r="T566" s="426"/>
      <c r="U566" s="426"/>
      <c r="V566" s="426"/>
      <c r="W566" s="426"/>
      <c r="X566" s="426"/>
      <c r="Y566" s="426"/>
      <c r="Z566" s="426"/>
      <c r="AA566" s="426"/>
    </row>
    <row r="567" spans="1:27" ht="15.75" customHeight="1">
      <c r="A567" s="426"/>
      <c r="B567" s="426"/>
      <c r="C567" s="426"/>
      <c r="D567" s="426"/>
      <c r="E567" s="426"/>
      <c r="F567" s="426"/>
      <c r="G567" s="426"/>
      <c r="H567" s="426"/>
      <c r="I567" s="426"/>
      <c r="J567" s="426"/>
      <c r="K567" s="426"/>
      <c r="L567" s="426"/>
      <c r="M567" s="426"/>
      <c r="N567" s="426"/>
      <c r="O567" s="426"/>
      <c r="P567" s="426"/>
      <c r="Q567" s="426"/>
      <c r="R567" s="426"/>
      <c r="S567" s="426"/>
      <c r="T567" s="426"/>
      <c r="U567" s="426"/>
      <c r="V567" s="426"/>
      <c r="W567" s="426"/>
      <c r="X567" s="426"/>
      <c r="Y567" s="426"/>
      <c r="Z567" s="426"/>
      <c r="AA567" s="426"/>
    </row>
    <row r="568" spans="1:27" ht="15.75" customHeight="1">
      <c r="A568" s="426"/>
      <c r="B568" s="426"/>
      <c r="C568" s="426"/>
      <c r="D568" s="426"/>
      <c r="E568" s="426"/>
      <c r="F568" s="426"/>
      <c r="G568" s="426"/>
      <c r="H568" s="426"/>
      <c r="I568" s="426"/>
      <c r="J568" s="426"/>
      <c r="K568" s="426"/>
      <c r="L568" s="426"/>
      <c r="M568" s="426"/>
      <c r="N568" s="426"/>
      <c r="O568" s="426"/>
      <c r="P568" s="426"/>
      <c r="Q568" s="426"/>
      <c r="R568" s="426"/>
      <c r="S568" s="426"/>
      <c r="T568" s="426"/>
      <c r="U568" s="426"/>
      <c r="V568" s="426"/>
      <c r="W568" s="426"/>
      <c r="X568" s="426"/>
      <c r="Y568" s="426"/>
      <c r="Z568" s="426"/>
      <c r="AA568" s="426"/>
    </row>
    <row r="569" spans="1:27" ht="15.75" customHeight="1">
      <c r="A569" s="426"/>
      <c r="B569" s="426"/>
      <c r="C569" s="426"/>
      <c r="D569" s="426"/>
      <c r="E569" s="426"/>
      <c r="F569" s="426"/>
      <c r="G569" s="426"/>
      <c r="H569" s="426"/>
      <c r="I569" s="426"/>
      <c r="J569" s="426"/>
      <c r="K569" s="426"/>
      <c r="L569" s="426"/>
      <c r="M569" s="426"/>
      <c r="N569" s="426"/>
      <c r="O569" s="426"/>
      <c r="P569" s="426"/>
      <c r="Q569" s="426"/>
      <c r="R569" s="426"/>
      <c r="S569" s="426"/>
      <c r="T569" s="426"/>
      <c r="U569" s="426"/>
      <c r="V569" s="426"/>
      <c r="W569" s="426"/>
      <c r="X569" s="426"/>
      <c r="Y569" s="426"/>
      <c r="Z569" s="426"/>
      <c r="AA569" s="426"/>
    </row>
    <row r="570" spans="1:27" ht="15.75" customHeight="1">
      <c r="A570" s="426"/>
      <c r="B570" s="426"/>
      <c r="C570" s="426"/>
      <c r="D570" s="426"/>
      <c r="E570" s="426"/>
      <c r="F570" s="426"/>
      <c r="G570" s="426"/>
      <c r="H570" s="426"/>
      <c r="I570" s="426"/>
      <c r="J570" s="426"/>
      <c r="K570" s="426"/>
      <c r="L570" s="426"/>
      <c r="M570" s="426"/>
      <c r="N570" s="426"/>
      <c r="O570" s="426"/>
      <c r="P570" s="426"/>
      <c r="Q570" s="426"/>
      <c r="R570" s="426"/>
      <c r="S570" s="426"/>
      <c r="T570" s="426"/>
      <c r="U570" s="426"/>
      <c r="V570" s="426"/>
      <c r="W570" s="426"/>
      <c r="X570" s="426"/>
      <c r="Y570" s="426"/>
      <c r="Z570" s="426"/>
      <c r="AA570" s="426"/>
    </row>
    <row r="571" spans="1:27" ht="15.75" customHeight="1">
      <c r="A571" s="426"/>
      <c r="B571" s="426"/>
      <c r="C571" s="426"/>
      <c r="D571" s="426"/>
      <c r="E571" s="426"/>
      <c r="F571" s="426"/>
      <c r="G571" s="426"/>
      <c r="H571" s="426"/>
      <c r="I571" s="426"/>
      <c r="J571" s="426"/>
      <c r="K571" s="426"/>
      <c r="L571" s="426"/>
      <c r="M571" s="426"/>
      <c r="N571" s="426"/>
      <c r="O571" s="426"/>
      <c r="P571" s="426"/>
      <c r="Q571" s="426"/>
      <c r="R571" s="426"/>
      <c r="S571" s="426"/>
      <c r="T571" s="426"/>
      <c r="U571" s="426"/>
      <c r="V571" s="426"/>
      <c r="W571" s="426"/>
      <c r="X571" s="426"/>
      <c r="Y571" s="426"/>
      <c r="Z571" s="426"/>
      <c r="AA571" s="426"/>
    </row>
    <row r="572" spans="1:27" ht="15.75" customHeight="1">
      <c r="A572" s="426"/>
      <c r="B572" s="426"/>
      <c r="C572" s="426"/>
      <c r="D572" s="426"/>
      <c r="E572" s="426"/>
      <c r="F572" s="426"/>
      <c r="G572" s="426"/>
      <c r="H572" s="426"/>
      <c r="I572" s="426"/>
      <c r="J572" s="426"/>
      <c r="K572" s="426"/>
      <c r="L572" s="426"/>
      <c r="M572" s="426"/>
      <c r="N572" s="426"/>
      <c r="O572" s="426"/>
      <c r="P572" s="426"/>
      <c r="Q572" s="426"/>
      <c r="R572" s="426"/>
      <c r="S572" s="426"/>
      <c r="T572" s="426"/>
      <c r="U572" s="426"/>
      <c r="V572" s="426"/>
      <c r="W572" s="426"/>
      <c r="X572" s="426"/>
      <c r="Y572" s="426"/>
      <c r="Z572" s="426"/>
      <c r="AA572" s="426"/>
    </row>
    <row r="573" spans="1:27" ht="15.75" customHeight="1">
      <c r="A573" s="426"/>
      <c r="B573" s="426"/>
      <c r="C573" s="426"/>
      <c r="D573" s="426"/>
      <c r="E573" s="426"/>
      <c r="F573" s="426"/>
      <c r="G573" s="426"/>
      <c r="H573" s="426"/>
      <c r="I573" s="426"/>
      <c r="J573" s="426"/>
      <c r="K573" s="426"/>
      <c r="L573" s="426"/>
      <c r="M573" s="426"/>
      <c r="N573" s="426"/>
      <c r="O573" s="426"/>
      <c r="P573" s="426"/>
      <c r="Q573" s="426"/>
      <c r="R573" s="426"/>
      <c r="S573" s="426"/>
      <c r="T573" s="426"/>
      <c r="U573" s="426"/>
      <c r="V573" s="426"/>
      <c r="W573" s="426"/>
      <c r="X573" s="426"/>
      <c r="Y573" s="426"/>
      <c r="Z573" s="426"/>
      <c r="AA573" s="426"/>
    </row>
    <row r="574" spans="1:27" ht="15.75" customHeight="1">
      <c r="A574" s="426"/>
      <c r="B574" s="426"/>
      <c r="C574" s="426"/>
      <c r="D574" s="426"/>
      <c r="E574" s="426"/>
      <c r="F574" s="426"/>
      <c r="G574" s="426"/>
      <c r="H574" s="426"/>
      <c r="I574" s="426"/>
      <c r="J574" s="426"/>
      <c r="K574" s="426"/>
      <c r="L574" s="426"/>
      <c r="M574" s="426"/>
      <c r="N574" s="426"/>
      <c r="O574" s="426"/>
      <c r="P574" s="426"/>
      <c r="Q574" s="426"/>
      <c r="R574" s="426"/>
      <c r="S574" s="426"/>
      <c r="T574" s="426"/>
      <c r="U574" s="426"/>
      <c r="V574" s="426"/>
      <c r="W574" s="426"/>
      <c r="X574" s="426"/>
      <c r="Y574" s="426"/>
      <c r="Z574" s="426"/>
      <c r="AA574" s="426"/>
    </row>
    <row r="575" spans="1:27" ht="15.75" customHeight="1">
      <c r="A575" s="426"/>
      <c r="B575" s="426"/>
      <c r="C575" s="426"/>
      <c r="D575" s="426"/>
      <c r="E575" s="426"/>
      <c r="F575" s="426"/>
      <c r="G575" s="426"/>
      <c r="H575" s="426"/>
      <c r="I575" s="426"/>
      <c r="J575" s="426"/>
      <c r="K575" s="426"/>
      <c r="L575" s="426"/>
      <c r="M575" s="426"/>
      <c r="N575" s="426"/>
      <c r="O575" s="426"/>
      <c r="P575" s="426"/>
      <c r="Q575" s="426"/>
      <c r="R575" s="426"/>
      <c r="S575" s="426"/>
      <c r="T575" s="426"/>
      <c r="U575" s="426"/>
      <c r="V575" s="426"/>
      <c r="W575" s="426"/>
      <c r="X575" s="426"/>
      <c r="Y575" s="426"/>
      <c r="Z575" s="426"/>
      <c r="AA575" s="426"/>
    </row>
    <row r="576" spans="1:27" ht="15.75" customHeight="1">
      <c r="A576" s="426"/>
      <c r="B576" s="426"/>
      <c r="C576" s="426"/>
      <c r="D576" s="426"/>
      <c r="E576" s="426"/>
      <c r="F576" s="426"/>
      <c r="G576" s="426"/>
      <c r="H576" s="426"/>
      <c r="I576" s="426"/>
      <c r="J576" s="426"/>
      <c r="K576" s="426"/>
      <c r="L576" s="426"/>
      <c r="M576" s="426"/>
      <c r="N576" s="426"/>
      <c r="O576" s="426"/>
      <c r="P576" s="426"/>
      <c r="Q576" s="426"/>
      <c r="R576" s="426"/>
      <c r="S576" s="426"/>
      <c r="T576" s="426"/>
      <c r="U576" s="426"/>
      <c r="V576" s="426"/>
      <c r="W576" s="426"/>
      <c r="X576" s="426"/>
      <c r="Y576" s="426"/>
      <c r="Z576" s="426"/>
      <c r="AA576" s="426"/>
    </row>
    <row r="577" spans="1:27" ht="15.75" customHeight="1">
      <c r="A577" s="426"/>
      <c r="B577" s="426"/>
      <c r="C577" s="426"/>
      <c r="D577" s="426"/>
      <c r="E577" s="426"/>
      <c r="F577" s="426"/>
      <c r="G577" s="426"/>
      <c r="H577" s="426"/>
      <c r="I577" s="426"/>
      <c r="J577" s="426"/>
      <c r="K577" s="426"/>
      <c r="L577" s="426"/>
      <c r="M577" s="426"/>
      <c r="N577" s="426"/>
      <c r="O577" s="426"/>
      <c r="P577" s="426"/>
      <c r="Q577" s="426"/>
      <c r="R577" s="426"/>
      <c r="S577" s="426"/>
      <c r="T577" s="426"/>
      <c r="U577" s="426"/>
      <c r="V577" s="426"/>
      <c r="W577" s="426"/>
      <c r="X577" s="426"/>
      <c r="Y577" s="426"/>
      <c r="Z577" s="426"/>
      <c r="AA577" s="426"/>
    </row>
    <row r="578" spans="1:27" ht="15.75" customHeight="1">
      <c r="A578" s="426"/>
      <c r="B578" s="426"/>
      <c r="C578" s="426"/>
      <c r="D578" s="426"/>
      <c r="E578" s="426"/>
      <c r="F578" s="426"/>
      <c r="G578" s="426"/>
      <c r="H578" s="426"/>
      <c r="I578" s="426"/>
      <c r="J578" s="426"/>
      <c r="K578" s="426"/>
      <c r="L578" s="426"/>
      <c r="M578" s="426"/>
      <c r="N578" s="426"/>
      <c r="O578" s="426"/>
      <c r="P578" s="426"/>
      <c r="Q578" s="426"/>
      <c r="R578" s="426"/>
      <c r="S578" s="426"/>
      <c r="T578" s="426"/>
      <c r="U578" s="426"/>
      <c r="V578" s="426"/>
      <c r="W578" s="426"/>
      <c r="X578" s="426"/>
      <c r="Y578" s="426"/>
      <c r="Z578" s="426"/>
      <c r="AA578" s="426"/>
    </row>
    <row r="579" spans="1:27" ht="15.75" customHeight="1">
      <c r="A579" s="426"/>
      <c r="B579" s="426"/>
      <c r="C579" s="426"/>
      <c r="D579" s="426"/>
      <c r="E579" s="426"/>
      <c r="F579" s="426"/>
      <c r="G579" s="426"/>
      <c r="H579" s="426"/>
      <c r="I579" s="426"/>
      <c r="J579" s="426"/>
      <c r="K579" s="426"/>
      <c r="L579" s="426"/>
      <c r="M579" s="426"/>
      <c r="N579" s="426"/>
      <c r="O579" s="426"/>
      <c r="P579" s="426"/>
      <c r="Q579" s="426"/>
      <c r="R579" s="426"/>
      <c r="S579" s="426"/>
      <c r="T579" s="426"/>
      <c r="U579" s="426"/>
      <c r="V579" s="426"/>
      <c r="W579" s="426"/>
      <c r="X579" s="426"/>
      <c r="Y579" s="426"/>
      <c r="Z579" s="426"/>
      <c r="AA579" s="426"/>
    </row>
    <row r="580" spans="1:27" ht="15.75" customHeight="1">
      <c r="A580" s="426"/>
      <c r="B580" s="426"/>
      <c r="C580" s="426"/>
      <c r="D580" s="426"/>
      <c r="E580" s="426"/>
      <c r="F580" s="426"/>
      <c r="G580" s="426"/>
      <c r="H580" s="426"/>
      <c r="I580" s="426"/>
      <c r="J580" s="426"/>
      <c r="K580" s="426"/>
      <c r="L580" s="426"/>
      <c r="M580" s="426"/>
      <c r="N580" s="426"/>
      <c r="O580" s="426"/>
      <c r="P580" s="426"/>
      <c r="Q580" s="426"/>
      <c r="R580" s="426"/>
      <c r="S580" s="426"/>
      <c r="T580" s="426"/>
      <c r="U580" s="426"/>
      <c r="V580" s="426"/>
      <c r="W580" s="426"/>
      <c r="X580" s="426"/>
      <c r="Y580" s="426"/>
      <c r="Z580" s="426"/>
      <c r="AA580" s="426"/>
    </row>
    <row r="581" spans="1:27" ht="15.75" customHeight="1">
      <c r="A581" s="426"/>
      <c r="B581" s="426"/>
      <c r="C581" s="426"/>
      <c r="D581" s="426"/>
      <c r="E581" s="426"/>
      <c r="F581" s="426"/>
      <c r="G581" s="426"/>
      <c r="H581" s="426"/>
      <c r="I581" s="426"/>
      <c r="J581" s="426"/>
      <c r="K581" s="426"/>
      <c r="L581" s="426"/>
      <c r="M581" s="426"/>
      <c r="N581" s="426"/>
      <c r="O581" s="426"/>
      <c r="P581" s="426"/>
      <c r="Q581" s="426"/>
      <c r="R581" s="426"/>
      <c r="S581" s="426"/>
      <c r="T581" s="426"/>
      <c r="U581" s="426"/>
      <c r="V581" s="426"/>
      <c r="W581" s="426"/>
      <c r="X581" s="426"/>
      <c r="Y581" s="426"/>
      <c r="Z581" s="426"/>
      <c r="AA581" s="426"/>
    </row>
    <row r="582" spans="1:27" ht="15.75" customHeight="1">
      <c r="A582" s="426"/>
      <c r="B582" s="426"/>
      <c r="C582" s="426"/>
      <c r="D582" s="426"/>
      <c r="E582" s="426"/>
      <c r="F582" s="426"/>
      <c r="G582" s="426"/>
      <c r="H582" s="426"/>
      <c r="I582" s="426"/>
      <c r="J582" s="426"/>
      <c r="K582" s="426"/>
      <c r="L582" s="426"/>
      <c r="M582" s="426"/>
      <c r="N582" s="426"/>
      <c r="O582" s="426"/>
      <c r="P582" s="426"/>
      <c r="Q582" s="426"/>
      <c r="R582" s="426"/>
      <c r="S582" s="426"/>
      <c r="T582" s="426"/>
      <c r="U582" s="426"/>
      <c r="V582" s="426"/>
      <c r="W582" s="426"/>
      <c r="X582" s="426"/>
      <c r="Y582" s="426"/>
      <c r="Z582" s="426"/>
      <c r="AA582" s="426"/>
    </row>
    <row r="583" spans="1:27" ht="15.75" customHeight="1">
      <c r="A583" s="426"/>
      <c r="B583" s="426"/>
      <c r="C583" s="426"/>
      <c r="D583" s="426"/>
      <c r="E583" s="426"/>
      <c r="F583" s="426"/>
      <c r="G583" s="426"/>
      <c r="H583" s="426"/>
      <c r="I583" s="426"/>
      <c r="J583" s="426"/>
      <c r="K583" s="426"/>
      <c r="L583" s="426"/>
      <c r="M583" s="426"/>
      <c r="N583" s="426"/>
      <c r="O583" s="426"/>
      <c r="P583" s="426"/>
      <c r="Q583" s="426"/>
      <c r="R583" s="426"/>
      <c r="S583" s="426"/>
      <c r="T583" s="426"/>
      <c r="U583" s="426"/>
      <c r="V583" s="426"/>
      <c r="W583" s="426"/>
      <c r="X583" s="426"/>
      <c r="Y583" s="426"/>
      <c r="Z583" s="426"/>
      <c r="AA583" s="426"/>
    </row>
    <row r="584" spans="1:27" ht="15.75" customHeight="1">
      <c r="A584" s="426"/>
      <c r="B584" s="426"/>
      <c r="C584" s="426"/>
      <c r="D584" s="426"/>
      <c r="E584" s="426"/>
      <c r="F584" s="426"/>
      <c r="G584" s="426"/>
      <c r="H584" s="426"/>
      <c r="I584" s="426"/>
      <c r="J584" s="426"/>
      <c r="K584" s="426"/>
      <c r="L584" s="426"/>
      <c r="M584" s="426"/>
      <c r="N584" s="426"/>
      <c r="O584" s="426"/>
      <c r="P584" s="426"/>
      <c r="Q584" s="426"/>
      <c r="R584" s="426"/>
      <c r="S584" s="426"/>
      <c r="T584" s="426"/>
      <c r="U584" s="426"/>
      <c r="V584" s="426"/>
      <c r="W584" s="426"/>
      <c r="X584" s="426"/>
      <c r="Y584" s="426"/>
      <c r="Z584" s="426"/>
      <c r="AA584" s="426"/>
    </row>
    <row r="585" spans="1:27" ht="15.75" customHeight="1">
      <c r="A585" s="426"/>
      <c r="B585" s="426"/>
      <c r="C585" s="426"/>
      <c r="D585" s="426"/>
      <c r="E585" s="426"/>
      <c r="F585" s="426"/>
      <c r="G585" s="426"/>
      <c r="H585" s="426"/>
      <c r="I585" s="426"/>
      <c r="J585" s="426"/>
      <c r="K585" s="426"/>
      <c r="L585" s="426"/>
      <c r="M585" s="426"/>
      <c r="N585" s="426"/>
      <c r="O585" s="426"/>
      <c r="P585" s="426"/>
      <c r="Q585" s="426"/>
      <c r="R585" s="426"/>
      <c r="S585" s="426"/>
      <c r="T585" s="426"/>
      <c r="U585" s="426"/>
      <c r="V585" s="426"/>
      <c r="W585" s="426"/>
      <c r="X585" s="426"/>
      <c r="Y585" s="426"/>
      <c r="Z585" s="426"/>
      <c r="AA585" s="426"/>
    </row>
    <row r="586" spans="1:27" ht="15.75" customHeight="1">
      <c r="A586" s="426"/>
      <c r="B586" s="426"/>
      <c r="C586" s="426"/>
      <c r="D586" s="426"/>
      <c r="E586" s="426"/>
      <c r="F586" s="426"/>
      <c r="G586" s="426"/>
      <c r="H586" s="426"/>
      <c r="I586" s="426"/>
      <c r="J586" s="426"/>
      <c r="K586" s="426"/>
      <c r="L586" s="426"/>
      <c r="M586" s="426"/>
      <c r="N586" s="426"/>
      <c r="O586" s="426"/>
      <c r="P586" s="426"/>
      <c r="Q586" s="426"/>
      <c r="R586" s="426"/>
      <c r="S586" s="426"/>
      <c r="T586" s="426"/>
      <c r="U586" s="426"/>
      <c r="V586" s="426"/>
      <c r="W586" s="426"/>
      <c r="X586" s="426"/>
      <c r="Y586" s="426"/>
      <c r="Z586" s="426"/>
      <c r="AA586" s="426"/>
    </row>
    <row r="587" spans="1:27" ht="15.75" customHeight="1">
      <c r="A587" s="426"/>
      <c r="B587" s="426"/>
      <c r="C587" s="426"/>
      <c r="D587" s="426"/>
      <c r="E587" s="426"/>
      <c r="F587" s="426"/>
      <c r="G587" s="426"/>
      <c r="H587" s="426"/>
      <c r="I587" s="426"/>
      <c r="J587" s="426"/>
      <c r="K587" s="426"/>
      <c r="L587" s="426"/>
      <c r="M587" s="426"/>
      <c r="N587" s="426"/>
      <c r="O587" s="426"/>
      <c r="P587" s="426"/>
      <c r="Q587" s="426"/>
      <c r="R587" s="426"/>
      <c r="S587" s="426"/>
      <c r="T587" s="426"/>
      <c r="U587" s="426"/>
      <c r="V587" s="426"/>
      <c r="W587" s="426"/>
      <c r="X587" s="426"/>
      <c r="Y587" s="426"/>
      <c r="Z587" s="426"/>
      <c r="AA587" s="426"/>
    </row>
    <row r="588" spans="1:27" ht="15.75" customHeight="1">
      <c r="A588" s="426"/>
      <c r="B588" s="426"/>
      <c r="C588" s="426"/>
      <c r="D588" s="426"/>
      <c r="E588" s="426"/>
      <c r="F588" s="426"/>
      <c r="G588" s="426"/>
      <c r="H588" s="426"/>
      <c r="I588" s="426"/>
      <c r="J588" s="426"/>
      <c r="K588" s="426"/>
      <c r="L588" s="426"/>
      <c r="M588" s="426"/>
      <c r="N588" s="426"/>
      <c r="O588" s="426"/>
      <c r="P588" s="426"/>
      <c r="Q588" s="426"/>
      <c r="R588" s="426"/>
      <c r="S588" s="426"/>
      <c r="T588" s="426"/>
      <c r="U588" s="426"/>
      <c r="V588" s="426"/>
      <c r="W588" s="426"/>
      <c r="X588" s="426"/>
      <c r="Y588" s="426"/>
      <c r="Z588" s="426"/>
      <c r="AA588" s="426"/>
    </row>
    <row r="589" spans="1:27" ht="15.75" customHeight="1">
      <c r="A589" s="426"/>
      <c r="B589" s="426"/>
      <c r="C589" s="426"/>
      <c r="D589" s="426"/>
      <c r="E589" s="426"/>
      <c r="F589" s="426"/>
      <c r="G589" s="426"/>
      <c r="H589" s="426"/>
      <c r="I589" s="426"/>
      <c r="J589" s="426"/>
      <c r="K589" s="426"/>
      <c r="L589" s="426"/>
      <c r="M589" s="426"/>
      <c r="N589" s="426"/>
      <c r="O589" s="426"/>
      <c r="P589" s="426"/>
      <c r="Q589" s="426"/>
      <c r="R589" s="426"/>
      <c r="S589" s="426"/>
      <c r="T589" s="426"/>
      <c r="U589" s="426"/>
      <c r="V589" s="426"/>
      <c r="W589" s="426"/>
      <c r="X589" s="426"/>
      <c r="Y589" s="426"/>
      <c r="Z589" s="426"/>
      <c r="AA589" s="426"/>
    </row>
    <row r="590" spans="1:27" ht="15.75" customHeight="1">
      <c r="A590" s="426"/>
      <c r="B590" s="426"/>
      <c r="C590" s="426"/>
      <c r="D590" s="426"/>
      <c r="E590" s="426"/>
      <c r="F590" s="426"/>
      <c r="G590" s="426"/>
      <c r="H590" s="426"/>
      <c r="I590" s="426"/>
      <c r="J590" s="426"/>
      <c r="K590" s="426"/>
      <c r="L590" s="426"/>
      <c r="M590" s="426"/>
      <c r="N590" s="426"/>
      <c r="O590" s="426"/>
      <c r="P590" s="426"/>
      <c r="Q590" s="426"/>
      <c r="R590" s="426"/>
      <c r="S590" s="426"/>
      <c r="T590" s="426"/>
      <c r="U590" s="426"/>
      <c r="V590" s="426"/>
      <c r="W590" s="426"/>
      <c r="X590" s="426"/>
      <c r="Y590" s="426"/>
      <c r="Z590" s="426"/>
      <c r="AA590" s="426"/>
    </row>
    <row r="591" spans="1:27" ht="15.75" customHeight="1">
      <c r="A591" s="426"/>
      <c r="B591" s="426"/>
      <c r="C591" s="426"/>
      <c r="D591" s="426"/>
      <c r="E591" s="426"/>
      <c r="F591" s="426"/>
      <c r="G591" s="426"/>
      <c r="H591" s="426"/>
      <c r="I591" s="426"/>
      <c r="J591" s="426"/>
      <c r="K591" s="426"/>
      <c r="L591" s="426"/>
      <c r="M591" s="426"/>
      <c r="N591" s="426"/>
      <c r="O591" s="426"/>
      <c r="P591" s="426"/>
      <c r="Q591" s="426"/>
      <c r="R591" s="426"/>
      <c r="S591" s="426"/>
      <c r="T591" s="426"/>
      <c r="U591" s="426"/>
      <c r="V591" s="426"/>
      <c r="W591" s="426"/>
      <c r="X591" s="426"/>
      <c r="Y591" s="426"/>
      <c r="Z591" s="426"/>
      <c r="AA591" s="426"/>
    </row>
    <row r="592" spans="1:27" ht="15.75" customHeight="1">
      <c r="A592" s="426"/>
      <c r="B592" s="426"/>
      <c r="C592" s="426"/>
      <c r="D592" s="426"/>
      <c r="E592" s="426"/>
      <c r="F592" s="426"/>
      <c r="G592" s="426"/>
      <c r="H592" s="426"/>
      <c r="I592" s="426"/>
      <c r="J592" s="426"/>
      <c r="K592" s="426"/>
      <c r="L592" s="426"/>
      <c r="M592" s="426"/>
      <c r="N592" s="426"/>
      <c r="O592" s="426"/>
      <c r="P592" s="426"/>
      <c r="Q592" s="426"/>
      <c r="R592" s="426"/>
      <c r="S592" s="426"/>
      <c r="T592" s="426"/>
      <c r="U592" s="426"/>
      <c r="V592" s="426"/>
      <c r="W592" s="426"/>
      <c r="X592" s="426"/>
      <c r="Y592" s="426"/>
      <c r="Z592" s="426"/>
      <c r="AA592" s="426"/>
    </row>
    <row r="593" spans="1:27" ht="15.75" customHeight="1">
      <c r="A593" s="426"/>
      <c r="B593" s="426"/>
      <c r="C593" s="426"/>
      <c r="D593" s="426"/>
      <c r="E593" s="426"/>
      <c r="F593" s="426"/>
      <c r="G593" s="426"/>
      <c r="H593" s="426"/>
      <c r="I593" s="426"/>
      <c r="J593" s="426"/>
      <c r="K593" s="426"/>
      <c r="L593" s="426"/>
      <c r="M593" s="426"/>
      <c r="N593" s="426"/>
      <c r="O593" s="426"/>
      <c r="P593" s="426"/>
      <c r="Q593" s="426"/>
      <c r="R593" s="426"/>
      <c r="S593" s="426"/>
      <c r="T593" s="426"/>
      <c r="U593" s="426"/>
      <c r="V593" s="426"/>
      <c r="W593" s="426"/>
      <c r="X593" s="426"/>
      <c r="Y593" s="426"/>
      <c r="Z593" s="426"/>
      <c r="AA593" s="426"/>
    </row>
    <row r="594" spans="1:27" ht="15.75" customHeight="1">
      <c r="A594" s="426"/>
      <c r="B594" s="426"/>
      <c r="C594" s="426"/>
      <c r="D594" s="426"/>
      <c r="E594" s="426"/>
      <c r="F594" s="426"/>
      <c r="G594" s="426"/>
      <c r="H594" s="426"/>
      <c r="I594" s="426"/>
      <c r="J594" s="426"/>
      <c r="K594" s="426"/>
      <c r="L594" s="426"/>
      <c r="M594" s="426"/>
      <c r="N594" s="426"/>
      <c r="O594" s="426"/>
      <c r="P594" s="426"/>
      <c r="Q594" s="426"/>
      <c r="R594" s="426"/>
      <c r="S594" s="426"/>
      <c r="T594" s="426"/>
      <c r="U594" s="426"/>
      <c r="V594" s="426"/>
      <c r="W594" s="426"/>
      <c r="X594" s="426"/>
      <c r="Y594" s="426"/>
      <c r="Z594" s="426"/>
      <c r="AA594" s="426"/>
    </row>
    <row r="595" spans="1:27" ht="15.75" customHeight="1">
      <c r="A595" s="426"/>
      <c r="B595" s="426"/>
      <c r="C595" s="426"/>
      <c r="D595" s="426"/>
      <c r="E595" s="426"/>
      <c r="F595" s="426"/>
      <c r="G595" s="426"/>
      <c r="H595" s="426"/>
      <c r="I595" s="426"/>
      <c r="J595" s="426"/>
      <c r="K595" s="426"/>
      <c r="L595" s="426"/>
      <c r="M595" s="426"/>
      <c r="N595" s="426"/>
      <c r="O595" s="426"/>
      <c r="P595" s="426"/>
      <c r="Q595" s="426"/>
      <c r="R595" s="426"/>
      <c r="S595" s="426"/>
      <c r="T595" s="426"/>
      <c r="U595" s="426"/>
      <c r="V595" s="426"/>
      <c r="W595" s="426"/>
      <c r="X595" s="426"/>
      <c r="Y595" s="426"/>
      <c r="Z595" s="426"/>
      <c r="AA595" s="426"/>
    </row>
    <row r="596" spans="1:27" ht="15.75" customHeight="1">
      <c r="A596" s="426"/>
      <c r="B596" s="426"/>
      <c r="C596" s="426"/>
      <c r="D596" s="426"/>
      <c r="E596" s="426"/>
      <c r="F596" s="426"/>
      <c r="G596" s="426"/>
      <c r="H596" s="426"/>
      <c r="I596" s="426"/>
      <c r="J596" s="426"/>
      <c r="K596" s="426"/>
      <c r="L596" s="426"/>
      <c r="M596" s="426"/>
      <c r="N596" s="426"/>
      <c r="O596" s="426"/>
      <c r="P596" s="426"/>
      <c r="Q596" s="426"/>
      <c r="R596" s="426"/>
      <c r="S596" s="426"/>
      <c r="T596" s="426"/>
      <c r="U596" s="426"/>
      <c r="V596" s="426"/>
      <c r="W596" s="426"/>
      <c r="X596" s="426"/>
      <c r="Y596" s="426"/>
      <c r="Z596" s="426"/>
      <c r="AA596" s="426"/>
    </row>
    <row r="597" spans="1:27" ht="15.75" customHeight="1">
      <c r="A597" s="426"/>
      <c r="B597" s="426"/>
      <c r="C597" s="426"/>
      <c r="D597" s="426"/>
      <c r="E597" s="426"/>
      <c r="F597" s="426"/>
      <c r="G597" s="426"/>
      <c r="H597" s="426"/>
      <c r="I597" s="426"/>
      <c r="J597" s="426"/>
      <c r="K597" s="426"/>
      <c r="L597" s="426"/>
      <c r="M597" s="426"/>
      <c r="N597" s="426"/>
      <c r="O597" s="426"/>
      <c r="P597" s="426"/>
      <c r="Q597" s="426"/>
      <c r="R597" s="426"/>
      <c r="S597" s="426"/>
      <c r="T597" s="426"/>
      <c r="U597" s="426"/>
      <c r="V597" s="426"/>
      <c r="W597" s="426"/>
      <c r="X597" s="426"/>
      <c r="Y597" s="426"/>
      <c r="Z597" s="426"/>
      <c r="AA597" s="426"/>
    </row>
    <row r="598" spans="1:27" ht="15.75" customHeight="1">
      <c r="A598" s="426"/>
      <c r="B598" s="426"/>
      <c r="C598" s="426"/>
      <c r="D598" s="426"/>
      <c r="E598" s="426"/>
      <c r="F598" s="426"/>
      <c r="G598" s="426"/>
      <c r="H598" s="426"/>
      <c r="I598" s="426"/>
      <c r="J598" s="426"/>
      <c r="K598" s="426"/>
      <c r="L598" s="426"/>
      <c r="M598" s="426"/>
      <c r="N598" s="426"/>
      <c r="O598" s="426"/>
      <c r="P598" s="426"/>
      <c r="Q598" s="426"/>
      <c r="R598" s="426"/>
      <c r="S598" s="426"/>
      <c r="T598" s="426"/>
      <c r="U598" s="426"/>
      <c r="V598" s="426"/>
      <c r="W598" s="426"/>
      <c r="X598" s="426"/>
      <c r="Y598" s="426"/>
      <c r="Z598" s="426"/>
      <c r="AA598" s="426"/>
    </row>
    <row r="599" spans="1:27" ht="15.75" customHeight="1">
      <c r="A599" s="426"/>
      <c r="B599" s="426"/>
      <c r="C599" s="426"/>
      <c r="D599" s="426"/>
      <c r="E599" s="426"/>
      <c r="F599" s="426"/>
      <c r="G599" s="426"/>
      <c r="H599" s="426"/>
      <c r="I599" s="426"/>
      <c r="J599" s="426"/>
      <c r="K599" s="426"/>
      <c r="L599" s="426"/>
      <c r="M599" s="426"/>
      <c r="N599" s="426"/>
      <c r="O599" s="426"/>
      <c r="P599" s="426"/>
      <c r="Q599" s="426"/>
      <c r="R599" s="426"/>
      <c r="S599" s="426"/>
      <c r="T599" s="426"/>
      <c r="U599" s="426"/>
      <c r="V599" s="426"/>
      <c r="W599" s="426"/>
      <c r="X599" s="426"/>
      <c r="Y599" s="426"/>
      <c r="Z599" s="426"/>
      <c r="AA599" s="426"/>
    </row>
    <row r="600" spans="1:27" ht="15.75" customHeight="1">
      <c r="A600" s="426"/>
      <c r="B600" s="426"/>
      <c r="C600" s="426"/>
      <c r="D600" s="426"/>
      <c r="E600" s="426"/>
      <c r="F600" s="426"/>
      <c r="G600" s="426"/>
      <c r="H600" s="426"/>
      <c r="I600" s="426"/>
      <c r="J600" s="426"/>
      <c r="K600" s="426"/>
      <c r="L600" s="426"/>
      <c r="M600" s="426"/>
      <c r="N600" s="426"/>
      <c r="O600" s="426"/>
      <c r="P600" s="426"/>
      <c r="Q600" s="426"/>
      <c r="R600" s="426"/>
      <c r="S600" s="426"/>
      <c r="T600" s="426"/>
      <c r="U600" s="426"/>
      <c r="V600" s="426"/>
      <c r="W600" s="426"/>
      <c r="X600" s="426"/>
      <c r="Y600" s="426"/>
      <c r="Z600" s="426"/>
      <c r="AA600" s="426"/>
    </row>
    <row r="601" spans="1:27" ht="15.75" customHeight="1">
      <c r="A601" s="426"/>
      <c r="B601" s="426"/>
      <c r="C601" s="426"/>
      <c r="D601" s="426"/>
      <c r="E601" s="426"/>
      <c r="F601" s="426"/>
      <c r="G601" s="426"/>
      <c r="H601" s="426"/>
      <c r="I601" s="426"/>
      <c r="J601" s="426"/>
      <c r="K601" s="426"/>
      <c r="L601" s="426"/>
      <c r="M601" s="426"/>
      <c r="N601" s="426"/>
      <c r="O601" s="426"/>
      <c r="P601" s="426"/>
      <c r="Q601" s="426"/>
      <c r="R601" s="426"/>
      <c r="S601" s="426"/>
      <c r="T601" s="426"/>
      <c r="U601" s="426"/>
      <c r="V601" s="426"/>
      <c r="W601" s="426"/>
      <c r="X601" s="426"/>
      <c r="Y601" s="426"/>
      <c r="Z601" s="426"/>
      <c r="AA601" s="426"/>
    </row>
    <row r="602" spans="1:27" ht="15.75" customHeight="1">
      <c r="A602" s="426"/>
      <c r="B602" s="426"/>
      <c r="C602" s="426"/>
      <c r="D602" s="426"/>
      <c r="E602" s="426"/>
      <c r="F602" s="426"/>
      <c r="G602" s="426"/>
      <c r="H602" s="426"/>
      <c r="I602" s="426"/>
      <c r="J602" s="426"/>
      <c r="K602" s="426"/>
      <c r="L602" s="426"/>
      <c r="M602" s="426"/>
      <c r="N602" s="426"/>
      <c r="O602" s="426"/>
      <c r="P602" s="426"/>
      <c r="Q602" s="426"/>
      <c r="R602" s="426"/>
      <c r="S602" s="426"/>
      <c r="T602" s="426"/>
      <c r="U602" s="426"/>
      <c r="V602" s="426"/>
      <c r="W602" s="426"/>
      <c r="X602" s="426"/>
      <c r="Y602" s="426"/>
      <c r="Z602" s="426"/>
      <c r="AA602" s="426"/>
    </row>
    <row r="603" spans="1:27" ht="15.75" customHeight="1">
      <c r="A603" s="426"/>
      <c r="B603" s="426"/>
      <c r="C603" s="426"/>
      <c r="D603" s="426"/>
      <c r="E603" s="426"/>
      <c r="F603" s="426"/>
      <c r="G603" s="426"/>
      <c r="H603" s="426"/>
      <c r="I603" s="426"/>
      <c r="J603" s="426"/>
      <c r="K603" s="426"/>
      <c r="L603" s="426"/>
      <c r="M603" s="426"/>
      <c r="N603" s="426"/>
      <c r="O603" s="426"/>
      <c r="P603" s="426"/>
      <c r="Q603" s="426"/>
      <c r="R603" s="426"/>
      <c r="S603" s="426"/>
      <c r="T603" s="426"/>
      <c r="U603" s="426"/>
      <c r="V603" s="426"/>
      <c r="W603" s="426"/>
      <c r="X603" s="426"/>
      <c r="Y603" s="426"/>
      <c r="Z603" s="426"/>
      <c r="AA603" s="426"/>
    </row>
    <row r="604" spans="1:27" ht="15.75" customHeight="1">
      <c r="A604" s="426"/>
      <c r="B604" s="426"/>
      <c r="C604" s="426"/>
      <c r="D604" s="426"/>
      <c r="E604" s="426"/>
      <c r="F604" s="426"/>
      <c r="G604" s="426"/>
      <c r="H604" s="426"/>
      <c r="I604" s="426"/>
      <c r="J604" s="426"/>
      <c r="K604" s="426"/>
      <c r="L604" s="426"/>
      <c r="M604" s="426"/>
      <c r="N604" s="426"/>
      <c r="O604" s="426"/>
      <c r="P604" s="426"/>
      <c r="Q604" s="426"/>
      <c r="R604" s="426"/>
      <c r="S604" s="426"/>
      <c r="T604" s="426"/>
      <c r="U604" s="426"/>
      <c r="V604" s="426"/>
      <c r="W604" s="426"/>
      <c r="X604" s="426"/>
      <c r="Y604" s="426"/>
      <c r="Z604" s="426"/>
      <c r="AA604" s="426"/>
    </row>
    <row r="605" spans="1:27" ht="15.75" customHeight="1">
      <c r="A605" s="426"/>
      <c r="B605" s="426"/>
      <c r="C605" s="426"/>
      <c r="D605" s="426"/>
      <c r="E605" s="426"/>
      <c r="F605" s="426"/>
      <c r="G605" s="426"/>
      <c r="H605" s="426"/>
      <c r="I605" s="426"/>
      <c r="J605" s="426"/>
      <c r="K605" s="426"/>
      <c r="L605" s="426"/>
      <c r="M605" s="426"/>
      <c r="N605" s="426"/>
      <c r="O605" s="426"/>
      <c r="P605" s="426"/>
      <c r="Q605" s="426"/>
      <c r="R605" s="426"/>
      <c r="S605" s="426"/>
      <c r="T605" s="426"/>
      <c r="U605" s="426"/>
      <c r="V605" s="426"/>
      <c r="W605" s="426"/>
      <c r="X605" s="426"/>
      <c r="Y605" s="426"/>
      <c r="Z605" s="426"/>
      <c r="AA605" s="426"/>
    </row>
    <row r="606" spans="1:27" ht="15.75" customHeight="1">
      <c r="A606" s="426"/>
      <c r="B606" s="426"/>
      <c r="C606" s="426"/>
      <c r="D606" s="426"/>
      <c r="E606" s="426"/>
      <c r="F606" s="426"/>
      <c r="G606" s="426"/>
      <c r="H606" s="426"/>
      <c r="I606" s="426"/>
      <c r="J606" s="426"/>
      <c r="K606" s="426"/>
      <c r="L606" s="426"/>
      <c r="M606" s="426"/>
      <c r="N606" s="426"/>
      <c r="O606" s="426"/>
      <c r="P606" s="426"/>
      <c r="Q606" s="426"/>
      <c r="R606" s="426"/>
      <c r="S606" s="426"/>
      <c r="T606" s="426"/>
      <c r="U606" s="426"/>
      <c r="V606" s="426"/>
      <c r="W606" s="426"/>
      <c r="X606" s="426"/>
      <c r="Y606" s="426"/>
      <c r="Z606" s="426"/>
      <c r="AA606" s="426"/>
    </row>
    <row r="607" spans="1:27" ht="15.75" customHeight="1">
      <c r="A607" s="426"/>
      <c r="B607" s="426"/>
      <c r="C607" s="426"/>
      <c r="D607" s="426"/>
      <c r="E607" s="426"/>
      <c r="F607" s="426"/>
      <c r="G607" s="426"/>
      <c r="H607" s="426"/>
      <c r="I607" s="426"/>
      <c r="J607" s="426"/>
      <c r="K607" s="426"/>
      <c r="L607" s="426"/>
      <c r="M607" s="426"/>
      <c r="N607" s="426"/>
      <c r="O607" s="426"/>
      <c r="P607" s="426"/>
      <c r="Q607" s="426"/>
      <c r="R607" s="426"/>
      <c r="S607" s="426"/>
      <c r="T607" s="426"/>
      <c r="U607" s="426"/>
      <c r="V607" s="426"/>
      <c r="W607" s="426"/>
      <c r="X607" s="426"/>
      <c r="Y607" s="426"/>
      <c r="Z607" s="426"/>
      <c r="AA607" s="426"/>
    </row>
    <row r="608" spans="1:27" ht="15.75" customHeight="1">
      <c r="A608" s="426"/>
      <c r="B608" s="426"/>
      <c r="C608" s="426"/>
      <c r="D608" s="426"/>
      <c r="E608" s="426"/>
      <c r="F608" s="426"/>
      <c r="G608" s="426"/>
      <c r="H608" s="426"/>
      <c r="I608" s="426"/>
      <c r="J608" s="426"/>
      <c r="K608" s="426"/>
      <c r="L608" s="426"/>
      <c r="M608" s="426"/>
      <c r="N608" s="426"/>
      <c r="O608" s="426"/>
      <c r="P608" s="426"/>
      <c r="Q608" s="426"/>
      <c r="R608" s="426"/>
      <c r="S608" s="426"/>
      <c r="T608" s="426"/>
      <c r="U608" s="426"/>
      <c r="V608" s="426"/>
      <c r="W608" s="426"/>
      <c r="X608" s="426"/>
      <c r="Y608" s="426"/>
      <c r="Z608" s="426"/>
      <c r="AA608" s="426"/>
    </row>
    <row r="609" spans="1:27" ht="15.75" customHeight="1">
      <c r="A609" s="426"/>
      <c r="B609" s="426"/>
      <c r="C609" s="426"/>
      <c r="D609" s="426"/>
      <c r="E609" s="426"/>
      <c r="F609" s="426"/>
      <c r="G609" s="426"/>
      <c r="H609" s="426"/>
      <c r="I609" s="426"/>
      <c r="J609" s="426"/>
      <c r="K609" s="426"/>
      <c r="L609" s="426"/>
      <c r="M609" s="426"/>
      <c r="N609" s="426"/>
      <c r="O609" s="426"/>
      <c r="P609" s="426"/>
      <c r="Q609" s="426"/>
      <c r="R609" s="426"/>
      <c r="S609" s="426"/>
      <c r="T609" s="426"/>
      <c r="U609" s="426"/>
      <c r="V609" s="426"/>
      <c r="W609" s="426"/>
      <c r="X609" s="426"/>
      <c r="Y609" s="426"/>
      <c r="Z609" s="426"/>
      <c r="AA609" s="426"/>
    </row>
    <row r="610" spans="1:27" ht="15.75" customHeight="1">
      <c r="A610" s="426"/>
      <c r="B610" s="426"/>
      <c r="C610" s="426"/>
      <c r="D610" s="426"/>
      <c r="E610" s="426"/>
      <c r="F610" s="426"/>
      <c r="G610" s="426"/>
      <c r="H610" s="426"/>
      <c r="I610" s="426"/>
      <c r="J610" s="426"/>
      <c r="K610" s="426"/>
      <c r="L610" s="426"/>
      <c r="M610" s="426"/>
      <c r="N610" s="426"/>
      <c r="O610" s="426"/>
      <c r="P610" s="426"/>
      <c r="Q610" s="426"/>
      <c r="R610" s="426"/>
      <c r="S610" s="426"/>
      <c r="T610" s="426"/>
      <c r="U610" s="426"/>
      <c r="V610" s="426"/>
      <c r="W610" s="426"/>
      <c r="X610" s="426"/>
      <c r="Y610" s="426"/>
      <c r="Z610" s="426"/>
      <c r="AA610" s="426"/>
    </row>
    <row r="611" spans="1:27" ht="15.75" customHeight="1">
      <c r="A611" s="426"/>
      <c r="B611" s="426"/>
      <c r="C611" s="426"/>
      <c r="D611" s="426"/>
      <c r="E611" s="426"/>
      <c r="F611" s="426"/>
      <c r="G611" s="426"/>
      <c r="H611" s="426"/>
      <c r="I611" s="426"/>
      <c r="J611" s="426"/>
      <c r="K611" s="426"/>
      <c r="L611" s="426"/>
      <c r="M611" s="426"/>
      <c r="N611" s="426"/>
      <c r="O611" s="426"/>
      <c r="P611" s="426"/>
      <c r="Q611" s="426"/>
      <c r="R611" s="426"/>
      <c r="S611" s="426"/>
      <c r="T611" s="426"/>
      <c r="U611" s="426"/>
      <c r="V611" s="426"/>
      <c r="W611" s="426"/>
      <c r="X611" s="426"/>
      <c r="Y611" s="426"/>
      <c r="Z611" s="426"/>
      <c r="AA611" s="426"/>
    </row>
    <row r="612" spans="1:27" ht="15.75" customHeight="1">
      <c r="A612" s="426"/>
      <c r="B612" s="426"/>
      <c r="C612" s="426"/>
      <c r="D612" s="426"/>
      <c r="E612" s="426"/>
      <c r="F612" s="426"/>
      <c r="G612" s="426"/>
      <c r="H612" s="426"/>
      <c r="I612" s="426"/>
      <c r="J612" s="426"/>
      <c r="K612" s="426"/>
      <c r="L612" s="426"/>
      <c r="M612" s="426"/>
      <c r="N612" s="426"/>
      <c r="O612" s="426"/>
      <c r="P612" s="426"/>
      <c r="Q612" s="426"/>
      <c r="R612" s="426"/>
      <c r="S612" s="426"/>
      <c r="T612" s="426"/>
      <c r="U612" s="426"/>
      <c r="V612" s="426"/>
      <c r="W612" s="426"/>
      <c r="X612" s="426"/>
      <c r="Y612" s="426"/>
      <c r="Z612" s="426"/>
      <c r="AA612" s="426"/>
    </row>
    <row r="613" spans="1:27" ht="15.75" customHeight="1">
      <c r="A613" s="426"/>
      <c r="B613" s="426"/>
      <c r="C613" s="426"/>
      <c r="D613" s="426"/>
      <c r="E613" s="426"/>
      <c r="F613" s="426"/>
      <c r="G613" s="426"/>
      <c r="H613" s="426"/>
      <c r="I613" s="426"/>
      <c r="J613" s="426"/>
      <c r="K613" s="426"/>
      <c r="L613" s="426"/>
      <c r="M613" s="426"/>
      <c r="N613" s="426"/>
      <c r="O613" s="426"/>
      <c r="P613" s="426"/>
      <c r="Q613" s="426"/>
      <c r="R613" s="426"/>
      <c r="S613" s="426"/>
      <c r="T613" s="426"/>
      <c r="U613" s="426"/>
      <c r="V613" s="426"/>
      <c r="W613" s="426"/>
      <c r="X613" s="426"/>
      <c r="Y613" s="426"/>
      <c r="Z613" s="426"/>
      <c r="AA613" s="426"/>
    </row>
    <row r="614" spans="1:27" ht="15.75" customHeight="1">
      <c r="A614" s="426"/>
      <c r="B614" s="426"/>
      <c r="C614" s="426"/>
      <c r="D614" s="426"/>
      <c r="E614" s="426"/>
      <c r="F614" s="426"/>
      <c r="G614" s="426"/>
      <c r="H614" s="426"/>
      <c r="I614" s="426"/>
      <c r="J614" s="426"/>
      <c r="K614" s="426"/>
      <c r="L614" s="426"/>
      <c r="M614" s="426"/>
      <c r="N614" s="426"/>
      <c r="O614" s="426"/>
      <c r="P614" s="426"/>
      <c r="Q614" s="426"/>
      <c r="R614" s="426"/>
      <c r="S614" s="426"/>
      <c r="T614" s="426"/>
      <c r="U614" s="426"/>
      <c r="V614" s="426"/>
      <c r="W614" s="426"/>
      <c r="X614" s="426"/>
      <c r="Y614" s="426"/>
      <c r="Z614" s="426"/>
      <c r="AA614" s="426"/>
    </row>
    <row r="615" spans="1:27" ht="15.75" customHeight="1">
      <c r="A615" s="426"/>
      <c r="B615" s="426"/>
      <c r="C615" s="426"/>
      <c r="D615" s="426"/>
      <c r="E615" s="426"/>
      <c r="F615" s="426"/>
      <c r="G615" s="426"/>
      <c r="H615" s="426"/>
      <c r="I615" s="426"/>
      <c r="J615" s="426"/>
      <c r="K615" s="426"/>
      <c r="L615" s="426"/>
      <c r="M615" s="426"/>
      <c r="N615" s="426"/>
      <c r="O615" s="426"/>
      <c r="P615" s="426"/>
      <c r="Q615" s="426"/>
      <c r="R615" s="426"/>
      <c r="S615" s="426"/>
      <c r="T615" s="426"/>
      <c r="U615" s="426"/>
      <c r="V615" s="426"/>
      <c r="W615" s="426"/>
      <c r="X615" s="426"/>
      <c r="Y615" s="426"/>
      <c r="Z615" s="426"/>
      <c r="AA615" s="426"/>
    </row>
    <row r="616" spans="1:27" ht="15.75" customHeight="1">
      <c r="A616" s="426"/>
      <c r="B616" s="426"/>
      <c r="C616" s="426"/>
      <c r="D616" s="426"/>
      <c r="E616" s="426"/>
      <c r="F616" s="426"/>
      <c r="G616" s="426"/>
      <c r="H616" s="426"/>
      <c r="I616" s="426"/>
      <c r="J616" s="426"/>
      <c r="K616" s="426"/>
      <c r="L616" s="426"/>
      <c r="M616" s="426"/>
      <c r="N616" s="426"/>
      <c r="O616" s="426"/>
      <c r="P616" s="426"/>
      <c r="Q616" s="426"/>
      <c r="R616" s="426"/>
      <c r="S616" s="426"/>
      <c r="T616" s="426"/>
      <c r="U616" s="426"/>
      <c r="V616" s="426"/>
      <c r="W616" s="426"/>
      <c r="X616" s="426"/>
      <c r="Y616" s="426"/>
      <c r="Z616" s="426"/>
      <c r="AA616" s="426"/>
    </row>
    <row r="617" spans="1:27" ht="15.75" customHeight="1">
      <c r="A617" s="426"/>
      <c r="B617" s="426"/>
      <c r="C617" s="426"/>
      <c r="D617" s="426"/>
      <c r="E617" s="426"/>
      <c r="F617" s="426"/>
      <c r="G617" s="426"/>
      <c r="H617" s="426"/>
      <c r="I617" s="426"/>
      <c r="J617" s="426"/>
      <c r="K617" s="426"/>
      <c r="L617" s="426"/>
      <c r="M617" s="426"/>
      <c r="N617" s="426"/>
      <c r="O617" s="426"/>
      <c r="P617" s="426"/>
      <c r="Q617" s="426"/>
      <c r="R617" s="426"/>
      <c r="S617" s="426"/>
      <c r="T617" s="426"/>
      <c r="U617" s="426"/>
      <c r="V617" s="426"/>
      <c r="W617" s="426"/>
      <c r="X617" s="426"/>
      <c r="Y617" s="426"/>
      <c r="Z617" s="426"/>
      <c r="AA617" s="426"/>
    </row>
    <row r="618" spans="1:27" ht="15.75" customHeight="1">
      <c r="A618" s="426"/>
      <c r="B618" s="426"/>
      <c r="C618" s="426"/>
      <c r="D618" s="426"/>
      <c r="E618" s="426"/>
      <c r="F618" s="426"/>
      <c r="G618" s="426"/>
      <c r="H618" s="426"/>
      <c r="I618" s="426"/>
      <c r="J618" s="426"/>
      <c r="K618" s="426"/>
      <c r="L618" s="426"/>
      <c r="M618" s="426"/>
      <c r="N618" s="426"/>
      <c r="O618" s="426"/>
      <c r="P618" s="426"/>
      <c r="Q618" s="426"/>
      <c r="R618" s="426"/>
      <c r="S618" s="426"/>
      <c r="T618" s="426"/>
      <c r="U618" s="426"/>
      <c r="V618" s="426"/>
      <c r="W618" s="426"/>
      <c r="X618" s="426"/>
      <c r="Y618" s="426"/>
      <c r="Z618" s="426"/>
      <c r="AA618" s="426"/>
    </row>
    <row r="619" spans="1:27" ht="15.75" customHeight="1">
      <c r="A619" s="426"/>
      <c r="B619" s="426"/>
      <c r="C619" s="426"/>
      <c r="D619" s="426"/>
      <c r="E619" s="426"/>
      <c r="F619" s="426"/>
      <c r="G619" s="426"/>
      <c r="H619" s="426"/>
      <c r="I619" s="426"/>
      <c r="J619" s="426"/>
      <c r="K619" s="426"/>
      <c r="L619" s="426"/>
      <c r="M619" s="426"/>
      <c r="N619" s="426"/>
      <c r="O619" s="426"/>
      <c r="P619" s="426"/>
      <c r="Q619" s="426"/>
      <c r="R619" s="426"/>
      <c r="S619" s="426"/>
      <c r="T619" s="426"/>
      <c r="U619" s="426"/>
      <c r="V619" s="426"/>
      <c r="W619" s="426"/>
      <c r="X619" s="426"/>
      <c r="Y619" s="426"/>
      <c r="Z619" s="426"/>
      <c r="AA619" s="426"/>
    </row>
    <row r="620" spans="1:27" ht="15.75" customHeight="1">
      <c r="A620" s="426"/>
      <c r="B620" s="426"/>
      <c r="C620" s="426"/>
      <c r="D620" s="426"/>
      <c r="E620" s="426"/>
      <c r="F620" s="426"/>
      <c r="G620" s="426"/>
      <c r="H620" s="426"/>
      <c r="I620" s="426"/>
      <c r="J620" s="426"/>
      <c r="K620" s="426"/>
      <c r="L620" s="426"/>
      <c r="M620" s="426"/>
      <c r="N620" s="426"/>
      <c r="O620" s="426"/>
      <c r="P620" s="426"/>
      <c r="Q620" s="426"/>
      <c r="R620" s="426"/>
      <c r="S620" s="426"/>
      <c r="T620" s="426"/>
      <c r="U620" s="426"/>
      <c r="V620" s="426"/>
      <c r="W620" s="426"/>
      <c r="X620" s="426"/>
      <c r="Y620" s="426"/>
      <c r="Z620" s="426"/>
      <c r="AA620" s="426"/>
    </row>
    <row r="621" spans="1:27" ht="15.75" customHeight="1">
      <c r="A621" s="426"/>
      <c r="B621" s="426"/>
      <c r="C621" s="426"/>
      <c r="D621" s="426"/>
      <c r="E621" s="426"/>
      <c r="F621" s="426"/>
      <c r="G621" s="426"/>
      <c r="H621" s="426"/>
      <c r="I621" s="426"/>
      <c r="J621" s="426"/>
      <c r="K621" s="426"/>
      <c r="L621" s="426"/>
      <c r="M621" s="426"/>
      <c r="N621" s="426"/>
      <c r="O621" s="426"/>
      <c r="P621" s="426"/>
      <c r="Q621" s="426"/>
      <c r="R621" s="426"/>
      <c r="S621" s="426"/>
      <c r="T621" s="426"/>
      <c r="U621" s="426"/>
      <c r="V621" s="426"/>
      <c r="W621" s="426"/>
      <c r="X621" s="426"/>
      <c r="Y621" s="426"/>
      <c r="Z621" s="426"/>
      <c r="AA621" s="426"/>
    </row>
    <row r="622" spans="1:27" ht="15.75" customHeight="1">
      <c r="A622" s="426"/>
      <c r="B622" s="426"/>
      <c r="C622" s="426"/>
      <c r="D622" s="426"/>
      <c r="E622" s="426"/>
      <c r="F622" s="426"/>
      <c r="G622" s="426"/>
      <c r="H622" s="426"/>
      <c r="I622" s="426"/>
      <c r="J622" s="426"/>
      <c r="K622" s="426"/>
      <c r="L622" s="426"/>
      <c r="M622" s="426"/>
      <c r="N622" s="426"/>
      <c r="O622" s="426"/>
      <c r="P622" s="426"/>
      <c r="Q622" s="426"/>
      <c r="R622" s="426"/>
      <c r="S622" s="426"/>
      <c r="T622" s="426"/>
      <c r="U622" s="426"/>
      <c r="V622" s="426"/>
      <c r="W622" s="426"/>
      <c r="X622" s="426"/>
      <c r="Y622" s="426"/>
      <c r="Z622" s="426"/>
      <c r="AA622" s="426"/>
    </row>
    <row r="623" spans="1:27" ht="15.75" customHeight="1">
      <c r="A623" s="426"/>
      <c r="B623" s="426"/>
      <c r="C623" s="426"/>
      <c r="D623" s="426"/>
      <c r="E623" s="426"/>
      <c r="F623" s="426"/>
      <c r="G623" s="426"/>
      <c r="H623" s="426"/>
      <c r="I623" s="426"/>
      <c r="J623" s="426"/>
      <c r="K623" s="426"/>
      <c r="L623" s="426"/>
      <c r="M623" s="426"/>
      <c r="N623" s="426"/>
      <c r="O623" s="426"/>
      <c r="P623" s="426"/>
      <c r="Q623" s="426"/>
      <c r="R623" s="426"/>
      <c r="S623" s="426"/>
      <c r="T623" s="426"/>
      <c r="U623" s="426"/>
      <c r="V623" s="426"/>
      <c r="W623" s="426"/>
      <c r="X623" s="426"/>
      <c r="Y623" s="426"/>
      <c r="Z623" s="426"/>
      <c r="AA623" s="426"/>
    </row>
    <row r="624" spans="1:27" ht="15.75" customHeight="1">
      <c r="A624" s="426"/>
      <c r="B624" s="426"/>
      <c r="C624" s="426"/>
      <c r="D624" s="426"/>
      <c r="E624" s="426"/>
      <c r="F624" s="426"/>
      <c r="G624" s="426"/>
      <c r="H624" s="426"/>
      <c r="I624" s="426"/>
      <c r="J624" s="426"/>
      <c r="K624" s="426"/>
      <c r="L624" s="426"/>
      <c r="M624" s="426"/>
      <c r="N624" s="426"/>
      <c r="O624" s="426"/>
      <c r="P624" s="426"/>
      <c r="Q624" s="426"/>
      <c r="R624" s="426"/>
      <c r="S624" s="426"/>
      <c r="T624" s="426"/>
      <c r="U624" s="426"/>
      <c r="V624" s="426"/>
      <c r="W624" s="426"/>
      <c r="X624" s="426"/>
      <c r="Y624" s="426"/>
      <c r="Z624" s="426"/>
      <c r="AA624" s="426"/>
    </row>
    <row r="625" spans="1:27" ht="15.75" customHeight="1">
      <c r="A625" s="426"/>
      <c r="B625" s="426"/>
      <c r="C625" s="426"/>
      <c r="D625" s="426"/>
      <c r="E625" s="426"/>
      <c r="F625" s="426"/>
      <c r="G625" s="426"/>
      <c r="H625" s="426"/>
      <c r="I625" s="426"/>
      <c r="J625" s="426"/>
      <c r="K625" s="426"/>
      <c r="L625" s="426"/>
      <c r="M625" s="426"/>
      <c r="N625" s="426"/>
      <c r="O625" s="426"/>
      <c r="P625" s="426"/>
      <c r="Q625" s="426"/>
      <c r="R625" s="426"/>
      <c r="S625" s="426"/>
      <c r="T625" s="426"/>
      <c r="U625" s="426"/>
      <c r="V625" s="426"/>
      <c r="W625" s="426"/>
      <c r="X625" s="426"/>
      <c r="Y625" s="426"/>
      <c r="Z625" s="426"/>
      <c r="AA625" s="426"/>
    </row>
    <row r="626" spans="1:27" ht="15.75" customHeight="1">
      <c r="A626" s="426"/>
      <c r="B626" s="426"/>
      <c r="C626" s="426"/>
      <c r="D626" s="426"/>
      <c r="E626" s="426"/>
      <c r="F626" s="426"/>
      <c r="G626" s="426"/>
      <c r="H626" s="426"/>
      <c r="I626" s="426"/>
      <c r="J626" s="426"/>
      <c r="K626" s="426"/>
      <c r="L626" s="426"/>
      <c r="M626" s="426"/>
      <c r="N626" s="426"/>
      <c r="O626" s="426"/>
      <c r="P626" s="426"/>
      <c r="Q626" s="426"/>
      <c r="R626" s="426"/>
      <c r="S626" s="426"/>
      <c r="T626" s="426"/>
      <c r="U626" s="426"/>
      <c r="V626" s="426"/>
      <c r="W626" s="426"/>
      <c r="X626" s="426"/>
      <c r="Y626" s="426"/>
      <c r="Z626" s="426"/>
      <c r="AA626" s="426"/>
    </row>
    <row r="627" spans="1:27" ht="15.75" customHeight="1">
      <c r="A627" s="426"/>
      <c r="B627" s="426"/>
      <c r="C627" s="426"/>
      <c r="D627" s="426"/>
      <c r="E627" s="426"/>
      <c r="F627" s="426"/>
      <c r="G627" s="426"/>
      <c r="H627" s="426"/>
      <c r="I627" s="426"/>
      <c r="J627" s="426"/>
      <c r="K627" s="426"/>
      <c r="L627" s="426"/>
      <c r="M627" s="426"/>
      <c r="N627" s="426"/>
      <c r="O627" s="426"/>
      <c r="P627" s="426"/>
      <c r="Q627" s="426"/>
      <c r="R627" s="426"/>
      <c r="S627" s="426"/>
      <c r="T627" s="426"/>
      <c r="U627" s="426"/>
      <c r="V627" s="426"/>
      <c r="W627" s="426"/>
      <c r="X627" s="426"/>
      <c r="Y627" s="426"/>
      <c r="Z627" s="426"/>
      <c r="AA627" s="426"/>
    </row>
    <row r="628" spans="1:27" ht="15.75" customHeight="1">
      <c r="A628" s="426"/>
      <c r="B628" s="426"/>
      <c r="C628" s="426"/>
      <c r="D628" s="426"/>
      <c r="E628" s="426"/>
      <c r="F628" s="426"/>
      <c r="G628" s="426"/>
      <c r="H628" s="426"/>
      <c r="I628" s="426"/>
      <c r="J628" s="426"/>
      <c r="K628" s="426"/>
      <c r="L628" s="426"/>
      <c r="M628" s="426"/>
      <c r="N628" s="426"/>
      <c r="O628" s="426"/>
      <c r="P628" s="426"/>
      <c r="Q628" s="426"/>
      <c r="R628" s="426"/>
      <c r="S628" s="426"/>
      <c r="T628" s="426"/>
      <c r="U628" s="426"/>
      <c r="V628" s="426"/>
      <c r="W628" s="426"/>
      <c r="X628" s="426"/>
      <c r="Y628" s="426"/>
      <c r="Z628" s="426"/>
      <c r="AA628" s="426"/>
    </row>
    <row r="629" spans="1:27" ht="15.75" customHeight="1">
      <c r="A629" s="426"/>
      <c r="B629" s="426"/>
      <c r="C629" s="426"/>
      <c r="D629" s="426"/>
      <c r="E629" s="426"/>
      <c r="F629" s="426"/>
      <c r="G629" s="426"/>
      <c r="H629" s="426"/>
      <c r="I629" s="426"/>
      <c r="J629" s="426"/>
      <c r="K629" s="426"/>
      <c r="L629" s="426"/>
      <c r="M629" s="426"/>
      <c r="N629" s="426"/>
      <c r="O629" s="426"/>
      <c r="P629" s="426"/>
      <c r="Q629" s="426"/>
      <c r="R629" s="426"/>
      <c r="S629" s="426"/>
      <c r="T629" s="426"/>
      <c r="U629" s="426"/>
      <c r="V629" s="426"/>
      <c r="W629" s="426"/>
      <c r="X629" s="426"/>
      <c r="Y629" s="426"/>
      <c r="Z629" s="426"/>
      <c r="AA629" s="426"/>
    </row>
    <row r="630" spans="1:27" ht="15.75" customHeight="1">
      <c r="A630" s="426"/>
      <c r="B630" s="426"/>
      <c r="C630" s="426"/>
      <c r="D630" s="426"/>
      <c r="E630" s="426"/>
      <c r="F630" s="426"/>
      <c r="G630" s="426"/>
      <c r="H630" s="426"/>
      <c r="I630" s="426"/>
      <c r="J630" s="426"/>
      <c r="K630" s="426"/>
      <c r="L630" s="426"/>
      <c r="M630" s="426"/>
      <c r="N630" s="426"/>
      <c r="O630" s="426"/>
      <c r="P630" s="426"/>
      <c r="Q630" s="426"/>
      <c r="R630" s="426"/>
      <c r="S630" s="426"/>
      <c r="T630" s="426"/>
      <c r="U630" s="426"/>
      <c r="V630" s="426"/>
      <c r="W630" s="426"/>
      <c r="X630" s="426"/>
      <c r="Y630" s="426"/>
      <c r="Z630" s="426"/>
      <c r="AA630" s="426"/>
    </row>
    <row r="631" spans="1:27" ht="15.75" customHeight="1">
      <c r="A631" s="426"/>
      <c r="B631" s="426"/>
      <c r="C631" s="426"/>
      <c r="D631" s="426"/>
      <c r="E631" s="426"/>
      <c r="F631" s="426"/>
      <c r="G631" s="426"/>
      <c r="H631" s="426"/>
      <c r="I631" s="426"/>
      <c r="J631" s="426"/>
      <c r="K631" s="426"/>
      <c r="L631" s="426"/>
      <c r="M631" s="426"/>
      <c r="N631" s="426"/>
      <c r="O631" s="426"/>
      <c r="P631" s="426"/>
      <c r="Q631" s="426"/>
      <c r="R631" s="426"/>
      <c r="S631" s="426"/>
      <c r="T631" s="426"/>
      <c r="U631" s="426"/>
      <c r="V631" s="426"/>
      <c r="W631" s="426"/>
      <c r="X631" s="426"/>
      <c r="Y631" s="426"/>
      <c r="Z631" s="426"/>
      <c r="AA631" s="426"/>
    </row>
    <row r="632" spans="1:27" ht="15.75" customHeight="1">
      <c r="A632" s="426"/>
      <c r="B632" s="426"/>
      <c r="C632" s="426"/>
      <c r="D632" s="426"/>
      <c r="E632" s="426"/>
      <c r="F632" s="426"/>
      <c r="G632" s="426"/>
      <c r="H632" s="426"/>
      <c r="I632" s="426"/>
      <c r="J632" s="426"/>
      <c r="K632" s="426"/>
      <c r="L632" s="426"/>
      <c r="M632" s="426"/>
      <c r="N632" s="426"/>
      <c r="O632" s="426"/>
      <c r="P632" s="426"/>
      <c r="Q632" s="426"/>
      <c r="R632" s="426"/>
      <c r="S632" s="426"/>
      <c r="T632" s="426"/>
      <c r="U632" s="426"/>
      <c r="V632" s="426"/>
      <c r="W632" s="426"/>
      <c r="X632" s="426"/>
      <c r="Y632" s="426"/>
      <c r="Z632" s="426"/>
      <c r="AA632" s="426"/>
    </row>
    <row r="633" spans="1:27" ht="15.75" customHeight="1">
      <c r="A633" s="426"/>
      <c r="B633" s="426"/>
      <c r="C633" s="426"/>
      <c r="D633" s="426"/>
      <c r="E633" s="426"/>
      <c r="F633" s="426"/>
      <c r="G633" s="426"/>
      <c r="H633" s="426"/>
      <c r="I633" s="426"/>
      <c r="J633" s="426"/>
      <c r="K633" s="426"/>
      <c r="L633" s="426"/>
      <c r="M633" s="426"/>
      <c r="N633" s="426"/>
      <c r="O633" s="426"/>
      <c r="P633" s="426"/>
      <c r="Q633" s="426"/>
      <c r="R633" s="426"/>
      <c r="S633" s="426"/>
      <c r="T633" s="426"/>
      <c r="U633" s="426"/>
      <c r="V633" s="426"/>
      <c r="W633" s="426"/>
      <c r="X633" s="426"/>
      <c r="Y633" s="426"/>
      <c r="Z633" s="426"/>
      <c r="AA633" s="426"/>
    </row>
    <row r="634" spans="1:27" ht="15.75" customHeight="1">
      <c r="A634" s="426"/>
      <c r="B634" s="426"/>
      <c r="C634" s="426"/>
      <c r="D634" s="426"/>
      <c r="E634" s="426"/>
      <c r="F634" s="426"/>
      <c r="G634" s="426"/>
      <c r="H634" s="426"/>
      <c r="I634" s="426"/>
      <c r="J634" s="426"/>
      <c r="K634" s="426"/>
      <c r="L634" s="426"/>
      <c r="M634" s="426"/>
      <c r="N634" s="426"/>
      <c r="O634" s="426"/>
      <c r="P634" s="426"/>
      <c r="Q634" s="426"/>
      <c r="R634" s="426"/>
      <c r="S634" s="426"/>
      <c r="T634" s="426"/>
      <c r="U634" s="426"/>
      <c r="V634" s="426"/>
      <c r="W634" s="426"/>
      <c r="X634" s="426"/>
      <c r="Y634" s="426"/>
      <c r="Z634" s="426"/>
      <c r="AA634" s="426"/>
    </row>
    <row r="635" spans="1:27" ht="15.75" customHeight="1">
      <c r="A635" s="426"/>
      <c r="B635" s="426"/>
      <c r="C635" s="426"/>
      <c r="D635" s="426"/>
      <c r="E635" s="426"/>
      <c r="F635" s="426"/>
      <c r="G635" s="426"/>
      <c r="H635" s="426"/>
      <c r="I635" s="426"/>
      <c r="J635" s="426"/>
      <c r="K635" s="426"/>
      <c r="L635" s="426"/>
      <c r="M635" s="426"/>
      <c r="N635" s="426"/>
      <c r="O635" s="426"/>
      <c r="P635" s="426"/>
      <c r="Q635" s="426"/>
      <c r="R635" s="426"/>
      <c r="S635" s="426"/>
      <c r="T635" s="426"/>
      <c r="U635" s="426"/>
      <c r="V635" s="426"/>
      <c r="W635" s="426"/>
      <c r="X635" s="426"/>
      <c r="Y635" s="426"/>
      <c r="Z635" s="426"/>
      <c r="AA635" s="426"/>
    </row>
    <row r="636" spans="1:27" ht="15.75" customHeight="1">
      <c r="A636" s="426"/>
      <c r="B636" s="426"/>
      <c r="C636" s="426"/>
      <c r="D636" s="426"/>
      <c r="E636" s="426"/>
      <c r="F636" s="426"/>
      <c r="G636" s="426"/>
      <c r="H636" s="426"/>
      <c r="I636" s="426"/>
      <c r="J636" s="426"/>
      <c r="K636" s="426"/>
      <c r="L636" s="426"/>
      <c r="M636" s="426"/>
      <c r="N636" s="426"/>
      <c r="O636" s="426"/>
      <c r="P636" s="426"/>
      <c r="Q636" s="426"/>
      <c r="R636" s="426"/>
      <c r="S636" s="426"/>
      <c r="T636" s="426"/>
      <c r="U636" s="426"/>
      <c r="V636" s="426"/>
      <c r="W636" s="426"/>
      <c r="X636" s="426"/>
      <c r="Y636" s="426"/>
      <c r="Z636" s="426"/>
      <c r="AA636" s="426"/>
    </row>
    <row r="637" spans="1:27" ht="15.75" customHeight="1">
      <c r="A637" s="426"/>
      <c r="B637" s="426"/>
      <c r="C637" s="426"/>
      <c r="D637" s="426"/>
      <c r="E637" s="426"/>
      <c r="F637" s="426"/>
      <c r="G637" s="426"/>
      <c r="H637" s="426"/>
      <c r="I637" s="426"/>
      <c r="J637" s="426"/>
      <c r="K637" s="426"/>
      <c r="L637" s="426"/>
      <c r="M637" s="426"/>
      <c r="N637" s="426"/>
      <c r="O637" s="426"/>
      <c r="P637" s="426"/>
      <c r="Q637" s="426"/>
      <c r="R637" s="426"/>
      <c r="S637" s="426"/>
      <c r="T637" s="426"/>
      <c r="U637" s="426"/>
      <c r="V637" s="426"/>
      <c r="W637" s="426"/>
      <c r="X637" s="426"/>
      <c r="Y637" s="426"/>
      <c r="Z637" s="426"/>
      <c r="AA637" s="426"/>
    </row>
    <row r="638" spans="1:27" ht="15.75" customHeight="1">
      <c r="A638" s="426"/>
      <c r="B638" s="426"/>
      <c r="C638" s="426"/>
      <c r="D638" s="426"/>
      <c r="E638" s="426"/>
      <c r="F638" s="426"/>
      <c r="G638" s="426"/>
      <c r="H638" s="426"/>
      <c r="I638" s="426"/>
      <c r="J638" s="426"/>
      <c r="K638" s="426"/>
      <c r="L638" s="426"/>
      <c r="M638" s="426"/>
      <c r="N638" s="426"/>
      <c r="O638" s="426"/>
      <c r="P638" s="426"/>
      <c r="Q638" s="426"/>
      <c r="R638" s="426"/>
      <c r="S638" s="426"/>
      <c r="T638" s="426"/>
      <c r="U638" s="426"/>
      <c r="V638" s="426"/>
      <c r="W638" s="426"/>
      <c r="X638" s="426"/>
      <c r="Y638" s="426"/>
      <c r="Z638" s="426"/>
      <c r="AA638" s="426"/>
    </row>
    <row r="639" spans="1:27" ht="15.75" customHeight="1">
      <c r="A639" s="426"/>
      <c r="B639" s="426"/>
      <c r="C639" s="426"/>
      <c r="D639" s="426"/>
      <c r="E639" s="426"/>
      <c r="F639" s="426"/>
      <c r="G639" s="426"/>
      <c r="H639" s="426"/>
      <c r="I639" s="426"/>
      <c r="J639" s="426"/>
      <c r="K639" s="426"/>
      <c r="L639" s="426"/>
      <c r="M639" s="426"/>
      <c r="N639" s="426"/>
      <c r="O639" s="426"/>
      <c r="P639" s="426"/>
      <c r="Q639" s="426"/>
      <c r="R639" s="426"/>
      <c r="S639" s="426"/>
      <c r="T639" s="426"/>
      <c r="U639" s="426"/>
      <c r="V639" s="426"/>
      <c r="W639" s="426"/>
      <c r="X639" s="426"/>
      <c r="Y639" s="426"/>
      <c r="Z639" s="426"/>
      <c r="AA639" s="426"/>
    </row>
    <row r="640" spans="1:27" ht="15.75" customHeight="1">
      <c r="A640" s="426"/>
      <c r="B640" s="426"/>
      <c r="C640" s="426"/>
      <c r="D640" s="426"/>
      <c r="E640" s="426"/>
      <c r="F640" s="426"/>
      <c r="G640" s="426"/>
      <c r="H640" s="426"/>
      <c r="I640" s="426"/>
      <c r="J640" s="426"/>
      <c r="K640" s="426"/>
      <c r="L640" s="426"/>
      <c r="M640" s="426"/>
      <c r="N640" s="426"/>
      <c r="O640" s="426"/>
      <c r="P640" s="426"/>
      <c r="Q640" s="426"/>
      <c r="R640" s="426"/>
      <c r="S640" s="426"/>
      <c r="T640" s="426"/>
      <c r="U640" s="426"/>
      <c r="V640" s="426"/>
      <c r="W640" s="426"/>
      <c r="X640" s="426"/>
      <c r="Y640" s="426"/>
      <c r="Z640" s="426"/>
      <c r="AA640" s="426"/>
    </row>
    <row r="641" spans="1:27" ht="15.75" customHeight="1">
      <c r="A641" s="426"/>
      <c r="B641" s="426"/>
      <c r="C641" s="426"/>
      <c r="D641" s="426"/>
      <c r="E641" s="426"/>
      <c r="F641" s="426"/>
      <c r="G641" s="426"/>
      <c r="H641" s="426"/>
      <c r="I641" s="426"/>
      <c r="J641" s="426"/>
      <c r="K641" s="426"/>
      <c r="L641" s="426"/>
      <c r="M641" s="426"/>
      <c r="N641" s="426"/>
      <c r="O641" s="426"/>
      <c r="P641" s="426"/>
      <c r="Q641" s="426"/>
      <c r="R641" s="426"/>
      <c r="S641" s="426"/>
      <c r="T641" s="426"/>
      <c r="U641" s="426"/>
      <c r="V641" s="426"/>
      <c r="W641" s="426"/>
      <c r="X641" s="426"/>
      <c r="Y641" s="426"/>
      <c r="Z641" s="426"/>
      <c r="AA641" s="426"/>
    </row>
    <row r="642" spans="1:27" ht="15.75" customHeight="1">
      <c r="A642" s="426"/>
      <c r="B642" s="426"/>
      <c r="C642" s="426"/>
      <c r="D642" s="426"/>
      <c r="E642" s="426"/>
      <c r="F642" s="426"/>
      <c r="G642" s="426"/>
      <c r="H642" s="426"/>
      <c r="I642" s="426"/>
      <c r="J642" s="426"/>
      <c r="K642" s="426"/>
      <c r="L642" s="426"/>
      <c r="M642" s="426"/>
      <c r="N642" s="426"/>
      <c r="O642" s="426"/>
      <c r="P642" s="426"/>
      <c r="Q642" s="426"/>
      <c r="R642" s="426"/>
      <c r="S642" s="426"/>
      <c r="T642" s="426"/>
      <c r="U642" s="426"/>
      <c r="V642" s="426"/>
      <c r="W642" s="426"/>
      <c r="X642" s="426"/>
      <c r="Y642" s="426"/>
      <c r="Z642" s="426"/>
      <c r="AA642" s="426"/>
    </row>
    <row r="643" spans="1:27" ht="15.75" customHeight="1">
      <c r="A643" s="426"/>
      <c r="B643" s="426"/>
      <c r="C643" s="426"/>
      <c r="D643" s="426"/>
      <c r="E643" s="426"/>
      <c r="F643" s="426"/>
      <c r="G643" s="426"/>
      <c r="H643" s="426"/>
      <c r="I643" s="426"/>
      <c r="J643" s="426"/>
      <c r="K643" s="426"/>
      <c r="L643" s="426"/>
      <c r="M643" s="426"/>
      <c r="N643" s="426"/>
      <c r="O643" s="426"/>
      <c r="P643" s="426"/>
      <c r="Q643" s="426"/>
      <c r="R643" s="426"/>
      <c r="S643" s="426"/>
      <c r="T643" s="426"/>
      <c r="U643" s="426"/>
      <c r="V643" s="426"/>
      <c r="W643" s="426"/>
      <c r="X643" s="426"/>
      <c r="Y643" s="426"/>
      <c r="Z643" s="426"/>
      <c r="AA643" s="426"/>
    </row>
    <row r="644" spans="1:27" ht="15.75" customHeight="1">
      <c r="A644" s="426"/>
      <c r="B644" s="426"/>
      <c r="C644" s="426"/>
      <c r="D644" s="426"/>
      <c r="E644" s="426"/>
      <c r="F644" s="426"/>
      <c r="G644" s="426"/>
      <c r="H644" s="426"/>
      <c r="I644" s="426"/>
      <c r="J644" s="426"/>
      <c r="K644" s="426"/>
      <c r="L644" s="426"/>
      <c r="M644" s="426"/>
      <c r="N644" s="426"/>
      <c r="O644" s="426"/>
      <c r="P644" s="426"/>
      <c r="Q644" s="426"/>
      <c r="R644" s="426"/>
      <c r="S644" s="426"/>
      <c r="T644" s="426"/>
      <c r="U644" s="426"/>
      <c r="V644" s="426"/>
      <c r="W644" s="426"/>
      <c r="X644" s="426"/>
      <c r="Y644" s="426"/>
      <c r="Z644" s="426"/>
      <c r="AA644" s="426"/>
    </row>
    <row r="645" spans="1:27" ht="15.75" customHeight="1">
      <c r="A645" s="426"/>
      <c r="B645" s="426"/>
      <c r="C645" s="426"/>
      <c r="D645" s="426"/>
      <c r="E645" s="426"/>
      <c r="F645" s="426"/>
      <c r="G645" s="426"/>
      <c r="H645" s="426"/>
      <c r="I645" s="426"/>
      <c r="J645" s="426"/>
      <c r="K645" s="426"/>
      <c r="L645" s="426"/>
      <c r="M645" s="426"/>
      <c r="N645" s="426"/>
      <c r="O645" s="426"/>
      <c r="P645" s="426"/>
      <c r="Q645" s="426"/>
      <c r="R645" s="426"/>
      <c r="S645" s="426"/>
      <c r="T645" s="426"/>
      <c r="U645" s="426"/>
      <c r="V645" s="426"/>
      <c r="W645" s="426"/>
      <c r="X645" s="426"/>
      <c r="Y645" s="426"/>
      <c r="Z645" s="426"/>
      <c r="AA645" s="426"/>
    </row>
    <row r="646" spans="1:27" ht="15.75" customHeight="1">
      <c r="A646" s="426"/>
      <c r="B646" s="426"/>
      <c r="C646" s="426"/>
      <c r="D646" s="426"/>
      <c r="E646" s="426"/>
      <c r="F646" s="426"/>
      <c r="G646" s="426"/>
      <c r="H646" s="426"/>
      <c r="I646" s="426"/>
      <c r="J646" s="426"/>
      <c r="K646" s="426"/>
      <c r="L646" s="426"/>
      <c r="M646" s="426"/>
      <c r="N646" s="426"/>
      <c r="O646" s="426"/>
      <c r="P646" s="426"/>
      <c r="Q646" s="426"/>
      <c r="R646" s="426"/>
      <c r="S646" s="426"/>
      <c r="T646" s="426"/>
      <c r="U646" s="426"/>
      <c r="V646" s="426"/>
      <c r="W646" s="426"/>
      <c r="X646" s="426"/>
      <c r="Y646" s="426"/>
      <c r="Z646" s="426"/>
      <c r="AA646" s="426"/>
    </row>
    <row r="647" spans="1:27" ht="15.75" customHeight="1">
      <c r="A647" s="426"/>
      <c r="B647" s="426"/>
      <c r="C647" s="426"/>
      <c r="D647" s="426"/>
      <c r="E647" s="426"/>
      <c r="F647" s="426"/>
      <c r="G647" s="426"/>
      <c r="H647" s="426"/>
      <c r="I647" s="426"/>
      <c r="J647" s="426"/>
      <c r="K647" s="426"/>
      <c r="L647" s="426"/>
      <c r="M647" s="426"/>
      <c r="N647" s="426"/>
      <c r="O647" s="426"/>
      <c r="P647" s="426"/>
      <c r="Q647" s="426"/>
      <c r="R647" s="426"/>
      <c r="S647" s="426"/>
      <c r="T647" s="426"/>
      <c r="U647" s="426"/>
      <c r="V647" s="426"/>
      <c r="W647" s="426"/>
      <c r="X647" s="426"/>
      <c r="Y647" s="426"/>
      <c r="Z647" s="426"/>
      <c r="AA647" s="426"/>
    </row>
    <row r="648" spans="1:27" ht="15.75" customHeight="1">
      <c r="A648" s="426"/>
      <c r="B648" s="426"/>
      <c r="C648" s="426"/>
      <c r="D648" s="426"/>
      <c r="E648" s="426"/>
      <c r="F648" s="426"/>
      <c r="G648" s="426"/>
      <c r="H648" s="426"/>
      <c r="I648" s="426"/>
      <c r="J648" s="426"/>
      <c r="K648" s="426"/>
      <c r="L648" s="426"/>
      <c r="M648" s="426"/>
      <c r="N648" s="426"/>
      <c r="O648" s="426"/>
      <c r="P648" s="426"/>
      <c r="Q648" s="426"/>
      <c r="R648" s="426"/>
      <c r="S648" s="426"/>
      <c r="T648" s="426"/>
      <c r="U648" s="426"/>
      <c r="V648" s="426"/>
      <c r="W648" s="426"/>
      <c r="X648" s="426"/>
      <c r="Y648" s="426"/>
      <c r="Z648" s="426"/>
      <c r="AA648" s="426"/>
    </row>
    <row r="649" spans="1:27" ht="15.75" customHeight="1">
      <c r="A649" s="426"/>
      <c r="B649" s="426"/>
      <c r="C649" s="426"/>
      <c r="D649" s="426"/>
      <c r="E649" s="426"/>
      <c r="F649" s="426"/>
      <c r="G649" s="426"/>
      <c r="H649" s="426"/>
      <c r="I649" s="426"/>
      <c r="J649" s="426"/>
      <c r="K649" s="426"/>
      <c r="L649" s="426"/>
      <c r="M649" s="426"/>
      <c r="N649" s="426"/>
      <c r="O649" s="426"/>
      <c r="P649" s="426"/>
      <c r="Q649" s="426"/>
      <c r="R649" s="426"/>
      <c r="S649" s="426"/>
      <c r="T649" s="426"/>
      <c r="U649" s="426"/>
      <c r="V649" s="426"/>
      <c r="W649" s="426"/>
      <c r="X649" s="426"/>
      <c r="Y649" s="426"/>
      <c r="Z649" s="426"/>
      <c r="AA649" s="426"/>
    </row>
    <row r="650" spans="1:27" ht="15.75" customHeight="1">
      <c r="A650" s="426"/>
      <c r="B650" s="426"/>
      <c r="C650" s="426"/>
      <c r="D650" s="426"/>
      <c r="E650" s="426"/>
      <c r="F650" s="426"/>
      <c r="G650" s="426"/>
      <c r="H650" s="426"/>
      <c r="I650" s="426"/>
      <c r="J650" s="426"/>
      <c r="K650" s="426"/>
      <c r="L650" s="426"/>
      <c r="M650" s="426"/>
      <c r="N650" s="426"/>
      <c r="O650" s="426"/>
      <c r="P650" s="426"/>
      <c r="Q650" s="426"/>
      <c r="R650" s="426"/>
      <c r="S650" s="426"/>
      <c r="T650" s="426"/>
      <c r="U650" s="426"/>
      <c r="V650" s="426"/>
      <c r="W650" s="426"/>
      <c r="X650" s="426"/>
      <c r="Y650" s="426"/>
      <c r="Z650" s="426"/>
      <c r="AA650" s="426"/>
    </row>
    <row r="651" spans="1:27" ht="15.75" customHeight="1">
      <c r="A651" s="426"/>
      <c r="B651" s="426"/>
      <c r="C651" s="426"/>
      <c r="D651" s="426"/>
      <c r="E651" s="426"/>
      <c r="F651" s="426"/>
      <c r="G651" s="426"/>
      <c r="H651" s="426"/>
      <c r="I651" s="426"/>
      <c r="J651" s="426"/>
      <c r="K651" s="426"/>
      <c r="L651" s="426"/>
      <c r="M651" s="426"/>
      <c r="N651" s="426"/>
      <c r="O651" s="426"/>
      <c r="P651" s="426"/>
      <c r="Q651" s="426"/>
      <c r="R651" s="426"/>
      <c r="S651" s="426"/>
      <c r="T651" s="426"/>
      <c r="U651" s="426"/>
      <c r="V651" s="426"/>
      <c r="W651" s="426"/>
      <c r="X651" s="426"/>
      <c r="Y651" s="426"/>
      <c r="Z651" s="426"/>
      <c r="AA651" s="426"/>
    </row>
    <row r="652" spans="1:27" ht="15.75" customHeight="1">
      <c r="A652" s="426"/>
      <c r="B652" s="426"/>
      <c r="C652" s="426"/>
      <c r="D652" s="426"/>
      <c r="E652" s="426"/>
      <c r="F652" s="426"/>
      <c r="G652" s="426"/>
      <c r="H652" s="426"/>
      <c r="I652" s="426"/>
      <c r="J652" s="426"/>
      <c r="K652" s="426"/>
      <c r="L652" s="426"/>
      <c r="M652" s="426"/>
      <c r="N652" s="426"/>
      <c r="O652" s="426"/>
      <c r="P652" s="426"/>
      <c r="Q652" s="426"/>
      <c r="R652" s="426"/>
      <c r="S652" s="426"/>
      <c r="T652" s="426"/>
      <c r="U652" s="426"/>
      <c r="V652" s="426"/>
      <c r="W652" s="426"/>
      <c r="X652" s="426"/>
      <c r="Y652" s="426"/>
      <c r="Z652" s="426"/>
      <c r="AA652" s="426"/>
    </row>
    <row r="653" spans="1:27" ht="15.75" customHeight="1">
      <c r="A653" s="426"/>
      <c r="B653" s="426"/>
      <c r="C653" s="426"/>
      <c r="D653" s="426"/>
      <c r="E653" s="426"/>
      <c r="F653" s="426"/>
      <c r="G653" s="426"/>
      <c r="H653" s="426"/>
      <c r="I653" s="426"/>
      <c r="J653" s="426"/>
      <c r="K653" s="426"/>
      <c r="L653" s="426"/>
      <c r="M653" s="426"/>
      <c r="N653" s="426"/>
      <c r="O653" s="426"/>
      <c r="P653" s="426"/>
      <c r="Q653" s="426"/>
      <c r="R653" s="426"/>
      <c r="S653" s="426"/>
      <c r="T653" s="426"/>
      <c r="U653" s="426"/>
      <c r="V653" s="426"/>
      <c r="W653" s="426"/>
      <c r="X653" s="426"/>
      <c r="Y653" s="426"/>
      <c r="Z653" s="426"/>
      <c r="AA653" s="426"/>
    </row>
    <row r="654" spans="1:27" ht="15.75" customHeight="1">
      <c r="A654" s="426"/>
      <c r="B654" s="426"/>
      <c r="C654" s="426"/>
      <c r="D654" s="426"/>
      <c r="E654" s="426"/>
      <c r="F654" s="426"/>
      <c r="G654" s="426"/>
      <c r="H654" s="426"/>
      <c r="I654" s="426"/>
      <c r="J654" s="426"/>
      <c r="K654" s="426"/>
      <c r="L654" s="426"/>
      <c r="M654" s="426"/>
      <c r="N654" s="426"/>
      <c r="O654" s="426"/>
      <c r="P654" s="426"/>
      <c r="Q654" s="426"/>
      <c r="R654" s="426"/>
      <c r="S654" s="426"/>
      <c r="T654" s="426"/>
      <c r="U654" s="426"/>
      <c r="V654" s="426"/>
      <c r="W654" s="426"/>
      <c r="X654" s="426"/>
      <c r="Y654" s="426"/>
      <c r="Z654" s="426"/>
      <c r="AA654" s="426"/>
    </row>
    <row r="655" spans="1:27" ht="15.75" customHeight="1">
      <c r="A655" s="426"/>
      <c r="B655" s="426"/>
      <c r="C655" s="426"/>
      <c r="D655" s="426"/>
      <c r="E655" s="426"/>
      <c r="F655" s="426"/>
      <c r="G655" s="426"/>
      <c r="H655" s="426"/>
      <c r="I655" s="426"/>
      <c r="J655" s="426"/>
      <c r="K655" s="426"/>
      <c r="L655" s="426"/>
      <c r="M655" s="426"/>
      <c r="N655" s="426"/>
      <c r="O655" s="426"/>
      <c r="P655" s="426"/>
      <c r="Q655" s="426"/>
      <c r="R655" s="426"/>
      <c r="S655" s="426"/>
      <c r="T655" s="426"/>
      <c r="U655" s="426"/>
      <c r="V655" s="426"/>
      <c r="W655" s="426"/>
      <c r="X655" s="426"/>
      <c r="Y655" s="426"/>
      <c r="Z655" s="426"/>
      <c r="AA655" s="426"/>
    </row>
    <row r="656" spans="1:27" ht="15.75" customHeight="1">
      <c r="A656" s="426"/>
      <c r="B656" s="426"/>
      <c r="C656" s="426"/>
      <c r="D656" s="426"/>
      <c r="E656" s="426"/>
      <c r="F656" s="426"/>
      <c r="G656" s="426"/>
      <c r="H656" s="426"/>
      <c r="I656" s="426"/>
      <c r="J656" s="426"/>
      <c r="K656" s="426"/>
      <c r="L656" s="426"/>
      <c r="M656" s="426"/>
      <c r="N656" s="426"/>
      <c r="O656" s="426"/>
      <c r="P656" s="426"/>
      <c r="Q656" s="426"/>
      <c r="R656" s="426"/>
      <c r="S656" s="426"/>
      <c r="T656" s="426"/>
      <c r="U656" s="426"/>
      <c r="V656" s="426"/>
      <c r="W656" s="426"/>
      <c r="X656" s="426"/>
      <c r="Y656" s="426"/>
      <c r="Z656" s="426"/>
      <c r="AA656" s="426"/>
    </row>
    <row r="657" spans="1:27" ht="15.75" customHeight="1">
      <c r="A657" s="426"/>
      <c r="B657" s="426"/>
      <c r="C657" s="426"/>
      <c r="D657" s="426"/>
      <c r="E657" s="426"/>
      <c r="F657" s="426"/>
      <c r="G657" s="426"/>
      <c r="H657" s="426"/>
      <c r="I657" s="426"/>
      <c r="J657" s="426"/>
      <c r="K657" s="426"/>
      <c r="L657" s="426"/>
      <c r="M657" s="426"/>
      <c r="N657" s="426"/>
      <c r="O657" s="426"/>
      <c r="P657" s="426"/>
      <c r="Q657" s="426"/>
      <c r="R657" s="426"/>
      <c r="S657" s="426"/>
      <c r="T657" s="426"/>
      <c r="U657" s="426"/>
      <c r="V657" s="426"/>
      <c r="W657" s="426"/>
      <c r="X657" s="426"/>
      <c r="Y657" s="426"/>
      <c r="Z657" s="426"/>
      <c r="AA657" s="426"/>
    </row>
    <row r="658" spans="1:27" ht="15.75" customHeight="1">
      <c r="A658" s="426"/>
      <c r="B658" s="426"/>
      <c r="C658" s="426"/>
      <c r="D658" s="426"/>
      <c r="E658" s="426"/>
      <c r="F658" s="426"/>
      <c r="G658" s="426"/>
      <c r="H658" s="426"/>
      <c r="I658" s="426"/>
      <c r="J658" s="426"/>
      <c r="K658" s="426"/>
      <c r="L658" s="426"/>
      <c r="M658" s="426"/>
      <c r="N658" s="426"/>
      <c r="O658" s="426"/>
      <c r="P658" s="426"/>
      <c r="Q658" s="426"/>
      <c r="R658" s="426"/>
      <c r="S658" s="426"/>
      <c r="T658" s="426"/>
      <c r="U658" s="426"/>
      <c r="V658" s="426"/>
      <c r="W658" s="426"/>
      <c r="X658" s="426"/>
      <c r="Y658" s="426"/>
      <c r="Z658" s="426"/>
      <c r="AA658" s="426"/>
    </row>
    <row r="659" spans="1:27" ht="15.75" customHeight="1">
      <c r="A659" s="426"/>
      <c r="B659" s="426"/>
      <c r="C659" s="426"/>
      <c r="D659" s="426"/>
      <c r="E659" s="426"/>
      <c r="F659" s="426"/>
      <c r="G659" s="426"/>
      <c r="H659" s="426"/>
      <c r="I659" s="426"/>
      <c r="J659" s="426"/>
      <c r="K659" s="426"/>
      <c r="L659" s="426"/>
      <c r="M659" s="426"/>
      <c r="N659" s="426"/>
      <c r="O659" s="426"/>
      <c r="P659" s="426"/>
      <c r="Q659" s="426"/>
      <c r="R659" s="426"/>
      <c r="S659" s="426"/>
      <c r="T659" s="426"/>
      <c r="U659" s="426"/>
      <c r="V659" s="426"/>
      <c r="W659" s="426"/>
      <c r="X659" s="426"/>
      <c r="Y659" s="426"/>
      <c r="Z659" s="426"/>
      <c r="AA659" s="426"/>
    </row>
    <row r="660" spans="1:27" ht="15.75" customHeight="1">
      <c r="A660" s="426"/>
      <c r="B660" s="426"/>
      <c r="C660" s="426"/>
      <c r="D660" s="426"/>
      <c r="E660" s="426"/>
      <c r="F660" s="426"/>
      <c r="G660" s="426"/>
      <c r="H660" s="426"/>
      <c r="I660" s="426"/>
      <c r="J660" s="426"/>
      <c r="K660" s="426"/>
      <c r="L660" s="426"/>
      <c r="M660" s="426"/>
      <c r="N660" s="426"/>
      <c r="O660" s="426"/>
      <c r="P660" s="426"/>
      <c r="Q660" s="426"/>
      <c r="R660" s="426"/>
      <c r="S660" s="426"/>
      <c r="T660" s="426"/>
      <c r="U660" s="426"/>
      <c r="V660" s="426"/>
      <c r="W660" s="426"/>
      <c r="X660" s="426"/>
      <c r="Y660" s="426"/>
      <c r="Z660" s="426"/>
      <c r="AA660" s="426"/>
    </row>
    <row r="661" spans="1:27" ht="15.75" customHeight="1">
      <c r="A661" s="426"/>
      <c r="B661" s="426"/>
      <c r="C661" s="426"/>
      <c r="D661" s="426"/>
      <c r="E661" s="426"/>
      <c r="F661" s="426"/>
      <c r="G661" s="426"/>
      <c r="H661" s="426"/>
      <c r="I661" s="426"/>
      <c r="J661" s="426"/>
      <c r="K661" s="426"/>
      <c r="L661" s="426"/>
      <c r="M661" s="426"/>
      <c r="N661" s="426"/>
      <c r="O661" s="426"/>
      <c r="P661" s="426"/>
      <c r="Q661" s="426"/>
      <c r="R661" s="426"/>
      <c r="S661" s="426"/>
      <c r="T661" s="426"/>
      <c r="U661" s="426"/>
      <c r="V661" s="426"/>
      <c r="W661" s="426"/>
      <c r="X661" s="426"/>
      <c r="Y661" s="426"/>
      <c r="Z661" s="426"/>
      <c r="AA661" s="426"/>
    </row>
    <row r="662" spans="1:27" ht="15.75" customHeight="1">
      <c r="A662" s="426"/>
      <c r="B662" s="426"/>
      <c r="C662" s="426"/>
      <c r="D662" s="426"/>
      <c r="E662" s="426"/>
      <c r="F662" s="426"/>
      <c r="G662" s="426"/>
      <c r="H662" s="426"/>
      <c r="I662" s="426"/>
      <c r="J662" s="426"/>
      <c r="K662" s="426"/>
      <c r="L662" s="426"/>
      <c r="M662" s="426"/>
      <c r="N662" s="426"/>
      <c r="O662" s="426"/>
      <c r="P662" s="426"/>
      <c r="Q662" s="426"/>
      <c r="R662" s="426"/>
      <c r="S662" s="426"/>
      <c r="T662" s="426"/>
      <c r="U662" s="426"/>
      <c r="V662" s="426"/>
      <c r="W662" s="426"/>
      <c r="X662" s="426"/>
      <c r="Y662" s="426"/>
      <c r="Z662" s="426"/>
      <c r="AA662" s="426"/>
    </row>
    <row r="663" spans="1:27" ht="15.75" customHeight="1">
      <c r="A663" s="426"/>
      <c r="B663" s="426"/>
      <c r="C663" s="426"/>
      <c r="D663" s="426"/>
      <c r="E663" s="426"/>
      <c r="F663" s="426"/>
      <c r="G663" s="426"/>
      <c r="H663" s="426"/>
      <c r="I663" s="426"/>
      <c r="J663" s="426"/>
      <c r="K663" s="426"/>
      <c r="L663" s="426"/>
      <c r="M663" s="426"/>
      <c r="N663" s="426"/>
      <c r="O663" s="426"/>
      <c r="P663" s="426"/>
      <c r="Q663" s="426"/>
      <c r="R663" s="426"/>
      <c r="S663" s="426"/>
      <c r="T663" s="426"/>
      <c r="U663" s="426"/>
      <c r="V663" s="426"/>
      <c r="W663" s="426"/>
      <c r="X663" s="426"/>
      <c r="Y663" s="426"/>
      <c r="Z663" s="426"/>
      <c r="AA663" s="426"/>
    </row>
    <row r="664" spans="1:27" ht="15.75" customHeight="1">
      <c r="A664" s="426"/>
      <c r="B664" s="426"/>
      <c r="C664" s="426"/>
      <c r="D664" s="426"/>
      <c r="E664" s="426"/>
      <c r="F664" s="426"/>
      <c r="G664" s="426"/>
      <c r="H664" s="426"/>
      <c r="I664" s="426"/>
      <c r="J664" s="426"/>
      <c r="K664" s="426"/>
      <c r="L664" s="426"/>
      <c r="M664" s="426"/>
      <c r="N664" s="426"/>
      <c r="O664" s="426"/>
      <c r="P664" s="426"/>
      <c r="Q664" s="426"/>
      <c r="R664" s="426"/>
      <c r="S664" s="426"/>
      <c r="T664" s="426"/>
      <c r="U664" s="426"/>
      <c r="V664" s="426"/>
      <c r="W664" s="426"/>
      <c r="X664" s="426"/>
      <c r="Y664" s="426"/>
      <c r="Z664" s="426"/>
      <c r="AA664" s="426"/>
    </row>
    <row r="665" spans="1:27" ht="15.75" customHeight="1">
      <c r="A665" s="426"/>
      <c r="B665" s="426"/>
      <c r="C665" s="426"/>
      <c r="D665" s="426"/>
      <c r="E665" s="426"/>
      <c r="F665" s="426"/>
      <c r="G665" s="426"/>
      <c r="H665" s="426"/>
      <c r="I665" s="426"/>
      <c r="J665" s="426"/>
      <c r="K665" s="426"/>
      <c r="L665" s="426"/>
      <c r="M665" s="426"/>
      <c r="N665" s="426"/>
      <c r="O665" s="426"/>
      <c r="P665" s="426"/>
      <c r="Q665" s="426"/>
      <c r="R665" s="426"/>
      <c r="S665" s="426"/>
      <c r="T665" s="426"/>
      <c r="U665" s="426"/>
      <c r="V665" s="426"/>
      <c r="W665" s="426"/>
      <c r="X665" s="426"/>
      <c r="Y665" s="426"/>
      <c r="Z665" s="426"/>
      <c r="AA665" s="426"/>
    </row>
    <row r="666" spans="1:27" ht="15.75" customHeight="1">
      <c r="A666" s="426"/>
      <c r="B666" s="426"/>
      <c r="C666" s="426"/>
      <c r="D666" s="426"/>
      <c r="E666" s="426"/>
      <c r="F666" s="426"/>
      <c r="G666" s="426"/>
      <c r="H666" s="426"/>
      <c r="I666" s="426"/>
      <c r="J666" s="426"/>
      <c r="K666" s="426"/>
      <c r="L666" s="426"/>
      <c r="M666" s="426"/>
      <c r="N666" s="426"/>
      <c r="O666" s="426"/>
      <c r="P666" s="426"/>
      <c r="Q666" s="426"/>
      <c r="R666" s="426"/>
      <c r="S666" s="426"/>
      <c r="T666" s="426"/>
      <c r="U666" s="426"/>
      <c r="V666" s="426"/>
      <c r="W666" s="426"/>
      <c r="X666" s="426"/>
      <c r="Y666" s="426"/>
      <c r="Z666" s="426"/>
      <c r="AA666" s="426"/>
    </row>
    <row r="667" spans="1:27" ht="15.75" customHeight="1">
      <c r="A667" s="426"/>
      <c r="B667" s="426"/>
      <c r="C667" s="426"/>
      <c r="D667" s="426"/>
      <c r="E667" s="426"/>
      <c r="F667" s="426"/>
      <c r="G667" s="426"/>
      <c r="H667" s="426"/>
      <c r="I667" s="426"/>
      <c r="J667" s="426"/>
      <c r="K667" s="426"/>
      <c r="L667" s="426"/>
      <c r="M667" s="426"/>
      <c r="N667" s="426"/>
      <c r="O667" s="426"/>
      <c r="P667" s="426"/>
      <c r="Q667" s="426"/>
      <c r="R667" s="426"/>
      <c r="S667" s="426"/>
      <c r="T667" s="426"/>
      <c r="U667" s="426"/>
      <c r="V667" s="426"/>
      <c r="W667" s="426"/>
      <c r="X667" s="426"/>
      <c r="Y667" s="426"/>
      <c r="Z667" s="426"/>
      <c r="AA667" s="426"/>
    </row>
    <row r="668" spans="1:27" ht="15.75" customHeight="1">
      <c r="A668" s="426"/>
      <c r="B668" s="426"/>
      <c r="C668" s="426"/>
      <c r="D668" s="426"/>
      <c r="E668" s="426"/>
      <c r="F668" s="426"/>
      <c r="G668" s="426"/>
      <c r="H668" s="426"/>
      <c r="I668" s="426"/>
      <c r="J668" s="426"/>
      <c r="K668" s="426"/>
      <c r="L668" s="426"/>
      <c r="M668" s="426"/>
      <c r="N668" s="426"/>
      <c r="O668" s="426"/>
      <c r="P668" s="426"/>
      <c r="Q668" s="426"/>
      <c r="R668" s="426"/>
      <c r="S668" s="426"/>
      <c r="T668" s="426"/>
      <c r="U668" s="426"/>
      <c r="V668" s="426"/>
      <c r="W668" s="426"/>
      <c r="X668" s="426"/>
      <c r="Y668" s="426"/>
      <c r="Z668" s="426"/>
      <c r="AA668" s="426"/>
    </row>
    <row r="669" spans="1:27" ht="15.75" customHeight="1">
      <c r="A669" s="426"/>
      <c r="B669" s="426"/>
      <c r="C669" s="426"/>
      <c r="D669" s="426"/>
      <c r="E669" s="426"/>
      <c r="F669" s="426"/>
      <c r="G669" s="426"/>
      <c r="H669" s="426"/>
      <c r="I669" s="426"/>
      <c r="J669" s="426"/>
      <c r="K669" s="426"/>
      <c r="L669" s="426"/>
      <c r="M669" s="426"/>
      <c r="N669" s="426"/>
      <c r="O669" s="426"/>
      <c r="P669" s="426"/>
      <c r="Q669" s="426"/>
      <c r="R669" s="426"/>
      <c r="S669" s="426"/>
      <c r="T669" s="426"/>
      <c r="U669" s="426"/>
      <c r="V669" s="426"/>
      <c r="W669" s="426"/>
      <c r="X669" s="426"/>
      <c r="Y669" s="426"/>
      <c r="Z669" s="426"/>
      <c r="AA669" s="426"/>
    </row>
    <row r="670" spans="1:27" ht="15.75" customHeight="1">
      <c r="A670" s="426"/>
      <c r="B670" s="426"/>
      <c r="C670" s="426"/>
      <c r="D670" s="426"/>
      <c r="E670" s="426"/>
      <c r="F670" s="426"/>
      <c r="G670" s="426"/>
      <c r="H670" s="426"/>
      <c r="I670" s="426"/>
      <c r="J670" s="426"/>
      <c r="K670" s="426"/>
      <c r="L670" s="426"/>
      <c r="M670" s="426"/>
      <c r="N670" s="426"/>
      <c r="O670" s="426"/>
      <c r="P670" s="426"/>
      <c r="Q670" s="426"/>
      <c r="R670" s="426"/>
      <c r="S670" s="426"/>
      <c r="T670" s="426"/>
      <c r="U670" s="426"/>
      <c r="V670" s="426"/>
      <c r="W670" s="426"/>
      <c r="X670" s="426"/>
      <c r="Y670" s="426"/>
      <c r="Z670" s="426"/>
      <c r="AA670" s="426"/>
    </row>
    <row r="671" spans="1:27" ht="15.75" customHeight="1">
      <c r="A671" s="426"/>
      <c r="B671" s="426"/>
      <c r="C671" s="426"/>
      <c r="D671" s="426"/>
      <c r="E671" s="426"/>
      <c r="F671" s="426"/>
      <c r="G671" s="426"/>
      <c r="H671" s="426"/>
      <c r="I671" s="426"/>
      <c r="J671" s="426"/>
      <c r="K671" s="426"/>
      <c r="L671" s="426"/>
      <c r="M671" s="426"/>
      <c r="N671" s="426"/>
      <c r="O671" s="426"/>
      <c r="P671" s="426"/>
      <c r="Q671" s="426"/>
      <c r="R671" s="426"/>
      <c r="S671" s="426"/>
      <c r="T671" s="426"/>
      <c r="U671" s="426"/>
      <c r="V671" s="426"/>
      <c r="W671" s="426"/>
      <c r="X671" s="426"/>
      <c r="Y671" s="426"/>
      <c r="Z671" s="426"/>
      <c r="AA671" s="426"/>
    </row>
    <row r="672" spans="1:27" ht="15.75" customHeight="1">
      <c r="A672" s="426"/>
      <c r="B672" s="426"/>
      <c r="C672" s="426"/>
      <c r="D672" s="426"/>
      <c r="E672" s="426"/>
      <c r="F672" s="426"/>
      <c r="G672" s="426"/>
      <c r="H672" s="426"/>
      <c r="I672" s="426"/>
      <c r="J672" s="426"/>
      <c r="K672" s="426"/>
      <c r="L672" s="426"/>
      <c r="M672" s="426"/>
      <c r="N672" s="426"/>
      <c r="O672" s="426"/>
      <c r="P672" s="426"/>
      <c r="Q672" s="426"/>
      <c r="R672" s="426"/>
      <c r="S672" s="426"/>
      <c r="T672" s="426"/>
      <c r="U672" s="426"/>
      <c r="V672" s="426"/>
      <c r="W672" s="426"/>
      <c r="X672" s="426"/>
      <c r="Y672" s="426"/>
      <c r="Z672" s="426"/>
      <c r="AA672" s="426"/>
    </row>
    <row r="673" spans="1:27" ht="15.75" customHeight="1">
      <c r="A673" s="426"/>
      <c r="B673" s="426"/>
      <c r="C673" s="426"/>
      <c r="D673" s="426"/>
      <c r="E673" s="426"/>
      <c r="F673" s="426"/>
      <c r="G673" s="426"/>
      <c r="H673" s="426"/>
      <c r="I673" s="426"/>
      <c r="J673" s="426"/>
      <c r="K673" s="426"/>
      <c r="L673" s="426"/>
      <c r="M673" s="426"/>
      <c r="N673" s="426"/>
      <c r="O673" s="426"/>
      <c r="P673" s="426"/>
      <c r="Q673" s="426"/>
      <c r="R673" s="426"/>
      <c r="S673" s="426"/>
      <c r="T673" s="426"/>
      <c r="U673" s="426"/>
      <c r="V673" s="426"/>
      <c r="W673" s="426"/>
      <c r="X673" s="426"/>
      <c r="Y673" s="426"/>
      <c r="Z673" s="426"/>
      <c r="AA673" s="426"/>
    </row>
    <row r="674" spans="1:27" ht="15.75" customHeight="1">
      <c r="A674" s="426"/>
      <c r="B674" s="426"/>
      <c r="C674" s="426"/>
      <c r="D674" s="426"/>
      <c r="E674" s="426"/>
      <c r="F674" s="426"/>
      <c r="G674" s="426"/>
      <c r="H674" s="426"/>
      <c r="I674" s="426"/>
      <c r="J674" s="426"/>
      <c r="K674" s="426"/>
      <c r="L674" s="426"/>
      <c r="M674" s="426"/>
      <c r="N674" s="426"/>
      <c r="O674" s="426"/>
      <c r="P674" s="426"/>
      <c r="Q674" s="426"/>
      <c r="R674" s="426"/>
      <c r="S674" s="426"/>
      <c r="T674" s="426"/>
      <c r="U674" s="426"/>
      <c r="V674" s="426"/>
      <c r="W674" s="426"/>
      <c r="X674" s="426"/>
      <c r="Y674" s="426"/>
      <c r="Z674" s="426"/>
      <c r="AA674" s="426"/>
    </row>
    <row r="675" spans="1:27" ht="15.75" customHeight="1">
      <c r="A675" s="426"/>
      <c r="B675" s="426"/>
      <c r="C675" s="426"/>
      <c r="D675" s="426"/>
      <c r="E675" s="426"/>
      <c r="F675" s="426"/>
      <c r="G675" s="426"/>
      <c r="H675" s="426"/>
      <c r="I675" s="426"/>
      <c r="J675" s="426"/>
      <c r="K675" s="426"/>
      <c r="L675" s="426"/>
      <c r="M675" s="426"/>
      <c r="N675" s="426"/>
      <c r="O675" s="426"/>
      <c r="P675" s="426"/>
      <c r="Q675" s="426"/>
      <c r="R675" s="426"/>
      <c r="S675" s="426"/>
      <c r="T675" s="426"/>
      <c r="U675" s="426"/>
      <c r="V675" s="426"/>
      <c r="W675" s="426"/>
      <c r="X675" s="426"/>
      <c r="Y675" s="426"/>
      <c r="Z675" s="426"/>
      <c r="AA675" s="426"/>
    </row>
    <row r="676" spans="1:27" ht="15.75" customHeight="1">
      <c r="A676" s="426"/>
      <c r="B676" s="426"/>
      <c r="C676" s="426"/>
      <c r="D676" s="426"/>
      <c r="E676" s="426"/>
      <c r="F676" s="426"/>
      <c r="G676" s="426"/>
      <c r="H676" s="426"/>
      <c r="I676" s="426"/>
      <c r="J676" s="426"/>
      <c r="K676" s="426"/>
      <c r="L676" s="426"/>
      <c r="M676" s="426"/>
      <c r="N676" s="426"/>
      <c r="O676" s="426"/>
      <c r="P676" s="426"/>
      <c r="Q676" s="426"/>
      <c r="R676" s="426"/>
      <c r="S676" s="426"/>
      <c r="T676" s="426"/>
      <c r="U676" s="426"/>
      <c r="V676" s="426"/>
      <c r="W676" s="426"/>
      <c r="X676" s="426"/>
      <c r="Y676" s="426"/>
      <c r="Z676" s="426"/>
      <c r="AA676" s="426"/>
    </row>
    <row r="677" spans="1:27" ht="15.75" customHeight="1">
      <c r="A677" s="426"/>
      <c r="B677" s="426"/>
      <c r="C677" s="426"/>
      <c r="D677" s="426"/>
      <c r="E677" s="426"/>
      <c r="F677" s="426"/>
      <c r="G677" s="426"/>
      <c r="H677" s="426"/>
      <c r="I677" s="426"/>
      <c r="J677" s="426"/>
      <c r="K677" s="426"/>
      <c r="L677" s="426"/>
      <c r="M677" s="426"/>
      <c r="N677" s="426"/>
      <c r="O677" s="426"/>
      <c r="P677" s="426"/>
      <c r="Q677" s="426"/>
      <c r="R677" s="426"/>
      <c r="S677" s="426"/>
      <c r="T677" s="426"/>
      <c r="U677" s="426"/>
      <c r="V677" s="426"/>
      <c r="W677" s="426"/>
      <c r="X677" s="426"/>
      <c r="Y677" s="426"/>
      <c r="Z677" s="426"/>
      <c r="AA677" s="426"/>
    </row>
    <row r="678" spans="1:27" ht="15.75" customHeight="1">
      <c r="A678" s="426"/>
      <c r="B678" s="426"/>
      <c r="C678" s="426"/>
      <c r="D678" s="426"/>
      <c r="E678" s="426"/>
      <c r="F678" s="426"/>
      <c r="G678" s="426"/>
      <c r="H678" s="426"/>
      <c r="I678" s="426"/>
      <c r="J678" s="426"/>
      <c r="K678" s="426"/>
      <c r="L678" s="426"/>
      <c r="M678" s="426"/>
      <c r="N678" s="426"/>
      <c r="O678" s="426"/>
      <c r="P678" s="426"/>
      <c r="Q678" s="426"/>
      <c r="R678" s="426"/>
      <c r="S678" s="426"/>
      <c r="T678" s="426"/>
      <c r="U678" s="426"/>
      <c r="V678" s="426"/>
      <c r="W678" s="426"/>
      <c r="X678" s="426"/>
      <c r="Y678" s="426"/>
      <c r="Z678" s="426"/>
      <c r="AA678" s="426"/>
    </row>
    <row r="679" spans="1:27" ht="15.75" customHeight="1">
      <c r="A679" s="426"/>
      <c r="B679" s="426"/>
      <c r="C679" s="426"/>
      <c r="D679" s="426"/>
      <c r="E679" s="426"/>
      <c r="F679" s="426"/>
      <c r="G679" s="426"/>
      <c r="H679" s="426"/>
      <c r="I679" s="426"/>
      <c r="J679" s="426"/>
      <c r="K679" s="426"/>
      <c r="L679" s="426"/>
      <c r="M679" s="426"/>
      <c r="N679" s="426"/>
      <c r="O679" s="426"/>
      <c r="P679" s="426"/>
      <c r="Q679" s="426"/>
      <c r="R679" s="426"/>
      <c r="S679" s="426"/>
      <c r="T679" s="426"/>
      <c r="U679" s="426"/>
      <c r="V679" s="426"/>
      <c r="W679" s="426"/>
      <c r="X679" s="426"/>
      <c r="Y679" s="426"/>
      <c r="Z679" s="426"/>
      <c r="AA679" s="426"/>
    </row>
    <row r="680" spans="1:27" ht="15.75" customHeight="1">
      <c r="A680" s="426"/>
      <c r="B680" s="426"/>
      <c r="C680" s="426"/>
      <c r="D680" s="426"/>
      <c r="E680" s="426"/>
      <c r="F680" s="426"/>
      <c r="G680" s="426"/>
      <c r="H680" s="426"/>
      <c r="I680" s="426"/>
      <c r="J680" s="426"/>
      <c r="K680" s="426"/>
      <c r="L680" s="426"/>
      <c r="M680" s="426"/>
      <c r="N680" s="426"/>
      <c r="O680" s="426"/>
      <c r="P680" s="426"/>
      <c r="Q680" s="426"/>
      <c r="R680" s="426"/>
      <c r="S680" s="426"/>
      <c r="T680" s="426"/>
      <c r="U680" s="426"/>
      <c r="V680" s="426"/>
      <c r="W680" s="426"/>
      <c r="X680" s="426"/>
      <c r="Y680" s="426"/>
      <c r="Z680" s="426"/>
      <c r="AA680" s="426"/>
    </row>
    <row r="681" spans="1:27" ht="15.75" customHeight="1">
      <c r="A681" s="426"/>
      <c r="B681" s="426"/>
      <c r="C681" s="426"/>
      <c r="D681" s="426"/>
      <c r="E681" s="426"/>
      <c r="F681" s="426"/>
      <c r="G681" s="426"/>
      <c r="H681" s="426"/>
      <c r="I681" s="426"/>
      <c r="J681" s="426"/>
      <c r="K681" s="426"/>
      <c r="L681" s="426"/>
      <c r="M681" s="426"/>
      <c r="N681" s="426"/>
      <c r="O681" s="426"/>
      <c r="P681" s="426"/>
      <c r="Q681" s="426"/>
      <c r="R681" s="426"/>
      <c r="S681" s="426"/>
      <c r="T681" s="426"/>
      <c r="U681" s="426"/>
      <c r="V681" s="426"/>
      <c r="W681" s="426"/>
      <c r="X681" s="426"/>
      <c r="Y681" s="426"/>
      <c r="Z681" s="426"/>
      <c r="AA681" s="426"/>
    </row>
    <row r="682" spans="1:27" ht="15.75" customHeight="1">
      <c r="A682" s="426"/>
      <c r="B682" s="426"/>
      <c r="C682" s="426"/>
      <c r="D682" s="426"/>
      <c r="E682" s="426"/>
      <c r="F682" s="426"/>
      <c r="G682" s="426"/>
      <c r="H682" s="426"/>
      <c r="I682" s="426"/>
      <c r="J682" s="426"/>
      <c r="K682" s="426"/>
      <c r="L682" s="426"/>
      <c r="M682" s="426"/>
      <c r="N682" s="426"/>
      <c r="O682" s="426"/>
      <c r="P682" s="426"/>
      <c r="Q682" s="426"/>
      <c r="R682" s="426"/>
      <c r="S682" s="426"/>
      <c r="T682" s="426"/>
      <c r="U682" s="426"/>
      <c r="V682" s="426"/>
      <c r="W682" s="426"/>
      <c r="X682" s="426"/>
      <c r="Y682" s="426"/>
      <c r="Z682" s="426"/>
      <c r="AA682" s="426"/>
    </row>
    <row r="683" spans="1:27" ht="15.75" customHeight="1">
      <c r="A683" s="426"/>
      <c r="B683" s="426"/>
      <c r="C683" s="426"/>
      <c r="D683" s="426"/>
      <c r="E683" s="426"/>
      <c r="F683" s="426"/>
      <c r="G683" s="426"/>
      <c r="H683" s="426"/>
      <c r="I683" s="426"/>
      <c r="J683" s="426"/>
      <c r="K683" s="426"/>
      <c r="L683" s="426"/>
      <c r="M683" s="426"/>
      <c r="N683" s="426"/>
      <c r="O683" s="426"/>
      <c r="P683" s="426"/>
      <c r="Q683" s="426"/>
      <c r="R683" s="426"/>
      <c r="S683" s="426"/>
      <c r="T683" s="426"/>
      <c r="U683" s="426"/>
      <c r="V683" s="426"/>
      <c r="W683" s="426"/>
      <c r="X683" s="426"/>
      <c r="Y683" s="426"/>
      <c r="Z683" s="426"/>
      <c r="AA683" s="426"/>
    </row>
    <row r="684" spans="1:27" ht="15.75" customHeight="1">
      <c r="A684" s="426"/>
      <c r="B684" s="426"/>
      <c r="C684" s="426"/>
      <c r="D684" s="426"/>
      <c r="E684" s="426"/>
      <c r="F684" s="426"/>
      <c r="G684" s="426"/>
      <c r="H684" s="426"/>
      <c r="I684" s="426"/>
      <c r="J684" s="426"/>
      <c r="K684" s="426"/>
      <c r="L684" s="426"/>
      <c r="M684" s="426"/>
      <c r="N684" s="426"/>
      <c r="O684" s="426"/>
      <c r="P684" s="426"/>
      <c r="Q684" s="426"/>
      <c r="R684" s="426"/>
      <c r="S684" s="426"/>
      <c r="T684" s="426"/>
      <c r="U684" s="426"/>
      <c r="V684" s="426"/>
      <c r="W684" s="426"/>
      <c r="X684" s="426"/>
      <c r="Y684" s="426"/>
      <c r="Z684" s="426"/>
      <c r="AA684" s="426"/>
    </row>
    <row r="685" spans="1:27" ht="15.75" customHeight="1">
      <c r="A685" s="426"/>
      <c r="B685" s="426"/>
      <c r="C685" s="426"/>
      <c r="D685" s="426"/>
      <c r="E685" s="426"/>
      <c r="F685" s="426"/>
      <c r="G685" s="426"/>
      <c r="H685" s="426"/>
      <c r="I685" s="426"/>
      <c r="J685" s="426"/>
      <c r="K685" s="426"/>
      <c r="L685" s="426"/>
      <c r="M685" s="426"/>
      <c r="N685" s="426"/>
      <c r="O685" s="426"/>
      <c r="P685" s="426"/>
      <c r="Q685" s="426"/>
      <c r="R685" s="426"/>
      <c r="S685" s="426"/>
      <c r="T685" s="426"/>
      <c r="U685" s="426"/>
      <c r="V685" s="426"/>
      <c r="W685" s="426"/>
      <c r="X685" s="426"/>
      <c r="Y685" s="426"/>
      <c r="Z685" s="426"/>
      <c r="AA685" s="426"/>
    </row>
    <row r="686" spans="1:27" ht="15.75" customHeight="1">
      <c r="A686" s="426"/>
      <c r="B686" s="426"/>
      <c r="C686" s="426"/>
      <c r="D686" s="426"/>
      <c r="E686" s="426"/>
      <c r="F686" s="426"/>
      <c r="G686" s="426"/>
      <c r="H686" s="426"/>
      <c r="I686" s="426"/>
      <c r="J686" s="426"/>
      <c r="K686" s="426"/>
      <c r="L686" s="426"/>
      <c r="M686" s="426"/>
      <c r="N686" s="426"/>
      <c r="O686" s="426"/>
      <c r="P686" s="426"/>
      <c r="Q686" s="426"/>
      <c r="R686" s="426"/>
      <c r="S686" s="426"/>
      <c r="T686" s="426"/>
      <c r="U686" s="426"/>
      <c r="V686" s="426"/>
      <c r="W686" s="426"/>
      <c r="X686" s="426"/>
      <c r="Y686" s="426"/>
      <c r="Z686" s="426"/>
      <c r="AA686" s="426"/>
    </row>
    <row r="687" spans="1:27" ht="15.75" customHeight="1">
      <c r="A687" s="426"/>
      <c r="B687" s="426"/>
      <c r="C687" s="426"/>
      <c r="D687" s="426"/>
      <c r="E687" s="426"/>
      <c r="F687" s="426"/>
      <c r="G687" s="426"/>
      <c r="H687" s="426"/>
      <c r="I687" s="426"/>
      <c r="J687" s="426"/>
      <c r="K687" s="426"/>
      <c r="L687" s="426"/>
      <c r="M687" s="426"/>
      <c r="N687" s="426"/>
      <c r="O687" s="426"/>
      <c r="P687" s="426"/>
      <c r="Q687" s="426"/>
      <c r="R687" s="426"/>
      <c r="S687" s="426"/>
      <c r="T687" s="426"/>
      <c r="U687" s="426"/>
      <c r="V687" s="426"/>
      <c r="W687" s="426"/>
      <c r="X687" s="426"/>
      <c r="Y687" s="426"/>
      <c r="Z687" s="426"/>
      <c r="AA687" s="426"/>
    </row>
    <row r="688" spans="1:27" ht="15.75" customHeight="1">
      <c r="A688" s="426"/>
      <c r="B688" s="426"/>
      <c r="C688" s="426"/>
      <c r="D688" s="426"/>
      <c r="E688" s="426"/>
      <c r="F688" s="426"/>
      <c r="G688" s="426"/>
      <c r="H688" s="426"/>
      <c r="I688" s="426"/>
      <c r="J688" s="426"/>
      <c r="K688" s="426"/>
      <c r="L688" s="426"/>
      <c r="M688" s="426"/>
      <c r="N688" s="426"/>
      <c r="O688" s="426"/>
      <c r="P688" s="426"/>
      <c r="Q688" s="426"/>
      <c r="R688" s="426"/>
      <c r="S688" s="426"/>
      <c r="T688" s="426"/>
      <c r="U688" s="426"/>
      <c r="V688" s="426"/>
      <c r="W688" s="426"/>
      <c r="X688" s="426"/>
      <c r="Y688" s="426"/>
      <c r="Z688" s="426"/>
      <c r="AA688" s="426"/>
    </row>
    <row r="689" spans="1:27" ht="15.75" customHeight="1">
      <c r="A689" s="426"/>
      <c r="B689" s="426"/>
      <c r="C689" s="426"/>
      <c r="D689" s="426"/>
      <c r="E689" s="426"/>
      <c r="F689" s="426"/>
      <c r="G689" s="426"/>
      <c r="H689" s="426"/>
      <c r="I689" s="426"/>
      <c r="J689" s="426"/>
      <c r="K689" s="426"/>
      <c r="L689" s="426"/>
      <c r="M689" s="426"/>
      <c r="N689" s="426"/>
      <c r="O689" s="426"/>
      <c r="P689" s="426"/>
      <c r="Q689" s="426"/>
      <c r="R689" s="426"/>
      <c r="S689" s="426"/>
      <c r="T689" s="426"/>
      <c r="U689" s="426"/>
      <c r="V689" s="426"/>
      <c r="W689" s="426"/>
      <c r="X689" s="426"/>
      <c r="Y689" s="426"/>
      <c r="Z689" s="426"/>
      <c r="AA689" s="426"/>
    </row>
    <row r="690" spans="1:27" ht="15.75" customHeight="1">
      <c r="A690" s="426"/>
      <c r="B690" s="426"/>
      <c r="C690" s="426"/>
      <c r="D690" s="426"/>
      <c r="E690" s="426"/>
      <c r="F690" s="426"/>
      <c r="G690" s="426"/>
      <c r="H690" s="426"/>
      <c r="I690" s="426"/>
      <c r="J690" s="426"/>
      <c r="K690" s="426"/>
      <c r="L690" s="426"/>
      <c r="M690" s="426"/>
      <c r="N690" s="426"/>
      <c r="O690" s="426"/>
      <c r="P690" s="426"/>
      <c r="Q690" s="426"/>
      <c r="R690" s="426"/>
      <c r="S690" s="426"/>
      <c r="T690" s="426"/>
      <c r="U690" s="426"/>
      <c r="V690" s="426"/>
      <c r="W690" s="426"/>
      <c r="X690" s="426"/>
      <c r="Y690" s="426"/>
      <c r="Z690" s="426"/>
      <c r="AA690" s="426"/>
    </row>
    <row r="691" spans="1:27" ht="15.75" customHeight="1">
      <c r="A691" s="426"/>
      <c r="B691" s="426"/>
      <c r="C691" s="426"/>
      <c r="D691" s="426"/>
      <c r="E691" s="426"/>
      <c r="F691" s="426"/>
      <c r="G691" s="426"/>
      <c r="H691" s="426"/>
      <c r="I691" s="426"/>
      <c r="J691" s="426"/>
      <c r="K691" s="426"/>
      <c r="L691" s="426"/>
      <c r="M691" s="426"/>
      <c r="N691" s="426"/>
      <c r="O691" s="426"/>
      <c r="P691" s="426"/>
      <c r="Q691" s="426"/>
      <c r="R691" s="426"/>
      <c r="S691" s="426"/>
      <c r="T691" s="426"/>
      <c r="U691" s="426"/>
      <c r="V691" s="426"/>
      <c r="W691" s="426"/>
      <c r="X691" s="426"/>
      <c r="Y691" s="426"/>
      <c r="Z691" s="426"/>
      <c r="AA691" s="426"/>
    </row>
    <row r="692" spans="1:27" ht="15.75" customHeight="1">
      <c r="A692" s="426"/>
      <c r="B692" s="426"/>
      <c r="C692" s="426"/>
      <c r="D692" s="426"/>
      <c r="E692" s="426"/>
      <c r="F692" s="426"/>
      <c r="G692" s="426"/>
      <c r="H692" s="426"/>
      <c r="I692" s="426"/>
      <c r="J692" s="426"/>
      <c r="K692" s="426"/>
      <c r="L692" s="426"/>
      <c r="M692" s="426"/>
      <c r="N692" s="426"/>
      <c r="O692" s="426"/>
      <c r="P692" s="426"/>
      <c r="Q692" s="426"/>
      <c r="R692" s="426"/>
      <c r="S692" s="426"/>
      <c r="T692" s="426"/>
      <c r="U692" s="426"/>
      <c r="V692" s="426"/>
      <c r="W692" s="426"/>
      <c r="X692" s="426"/>
      <c r="Y692" s="426"/>
      <c r="Z692" s="426"/>
      <c r="AA692" s="426"/>
    </row>
    <row r="693" spans="1:27" ht="15.75" customHeight="1">
      <c r="A693" s="426"/>
      <c r="B693" s="426"/>
      <c r="C693" s="426"/>
      <c r="D693" s="426"/>
      <c r="E693" s="426"/>
      <c r="F693" s="426"/>
      <c r="G693" s="426"/>
      <c r="H693" s="426"/>
      <c r="I693" s="426"/>
      <c r="J693" s="426"/>
      <c r="K693" s="426"/>
      <c r="L693" s="426"/>
      <c r="M693" s="426"/>
      <c r="N693" s="426"/>
      <c r="O693" s="426"/>
      <c r="P693" s="426"/>
      <c r="Q693" s="426"/>
      <c r="R693" s="426"/>
      <c r="S693" s="426"/>
      <c r="T693" s="426"/>
      <c r="U693" s="426"/>
      <c r="V693" s="426"/>
      <c r="W693" s="426"/>
      <c r="X693" s="426"/>
      <c r="Y693" s="426"/>
      <c r="Z693" s="426"/>
      <c r="AA693" s="426"/>
    </row>
    <row r="694" spans="1:27" ht="15.75" customHeight="1">
      <c r="A694" s="426"/>
      <c r="B694" s="426"/>
      <c r="C694" s="426"/>
      <c r="D694" s="426"/>
      <c r="E694" s="426"/>
      <c r="F694" s="426"/>
      <c r="G694" s="426"/>
      <c r="H694" s="426"/>
      <c r="I694" s="426"/>
      <c r="J694" s="426"/>
      <c r="K694" s="426"/>
      <c r="L694" s="426"/>
      <c r="M694" s="426"/>
      <c r="N694" s="426"/>
      <c r="O694" s="426"/>
      <c r="P694" s="426"/>
      <c r="Q694" s="426"/>
      <c r="R694" s="426"/>
      <c r="S694" s="426"/>
      <c r="T694" s="426"/>
      <c r="U694" s="426"/>
      <c r="V694" s="426"/>
      <c r="W694" s="426"/>
      <c r="X694" s="426"/>
      <c r="Y694" s="426"/>
      <c r="Z694" s="426"/>
      <c r="AA694" s="426"/>
    </row>
    <row r="695" spans="1:27" ht="15.75" customHeight="1">
      <c r="A695" s="426"/>
      <c r="B695" s="426"/>
      <c r="C695" s="426"/>
      <c r="D695" s="426"/>
      <c r="E695" s="426"/>
      <c r="F695" s="426"/>
      <c r="G695" s="426"/>
      <c r="H695" s="426"/>
      <c r="I695" s="426"/>
      <c r="J695" s="426"/>
      <c r="K695" s="426"/>
      <c r="L695" s="426"/>
      <c r="M695" s="426"/>
      <c r="N695" s="426"/>
      <c r="O695" s="426"/>
      <c r="P695" s="426"/>
      <c r="Q695" s="426"/>
      <c r="R695" s="426"/>
      <c r="S695" s="426"/>
      <c r="T695" s="426"/>
      <c r="U695" s="426"/>
      <c r="V695" s="426"/>
      <c r="W695" s="426"/>
      <c r="X695" s="426"/>
      <c r="Y695" s="426"/>
      <c r="Z695" s="426"/>
      <c r="AA695" s="426"/>
    </row>
    <row r="696" spans="1:27" ht="15.75" customHeight="1">
      <c r="A696" s="426"/>
      <c r="B696" s="426"/>
      <c r="C696" s="426"/>
      <c r="D696" s="426"/>
      <c r="E696" s="426"/>
      <c r="F696" s="426"/>
      <c r="G696" s="426"/>
      <c r="H696" s="426"/>
      <c r="I696" s="426"/>
      <c r="J696" s="426"/>
      <c r="K696" s="426"/>
      <c r="L696" s="426"/>
      <c r="M696" s="426"/>
      <c r="N696" s="426"/>
      <c r="O696" s="426"/>
      <c r="P696" s="426"/>
      <c r="Q696" s="426"/>
      <c r="R696" s="426"/>
      <c r="S696" s="426"/>
      <c r="T696" s="426"/>
      <c r="U696" s="426"/>
      <c r="V696" s="426"/>
      <c r="W696" s="426"/>
      <c r="X696" s="426"/>
      <c r="Y696" s="426"/>
      <c r="Z696" s="426"/>
      <c r="AA696" s="426"/>
    </row>
    <row r="697" spans="1:27" ht="15.75" customHeight="1">
      <c r="A697" s="426"/>
      <c r="B697" s="426"/>
      <c r="C697" s="426"/>
      <c r="D697" s="426"/>
      <c r="E697" s="426"/>
      <c r="F697" s="426"/>
      <c r="G697" s="426"/>
      <c r="H697" s="426"/>
      <c r="I697" s="426"/>
      <c r="J697" s="426"/>
      <c r="K697" s="426"/>
      <c r="L697" s="426"/>
      <c r="M697" s="426"/>
      <c r="N697" s="426"/>
      <c r="O697" s="426"/>
      <c r="P697" s="426"/>
      <c r="Q697" s="426"/>
      <c r="R697" s="426"/>
      <c r="S697" s="426"/>
      <c r="T697" s="426"/>
      <c r="U697" s="426"/>
      <c r="V697" s="426"/>
      <c r="W697" s="426"/>
      <c r="X697" s="426"/>
      <c r="Y697" s="426"/>
      <c r="Z697" s="426"/>
      <c r="AA697" s="426"/>
    </row>
    <row r="698" spans="1:27" ht="15.75" customHeight="1">
      <c r="A698" s="426"/>
      <c r="B698" s="426"/>
      <c r="C698" s="426"/>
      <c r="D698" s="426"/>
      <c r="E698" s="426"/>
      <c r="F698" s="426"/>
      <c r="G698" s="426"/>
      <c r="H698" s="426"/>
      <c r="I698" s="426"/>
      <c r="J698" s="426"/>
      <c r="K698" s="426"/>
      <c r="L698" s="426"/>
      <c r="M698" s="426"/>
      <c r="N698" s="426"/>
      <c r="O698" s="426"/>
      <c r="P698" s="426"/>
      <c r="Q698" s="426"/>
      <c r="R698" s="426"/>
      <c r="S698" s="426"/>
      <c r="T698" s="426"/>
      <c r="U698" s="426"/>
      <c r="V698" s="426"/>
      <c r="W698" s="426"/>
      <c r="X698" s="426"/>
      <c r="Y698" s="426"/>
      <c r="Z698" s="426"/>
      <c r="AA698" s="426"/>
    </row>
    <row r="699" spans="1:27" ht="15.75" customHeight="1">
      <c r="A699" s="426"/>
      <c r="B699" s="426"/>
      <c r="C699" s="426"/>
      <c r="D699" s="426"/>
      <c r="E699" s="426"/>
      <c r="F699" s="426"/>
      <c r="G699" s="426"/>
      <c r="H699" s="426"/>
      <c r="I699" s="426"/>
      <c r="J699" s="426"/>
      <c r="K699" s="426"/>
      <c r="L699" s="426"/>
      <c r="M699" s="426"/>
      <c r="N699" s="426"/>
      <c r="O699" s="426"/>
      <c r="P699" s="426"/>
      <c r="Q699" s="426"/>
      <c r="R699" s="426"/>
      <c r="S699" s="426"/>
      <c r="T699" s="426"/>
      <c r="U699" s="426"/>
      <c r="V699" s="426"/>
      <c r="W699" s="426"/>
      <c r="X699" s="426"/>
      <c r="Y699" s="426"/>
      <c r="Z699" s="426"/>
      <c r="AA699" s="426"/>
    </row>
    <row r="700" spans="1:27" ht="15.75" customHeight="1">
      <c r="A700" s="426"/>
      <c r="B700" s="426"/>
      <c r="C700" s="426"/>
      <c r="D700" s="426"/>
      <c r="E700" s="426"/>
      <c r="F700" s="426"/>
      <c r="G700" s="426"/>
      <c r="H700" s="426"/>
      <c r="I700" s="426"/>
      <c r="J700" s="426"/>
      <c r="K700" s="426"/>
      <c r="L700" s="426"/>
      <c r="M700" s="426"/>
      <c r="N700" s="426"/>
      <c r="O700" s="426"/>
      <c r="P700" s="426"/>
      <c r="Q700" s="426"/>
      <c r="R700" s="426"/>
      <c r="S700" s="426"/>
      <c r="T700" s="426"/>
      <c r="U700" s="426"/>
      <c r="V700" s="426"/>
      <c r="W700" s="426"/>
      <c r="X700" s="426"/>
      <c r="Y700" s="426"/>
      <c r="Z700" s="426"/>
      <c r="AA700" s="426"/>
    </row>
    <row r="701" spans="1:27" ht="15.75" customHeight="1">
      <c r="A701" s="426"/>
      <c r="B701" s="426"/>
      <c r="C701" s="426"/>
      <c r="D701" s="426"/>
      <c r="E701" s="426"/>
      <c r="F701" s="426"/>
      <c r="G701" s="426"/>
      <c r="H701" s="426"/>
      <c r="I701" s="426"/>
      <c r="J701" s="426"/>
      <c r="K701" s="426"/>
      <c r="L701" s="426"/>
      <c r="M701" s="426"/>
      <c r="N701" s="426"/>
      <c r="O701" s="426"/>
      <c r="P701" s="426"/>
      <c r="Q701" s="426"/>
      <c r="R701" s="426"/>
      <c r="S701" s="426"/>
      <c r="T701" s="426"/>
      <c r="U701" s="426"/>
      <c r="V701" s="426"/>
      <c r="W701" s="426"/>
      <c r="X701" s="426"/>
      <c r="Y701" s="426"/>
      <c r="Z701" s="426"/>
      <c r="AA701" s="426"/>
    </row>
    <row r="702" spans="1:27" ht="15.75" customHeight="1">
      <c r="A702" s="426"/>
      <c r="B702" s="426"/>
      <c r="C702" s="426"/>
      <c r="D702" s="426"/>
      <c r="E702" s="426"/>
      <c r="F702" s="426"/>
      <c r="G702" s="426"/>
      <c r="H702" s="426"/>
      <c r="I702" s="426"/>
      <c r="J702" s="426"/>
      <c r="K702" s="426"/>
      <c r="L702" s="426"/>
      <c r="M702" s="426"/>
      <c r="N702" s="426"/>
      <c r="O702" s="426"/>
      <c r="P702" s="426"/>
      <c r="Q702" s="426"/>
      <c r="R702" s="426"/>
      <c r="S702" s="426"/>
      <c r="T702" s="426"/>
      <c r="U702" s="426"/>
      <c r="V702" s="426"/>
      <c r="W702" s="426"/>
      <c r="X702" s="426"/>
      <c r="Y702" s="426"/>
      <c r="Z702" s="426"/>
      <c r="AA702" s="426"/>
    </row>
    <row r="703" spans="1:27" ht="15.75" customHeight="1">
      <c r="A703" s="426"/>
      <c r="B703" s="426"/>
      <c r="C703" s="426"/>
      <c r="D703" s="426"/>
      <c r="E703" s="426"/>
      <c r="F703" s="426"/>
      <c r="G703" s="426"/>
      <c r="H703" s="426"/>
      <c r="I703" s="426"/>
      <c r="J703" s="426"/>
      <c r="K703" s="426"/>
      <c r="L703" s="426"/>
      <c r="M703" s="426"/>
      <c r="N703" s="426"/>
      <c r="O703" s="426"/>
      <c r="P703" s="426"/>
      <c r="Q703" s="426"/>
      <c r="R703" s="426"/>
      <c r="S703" s="426"/>
      <c r="T703" s="426"/>
      <c r="U703" s="426"/>
      <c r="V703" s="426"/>
      <c r="W703" s="426"/>
      <c r="X703" s="426"/>
      <c r="Y703" s="426"/>
      <c r="Z703" s="426"/>
      <c r="AA703" s="426"/>
    </row>
    <row r="704" spans="1:27" ht="15.75" customHeight="1">
      <c r="A704" s="426"/>
      <c r="B704" s="426"/>
      <c r="C704" s="426"/>
      <c r="D704" s="426"/>
      <c r="E704" s="426"/>
      <c r="F704" s="426"/>
      <c r="G704" s="426"/>
      <c r="H704" s="426"/>
      <c r="I704" s="426"/>
      <c r="J704" s="426"/>
      <c r="K704" s="426"/>
      <c r="L704" s="426"/>
      <c r="M704" s="426"/>
      <c r="N704" s="426"/>
      <c r="O704" s="426"/>
      <c r="P704" s="426"/>
      <c r="Q704" s="426"/>
      <c r="R704" s="426"/>
      <c r="S704" s="426"/>
      <c r="T704" s="426"/>
      <c r="U704" s="426"/>
      <c r="V704" s="426"/>
      <c r="W704" s="426"/>
      <c r="X704" s="426"/>
      <c r="Y704" s="426"/>
      <c r="Z704" s="426"/>
      <c r="AA704" s="426"/>
    </row>
    <row r="705" spans="1:27" ht="15.75" customHeight="1">
      <c r="A705" s="426"/>
      <c r="B705" s="426"/>
      <c r="C705" s="426"/>
      <c r="D705" s="426"/>
      <c r="E705" s="426"/>
      <c r="F705" s="426"/>
      <c r="G705" s="426"/>
      <c r="H705" s="426"/>
      <c r="I705" s="426"/>
      <c r="J705" s="426"/>
      <c r="K705" s="426"/>
      <c r="L705" s="426"/>
      <c r="M705" s="426"/>
      <c r="N705" s="426"/>
      <c r="O705" s="426"/>
      <c r="P705" s="426"/>
      <c r="Q705" s="426"/>
      <c r="R705" s="426"/>
      <c r="S705" s="426"/>
      <c r="T705" s="426"/>
      <c r="U705" s="426"/>
      <c r="V705" s="426"/>
      <c r="W705" s="426"/>
      <c r="X705" s="426"/>
      <c r="Y705" s="426"/>
      <c r="Z705" s="426"/>
      <c r="AA705" s="426"/>
    </row>
    <row r="706" spans="1:27" ht="15.75" customHeight="1">
      <c r="A706" s="426"/>
      <c r="B706" s="426"/>
      <c r="C706" s="426"/>
      <c r="D706" s="426"/>
      <c r="E706" s="426"/>
      <c r="F706" s="426"/>
      <c r="G706" s="426"/>
      <c r="H706" s="426"/>
      <c r="I706" s="426"/>
      <c r="J706" s="426"/>
      <c r="K706" s="426"/>
      <c r="L706" s="426"/>
      <c r="M706" s="426"/>
      <c r="N706" s="426"/>
      <c r="O706" s="426"/>
      <c r="P706" s="426"/>
      <c r="Q706" s="426"/>
      <c r="R706" s="426"/>
      <c r="S706" s="426"/>
      <c r="T706" s="426"/>
      <c r="U706" s="426"/>
      <c r="V706" s="426"/>
      <c r="W706" s="426"/>
      <c r="X706" s="426"/>
      <c r="Y706" s="426"/>
      <c r="Z706" s="426"/>
      <c r="AA706" s="426"/>
    </row>
    <row r="707" spans="1:27" ht="15.75" customHeight="1">
      <c r="A707" s="426"/>
      <c r="B707" s="426"/>
      <c r="C707" s="426"/>
      <c r="D707" s="426"/>
      <c r="E707" s="426"/>
      <c r="F707" s="426"/>
      <c r="G707" s="426"/>
      <c r="H707" s="426"/>
      <c r="I707" s="426"/>
      <c r="J707" s="426"/>
      <c r="K707" s="426"/>
      <c r="L707" s="426"/>
      <c r="M707" s="426"/>
      <c r="N707" s="426"/>
      <c r="O707" s="426"/>
      <c r="P707" s="426"/>
      <c r="Q707" s="426"/>
      <c r="R707" s="426"/>
      <c r="S707" s="426"/>
      <c r="T707" s="426"/>
      <c r="U707" s="426"/>
      <c r="V707" s="426"/>
      <c r="W707" s="426"/>
      <c r="X707" s="426"/>
      <c r="Y707" s="426"/>
      <c r="Z707" s="426"/>
      <c r="AA707" s="426"/>
    </row>
    <row r="708" spans="1:27" ht="15.75" customHeight="1">
      <c r="A708" s="426"/>
      <c r="B708" s="426"/>
      <c r="C708" s="426"/>
      <c r="D708" s="426"/>
      <c r="E708" s="426"/>
      <c r="F708" s="426"/>
      <c r="G708" s="426"/>
      <c r="H708" s="426"/>
      <c r="I708" s="426"/>
      <c r="J708" s="426"/>
      <c r="K708" s="426"/>
      <c r="L708" s="426"/>
      <c r="M708" s="426"/>
      <c r="N708" s="426"/>
      <c r="O708" s="426"/>
      <c r="P708" s="426"/>
      <c r="Q708" s="426"/>
      <c r="R708" s="426"/>
      <c r="S708" s="426"/>
      <c r="T708" s="426"/>
      <c r="U708" s="426"/>
      <c r="V708" s="426"/>
      <c r="W708" s="426"/>
      <c r="X708" s="426"/>
      <c r="Y708" s="426"/>
      <c r="Z708" s="426"/>
      <c r="AA708" s="426"/>
    </row>
    <row r="709" spans="1:27" ht="15.75" customHeight="1">
      <c r="A709" s="426"/>
      <c r="B709" s="426"/>
      <c r="C709" s="426"/>
      <c r="D709" s="426"/>
      <c r="E709" s="426"/>
      <c r="F709" s="426"/>
      <c r="G709" s="426"/>
      <c r="H709" s="426"/>
      <c r="I709" s="426"/>
      <c r="J709" s="426"/>
      <c r="K709" s="426"/>
      <c r="L709" s="426"/>
      <c r="M709" s="426"/>
      <c r="N709" s="426"/>
      <c r="O709" s="426"/>
      <c r="P709" s="426"/>
      <c r="Q709" s="426"/>
      <c r="R709" s="426"/>
      <c r="S709" s="426"/>
      <c r="T709" s="426"/>
      <c r="U709" s="426"/>
      <c r="V709" s="426"/>
      <c r="W709" s="426"/>
      <c r="X709" s="426"/>
      <c r="Y709" s="426"/>
      <c r="Z709" s="426"/>
      <c r="AA709" s="426"/>
    </row>
    <row r="710" spans="1:27" ht="15.75" customHeight="1">
      <c r="A710" s="426"/>
      <c r="B710" s="426"/>
      <c r="C710" s="426"/>
      <c r="D710" s="426"/>
      <c r="E710" s="426"/>
      <c r="F710" s="426"/>
      <c r="G710" s="426"/>
      <c r="H710" s="426"/>
      <c r="I710" s="426"/>
      <c r="J710" s="426"/>
      <c r="K710" s="426"/>
      <c r="L710" s="426"/>
      <c r="M710" s="426"/>
      <c r="N710" s="426"/>
      <c r="O710" s="426"/>
      <c r="P710" s="426"/>
      <c r="Q710" s="426"/>
      <c r="R710" s="426"/>
      <c r="S710" s="426"/>
      <c r="T710" s="426"/>
      <c r="U710" s="426"/>
      <c r="V710" s="426"/>
      <c r="W710" s="426"/>
      <c r="X710" s="426"/>
      <c r="Y710" s="426"/>
      <c r="Z710" s="426"/>
      <c r="AA710" s="426"/>
    </row>
    <row r="711" spans="1:27" ht="15.75" customHeight="1">
      <c r="A711" s="426"/>
      <c r="B711" s="426"/>
      <c r="C711" s="426"/>
      <c r="D711" s="426"/>
      <c r="E711" s="426"/>
      <c r="F711" s="426"/>
      <c r="G711" s="426"/>
      <c r="H711" s="426"/>
      <c r="I711" s="426"/>
      <c r="J711" s="426"/>
      <c r="K711" s="426"/>
      <c r="L711" s="426"/>
      <c r="M711" s="426"/>
      <c r="N711" s="426"/>
      <c r="O711" s="426"/>
      <c r="P711" s="426"/>
      <c r="Q711" s="426"/>
      <c r="R711" s="426"/>
      <c r="S711" s="426"/>
      <c r="T711" s="426"/>
      <c r="U711" s="426"/>
      <c r="V711" s="426"/>
      <c r="W711" s="426"/>
      <c r="X711" s="426"/>
      <c r="Y711" s="426"/>
      <c r="Z711" s="426"/>
      <c r="AA711" s="426"/>
    </row>
    <row r="712" spans="1:27" ht="15.75" customHeight="1">
      <c r="A712" s="426"/>
      <c r="B712" s="426"/>
      <c r="C712" s="426"/>
      <c r="D712" s="426"/>
      <c r="E712" s="426"/>
      <c r="F712" s="426"/>
      <c r="G712" s="426"/>
      <c r="H712" s="426"/>
      <c r="I712" s="426"/>
      <c r="J712" s="426"/>
      <c r="K712" s="426"/>
      <c r="L712" s="426"/>
      <c r="M712" s="426"/>
      <c r="N712" s="426"/>
      <c r="O712" s="426"/>
      <c r="P712" s="426"/>
      <c r="Q712" s="426"/>
      <c r="R712" s="426"/>
      <c r="S712" s="426"/>
      <c r="T712" s="426"/>
      <c r="U712" s="426"/>
      <c r="V712" s="426"/>
      <c r="W712" s="426"/>
      <c r="X712" s="426"/>
      <c r="Y712" s="426"/>
      <c r="Z712" s="426"/>
      <c r="AA712" s="426"/>
    </row>
    <row r="713" spans="1:27" ht="15.75" customHeight="1">
      <c r="A713" s="426"/>
      <c r="B713" s="426"/>
      <c r="C713" s="426"/>
      <c r="D713" s="426"/>
      <c r="E713" s="426"/>
      <c r="F713" s="426"/>
      <c r="G713" s="426"/>
      <c r="H713" s="426"/>
      <c r="I713" s="426"/>
      <c r="J713" s="426"/>
      <c r="K713" s="426"/>
      <c r="L713" s="426"/>
      <c r="M713" s="426"/>
      <c r="N713" s="426"/>
      <c r="O713" s="426"/>
      <c r="P713" s="426"/>
      <c r="Q713" s="426"/>
      <c r="R713" s="426"/>
      <c r="S713" s="426"/>
      <c r="T713" s="426"/>
      <c r="U713" s="426"/>
      <c r="V713" s="426"/>
      <c r="W713" s="426"/>
      <c r="X713" s="426"/>
      <c r="Y713" s="426"/>
      <c r="Z713" s="426"/>
      <c r="AA713" s="426"/>
    </row>
    <row r="714" spans="1:27" ht="15.75" customHeight="1">
      <c r="A714" s="426"/>
      <c r="B714" s="426"/>
      <c r="C714" s="426"/>
      <c r="D714" s="426"/>
      <c r="E714" s="426"/>
      <c r="F714" s="426"/>
      <c r="G714" s="426"/>
      <c r="H714" s="426"/>
      <c r="I714" s="426"/>
      <c r="J714" s="426"/>
      <c r="K714" s="426"/>
      <c r="L714" s="426"/>
      <c r="M714" s="426"/>
      <c r="N714" s="426"/>
      <c r="O714" s="426"/>
      <c r="P714" s="426"/>
      <c r="Q714" s="426"/>
      <c r="R714" s="426"/>
      <c r="S714" s="426"/>
      <c r="T714" s="426"/>
      <c r="U714" s="426"/>
      <c r="V714" s="426"/>
      <c r="W714" s="426"/>
      <c r="X714" s="426"/>
      <c r="Y714" s="426"/>
      <c r="Z714" s="426"/>
      <c r="AA714" s="426"/>
    </row>
    <row r="715" spans="1:27" ht="15.75" customHeight="1">
      <c r="A715" s="426"/>
      <c r="B715" s="426"/>
      <c r="C715" s="426"/>
      <c r="D715" s="426"/>
      <c r="E715" s="426"/>
      <c r="F715" s="426"/>
      <c r="G715" s="426"/>
      <c r="H715" s="426"/>
      <c r="I715" s="426"/>
      <c r="J715" s="426"/>
      <c r="K715" s="426"/>
      <c r="L715" s="426"/>
      <c r="M715" s="426"/>
      <c r="N715" s="426"/>
      <c r="O715" s="426"/>
      <c r="P715" s="426"/>
      <c r="Q715" s="426"/>
      <c r="R715" s="426"/>
      <c r="S715" s="426"/>
      <c r="T715" s="426"/>
      <c r="U715" s="426"/>
      <c r="V715" s="426"/>
      <c r="W715" s="426"/>
      <c r="X715" s="426"/>
      <c r="Y715" s="426"/>
      <c r="Z715" s="426"/>
      <c r="AA715" s="426"/>
    </row>
    <row r="716" spans="1:27" ht="15.75" customHeight="1">
      <c r="A716" s="426"/>
      <c r="B716" s="426"/>
      <c r="C716" s="426"/>
      <c r="D716" s="426"/>
      <c r="E716" s="426"/>
      <c r="F716" s="426"/>
      <c r="G716" s="426"/>
      <c r="H716" s="426"/>
      <c r="I716" s="426"/>
      <c r="J716" s="426"/>
      <c r="K716" s="426"/>
      <c r="L716" s="426"/>
      <c r="M716" s="426"/>
      <c r="N716" s="426"/>
      <c r="O716" s="426"/>
      <c r="P716" s="426"/>
      <c r="Q716" s="426"/>
      <c r="R716" s="426"/>
      <c r="S716" s="426"/>
      <c r="T716" s="426"/>
      <c r="U716" s="426"/>
      <c r="V716" s="426"/>
      <c r="W716" s="426"/>
      <c r="X716" s="426"/>
      <c r="Y716" s="426"/>
      <c r="Z716" s="426"/>
      <c r="AA716" s="426"/>
    </row>
    <row r="717" spans="1:27" ht="15.75" customHeight="1">
      <c r="A717" s="426"/>
      <c r="B717" s="426"/>
      <c r="C717" s="426"/>
      <c r="D717" s="426"/>
      <c r="E717" s="426"/>
      <c r="F717" s="426"/>
      <c r="G717" s="426"/>
      <c r="H717" s="426"/>
      <c r="I717" s="426"/>
      <c r="J717" s="426"/>
      <c r="K717" s="426"/>
      <c r="L717" s="426"/>
      <c r="M717" s="426"/>
      <c r="N717" s="426"/>
      <c r="O717" s="426"/>
      <c r="P717" s="426"/>
      <c r="Q717" s="426"/>
      <c r="R717" s="426"/>
      <c r="S717" s="426"/>
      <c r="T717" s="426"/>
      <c r="U717" s="426"/>
      <c r="V717" s="426"/>
      <c r="W717" s="426"/>
      <c r="X717" s="426"/>
      <c r="Y717" s="426"/>
      <c r="Z717" s="426"/>
      <c r="AA717" s="426"/>
    </row>
    <row r="718" spans="1:27" ht="15.75" customHeight="1">
      <c r="A718" s="426"/>
      <c r="B718" s="426"/>
      <c r="C718" s="426"/>
      <c r="D718" s="426"/>
      <c r="E718" s="426"/>
      <c r="F718" s="426"/>
      <c r="G718" s="426"/>
      <c r="H718" s="426"/>
      <c r="I718" s="426"/>
      <c r="J718" s="426"/>
      <c r="K718" s="426"/>
      <c r="L718" s="426"/>
      <c r="M718" s="426"/>
      <c r="N718" s="426"/>
      <c r="O718" s="426"/>
      <c r="P718" s="426"/>
      <c r="Q718" s="426"/>
      <c r="R718" s="426"/>
      <c r="S718" s="426"/>
      <c r="T718" s="426"/>
      <c r="U718" s="426"/>
      <c r="V718" s="426"/>
      <c r="W718" s="426"/>
      <c r="X718" s="426"/>
      <c r="Y718" s="426"/>
      <c r="Z718" s="426"/>
      <c r="AA718" s="426"/>
    </row>
    <row r="719" spans="1:27" ht="15.75" customHeight="1">
      <c r="A719" s="426"/>
      <c r="B719" s="426"/>
      <c r="C719" s="426"/>
      <c r="D719" s="426"/>
      <c r="E719" s="426"/>
      <c r="F719" s="426"/>
      <c r="G719" s="426"/>
      <c r="H719" s="426"/>
      <c r="I719" s="426"/>
      <c r="J719" s="426"/>
      <c r="K719" s="426"/>
      <c r="L719" s="426"/>
      <c r="M719" s="426"/>
      <c r="N719" s="426"/>
      <c r="O719" s="426"/>
      <c r="P719" s="426"/>
      <c r="Q719" s="426"/>
      <c r="R719" s="426"/>
      <c r="S719" s="426"/>
      <c r="T719" s="426"/>
      <c r="U719" s="426"/>
      <c r="V719" s="426"/>
      <c r="W719" s="426"/>
      <c r="X719" s="426"/>
      <c r="Y719" s="426"/>
      <c r="Z719" s="426"/>
      <c r="AA719" s="426"/>
    </row>
    <row r="720" spans="1:27" ht="15.75" customHeight="1">
      <c r="A720" s="426"/>
      <c r="B720" s="426"/>
      <c r="C720" s="426"/>
      <c r="D720" s="426"/>
      <c r="E720" s="426"/>
      <c r="F720" s="426"/>
      <c r="G720" s="426"/>
      <c r="H720" s="426"/>
      <c r="I720" s="426"/>
      <c r="J720" s="426"/>
      <c r="K720" s="426"/>
      <c r="L720" s="426"/>
      <c r="M720" s="426"/>
      <c r="N720" s="426"/>
      <c r="O720" s="426"/>
      <c r="P720" s="426"/>
      <c r="Q720" s="426"/>
      <c r="R720" s="426"/>
      <c r="S720" s="426"/>
      <c r="T720" s="426"/>
      <c r="U720" s="426"/>
      <c r="V720" s="426"/>
      <c r="W720" s="426"/>
      <c r="X720" s="426"/>
      <c r="Y720" s="426"/>
      <c r="Z720" s="426"/>
      <c r="AA720" s="426"/>
    </row>
    <row r="721" spans="1:27" ht="15.75" customHeight="1">
      <c r="A721" s="426"/>
      <c r="B721" s="426"/>
      <c r="C721" s="426"/>
      <c r="D721" s="426"/>
      <c r="E721" s="426"/>
      <c r="F721" s="426"/>
      <c r="G721" s="426"/>
      <c r="H721" s="426"/>
      <c r="I721" s="426"/>
      <c r="J721" s="426"/>
      <c r="K721" s="426"/>
      <c r="L721" s="426"/>
      <c r="M721" s="426"/>
      <c r="N721" s="426"/>
      <c r="O721" s="426"/>
      <c r="P721" s="426"/>
      <c r="Q721" s="426"/>
      <c r="R721" s="426"/>
      <c r="S721" s="426"/>
      <c r="T721" s="426"/>
      <c r="U721" s="426"/>
      <c r="V721" s="426"/>
      <c r="W721" s="426"/>
      <c r="X721" s="426"/>
      <c r="Y721" s="426"/>
      <c r="Z721" s="426"/>
      <c r="AA721" s="426"/>
    </row>
    <row r="722" spans="1:27" ht="15.75" customHeight="1">
      <c r="A722" s="426"/>
      <c r="B722" s="426"/>
      <c r="C722" s="426"/>
      <c r="D722" s="426"/>
      <c r="E722" s="426"/>
      <c r="F722" s="426"/>
      <c r="G722" s="426"/>
      <c r="H722" s="426"/>
      <c r="I722" s="426"/>
      <c r="J722" s="426"/>
      <c r="K722" s="426"/>
      <c r="L722" s="426"/>
      <c r="M722" s="426"/>
      <c r="N722" s="426"/>
      <c r="O722" s="426"/>
      <c r="P722" s="426"/>
      <c r="Q722" s="426"/>
      <c r="R722" s="426"/>
      <c r="S722" s="426"/>
      <c r="T722" s="426"/>
      <c r="U722" s="426"/>
      <c r="V722" s="426"/>
      <c r="W722" s="426"/>
      <c r="X722" s="426"/>
      <c r="Y722" s="426"/>
      <c r="Z722" s="426"/>
      <c r="AA722" s="426"/>
    </row>
    <row r="723" spans="1:27" ht="15.75" customHeight="1">
      <c r="A723" s="426"/>
      <c r="B723" s="426"/>
      <c r="C723" s="426"/>
      <c r="D723" s="426"/>
      <c r="E723" s="426"/>
      <c r="F723" s="426"/>
      <c r="G723" s="426"/>
      <c r="H723" s="426"/>
      <c r="I723" s="426"/>
      <c r="J723" s="426"/>
      <c r="K723" s="426"/>
      <c r="L723" s="426"/>
      <c r="M723" s="426"/>
      <c r="N723" s="426"/>
      <c r="O723" s="426"/>
      <c r="P723" s="426"/>
      <c r="Q723" s="426"/>
      <c r="R723" s="426"/>
      <c r="S723" s="426"/>
      <c r="T723" s="426"/>
      <c r="U723" s="426"/>
      <c r="V723" s="426"/>
      <c r="W723" s="426"/>
      <c r="X723" s="426"/>
      <c r="Y723" s="426"/>
      <c r="Z723" s="426"/>
      <c r="AA723" s="426"/>
    </row>
    <row r="724" spans="1:27" ht="15.75" customHeight="1">
      <c r="A724" s="426"/>
      <c r="B724" s="426"/>
      <c r="C724" s="426"/>
      <c r="D724" s="426"/>
      <c r="E724" s="426"/>
      <c r="F724" s="426"/>
      <c r="G724" s="426"/>
      <c r="H724" s="426"/>
      <c r="I724" s="426"/>
      <c r="J724" s="426"/>
      <c r="K724" s="426"/>
      <c r="L724" s="426"/>
      <c r="M724" s="426"/>
      <c r="N724" s="426"/>
      <c r="O724" s="426"/>
      <c r="P724" s="426"/>
      <c r="Q724" s="426"/>
      <c r="R724" s="426"/>
      <c r="S724" s="426"/>
      <c r="T724" s="426"/>
      <c r="U724" s="426"/>
      <c r="V724" s="426"/>
      <c r="W724" s="426"/>
      <c r="X724" s="426"/>
      <c r="Y724" s="426"/>
      <c r="Z724" s="426"/>
      <c r="AA724" s="426"/>
    </row>
    <row r="725" spans="1:27" ht="15.75" customHeight="1">
      <c r="A725" s="426"/>
      <c r="B725" s="426"/>
      <c r="C725" s="426"/>
      <c r="D725" s="426"/>
      <c r="E725" s="426"/>
      <c r="F725" s="426"/>
      <c r="G725" s="426"/>
      <c r="H725" s="426"/>
      <c r="I725" s="426"/>
      <c r="J725" s="426"/>
      <c r="K725" s="426"/>
      <c r="L725" s="426"/>
      <c r="M725" s="426"/>
      <c r="N725" s="426"/>
      <c r="O725" s="426"/>
      <c r="P725" s="426"/>
      <c r="Q725" s="426"/>
      <c r="R725" s="426"/>
      <c r="S725" s="426"/>
      <c r="T725" s="426"/>
      <c r="U725" s="426"/>
      <c r="V725" s="426"/>
      <c r="W725" s="426"/>
      <c r="X725" s="426"/>
      <c r="Y725" s="426"/>
      <c r="Z725" s="426"/>
      <c r="AA725" s="426"/>
    </row>
    <row r="726" spans="1:27" ht="15.75" customHeight="1">
      <c r="A726" s="426"/>
      <c r="B726" s="426"/>
      <c r="C726" s="426"/>
      <c r="D726" s="426"/>
      <c r="E726" s="426"/>
      <c r="F726" s="426"/>
      <c r="G726" s="426"/>
      <c r="H726" s="426"/>
      <c r="I726" s="426"/>
      <c r="J726" s="426"/>
      <c r="K726" s="426"/>
      <c r="L726" s="426"/>
      <c r="M726" s="426"/>
      <c r="N726" s="426"/>
      <c r="O726" s="426"/>
      <c r="P726" s="426"/>
      <c r="Q726" s="426"/>
      <c r="R726" s="426"/>
      <c r="S726" s="426"/>
      <c r="T726" s="426"/>
      <c r="U726" s="426"/>
      <c r="V726" s="426"/>
      <c r="W726" s="426"/>
      <c r="X726" s="426"/>
      <c r="Y726" s="426"/>
      <c r="Z726" s="426"/>
      <c r="AA726" s="426"/>
    </row>
    <row r="727" spans="1:27" ht="15.75" customHeight="1">
      <c r="A727" s="426"/>
      <c r="B727" s="426"/>
      <c r="C727" s="426"/>
      <c r="D727" s="426"/>
      <c r="E727" s="426"/>
      <c r="F727" s="426"/>
      <c r="G727" s="426"/>
      <c r="H727" s="426"/>
      <c r="I727" s="426"/>
      <c r="J727" s="426"/>
      <c r="K727" s="426"/>
      <c r="L727" s="426"/>
      <c r="M727" s="426"/>
      <c r="N727" s="426"/>
      <c r="O727" s="426"/>
      <c r="P727" s="426"/>
      <c r="Q727" s="426"/>
      <c r="R727" s="426"/>
      <c r="S727" s="426"/>
      <c r="T727" s="426"/>
      <c r="U727" s="426"/>
      <c r="V727" s="426"/>
      <c r="W727" s="426"/>
      <c r="X727" s="426"/>
      <c r="Y727" s="426"/>
      <c r="Z727" s="426"/>
      <c r="AA727" s="426"/>
    </row>
    <row r="728" spans="1:27" ht="15.75" customHeight="1">
      <c r="A728" s="426"/>
      <c r="B728" s="426"/>
      <c r="C728" s="426"/>
      <c r="D728" s="426"/>
      <c r="E728" s="426"/>
      <c r="F728" s="426"/>
      <c r="G728" s="426"/>
      <c r="H728" s="426"/>
      <c r="I728" s="426"/>
      <c r="J728" s="426"/>
      <c r="K728" s="426"/>
      <c r="L728" s="426"/>
      <c r="M728" s="426"/>
      <c r="N728" s="426"/>
      <c r="O728" s="426"/>
      <c r="P728" s="426"/>
      <c r="Q728" s="426"/>
      <c r="R728" s="426"/>
      <c r="S728" s="426"/>
      <c r="T728" s="426"/>
      <c r="U728" s="426"/>
      <c r="V728" s="426"/>
      <c r="W728" s="426"/>
      <c r="X728" s="426"/>
      <c r="Y728" s="426"/>
      <c r="Z728" s="426"/>
      <c r="AA728" s="426"/>
    </row>
    <row r="729" spans="1:27" ht="15.75" customHeight="1">
      <c r="A729" s="426"/>
      <c r="B729" s="426"/>
      <c r="C729" s="426"/>
      <c r="D729" s="426"/>
      <c r="E729" s="426"/>
      <c r="F729" s="426"/>
      <c r="G729" s="426"/>
      <c r="H729" s="426"/>
      <c r="I729" s="426"/>
      <c r="J729" s="426"/>
      <c r="K729" s="426"/>
      <c r="L729" s="426"/>
      <c r="M729" s="426"/>
      <c r="N729" s="426"/>
      <c r="O729" s="426"/>
      <c r="P729" s="426"/>
      <c r="Q729" s="426"/>
      <c r="R729" s="426"/>
      <c r="S729" s="426"/>
      <c r="T729" s="426"/>
      <c r="U729" s="426"/>
      <c r="V729" s="426"/>
      <c r="W729" s="426"/>
      <c r="X729" s="426"/>
      <c r="Y729" s="426"/>
      <c r="Z729" s="426"/>
      <c r="AA729" s="426"/>
    </row>
    <row r="730" spans="1:27" ht="15.75" customHeight="1">
      <c r="A730" s="426"/>
      <c r="B730" s="426"/>
      <c r="C730" s="426"/>
      <c r="D730" s="426"/>
      <c r="E730" s="426"/>
      <c r="F730" s="426"/>
      <c r="G730" s="426"/>
      <c r="H730" s="426"/>
      <c r="I730" s="426"/>
      <c r="J730" s="426"/>
      <c r="K730" s="426"/>
      <c r="L730" s="426"/>
      <c r="M730" s="426"/>
      <c r="N730" s="426"/>
      <c r="O730" s="426"/>
      <c r="P730" s="426"/>
      <c r="Q730" s="426"/>
      <c r="R730" s="426"/>
      <c r="S730" s="426"/>
      <c r="T730" s="426"/>
      <c r="U730" s="426"/>
      <c r="V730" s="426"/>
      <c r="W730" s="426"/>
      <c r="X730" s="426"/>
      <c r="Y730" s="426"/>
      <c r="Z730" s="426"/>
      <c r="AA730" s="426"/>
    </row>
    <row r="731" spans="1:27" ht="15.75" customHeight="1">
      <c r="A731" s="426"/>
      <c r="B731" s="426"/>
      <c r="C731" s="426"/>
      <c r="D731" s="426"/>
      <c r="E731" s="426"/>
      <c r="F731" s="426"/>
      <c r="G731" s="426"/>
      <c r="H731" s="426"/>
      <c r="I731" s="426"/>
      <c r="J731" s="426"/>
      <c r="K731" s="426"/>
      <c r="L731" s="426"/>
      <c r="M731" s="426"/>
      <c r="N731" s="426"/>
      <c r="O731" s="426"/>
      <c r="P731" s="426"/>
      <c r="Q731" s="426"/>
      <c r="R731" s="426"/>
      <c r="S731" s="426"/>
      <c r="T731" s="426"/>
      <c r="U731" s="426"/>
      <c r="V731" s="426"/>
      <c r="W731" s="426"/>
      <c r="X731" s="426"/>
      <c r="Y731" s="426"/>
      <c r="Z731" s="426"/>
      <c r="AA731" s="426"/>
    </row>
    <row r="732" spans="1:27" ht="15.75" customHeight="1">
      <c r="A732" s="426"/>
      <c r="B732" s="426"/>
      <c r="C732" s="426"/>
      <c r="D732" s="426"/>
      <c r="E732" s="426"/>
      <c r="F732" s="426"/>
      <c r="G732" s="426"/>
      <c r="H732" s="426"/>
      <c r="I732" s="426"/>
      <c r="J732" s="426"/>
      <c r="K732" s="426"/>
      <c r="L732" s="426"/>
      <c r="M732" s="426"/>
      <c r="N732" s="426"/>
      <c r="O732" s="426"/>
      <c r="P732" s="426"/>
      <c r="Q732" s="426"/>
      <c r="R732" s="426"/>
      <c r="S732" s="426"/>
      <c r="T732" s="426"/>
      <c r="U732" s="426"/>
      <c r="V732" s="426"/>
      <c r="W732" s="426"/>
      <c r="X732" s="426"/>
      <c r="Y732" s="426"/>
      <c r="Z732" s="426"/>
      <c r="AA732" s="426"/>
    </row>
    <row r="733" spans="1:27" ht="15.75" customHeight="1">
      <c r="A733" s="426"/>
      <c r="B733" s="426"/>
      <c r="C733" s="426"/>
      <c r="D733" s="426"/>
      <c r="E733" s="426"/>
      <c r="F733" s="426"/>
      <c r="G733" s="426"/>
      <c r="H733" s="426"/>
      <c r="I733" s="426"/>
      <c r="J733" s="426"/>
      <c r="K733" s="426"/>
      <c r="L733" s="426"/>
      <c r="M733" s="426"/>
      <c r="N733" s="426"/>
      <c r="O733" s="426"/>
      <c r="P733" s="426"/>
      <c r="Q733" s="426"/>
      <c r="R733" s="426"/>
      <c r="S733" s="426"/>
      <c r="T733" s="426"/>
      <c r="U733" s="426"/>
      <c r="V733" s="426"/>
      <c r="W733" s="426"/>
      <c r="X733" s="426"/>
      <c r="Y733" s="426"/>
      <c r="Z733" s="426"/>
      <c r="AA733" s="426"/>
    </row>
    <row r="734" spans="1:27" ht="15.75" customHeight="1">
      <c r="A734" s="426"/>
      <c r="B734" s="426"/>
      <c r="C734" s="426"/>
      <c r="D734" s="426"/>
      <c r="E734" s="426"/>
      <c r="F734" s="426"/>
      <c r="G734" s="426"/>
      <c r="H734" s="426"/>
      <c r="I734" s="426"/>
      <c r="J734" s="426"/>
      <c r="K734" s="426"/>
      <c r="L734" s="426"/>
      <c r="M734" s="426"/>
      <c r="N734" s="426"/>
      <c r="O734" s="426"/>
      <c r="P734" s="426"/>
      <c r="Q734" s="426"/>
      <c r="R734" s="426"/>
      <c r="S734" s="426"/>
      <c r="T734" s="426"/>
      <c r="U734" s="426"/>
      <c r="V734" s="426"/>
      <c r="W734" s="426"/>
      <c r="X734" s="426"/>
      <c r="Y734" s="426"/>
      <c r="Z734" s="426"/>
      <c r="AA734" s="426"/>
    </row>
    <row r="735" spans="1:27" ht="15.75" customHeight="1">
      <c r="A735" s="426"/>
      <c r="B735" s="426"/>
      <c r="C735" s="426"/>
      <c r="D735" s="426"/>
      <c r="E735" s="426"/>
      <c r="F735" s="426"/>
      <c r="G735" s="426"/>
      <c r="H735" s="426"/>
      <c r="I735" s="426"/>
      <c r="J735" s="426"/>
      <c r="K735" s="426"/>
      <c r="L735" s="426"/>
      <c r="M735" s="426"/>
      <c r="N735" s="426"/>
      <c r="O735" s="426"/>
      <c r="P735" s="426"/>
      <c r="Q735" s="426"/>
      <c r="R735" s="426"/>
      <c r="S735" s="426"/>
      <c r="T735" s="426"/>
      <c r="U735" s="426"/>
      <c r="V735" s="426"/>
      <c r="W735" s="426"/>
      <c r="X735" s="426"/>
      <c r="Y735" s="426"/>
      <c r="Z735" s="426"/>
      <c r="AA735" s="426"/>
    </row>
    <row r="736" spans="1:27" ht="15.75" customHeight="1">
      <c r="A736" s="426"/>
      <c r="B736" s="426"/>
      <c r="C736" s="426"/>
      <c r="D736" s="426"/>
      <c r="E736" s="426"/>
      <c r="F736" s="426"/>
      <c r="G736" s="426"/>
      <c r="H736" s="426"/>
      <c r="I736" s="426"/>
      <c r="J736" s="426"/>
      <c r="K736" s="426"/>
      <c r="L736" s="426"/>
      <c r="M736" s="426"/>
      <c r="N736" s="426"/>
      <c r="O736" s="426"/>
      <c r="P736" s="426"/>
      <c r="Q736" s="426"/>
      <c r="R736" s="426"/>
      <c r="S736" s="426"/>
      <c r="T736" s="426"/>
      <c r="U736" s="426"/>
      <c r="V736" s="426"/>
      <c r="W736" s="426"/>
      <c r="X736" s="426"/>
      <c r="Y736" s="426"/>
      <c r="Z736" s="426"/>
      <c r="AA736" s="426"/>
    </row>
    <row r="737" spans="1:27" ht="15.75" customHeight="1">
      <c r="A737" s="426"/>
      <c r="B737" s="426"/>
      <c r="C737" s="426"/>
      <c r="D737" s="426"/>
      <c r="E737" s="426"/>
      <c r="F737" s="426"/>
      <c r="G737" s="426"/>
      <c r="H737" s="426"/>
      <c r="I737" s="426"/>
      <c r="J737" s="426"/>
      <c r="K737" s="426"/>
      <c r="L737" s="426"/>
      <c r="M737" s="426"/>
      <c r="N737" s="426"/>
      <c r="O737" s="426"/>
      <c r="P737" s="426"/>
      <c r="Q737" s="426"/>
      <c r="R737" s="426"/>
      <c r="S737" s="426"/>
      <c r="T737" s="426"/>
      <c r="U737" s="426"/>
      <c r="V737" s="426"/>
      <c r="W737" s="426"/>
      <c r="X737" s="426"/>
      <c r="Y737" s="426"/>
      <c r="Z737" s="426"/>
      <c r="AA737" s="426"/>
    </row>
    <row r="738" spans="1:27" ht="15.75" customHeight="1">
      <c r="A738" s="426"/>
      <c r="B738" s="426"/>
      <c r="C738" s="426"/>
      <c r="D738" s="426"/>
      <c r="E738" s="426"/>
      <c r="F738" s="426"/>
      <c r="G738" s="426"/>
      <c r="H738" s="426"/>
      <c r="I738" s="426"/>
      <c r="J738" s="426"/>
      <c r="K738" s="426"/>
      <c r="L738" s="426"/>
      <c r="M738" s="426"/>
      <c r="N738" s="426"/>
      <c r="O738" s="426"/>
      <c r="P738" s="426"/>
      <c r="Q738" s="426"/>
      <c r="R738" s="426"/>
      <c r="S738" s="426"/>
      <c r="T738" s="426"/>
      <c r="U738" s="426"/>
      <c r="V738" s="426"/>
      <c r="W738" s="426"/>
      <c r="X738" s="426"/>
      <c r="Y738" s="426"/>
      <c r="Z738" s="426"/>
      <c r="AA738" s="426"/>
    </row>
    <row r="739" spans="1:27" ht="15.75" customHeight="1">
      <c r="A739" s="426"/>
      <c r="B739" s="426"/>
      <c r="C739" s="426"/>
      <c r="D739" s="426"/>
      <c r="E739" s="426"/>
      <c r="F739" s="426"/>
      <c r="G739" s="426"/>
      <c r="H739" s="426"/>
      <c r="I739" s="426"/>
      <c r="J739" s="426"/>
      <c r="K739" s="426"/>
      <c r="L739" s="426"/>
      <c r="M739" s="426"/>
      <c r="N739" s="426"/>
      <c r="O739" s="426"/>
      <c r="P739" s="426"/>
      <c r="Q739" s="426"/>
      <c r="R739" s="426"/>
      <c r="S739" s="426"/>
      <c r="T739" s="426"/>
      <c r="U739" s="426"/>
      <c r="V739" s="426"/>
      <c r="W739" s="426"/>
      <c r="X739" s="426"/>
      <c r="Y739" s="426"/>
      <c r="Z739" s="426"/>
      <c r="AA739" s="426"/>
    </row>
    <row r="740" spans="1:27" ht="15.75" customHeight="1">
      <c r="A740" s="426"/>
      <c r="B740" s="426"/>
      <c r="C740" s="426"/>
      <c r="D740" s="426"/>
      <c r="E740" s="426"/>
      <c r="F740" s="426"/>
      <c r="G740" s="426"/>
      <c r="H740" s="426"/>
      <c r="I740" s="426"/>
      <c r="J740" s="426"/>
      <c r="K740" s="426"/>
      <c r="L740" s="426"/>
      <c r="M740" s="426"/>
      <c r="N740" s="426"/>
      <c r="O740" s="426"/>
      <c r="P740" s="426"/>
      <c r="Q740" s="426"/>
      <c r="R740" s="426"/>
      <c r="S740" s="426"/>
      <c r="T740" s="426"/>
      <c r="U740" s="426"/>
      <c r="V740" s="426"/>
      <c r="W740" s="426"/>
      <c r="X740" s="426"/>
      <c r="Y740" s="426"/>
      <c r="Z740" s="426"/>
      <c r="AA740" s="426"/>
    </row>
    <row r="741" spans="1:27" ht="15.75" customHeight="1">
      <c r="A741" s="426"/>
      <c r="B741" s="426"/>
      <c r="C741" s="426"/>
      <c r="D741" s="426"/>
      <c r="E741" s="426"/>
      <c r="F741" s="426"/>
      <c r="G741" s="426"/>
      <c r="H741" s="426"/>
      <c r="I741" s="426"/>
      <c r="J741" s="426"/>
      <c r="K741" s="426"/>
      <c r="L741" s="426"/>
      <c r="M741" s="426"/>
      <c r="N741" s="426"/>
      <c r="O741" s="426"/>
      <c r="P741" s="426"/>
      <c r="Q741" s="426"/>
      <c r="R741" s="426"/>
      <c r="S741" s="426"/>
      <c r="T741" s="426"/>
      <c r="U741" s="426"/>
      <c r="V741" s="426"/>
      <c r="W741" s="426"/>
      <c r="X741" s="426"/>
      <c r="Y741" s="426"/>
      <c r="Z741" s="426"/>
      <c r="AA741" s="426"/>
    </row>
    <row r="742" spans="1:27" ht="15.75" customHeight="1">
      <c r="A742" s="426"/>
      <c r="B742" s="426"/>
      <c r="C742" s="426"/>
      <c r="D742" s="426"/>
      <c r="E742" s="426"/>
      <c r="F742" s="426"/>
      <c r="G742" s="426"/>
      <c r="H742" s="426"/>
      <c r="I742" s="426"/>
      <c r="J742" s="426"/>
      <c r="K742" s="426"/>
      <c r="L742" s="426"/>
      <c r="M742" s="426"/>
      <c r="N742" s="426"/>
      <c r="O742" s="426"/>
      <c r="P742" s="426"/>
      <c r="Q742" s="426"/>
      <c r="R742" s="426"/>
      <c r="S742" s="426"/>
      <c r="T742" s="426"/>
      <c r="U742" s="426"/>
      <c r="V742" s="426"/>
      <c r="W742" s="426"/>
      <c r="X742" s="426"/>
      <c r="Y742" s="426"/>
      <c r="Z742" s="426"/>
      <c r="AA742" s="426"/>
    </row>
    <row r="743" spans="1:27" ht="15.75" customHeight="1">
      <c r="A743" s="426"/>
      <c r="B743" s="426"/>
      <c r="C743" s="426"/>
      <c r="D743" s="426"/>
      <c r="E743" s="426"/>
      <c r="F743" s="426"/>
      <c r="G743" s="426"/>
      <c r="H743" s="426"/>
      <c r="I743" s="426"/>
      <c r="J743" s="426"/>
      <c r="K743" s="426"/>
      <c r="L743" s="426"/>
      <c r="M743" s="426"/>
      <c r="N743" s="426"/>
      <c r="O743" s="426"/>
      <c r="P743" s="426"/>
      <c r="Q743" s="426"/>
      <c r="R743" s="426"/>
      <c r="S743" s="426"/>
      <c r="T743" s="426"/>
      <c r="U743" s="426"/>
      <c r="V743" s="426"/>
      <c r="W743" s="426"/>
      <c r="X743" s="426"/>
      <c r="Y743" s="426"/>
      <c r="Z743" s="426"/>
      <c r="AA743" s="426"/>
    </row>
    <row r="744" spans="1:27" ht="15.75" customHeight="1">
      <c r="A744" s="426"/>
      <c r="B744" s="426"/>
      <c r="C744" s="426"/>
      <c r="D744" s="426"/>
      <c r="E744" s="426"/>
      <c r="F744" s="426"/>
      <c r="G744" s="426"/>
      <c r="H744" s="426"/>
      <c r="I744" s="426"/>
      <c r="J744" s="426"/>
      <c r="K744" s="426"/>
      <c r="L744" s="426"/>
      <c r="M744" s="426"/>
      <c r="N744" s="426"/>
      <c r="O744" s="426"/>
      <c r="P744" s="426"/>
      <c r="Q744" s="426"/>
      <c r="R744" s="426"/>
      <c r="S744" s="426"/>
      <c r="T744" s="426"/>
      <c r="U744" s="426"/>
      <c r="V744" s="426"/>
      <c r="W744" s="426"/>
      <c r="X744" s="426"/>
      <c r="Y744" s="426"/>
      <c r="Z744" s="426"/>
      <c r="AA744" s="426"/>
    </row>
    <row r="745" spans="1:27" ht="15.75" customHeight="1">
      <c r="A745" s="426"/>
      <c r="B745" s="426"/>
      <c r="C745" s="426"/>
      <c r="D745" s="426"/>
      <c r="E745" s="426"/>
      <c r="F745" s="426"/>
      <c r="G745" s="426"/>
      <c r="H745" s="426"/>
      <c r="I745" s="426"/>
      <c r="J745" s="426"/>
      <c r="K745" s="426"/>
      <c r="L745" s="426"/>
      <c r="M745" s="426"/>
      <c r="N745" s="426"/>
      <c r="O745" s="426"/>
      <c r="P745" s="426"/>
      <c r="Q745" s="426"/>
      <c r="R745" s="426"/>
      <c r="S745" s="426"/>
      <c r="T745" s="426"/>
      <c r="U745" s="426"/>
      <c r="V745" s="426"/>
      <c r="W745" s="426"/>
      <c r="X745" s="426"/>
      <c r="Y745" s="426"/>
      <c r="Z745" s="426"/>
      <c r="AA745" s="426"/>
    </row>
    <row r="746" spans="1:27" ht="15.75" customHeight="1">
      <c r="A746" s="426"/>
      <c r="B746" s="426"/>
      <c r="C746" s="426"/>
      <c r="D746" s="426"/>
      <c r="E746" s="426"/>
      <c r="F746" s="426"/>
      <c r="G746" s="426"/>
      <c r="H746" s="426"/>
      <c r="I746" s="426"/>
      <c r="J746" s="426"/>
      <c r="K746" s="426"/>
      <c r="L746" s="426"/>
      <c r="M746" s="426"/>
      <c r="N746" s="426"/>
      <c r="O746" s="426"/>
      <c r="P746" s="426"/>
      <c r="Q746" s="426"/>
      <c r="R746" s="426"/>
      <c r="S746" s="426"/>
      <c r="T746" s="426"/>
      <c r="U746" s="426"/>
      <c r="V746" s="426"/>
      <c r="W746" s="426"/>
      <c r="X746" s="426"/>
      <c r="Y746" s="426"/>
      <c r="Z746" s="426"/>
      <c r="AA746" s="426"/>
    </row>
    <row r="747" spans="1:27" ht="15.75" customHeight="1">
      <c r="A747" s="426"/>
      <c r="B747" s="426"/>
      <c r="C747" s="426"/>
      <c r="D747" s="426"/>
      <c r="E747" s="426"/>
      <c r="F747" s="426"/>
      <c r="G747" s="426"/>
      <c r="H747" s="426"/>
      <c r="I747" s="426"/>
      <c r="J747" s="426"/>
      <c r="K747" s="426"/>
      <c r="L747" s="426"/>
      <c r="M747" s="426"/>
      <c r="N747" s="426"/>
      <c r="O747" s="426"/>
      <c r="P747" s="426"/>
      <c r="Q747" s="426"/>
      <c r="R747" s="426"/>
      <c r="S747" s="426"/>
      <c r="T747" s="426"/>
      <c r="U747" s="426"/>
      <c r="V747" s="426"/>
      <c r="W747" s="426"/>
      <c r="X747" s="426"/>
      <c r="Y747" s="426"/>
      <c r="Z747" s="426"/>
      <c r="AA747" s="426"/>
    </row>
    <row r="748" spans="1:27" ht="15.75" customHeight="1">
      <c r="A748" s="426"/>
      <c r="B748" s="426"/>
      <c r="C748" s="426"/>
      <c r="D748" s="426"/>
      <c r="E748" s="426"/>
      <c r="F748" s="426"/>
      <c r="G748" s="426"/>
      <c r="H748" s="426"/>
      <c r="I748" s="426"/>
      <c r="J748" s="426"/>
      <c r="K748" s="426"/>
      <c r="L748" s="426"/>
      <c r="M748" s="426"/>
      <c r="N748" s="426"/>
      <c r="O748" s="426"/>
      <c r="P748" s="426"/>
      <c r="Q748" s="426"/>
      <c r="R748" s="426"/>
      <c r="S748" s="426"/>
      <c r="T748" s="426"/>
      <c r="U748" s="426"/>
      <c r="V748" s="426"/>
      <c r="W748" s="426"/>
      <c r="X748" s="426"/>
      <c r="Y748" s="426"/>
      <c r="Z748" s="426"/>
      <c r="AA748" s="426"/>
    </row>
    <row r="749" spans="1:27" ht="15.75" customHeight="1">
      <c r="A749" s="426"/>
      <c r="B749" s="426"/>
      <c r="C749" s="426"/>
      <c r="D749" s="426"/>
      <c r="E749" s="426"/>
      <c r="F749" s="426"/>
      <c r="G749" s="426"/>
      <c r="H749" s="426"/>
      <c r="I749" s="426"/>
      <c r="J749" s="426"/>
      <c r="K749" s="426"/>
      <c r="L749" s="426"/>
      <c r="M749" s="426"/>
      <c r="N749" s="426"/>
      <c r="O749" s="426"/>
      <c r="P749" s="426"/>
      <c r="Q749" s="426"/>
      <c r="R749" s="426"/>
      <c r="S749" s="426"/>
      <c r="T749" s="426"/>
      <c r="U749" s="426"/>
      <c r="V749" s="426"/>
      <c r="W749" s="426"/>
      <c r="X749" s="426"/>
      <c r="Y749" s="426"/>
      <c r="Z749" s="426"/>
      <c r="AA749" s="426"/>
    </row>
    <row r="750" spans="1:27" ht="15.75" customHeight="1">
      <c r="A750" s="426"/>
      <c r="B750" s="426"/>
      <c r="C750" s="426"/>
      <c r="D750" s="426"/>
      <c r="E750" s="426"/>
      <c r="F750" s="426"/>
      <c r="G750" s="426"/>
      <c r="H750" s="426"/>
      <c r="I750" s="426"/>
      <c r="J750" s="426"/>
      <c r="K750" s="426"/>
      <c r="L750" s="426"/>
      <c r="M750" s="426"/>
      <c r="N750" s="426"/>
      <c r="O750" s="426"/>
      <c r="P750" s="426"/>
      <c r="Q750" s="426"/>
      <c r="R750" s="426"/>
      <c r="S750" s="426"/>
      <c r="T750" s="426"/>
      <c r="U750" s="426"/>
      <c r="V750" s="426"/>
      <c r="W750" s="426"/>
      <c r="X750" s="426"/>
      <c r="Y750" s="426"/>
      <c r="Z750" s="426"/>
      <c r="AA750" s="426"/>
    </row>
    <row r="751" spans="1:27" ht="15.75" customHeight="1">
      <c r="A751" s="426"/>
      <c r="B751" s="426"/>
      <c r="C751" s="426"/>
      <c r="D751" s="426"/>
      <c r="E751" s="426"/>
      <c r="F751" s="426"/>
      <c r="G751" s="426"/>
      <c r="H751" s="426"/>
      <c r="I751" s="426"/>
      <c r="J751" s="426"/>
      <c r="K751" s="426"/>
      <c r="L751" s="426"/>
      <c r="M751" s="426"/>
      <c r="N751" s="426"/>
      <c r="O751" s="426"/>
      <c r="P751" s="426"/>
      <c r="Q751" s="426"/>
      <c r="R751" s="426"/>
      <c r="S751" s="426"/>
      <c r="T751" s="426"/>
      <c r="U751" s="426"/>
      <c r="V751" s="426"/>
      <c r="W751" s="426"/>
      <c r="X751" s="426"/>
      <c r="Y751" s="426"/>
      <c r="Z751" s="426"/>
      <c r="AA751" s="426"/>
    </row>
    <row r="752" spans="1:27" ht="15.75" customHeight="1">
      <c r="A752" s="426"/>
      <c r="B752" s="426"/>
      <c r="C752" s="426"/>
      <c r="D752" s="426"/>
      <c r="E752" s="426"/>
      <c r="F752" s="426"/>
      <c r="G752" s="426"/>
      <c r="H752" s="426"/>
      <c r="I752" s="426"/>
      <c r="J752" s="426"/>
      <c r="K752" s="426"/>
      <c r="L752" s="426"/>
      <c r="M752" s="426"/>
      <c r="N752" s="426"/>
      <c r="O752" s="426"/>
      <c r="P752" s="426"/>
      <c r="Q752" s="426"/>
      <c r="R752" s="426"/>
      <c r="S752" s="426"/>
      <c r="T752" s="426"/>
      <c r="U752" s="426"/>
      <c r="V752" s="426"/>
      <c r="W752" s="426"/>
      <c r="X752" s="426"/>
      <c r="Y752" s="426"/>
      <c r="Z752" s="426"/>
      <c r="AA752" s="426"/>
    </row>
    <row r="753" spans="1:27" ht="15.75" customHeight="1">
      <c r="A753" s="426"/>
      <c r="B753" s="426"/>
      <c r="C753" s="426"/>
      <c r="D753" s="426"/>
      <c r="E753" s="426"/>
      <c r="F753" s="426"/>
      <c r="G753" s="426"/>
      <c r="H753" s="426"/>
      <c r="I753" s="426"/>
      <c r="J753" s="426"/>
      <c r="K753" s="426"/>
      <c r="L753" s="426"/>
      <c r="M753" s="426"/>
      <c r="N753" s="426"/>
      <c r="O753" s="426"/>
      <c r="P753" s="426"/>
      <c r="Q753" s="426"/>
      <c r="R753" s="426"/>
      <c r="S753" s="426"/>
      <c r="T753" s="426"/>
      <c r="U753" s="426"/>
      <c r="V753" s="426"/>
      <c r="W753" s="426"/>
      <c r="X753" s="426"/>
      <c r="Y753" s="426"/>
      <c r="Z753" s="426"/>
      <c r="AA753" s="426"/>
    </row>
    <row r="754" spans="1:27" ht="15.75" customHeight="1">
      <c r="A754" s="426"/>
      <c r="B754" s="426"/>
      <c r="C754" s="426"/>
      <c r="D754" s="426"/>
      <c r="E754" s="426"/>
      <c r="F754" s="426"/>
      <c r="G754" s="426"/>
      <c r="H754" s="426"/>
      <c r="I754" s="426"/>
      <c r="J754" s="426"/>
      <c r="K754" s="426"/>
      <c r="L754" s="426"/>
      <c r="M754" s="426"/>
      <c r="N754" s="426"/>
      <c r="O754" s="426"/>
      <c r="P754" s="426"/>
      <c r="Q754" s="426"/>
      <c r="R754" s="426"/>
      <c r="S754" s="426"/>
      <c r="T754" s="426"/>
      <c r="U754" s="426"/>
      <c r="V754" s="426"/>
      <c r="W754" s="426"/>
      <c r="X754" s="426"/>
      <c r="Y754" s="426"/>
      <c r="Z754" s="426"/>
      <c r="AA754" s="426"/>
    </row>
    <row r="755" spans="1:27" ht="15.75" customHeight="1">
      <c r="A755" s="426"/>
      <c r="B755" s="426"/>
      <c r="C755" s="426"/>
      <c r="D755" s="426"/>
      <c r="E755" s="426"/>
      <c r="F755" s="426"/>
      <c r="G755" s="426"/>
      <c r="H755" s="426"/>
      <c r="I755" s="426"/>
      <c r="J755" s="426"/>
      <c r="K755" s="426"/>
      <c r="L755" s="426"/>
      <c r="M755" s="426"/>
      <c r="N755" s="426"/>
      <c r="O755" s="426"/>
      <c r="P755" s="426"/>
      <c r="Q755" s="426"/>
      <c r="R755" s="426"/>
      <c r="S755" s="426"/>
      <c r="T755" s="426"/>
      <c r="U755" s="426"/>
      <c r="V755" s="426"/>
      <c r="W755" s="426"/>
      <c r="X755" s="426"/>
      <c r="Y755" s="426"/>
      <c r="Z755" s="426"/>
      <c r="AA755" s="426"/>
    </row>
    <row r="756" spans="1:27" ht="15.75" customHeight="1">
      <c r="A756" s="426"/>
      <c r="B756" s="426"/>
      <c r="C756" s="426"/>
      <c r="D756" s="426"/>
      <c r="E756" s="426"/>
      <c r="F756" s="426"/>
      <c r="G756" s="426"/>
      <c r="H756" s="426"/>
      <c r="I756" s="426"/>
      <c r="J756" s="426"/>
      <c r="K756" s="426"/>
      <c r="L756" s="426"/>
      <c r="M756" s="426"/>
      <c r="N756" s="426"/>
      <c r="O756" s="426"/>
      <c r="P756" s="426"/>
      <c r="Q756" s="426"/>
      <c r="R756" s="426"/>
      <c r="S756" s="426"/>
      <c r="T756" s="426"/>
      <c r="U756" s="426"/>
      <c r="V756" s="426"/>
      <c r="W756" s="426"/>
      <c r="X756" s="426"/>
      <c r="Y756" s="426"/>
      <c r="Z756" s="426"/>
      <c r="AA756" s="426"/>
    </row>
    <row r="757" spans="1:27" ht="15.75" customHeight="1">
      <c r="A757" s="426"/>
      <c r="B757" s="426"/>
      <c r="C757" s="426"/>
      <c r="D757" s="426"/>
      <c r="E757" s="426"/>
      <c r="F757" s="426"/>
      <c r="G757" s="426"/>
      <c r="H757" s="426"/>
      <c r="I757" s="426"/>
      <c r="J757" s="426"/>
      <c r="K757" s="426"/>
      <c r="L757" s="426"/>
      <c r="M757" s="426"/>
      <c r="N757" s="426"/>
      <c r="O757" s="426"/>
      <c r="P757" s="426"/>
      <c r="Q757" s="426"/>
      <c r="R757" s="426"/>
      <c r="S757" s="426"/>
      <c r="T757" s="426"/>
      <c r="U757" s="426"/>
      <c r="V757" s="426"/>
      <c r="W757" s="426"/>
      <c r="X757" s="426"/>
      <c r="Y757" s="426"/>
      <c r="Z757" s="426"/>
      <c r="AA757" s="426"/>
    </row>
    <row r="758" spans="1:27" ht="15.75" customHeight="1">
      <c r="A758" s="426"/>
      <c r="B758" s="426"/>
      <c r="C758" s="426"/>
      <c r="D758" s="426"/>
      <c r="E758" s="426"/>
      <c r="F758" s="426"/>
      <c r="G758" s="426"/>
      <c r="H758" s="426"/>
      <c r="I758" s="426"/>
      <c r="J758" s="426"/>
      <c r="K758" s="426"/>
      <c r="L758" s="426"/>
      <c r="M758" s="426"/>
      <c r="N758" s="426"/>
      <c r="O758" s="426"/>
      <c r="P758" s="426"/>
      <c r="Q758" s="426"/>
      <c r="R758" s="426"/>
      <c r="S758" s="426"/>
      <c r="T758" s="426"/>
      <c r="U758" s="426"/>
      <c r="V758" s="426"/>
      <c r="W758" s="426"/>
      <c r="X758" s="426"/>
      <c r="Y758" s="426"/>
      <c r="Z758" s="426"/>
      <c r="AA758" s="426"/>
    </row>
    <row r="759" spans="1:27" ht="15.75" customHeight="1">
      <c r="A759" s="426"/>
      <c r="B759" s="426"/>
      <c r="C759" s="426"/>
      <c r="D759" s="426"/>
      <c r="E759" s="426"/>
      <c r="F759" s="426"/>
      <c r="G759" s="426"/>
      <c r="H759" s="426"/>
      <c r="I759" s="426"/>
      <c r="J759" s="426"/>
      <c r="K759" s="426"/>
      <c r="L759" s="426"/>
      <c r="M759" s="426"/>
      <c r="N759" s="426"/>
      <c r="O759" s="426"/>
      <c r="P759" s="426"/>
      <c r="Q759" s="426"/>
      <c r="R759" s="426"/>
      <c r="S759" s="426"/>
      <c r="T759" s="426"/>
      <c r="U759" s="426"/>
      <c r="V759" s="426"/>
      <c r="W759" s="426"/>
      <c r="X759" s="426"/>
      <c r="Y759" s="426"/>
      <c r="Z759" s="426"/>
      <c r="AA759" s="426"/>
    </row>
    <row r="760" spans="1:27" ht="15.75" customHeight="1">
      <c r="A760" s="426"/>
      <c r="B760" s="426"/>
      <c r="C760" s="426"/>
      <c r="D760" s="426"/>
      <c r="E760" s="426"/>
      <c r="F760" s="426"/>
      <c r="G760" s="426"/>
      <c r="H760" s="426"/>
      <c r="I760" s="426"/>
      <c r="J760" s="426"/>
      <c r="K760" s="426"/>
      <c r="L760" s="426"/>
      <c r="M760" s="426"/>
      <c r="N760" s="426"/>
      <c r="O760" s="426"/>
      <c r="P760" s="426"/>
      <c r="Q760" s="426"/>
      <c r="R760" s="426"/>
      <c r="S760" s="426"/>
      <c r="T760" s="426"/>
      <c r="U760" s="426"/>
      <c r="V760" s="426"/>
      <c r="W760" s="426"/>
      <c r="X760" s="426"/>
      <c r="Y760" s="426"/>
      <c r="Z760" s="426"/>
      <c r="AA760" s="426"/>
    </row>
    <row r="761" spans="1:27" ht="15.75" customHeight="1">
      <c r="A761" s="426"/>
      <c r="B761" s="426"/>
      <c r="C761" s="426"/>
      <c r="D761" s="426"/>
      <c r="E761" s="426"/>
      <c r="F761" s="426"/>
      <c r="G761" s="426"/>
      <c r="H761" s="426"/>
      <c r="I761" s="426"/>
      <c r="J761" s="426"/>
      <c r="K761" s="426"/>
      <c r="L761" s="426"/>
      <c r="M761" s="426"/>
      <c r="N761" s="426"/>
      <c r="O761" s="426"/>
      <c r="P761" s="426"/>
      <c r="Q761" s="426"/>
      <c r="R761" s="426"/>
      <c r="S761" s="426"/>
      <c r="T761" s="426"/>
      <c r="U761" s="426"/>
      <c r="V761" s="426"/>
      <c r="W761" s="426"/>
      <c r="X761" s="426"/>
      <c r="Y761" s="426"/>
      <c r="Z761" s="426"/>
      <c r="AA761" s="426"/>
    </row>
    <row r="762" spans="1:27" ht="15.75" customHeight="1">
      <c r="A762" s="426"/>
      <c r="B762" s="426"/>
      <c r="C762" s="426"/>
      <c r="D762" s="426"/>
      <c r="E762" s="426"/>
      <c r="F762" s="426"/>
      <c r="G762" s="426"/>
      <c r="H762" s="426"/>
      <c r="I762" s="426"/>
      <c r="J762" s="426"/>
      <c r="K762" s="426"/>
      <c r="L762" s="426"/>
      <c r="M762" s="426"/>
      <c r="N762" s="426"/>
      <c r="O762" s="426"/>
      <c r="P762" s="426"/>
      <c r="Q762" s="426"/>
      <c r="R762" s="426"/>
      <c r="S762" s="426"/>
      <c r="T762" s="426"/>
      <c r="U762" s="426"/>
      <c r="V762" s="426"/>
      <c r="W762" s="426"/>
      <c r="X762" s="426"/>
      <c r="Y762" s="426"/>
      <c r="Z762" s="426"/>
      <c r="AA762" s="426"/>
    </row>
    <row r="763" spans="1:27" ht="15.75" customHeight="1">
      <c r="A763" s="426"/>
      <c r="B763" s="426"/>
      <c r="C763" s="426"/>
      <c r="D763" s="426"/>
      <c r="E763" s="426"/>
      <c r="F763" s="426"/>
      <c r="G763" s="426"/>
      <c r="H763" s="426"/>
      <c r="I763" s="426"/>
      <c r="J763" s="426"/>
      <c r="K763" s="426"/>
      <c r="L763" s="426"/>
      <c r="M763" s="426"/>
      <c r="N763" s="426"/>
      <c r="O763" s="426"/>
      <c r="P763" s="426"/>
      <c r="Q763" s="426"/>
      <c r="R763" s="426"/>
      <c r="S763" s="426"/>
      <c r="T763" s="426"/>
      <c r="U763" s="426"/>
      <c r="V763" s="426"/>
      <c r="W763" s="426"/>
      <c r="X763" s="426"/>
      <c r="Y763" s="426"/>
      <c r="Z763" s="426"/>
      <c r="AA763" s="426"/>
    </row>
    <row r="764" spans="1:27" ht="15.75" customHeight="1">
      <c r="A764" s="426"/>
      <c r="B764" s="426"/>
      <c r="C764" s="426"/>
      <c r="D764" s="426"/>
      <c r="E764" s="426"/>
      <c r="F764" s="426"/>
      <c r="G764" s="426"/>
      <c r="H764" s="426"/>
      <c r="I764" s="426"/>
      <c r="J764" s="426"/>
      <c r="K764" s="426"/>
      <c r="L764" s="426"/>
      <c r="M764" s="426"/>
      <c r="N764" s="426"/>
      <c r="O764" s="426"/>
      <c r="P764" s="426"/>
      <c r="Q764" s="426"/>
      <c r="R764" s="426"/>
      <c r="S764" s="426"/>
      <c r="T764" s="426"/>
      <c r="U764" s="426"/>
      <c r="V764" s="426"/>
      <c r="W764" s="426"/>
      <c r="X764" s="426"/>
      <c r="Y764" s="426"/>
      <c r="Z764" s="426"/>
      <c r="AA764" s="426"/>
    </row>
    <row r="765" spans="1:27" ht="15.75" customHeight="1">
      <c r="A765" s="426"/>
      <c r="B765" s="426"/>
      <c r="C765" s="426"/>
      <c r="D765" s="426"/>
      <c r="E765" s="426"/>
      <c r="F765" s="426"/>
      <c r="G765" s="426"/>
      <c r="H765" s="426"/>
      <c r="I765" s="426"/>
      <c r="J765" s="426"/>
      <c r="K765" s="426"/>
      <c r="L765" s="426"/>
      <c r="M765" s="426"/>
      <c r="N765" s="426"/>
      <c r="O765" s="426"/>
      <c r="P765" s="426"/>
      <c r="Q765" s="426"/>
      <c r="R765" s="426"/>
      <c r="S765" s="426"/>
      <c r="T765" s="426"/>
      <c r="U765" s="426"/>
      <c r="V765" s="426"/>
      <c r="W765" s="426"/>
      <c r="X765" s="426"/>
      <c r="Y765" s="426"/>
      <c r="Z765" s="426"/>
      <c r="AA765" s="426"/>
    </row>
    <row r="766" spans="1:27" ht="15.75" customHeight="1">
      <c r="A766" s="426"/>
      <c r="B766" s="426"/>
      <c r="C766" s="426"/>
      <c r="D766" s="426"/>
      <c r="E766" s="426"/>
      <c r="F766" s="426"/>
      <c r="G766" s="426"/>
      <c r="H766" s="426"/>
      <c r="I766" s="426"/>
      <c r="J766" s="426"/>
      <c r="K766" s="426"/>
      <c r="L766" s="426"/>
      <c r="M766" s="426"/>
      <c r="N766" s="426"/>
      <c r="O766" s="426"/>
      <c r="P766" s="426"/>
      <c r="Q766" s="426"/>
      <c r="R766" s="426"/>
      <c r="S766" s="426"/>
      <c r="T766" s="426"/>
      <c r="U766" s="426"/>
      <c r="V766" s="426"/>
      <c r="W766" s="426"/>
      <c r="X766" s="426"/>
      <c r="Y766" s="426"/>
      <c r="Z766" s="426"/>
      <c r="AA766" s="426"/>
    </row>
    <row r="767" spans="1:27" ht="15.75" customHeight="1">
      <c r="A767" s="426"/>
      <c r="B767" s="426"/>
      <c r="C767" s="426"/>
      <c r="D767" s="426"/>
      <c r="E767" s="426"/>
      <c r="F767" s="426"/>
      <c r="G767" s="426"/>
      <c r="H767" s="426"/>
      <c r="I767" s="426"/>
      <c r="J767" s="426"/>
      <c r="K767" s="426"/>
      <c r="L767" s="426"/>
      <c r="M767" s="426"/>
      <c r="N767" s="426"/>
      <c r="O767" s="426"/>
      <c r="P767" s="426"/>
      <c r="Q767" s="426"/>
      <c r="R767" s="426"/>
      <c r="S767" s="426"/>
      <c r="T767" s="426"/>
      <c r="U767" s="426"/>
      <c r="V767" s="426"/>
      <c r="W767" s="426"/>
      <c r="X767" s="426"/>
      <c r="Y767" s="426"/>
      <c r="Z767" s="426"/>
      <c r="AA767" s="426"/>
    </row>
    <row r="768" spans="1:27" ht="15.75" customHeight="1">
      <c r="A768" s="426"/>
      <c r="B768" s="426"/>
      <c r="C768" s="426"/>
      <c r="D768" s="426"/>
      <c r="E768" s="426"/>
      <c r="F768" s="426"/>
      <c r="G768" s="426"/>
      <c r="H768" s="426"/>
      <c r="I768" s="426"/>
      <c r="J768" s="426"/>
      <c r="K768" s="426"/>
      <c r="L768" s="426"/>
      <c r="M768" s="426"/>
      <c r="N768" s="426"/>
      <c r="O768" s="426"/>
      <c r="P768" s="426"/>
      <c r="Q768" s="426"/>
      <c r="R768" s="426"/>
      <c r="S768" s="426"/>
      <c r="T768" s="426"/>
      <c r="U768" s="426"/>
      <c r="V768" s="426"/>
      <c r="W768" s="426"/>
      <c r="X768" s="426"/>
      <c r="Y768" s="426"/>
      <c r="Z768" s="426"/>
      <c r="AA768" s="426"/>
    </row>
    <row r="769" spans="1:27" ht="15.75" customHeight="1">
      <c r="A769" s="426"/>
      <c r="B769" s="426"/>
      <c r="C769" s="426"/>
      <c r="D769" s="426"/>
      <c r="E769" s="426"/>
      <c r="F769" s="426"/>
      <c r="G769" s="426"/>
      <c r="H769" s="426"/>
      <c r="I769" s="426"/>
      <c r="J769" s="426"/>
      <c r="K769" s="426"/>
      <c r="L769" s="426"/>
      <c r="M769" s="426"/>
      <c r="N769" s="426"/>
      <c r="O769" s="426"/>
      <c r="P769" s="426"/>
      <c r="Q769" s="426"/>
      <c r="R769" s="426"/>
      <c r="S769" s="426"/>
      <c r="T769" s="426"/>
      <c r="U769" s="426"/>
      <c r="V769" s="426"/>
      <c r="W769" s="426"/>
      <c r="X769" s="426"/>
      <c r="Y769" s="426"/>
      <c r="Z769" s="426"/>
      <c r="AA769" s="426"/>
    </row>
    <row r="770" spans="1:27" ht="15.75" customHeight="1">
      <c r="A770" s="426"/>
      <c r="B770" s="426"/>
      <c r="C770" s="426"/>
      <c r="D770" s="426"/>
      <c r="E770" s="426"/>
      <c r="F770" s="426"/>
      <c r="G770" s="426"/>
      <c r="H770" s="426"/>
      <c r="I770" s="426"/>
      <c r="J770" s="426"/>
      <c r="K770" s="426"/>
      <c r="L770" s="426"/>
      <c r="M770" s="426"/>
      <c r="N770" s="426"/>
      <c r="O770" s="426"/>
      <c r="P770" s="426"/>
      <c r="Q770" s="426"/>
      <c r="R770" s="426"/>
      <c r="S770" s="426"/>
      <c r="T770" s="426"/>
      <c r="U770" s="426"/>
      <c r="V770" s="426"/>
      <c r="W770" s="426"/>
      <c r="X770" s="426"/>
      <c r="Y770" s="426"/>
      <c r="Z770" s="426"/>
      <c r="AA770" s="426"/>
    </row>
    <row r="771" spans="1:27" ht="15.75" customHeight="1">
      <c r="A771" s="426"/>
      <c r="B771" s="426"/>
      <c r="C771" s="426"/>
      <c r="D771" s="426"/>
      <c r="E771" s="426"/>
      <c r="F771" s="426"/>
      <c r="G771" s="426"/>
      <c r="H771" s="426"/>
      <c r="I771" s="426"/>
      <c r="J771" s="426"/>
      <c r="K771" s="426"/>
      <c r="L771" s="426"/>
      <c r="M771" s="426"/>
      <c r="N771" s="426"/>
      <c r="O771" s="426"/>
      <c r="P771" s="426"/>
      <c r="Q771" s="426"/>
      <c r="R771" s="426"/>
      <c r="S771" s="426"/>
      <c r="T771" s="426"/>
      <c r="U771" s="426"/>
      <c r="V771" s="426"/>
      <c r="W771" s="426"/>
      <c r="X771" s="426"/>
      <c r="Y771" s="426"/>
      <c r="Z771" s="426"/>
      <c r="AA771" s="426"/>
    </row>
    <row r="772" spans="1:27" ht="15.75" customHeight="1">
      <c r="A772" s="426"/>
      <c r="B772" s="426"/>
      <c r="C772" s="426"/>
      <c r="D772" s="426"/>
      <c r="E772" s="426"/>
      <c r="F772" s="426"/>
      <c r="G772" s="426"/>
      <c r="H772" s="426"/>
      <c r="I772" s="426"/>
      <c r="J772" s="426"/>
      <c r="K772" s="426"/>
      <c r="L772" s="426"/>
      <c r="M772" s="426"/>
      <c r="N772" s="426"/>
      <c r="O772" s="426"/>
      <c r="P772" s="426"/>
      <c r="Q772" s="426"/>
      <c r="R772" s="426"/>
      <c r="S772" s="426"/>
      <c r="T772" s="426"/>
      <c r="U772" s="426"/>
      <c r="V772" s="426"/>
      <c r="W772" s="426"/>
      <c r="X772" s="426"/>
      <c r="Y772" s="426"/>
      <c r="Z772" s="426"/>
      <c r="AA772" s="426"/>
    </row>
    <row r="773" spans="1:27" ht="15.75" customHeight="1">
      <c r="A773" s="426"/>
      <c r="B773" s="426"/>
      <c r="C773" s="426"/>
      <c r="D773" s="426"/>
      <c r="E773" s="426"/>
      <c r="F773" s="426"/>
      <c r="G773" s="426"/>
      <c r="H773" s="426"/>
      <c r="I773" s="426"/>
      <c r="J773" s="426"/>
      <c r="K773" s="426"/>
      <c r="L773" s="426"/>
      <c r="M773" s="426"/>
      <c r="N773" s="426"/>
      <c r="O773" s="426"/>
      <c r="P773" s="426"/>
      <c r="Q773" s="426"/>
      <c r="R773" s="426"/>
      <c r="S773" s="426"/>
      <c r="T773" s="426"/>
      <c r="U773" s="426"/>
      <c r="V773" s="426"/>
      <c r="W773" s="426"/>
      <c r="X773" s="426"/>
      <c r="Y773" s="426"/>
      <c r="Z773" s="426"/>
      <c r="AA773" s="426"/>
    </row>
    <row r="774" spans="1:27" ht="15.75" customHeight="1">
      <c r="A774" s="426"/>
      <c r="B774" s="426"/>
      <c r="C774" s="426"/>
      <c r="D774" s="426"/>
      <c r="E774" s="426"/>
      <c r="F774" s="426"/>
      <c r="G774" s="426"/>
      <c r="H774" s="426"/>
      <c r="I774" s="426"/>
      <c r="J774" s="426"/>
      <c r="K774" s="426"/>
      <c r="L774" s="426"/>
      <c r="M774" s="426"/>
      <c r="N774" s="426"/>
      <c r="O774" s="426"/>
      <c r="P774" s="426"/>
      <c r="Q774" s="426"/>
      <c r="R774" s="426"/>
      <c r="S774" s="426"/>
      <c r="T774" s="426"/>
      <c r="U774" s="426"/>
      <c r="V774" s="426"/>
      <c r="W774" s="426"/>
      <c r="X774" s="426"/>
      <c r="Y774" s="426"/>
      <c r="Z774" s="426"/>
      <c r="AA774" s="426"/>
    </row>
    <row r="775" spans="1:27" ht="15.75" customHeight="1">
      <c r="A775" s="426"/>
      <c r="B775" s="426"/>
      <c r="C775" s="426"/>
      <c r="D775" s="426"/>
      <c r="E775" s="426"/>
      <c r="F775" s="426"/>
      <c r="G775" s="426"/>
      <c r="H775" s="426"/>
      <c r="I775" s="426"/>
      <c r="J775" s="426"/>
      <c r="K775" s="426"/>
      <c r="L775" s="426"/>
      <c r="M775" s="426"/>
      <c r="N775" s="426"/>
      <c r="O775" s="426"/>
      <c r="P775" s="426"/>
      <c r="Q775" s="426"/>
      <c r="R775" s="426"/>
      <c r="S775" s="426"/>
      <c r="T775" s="426"/>
      <c r="U775" s="426"/>
      <c r="V775" s="426"/>
      <c r="W775" s="426"/>
      <c r="X775" s="426"/>
      <c r="Y775" s="426"/>
      <c r="Z775" s="426"/>
      <c r="AA775" s="426"/>
    </row>
    <row r="776" spans="1:27" ht="15.75" customHeight="1">
      <c r="A776" s="426"/>
      <c r="B776" s="426"/>
      <c r="C776" s="426"/>
      <c r="D776" s="426"/>
      <c r="E776" s="426"/>
      <c r="F776" s="426"/>
      <c r="G776" s="426"/>
      <c r="H776" s="426"/>
      <c r="I776" s="426"/>
      <c r="J776" s="426"/>
      <c r="K776" s="426"/>
      <c r="L776" s="426"/>
      <c r="M776" s="426"/>
      <c r="N776" s="426"/>
      <c r="O776" s="426"/>
      <c r="P776" s="426"/>
      <c r="Q776" s="426"/>
      <c r="R776" s="426"/>
      <c r="S776" s="426"/>
      <c r="T776" s="426"/>
      <c r="U776" s="426"/>
      <c r="V776" s="426"/>
      <c r="W776" s="426"/>
      <c r="X776" s="426"/>
      <c r="Y776" s="426"/>
      <c r="Z776" s="426"/>
      <c r="AA776" s="426"/>
    </row>
    <row r="777" spans="1:27" ht="15.75" customHeight="1">
      <c r="A777" s="426"/>
      <c r="B777" s="426"/>
      <c r="C777" s="426"/>
      <c r="D777" s="426"/>
      <c r="E777" s="426"/>
      <c r="F777" s="426"/>
      <c r="G777" s="426"/>
      <c r="H777" s="426"/>
      <c r="I777" s="426"/>
      <c r="J777" s="426"/>
      <c r="K777" s="426"/>
      <c r="L777" s="426"/>
      <c r="M777" s="426"/>
      <c r="N777" s="426"/>
      <c r="O777" s="426"/>
      <c r="P777" s="426"/>
      <c r="Q777" s="426"/>
      <c r="R777" s="426"/>
      <c r="S777" s="426"/>
      <c r="T777" s="426"/>
      <c r="U777" s="426"/>
      <c r="V777" s="426"/>
      <c r="W777" s="426"/>
      <c r="X777" s="426"/>
      <c r="Y777" s="426"/>
      <c r="Z777" s="426"/>
      <c r="AA777" s="426"/>
    </row>
    <row r="778" spans="1:27" ht="15.75" customHeight="1">
      <c r="A778" s="426"/>
      <c r="B778" s="426"/>
      <c r="C778" s="426"/>
      <c r="D778" s="426"/>
      <c r="E778" s="426"/>
      <c r="F778" s="426"/>
      <c r="G778" s="426"/>
      <c r="H778" s="426"/>
      <c r="I778" s="426"/>
      <c r="J778" s="426"/>
      <c r="K778" s="426"/>
      <c r="L778" s="426"/>
      <c r="M778" s="426"/>
      <c r="N778" s="426"/>
      <c r="O778" s="426"/>
      <c r="P778" s="426"/>
      <c r="Q778" s="426"/>
      <c r="R778" s="426"/>
      <c r="S778" s="426"/>
      <c r="T778" s="426"/>
      <c r="U778" s="426"/>
      <c r="V778" s="426"/>
      <c r="W778" s="426"/>
      <c r="X778" s="426"/>
      <c r="Y778" s="426"/>
      <c r="Z778" s="426"/>
      <c r="AA778" s="426"/>
    </row>
    <row r="779" spans="1:27" ht="15.75" customHeight="1">
      <c r="A779" s="426"/>
      <c r="B779" s="426"/>
      <c r="C779" s="426"/>
      <c r="D779" s="426"/>
      <c r="E779" s="426"/>
      <c r="F779" s="426"/>
      <c r="G779" s="426"/>
      <c r="H779" s="426"/>
      <c r="I779" s="426"/>
      <c r="J779" s="426"/>
      <c r="K779" s="426"/>
      <c r="L779" s="426"/>
      <c r="M779" s="426"/>
      <c r="N779" s="426"/>
      <c r="O779" s="426"/>
      <c r="P779" s="426"/>
      <c r="Q779" s="426"/>
      <c r="R779" s="426"/>
      <c r="S779" s="426"/>
      <c r="T779" s="426"/>
      <c r="U779" s="426"/>
      <c r="V779" s="426"/>
      <c r="W779" s="426"/>
      <c r="X779" s="426"/>
      <c r="Y779" s="426"/>
      <c r="Z779" s="426"/>
      <c r="AA779" s="426"/>
    </row>
    <row r="780" spans="1:27" ht="15.75" customHeight="1">
      <c r="A780" s="426"/>
      <c r="B780" s="426"/>
      <c r="C780" s="426"/>
      <c r="D780" s="426"/>
      <c r="E780" s="426"/>
      <c r="F780" s="426"/>
      <c r="G780" s="426"/>
      <c r="H780" s="426"/>
      <c r="I780" s="426"/>
      <c r="J780" s="426"/>
      <c r="K780" s="426"/>
      <c r="L780" s="426"/>
      <c r="M780" s="426"/>
      <c r="N780" s="426"/>
      <c r="O780" s="426"/>
      <c r="P780" s="426"/>
      <c r="Q780" s="426"/>
      <c r="R780" s="426"/>
      <c r="S780" s="426"/>
      <c r="T780" s="426"/>
      <c r="U780" s="426"/>
      <c r="V780" s="426"/>
      <c r="W780" s="426"/>
      <c r="X780" s="426"/>
      <c r="Y780" s="426"/>
      <c r="Z780" s="426"/>
      <c r="AA780" s="426"/>
    </row>
    <row r="781" spans="1:27" ht="15.75" customHeight="1">
      <c r="A781" s="426"/>
      <c r="B781" s="426"/>
      <c r="C781" s="426"/>
      <c r="D781" s="426"/>
      <c r="E781" s="426"/>
      <c r="F781" s="426"/>
      <c r="G781" s="426"/>
      <c r="H781" s="426"/>
      <c r="I781" s="426"/>
      <c r="J781" s="426"/>
      <c r="K781" s="426"/>
      <c r="L781" s="426"/>
      <c r="M781" s="426"/>
      <c r="N781" s="426"/>
      <c r="O781" s="426"/>
      <c r="P781" s="426"/>
      <c r="Q781" s="426"/>
      <c r="R781" s="426"/>
      <c r="S781" s="426"/>
      <c r="T781" s="426"/>
      <c r="U781" s="426"/>
      <c r="V781" s="426"/>
      <c r="W781" s="426"/>
      <c r="X781" s="426"/>
      <c r="Y781" s="426"/>
      <c r="Z781" s="426"/>
      <c r="AA781" s="426"/>
    </row>
    <row r="782" spans="1:27" ht="15.75" customHeight="1">
      <c r="A782" s="426"/>
      <c r="B782" s="426"/>
      <c r="C782" s="426"/>
      <c r="D782" s="426"/>
      <c r="E782" s="426"/>
      <c r="F782" s="426"/>
      <c r="G782" s="426"/>
      <c r="H782" s="426"/>
      <c r="I782" s="426"/>
      <c r="J782" s="426"/>
      <c r="K782" s="426"/>
      <c r="L782" s="426"/>
      <c r="M782" s="426"/>
      <c r="N782" s="426"/>
      <c r="O782" s="426"/>
      <c r="P782" s="426"/>
      <c r="Q782" s="426"/>
      <c r="R782" s="426"/>
      <c r="S782" s="426"/>
      <c r="T782" s="426"/>
      <c r="U782" s="426"/>
      <c r="V782" s="426"/>
      <c r="W782" s="426"/>
      <c r="X782" s="426"/>
      <c r="Y782" s="426"/>
      <c r="Z782" s="426"/>
      <c r="AA782" s="426"/>
    </row>
    <row r="783" spans="1:27" ht="15.75" customHeight="1">
      <c r="A783" s="426"/>
      <c r="B783" s="426"/>
      <c r="C783" s="426"/>
      <c r="D783" s="426"/>
      <c r="E783" s="426"/>
      <c r="F783" s="426"/>
      <c r="G783" s="426"/>
      <c r="H783" s="426"/>
      <c r="I783" s="426"/>
      <c r="J783" s="426"/>
      <c r="K783" s="426"/>
      <c r="L783" s="426"/>
      <c r="M783" s="426"/>
      <c r="N783" s="426"/>
      <c r="O783" s="426"/>
      <c r="P783" s="426"/>
      <c r="Q783" s="426"/>
      <c r="R783" s="426"/>
      <c r="S783" s="426"/>
      <c r="T783" s="426"/>
      <c r="U783" s="426"/>
      <c r="V783" s="426"/>
      <c r="W783" s="426"/>
      <c r="X783" s="426"/>
      <c r="Y783" s="426"/>
      <c r="Z783" s="426"/>
      <c r="AA783" s="426"/>
    </row>
    <row r="784" spans="1:27" ht="15.75" customHeight="1">
      <c r="A784" s="426"/>
      <c r="B784" s="426"/>
      <c r="C784" s="426"/>
      <c r="D784" s="426"/>
      <c r="E784" s="426"/>
      <c r="F784" s="426"/>
      <c r="G784" s="426"/>
      <c r="H784" s="426"/>
      <c r="I784" s="426"/>
      <c r="J784" s="426"/>
      <c r="K784" s="426"/>
      <c r="L784" s="426"/>
      <c r="M784" s="426"/>
      <c r="N784" s="426"/>
      <c r="O784" s="426"/>
      <c r="P784" s="426"/>
      <c r="Q784" s="426"/>
      <c r="R784" s="426"/>
      <c r="S784" s="426"/>
      <c r="T784" s="426"/>
      <c r="U784" s="426"/>
      <c r="V784" s="426"/>
      <c r="W784" s="426"/>
      <c r="X784" s="426"/>
      <c r="Y784" s="426"/>
      <c r="Z784" s="426"/>
      <c r="AA784" s="426"/>
    </row>
    <row r="785" spans="1:27" ht="15.75" customHeight="1">
      <c r="A785" s="426"/>
      <c r="B785" s="426"/>
      <c r="C785" s="426"/>
      <c r="D785" s="426"/>
      <c r="E785" s="426"/>
      <c r="F785" s="426"/>
      <c r="G785" s="426"/>
      <c r="H785" s="426"/>
      <c r="I785" s="426"/>
      <c r="J785" s="426"/>
      <c r="K785" s="426"/>
      <c r="L785" s="426"/>
      <c r="M785" s="426"/>
      <c r="N785" s="426"/>
      <c r="O785" s="426"/>
      <c r="P785" s="426"/>
      <c r="Q785" s="426"/>
      <c r="R785" s="426"/>
      <c r="S785" s="426"/>
      <c r="T785" s="426"/>
      <c r="U785" s="426"/>
      <c r="V785" s="426"/>
      <c r="W785" s="426"/>
      <c r="X785" s="426"/>
      <c r="Y785" s="426"/>
      <c r="Z785" s="426"/>
      <c r="AA785" s="426"/>
    </row>
    <row r="786" spans="1:27" ht="15.75" customHeight="1">
      <c r="A786" s="426"/>
      <c r="B786" s="426"/>
      <c r="C786" s="426"/>
      <c r="D786" s="426"/>
      <c r="E786" s="426"/>
      <c r="F786" s="426"/>
      <c r="G786" s="426"/>
      <c r="H786" s="426"/>
      <c r="I786" s="426"/>
      <c r="J786" s="426"/>
      <c r="K786" s="426"/>
      <c r="L786" s="426"/>
      <c r="M786" s="426"/>
      <c r="N786" s="426"/>
      <c r="O786" s="426"/>
      <c r="P786" s="426"/>
      <c r="Q786" s="426"/>
      <c r="R786" s="426"/>
      <c r="S786" s="426"/>
      <c r="T786" s="426"/>
      <c r="U786" s="426"/>
      <c r="V786" s="426"/>
      <c r="W786" s="426"/>
      <c r="X786" s="426"/>
      <c r="Y786" s="426"/>
      <c r="Z786" s="426"/>
      <c r="AA786" s="426"/>
    </row>
    <row r="787" spans="1:27" ht="15.75" customHeight="1">
      <c r="A787" s="426"/>
      <c r="B787" s="426"/>
      <c r="C787" s="426"/>
      <c r="D787" s="426"/>
      <c r="E787" s="426"/>
      <c r="F787" s="426"/>
      <c r="G787" s="426"/>
      <c r="H787" s="426"/>
      <c r="I787" s="426"/>
      <c r="J787" s="426"/>
      <c r="K787" s="426"/>
      <c r="L787" s="426"/>
      <c r="M787" s="426"/>
      <c r="N787" s="426"/>
      <c r="O787" s="426"/>
      <c r="P787" s="426"/>
      <c r="Q787" s="426"/>
      <c r="R787" s="426"/>
      <c r="S787" s="426"/>
      <c r="T787" s="426"/>
      <c r="U787" s="426"/>
      <c r="V787" s="426"/>
      <c r="W787" s="426"/>
      <c r="X787" s="426"/>
      <c r="Y787" s="426"/>
      <c r="Z787" s="426"/>
      <c r="AA787" s="426"/>
    </row>
    <row r="788" spans="1:27" ht="15.75" customHeight="1">
      <c r="A788" s="426"/>
      <c r="B788" s="426"/>
      <c r="C788" s="426"/>
      <c r="D788" s="426"/>
      <c r="E788" s="426"/>
      <c r="F788" s="426"/>
      <c r="G788" s="426"/>
      <c r="H788" s="426"/>
      <c r="I788" s="426"/>
      <c r="J788" s="426"/>
      <c r="K788" s="426"/>
      <c r="L788" s="426"/>
      <c r="M788" s="426"/>
      <c r="N788" s="426"/>
      <c r="O788" s="426"/>
      <c r="P788" s="426"/>
      <c r="Q788" s="426"/>
      <c r="R788" s="426"/>
      <c r="S788" s="426"/>
      <c r="T788" s="426"/>
      <c r="U788" s="426"/>
      <c r="V788" s="426"/>
      <c r="W788" s="426"/>
      <c r="X788" s="426"/>
      <c r="Y788" s="426"/>
      <c r="Z788" s="426"/>
      <c r="AA788" s="426"/>
    </row>
    <row r="789" spans="1:27" ht="15.75" customHeight="1">
      <c r="A789" s="426"/>
      <c r="B789" s="426"/>
      <c r="C789" s="426"/>
      <c r="D789" s="426"/>
      <c r="E789" s="426"/>
      <c r="F789" s="426"/>
      <c r="G789" s="426"/>
      <c r="H789" s="426"/>
      <c r="I789" s="426"/>
      <c r="J789" s="426"/>
      <c r="K789" s="426"/>
      <c r="L789" s="426"/>
      <c r="M789" s="426"/>
      <c r="N789" s="426"/>
      <c r="O789" s="426"/>
      <c r="P789" s="426"/>
      <c r="Q789" s="426"/>
      <c r="R789" s="426"/>
      <c r="S789" s="426"/>
      <c r="T789" s="426"/>
      <c r="U789" s="426"/>
      <c r="V789" s="426"/>
      <c r="W789" s="426"/>
      <c r="X789" s="426"/>
      <c r="Y789" s="426"/>
      <c r="Z789" s="426"/>
      <c r="AA789" s="426"/>
    </row>
    <row r="790" spans="1:27" ht="15.75" customHeight="1">
      <c r="A790" s="426"/>
      <c r="B790" s="426"/>
      <c r="C790" s="426"/>
      <c r="D790" s="426"/>
      <c r="E790" s="426"/>
      <c r="F790" s="426"/>
      <c r="G790" s="426"/>
      <c r="H790" s="426"/>
      <c r="I790" s="426"/>
      <c r="J790" s="426"/>
      <c r="K790" s="426"/>
      <c r="L790" s="426"/>
      <c r="M790" s="426"/>
      <c r="N790" s="426"/>
      <c r="O790" s="426"/>
      <c r="P790" s="426"/>
      <c r="Q790" s="426"/>
      <c r="R790" s="426"/>
      <c r="S790" s="426"/>
      <c r="T790" s="426"/>
      <c r="U790" s="426"/>
      <c r="V790" s="426"/>
      <c r="W790" s="426"/>
      <c r="X790" s="426"/>
      <c r="Y790" s="426"/>
      <c r="Z790" s="426"/>
      <c r="AA790" s="426"/>
    </row>
    <row r="791" spans="1:27" ht="15.75" customHeight="1">
      <c r="A791" s="426"/>
      <c r="B791" s="426"/>
      <c r="C791" s="426"/>
      <c r="D791" s="426"/>
      <c r="E791" s="426"/>
      <c r="F791" s="426"/>
      <c r="G791" s="426"/>
      <c r="H791" s="426"/>
      <c r="I791" s="426"/>
      <c r="J791" s="426"/>
      <c r="K791" s="426"/>
      <c r="L791" s="426"/>
      <c r="M791" s="426"/>
      <c r="N791" s="426"/>
      <c r="O791" s="426"/>
      <c r="P791" s="426"/>
      <c r="Q791" s="426"/>
      <c r="R791" s="426"/>
      <c r="S791" s="426"/>
      <c r="T791" s="426"/>
      <c r="U791" s="426"/>
      <c r="V791" s="426"/>
      <c r="W791" s="426"/>
      <c r="X791" s="426"/>
      <c r="Y791" s="426"/>
      <c r="Z791" s="426"/>
      <c r="AA791" s="426"/>
    </row>
    <row r="792" spans="1:27" ht="15.75" customHeight="1">
      <c r="A792" s="426"/>
      <c r="B792" s="426"/>
      <c r="C792" s="426"/>
      <c r="D792" s="426"/>
      <c r="E792" s="426"/>
      <c r="F792" s="426"/>
      <c r="G792" s="426"/>
      <c r="H792" s="426"/>
      <c r="I792" s="426"/>
      <c r="J792" s="426"/>
      <c r="K792" s="426"/>
      <c r="L792" s="426"/>
      <c r="M792" s="426"/>
      <c r="N792" s="426"/>
      <c r="O792" s="426"/>
      <c r="P792" s="426"/>
      <c r="Q792" s="426"/>
      <c r="R792" s="426"/>
      <c r="S792" s="426"/>
      <c r="T792" s="426"/>
      <c r="U792" s="426"/>
      <c r="V792" s="426"/>
      <c r="W792" s="426"/>
      <c r="X792" s="426"/>
      <c r="Y792" s="426"/>
      <c r="Z792" s="426"/>
      <c r="AA792" s="426"/>
    </row>
    <row r="793" spans="1:27" ht="15.75" customHeight="1">
      <c r="A793" s="426"/>
      <c r="B793" s="426"/>
      <c r="C793" s="426"/>
      <c r="D793" s="426"/>
      <c r="E793" s="426"/>
      <c r="F793" s="426"/>
      <c r="G793" s="426"/>
      <c r="H793" s="426"/>
      <c r="I793" s="426"/>
      <c r="J793" s="426"/>
      <c r="K793" s="426"/>
      <c r="L793" s="426"/>
      <c r="M793" s="426"/>
      <c r="N793" s="426"/>
      <c r="O793" s="426"/>
      <c r="P793" s="426"/>
      <c r="Q793" s="426"/>
      <c r="R793" s="426"/>
      <c r="S793" s="426"/>
      <c r="T793" s="426"/>
      <c r="U793" s="426"/>
      <c r="V793" s="426"/>
      <c r="W793" s="426"/>
      <c r="X793" s="426"/>
      <c r="Y793" s="426"/>
      <c r="Z793" s="426"/>
      <c r="AA793" s="426"/>
    </row>
    <row r="794" spans="1:27" ht="15.75" customHeight="1">
      <c r="A794" s="426"/>
      <c r="B794" s="426"/>
      <c r="C794" s="426"/>
      <c r="D794" s="426"/>
      <c r="E794" s="426"/>
      <c r="F794" s="426"/>
      <c r="G794" s="426"/>
      <c r="H794" s="426"/>
      <c r="I794" s="426"/>
      <c r="J794" s="426"/>
      <c r="K794" s="426"/>
      <c r="L794" s="426"/>
      <c r="M794" s="426"/>
      <c r="N794" s="426"/>
      <c r="O794" s="426"/>
      <c r="P794" s="426"/>
      <c r="Q794" s="426"/>
      <c r="R794" s="426"/>
      <c r="S794" s="426"/>
      <c r="T794" s="426"/>
      <c r="U794" s="426"/>
      <c r="V794" s="426"/>
      <c r="W794" s="426"/>
      <c r="X794" s="426"/>
      <c r="Y794" s="426"/>
      <c r="Z794" s="426"/>
      <c r="AA794" s="426"/>
    </row>
    <row r="795" spans="1:27" ht="15.75" customHeight="1">
      <c r="A795" s="426"/>
      <c r="B795" s="426"/>
      <c r="C795" s="426"/>
      <c r="D795" s="426"/>
      <c r="E795" s="426"/>
      <c r="F795" s="426"/>
      <c r="G795" s="426"/>
      <c r="H795" s="426"/>
      <c r="I795" s="426"/>
      <c r="J795" s="426"/>
      <c r="K795" s="426"/>
      <c r="L795" s="426"/>
      <c r="M795" s="426"/>
      <c r="N795" s="426"/>
      <c r="O795" s="426"/>
      <c r="P795" s="426"/>
      <c r="Q795" s="426"/>
      <c r="R795" s="426"/>
      <c r="S795" s="426"/>
      <c r="T795" s="426"/>
      <c r="U795" s="426"/>
      <c r="V795" s="426"/>
      <c r="W795" s="426"/>
      <c r="X795" s="426"/>
      <c r="Y795" s="426"/>
      <c r="Z795" s="426"/>
      <c r="AA795" s="426"/>
    </row>
    <row r="796" spans="1:27" ht="15.75" customHeight="1">
      <c r="A796" s="426"/>
      <c r="B796" s="426"/>
      <c r="C796" s="426"/>
      <c r="D796" s="426"/>
      <c r="E796" s="426"/>
      <c r="F796" s="426"/>
      <c r="G796" s="426"/>
      <c r="H796" s="426"/>
      <c r="I796" s="426"/>
      <c r="J796" s="426"/>
      <c r="K796" s="426"/>
      <c r="L796" s="426"/>
      <c r="M796" s="426"/>
      <c r="N796" s="426"/>
      <c r="O796" s="426"/>
      <c r="P796" s="426"/>
      <c r="Q796" s="426"/>
      <c r="R796" s="426"/>
      <c r="S796" s="426"/>
      <c r="T796" s="426"/>
      <c r="U796" s="426"/>
      <c r="V796" s="426"/>
      <c r="W796" s="426"/>
      <c r="X796" s="426"/>
      <c r="Y796" s="426"/>
      <c r="Z796" s="426"/>
      <c r="AA796" s="426"/>
    </row>
    <row r="797" spans="1:27" ht="15.75" customHeight="1">
      <c r="A797" s="426"/>
      <c r="B797" s="426"/>
      <c r="C797" s="426"/>
      <c r="D797" s="426"/>
      <c r="E797" s="426"/>
      <c r="F797" s="426"/>
      <c r="G797" s="426"/>
      <c r="H797" s="426"/>
      <c r="I797" s="426"/>
      <c r="J797" s="426"/>
      <c r="K797" s="426"/>
      <c r="L797" s="426"/>
      <c r="M797" s="426"/>
      <c r="N797" s="426"/>
      <c r="O797" s="426"/>
      <c r="P797" s="426"/>
      <c r="Q797" s="426"/>
      <c r="R797" s="426"/>
      <c r="S797" s="426"/>
      <c r="T797" s="426"/>
      <c r="U797" s="426"/>
      <c r="V797" s="426"/>
      <c r="W797" s="426"/>
      <c r="X797" s="426"/>
      <c r="Y797" s="426"/>
      <c r="Z797" s="426"/>
      <c r="AA797" s="426"/>
    </row>
    <row r="798" spans="1:27" ht="15.75" customHeight="1">
      <c r="A798" s="426"/>
      <c r="B798" s="426"/>
      <c r="C798" s="426"/>
      <c r="D798" s="426"/>
      <c r="E798" s="426"/>
      <c r="F798" s="426"/>
      <c r="G798" s="426"/>
      <c r="H798" s="426"/>
      <c r="I798" s="426"/>
      <c r="J798" s="426"/>
      <c r="K798" s="426"/>
      <c r="L798" s="426"/>
      <c r="M798" s="426"/>
      <c r="N798" s="426"/>
      <c r="O798" s="426"/>
      <c r="P798" s="426"/>
      <c r="Q798" s="426"/>
      <c r="R798" s="426"/>
      <c r="S798" s="426"/>
      <c r="T798" s="426"/>
      <c r="U798" s="426"/>
      <c r="V798" s="426"/>
      <c r="W798" s="426"/>
      <c r="X798" s="426"/>
      <c r="Y798" s="426"/>
      <c r="Z798" s="426"/>
      <c r="AA798" s="426"/>
    </row>
    <row r="799" spans="1:27" ht="15.75" customHeight="1">
      <c r="A799" s="426"/>
      <c r="B799" s="426"/>
      <c r="C799" s="426"/>
      <c r="D799" s="426"/>
      <c r="E799" s="426"/>
      <c r="F799" s="426"/>
      <c r="G799" s="426"/>
      <c r="H799" s="426"/>
      <c r="I799" s="426"/>
      <c r="J799" s="426"/>
      <c r="K799" s="426"/>
      <c r="L799" s="426"/>
      <c r="M799" s="426"/>
      <c r="N799" s="426"/>
      <c r="O799" s="426"/>
      <c r="P799" s="426"/>
      <c r="Q799" s="426"/>
      <c r="R799" s="426"/>
      <c r="S799" s="426"/>
      <c r="T799" s="426"/>
      <c r="U799" s="426"/>
      <c r="V799" s="426"/>
      <c r="W799" s="426"/>
      <c r="X799" s="426"/>
      <c r="Y799" s="426"/>
      <c r="Z799" s="426"/>
      <c r="AA799" s="426"/>
    </row>
    <row r="800" spans="1:27" ht="15.75" customHeight="1">
      <c r="A800" s="426"/>
      <c r="B800" s="426"/>
      <c r="C800" s="426"/>
      <c r="D800" s="426"/>
      <c r="E800" s="426"/>
      <c r="F800" s="426"/>
      <c r="G800" s="426"/>
      <c r="H800" s="426"/>
      <c r="I800" s="426"/>
      <c r="J800" s="426"/>
      <c r="K800" s="426"/>
      <c r="L800" s="426"/>
      <c r="M800" s="426"/>
      <c r="N800" s="426"/>
      <c r="O800" s="426"/>
      <c r="P800" s="426"/>
      <c r="Q800" s="426"/>
      <c r="R800" s="426"/>
      <c r="S800" s="426"/>
      <c r="T800" s="426"/>
      <c r="U800" s="426"/>
      <c r="V800" s="426"/>
      <c r="W800" s="426"/>
      <c r="X800" s="426"/>
      <c r="Y800" s="426"/>
      <c r="Z800" s="426"/>
      <c r="AA800" s="426"/>
    </row>
    <row r="801" spans="1:27" ht="15.75" customHeight="1">
      <c r="A801" s="426"/>
      <c r="B801" s="426"/>
      <c r="C801" s="426"/>
      <c r="D801" s="426"/>
      <c r="E801" s="426"/>
      <c r="F801" s="426"/>
      <c r="G801" s="426"/>
      <c r="H801" s="426"/>
      <c r="I801" s="426"/>
      <c r="J801" s="426"/>
      <c r="K801" s="426"/>
      <c r="L801" s="426"/>
      <c r="M801" s="426"/>
      <c r="N801" s="426"/>
      <c r="O801" s="426"/>
      <c r="P801" s="426"/>
      <c r="Q801" s="426"/>
      <c r="R801" s="426"/>
      <c r="S801" s="426"/>
      <c r="T801" s="426"/>
      <c r="U801" s="426"/>
      <c r="V801" s="426"/>
      <c r="W801" s="426"/>
      <c r="X801" s="426"/>
      <c r="Y801" s="426"/>
      <c r="Z801" s="426"/>
      <c r="AA801" s="426"/>
    </row>
    <row r="802" spans="1:27" ht="15.75" customHeight="1">
      <c r="A802" s="426"/>
      <c r="B802" s="426"/>
      <c r="C802" s="426"/>
      <c r="D802" s="426"/>
      <c r="E802" s="426"/>
      <c r="F802" s="426"/>
      <c r="G802" s="426"/>
      <c r="H802" s="426"/>
      <c r="I802" s="426"/>
      <c r="J802" s="426"/>
      <c r="K802" s="426"/>
      <c r="L802" s="426"/>
      <c r="M802" s="426"/>
      <c r="N802" s="426"/>
      <c r="O802" s="426"/>
      <c r="P802" s="426"/>
      <c r="Q802" s="426"/>
      <c r="R802" s="426"/>
      <c r="S802" s="426"/>
      <c r="T802" s="426"/>
      <c r="U802" s="426"/>
      <c r="V802" s="426"/>
      <c r="W802" s="426"/>
      <c r="X802" s="426"/>
      <c r="Y802" s="426"/>
      <c r="Z802" s="426"/>
      <c r="AA802" s="426"/>
    </row>
    <row r="803" spans="1:27" ht="15.75" customHeight="1">
      <c r="A803" s="426"/>
      <c r="B803" s="426"/>
      <c r="C803" s="426"/>
      <c r="D803" s="426"/>
      <c r="E803" s="426"/>
      <c r="F803" s="426"/>
      <c r="G803" s="426"/>
      <c r="H803" s="426"/>
      <c r="I803" s="426"/>
      <c r="J803" s="426"/>
      <c r="K803" s="426"/>
      <c r="L803" s="426"/>
      <c r="M803" s="426"/>
      <c r="N803" s="426"/>
      <c r="O803" s="426"/>
      <c r="P803" s="426"/>
      <c r="Q803" s="426"/>
      <c r="R803" s="426"/>
      <c r="S803" s="426"/>
      <c r="T803" s="426"/>
      <c r="U803" s="426"/>
      <c r="V803" s="426"/>
      <c r="W803" s="426"/>
      <c r="X803" s="426"/>
      <c r="Y803" s="426"/>
      <c r="Z803" s="426"/>
      <c r="AA803" s="426"/>
    </row>
    <row r="804" spans="1:27" ht="15.75" customHeight="1">
      <c r="A804" s="426"/>
      <c r="B804" s="426"/>
      <c r="C804" s="426"/>
      <c r="D804" s="426"/>
      <c r="E804" s="426"/>
      <c r="F804" s="426"/>
      <c r="G804" s="426"/>
      <c r="H804" s="426"/>
      <c r="I804" s="426"/>
      <c r="J804" s="426"/>
      <c r="K804" s="426"/>
      <c r="L804" s="426"/>
      <c r="M804" s="426"/>
      <c r="N804" s="426"/>
      <c r="O804" s="426"/>
      <c r="P804" s="426"/>
      <c r="Q804" s="426"/>
      <c r="R804" s="426"/>
      <c r="S804" s="426"/>
      <c r="T804" s="426"/>
      <c r="U804" s="426"/>
      <c r="V804" s="426"/>
      <c r="W804" s="426"/>
      <c r="X804" s="426"/>
      <c r="Y804" s="426"/>
      <c r="Z804" s="426"/>
      <c r="AA804" s="426"/>
    </row>
    <row r="805" spans="1:27" ht="15.75" customHeight="1">
      <c r="A805" s="426"/>
      <c r="B805" s="426"/>
      <c r="C805" s="426"/>
      <c r="D805" s="426"/>
      <c r="E805" s="426"/>
      <c r="F805" s="426"/>
      <c r="G805" s="426"/>
      <c r="H805" s="426"/>
      <c r="I805" s="426"/>
      <c r="J805" s="426"/>
      <c r="K805" s="426"/>
      <c r="L805" s="426"/>
      <c r="M805" s="426"/>
      <c r="N805" s="426"/>
      <c r="O805" s="426"/>
      <c r="P805" s="426"/>
      <c r="Q805" s="426"/>
      <c r="R805" s="426"/>
      <c r="S805" s="426"/>
      <c r="T805" s="426"/>
      <c r="U805" s="426"/>
      <c r="V805" s="426"/>
      <c r="W805" s="426"/>
      <c r="X805" s="426"/>
      <c r="Y805" s="426"/>
      <c r="Z805" s="426"/>
      <c r="AA805" s="426"/>
    </row>
    <row r="806" spans="1:27" ht="15.75" customHeight="1">
      <c r="A806" s="426"/>
      <c r="B806" s="426"/>
      <c r="C806" s="426"/>
      <c r="D806" s="426"/>
      <c r="E806" s="426"/>
      <c r="F806" s="426"/>
      <c r="G806" s="426"/>
      <c r="H806" s="426"/>
      <c r="I806" s="426"/>
      <c r="J806" s="426"/>
      <c r="K806" s="426"/>
      <c r="L806" s="426"/>
      <c r="M806" s="426"/>
      <c r="N806" s="426"/>
      <c r="O806" s="426"/>
      <c r="P806" s="426"/>
      <c r="Q806" s="426"/>
      <c r="R806" s="426"/>
      <c r="S806" s="426"/>
      <c r="T806" s="426"/>
      <c r="U806" s="426"/>
      <c r="V806" s="426"/>
      <c r="W806" s="426"/>
      <c r="X806" s="426"/>
      <c r="Y806" s="426"/>
      <c r="Z806" s="426"/>
      <c r="AA806" s="426"/>
    </row>
    <row r="807" spans="1:27" ht="15.75" customHeight="1">
      <c r="A807" s="426"/>
      <c r="B807" s="426"/>
      <c r="C807" s="426"/>
      <c r="D807" s="426"/>
      <c r="E807" s="426"/>
      <c r="F807" s="426"/>
      <c r="G807" s="426"/>
      <c r="H807" s="426"/>
      <c r="I807" s="426"/>
      <c r="J807" s="426"/>
      <c r="K807" s="426"/>
      <c r="L807" s="426"/>
      <c r="M807" s="426"/>
      <c r="N807" s="426"/>
      <c r="O807" s="426"/>
      <c r="P807" s="426"/>
      <c r="Q807" s="426"/>
      <c r="R807" s="426"/>
      <c r="S807" s="426"/>
      <c r="T807" s="426"/>
      <c r="U807" s="426"/>
      <c r="V807" s="426"/>
      <c r="W807" s="426"/>
      <c r="X807" s="426"/>
      <c r="Y807" s="426"/>
      <c r="Z807" s="426"/>
      <c r="AA807" s="426"/>
    </row>
    <row r="808" spans="1:27" ht="15.75" customHeight="1">
      <c r="A808" s="426"/>
      <c r="B808" s="426"/>
      <c r="C808" s="426"/>
      <c r="D808" s="426"/>
      <c r="E808" s="426"/>
      <c r="F808" s="426"/>
      <c r="G808" s="426"/>
      <c r="H808" s="426"/>
      <c r="I808" s="426"/>
      <c r="J808" s="426"/>
      <c r="K808" s="426"/>
      <c r="L808" s="426"/>
      <c r="M808" s="426"/>
      <c r="N808" s="426"/>
      <c r="O808" s="426"/>
      <c r="P808" s="426"/>
      <c r="Q808" s="426"/>
      <c r="R808" s="426"/>
      <c r="S808" s="426"/>
      <c r="T808" s="426"/>
      <c r="U808" s="426"/>
      <c r="V808" s="426"/>
      <c r="W808" s="426"/>
      <c r="X808" s="426"/>
      <c r="Y808" s="426"/>
      <c r="Z808" s="426"/>
      <c r="AA808" s="426"/>
    </row>
    <row r="809" spans="1:27" ht="15.75" customHeight="1">
      <c r="A809" s="426"/>
      <c r="B809" s="426"/>
      <c r="C809" s="426"/>
      <c r="D809" s="426"/>
      <c r="E809" s="426"/>
      <c r="F809" s="426"/>
      <c r="G809" s="426"/>
      <c r="H809" s="426"/>
      <c r="I809" s="426"/>
      <c r="J809" s="426"/>
      <c r="K809" s="426"/>
      <c r="L809" s="426"/>
      <c r="M809" s="426"/>
      <c r="N809" s="426"/>
      <c r="O809" s="426"/>
      <c r="P809" s="426"/>
      <c r="Q809" s="426"/>
      <c r="R809" s="426"/>
      <c r="S809" s="426"/>
      <c r="T809" s="426"/>
      <c r="U809" s="426"/>
      <c r="V809" s="426"/>
      <c r="W809" s="426"/>
      <c r="X809" s="426"/>
      <c r="Y809" s="426"/>
      <c r="Z809" s="426"/>
      <c r="AA809" s="426"/>
    </row>
    <row r="810" spans="1:27" ht="15.75" customHeight="1">
      <c r="A810" s="426"/>
      <c r="B810" s="426"/>
      <c r="C810" s="426"/>
      <c r="D810" s="426"/>
      <c r="E810" s="426"/>
      <c r="F810" s="426"/>
      <c r="G810" s="426"/>
      <c r="H810" s="426"/>
      <c r="I810" s="426"/>
      <c r="J810" s="426"/>
      <c r="K810" s="426"/>
      <c r="L810" s="426"/>
      <c r="M810" s="426"/>
      <c r="N810" s="426"/>
      <c r="O810" s="426"/>
      <c r="P810" s="426"/>
      <c r="Q810" s="426"/>
      <c r="R810" s="426"/>
      <c r="S810" s="426"/>
      <c r="T810" s="426"/>
      <c r="U810" s="426"/>
      <c r="V810" s="426"/>
      <c r="W810" s="426"/>
      <c r="X810" s="426"/>
      <c r="Y810" s="426"/>
      <c r="Z810" s="426"/>
      <c r="AA810" s="426"/>
    </row>
    <row r="811" spans="1:27" ht="15.75" customHeight="1">
      <c r="A811" s="426"/>
      <c r="B811" s="426"/>
      <c r="C811" s="426"/>
      <c r="D811" s="426"/>
      <c r="E811" s="426"/>
      <c r="F811" s="426"/>
      <c r="G811" s="426"/>
      <c r="H811" s="426"/>
      <c r="I811" s="426"/>
      <c r="J811" s="426"/>
      <c r="K811" s="426"/>
      <c r="L811" s="426"/>
      <c r="M811" s="426"/>
      <c r="N811" s="426"/>
      <c r="O811" s="426"/>
      <c r="P811" s="426"/>
      <c r="Q811" s="426"/>
      <c r="R811" s="426"/>
      <c r="S811" s="426"/>
      <c r="T811" s="426"/>
      <c r="U811" s="426"/>
      <c r="V811" s="426"/>
      <c r="W811" s="426"/>
      <c r="X811" s="426"/>
      <c r="Y811" s="426"/>
      <c r="Z811" s="426"/>
      <c r="AA811" s="426"/>
    </row>
    <row r="812" spans="1:27" ht="15.75" customHeight="1">
      <c r="A812" s="426"/>
      <c r="B812" s="426"/>
      <c r="C812" s="426"/>
      <c r="D812" s="426"/>
      <c r="E812" s="426"/>
      <c r="F812" s="426"/>
      <c r="G812" s="426"/>
      <c r="H812" s="426"/>
      <c r="I812" s="426"/>
      <c r="J812" s="426"/>
      <c r="K812" s="426"/>
      <c r="L812" s="426"/>
      <c r="M812" s="426"/>
      <c r="N812" s="426"/>
      <c r="O812" s="426"/>
      <c r="P812" s="426"/>
      <c r="Q812" s="426"/>
      <c r="R812" s="426"/>
      <c r="S812" s="426"/>
      <c r="T812" s="426"/>
      <c r="U812" s="426"/>
      <c r="V812" s="426"/>
      <c r="W812" s="426"/>
      <c r="X812" s="426"/>
      <c r="Y812" s="426"/>
      <c r="Z812" s="426"/>
      <c r="AA812" s="426"/>
    </row>
    <row r="813" spans="1:27" ht="15.75" customHeight="1">
      <c r="A813" s="426"/>
      <c r="B813" s="426"/>
      <c r="C813" s="426"/>
      <c r="D813" s="426"/>
      <c r="E813" s="426"/>
      <c r="F813" s="426"/>
      <c r="G813" s="426"/>
      <c r="H813" s="426"/>
      <c r="I813" s="426"/>
      <c r="J813" s="426"/>
      <c r="K813" s="426"/>
      <c r="L813" s="426"/>
      <c r="M813" s="426"/>
      <c r="N813" s="426"/>
      <c r="O813" s="426"/>
      <c r="P813" s="426"/>
      <c r="Q813" s="426"/>
      <c r="R813" s="426"/>
      <c r="S813" s="426"/>
      <c r="T813" s="426"/>
      <c r="U813" s="426"/>
      <c r="V813" s="426"/>
      <c r="W813" s="426"/>
      <c r="X813" s="426"/>
      <c r="Y813" s="426"/>
      <c r="Z813" s="426"/>
      <c r="AA813" s="426"/>
    </row>
    <row r="814" spans="1:27" ht="15.75" customHeight="1">
      <c r="A814" s="426"/>
      <c r="B814" s="426"/>
      <c r="C814" s="426"/>
      <c r="D814" s="426"/>
      <c r="E814" s="426"/>
      <c r="F814" s="426"/>
      <c r="G814" s="426"/>
      <c r="H814" s="426"/>
      <c r="I814" s="426"/>
      <c r="J814" s="426"/>
      <c r="K814" s="426"/>
      <c r="L814" s="426"/>
      <c r="M814" s="426"/>
      <c r="N814" s="426"/>
      <c r="O814" s="426"/>
      <c r="P814" s="426"/>
      <c r="Q814" s="426"/>
      <c r="R814" s="426"/>
      <c r="S814" s="426"/>
      <c r="T814" s="426"/>
      <c r="U814" s="426"/>
      <c r="V814" s="426"/>
      <c r="W814" s="426"/>
      <c r="X814" s="426"/>
      <c r="Y814" s="426"/>
      <c r="Z814" s="426"/>
      <c r="AA814" s="426"/>
    </row>
    <row r="815" spans="1:27" ht="15.75" customHeight="1">
      <c r="A815" s="426"/>
      <c r="B815" s="426"/>
      <c r="C815" s="426"/>
      <c r="D815" s="426"/>
      <c r="E815" s="426"/>
      <c r="F815" s="426"/>
      <c r="G815" s="426"/>
      <c r="H815" s="426"/>
      <c r="I815" s="426"/>
      <c r="J815" s="426"/>
      <c r="K815" s="426"/>
      <c r="L815" s="426"/>
      <c r="M815" s="426"/>
      <c r="N815" s="426"/>
      <c r="O815" s="426"/>
      <c r="P815" s="426"/>
      <c r="Q815" s="426"/>
      <c r="R815" s="426"/>
      <c r="S815" s="426"/>
      <c r="T815" s="426"/>
      <c r="U815" s="426"/>
      <c r="V815" s="426"/>
      <c r="W815" s="426"/>
      <c r="X815" s="426"/>
      <c r="Y815" s="426"/>
      <c r="Z815" s="426"/>
      <c r="AA815" s="426"/>
    </row>
    <row r="816" spans="1:27" ht="15.75" customHeight="1">
      <c r="A816" s="426"/>
      <c r="B816" s="426"/>
      <c r="C816" s="426"/>
      <c r="D816" s="426"/>
      <c r="E816" s="426"/>
      <c r="F816" s="426"/>
      <c r="G816" s="426"/>
      <c r="H816" s="426"/>
      <c r="I816" s="426"/>
      <c r="J816" s="426"/>
      <c r="K816" s="426"/>
      <c r="L816" s="426"/>
      <c r="M816" s="426"/>
      <c r="N816" s="426"/>
      <c r="O816" s="426"/>
      <c r="P816" s="426"/>
      <c r="Q816" s="426"/>
      <c r="R816" s="426"/>
      <c r="S816" s="426"/>
      <c r="T816" s="426"/>
      <c r="U816" s="426"/>
      <c r="V816" s="426"/>
      <c r="W816" s="426"/>
      <c r="X816" s="426"/>
      <c r="Y816" s="426"/>
      <c r="Z816" s="426"/>
      <c r="AA816" s="426"/>
    </row>
    <row r="817" spans="1:27" ht="15.75" customHeight="1">
      <c r="A817" s="426"/>
      <c r="B817" s="426"/>
      <c r="C817" s="426"/>
      <c r="D817" s="426"/>
      <c r="E817" s="426"/>
      <c r="F817" s="426"/>
      <c r="G817" s="426"/>
      <c r="H817" s="426"/>
      <c r="I817" s="426"/>
      <c r="J817" s="426"/>
      <c r="K817" s="426"/>
      <c r="L817" s="426"/>
      <c r="M817" s="426"/>
      <c r="N817" s="426"/>
      <c r="O817" s="426"/>
      <c r="P817" s="426"/>
      <c r="Q817" s="426"/>
      <c r="R817" s="426"/>
      <c r="S817" s="426"/>
      <c r="T817" s="426"/>
      <c r="U817" s="426"/>
      <c r="V817" s="426"/>
      <c r="W817" s="426"/>
      <c r="X817" s="426"/>
      <c r="Y817" s="426"/>
      <c r="Z817" s="426"/>
      <c r="AA817" s="426"/>
    </row>
    <row r="818" spans="1:27" ht="15.75" customHeight="1">
      <c r="A818" s="426"/>
      <c r="B818" s="426"/>
      <c r="C818" s="426"/>
      <c r="D818" s="426"/>
      <c r="E818" s="426"/>
      <c r="F818" s="426"/>
      <c r="G818" s="426"/>
      <c r="H818" s="426"/>
      <c r="I818" s="426"/>
      <c r="J818" s="426"/>
      <c r="K818" s="426"/>
      <c r="L818" s="426"/>
      <c r="M818" s="426"/>
      <c r="N818" s="426"/>
      <c r="O818" s="426"/>
      <c r="P818" s="426"/>
      <c r="Q818" s="426"/>
      <c r="R818" s="426"/>
      <c r="S818" s="426"/>
      <c r="T818" s="426"/>
      <c r="U818" s="426"/>
      <c r="V818" s="426"/>
      <c r="W818" s="426"/>
      <c r="X818" s="426"/>
      <c r="Y818" s="426"/>
      <c r="Z818" s="426"/>
      <c r="AA818" s="426"/>
    </row>
    <row r="819" spans="1:27" ht="15.75" customHeight="1">
      <c r="A819" s="426"/>
      <c r="B819" s="426"/>
      <c r="C819" s="426"/>
      <c r="D819" s="426"/>
      <c r="E819" s="426"/>
      <c r="F819" s="426"/>
      <c r="G819" s="426"/>
      <c r="H819" s="426"/>
      <c r="I819" s="426"/>
      <c r="J819" s="426"/>
      <c r="K819" s="426"/>
      <c r="L819" s="426"/>
      <c r="M819" s="426"/>
      <c r="N819" s="426"/>
      <c r="O819" s="426"/>
      <c r="P819" s="426"/>
      <c r="Q819" s="426"/>
      <c r="R819" s="426"/>
      <c r="S819" s="426"/>
      <c r="T819" s="426"/>
      <c r="U819" s="426"/>
      <c r="V819" s="426"/>
      <c r="W819" s="426"/>
      <c r="X819" s="426"/>
      <c r="Y819" s="426"/>
      <c r="Z819" s="426"/>
      <c r="AA819" s="426"/>
    </row>
    <row r="820" spans="1:27" ht="15.75" customHeight="1">
      <c r="A820" s="426"/>
      <c r="B820" s="426"/>
      <c r="C820" s="426"/>
      <c r="D820" s="426"/>
      <c r="E820" s="426"/>
      <c r="F820" s="426"/>
      <c r="G820" s="426"/>
      <c r="H820" s="426"/>
      <c r="I820" s="426"/>
      <c r="J820" s="426"/>
      <c r="K820" s="426"/>
      <c r="L820" s="426"/>
      <c r="M820" s="426"/>
      <c r="N820" s="426"/>
      <c r="O820" s="426"/>
      <c r="P820" s="426"/>
      <c r="Q820" s="426"/>
      <c r="R820" s="426"/>
      <c r="S820" s="426"/>
      <c r="T820" s="426"/>
      <c r="U820" s="426"/>
      <c r="V820" s="426"/>
      <c r="W820" s="426"/>
      <c r="X820" s="426"/>
      <c r="Y820" s="426"/>
      <c r="Z820" s="426"/>
      <c r="AA820" s="426"/>
    </row>
    <row r="821" spans="1:27" ht="15.75" customHeight="1">
      <c r="A821" s="426"/>
      <c r="B821" s="426"/>
      <c r="C821" s="426"/>
      <c r="D821" s="426"/>
      <c r="E821" s="426"/>
      <c r="F821" s="426"/>
      <c r="G821" s="426"/>
      <c r="H821" s="426"/>
      <c r="I821" s="426"/>
      <c r="J821" s="426"/>
      <c r="K821" s="426"/>
      <c r="L821" s="426"/>
      <c r="M821" s="426"/>
      <c r="N821" s="426"/>
      <c r="O821" s="426"/>
      <c r="P821" s="426"/>
      <c r="Q821" s="426"/>
      <c r="R821" s="426"/>
      <c r="S821" s="426"/>
      <c r="T821" s="426"/>
      <c r="U821" s="426"/>
      <c r="V821" s="426"/>
      <c r="W821" s="426"/>
      <c r="X821" s="426"/>
      <c r="Y821" s="426"/>
      <c r="Z821" s="426"/>
      <c r="AA821" s="426"/>
    </row>
    <row r="822" spans="1:27" ht="15.75" customHeight="1">
      <c r="A822" s="426"/>
      <c r="B822" s="426"/>
      <c r="C822" s="426"/>
      <c r="D822" s="426"/>
      <c r="E822" s="426"/>
      <c r="F822" s="426"/>
      <c r="G822" s="426"/>
      <c r="H822" s="426"/>
      <c r="I822" s="426"/>
      <c r="J822" s="426"/>
      <c r="K822" s="426"/>
      <c r="L822" s="426"/>
      <c r="M822" s="426"/>
      <c r="N822" s="426"/>
      <c r="O822" s="426"/>
      <c r="P822" s="426"/>
      <c r="Q822" s="426"/>
      <c r="R822" s="426"/>
      <c r="S822" s="426"/>
      <c r="T822" s="426"/>
      <c r="U822" s="426"/>
      <c r="V822" s="426"/>
      <c r="W822" s="426"/>
      <c r="X822" s="426"/>
      <c r="Y822" s="426"/>
      <c r="Z822" s="426"/>
      <c r="AA822" s="426"/>
    </row>
    <row r="823" spans="1:27" ht="15.75" customHeight="1">
      <c r="A823" s="426"/>
      <c r="B823" s="426"/>
      <c r="C823" s="426"/>
      <c r="D823" s="426"/>
      <c r="E823" s="426"/>
      <c r="F823" s="426"/>
      <c r="G823" s="426"/>
      <c r="H823" s="426"/>
      <c r="I823" s="426"/>
      <c r="J823" s="426"/>
      <c r="K823" s="426"/>
      <c r="L823" s="426"/>
      <c r="M823" s="426"/>
      <c r="N823" s="426"/>
      <c r="O823" s="426"/>
      <c r="P823" s="426"/>
      <c r="Q823" s="426"/>
      <c r="R823" s="426"/>
      <c r="S823" s="426"/>
      <c r="T823" s="426"/>
      <c r="U823" s="426"/>
      <c r="V823" s="426"/>
      <c r="W823" s="426"/>
      <c r="X823" s="426"/>
      <c r="Y823" s="426"/>
      <c r="Z823" s="426"/>
      <c r="AA823" s="426"/>
    </row>
    <row r="824" spans="1:27" ht="15.75" customHeight="1">
      <c r="A824" s="426"/>
      <c r="B824" s="426"/>
      <c r="C824" s="426"/>
      <c r="D824" s="426"/>
      <c r="E824" s="426"/>
      <c r="F824" s="426"/>
      <c r="G824" s="426"/>
      <c r="H824" s="426"/>
      <c r="I824" s="426"/>
      <c r="J824" s="426"/>
      <c r="K824" s="426"/>
      <c r="L824" s="426"/>
      <c r="M824" s="426"/>
      <c r="N824" s="426"/>
      <c r="O824" s="426"/>
      <c r="P824" s="426"/>
      <c r="Q824" s="426"/>
      <c r="R824" s="426"/>
      <c r="S824" s="426"/>
      <c r="T824" s="426"/>
      <c r="U824" s="426"/>
      <c r="V824" s="426"/>
      <c r="W824" s="426"/>
      <c r="X824" s="426"/>
      <c r="Y824" s="426"/>
      <c r="Z824" s="426"/>
      <c r="AA824" s="426"/>
    </row>
    <row r="825" spans="1:27" ht="15.75" customHeight="1">
      <c r="A825" s="426"/>
      <c r="B825" s="426"/>
      <c r="C825" s="426"/>
      <c r="D825" s="426"/>
      <c r="E825" s="426"/>
      <c r="F825" s="426"/>
      <c r="G825" s="426"/>
      <c r="H825" s="426"/>
      <c r="I825" s="426"/>
      <c r="J825" s="426"/>
      <c r="K825" s="426"/>
      <c r="L825" s="426"/>
      <c r="M825" s="426"/>
      <c r="N825" s="426"/>
      <c r="O825" s="426"/>
      <c r="P825" s="426"/>
      <c r="Q825" s="426"/>
      <c r="R825" s="426"/>
      <c r="S825" s="426"/>
      <c r="T825" s="426"/>
      <c r="U825" s="426"/>
      <c r="V825" s="426"/>
      <c r="W825" s="426"/>
      <c r="X825" s="426"/>
      <c r="Y825" s="426"/>
      <c r="Z825" s="426"/>
      <c r="AA825" s="426"/>
    </row>
    <row r="826" spans="1:27" ht="15.75" customHeight="1">
      <c r="A826" s="426"/>
      <c r="B826" s="426"/>
      <c r="C826" s="426"/>
      <c r="D826" s="426"/>
      <c r="E826" s="426"/>
      <c r="F826" s="426"/>
      <c r="G826" s="426"/>
      <c r="H826" s="426"/>
      <c r="I826" s="426"/>
      <c r="J826" s="426"/>
      <c r="K826" s="426"/>
      <c r="L826" s="426"/>
      <c r="M826" s="426"/>
      <c r="N826" s="426"/>
      <c r="O826" s="426"/>
      <c r="P826" s="426"/>
      <c r="Q826" s="426"/>
      <c r="R826" s="426"/>
      <c r="S826" s="426"/>
      <c r="T826" s="426"/>
      <c r="U826" s="426"/>
      <c r="V826" s="426"/>
      <c r="W826" s="426"/>
      <c r="X826" s="426"/>
      <c r="Y826" s="426"/>
      <c r="Z826" s="426"/>
      <c r="AA826" s="426"/>
    </row>
    <row r="827" spans="1:27" ht="15.75" customHeight="1">
      <c r="A827" s="426"/>
      <c r="B827" s="426"/>
      <c r="C827" s="426"/>
      <c r="D827" s="426"/>
      <c r="E827" s="426"/>
      <c r="F827" s="426"/>
      <c r="G827" s="426"/>
      <c r="H827" s="426"/>
      <c r="I827" s="426"/>
      <c r="J827" s="426"/>
      <c r="K827" s="426"/>
      <c r="L827" s="426"/>
      <c r="M827" s="426"/>
      <c r="N827" s="426"/>
      <c r="O827" s="426"/>
      <c r="P827" s="426"/>
      <c r="Q827" s="426"/>
      <c r="R827" s="426"/>
      <c r="S827" s="426"/>
      <c r="T827" s="426"/>
      <c r="U827" s="426"/>
      <c r="V827" s="426"/>
      <c r="W827" s="426"/>
      <c r="X827" s="426"/>
      <c r="Y827" s="426"/>
      <c r="Z827" s="426"/>
      <c r="AA827" s="426"/>
    </row>
    <row r="828" spans="1:27" ht="15.75" customHeight="1">
      <c r="A828" s="426"/>
      <c r="B828" s="426"/>
      <c r="C828" s="426"/>
      <c r="D828" s="426"/>
      <c r="E828" s="426"/>
      <c r="F828" s="426"/>
      <c r="G828" s="426"/>
      <c r="H828" s="426"/>
      <c r="I828" s="426"/>
      <c r="J828" s="426"/>
      <c r="K828" s="426"/>
      <c r="L828" s="426"/>
      <c r="M828" s="426"/>
      <c r="N828" s="426"/>
      <c r="O828" s="426"/>
      <c r="P828" s="426"/>
      <c r="Q828" s="426"/>
      <c r="R828" s="426"/>
      <c r="S828" s="426"/>
      <c r="T828" s="426"/>
      <c r="U828" s="426"/>
      <c r="V828" s="426"/>
      <c r="W828" s="426"/>
      <c r="X828" s="426"/>
      <c r="Y828" s="426"/>
      <c r="Z828" s="426"/>
      <c r="AA828" s="426"/>
    </row>
    <row r="829" spans="1:27" ht="15.75" customHeight="1">
      <c r="A829" s="426"/>
      <c r="B829" s="426"/>
      <c r="C829" s="426"/>
      <c r="D829" s="426"/>
      <c r="E829" s="426"/>
      <c r="F829" s="426"/>
      <c r="G829" s="426"/>
      <c r="H829" s="426"/>
      <c r="I829" s="426"/>
      <c r="J829" s="426"/>
      <c r="K829" s="426"/>
      <c r="L829" s="426"/>
      <c r="M829" s="426"/>
      <c r="N829" s="426"/>
      <c r="O829" s="426"/>
      <c r="P829" s="426"/>
      <c r="Q829" s="426"/>
      <c r="R829" s="426"/>
      <c r="S829" s="426"/>
      <c r="T829" s="426"/>
      <c r="U829" s="426"/>
      <c r="V829" s="426"/>
      <c r="W829" s="426"/>
      <c r="X829" s="426"/>
      <c r="Y829" s="426"/>
      <c r="Z829" s="426"/>
      <c r="AA829" s="426"/>
    </row>
    <row r="830" spans="1:27" ht="15.75" customHeight="1">
      <c r="A830" s="426"/>
      <c r="B830" s="426"/>
      <c r="C830" s="426"/>
      <c r="D830" s="426"/>
      <c r="E830" s="426"/>
      <c r="F830" s="426"/>
      <c r="G830" s="426"/>
      <c r="H830" s="426"/>
      <c r="I830" s="426"/>
      <c r="J830" s="426"/>
      <c r="K830" s="426"/>
      <c r="L830" s="426"/>
      <c r="M830" s="426"/>
      <c r="N830" s="426"/>
      <c r="O830" s="426"/>
      <c r="P830" s="426"/>
      <c r="Q830" s="426"/>
      <c r="R830" s="426"/>
      <c r="S830" s="426"/>
      <c r="T830" s="426"/>
      <c r="U830" s="426"/>
      <c r="V830" s="426"/>
      <c r="W830" s="426"/>
      <c r="X830" s="426"/>
      <c r="Y830" s="426"/>
      <c r="Z830" s="426"/>
      <c r="AA830" s="426"/>
    </row>
    <row r="831" spans="1:27" ht="15.75" customHeight="1">
      <c r="A831" s="426"/>
      <c r="B831" s="426"/>
      <c r="C831" s="426"/>
      <c r="D831" s="426"/>
      <c r="E831" s="426"/>
      <c r="F831" s="426"/>
      <c r="G831" s="426"/>
      <c r="H831" s="426"/>
      <c r="I831" s="426"/>
      <c r="J831" s="426"/>
      <c r="K831" s="426"/>
      <c r="L831" s="426"/>
      <c r="M831" s="426"/>
      <c r="N831" s="426"/>
      <c r="O831" s="426"/>
      <c r="P831" s="426"/>
      <c r="Q831" s="426"/>
      <c r="R831" s="426"/>
      <c r="S831" s="426"/>
      <c r="T831" s="426"/>
      <c r="U831" s="426"/>
      <c r="V831" s="426"/>
      <c r="W831" s="426"/>
      <c r="X831" s="426"/>
      <c r="Y831" s="426"/>
      <c r="Z831" s="426"/>
      <c r="AA831" s="426"/>
    </row>
    <row r="832" spans="1:27" ht="15.75" customHeight="1">
      <c r="A832" s="426"/>
      <c r="B832" s="426"/>
      <c r="C832" s="426"/>
      <c r="D832" s="426"/>
      <c r="E832" s="426"/>
      <c r="F832" s="426"/>
      <c r="G832" s="426"/>
      <c r="H832" s="426"/>
      <c r="I832" s="426"/>
      <c r="J832" s="426"/>
      <c r="K832" s="426"/>
      <c r="L832" s="426"/>
      <c r="M832" s="426"/>
      <c r="N832" s="426"/>
      <c r="O832" s="426"/>
      <c r="P832" s="426"/>
      <c r="Q832" s="426"/>
      <c r="R832" s="426"/>
      <c r="S832" s="426"/>
      <c r="T832" s="426"/>
      <c r="U832" s="426"/>
      <c r="V832" s="426"/>
      <c r="W832" s="426"/>
      <c r="X832" s="426"/>
      <c r="Y832" s="426"/>
      <c r="Z832" s="426"/>
      <c r="AA832" s="426"/>
    </row>
    <row r="833" spans="1:27" ht="15.75" customHeight="1">
      <c r="A833" s="426"/>
      <c r="B833" s="426"/>
      <c r="C833" s="426"/>
      <c r="D833" s="426"/>
      <c r="E833" s="426"/>
      <c r="F833" s="426"/>
      <c r="G833" s="426"/>
      <c r="H833" s="426"/>
      <c r="I833" s="426"/>
      <c r="J833" s="426"/>
      <c r="K833" s="426"/>
      <c r="L833" s="426"/>
      <c r="M833" s="426"/>
      <c r="N833" s="426"/>
      <c r="O833" s="426"/>
      <c r="P833" s="426"/>
      <c r="Q833" s="426"/>
      <c r="R833" s="426"/>
      <c r="S833" s="426"/>
      <c r="T833" s="426"/>
      <c r="U833" s="426"/>
      <c r="V833" s="426"/>
      <c r="W833" s="426"/>
      <c r="X833" s="426"/>
      <c r="Y833" s="426"/>
      <c r="Z833" s="426"/>
      <c r="AA833" s="426"/>
    </row>
    <row r="834" spans="1:27" ht="15.75" customHeight="1">
      <c r="A834" s="426"/>
      <c r="B834" s="426"/>
      <c r="C834" s="426"/>
      <c r="D834" s="426"/>
      <c r="E834" s="426"/>
      <c r="F834" s="426"/>
      <c r="G834" s="426"/>
      <c r="H834" s="426"/>
      <c r="I834" s="426"/>
      <c r="J834" s="426"/>
      <c r="K834" s="426"/>
      <c r="L834" s="426"/>
      <c r="M834" s="426"/>
      <c r="N834" s="426"/>
      <c r="O834" s="426"/>
      <c r="P834" s="426"/>
      <c r="Q834" s="426"/>
      <c r="R834" s="426"/>
      <c r="S834" s="426"/>
      <c r="T834" s="426"/>
      <c r="U834" s="426"/>
      <c r="V834" s="426"/>
      <c r="W834" s="426"/>
      <c r="X834" s="426"/>
      <c r="Y834" s="426"/>
      <c r="Z834" s="426"/>
      <c r="AA834" s="426"/>
    </row>
    <row r="835" spans="1:27" ht="15.75" customHeight="1">
      <c r="A835" s="426"/>
      <c r="B835" s="426"/>
      <c r="C835" s="426"/>
      <c r="D835" s="426"/>
      <c r="E835" s="426"/>
      <c r="F835" s="426"/>
      <c r="G835" s="426"/>
      <c r="H835" s="426"/>
      <c r="I835" s="426"/>
      <c r="J835" s="426"/>
      <c r="K835" s="426"/>
      <c r="L835" s="426"/>
      <c r="M835" s="426"/>
      <c r="N835" s="426"/>
      <c r="O835" s="426"/>
      <c r="P835" s="426"/>
      <c r="Q835" s="426"/>
      <c r="R835" s="426"/>
      <c r="S835" s="426"/>
      <c r="T835" s="426"/>
      <c r="U835" s="426"/>
      <c r="V835" s="426"/>
      <c r="W835" s="426"/>
      <c r="X835" s="426"/>
      <c r="Y835" s="426"/>
      <c r="Z835" s="426"/>
      <c r="AA835" s="426"/>
    </row>
    <row r="836" spans="1:27" ht="15.75" customHeight="1">
      <c r="A836" s="426"/>
      <c r="B836" s="426"/>
      <c r="C836" s="426"/>
      <c r="D836" s="426"/>
      <c r="E836" s="426"/>
      <c r="F836" s="426"/>
      <c r="G836" s="426"/>
      <c r="H836" s="426"/>
      <c r="I836" s="426"/>
      <c r="J836" s="426"/>
      <c r="K836" s="426"/>
      <c r="L836" s="426"/>
      <c r="M836" s="426"/>
      <c r="N836" s="426"/>
      <c r="O836" s="426"/>
      <c r="P836" s="426"/>
      <c r="Q836" s="426"/>
      <c r="R836" s="426"/>
      <c r="S836" s="426"/>
      <c r="T836" s="426"/>
      <c r="U836" s="426"/>
      <c r="V836" s="426"/>
      <c r="W836" s="426"/>
      <c r="X836" s="426"/>
      <c r="Y836" s="426"/>
      <c r="Z836" s="426"/>
      <c r="AA836" s="426"/>
    </row>
    <row r="837" spans="1:27" ht="15.75" customHeight="1">
      <c r="A837" s="426"/>
      <c r="B837" s="426"/>
      <c r="C837" s="426"/>
      <c r="D837" s="426"/>
      <c r="E837" s="426"/>
      <c r="F837" s="426"/>
      <c r="G837" s="426"/>
      <c r="H837" s="426"/>
      <c r="I837" s="426"/>
      <c r="J837" s="426"/>
      <c r="K837" s="426"/>
      <c r="L837" s="426"/>
      <c r="M837" s="426"/>
      <c r="N837" s="426"/>
      <c r="O837" s="426"/>
      <c r="P837" s="426"/>
      <c r="Q837" s="426"/>
      <c r="R837" s="426"/>
      <c r="S837" s="426"/>
      <c r="T837" s="426"/>
      <c r="U837" s="426"/>
      <c r="V837" s="426"/>
      <c r="W837" s="426"/>
      <c r="X837" s="426"/>
      <c r="Y837" s="426"/>
      <c r="Z837" s="426"/>
      <c r="AA837" s="426"/>
    </row>
    <row r="838" spans="1:27" ht="15.75" customHeight="1">
      <c r="A838" s="426"/>
      <c r="B838" s="426"/>
      <c r="C838" s="426"/>
      <c r="D838" s="426"/>
      <c r="E838" s="426"/>
      <c r="F838" s="426"/>
      <c r="G838" s="426"/>
      <c r="H838" s="426"/>
      <c r="I838" s="426"/>
      <c r="J838" s="426"/>
      <c r="K838" s="426"/>
      <c r="L838" s="426"/>
      <c r="M838" s="426"/>
      <c r="N838" s="426"/>
      <c r="O838" s="426"/>
      <c r="P838" s="426"/>
      <c r="Q838" s="426"/>
      <c r="R838" s="426"/>
      <c r="S838" s="426"/>
      <c r="T838" s="426"/>
      <c r="U838" s="426"/>
      <c r="V838" s="426"/>
      <c r="W838" s="426"/>
      <c r="X838" s="426"/>
      <c r="Y838" s="426"/>
      <c r="Z838" s="426"/>
      <c r="AA838" s="426"/>
    </row>
    <row r="839" spans="1:27" ht="15.75" customHeight="1">
      <c r="A839" s="426"/>
      <c r="B839" s="426"/>
      <c r="C839" s="426"/>
      <c r="D839" s="426"/>
      <c r="E839" s="426"/>
      <c r="F839" s="426"/>
      <c r="G839" s="426"/>
      <c r="H839" s="426"/>
      <c r="I839" s="426"/>
      <c r="J839" s="426"/>
      <c r="K839" s="426"/>
      <c r="L839" s="426"/>
      <c r="M839" s="426"/>
      <c r="N839" s="426"/>
      <c r="O839" s="426"/>
      <c r="P839" s="426"/>
      <c r="Q839" s="426"/>
      <c r="R839" s="426"/>
      <c r="S839" s="426"/>
      <c r="T839" s="426"/>
      <c r="U839" s="426"/>
      <c r="V839" s="426"/>
      <c r="W839" s="426"/>
      <c r="X839" s="426"/>
      <c r="Y839" s="426"/>
      <c r="Z839" s="426"/>
      <c r="AA839" s="426"/>
    </row>
    <row r="840" spans="1:27" ht="15.75" customHeight="1">
      <c r="A840" s="426"/>
      <c r="B840" s="426"/>
      <c r="C840" s="426"/>
      <c r="D840" s="426"/>
      <c r="E840" s="426"/>
      <c r="F840" s="426"/>
      <c r="G840" s="426"/>
      <c r="H840" s="426"/>
      <c r="I840" s="426"/>
      <c r="J840" s="426"/>
      <c r="K840" s="426"/>
      <c r="L840" s="426"/>
      <c r="M840" s="426"/>
      <c r="N840" s="426"/>
      <c r="O840" s="426"/>
      <c r="P840" s="426"/>
      <c r="Q840" s="426"/>
      <c r="R840" s="426"/>
      <c r="S840" s="426"/>
      <c r="T840" s="426"/>
      <c r="U840" s="426"/>
      <c r="V840" s="426"/>
      <c r="W840" s="426"/>
      <c r="X840" s="426"/>
      <c r="Y840" s="426"/>
      <c r="Z840" s="426"/>
      <c r="AA840" s="426"/>
    </row>
    <row r="841" spans="1:27" ht="15.75" customHeight="1">
      <c r="A841" s="426"/>
      <c r="B841" s="426"/>
      <c r="C841" s="426"/>
      <c r="D841" s="426"/>
      <c r="E841" s="426"/>
      <c r="F841" s="426"/>
      <c r="G841" s="426"/>
      <c r="H841" s="426"/>
      <c r="I841" s="426"/>
      <c r="J841" s="426"/>
      <c r="K841" s="426"/>
      <c r="L841" s="426"/>
      <c r="M841" s="426"/>
      <c r="N841" s="426"/>
      <c r="O841" s="426"/>
      <c r="P841" s="426"/>
      <c r="Q841" s="426"/>
      <c r="R841" s="426"/>
      <c r="S841" s="426"/>
      <c r="T841" s="426"/>
      <c r="U841" s="426"/>
      <c r="V841" s="426"/>
      <c r="W841" s="426"/>
      <c r="X841" s="426"/>
      <c r="Y841" s="426"/>
      <c r="Z841" s="426"/>
      <c r="AA841" s="426"/>
    </row>
    <row r="842" spans="1:27" ht="15.75" customHeight="1">
      <c r="A842" s="426"/>
      <c r="B842" s="426"/>
      <c r="C842" s="426"/>
      <c r="D842" s="426"/>
      <c r="E842" s="426"/>
      <c r="F842" s="426"/>
      <c r="G842" s="426"/>
      <c r="H842" s="426"/>
      <c r="I842" s="426"/>
      <c r="J842" s="426"/>
      <c r="K842" s="426"/>
      <c r="L842" s="426"/>
      <c r="M842" s="426"/>
      <c r="N842" s="426"/>
      <c r="O842" s="426"/>
      <c r="P842" s="426"/>
      <c r="Q842" s="426"/>
      <c r="R842" s="426"/>
      <c r="S842" s="426"/>
      <c r="T842" s="426"/>
      <c r="U842" s="426"/>
      <c r="V842" s="426"/>
      <c r="W842" s="426"/>
      <c r="X842" s="426"/>
      <c r="Y842" s="426"/>
      <c r="Z842" s="426"/>
      <c r="AA842" s="426"/>
    </row>
    <row r="843" spans="1:27" ht="15.75" customHeight="1">
      <c r="A843" s="426"/>
      <c r="B843" s="426"/>
      <c r="C843" s="426"/>
      <c r="D843" s="426"/>
      <c r="E843" s="426"/>
      <c r="F843" s="426"/>
      <c r="G843" s="426"/>
      <c r="H843" s="426"/>
      <c r="I843" s="426"/>
      <c r="J843" s="426"/>
      <c r="K843" s="426"/>
      <c r="L843" s="426"/>
      <c r="M843" s="426"/>
      <c r="N843" s="426"/>
      <c r="O843" s="426"/>
      <c r="P843" s="426"/>
      <c r="Q843" s="426"/>
      <c r="R843" s="426"/>
      <c r="S843" s="426"/>
      <c r="T843" s="426"/>
      <c r="U843" s="426"/>
      <c r="V843" s="426"/>
      <c r="W843" s="426"/>
      <c r="X843" s="426"/>
      <c r="Y843" s="426"/>
      <c r="Z843" s="426"/>
      <c r="AA843" s="426"/>
    </row>
    <row r="844" spans="1:27" ht="15.75" customHeight="1">
      <c r="A844" s="426"/>
      <c r="B844" s="426"/>
      <c r="C844" s="426"/>
      <c r="D844" s="426"/>
      <c r="E844" s="426"/>
      <c r="F844" s="426"/>
      <c r="G844" s="426"/>
      <c r="H844" s="426"/>
      <c r="I844" s="426"/>
      <c r="J844" s="426"/>
      <c r="K844" s="426"/>
      <c r="L844" s="426"/>
      <c r="M844" s="426"/>
      <c r="N844" s="426"/>
      <c r="O844" s="426"/>
      <c r="P844" s="426"/>
      <c r="Q844" s="426"/>
      <c r="R844" s="426"/>
      <c r="S844" s="426"/>
      <c r="T844" s="426"/>
      <c r="U844" s="426"/>
      <c r="V844" s="426"/>
      <c r="W844" s="426"/>
      <c r="X844" s="426"/>
      <c r="Y844" s="426"/>
      <c r="Z844" s="426"/>
      <c r="AA844" s="426"/>
    </row>
    <row r="845" spans="1:27" ht="15.75" customHeight="1">
      <c r="A845" s="426"/>
      <c r="B845" s="426"/>
      <c r="C845" s="426"/>
      <c r="D845" s="426"/>
      <c r="E845" s="426"/>
      <c r="F845" s="426"/>
      <c r="G845" s="426"/>
      <c r="H845" s="426"/>
      <c r="I845" s="426"/>
      <c r="J845" s="426"/>
      <c r="K845" s="426"/>
      <c r="L845" s="426"/>
      <c r="M845" s="426"/>
      <c r="N845" s="426"/>
      <c r="O845" s="426"/>
      <c r="P845" s="426"/>
      <c r="Q845" s="426"/>
      <c r="R845" s="426"/>
      <c r="S845" s="426"/>
      <c r="T845" s="426"/>
      <c r="U845" s="426"/>
      <c r="V845" s="426"/>
      <c r="W845" s="426"/>
      <c r="X845" s="426"/>
      <c r="Y845" s="426"/>
      <c r="Z845" s="426"/>
      <c r="AA845" s="426"/>
    </row>
    <row r="846" spans="1:27" ht="15.75" customHeight="1">
      <c r="A846" s="426"/>
      <c r="B846" s="426"/>
      <c r="C846" s="426"/>
      <c r="D846" s="426"/>
      <c r="E846" s="426"/>
      <c r="F846" s="426"/>
      <c r="G846" s="426"/>
      <c r="H846" s="426"/>
      <c r="I846" s="426"/>
      <c r="J846" s="426"/>
      <c r="K846" s="426"/>
      <c r="L846" s="426"/>
      <c r="M846" s="426"/>
      <c r="N846" s="426"/>
      <c r="O846" s="426"/>
      <c r="P846" s="426"/>
      <c r="Q846" s="426"/>
      <c r="R846" s="426"/>
      <c r="S846" s="426"/>
      <c r="T846" s="426"/>
      <c r="U846" s="426"/>
      <c r="V846" s="426"/>
      <c r="W846" s="426"/>
      <c r="X846" s="426"/>
      <c r="Y846" s="426"/>
      <c r="Z846" s="426"/>
      <c r="AA846" s="426"/>
    </row>
    <row r="847" spans="1:27" ht="15.75" customHeight="1">
      <c r="A847" s="426"/>
      <c r="B847" s="426"/>
      <c r="C847" s="426"/>
      <c r="D847" s="426"/>
      <c r="E847" s="426"/>
      <c r="F847" s="426"/>
      <c r="G847" s="426"/>
      <c r="H847" s="426"/>
      <c r="I847" s="426"/>
      <c r="J847" s="426"/>
      <c r="K847" s="426"/>
      <c r="L847" s="426"/>
      <c r="M847" s="426"/>
      <c r="N847" s="426"/>
      <c r="O847" s="426"/>
      <c r="P847" s="426"/>
      <c r="Q847" s="426"/>
      <c r="R847" s="426"/>
      <c r="S847" s="426"/>
      <c r="T847" s="426"/>
      <c r="U847" s="426"/>
      <c r="V847" s="426"/>
      <c r="W847" s="426"/>
      <c r="X847" s="426"/>
      <c r="Y847" s="426"/>
      <c r="Z847" s="426"/>
      <c r="AA847" s="426"/>
    </row>
    <row r="848" spans="1:27" ht="15.75" customHeight="1">
      <c r="A848" s="426"/>
      <c r="B848" s="426"/>
      <c r="C848" s="426"/>
      <c r="D848" s="426"/>
      <c r="E848" s="426"/>
      <c r="F848" s="426"/>
      <c r="G848" s="426"/>
      <c r="H848" s="426"/>
      <c r="I848" s="426"/>
      <c r="J848" s="426"/>
      <c r="K848" s="426"/>
      <c r="L848" s="426"/>
      <c r="M848" s="426"/>
      <c r="N848" s="426"/>
      <c r="O848" s="426"/>
      <c r="P848" s="426"/>
      <c r="Q848" s="426"/>
      <c r="R848" s="426"/>
      <c r="S848" s="426"/>
      <c r="T848" s="426"/>
      <c r="U848" s="426"/>
      <c r="V848" s="426"/>
      <c r="W848" s="426"/>
      <c r="X848" s="426"/>
      <c r="Y848" s="426"/>
      <c r="Z848" s="426"/>
      <c r="AA848" s="426"/>
    </row>
    <row r="849" spans="1:27" ht="15.75" customHeight="1">
      <c r="A849" s="426"/>
      <c r="B849" s="426"/>
      <c r="C849" s="426"/>
      <c r="D849" s="426"/>
      <c r="E849" s="426"/>
      <c r="F849" s="426"/>
      <c r="G849" s="426"/>
      <c r="H849" s="426"/>
      <c r="I849" s="426"/>
      <c r="J849" s="426"/>
      <c r="K849" s="426"/>
      <c r="L849" s="426"/>
      <c r="M849" s="426"/>
      <c r="N849" s="426"/>
      <c r="O849" s="426"/>
      <c r="P849" s="426"/>
      <c r="Q849" s="426"/>
      <c r="R849" s="426"/>
      <c r="S849" s="426"/>
      <c r="T849" s="426"/>
      <c r="U849" s="426"/>
      <c r="V849" s="426"/>
      <c r="W849" s="426"/>
      <c r="X849" s="426"/>
      <c r="Y849" s="426"/>
      <c r="Z849" s="426"/>
      <c r="AA849" s="426"/>
    </row>
    <row r="850" spans="1:27" ht="15.75" customHeight="1">
      <c r="A850" s="426"/>
      <c r="B850" s="426"/>
      <c r="C850" s="426"/>
      <c r="D850" s="426"/>
      <c r="E850" s="426"/>
      <c r="F850" s="426"/>
      <c r="G850" s="426"/>
      <c r="H850" s="426"/>
      <c r="I850" s="426"/>
      <c r="J850" s="426"/>
      <c r="K850" s="426"/>
      <c r="L850" s="426"/>
      <c r="M850" s="426"/>
      <c r="N850" s="426"/>
      <c r="O850" s="426"/>
      <c r="P850" s="426"/>
      <c r="Q850" s="426"/>
      <c r="R850" s="426"/>
      <c r="S850" s="426"/>
      <c r="T850" s="426"/>
      <c r="U850" s="426"/>
      <c r="V850" s="426"/>
      <c r="W850" s="426"/>
      <c r="X850" s="426"/>
      <c r="Y850" s="426"/>
      <c r="Z850" s="426"/>
      <c r="AA850" s="426"/>
    </row>
    <row r="851" spans="1:27" ht="15.75" customHeight="1">
      <c r="A851" s="426"/>
      <c r="B851" s="426"/>
      <c r="C851" s="426"/>
      <c r="D851" s="426"/>
      <c r="E851" s="426"/>
      <c r="F851" s="426"/>
      <c r="G851" s="426"/>
      <c r="H851" s="426"/>
      <c r="I851" s="426"/>
      <c r="J851" s="426"/>
      <c r="K851" s="426"/>
      <c r="L851" s="426"/>
      <c r="M851" s="426"/>
      <c r="N851" s="426"/>
      <c r="O851" s="426"/>
      <c r="P851" s="426"/>
      <c r="Q851" s="426"/>
      <c r="R851" s="426"/>
      <c r="S851" s="426"/>
      <c r="T851" s="426"/>
      <c r="U851" s="426"/>
      <c r="V851" s="426"/>
      <c r="W851" s="426"/>
      <c r="X851" s="426"/>
      <c r="Y851" s="426"/>
      <c r="Z851" s="426"/>
      <c r="AA851" s="426"/>
    </row>
    <row r="852" spans="1:27" ht="15.75" customHeight="1">
      <c r="A852" s="426"/>
      <c r="B852" s="426"/>
      <c r="C852" s="426"/>
      <c r="D852" s="426"/>
      <c r="E852" s="426"/>
      <c r="F852" s="426"/>
      <c r="G852" s="426"/>
      <c r="H852" s="426"/>
      <c r="I852" s="426"/>
      <c r="J852" s="426"/>
      <c r="K852" s="426"/>
      <c r="L852" s="426"/>
      <c r="M852" s="426"/>
      <c r="N852" s="426"/>
      <c r="O852" s="426"/>
      <c r="P852" s="426"/>
      <c r="Q852" s="426"/>
      <c r="R852" s="426"/>
      <c r="S852" s="426"/>
      <c r="T852" s="426"/>
      <c r="U852" s="426"/>
      <c r="V852" s="426"/>
      <c r="W852" s="426"/>
      <c r="X852" s="426"/>
      <c r="Y852" s="426"/>
      <c r="Z852" s="426"/>
      <c r="AA852" s="426"/>
    </row>
    <row r="853" spans="1:27" ht="15.75" customHeight="1">
      <c r="A853" s="426"/>
      <c r="B853" s="426"/>
      <c r="C853" s="426"/>
      <c r="D853" s="426"/>
      <c r="E853" s="426"/>
      <c r="F853" s="426"/>
      <c r="G853" s="426"/>
      <c r="H853" s="426"/>
      <c r="I853" s="426"/>
      <c r="J853" s="426"/>
      <c r="K853" s="426"/>
      <c r="L853" s="426"/>
      <c r="M853" s="426"/>
      <c r="N853" s="426"/>
      <c r="O853" s="426"/>
      <c r="P853" s="426"/>
      <c r="Q853" s="426"/>
      <c r="R853" s="426"/>
      <c r="S853" s="426"/>
      <c r="T853" s="426"/>
      <c r="U853" s="426"/>
      <c r="V853" s="426"/>
      <c r="W853" s="426"/>
      <c r="X853" s="426"/>
      <c r="Y853" s="426"/>
      <c r="Z853" s="426"/>
      <c r="AA853" s="426"/>
    </row>
    <row r="854" spans="1:27" ht="15.75" customHeight="1">
      <c r="A854" s="426"/>
      <c r="B854" s="426"/>
      <c r="C854" s="426"/>
      <c r="D854" s="426"/>
      <c r="E854" s="426"/>
      <c r="F854" s="426"/>
      <c r="G854" s="426"/>
      <c r="H854" s="426"/>
      <c r="I854" s="426"/>
      <c r="J854" s="426"/>
      <c r="K854" s="426"/>
      <c r="L854" s="426"/>
      <c r="M854" s="426"/>
      <c r="N854" s="426"/>
      <c r="O854" s="426"/>
      <c r="P854" s="426"/>
      <c r="Q854" s="426"/>
      <c r="R854" s="426"/>
      <c r="S854" s="426"/>
      <c r="T854" s="426"/>
      <c r="U854" s="426"/>
      <c r="V854" s="426"/>
      <c r="W854" s="426"/>
      <c r="X854" s="426"/>
      <c r="Y854" s="426"/>
      <c r="Z854" s="426"/>
      <c r="AA854" s="426"/>
    </row>
    <row r="855" spans="1:27" ht="15.75" customHeight="1">
      <c r="A855" s="426"/>
      <c r="B855" s="426"/>
      <c r="C855" s="426"/>
      <c r="D855" s="426"/>
      <c r="E855" s="426"/>
      <c r="F855" s="426"/>
      <c r="G855" s="426"/>
      <c r="H855" s="426"/>
      <c r="I855" s="426"/>
      <c r="J855" s="426"/>
      <c r="K855" s="426"/>
      <c r="L855" s="426"/>
      <c r="M855" s="426"/>
      <c r="N855" s="426"/>
      <c r="O855" s="426"/>
      <c r="P855" s="426"/>
      <c r="Q855" s="426"/>
      <c r="R855" s="426"/>
      <c r="S855" s="426"/>
      <c r="T855" s="426"/>
      <c r="U855" s="426"/>
      <c r="V855" s="426"/>
      <c r="W855" s="426"/>
      <c r="X855" s="426"/>
      <c r="Y855" s="426"/>
      <c r="Z855" s="426"/>
      <c r="AA855" s="426"/>
    </row>
    <row r="856" spans="1:27" ht="15.75" customHeight="1">
      <c r="A856" s="426"/>
      <c r="B856" s="426"/>
      <c r="C856" s="426"/>
      <c r="D856" s="426"/>
      <c r="E856" s="426"/>
      <c r="F856" s="426"/>
      <c r="G856" s="426"/>
      <c r="H856" s="426"/>
      <c r="I856" s="426"/>
      <c r="J856" s="426"/>
      <c r="K856" s="426"/>
      <c r="L856" s="426"/>
      <c r="M856" s="426"/>
      <c r="N856" s="426"/>
      <c r="O856" s="426"/>
      <c r="P856" s="426"/>
      <c r="Q856" s="426"/>
      <c r="R856" s="426"/>
      <c r="S856" s="426"/>
      <c r="T856" s="426"/>
      <c r="U856" s="426"/>
      <c r="V856" s="426"/>
      <c r="W856" s="426"/>
      <c r="X856" s="426"/>
      <c r="Y856" s="426"/>
      <c r="Z856" s="426"/>
      <c r="AA856" s="426"/>
    </row>
    <row r="857" spans="1:27" ht="15.75" customHeight="1">
      <c r="A857" s="426"/>
      <c r="B857" s="426"/>
      <c r="C857" s="426"/>
      <c r="D857" s="426"/>
      <c r="E857" s="426"/>
      <c r="F857" s="426"/>
      <c r="G857" s="426"/>
      <c r="H857" s="426"/>
      <c r="I857" s="426"/>
      <c r="J857" s="426"/>
      <c r="K857" s="426"/>
      <c r="L857" s="426"/>
      <c r="M857" s="426"/>
      <c r="N857" s="426"/>
      <c r="O857" s="426"/>
      <c r="P857" s="426"/>
      <c r="Q857" s="426"/>
      <c r="R857" s="426"/>
      <c r="S857" s="426"/>
      <c r="T857" s="426"/>
      <c r="U857" s="426"/>
      <c r="V857" s="426"/>
      <c r="W857" s="426"/>
      <c r="X857" s="426"/>
      <c r="Y857" s="426"/>
      <c r="Z857" s="426"/>
      <c r="AA857" s="426"/>
    </row>
    <row r="858" spans="1:27" ht="15.75" customHeight="1">
      <c r="A858" s="426"/>
      <c r="B858" s="426"/>
      <c r="C858" s="426"/>
      <c r="D858" s="426"/>
      <c r="E858" s="426"/>
      <c r="F858" s="426"/>
      <c r="G858" s="426"/>
      <c r="H858" s="426"/>
      <c r="I858" s="426"/>
      <c r="J858" s="426"/>
      <c r="K858" s="426"/>
      <c r="L858" s="426"/>
      <c r="M858" s="426"/>
      <c r="N858" s="426"/>
      <c r="O858" s="426"/>
      <c r="P858" s="426"/>
      <c r="Q858" s="426"/>
      <c r="R858" s="426"/>
      <c r="S858" s="426"/>
      <c r="T858" s="426"/>
      <c r="U858" s="426"/>
      <c r="V858" s="426"/>
      <c r="W858" s="426"/>
      <c r="X858" s="426"/>
      <c r="Y858" s="426"/>
      <c r="Z858" s="426"/>
      <c r="AA858" s="426"/>
    </row>
    <row r="859" spans="1:27" ht="15.75" customHeight="1">
      <c r="A859" s="426"/>
      <c r="B859" s="426"/>
      <c r="C859" s="426"/>
      <c r="D859" s="426"/>
      <c r="E859" s="426"/>
      <c r="F859" s="426"/>
      <c r="G859" s="426"/>
      <c r="H859" s="426"/>
      <c r="I859" s="426"/>
      <c r="J859" s="426"/>
      <c r="K859" s="426"/>
      <c r="L859" s="426"/>
      <c r="M859" s="426"/>
      <c r="N859" s="426"/>
      <c r="O859" s="426"/>
      <c r="P859" s="426"/>
      <c r="Q859" s="426"/>
      <c r="R859" s="426"/>
      <c r="S859" s="426"/>
      <c r="T859" s="426"/>
      <c r="U859" s="426"/>
      <c r="V859" s="426"/>
      <c r="W859" s="426"/>
      <c r="X859" s="426"/>
      <c r="Y859" s="426"/>
      <c r="Z859" s="426"/>
      <c r="AA859" s="426"/>
    </row>
    <row r="860" spans="1:27" ht="15.75" customHeight="1">
      <c r="A860" s="426"/>
      <c r="B860" s="426"/>
      <c r="C860" s="426"/>
      <c r="D860" s="426"/>
      <c r="E860" s="426"/>
      <c r="F860" s="426"/>
      <c r="G860" s="426"/>
      <c r="H860" s="426"/>
      <c r="I860" s="426"/>
      <c r="J860" s="426"/>
      <c r="K860" s="426"/>
      <c r="L860" s="426"/>
      <c r="M860" s="426"/>
      <c r="N860" s="426"/>
      <c r="O860" s="426"/>
      <c r="P860" s="426"/>
      <c r="Q860" s="426"/>
      <c r="R860" s="426"/>
      <c r="S860" s="426"/>
      <c r="T860" s="426"/>
      <c r="U860" s="426"/>
      <c r="V860" s="426"/>
      <c r="W860" s="426"/>
      <c r="X860" s="426"/>
      <c r="Y860" s="426"/>
      <c r="Z860" s="426"/>
      <c r="AA860" s="426"/>
    </row>
    <row r="861" spans="1:27" ht="15.75" customHeight="1">
      <c r="A861" s="426"/>
      <c r="B861" s="426"/>
      <c r="C861" s="426"/>
      <c r="D861" s="426"/>
      <c r="E861" s="426"/>
      <c r="F861" s="426"/>
      <c r="G861" s="426"/>
      <c r="H861" s="426"/>
      <c r="I861" s="426"/>
      <c r="J861" s="426"/>
      <c r="K861" s="426"/>
      <c r="L861" s="426"/>
      <c r="M861" s="426"/>
      <c r="N861" s="426"/>
      <c r="O861" s="426"/>
      <c r="P861" s="426"/>
      <c r="Q861" s="426"/>
      <c r="R861" s="426"/>
      <c r="S861" s="426"/>
      <c r="T861" s="426"/>
      <c r="U861" s="426"/>
      <c r="V861" s="426"/>
      <c r="W861" s="426"/>
      <c r="X861" s="426"/>
      <c r="Y861" s="426"/>
      <c r="Z861" s="426"/>
      <c r="AA861" s="426"/>
    </row>
    <row r="862" spans="1:27" ht="15.75" customHeight="1">
      <c r="A862" s="426"/>
      <c r="B862" s="426"/>
      <c r="C862" s="426"/>
      <c r="D862" s="426"/>
      <c r="E862" s="426"/>
      <c r="F862" s="426"/>
      <c r="G862" s="426"/>
      <c r="H862" s="426"/>
      <c r="I862" s="426"/>
      <c r="J862" s="426"/>
      <c r="K862" s="426"/>
      <c r="L862" s="426"/>
      <c r="M862" s="426"/>
      <c r="N862" s="426"/>
      <c r="O862" s="426"/>
      <c r="P862" s="426"/>
      <c r="Q862" s="426"/>
      <c r="R862" s="426"/>
      <c r="S862" s="426"/>
      <c r="T862" s="426"/>
      <c r="U862" s="426"/>
      <c r="V862" s="426"/>
      <c r="W862" s="426"/>
      <c r="X862" s="426"/>
      <c r="Y862" s="426"/>
      <c r="Z862" s="426"/>
      <c r="AA862" s="426"/>
    </row>
    <row r="863" spans="1:27" ht="15.75" customHeight="1">
      <c r="A863" s="426"/>
      <c r="B863" s="426"/>
      <c r="C863" s="426"/>
      <c r="D863" s="426"/>
      <c r="E863" s="426"/>
      <c r="F863" s="426"/>
      <c r="G863" s="426"/>
      <c r="H863" s="426"/>
      <c r="I863" s="426"/>
      <c r="J863" s="426"/>
      <c r="K863" s="426"/>
      <c r="L863" s="426"/>
      <c r="M863" s="426"/>
      <c r="N863" s="426"/>
      <c r="O863" s="426"/>
      <c r="P863" s="426"/>
      <c r="Q863" s="426"/>
      <c r="R863" s="426"/>
      <c r="S863" s="426"/>
      <c r="T863" s="426"/>
      <c r="U863" s="426"/>
      <c r="V863" s="426"/>
      <c r="W863" s="426"/>
      <c r="X863" s="426"/>
      <c r="Y863" s="426"/>
      <c r="Z863" s="426"/>
      <c r="AA863" s="426"/>
    </row>
    <row r="864" spans="1:27" ht="15.75" customHeight="1">
      <c r="A864" s="426"/>
      <c r="B864" s="426"/>
      <c r="C864" s="426"/>
      <c r="D864" s="426"/>
      <c r="E864" s="426"/>
      <c r="F864" s="426"/>
      <c r="G864" s="426"/>
      <c r="H864" s="426"/>
      <c r="I864" s="426"/>
      <c r="J864" s="426"/>
      <c r="K864" s="426"/>
      <c r="L864" s="426"/>
      <c r="M864" s="426"/>
      <c r="N864" s="426"/>
      <c r="O864" s="426"/>
      <c r="P864" s="426"/>
      <c r="Q864" s="426"/>
      <c r="R864" s="426"/>
      <c r="S864" s="426"/>
      <c r="T864" s="426"/>
      <c r="U864" s="426"/>
      <c r="V864" s="426"/>
      <c r="W864" s="426"/>
      <c r="X864" s="426"/>
      <c r="Y864" s="426"/>
      <c r="Z864" s="426"/>
      <c r="AA864" s="426"/>
    </row>
    <row r="865" spans="1:27" ht="15.75" customHeight="1">
      <c r="A865" s="426"/>
      <c r="B865" s="426"/>
      <c r="C865" s="426"/>
      <c r="D865" s="426"/>
      <c r="E865" s="426"/>
      <c r="F865" s="426"/>
      <c r="G865" s="426"/>
      <c r="H865" s="426"/>
      <c r="I865" s="426"/>
      <c r="J865" s="426"/>
      <c r="K865" s="426"/>
      <c r="L865" s="426"/>
      <c r="M865" s="426"/>
      <c r="N865" s="426"/>
      <c r="O865" s="426"/>
      <c r="P865" s="426"/>
      <c r="Q865" s="426"/>
      <c r="R865" s="426"/>
      <c r="S865" s="426"/>
      <c r="T865" s="426"/>
      <c r="U865" s="426"/>
      <c r="V865" s="426"/>
      <c r="W865" s="426"/>
      <c r="X865" s="426"/>
      <c r="Y865" s="426"/>
      <c r="Z865" s="426"/>
      <c r="AA865" s="426"/>
    </row>
    <row r="866" spans="1:27" ht="15.75" customHeight="1">
      <c r="A866" s="426"/>
      <c r="B866" s="426"/>
      <c r="C866" s="426"/>
      <c r="D866" s="426"/>
      <c r="E866" s="426"/>
      <c r="F866" s="426"/>
      <c r="G866" s="426"/>
      <c r="H866" s="426"/>
      <c r="I866" s="426"/>
      <c r="J866" s="426"/>
      <c r="K866" s="426"/>
      <c r="L866" s="426"/>
      <c r="M866" s="426"/>
      <c r="N866" s="426"/>
      <c r="O866" s="426"/>
      <c r="P866" s="426"/>
      <c r="Q866" s="426"/>
      <c r="R866" s="426"/>
      <c r="S866" s="426"/>
      <c r="T866" s="426"/>
      <c r="U866" s="426"/>
      <c r="V866" s="426"/>
      <c r="W866" s="426"/>
      <c r="X866" s="426"/>
      <c r="Y866" s="426"/>
      <c r="Z866" s="426"/>
      <c r="AA866" s="426"/>
    </row>
    <row r="867" spans="1:27" ht="15.75" customHeight="1">
      <c r="A867" s="426"/>
      <c r="B867" s="426"/>
      <c r="C867" s="426"/>
      <c r="D867" s="426"/>
      <c r="E867" s="426"/>
      <c r="F867" s="426"/>
      <c r="G867" s="426"/>
      <c r="H867" s="426"/>
      <c r="I867" s="426"/>
      <c r="J867" s="426"/>
      <c r="K867" s="426"/>
      <c r="L867" s="426"/>
      <c r="M867" s="426"/>
      <c r="N867" s="426"/>
      <c r="O867" s="426"/>
      <c r="P867" s="426"/>
      <c r="Q867" s="426"/>
      <c r="R867" s="426"/>
      <c r="S867" s="426"/>
      <c r="T867" s="426"/>
      <c r="U867" s="426"/>
      <c r="V867" s="426"/>
      <c r="W867" s="426"/>
      <c r="X867" s="426"/>
      <c r="Y867" s="426"/>
      <c r="Z867" s="426"/>
      <c r="AA867" s="426"/>
    </row>
    <row r="868" spans="1:27" ht="15.75" customHeight="1">
      <c r="A868" s="426"/>
      <c r="B868" s="426"/>
      <c r="C868" s="426"/>
      <c r="D868" s="426"/>
      <c r="E868" s="426"/>
      <c r="F868" s="426"/>
      <c r="G868" s="426"/>
      <c r="H868" s="426"/>
      <c r="I868" s="426"/>
      <c r="J868" s="426"/>
      <c r="K868" s="426"/>
      <c r="L868" s="426"/>
      <c r="M868" s="426"/>
      <c r="N868" s="426"/>
      <c r="O868" s="426"/>
      <c r="P868" s="426"/>
      <c r="Q868" s="426"/>
      <c r="R868" s="426"/>
      <c r="S868" s="426"/>
      <c r="T868" s="426"/>
      <c r="U868" s="426"/>
      <c r="V868" s="426"/>
      <c r="W868" s="426"/>
      <c r="X868" s="426"/>
      <c r="Y868" s="426"/>
      <c r="Z868" s="426"/>
      <c r="AA868" s="426"/>
    </row>
    <row r="869" spans="1:27" ht="15.75" customHeight="1">
      <c r="A869" s="426"/>
      <c r="B869" s="426"/>
      <c r="C869" s="426"/>
      <c r="D869" s="426"/>
      <c r="E869" s="426"/>
      <c r="F869" s="426"/>
      <c r="G869" s="426"/>
      <c r="H869" s="426"/>
      <c r="I869" s="426"/>
      <c r="J869" s="426"/>
      <c r="K869" s="426"/>
      <c r="L869" s="426"/>
      <c r="M869" s="426"/>
      <c r="N869" s="426"/>
      <c r="O869" s="426"/>
      <c r="P869" s="426"/>
      <c r="Q869" s="426"/>
      <c r="R869" s="426"/>
      <c r="S869" s="426"/>
      <c r="T869" s="426"/>
      <c r="U869" s="426"/>
      <c r="V869" s="426"/>
      <c r="W869" s="426"/>
      <c r="X869" s="426"/>
      <c r="Y869" s="426"/>
      <c r="Z869" s="426"/>
      <c r="AA869" s="426"/>
    </row>
    <row r="870" spans="1:27" ht="15.75" customHeight="1">
      <c r="A870" s="426"/>
      <c r="B870" s="426"/>
      <c r="C870" s="426"/>
      <c r="D870" s="426"/>
      <c r="E870" s="426"/>
      <c r="F870" s="426"/>
      <c r="G870" s="426"/>
      <c r="H870" s="426"/>
      <c r="I870" s="426"/>
      <c r="J870" s="426"/>
      <c r="K870" s="426"/>
      <c r="L870" s="426"/>
      <c r="M870" s="426"/>
      <c r="N870" s="426"/>
      <c r="O870" s="426"/>
      <c r="P870" s="426"/>
      <c r="Q870" s="426"/>
      <c r="R870" s="426"/>
      <c r="S870" s="426"/>
      <c r="T870" s="426"/>
      <c r="U870" s="426"/>
      <c r="V870" s="426"/>
      <c r="W870" s="426"/>
      <c r="X870" s="426"/>
      <c r="Y870" s="426"/>
      <c r="Z870" s="426"/>
      <c r="AA870" s="426"/>
    </row>
    <row r="871" spans="1:27" ht="15.75" customHeight="1">
      <c r="A871" s="426"/>
      <c r="B871" s="426"/>
      <c r="C871" s="426"/>
      <c r="D871" s="426"/>
      <c r="E871" s="426"/>
      <c r="F871" s="426"/>
      <c r="G871" s="426"/>
      <c r="H871" s="426"/>
      <c r="I871" s="426"/>
      <c r="J871" s="426"/>
      <c r="K871" s="426"/>
      <c r="L871" s="426"/>
      <c r="M871" s="426"/>
      <c r="N871" s="426"/>
      <c r="O871" s="426"/>
      <c r="P871" s="426"/>
      <c r="Q871" s="426"/>
      <c r="R871" s="426"/>
      <c r="S871" s="426"/>
      <c r="T871" s="426"/>
      <c r="U871" s="426"/>
      <c r="V871" s="426"/>
      <c r="W871" s="426"/>
      <c r="X871" s="426"/>
      <c r="Y871" s="426"/>
      <c r="Z871" s="426"/>
      <c r="AA871" s="426"/>
    </row>
    <row r="872" spans="1:27" ht="15.75" customHeight="1">
      <c r="A872" s="426"/>
      <c r="B872" s="426"/>
      <c r="C872" s="426"/>
      <c r="D872" s="426"/>
      <c r="E872" s="426"/>
      <c r="F872" s="426"/>
      <c r="G872" s="426"/>
      <c r="H872" s="426"/>
      <c r="I872" s="426"/>
      <c r="J872" s="426"/>
      <c r="K872" s="426"/>
      <c r="L872" s="426"/>
      <c r="M872" s="426"/>
      <c r="N872" s="426"/>
      <c r="O872" s="426"/>
      <c r="P872" s="426"/>
      <c r="Q872" s="426"/>
      <c r="R872" s="426"/>
      <c r="S872" s="426"/>
      <c r="T872" s="426"/>
      <c r="U872" s="426"/>
      <c r="V872" s="426"/>
      <c r="W872" s="426"/>
      <c r="X872" s="426"/>
      <c r="Y872" s="426"/>
      <c r="Z872" s="426"/>
      <c r="AA872" s="426"/>
    </row>
    <row r="873" spans="1:27" ht="15.75" customHeight="1">
      <c r="A873" s="426"/>
      <c r="B873" s="426"/>
      <c r="C873" s="426"/>
      <c r="D873" s="426"/>
      <c r="E873" s="426"/>
      <c r="F873" s="426"/>
      <c r="G873" s="426"/>
      <c r="H873" s="426"/>
      <c r="I873" s="426"/>
      <c r="J873" s="426"/>
      <c r="K873" s="426"/>
      <c r="L873" s="426"/>
      <c r="M873" s="426"/>
      <c r="N873" s="426"/>
      <c r="O873" s="426"/>
      <c r="P873" s="426"/>
      <c r="Q873" s="426"/>
      <c r="R873" s="426"/>
      <c r="S873" s="426"/>
      <c r="T873" s="426"/>
      <c r="U873" s="426"/>
      <c r="V873" s="426"/>
      <c r="W873" s="426"/>
      <c r="X873" s="426"/>
      <c r="Y873" s="426"/>
      <c r="Z873" s="426"/>
      <c r="AA873" s="426"/>
    </row>
    <row r="874" spans="1:27" ht="15.75" customHeight="1">
      <c r="A874" s="426"/>
      <c r="B874" s="426"/>
      <c r="C874" s="426"/>
      <c r="D874" s="426"/>
      <c r="E874" s="426"/>
      <c r="F874" s="426"/>
      <c r="G874" s="426"/>
      <c r="H874" s="426"/>
      <c r="I874" s="426"/>
      <c r="J874" s="426"/>
      <c r="K874" s="426"/>
      <c r="L874" s="426"/>
      <c r="M874" s="426"/>
      <c r="N874" s="426"/>
      <c r="O874" s="426"/>
      <c r="P874" s="426"/>
      <c r="Q874" s="426"/>
      <c r="R874" s="426"/>
      <c r="S874" s="426"/>
      <c r="T874" s="426"/>
      <c r="U874" s="426"/>
      <c r="V874" s="426"/>
      <c r="W874" s="426"/>
      <c r="X874" s="426"/>
      <c r="Y874" s="426"/>
      <c r="Z874" s="426"/>
      <c r="AA874" s="426"/>
    </row>
    <row r="875" spans="1:27" ht="15.75" customHeight="1">
      <c r="A875" s="426"/>
      <c r="B875" s="426"/>
      <c r="C875" s="426"/>
      <c r="D875" s="426"/>
      <c r="E875" s="426"/>
      <c r="F875" s="426"/>
      <c r="G875" s="426"/>
      <c r="H875" s="426"/>
      <c r="I875" s="426"/>
      <c r="J875" s="426"/>
      <c r="K875" s="426"/>
      <c r="L875" s="426"/>
      <c r="M875" s="426"/>
      <c r="N875" s="426"/>
      <c r="O875" s="426"/>
      <c r="P875" s="426"/>
      <c r="Q875" s="426"/>
      <c r="R875" s="426"/>
      <c r="S875" s="426"/>
      <c r="T875" s="426"/>
      <c r="U875" s="426"/>
      <c r="V875" s="426"/>
      <c r="W875" s="426"/>
      <c r="X875" s="426"/>
      <c r="Y875" s="426"/>
      <c r="Z875" s="426"/>
      <c r="AA875" s="426"/>
    </row>
    <row r="876" spans="1:27" ht="15.75" customHeight="1">
      <c r="A876" s="426"/>
      <c r="B876" s="426"/>
      <c r="C876" s="426"/>
      <c r="D876" s="426"/>
      <c r="E876" s="426"/>
      <c r="F876" s="426"/>
      <c r="G876" s="426"/>
      <c r="H876" s="426"/>
      <c r="I876" s="426"/>
      <c r="J876" s="426"/>
      <c r="K876" s="426"/>
      <c r="L876" s="426"/>
      <c r="M876" s="426"/>
      <c r="N876" s="426"/>
      <c r="O876" s="426"/>
      <c r="P876" s="426"/>
      <c r="Q876" s="426"/>
      <c r="R876" s="426"/>
      <c r="S876" s="426"/>
      <c r="T876" s="426"/>
      <c r="U876" s="426"/>
      <c r="V876" s="426"/>
      <c r="W876" s="426"/>
      <c r="X876" s="426"/>
      <c r="Y876" s="426"/>
      <c r="Z876" s="426"/>
      <c r="AA876" s="426"/>
    </row>
    <row r="877" spans="1:27" ht="15.75" customHeight="1">
      <c r="A877" s="426"/>
      <c r="B877" s="426"/>
      <c r="C877" s="426"/>
      <c r="D877" s="426"/>
      <c r="E877" s="426"/>
      <c r="F877" s="426"/>
      <c r="G877" s="426"/>
      <c r="H877" s="426"/>
      <c r="I877" s="426"/>
      <c r="J877" s="426"/>
      <c r="K877" s="426"/>
      <c r="L877" s="426"/>
      <c r="M877" s="426"/>
      <c r="N877" s="426"/>
      <c r="O877" s="426"/>
      <c r="P877" s="426"/>
      <c r="Q877" s="426"/>
      <c r="R877" s="426"/>
      <c r="S877" s="426"/>
      <c r="T877" s="426"/>
      <c r="U877" s="426"/>
      <c r="V877" s="426"/>
      <c r="W877" s="426"/>
      <c r="X877" s="426"/>
      <c r="Y877" s="426"/>
      <c r="Z877" s="426"/>
      <c r="AA877" s="426"/>
    </row>
    <row r="878" spans="1:27" ht="15.75" customHeight="1">
      <c r="A878" s="426"/>
      <c r="B878" s="426"/>
      <c r="C878" s="426"/>
      <c r="D878" s="426"/>
      <c r="E878" s="426"/>
      <c r="F878" s="426"/>
      <c r="G878" s="426"/>
      <c r="H878" s="426"/>
      <c r="I878" s="426"/>
      <c r="J878" s="426"/>
      <c r="K878" s="426"/>
      <c r="L878" s="426"/>
      <c r="M878" s="426"/>
      <c r="N878" s="426"/>
      <c r="O878" s="426"/>
      <c r="P878" s="426"/>
      <c r="Q878" s="426"/>
      <c r="R878" s="426"/>
      <c r="S878" s="426"/>
      <c r="T878" s="426"/>
      <c r="U878" s="426"/>
      <c r="V878" s="426"/>
      <c r="W878" s="426"/>
      <c r="X878" s="426"/>
      <c r="Y878" s="426"/>
      <c r="Z878" s="426"/>
      <c r="AA878" s="426"/>
    </row>
    <row r="879" spans="1:27" ht="15.75" customHeight="1">
      <c r="A879" s="426"/>
      <c r="B879" s="426"/>
      <c r="C879" s="426"/>
      <c r="D879" s="426"/>
      <c r="E879" s="426"/>
      <c r="F879" s="426"/>
      <c r="G879" s="426"/>
      <c r="H879" s="426"/>
      <c r="I879" s="426"/>
      <c r="J879" s="426"/>
      <c r="K879" s="426"/>
      <c r="L879" s="426"/>
      <c r="M879" s="426"/>
      <c r="N879" s="426"/>
      <c r="O879" s="426"/>
      <c r="P879" s="426"/>
      <c r="Q879" s="426"/>
      <c r="R879" s="426"/>
      <c r="S879" s="426"/>
      <c r="T879" s="426"/>
      <c r="U879" s="426"/>
      <c r="V879" s="426"/>
      <c r="W879" s="426"/>
      <c r="X879" s="426"/>
      <c r="Y879" s="426"/>
      <c r="Z879" s="426"/>
      <c r="AA879" s="426"/>
    </row>
    <row r="880" spans="1:27" ht="15.75" customHeight="1">
      <c r="A880" s="426"/>
      <c r="B880" s="426"/>
      <c r="C880" s="426"/>
      <c r="D880" s="426"/>
      <c r="E880" s="426"/>
      <c r="F880" s="426"/>
      <c r="G880" s="426"/>
      <c r="H880" s="426"/>
      <c r="I880" s="426"/>
      <c r="J880" s="426"/>
      <c r="K880" s="426"/>
      <c r="L880" s="426"/>
      <c r="M880" s="426"/>
      <c r="N880" s="426"/>
      <c r="O880" s="426"/>
      <c r="P880" s="426"/>
      <c r="Q880" s="426"/>
      <c r="R880" s="426"/>
      <c r="S880" s="426"/>
      <c r="T880" s="426"/>
      <c r="U880" s="426"/>
      <c r="V880" s="426"/>
      <c r="W880" s="426"/>
      <c r="X880" s="426"/>
      <c r="Y880" s="426"/>
      <c r="Z880" s="426"/>
      <c r="AA880" s="426"/>
    </row>
    <row r="881" spans="1:27" ht="15.75" customHeight="1">
      <c r="A881" s="426"/>
      <c r="B881" s="426"/>
      <c r="C881" s="426"/>
      <c r="D881" s="426"/>
      <c r="E881" s="426"/>
      <c r="F881" s="426"/>
      <c r="G881" s="426"/>
      <c r="H881" s="426"/>
      <c r="I881" s="426"/>
      <c r="J881" s="426"/>
      <c r="K881" s="426"/>
      <c r="L881" s="426"/>
      <c r="M881" s="426"/>
      <c r="N881" s="426"/>
      <c r="O881" s="426"/>
      <c r="P881" s="426"/>
      <c r="Q881" s="426"/>
      <c r="R881" s="426"/>
      <c r="S881" s="426"/>
      <c r="T881" s="426"/>
      <c r="U881" s="426"/>
      <c r="V881" s="426"/>
      <c r="W881" s="426"/>
      <c r="X881" s="426"/>
      <c r="Y881" s="426"/>
      <c r="Z881" s="426"/>
      <c r="AA881" s="426"/>
    </row>
    <row r="882" spans="1:27" ht="15.75" customHeight="1">
      <c r="A882" s="426"/>
      <c r="B882" s="426"/>
      <c r="C882" s="426"/>
      <c r="D882" s="426"/>
      <c r="E882" s="426"/>
      <c r="F882" s="426"/>
      <c r="G882" s="426"/>
      <c r="H882" s="426"/>
      <c r="I882" s="426"/>
      <c r="J882" s="426"/>
      <c r="K882" s="426"/>
      <c r="L882" s="426"/>
      <c r="M882" s="426"/>
      <c r="N882" s="426"/>
      <c r="O882" s="426"/>
      <c r="P882" s="426"/>
      <c r="Q882" s="426"/>
      <c r="R882" s="426"/>
      <c r="S882" s="426"/>
      <c r="T882" s="426"/>
      <c r="U882" s="426"/>
      <c r="V882" s="426"/>
      <c r="W882" s="426"/>
      <c r="X882" s="426"/>
      <c r="Y882" s="426"/>
      <c r="Z882" s="426"/>
      <c r="AA882" s="426"/>
    </row>
    <row r="883" spans="1:27" ht="15.75" customHeight="1">
      <c r="A883" s="426"/>
      <c r="B883" s="426"/>
      <c r="C883" s="426"/>
      <c r="D883" s="426"/>
      <c r="E883" s="426"/>
      <c r="F883" s="426"/>
      <c r="G883" s="426"/>
      <c r="H883" s="426"/>
      <c r="I883" s="426"/>
      <c r="J883" s="426"/>
      <c r="K883" s="426"/>
      <c r="L883" s="426"/>
      <c r="M883" s="426"/>
      <c r="N883" s="426"/>
      <c r="O883" s="426"/>
      <c r="P883" s="426"/>
      <c r="Q883" s="426"/>
      <c r="R883" s="426"/>
      <c r="S883" s="426"/>
      <c r="T883" s="426"/>
      <c r="U883" s="426"/>
      <c r="V883" s="426"/>
      <c r="W883" s="426"/>
      <c r="X883" s="426"/>
      <c r="Y883" s="426"/>
      <c r="Z883" s="426"/>
      <c r="AA883" s="426"/>
    </row>
    <row r="884" spans="1:27" ht="15.75" customHeight="1">
      <c r="A884" s="426"/>
      <c r="B884" s="426"/>
      <c r="C884" s="426"/>
      <c r="D884" s="426"/>
      <c r="E884" s="426"/>
      <c r="F884" s="426"/>
      <c r="G884" s="426"/>
      <c r="H884" s="426"/>
      <c r="I884" s="426"/>
      <c r="J884" s="426"/>
      <c r="K884" s="426"/>
      <c r="L884" s="426"/>
      <c r="M884" s="426"/>
      <c r="N884" s="426"/>
      <c r="O884" s="426"/>
      <c r="P884" s="426"/>
      <c r="Q884" s="426"/>
      <c r="R884" s="426"/>
      <c r="S884" s="426"/>
      <c r="T884" s="426"/>
      <c r="U884" s="426"/>
      <c r="V884" s="426"/>
      <c r="W884" s="426"/>
      <c r="X884" s="426"/>
      <c r="Y884" s="426"/>
      <c r="Z884" s="426"/>
      <c r="AA884" s="426"/>
    </row>
    <row r="885" spans="1:27" ht="15.75" customHeight="1">
      <c r="A885" s="426"/>
      <c r="B885" s="426"/>
      <c r="C885" s="426"/>
      <c r="D885" s="426"/>
      <c r="E885" s="426"/>
      <c r="F885" s="426"/>
      <c r="G885" s="426"/>
      <c r="H885" s="426"/>
      <c r="I885" s="426"/>
      <c r="J885" s="426"/>
      <c r="K885" s="426"/>
      <c r="L885" s="426"/>
      <c r="M885" s="426"/>
      <c r="N885" s="426"/>
      <c r="O885" s="426"/>
      <c r="P885" s="426"/>
      <c r="Q885" s="426"/>
      <c r="R885" s="426"/>
      <c r="S885" s="426"/>
      <c r="T885" s="426"/>
      <c r="U885" s="426"/>
      <c r="V885" s="426"/>
      <c r="W885" s="426"/>
      <c r="X885" s="426"/>
      <c r="Y885" s="426"/>
      <c r="Z885" s="426"/>
      <c r="AA885" s="426"/>
    </row>
    <row r="886" spans="1:27" ht="15.75" customHeight="1">
      <c r="A886" s="426"/>
      <c r="B886" s="426"/>
      <c r="C886" s="426"/>
      <c r="D886" s="426"/>
      <c r="E886" s="426"/>
      <c r="F886" s="426"/>
      <c r="G886" s="426"/>
      <c r="H886" s="426"/>
      <c r="I886" s="426"/>
      <c r="J886" s="426"/>
      <c r="K886" s="426"/>
      <c r="L886" s="426"/>
      <c r="M886" s="426"/>
      <c r="N886" s="426"/>
      <c r="O886" s="426"/>
      <c r="P886" s="426"/>
      <c r="Q886" s="426"/>
      <c r="R886" s="426"/>
      <c r="S886" s="426"/>
      <c r="T886" s="426"/>
      <c r="U886" s="426"/>
      <c r="V886" s="426"/>
      <c r="W886" s="426"/>
      <c r="X886" s="426"/>
      <c r="Y886" s="426"/>
      <c r="Z886" s="426"/>
      <c r="AA886" s="426"/>
    </row>
    <row r="887" spans="1:27" ht="15.75" customHeight="1">
      <c r="A887" s="426"/>
      <c r="B887" s="426"/>
      <c r="C887" s="426"/>
      <c r="D887" s="426"/>
      <c r="E887" s="426"/>
      <c r="F887" s="426"/>
      <c r="G887" s="426"/>
      <c r="H887" s="426"/>
      <c r="I887" s="426"/>
      <c r="J887" s="426"/>
      <c r="K887" s="426"/>
      <c r="L887" s="426"/>
      <c r="M887" s="426"/>
      <c r="N887" s="426"/>
      <c r="O887" s="426"/>
      <c r="P887" s="426"/>
      <c r="Q887" s="426"/>
      <c r="R887" s="426"/>
      <c r="S887" s="426"/>
      <c r="T887" s="426"/>
      <c r="U887" s="426"/>
      <c r="V887" s="426"/>
      <c r="W887" s="426"/>
      <c r="X887" s="426"/>
      <c r="Y887" s="426"/>
      <c r="Z887" s="426"/>
      <c r="AA887" s="426"/>
    </row>
    <row r="888" spans="1:27" ht="15.75" customHeight="1">
      <c r="A888" s="426"/>
      <c r="B888" s="426"/>
      <c r="C888" s="426"/>
      <c r="D888" s="426"/>
      <c r="E888" s="426"/>
      <c r="F888" s="426"/>
      <c r="G888" s="426"/>
      <c r="H888" s="426"/>
      <c r="I888" s="426"/>
      <c r="J888" s="426"/>
      <c r="K888" s="426"/>
      <c r="L888" s="426"/>
      <c r="M888" s="426"/>
      <c r="N888" s="426"/>
      <c r="O888" s="426"/>
      <c r="P888" s="426"/>
      <c r="Q888" s="426"/>
      <c r="R888" s="426"/>
      <c r="S888" s="426"/>
      <c r="T888" s="426"/>
      <c r="U888" s="426"/>
      <c r="V888" s="426"/>
      <c r="W888" s="426"/>
      <c r="X888" s="426"/>
      <c r="Y888" s="426"/>
      <c r="Z888" s="426"/>
      <c r="AA888" s="426"/>
    </row>
    <row r="889" spans="1:27" ht="15.75" customHeight="1">
      <c r="A889" s="426"/>
      <c r="B889" s="426"/>
      <c r="C889" s="426"/>
      <c r="D889" s="426"/>
      <c r="E889" s="426"/>
      <c r="F889" s="426"/>
      <c r="G889" s="426"/>
      <c r="H889" s="426"/>
      <c r="I889" s="426"/>
      <c r="J889" s="426"/>
      <c r="K889" s="426"/>
      <c r="L889" s="426"/>
      <c r="M889" s="426"/>
      <c r="N889" s="426"/>
      <c r="O889" s="426"/>
      <c r="P889" s="426"/>
      <c r="Q889" s="426"/>
      <c r="R889" s="426"/>
      <c r="S889" s="426"/>
      <c r="T889" s="426"/>
      <c r="U889" s="426"/>
      <c r="V889" s="426"/>
      <c r="W889" s="426"/>
      <c r="X889" s="426"/>
      <c r="Y889" s="426"/>
      <c r="Z889" s="426"/>
      <c r="AA889" s="426"/>
    </row>
    <row r="890" spans="1:27" ht="15.75" customHeight="1">
      <c r="A890" s="426"/>
      <c r="B890" s="426"/>
      <c r="C890" s="426"/>
      <c r="D890" s="426"/>
      <c r="E890" s="426"/>
      <c r="F890" s="426"/>
      <c r="G890" s="426"/>
      <c r="H890" s="426"/>
      <c r="I890" s="426"/>
      <c r="J890" s="426"/>
      <c r="K890" s="426"/>
      <c r="L890" s="426"/>
      <c r="M890" s="426"/>
      <c r="N890" s="426"/>
      <c r="O890" s="426"/>
      <c r="P890" s="426"/>
      <c r="Q890" s="426"/>
      <c r="R890" s="426"/>
      <c r="S890" s="426"/>
      <c r="T890" s="426"/>
      <c r="U890" s="426"/>
      <c r="V890" s="426"/>
      <c r="W890" s="426"/>
      <c r="X890" s="426"/>
      <c r="Y890" s="426"/>
      <c r="Z890" s="426"/>
      <c r="AA890" s="426"/>
    </row>
    <row r="891" spans="1:27" ht="15.75" customHeight="1">
      <c r="A891" s="426"/>
      <c r="B891" s="426"/>
      <c r="C891" s="426"/>
      <c r="D891" s="426"/>
      <c r="E891" s="426"/>
      <c r="F891" s="426"/>
      <c r="G891" s="426"/>
      <c r="H891" s="426"/>
      <c r="I891" s="426"/>
      <c r="J891" s="426"/>
      <c r="K891" s="426"/>
      <c r="L891" s="426"/>
      <c r="M891" s="426"/>
      <c r="N891" s="426"/>
      <c r="O891" s="426"/>
      <c r="P891" s="426"/>
      <c r="Q891" s="426"/>
      <c r="R891" s="426"/>
      <c r="S891" s="426"/>
      <c r="T891" s="426"/>
      <c r="U891" s="426"/>
      <c r="V891" s="426"/>
      <c r="W891" s="426"/>
      <c r="X891" s="426"/>
      <c r="Y891" s="426"/>
      <c r="Z891" s="426"/>
      <c r="AA891" s="426"/>
    </row>
    <row r="892" spans="1:27" ht="15.75" customHeight="1">
      <c r="A892" s="426"/>
      <c r="B892" s="426"/>
      <c r="C892" s="426"/>
      <c r="D892" s="426"/>
      <c r="E892" s="426"/>
      <c r="F892" s="426"/>
      <c r="G892" s="426"/>
      <c r="H892" s="426"/>
      <c r="I892" s="426"/>
      <c r="J892" s="426"/>
      <c r="K892" s="426"/>
      <c r="L892" s="426"/>
      <c r="M892" s="426"/>
      <c r="N892" s="426"/>
      <c r="O892" s="426"/>
      <c r="P892" s="426"/>
      <c r="Q892" s="426"/>
      <c r="R892" s="426"/>
      <c r="S892" s="426"/>
      <c r="T892" s="426"/>
      <c r="U892" s="426"/>
      <c r="V892" s="426"/>
      <c r="W892" s="426"/>
      <c r="X892" s="426"/>
      <c r="Y892" s="426"/>
      <c r="Z892" s="426"/>
      <c r="AA892" s="426"/>
    </row>
    <row r="893" spans="1:27" ht="15.75" customHeight="1">
      <c r="A893" s="426"/>
      <c r="B893" s="426"/>
      <c r="C893" s="426"/>
      <c r="D893" s="426"/>
      <c r="E893" s="426"/>
      <c r="F893" s="426"/>
      <c r="G893" s="426"/>
      <c r="H893" s="426"/>
      <c r="I893" s="426"/>
      <c r="J893" s="426"/>
      <c r="K893" s="426"/>
      <c r="L893" s="426"/>
      <c r="M893" s="426"/>
      <c r="N893" s="426"/>
      <c r="O893" s="426"/>
      <c r="P893" s="426"/>
      <c r="Q893" s="426"/>
      <c r="R893" s="426"/>
      <c r="S893" s="426"/>
      <c r="T893" s="426"/>
      <c r="U893" s="426"/>
      <c r="V893" s="426"/>
      <c r="W893" s="426"/>
      <c r="X893" s="426"/>
      <c r="Y893" s="426"/>
      <c r="Z893" s="426"/>
      <c r="AA893" s="426"/>
    </row>
    <row r="894" spans="1:27" ht="15.75" customHeight="1">
      <c r="A894" s="426"/>
      <c r="B894" s="426"/>
      <c r="C894" s="426"/>
      <c r="D894" s="426"/>
      <c r="E894" s="426"/>
      <c r="F894" s="426"/>
      <c r="G894" s="426"/>
      <c r="H894" s="426"/>
      <c r="I894" s="426"/>
      <c r="J894" s="426"/>
      <c r="K894" s="426"/>
      <c r="L894" s="426"/>
      <c r="M894" s="426"/>
      <c r="N894" s="426"/>
      <c r="O894" s="426"/>
      <c r="P894" s="426"/>
      <c r="Q894" s="426"/>
      <c r="R894" s="426"/>
      <c r="S894" s="426"/>
      <c r="T894" s="426"/>
      <c r="U894" s="426"/>
      <c r="V894" s="426"/>
      <c r="W894" s="426"/>
      <c r="X894" s="426"/>
      <c r="Y894" s="426"/>
      <c r="Z894" s="426"/>
      <c r="AA894" s="426"/>
    </row>
    <row r="895" spans="1:27" ht="15.75" customHeight="1">
      <c r="A895" s="426"/>
      <c r="B895" s="426"/>
      <c r="C895" s="426"/>
      <c r="D895" s="426"/>
      <c r="E895" s="426"/>
      <c r="F895" s="426"/>
      <c r="G895" s="426"/>
      <c r="H895" s="426"/>
      <c r="I895" s="426"/>
      <c r="J895" s="426"/>
      <c r="K895" s="426"/>
      <c r="L895" s="426"/>
      <c r="M895" s="426"/>
      <c r="N895" s="426"/>
      <c r="O895" s="426"/>
      <c r="P895" s="426"/>
      <c r="Q895" s="426"/>
      <c r="R895" s="426"/>
      <c r="S895" s="426"/>
      <c r="T895" s="426"/>
      <c r="U895" s="426"/>
      <c r="V895" s="426"/>
      <c r="W895" s="426"/>
      <c r="X895" s="426"/>
      <c r="Y895" s="426"/>
      <c r="Z895" s="426"/>
      <c r="AA895" s="426"/>
    </row>
    <row r="896" spans="1:27" ht="15.75" customHeight="1">
      <c r="A896" s="426"/>
      <c r="B896" s="426"/>
      <c r="C896" s="426"/>
      <c r="D896" s="426"/>
      <c r="E896" s="426"/>
      <c r="F896" s="426"/>
      <c r="G896" s="426"/>
      <c r="H896" s="426"/>
      <c r="I896" s="426"/>
      <c r="J896" s="426"/>
      <c r="K896" s="426"/>
      <c r="L896" s="426"/>
      <c r="M896" s="426"/>
      <c r="N896" s="426"/>
      <c r="O896" s="426"/>
      <c r="P896" s="426"/>
      <c r="Q896" s="426"/>
      <c r="R896" s="426"/>
      <c r="S896" s="426"/>
      <c r="T896" s="426"/>
      <c r="U896" s="426"/>
      <c r="V896" s="426"/>
      <c r="W896" s="426"/>
      <c r="X896" s="426"/>
      <c r="Y896" s="426"/>
      <c r="Z896" s="426"/>
      <c r="AA896" s="426"/>
    </row>
    <row r="897" spans="1:27" ht="15.75" customHeight="1">
      <c r="A897" s="426"/>
      <c r="B897" s="426"/>
      <c r="C897" s="426"/>
      <c r="D897" s="426"/>
      <c r="E897" s="426"/>
      <c r="F897" s="426"/>
      <c r="G897" s="426"/>
      <c r="H897" s="426"/>
      <c r="I897" s="426"/>
      <c r="J897" s="426"/>
      <c r="K897" s="426"/>
      <c r="L897" s="426"/>
      <c r="M897" s="426"/>
      <c r="N897" s="426"/>
      <c r="O897" s="426"/>
      <c r="P897" s="426"/>
      <c r="Q897" s="426"/>
      <c r="R897" s="426"/>
      <c r="S897" s="426"/>
      <c r="T897" s="426"/>
      <c r="U897" s="426"/>
      <c r="V897" s="426"/>
      <c r="W897" s="426"/>
      <c r="X897" s="426"/>
      <c r="Y897" s="426"/>
      <c r="Z897" s="426"/>
      <c r="AA897" s="426"/>
    </row>
    <row r="898" spans="1:27" ht="15.75" customHeight="1">
      <c r="A898" s="426"/>
      <c r="B898" s="426"/>
      <c r="C898" s="426"/>
      <c r="D898" s="426"/>
      <c r="E898" s="426"/>
      <c r="F898" s="426"/>
      <c r="G898" s="426"/>
      <c r="H898" s="426"/>
      <c r="I898" s="426"/>
      <c r="J898" s="426"/>
      <c r="K898" s="426"/>
      <c r="L898" s="426"/>
      <c r="M898" s="426"/>
      <c r="N898" s="426"/>
      <c r="O898" s="426"/>
      <c r="P898" s="426"/>
      <c r="Q898" s="426"/>
      <c r="R898" s="426"/>
      <c r="S898" s="426"/>
      <c r="T898" s="426"/>
      <c r="U898" s="426"/>
      <c r="V898" s="426"/>
      <c r="W898" s="426"/>
      <c r="X898" s="426"/>
      <c r="Y898" s="426"/>
      <c r="Z898" s="426"/>
      <c r="AA898" s="426"/>
    </row>
    <row r="899" spans="1:27" ht="15.75" customHeight="1">
      <c r="A899" s="426"/>
      <c r="B899" s="426"/>
      <c r="C899" s="426"/>
      <c r="D899" s="426"/>
      <c r="E899" s="426"/>
      <c r="F899" s="426"/>
      <c r="G899" s="426"/>
      <c r="H899" s="426"/>
      <c r="I899" s="426"/>
      <c r="J899" s="426"/>
      <c r="K899" s="426"/>
      <c r="L899" s="426"/>
      <c r="M899" s="426"/>
      <c r="N899" s="426"/>
      <c r="O899" s="426"/>
      <c r="P899" s="426"/>
      <c r="Q899" s="426"/>
      <c r="R899" s="426"/>
      <c r="S899" s="426"/>
      <c r="T899" s="426"/>
      <c r="U899" s="426"/>
      <c r="V899" s="426"/>
      <c r="W899" s="426"/>
      <c r="X899" s="426"/>
      <c r="Y899" s="426"/>
      <c r="Z899" s="426"/>
      <c r="AA899" s="426"/>
    </row>
    <row r="900" spans="1:27" ht="15.75" customHeight="1">
      <c r="A900" s="426"/>
      <c r="B900" s="426"/>
      <c r="C900" s="426"/>
      <c r="D900" s="426"/>
      <c r="E900" s="426"/>
      <c r="F900" s="426"/>
      <c r="G900" s="426"/>
      <c r="H900" s="426"/>
      <c r="I900" s="426"/>
      <c r="J900" s="426"/>
      <c r="K900" s="426"/>
      <c r="L900" s="426"/>
      <c r="M900" s="426"/>
      <c r="N900" s="426"/>
      <c r="O900" s="426"/>
      <c r="P900" s="426"/>
      <c r="Q900" s="426"/>
      <c r="R900" s="426"/>
      <c r="S900" s="426"/>
      <c r="T900" s="426"/>
      <c r="U900" s="426"/>
      <c r="V900" s="426"/>
      <c r="W900" s="426"/>
      <c r="X900" s="426"/>
      <c r="Y900" s="426"/>
      <c r="Z900" s="426"/>
      <c r="AA900" s="426"/>
    </row>
    <row r="901" spans="1:27" ht="15.75" customHeight="1">
      <c r="A901" s="426"/>
      <c r="B901" s="426"/>
      <c r="C901" s="426"/>
      <c r="D901" s="426"/>
      <c r="E901" s="426"/>
      <c r="F901" s="426"/>
      <c r="G901" s="426"/>
      <c r="H901" s="426"/>
      <c r="I901" s="426"/>
      <c r="J901" s="426"/>
      <c r="K901" s="426"/>
      <c r="L901" s="426"/>
      <c r="M901" s="426"/>
      <c r="N901" s="426"/>
      <c r="O901" s="426"/>
      <c r="P901" s="426"/>
      <c r="Q901" s="426"/>
      <c r="R901" s="426"/>
      <c r="S901" s="426"/>
      <c r="T901" s="426"/>
      <c r="U901" s="426"/>
      <c r="V901" s="426"/>
      <c r="W901" s="426"/>
      <c r="X901" s="426"/>
      <c r="Y901" s="426"/>
      <c r="Z901" s="426"/>
      <c r="AA901" s="426"/>
    </row>
    <row r="902" spans="1:27" ht="15.75" customHeight="1">
      <c r="A902" s="426"/>
      <c r="B902" s="426"/>
      <c r="C902" s="426"/>
      <c r="D902" s="426"/>
      <c r="E902" s="426"/>
      <c r="F902" s="426"/>
      <c r="G902" s="426"/>
      <c r="H902" s="426"/>
      <c r="I902" s="426"/>
      <c r="J902" s="426"/>
      <c r="K902" s="426"/>
      <c r="L902" s="426"/>
      <c r="M902" s="426"/>
      <c r="N902" s="426"/>
      <c r="O902" s="426"/>
      <c r="P902" s="426"/>
      <c r="Q902" s="426"/>
      <c r="R902" s="426"/>
      <c r="S902" s="426"/>
      <c r="T902" s="426"/>
      <c r="U902" s="426"/>
      <c r="V902" s="426"/>
      <c r="W902" s="426"/>
      <c r="X902" s="426"/>
      <c r="Y902" s="426"/>
      <c r="Z902" s="426"/>
      <c r="AA902" s="426"/>
    </row>
    <row r="903" spans="1:27" ht="15.75" customHeight="1">
      <c r="A903" s="426"/>
      <c r="B903" s="426"/>
      <c r="C903" s="426"/>
      <c r="D903" s="426"/>
      <c r="E903" s="426"/>
      <c r="F903" s="426"/>
      <c r="G903" s="426"/>
      <c r="H903" s="426"/>
      <c r="I903" s="426"/>
      <c r="J903" s="426"/>
      <c r="K903" s="426"/>
      <c r="L903" s="426"/>
      <c r="M903" s="426"/>
      <c r="N903" s="426"/>
      <c r="O903" s="426"/>
      <c r="P903" s="426"/>
      <c r="Q903" s="426"/>
      <c r="R903" s="426"/>
      <c r="S903" s="426"/>
      <c r="T903" s="426"/>
      <c r="U903" s="426"/>
      <c r="V903" s="426"/>
      <c r="W903" s="426"/>
      <c r="X903" s="426"/>
      <c r="Y903" s="426"/>
      <c r="Z903" s="426"/>
      <c r="AA903" s="426"/>
    </row>
    <row r="904" spans="1:27" ht="15.75" customHeight="1">
      <c r="A904" s="426"/>
      <c r="B904" s="426"/>
      <c r="C904" s="426"/>
      <c r="D904" s="426"/>
      <c r="E904" s="426"/>
      <c r="F904" s="426"/>
      <c r="G904" s="426"/>
      <c r="H904" s="426"/>
      <c r="I904" s="426"/>
      <c r="J904" s="426"/>
      <c r="K904" s="426"/>
      <c r="L904" s="426"/>
      <c r="M904" s="426"/>
      <c r="N904" s="426"/>
      <c r="O904" s="426"/>
      <c r="P904" s="426"/>
      <c r="Q904" s="426"/>
      <c r="R904" s="426"/>
      <c r="S904" s="426"/>
      <c r="T904" s="426"/>
      <c r="U904" s="426"/>
      <c r="V904" s="426"/>
      <c r="W904" s="426"/>
      <c r="X904" s="426"/>
      <c r="Y904" s="426"/>
      <c r="Z904" s="426"/>
      <c r="AA904" s="426"/>
    </row>
    <row r="905" spans="1:27" ht="15.75" customHeight="1">
      <c r="A905" s="426"/>
      <c r="B905" s="426"/>
      <c r="C905" s="426"/>
      <c r="D905" s="426"/>
      <c r="E905" s="426"/>
      <c r="F905" s="426"/>
      <c r="G905" s="426"/>
      <c r="H905" s="426"/>
      <c r="I905" s="426"/>
      <c r="J905" s="426"/>
      <c r="K905" s="426"/>
      <c r="L905" s="426"/>
      <c r="M905" s="426"/>
      <c r="N905" s="426"/>
      <c r="O905" s="426"/>
      <c r="P905" s="426"/>
      <c r="Q905" s="426"/>
      <c r="R905" s="426"/>
      <c r="S905" s="426"/>
      <c r="T905" s="426"/>
      <c r="U905" s="426"/>
      <c r="V905" s="426"/>
      <c r="W905" s="426"/>
      <c r="X905" s="426"/>
      <c r="Y905" s="426"/>
      <c r="Z905" s="426"/>
      <c r="AA905" s="426"/>
    </row>
    <row r="906" spans="1:27" ht="15.75" customHeight="1">
      <c r="A906" s="426"/>
      <c r="B906" s="426"/>
      <c r="C906" s="426"/>
      <c r="D906" s="426"/>
      <c r="E906" s="426"/>
      <c r="F906" s="426"/>
      <c r="G906" s="426"/>
      <c r="H906" s="426"/>
      <c r="I906" s="426"/>
      <c r="J906" s="426"/>
      <c r="K906" s="426"/>
      <c r="L906" s="426"/>
      <c r="M906" s="426"/>
      <c r="N906" s="426"/>
      <c r="O906" s="426"/>
      <c r="P906" s="426"/>
      <c r="Q906" s="426"/>
      <c r="R906" s="426"/>
      <c r="S906" s="426"/>
      <c r="T906" s="426"/>
      <c r="U906" s="426"/>
      <c r="V906" s="426"/>
      <c r="W906" s="426"/>
      <c r="X906" s="426"/>
      <c r="Y906" s="426"/>
      <c r="Z906" s="426"/>
      <c r="AA906" s="426"/>
    </row>
    <row r="907" spans="1:27" ht="15.75" customHeight="1">
      <c r="A907" s="426"/>
      <c r="B907" s="426"/>
      <c r="C907" s="426"/>
      <c r="D907" s="426"/>
      <c r="E907" s="426"/>
      <c r="F907" s="426"/>
      <c r="G907" s="426"/>
      <c r="H907" s="426"/>
      <c r="I907" s="426"/>
      <c r="J907" s="426"/>
      <c r="K907" s="426"/>
      <c r="L907" s="426"/>
      <c r="M907" s="426"/>
      <c r="N907" s="426"/>
      <c r="O907" s="426"/>
      <c r="P907" s="426"/>
      <c r="Q907" s="426"/>
      <c r="R907" s="426"/>
      <c r="S907" s="426"/>
      <c r="T907" s="426"/>
      <c r="U907" s="426"/>
      <c r="V907" s="426"/>
      <c r="W907" s="426"/>
      <c r="X907" s="426"/>
      <c r="Y907" s="426"/>
      <c r="Z907" s="426"/>
      <c r="AA907" s="426"/>
    </row>
    <row r="908" spans="1:27" ht="15.75" customHeight="1">
      <c r="A908" s="426"/>
      <c r="B908" s="426"/>
      <c r="C908" s="426"/>
      <c r="D908" s="426"/>
      <c r="E908" s="426"/>
      <c r="F908" s="426"/>
      <c r="G908" s="426"/>
      <c r="H908" s="426"/>
      <c r="I908" s="426"/>
      <c r="J908" s="426"/>
      <c r="K908" s="426"/>
      <c r="L908" s="426"/>
      <c r="M908" s="426"/>
      <c r="N908" s="426"/>
      <c r="O908" s="426"/>
      <c r="P908" s="426"/>
      <c r="Q908" s="426"/>
      <c r="R908" s="426"/>
      <c r="S908" s="426"/>
      <c r="T908" s="426"/>
      <c r="U908" s="426"/>
      <c r="V908" s="426"/>
      <c r="W908" s="426"/>
      <c r="X908" s="426"/>
      <c r="Y908" s="426"/>
      <c r="Z908" s="426"/>
      <c r="AA908" s="426"/>
    </row>
    <row r="909" spans="1:27" ht="15.75" customHeight="1">
      <c r="A909" s="426"/>
      <c r="B909" s="426"/>
      <c r="C909" s="426"/>
      <c r="D909" s="426"/>
      <c r="E909" s="426"/>
      <c r="F909" s="426"/>
      <c r="G909" s="426"/>
      <c r="H909" s="426"/>
      <c r="I909" s="426"/>
      <c r="J909" s="426"/>
      <c r="K909" s="426"/>
      <c r="L909" s="426"/>
      <c r="M909" s="426"/>
      <c r="N909" s="426"/>
      <c r="O909" s="426"/>
      <c r="P909" s="426"/>
      <c r="Q909" s="426"/>
      <c r="R909" s="426"/>
      <c r="S909" s="426"/>
      <c r="T909" s="426"/>
      <c r="U909" s="426"/>
      <c r="V909" s="426"/>
      <c r="W909" s="426"/>
      <c r="X909" s="426"/>
      <c r="Y909" s="426"/>
      <c r="Z909" s="426"/>
      <c r="AA909" s="426"/>
    </row>
    <row r="910" spans="1:27" ht="15.75" customHeight="1">
      <c r="A910" s="426"/>
      <c r="B910" s="426"/>
      <c r="C910" s="426"/>
      <c r="D910" s="426"/>
      <c r="E910" s="426"/>
      <c r="F910" s="426"/>
      <c r="G910" s="426"/>
      <c r="H910" s="426"/>
      <c r="I910" s="426"/>
      <c r="J910" s="426"/>
      <c r="K910" s="426"/>
      <c r="L910" s="426"/>
      <c r="M910" s="426"/>
      <c r="N910" s="426"/>
      <c r="O910" s="426"/>
      <c r="P910" s="426"/>
      <c r="Q910" s="426"/>
      <c r="R910" s="426"/>
      <c r="S910" s="426"/>
      <c r="T910" s="426"/>
      <c r="U910" s="426"/>
      <c r="V910" s="426"/>
      <c r="W910" s="426"/>
      <c r="X910" s="426"/>
      <c r="Y910" s="426"/>
      <c r="Z910" s="426"/>
      <c r="AA910" s="426"/>
    </row>
    <row r="911" spans="1:27" ht="15.75" customHeight="1">
      <c r="A911" s="426"/>
      <c r="B911" s="426"/>
      <c r="C911" s="426"/>
      <c r="D911" s="426"/>
      <c r="E911" s="426"/>
      <c r="F911" s="426"/>
      <c r="G911" s="426"/>
      <c r="H911" s="426"/>
      <c r="I911" s="426"/>
      <c r="J911" s="426"/>
      <c r="K911" s="426"/>
      <c r="L911" s="426"/>
      <c r="M911" s="426"/>
      <c r="N911" s="426"/>
      <c r="O911" s="426"/>
      <c r="P911" s="426"/>
      <c r="Q911" s="426"/>
      <c r="R911" s="426"/>
      <c r="S911" s="426"/>
      <c r="T911" s="426"/>
      <c r="U911" s="426"/>
      <c r="V911" s="426"/>
      <c r="W911" s="426"/>
      <c r="X911" s="426"/>
      <c r="Y911" s="426"/>
      <c r="Z911" s="426"/>
      <c r="AA911" s="426"/>
    </row>
    <row r="912" spans="1:27" ht="15.75" customHeight="1">
      <c r="A912" s="426"/>
      <c r="B912" s="426"/>
      <c r="C912" s="426"/>
      <c r="D912" s="426"/>
      <c r="E912" s="426"/>
      <c r="F912" s="426"/>
      <c r="G912" s="426"/>
      <c r="H912" s="426"/>
      <c r="I912" s="426"/>
      <c r="J912" s="426"/>
      <c r="K912" s="426"/>
      <c r="L912" s="426"/>
      <c r="M912" s="426"/>
      <c r="N912" s="426"/>
      <c r="O912" s="426"/>
      <c r="P912" s="426"/>
      <c r="Q912" s="426"/>
      <c r="R912" s="426"/>
      <c r="S912" s="426"/>
      <c r="T912" s="426"/>
      <c r="U912" s="426"/>
      <c r="V912" s="426"/>
      <c r="W912" s="426"/>
      <c r="X912" s="426"/>
      <c r="Y912" s="426"/>
      <c r="Z912" s="426"/>
      <c r="AA912" s="426"/>
    </row>
    <row r="913" spans="1:27" ht="15.75" customHeight="1">
      <c r="A913" s="426"/>
      <c r="B913" s="426"/>
      <c r="C913" s="426"/>
      <c r="D913" s="426"/>
      <c r="E913" s="426"/>
      <c r="F913" s="426"/>
      <c r="G913" s="426"/>
      <c r="H913" s="426"/>
      <c r="I913" s="426"/>
      <c r="J913" s="426"/>
      <c r="K913" s="426"/>
      <c r="L913" s="426"/>
      <c r="M913" s="426"/>
      <c r="N913" s="426"/>
      <c r="O913" s="426"/>
      <c r="P913" s="426"/>
      <c r="Q913" s="426"/>
      <c r="R913" s="426"/>
      <c r="S913" s="426"/>
      <c r="T913" s="426"/>
      <c r="U913" s="426"/>
      <c r="V913" s="426"/>
      <c r="W913" s="426"/>
      <c r="X913" s="426"/>
      <c r="Y913" s="426"/>
      <c r="Z913" s="426"/>
      <c r="AA913" s="426"/>
    </row>
    <row r="914" spans="1:27" ht="15.75" customHeight="1">
      <c r="A914" s="426"/>
      <c r="B914" s="426"/>
      <c r="C914" s="426"/>
      <c r="D914" s="426"/>
      <c r="E914" s="426"/>
      <c r="F914" s="426"/>
      <c r="G914" s="426"/>
      <c r="H914" s="426"/>
      <c r="I914" s="426"/>
      <c r="J914" s="426"/>
      <c r="K914" s="426"/>
      <c r="L914" s="426"/>
      <c r="M914" s="426"/>
      <c r="N914" s="426"/>
      <c r="O914" s="426"/>
      <c r="P914" s="426"/>
      <c r="Q914" s="426"/>
      <c r="R914" s="426"/>
      <c r="S914" s="426"/>
      <c r="T914" s="426"/>
      <c r="U914" s="426"/>
      <c r="V914" s="426"/>
      <c r="W914" s="426"/>
      <c r="X914" s="426"/>
      <c r="Y914" s="426"/>
      <c r="Z914" s="426"/>
      <c r="AA914" s="426"/>
    </row>
    <row r="915" spans="1:27" ht="15.75" customHeight="1">
      <c r="A915" s="426"/>
      <c r="B915" s="426"/>
      <c r="C915" s="426"/>
      <c r="D915" s="426"/>
      <c r="E915" s="426"/>
      <c r="F915" s="426"/>
      <c r="G915" s="426"/>
      <c r="H915" s="426"/>
      <c r="I915" s="426"/>
      <c r="J915" s="426"/>
      <c r="K915" s="426"/>
      <c r="L915" s="426"/>
      <c r="M915" s="426"/>
      <c r="N915" s="426"/>
      <c r="O915" s="426"/>
      <c r="P915" s="426"/>
      <c r="Q915" s="426"/>
      <c r="R915" s="426"/>
      <c r="S915" s="426"/>
      <c r="T915" s="426"/>
      <c r="U915" s="426"/>
      <c r="V915" s="426"/>
      <c r="W915" s="426"/>
      <c r="X915" s="426"/>
      <c r="Y915" s="426"/>
      <c r="Z915" s="426"/>
      <c r="AA915" s="426"/>
    </row>
    <row r="916" spans="1:27" ht="15.75" customHeight="1">
      <c r="A916" s="426"/>
      <c r="B916" s="426"/>
      <c r="C916" s="426"/>
      <c r="D916" s="426"/>
      <c r="E916" s="426"/>
      <c r="F916" s="426"/>
      <c r="G916" s="426"/>
      <c r="H916" s="426"/>
      <c r="I916" s="426"/>
      <c r="J916" s="426"/>
      <c r="K916" s="426"/>
      <c r="L916" s="426"/>
      <c r="M916" s="426"/>
      <c r="N916" s="426"/>
      <c r="O916" s="426"/>
      <c r="P916" s="426"/>
      <c r="Q916" s="426"/>
      <c r="R916" s="426"/>
      <c r="S916" s="426"/>
      <c r="T916" s="426"/>
      <c r="U916" s="426"/>
      <c r="V916" s="426"/>
      <c r="W916" s="426"/>
      <c r="X916" s="426"/>
      <c r="Y916" s="426"/>
      <c r="Z916" s="426"/>
      <c r="AA916" s="426"/>
    </row>
    <row r="917" spans="1:27" ht="15.75" customHeight="1">
      <c r="A917" s="426"/>
      <c r="B917" s="426"/>
      <c r="C917" s="426"/>
      <c r="D917" s="426"/>
      <c r="E917" s="426"/>
      <c r="F917" s="426"/>
      <c r="G917" s="426"/>
      <c r="H917" s="426"/>
      <c r="I917" s="426"/>
      <c r="J917" s="426"/>
      <c r="K917" s="426"/>
      <c r="L917" s="426"/>
      <c r="M917" s="426"/>
      <c r="N917" s="426"/>
      <c r="O917" s="426"/>
      <c r="P917" s="426"/>
      <c r="Q917" s="426"/>
      <c r="R917" s="426"/>
      <c r="S917" s="426"/>
      <c r="T917" s="426"/>
      <c r="U917" s="426"/>
      <c r="V917" s="426"/>
      <c r="W917" s="426"/>
      <c r="X917" s="426"/>
      <c r="Y917" s="426"/>
      <c r="Z917" s="426"/>
      <c r="AA917" s="426"/>
    </row>
    <row r="918" spans="1:27" ht="15.75" customHeight="1">
      <c r="A918" s="426"/>
      <c r="B918" s="426"/>
      <c r="C918" s="426"/>
      <c r="D918" s="426"/>
      <c r="E918" s="426"/>
      <c r="F918" s="426"/>
      <c r="G918" s="426"/>
      <c r="H918" s="426"/>
      <c r="I918" s="426"/>
      <c r="J918" s="426"/>
      <c r="K918" s="426"/>
      <c r="L918" s="426"/>
      <c r="M918" s="426"/>
      <c r="N918" s="426"/>
      <c r="O918" s="426"/>
      <c r="P918" s="426"/>
      <c r="Q918" s="426"/>
      <c r="R918" s="426"/>
      <c r="S918" s="426"/>
      <c r="T918" s="426"/>
      <c r="U918" s="426"/>
      <c r="V918" s="426"/>
      <c r="W918" s="426"/>
      <c r="X918" s="426"/>
      <c r="Y918" s="426"/>
      <c r="Z918" s="426"/>
      <c r="AA918" s="426"/>
    </row>
    <row r="919" spans="1:27" ht="15.75" customHeight="1">
      <c r="A919" s="426"/>
      <c r="B919" s="426"/>
      <c r="C919" s="426"/>
      <c r="D919" s="426"/>
      <c r="E919" s="426"/>
      <c r="F919" s="426"/>
      <c r="G919" s="426"/>
      <c r="H919" s="426"/>
      <c r="I919" s="426"/>
      <c r="J919" s="426"/>
      <c r="K919" s="426"/>
      <c r="L919" s="426"/>
      <c r="M919" s="426"/>
      <c r="N919" s="426"/>
      <c r="O919" s="426"/>
      <c r="P919" s="426"/>
      <c r="Q919" s="426"/>
      <c r="R919" s="426"/>
      <c r="S919" s="426"/>
      <c r="T919" s="426"/>
      <c r="U919" s="426"/>
      <c r="V919" s="426"/>
      <c r="W919" s="426"/>
      <c r="X919" s="426"/>
      <c r="Y919" s="426"/>
      <c r="Z919" s="426"/>
      <c r="AA919" s="426"/>
    </row>
    <row r="920" spans="1:27" ht="15.75" customHeight="1">
      <c r="A920" s="426"/>
      <c r="B920" s="426"/>
      <c r="C920" s="426"/>
      <c r="D920" s="426"/>
      <c r="E920" s="426"/>
      <c r="F920" s="426"/>
      <c r="G920" s="426"/>
      <c r="H920" s="426"/>
      <c r="I920" s="426"/>
      <c r="J920" s="426"/>
      <c r="K920" s="426"/>
      <c r="L920" s="426"/>
      <c r="M920" s="426"/>
      <c r="N920" s="426"/>
      <c r="O920" s="426"/>
      <c r="P920" s="426"/>
      <c r="Q920" s="426"/>
      <c r="R920" s="426"/>
      <c r="S920" s="426"/>
      <c r="T920" s="426"/>
      <c r="U920" s="426"/>
      <c r="V920" s="426"/>
      <c r="W920" s="426"/>
      <c r="X920" s="426"/>
      <c r="Y920" s="426"/>
      <c r="Z920" s="426"/>
      <c r="AA920" s="426"/>
    </row>
    <row r="921" spans="1:27" ht="15.75" customHeight="1">
      <c r="A921" s="426"/>
      <c r="B921" s="426"/>
      <c r="C921" s="426"/>
      <c r="D921" s="426"/>
      <c r="E921" s="426"/>
      <c r="F921" s="426"/>
      <c r="G921" s="426"/>
      <c r="H921" s="426"/>
      <c r="I921" s="426"/>
      <c r="J921" s="426"/>
      <c r="K921" s="426"/>
      <c r="L921" s="426"/>
      <c r="M921" s="426"/>
      <c r="N921" s="426"/>
      <c r="O921" s="426"/>
      <c r="P921" s="426"/>
      <c r="Q921" s="426"/>
      <c r="R921" s="426"/>
      <c r="S921" s="426"/>
      <c r="T921" s="426"/>
      <c r="U921" s="426"/>
      <c r="V921" s="426"/>
      <c r="W921" s="426"/>
      <c r="X921" s="426"/>
      <c r="Y921" s="426"/>
      <c r="Z921" s="426"/>
      <c r="AA921" s="426"/>
    </row>
    <row r="922" spans="1:27" ht="15.75" customHeight="1">
      <c r="A922" s="426"/>
      <c r="B922" s="426"/>
      <c r="C922" s="426"/>
      <c r="D922" s="426"/>
      <c r="E922" s="426"/>
      <c r="F922" s="426"/>
      <c r="G922" s="426"/>
      <c r="H922" s="426"/>
      <c r="I922" s="426"/>
      <c r="J922" s="426"/>
      <c r="K922" s="426"/>
      <c r="L922" s="426"/>
      <c r="M922" s="426"/>
      <c r="N922" s="426"/>
      <c r="O922" s="426"/>
      <c r="P922" s="426"/>
      <c r="Q922" s="426"/>
      <c r="R922" s="426"/>
      <c r="S922" s="426"/>
      <c r="T922" s="426"/>
      <c r="U922" s="426"/>
      <c r="V922" s="426"/>
      <c r="W922" s="426"/>
      <c r="X922" s="426"/>
      <c r="Y922" s="426"/>
      <c r="Z922" s="426"/>
      <c r="AA922" s="426"/>
    </row>
    <row r="923" spans="1:27" ht="15.75" customHeight="1">
      <c r="A923" s="426"/>
      <c r="B923" s="426"/>
      <c r="C923" s="426"/>
      <c r="D923" s="426"/>
      <c r="E923" s="426"/>
      <c r="F923" s="426"/>
      <c r="G923" s="426"/>
      <c r="H923" s="426"/>
      <c r="I923" s="426"/>
      <c r="J923" s="426"/>
      <c r="K923" s="426"/>
      <c r="L923" s="426"/>
      <c r="M923" s="426"/>
      <c r="N923" s="426"/>
      <c r="O923" s="426"/>
      <c r="P923" s="426"/>
      <c r="Q923" s="426"/>
      <c r="R923" s="426"/>
      <c r="S923" s="426"/>
      <c r="T923" s="426"/>
      <c r="U923" s="426"/>
      <c r="V923" s="426"/>
      <c r="W923" s="426"/>
      <c r="X923" s="426"/>
      <c r="Y923" s="426"/>
      <c r="Z923" s="426"/>
      <c r="AA923" s="426"/>
    </row>
    <row r="924" spans="1:27" ht="15.75" customHeight="1">
      <c r="A924" s="426"/>
      <c r="B924" s="426"/>
      <c r="C924" s="426"/>
      <c r="D924" s="426"/>
      <c r="E924" s="426"/>
      <c r="F924" s="426"/>
      <c r="G924" s="426"/>
      <c r="H924" s="426"/>
      <c r="I924" s="426"/>
      <c r="J924" s="426"/>
      <c r="K924" s="426"/>
      <c r="L924" s="426"/>
      <c r="M924" s="426"/>
      <c r="N924" s="426"/>
      <c r="O924" s="426"/>
      <c r="P924" s="426"/>
      <c r="Q924" s="426"/>
      <c r="R924" s="426"/>
      <c r="S924" s="426"/>
      <c r="T924" s="426"/>
      <c r="U924" s="426"/>
      <c r="V924" s="426"/>
      <c r="W924" s="426"/>
      <c r="X924" s="426"/>
      <c r="Y924" s="426"/>
      <c r="Z924" s="426"/>
      <c r="AA924" s="426"/>
    </row>
    <row r="925" spans="1:27" ht="15.75" customHeight="1">
      <c r="A925" s="426"/>
      <c r="B925" s="426"/>
      <c r="C925" s="426"/>
      <c r="D925" s="426"/>
      <c r="E925" s="426"/>
      <c r="F925" s="426"/>
      <c r="G925" s="426"/>
      <c r="H925" s="426"/>
      <c r="I925" s="426"/>
      <c r="J925" s="426"/>
      <c r="K925" s="426"/>
      <c r="L925" s="426"/>
      <c r="M925" s="426"/>
      <c r="N925" s="426"/>
      <c r="O925" s="426"/>
      <c r="P925" s="426"/>
      <c r="Q925" s="426"/>
      <c r="R925" s="426"/>
      <c r="S925" s="426"/>
      <c r="T925" s="426"/>
      <c r="U925" s="426"/>
      <c r="V925" s="426"/>
      <c r="W925" s="426"/>
      <c r="X925" s="426"/>
      <c r="Y925" s="426"/>
      <c r="Z925" s="426"/>
      <c r="AA925" s="426"/>
    </row>
    <row r="926" spans="1:27" ht="15.75" customHeight="1">
      <c r="A926" s="426"/>
      <c r="B926" s="426"/>
      <c r="C926" s="426"/>
      <c r="D926" s="426"/>
      <c r="E926" s="426"/>
      <c r="F926" s="426"/>
      <c r="G926" s="426"/>
      <c r="H926" s="426"/>
      <c r="I926" s="426"/>
      <c r="J926" s="426"/>
      <c r="K926" s="426"/>
      <c r="L926" s="426"/>
      <c r="M926" s="426"/>
      <c r="N926" s="426"/>
      <c r="O926" s="426"/>
      <c r="P926" s="426"/>
      <c r="Q926" s="426"/>
      <c r="R926" s="426"/>
      <c r="S926" s="426"/>
      <c r="T926" s="426"/>
      <c r="U926" s="426"/>
      <c r="V926" s="426"/>
      <c r="W926" s="426"/>
      <c r="X926" s="426"/>
      <c r="Y926" s="426"/>
      <c r="Z926" s="426"/>
      <c r="AA926" s="426"/>
    </row>
    <row r="927" spans="1:27" ht="15.75" customHeight="1">
      <c r="A927" s="426"/>
      <c r="B927" s="426"/>
      <c r="C927" s="426"/>
      <c r="D927" s="426"/>
      <c r="E927" s="426"/>
      <c r="F927" s="426"/>
      <c r="G927" s="426"/>
      <c r="H927" s="426"/>
      <c r="I927" s="426"/>
      <c r="J927" s="426"/>
      <c r="K927" s="426"/>
      <c r="L927" s="426"/>
      <c r="M927" s="426"/>
      <c r="N927" s="426"/>
      <c r="O927" s="426"/>
      <c r="P927" s="426"/>
      <c r="Q927" s="426"/>
      <c r="R927" s="426"/>
      <c r="S927" s="426"/>
      <c r="T927" s="426"/>
      <c r="U927" s="426"/>
      <c r="V927" s="426"/>
      <c r="W927" s="426"/>
      <c r="X927" s="426"/>
      <c r="Y927" s="426"/>
      <c r="Z927" s="426"/>
      <c r="AA927" s="426"/>
    </row>
    <row r="928" spans="1:27" ht="15.75" customHeight="1">
      <c r="A928" s="426"/>
      <c r="B928" s="426"/>
      <c r="C928" s="426"/>
      <c r="D928" s="426"/>
      <c r="E928" s="426"/>
      <c r="F928" s="426"/>
      <c r="G928" s="426"/>
      <c r="H928" s="426"/>
      <c r="I928" s="426"/>
      <c r="J928" s="426"/>
      <c r="K928" s="426"/>
      <c r="L928" s="426"/>
      <c r="M928" s="426"/>
      <c r="N928" s="426"/>
      <c r="O928" s="426"/>
      <c r="P928" s="426"/>
      <c r="Q928" s="426"/>
      <c r="R928" s="426"/>
      <c r="S928" s="426"/>
      <c r="T928" s="426"/>
      <c r="U928" s="426"/>
      <c r="V928" s="426"/>
      <c r="W928" s="426"/>
      <c r="X928" s="426"/>
      <c r="Y928" s="426"/>
      <c r="Z928" s="426"/>
      <c r="AA928" s="426"/>
    </row>
    <row r="929" spans="1:27" ht="15.75" customHeight="1">
      <c r="A929" s="426"/>
      <c r="B929" s="426"/>
      <c r="C929" s="426"/>
      <c r="D929" s="426"/>
      <c r="E929" s="426"/>
      <c r="F929" s="426"/>
      <c r="G929" s="426"/>
      <c r="H929" s="426"/>
      <c r="I929" s="426"/>
      <c r="J929" s="426"/>
      <c r="K929" s="426"/>
      <c r="L929" s="426"/>
      <c r="M929" s="426"/>
      <c r="N929" s="426"/>
      <c r="O929" s="426"/>
      <c r="P929" s="426"/>
      <c r="Q929" s="426"/>
      <c r="R929" s="426"/>
      <c r="S929" s="426"/>
      <c r="T929" s="426"/>
      <c r="U929" s="426"/>
      <c r="V929" s="426"/>
      <c r="W929" s="426"/>
      <c r="X929" s="426"/>
      <c r="Y929" s="426"/>
      <c r="Z929" s="426"/>
      <c r="AA929" s="426"/>
    </row>
    <row r="930" spans="1:27" ht="15.75" customHeight="1">
      <c r="A930" s="426"/>
      <c r="B930" s="426"/>
      <c r="C930" s="426"/>
      <c r="D930" s="426"/>
      <c r="E930" s="426"/>
      <c r="F930" s="426"/>
      <c r="G930" s="426"/>
      <c r="H930" s="426"/>
      <c r="I930" s="426"/>
      <c r="J930" s="426"/>
      <c r="K930" s="426"/>
      <c r="L930" s="426"/>
      <c r="M930" s="426"/>
      <c r="N930" s="426"/>
      <c r="O930" s="426"/>
      <c r="P930" s="426"/>
      <c r="Q930" s="426"/>
      <c r="R930" s="426"/>
      <c r="S930" s="426"/>
      <c r="T930" s="426"/>
      <c r="U930" s="426"/>
      <c r="V930" s="426"/>
      <c r="W930" s="426"/>
      <c r="X930" s="426"/>
      <c r="Y930" s="426"/>
      <c r="Z930" s="426"/>
      <c r="AA930" s="426"/>
    </row>
    <row r="931" spans="1:27" ht="15.75" customHeight="1">
      <c r="A931" s="426"/>
      <c r="B931" s="426"/>
      <c r="C931" s="426"/>
      <c r="D931" s="426"/>
      <c r="E931" s="426"/>
      <c r="F931" s="426"/>
      <c r="G931" s="426"/>
      <c r="H931" s="426"/>
      <c r="I931" s="426"/>
      <c r="J931" s="426"/>
      <c r="K931" s="426"/>
      <c r="L931" s="426"/>
      <c r="M931" s="426"/>
      <c r="N931" s="426"/>
      <c r="O931" s="426"/>
      <c r="P931" s="426"/>
      <c r="Q931" s="426"/>
      <c r="R931" s="426"/>
      <c r="S931" s="426"/>
      <c r="T931" s="426"/>
      <c r="U931" s="426"/>
      <c r="V931" s="426"/>
      <c r="W931" s="426"/>
      <c r="X931" s="426"/>
      <c r="Y931" s="426"/>
      <c r="Z931" s="426"/>
      <c r="AA931" s="426"/>
    </row>
    <row r="932" spans="1:27" ht="15.75" customHeight="1">
      <c r="A932" s="426"/>
      <c r="B932" s="426"/>
      <c r="C932" s="426"/>
      <c r="D932" s="426"/>
      <c r="E932" s="426"/>
      <c r="F932" s="426"/>
      <c r="G932" s="426"/>
      <c r="H932" s="426"/>
      <c r="I932" s="426"/>
      <c r="J932" s="426"/>
      <c r="K932" s="426"/>
      <c r="L932" s="426"/>
      <c r="M932" s="426"/>
      <c r="N932" s="426"/>
      <c r="O932" s="426"/>
      <c r="P932" s="426"/>
      <c r="Q932" s="426"/>
      <c r="R932" s="426"/>
      <c r="S932" s="426"/>
      <c r="T932" s="426"/>
      <c r="U932" s="426"/>
      <c r="V932" s="426"/>
      <c r="W932" s="426"/>
      <c r="X932" s="426"/>
      <c r="Y932" s="426"/>
      <c r="Z932" s="426"/>
      <c r="AA932" s="426"/>
    </row>
    <row r="933" spans="1:27" ht="15.75" customHeight="1">
      <c r="A933" s="426"/>
      <c r="B933" s="426"/>
      <c r="C933" s="426"/>
      <c r="D933" s="426"/>
      <c r="E933" s="426"/>
      <c r="F933" s="426"/>
      <c r="G933" s="426"/>
      <c r="H933" s="426"/>
      <c r="I933" s="426"/>
      <c r="J933" s="426"/>
      <c r="K933" s="426"/>
      <c r="L933" s="426"/>
      <c r="M933" s="426"/>
      <c r="N933" s="426"/>
      <c r="O933" s="426"/>
      <c r="P933" s="426"/>
      <c r="Q933" s="426"/>
      <c r="R933" s="426"/>
      <c r="S933" s="426"/>
      <c r="T933" s="426"/>
      <c r="U933" s="426"/>
      <c r="V933" s="426"/>
      <c r="W933" s="426"/>
      <c r="X933" s="426"/>
      <c r="Y933" s="426"/>
      <c r="Z933" s="426"/>
      <c r="AA933" s="426"/>
    </row>
    <row r="934" spans="1:27" ht="15.75" customHeight="1">
      <c r="A934" s="426"/>
      <c r="B934" s="426"/>
      <c r="C934" s="426"/>
      <c r="D934" s="426"/>
      <c r="E934" s="426"/>
      <c r="F934" s="426"/>
      <c r="G934" s="426"/>
      <c r="H934" s="426"/>
      <c r="I934" s="426"/>
      <c r="J934" s="426"/>
      <c r="K934" s="426"/>
      <c r="L934" s="426"/>
      <c r="M934" s="426"/>
      <c r="N934" s="426"/>
      <c r="O934" s="426"/>
      <c r="P934" s="426"/>
      <c r="Q934" s="426"/>
      <c r="R934" s="426"/>
      <c r="S934" s="426"/>
      <c r="T934" s="426"/>
      <c r="U934" s="426"/>
      <c r="V934" s="426"/>
      <c r="W934" s="426"/>
      <c r="X934" s="426"/>
      <c r="Y934" s="426"/>
      <c r="Z934" s="426"/>
      <c r="AA934" s="426"/>
    </row>
    <row r="935" spans="1:27" ht="15.75" customHeight="1">
      <c r="A935" s="426"/>
      <c r="B935" s="426"/>
      <c r="C935" s="426"/>
      <c r="D935" s="426"/>
      <c r="E935" s="426"/>
      <c r="F935" s="426"/>
      <c r="G935" s="426"/>
      <c r="H935" s="426"/>
      <c r="I935" s="426"/>
      <c r="J935" s="426"/>
      <c r="K935" s="426"/>
      <c r="L935" s="426"/>
      <c r="M935" s="426"/>
      <c r="N935" s="426"/>
      <c r="O935" s="426"/>
      <c r="P935" s="426"/>
      <c r="Q935" s="426"/>
      <c r="R935" s="426"/>
      <c r="S935" s="426"/>
      <c r="T935" s="426"/>
      <c r="U935" s="426"/>
      <c r="V935" s="426"/>
      <c r="W935" s="426"/>
      <c r="X935" s="426"/>
      <c r="Y935" s="426"/>
      <c r="Z935" s="426"/>
      <c r="AA935" s="426"/>
    </row>
    <row r="936" spans="1:27" ht="15.75" customHeight="1">
      <c r="A936" s="426"/>
      <c r="B936" s="426"/>
      <c r="C936" s="426"/>
      <c r="D936" s="426"/>
      <c r="E936" s="426"/>
      <c r="F936" s="426"/>
      <c r="G936" s="426"/>
      <c r="H936" s="426"/>
      <c r="I936" s="426"/>
      <c r="J936" s="426"/>
      <c r="K936" s="426"/>
      <c r="L936" s="426"/>
      <c r="M936" s="426"/>
      <c r="N936" s="426"/>
      <c r="O936" s="426"/>
      <c r="P936" s="426"/>
      <c r="Q936" s="426"/>
      <c r="R936" s="426"/>
      <c r="S936" s="426"/>
      <c r="T936" s="426"/>
      <c r="U936" s="426"/>
      <c r="V936" s="426"/>
      <c r="W936" s="426"/>
      <c r="X936" s="426"/>
      <c r="Y936" s="426"/>
      <c r="Z936" s="426"/>
      <c r="AA936" s="426"/>
    </row>
    <row r="937" spans="1:27" ht="15.75" customHeight="1">
      <c r="A937" s="426"/>
      <c r="B937" s="426"/>
      <c r="C937" s="426"/>
      <c r="D937" s="426"/>
      <c r="E937" s="426"/>
      <c r="F937" s="426"/>
      <c r="G937" s="426"/>
      <c r="H937" s="426"/>
      <c r="I937" s="426"/>
      <c r="J937" s="426"/>
      <c r="K937" s="426"/>
      <c r="L937" s="426"/>
      <c r="M937" s="426"/>
      <c r="N937" s="426"/>
      <c r="O937" s="426"/>
      <c r="P937" s="426"/>
      <c r="Q937" s="426"/>
      <c r="R937" s="426"/>
      <c r="S937" s="426"/>
      <c r="T937" s="426"/>
      <c r="U937" s="426"/>
      <c r="V937" s="426"/>
      <c r="W937" s="426"/>
      <c r="X937" s="426"/>
      <c r="Y937" s="426"/>
      <c r="Z937" s="426"/>
      <c r="AA937" s="426"/>
    </row>
    <row r="938" spans="1:27" ht="15.75" customHeight="1">
      <c r="A938" s="426"/>
      <c r="B938" s="426"/>
      <c r="C938" s="426"/>
      <c r="D938" s="426"/>
      <c r="E938" s="426"/>
      <c r="F938" s="426"/>
      <c r="G938" s="426"/>
      <c r="H938" s="426"/>
      <c r="I938" s="426"/>
      <c r="J938" s="426"/>
      <c r="K938" s="426"/>
      <c r="L938" s="426"/>
      <c r="M938" s="426"/>
      <c r="N938" s="426"/>
      <c r="O938" s="426"/>
      <c r="P938" s="426"/>
      <c r="Q938" s="426"/>
      <c r="R938" s="426"/>
      <c r="S938" s="426"/>
      <c r="T938" s="426"/>
      <c r="U938" s="426"/>
      <c r="V938" s="426"/>
      <c r="W938" s="426"/>
      <c r="X938" s="426"/>
      <c r="Y938" s="426"/>
      <c r="Z938" s="426"/>
      <c r="AA938" s="426"/>
    </row>
    <row r="939" spans="1:27" ht="15.75" customHeight="1">
      <c r="A939" s="426"/>
      <c r="B939" s="426"/>
      <c r="C939" s="426"/>
      <c r="D939" s="426"/>
      <c r="E939" s="426"/>
      <c r="F939" s="426"/>
      <c r="G939" s="426"/>
      <c r="H939" s="426"/>
      <c r="I939" s="426"/>
      <c r="J939" s="426"/>
      <c r="K939" s="426"/>
      <c r="L939" s="426"/>
      <c r="M939" s="426"/>
      <c r="N939" s="426"/>
      <c r="O939" s="426"/>
      <c r="P939" s="426"/>
      <c r="Q939" s="426"/>
      <c r="R939" s="426"/>
      <c r="S939" s="426"/>
      <c r="T939" s="426"/>
      <c r="U939" s="426"/>
      <c r="V939" s="426"/>
      <c r="W939" s="426"/>
      <c r="X939" s="426"/>
      <c r="Y939" s="426"/>
      <c r="Z939" s="426"/>
      <c r="AA939" s="426"/>
    </row>
    <row r="940" spans="1:27" ht="15.75" customHeight="1">
      <c r="A940" s="426"/>
      <c r="B940" s="426"/>
      <c r="C940" s="426"/>
      <c r="D940" s="426"/>
      <c r="E940" s="426"/>
      <c r="F940" s="426"/>
      <c r="G940" s="426"/>
      <c r="H940" s="426"/>
      <c r="I940" s="426"/>
      <c r="J940" s="426"/>
      <c r="K940" s="426"/>
      <c r="L940" s="426"/>
      <c r="M940" s="426"/>
      <c r="N940" s="426"/>
      <c r="O940" s="426"/>
      <c r="P940" s="426"/>
      <c r="Q940" s="426"/>
      <c r="R940" s="426"/>
      <c r="S940" s="426"/>
      <c r="T940" s="426"/>
      <c r="U940" s="426"/>
      <c r="V940" s="426"/>
      <c r="W940" s="426"/>
      <c r="X940" s="426"/>
      <c r="Y940" s="426"/>
      <c r="Z940" s="426"/>
      <c r="AA940" s="426"/>
    </row>
    <row r="941" spans="1:27" ht="15.75" customHeight="1">
      <c r="A941" s="426"/>
      <c r="B941" s="426"/>
      <c r="C941" s="426"/>
      <c r="D941" s="426"/>
      <c r="E941" s="426"/>
      <c r="F941" s="426"/>
      <c r="G941" s="426"/>
      <c r="H941" s="426"/>
      <c r="I941" s="426"/>
      <c r="J941" s="426"/>
      <c r="K941" s="426"/>
      <c r="L941" s="426"/>
      <c r="M941" s="426"/>
      <c r="N941" s="426"/>
      <c r="O941" s="426"/>
      <c r="P941" s="426"/>
      <c r="Q941" s="426"/>
      <c r="R941" s="426"/>
      <c r="S941" s="426"/>
      <c r="T941" s="426"/>
      <c r="U941" s="426"/>
      <c r="V941" s="426"/>
      <c r="W941" s="426"/>
      <c r="X941" s="426"/>
      <c r="Y941" s="426"/>
      <c r="Z941" s="426"/>
      <c r="AA941" s="426"/>
    </row>
    <row r="942" spans="1:27" ht="15.75" customHeight="1">
      <c r="A942" s="426"/>
      <c r="B942" s="426"/>
      <c r="C942" s="426"/>
      <c r="D942" s="426"/>
      <c r="E942" s="426"/>
      <c r="F942" s="426"/>
      <c r="G942" s="426"/>
      <c r="H942" s="426"/>
      <c r="I942" s="426"/>
      <c r="J942" s="426"/>
      <c r="K942" s="426"/>
      <c r="L942" s="426"/>
      <c r="M942" s="426"/>
      <c r="N942" s="426"/>
      <c r="O942" s="426"/>
      <c r="P942" s="426"/>
      <c r="Q942" s="426"/>
      <c r="R942" s="426"/>
      <c r="S942" s="426"/>
      <c r="T942" s="426"/>
      <c r="U942" s="426"/>
      <c r="V942" s="426"/>
      <c r="W942" s="426"/>
      <c r="X942" s="426"/>
      <c r="Y942" s="426"/>
      <c r="Z942" s="426"/>
      <c r="AA942" s="426"/>
    </row>
    <row r="943" spans="1:27" ht="15.75" customHeight="1">
      <c r="A943" s="426"/>
      <c r="B943" s="426"/>
      <c r="C943" s="426"/>
      <c r="D943" s="426"/>
      <c r="E943" s="426"/>
      <c r="F943" s="426"/>
      <c r="G943" s="426"/>
      <c r="H943" s="426"/>
      <c r="I943" s="426"/>
      <c r="J943" s="426"/>
      <c r="K943" s="426"/>
      <c r="L943" s="426"/>
      <c r="M943" s="426"/>
      <c r="N943" s="426"/>
      <c r="O943" s="426"/>
      <c r="P943" s="426"/>
      <c r="Q943" s="426"/>
      <c r="R943" s="426"/>
      <c r="S943" s="426"/>
      <c r="T943" s="426"/>
      <c r="U943" s="426"/>
      <c r="V943" s="426"/>
      <c r="W943" s="426"/>
      <c r="X943" s="426"/>
      <c r="Y943" s="426"/>
      <c r="Z943" s="426"/>
      <c r="AA943" s="426"/>
    </row>
    <row r="944" spans="1:27" ht="15.75" customHeight="1">
      <c r="A944" s="426"/>
      <c r="B944" s="426"/>
      <c r="C944" s="426"/>
      <c r="D944" s="426"/>
      <c r="E944" s="426"/>
      <c r="F944" s="426"/>
      <c r="G944" s="426"/>
      <c r="H944" s="426"/>
      <c r="I944" s="426"/>
      <c r="J944" s="426"/>
      <c r="K944" s="426"/>
      <c r="L944" s="426"/>
      <c r="M944" s="426"/>
      <c r="N944" s="426"/>
      <c r="O944" s="426"/>
      <c r="P944" s="426"/>
      <c r="Q944" s="426"/>
      <c r="R944" s="426"/>
      <c r="S944" s="426"/>
      <c r="T944" s="426"/>
      <c r="U944" s="426"/>
      <c r="V944" s="426"/>
      <c r="W944" s="426"/>
      <c r="X944" s="426"/>
      <c r="Y944" s="426"/>
      <c r="Z944" s="426"/>
      <c r="AA944" s="426"/>
    </row>
    <row r="945" spans="1:27" ht="15.75" customHeight="1">
      <c r="A945" s="426"/>
      <c r="B945" s="426"/>
      <c r="C945" s="426"/>
      <c r="D945" s="426"/>
      <c r="E945" s="426"/>
      <c r="F945" s="426"/>
      <c r="G945" s="426"/>
      <c r="H945" s="426"/>
      <c r="I945" s="426"/>
      <c r="J945" s="426"/>
      <c r="K945" s="426"/>
      <c r="L945" s="426"/>
      <c r="M945" s="426"/>
      <c r="N945" s="426"/>
      <c r="O945" s="426"/>
      <c r="P945" s="426"/>
      <c r="Q945" s="426"/>
      <c r="R945" s="426"/>
      <c r="S945" s="426"/>
      <c r="T945" s="426"/>
      <c r="U945" s="426"/>
      <c r="V945" s="426"/>
      <c r="W945" s="426"/>
      <c r="X945" s="426"/>
      <c r="Y945" s="426"/>
      <c r="Z945" s="426"/>
      <c r="AA945" s="426"/>
    </row>
    <row r="946" spans="1:27" ht="15.75" customHeight="1">
      <c r="A946" s="426"/>
      <c r="B946" s="426"/>
      <c r="C946" s="426"/>
      <c r="D946" s="426"/>
      <c r="E946" s="426"/>
      <c r="F946" s="426"/>
      <c r="G946" s="426"/>
      <c r="H946" s="426"/>
      <c r="I946" s="426"/>
      <c r="J946" s="426"/>
      <c r="K946" s="426"/>
      <c r="L946" s="426"/>
      <c r="M946" s="426"/>
      <c r="N946" s="426"/>
      <c r="O946" s="426"/>
      <c r="P946" s="426"/>
      <c r="Q946" s="426"/>
      <c r="R946" s="426"/>
      <c r="S946" s="426"/>
      <c r="T946" s="426"/>
      <c r="U946" s="426"/>
      <c r="V946" s="426"/>
      <c r="W946" s="426"/>
      <c r="X946" s="426"/>
      <c r="Y946" s="426"/>
      <c r="Z946" s="426"/>
      <c r="AA946" s="426"/>
    </row>
    <row r="947" spans="1:27" ht="15.75" customHeight="1">
      <c r="A947" s="426"/>
      <c r="B947" s="426"/>
      <c r="C947" s="426"/>
      <c r="D947" s="426"/>
      <c r="E947" s="426"/>
      <c r="F947" s="426"/>
      <c r="G947" s="426"/>
      <c r="H947" s="426"/>
      <c r="I947" s="426"/>
      <c r="J947" s="426"/>
      <c r="K947" s="426"/>
      <c r="L947" s="426"/>
      <c r="M947" s="426"/>
      <c r="N947" s="426"/>
      <c r="O947" s="426"/>
      <c r="P947" s="426"/>
      <c r="Q947" s="426"/>
      <c r="R947" s="426"/>
      <c r="S947" s="426"/>
      <c r="T947" s="426"/>
      <c r="U947" s="426"/>
      <c r="V947" s="426"/>
      <c r="W947" s="426"/>
      <c r="X947" s="426"/>
      <c r="Y947" s="426"/>
      <c r="Z947" s="426"/>
      <c r="AA947" s="426"/>
    </row>
    <row r="948" spans="1:27" ht="15.75" customHeight="1">
      <c r="A948" s="426"/>
      <c r="B948" s="426"/>
      <c r="C948" s="426"/>
      <c r="D948" s="426"/>
      <c r="E948" s="426"/>
      <c r="F948" s="426"/>
      <c r="G948" s="426"/>
      <c r="H948" s="426"/>
      <c r="I948" s="426"/>
      <c r="J948" s="426"/>
      <c r="K948" s="426"/>
      <c r="L948" s="426"/>
      <c r="M948" s="426"/>
      <c r="N948" s="426"/>
      <c r="O948" s="426"/>
      <c r="P948" s="426"/>
      <c r="Q948" s="426"/>
      <c r="R948" s="426"/>
      <c r="S948" s="426"/>
      <c r="T948" s="426"/>
      <c r="U948" s="426"/>
      <c r="V948" s="426"/>
      <c r="W948" s="426"/>
      <c r="X948" s="426"/>
      <c r="Y948" s="426"/>
      <c r="Z948" s="426"/>
      <c r="AA948" s="426"/>
    </row>
    <row r="949" spans="1:27" ht="15.75" customHeight="1">
      <c r="A949" s="426"/>
      <c r="B949" s="426"/>
      <c r="C949" s="426"/>
      <c r="D949" s="426"/>
      <c r="E949" s="426"/>
      <c r="F949" s="426"/>
      <c r="G949" s="426"/>
      <c r="H949" s="426"/>
      <c r="I949" s="426"/>
      <c r="J949" s="426"/>
      <c r="K949" s="426"/>
      <c r="L949" s="426"/>
      <c r="M949" s="426"/>
      <c r="N949" s="426"/>
      <c r="O949" s="426"/>
      <c r="P949" s="426"/>
      <c r="Q949" s="426"/>
      <c r="R949" s="426"/>
      <c r="S949" s="426"/>
      <c r="T949" s="426"/>
      <c r="U949" s="426"/>
      <c r="V949" s="426"/>
      <c r="W949" s="426"/>
      <c r="X949" s="426"/>
      <c r="Y949" s="426"/>
      <c r="Z949" s="426"/>
      <c r="AA949" s="426"/>
    </row>
    <row r="950" spans="1:27" ht="15.75" customHeight="1">
      <c r="A950" s="426"/>
      <c r="B950" s="426"/>
      <c r="C950" s="426"/>
      <c r="D950" s="426"/>
      <c r="E950" s="426"/>
      <c r="F950" s="426"/>
      <c r="G950" s="426"/>
      <c r="H950" s="426"/>
      <c r="I950" s="426"/>
      <c r="J950" s="426"/>
      <c r="K950" s="426"/>
      <c r="L950" s="426"/>
      <c r="M950" s="426"/>
      <c r="N950" s="426"/>
      <c r="O950" s="426"/>
      <c r="P950" s="426"/>
      <c r="Q950" s="426"/>
      <c r="R950" s="426"/>
      <c r="S950" s="426"/>
      <c r="T950" s="426"/>
      <c r="U950" s="426"/>
      <c r="V950" s="426"/>
      <c r="W950" s="426"/>
      <c r="X950" s="426"/>
      <c r="Y950" s="426"/>
      <c r="Z950" s="426"/>
      <c r="AA950" s="426"/>
    </row>
    <row r="951" spans="1:27" ht="15.75" customHeight="1">
      <c r="A951" s="426"/>
      <c r="B951" s="426"/>
      <c r="C951" s="426"/>
      <c r="D951" s="426"/>
      <c r="E951" s="426"/>
      <c r="F951" s="426"/>
      <c r="G951" s="426"/>
      <c r="H951" s="426"/>
      <c r="I951" s="426"/>
      <c r="J951" s="426"/>
      <c r="K951" s="426"/>
      <c r="L951" s="426"/>
      <c r="M951" s="426"/>
      <c r="N951" s="426"/>
      <c r="O951" s="426"/>
      <c r="P951" s="426"/>
      <c r="Q951" s="426"/>
      <c r="R951" s="426"/>
      <c r="S951" s="426"/>
      <c r="T951" s="426"/>
      <c r="U951" s="426"/>
      <c r="V951" s="426"/>
      <c r="W951" s="426"/>
      <c r="X951" s="426"/>
      <c r="Y951" s="426"/>
      <c r="Z951" s="426"/>
      <c r="AA951" s="426"/>
    </row>
    <row r="952" spans="1:27" ht="15.75" customHeight="1">
      <c r="A952" s="426"/>
      <c r="B952" s="426"/>
      <c r="C952" s="426"/>
      <c r="D952" s="426"/>
      <c r="E952" s="426"/>
      <c r="F952" s="426"/>
      <c r="G952" s="426"/>
      <c r="H952" s="426"/>
      <c r="I952" s="426"/>
      <c r="J952" s="426"/>
      <c r="K952" s="426"/>
      <c r="L952" s="426"/>
      <c r="M952" s="426"/>
      <c r="N952" s="426"/>
      <c r="O952" s="426"/>
      <c r="P952" s="426"/>
      <c r="Q952" s="426"/>
      <c r="R952" s="426"/>
      <c r="S952" s="426"/>
      <c r="T952" s="426"/>
      <c r="U952" s="426"/>
      <c r="V952" s="426"/>
      <c r="W952" s="426"/>
      <c r="X952" s="426"/>
      <c r="Y952" s="426"/>
      <c r="Z952" s="426"/>
      <c r="AA952" s="426"/>
    </row>
    <row r="953" spans="1:27" ht="15.75" customHeight="1">
      <c r="A953" s="426"/>
      <c r="B953" s="426"/>
      <c r="C953" s="426"/>
      <c r="D953" s="426"/>
      <c r="E953" s="426"/>
      <c r="F953" s="426"/>
      <c r="G953" s="426"/>
      <c r="H953" s="426"/>
      <c r="I953" s="426"/>
      <c r="J953" s="426"/>
      <c r="K953" s="426"/>
      <c r="L953" s="426"/>
      <c r="M953" s="426"/>
      <c r="N953" s="426"/>
      <c r="O953" s="426"/>
      <c r="P953" s="426"/>
      <c r="Q953" s="426"/>
      <c r="R953" s="426"/>
      <c r="S953" s="426"/>
      <c r="T953" s="426"/>
      <c r="U953" s="426"/>
      <c r="V953" s="426"/>
      <c r="W953" s="426"/>
      <c r="X953" s="426"/>
      <c r="Y953" s="426"/>
      <c r="Z953" s="426"/>
      <c r="AA953" s="426"/>
    </row>
    <row r="954" spans="1:27" ht="15.75" customHeight="1">
      <c r="A954" s="426"/>
      <c r="B954" s="426"/>
      <c r="C954" s="426"/>
      <c r="D954" s="426"/>
      <c r="E954" s="426"/>
      <c r="F954" s="426"/>
      <c r="G954" s="426"/>
      <c r="H954" s="426"/>
      <c r="I954" s="426"/>
      <c r="J954" s="426"/>
      <c r="K954" s="426"/>
      <c r="L954" s="426"/>
      <c r="M954" s="426"/>
      <c r="N954" s="426"/>
      <c r="O954" s="426"/>
      <c r="P954" s="426"/>
      <c r="Q954" s="426"/>
      <c r="R954" s="426"/>
      <c r="S954" s="426"/>
      <c r="T954" s="426"/>
      <c r="U954" s="426"/>
      <c r="V954" s="426"/>
      <c r="W954" s="426"/>
      <c r="X954" s="426"/>
      <c r="Y954" s="426"/>
      <c r="Z954" s="426"/>
      <c r="AA954" s="426"/>
    </row>
    <row r="955" spans="1:27" ht="15.75" customHeight="1">
      <c r="A955" s="426"/>
      <c r="B955" s="426"/>
      <c r="C955" s="426"/>
      <c r="D955" s="426"/>
      <c r="E955" s="426"/>
      <c r="F955" s="426"/>
      <c r="G955" s="426"/>
      <c r="H955" s="426"/>
      <c r="I955" s="426"/>
      <c r="J955" s="426"/>
      <c r="K955" s="426"/>
      <c r="L955" s="426"/>
      <c r="M955" s="426"/>
      <c r="N955" s="426"/>
      <c r="O955" s="426"/>
      <c r="P955" s="426"/>
      <c r="Q955" s="426"/>
      <c r="R955" s="426"/>
      <c r="S955" s="426"/>
      <c r="T955" s="426"/>
      <c r="U955" s="426"/>
      <c r="V955" s="426"/>
      <c r="W955" s="426"/>
      <c r="X955" s="426"/>
      <c r="Y955" s="426"/>
      <c r="Z955" s="426"/>
      <c r="AA955" s="426"/>
    </row>
    <row r="956" spans="1:27" ht="15.75" customHeight="1">
      <c r="A956" s="426"/>
      <c r="B956" s="426"/>
      <c r="C956" s="426"/>
      <c r="D956" s="426"/>
      <c r="E956" s="426"/>
      <c r="F956" s="426"/>
      <c r="G956" s="426"/>
      <c r="H956" s="426"/>
      <c r="I956" s="426"/>
      <c r="J956" s="426"/>
      <c r="K956" s="426"/>
      <c r="L956" s="426"/>
      <c r="M956" s="426"/>
      <c r="N956" s="426"/>
      <c r="O956" s="426"/>
      <c r="P956" s="426"/>
      <c r="Q956" s="426"/>
      <c r="R956" s="426"/>
      <c r="S956" s="426"/>
      <c r="T956" s="426"/>
      <c r="U956" s="426"/>
      <c r="V956" s="426"/>
      <c r="W956" s="426"/>
      <c r="X956" s="426"/>
      <c r="Y956" s="426"/>
      <c r="Z956" s="426"/>
      <c r="AA956" s="426"/>
    </row>
    <row r="957" spans="1:27" ht="15.75" customHeight="1">
      <c r="A957" s="426"/>
      <c r="B957" s="426"/>
      <c r="C957" s="426"/>
      <c r="D957" s="426"/>
      <c r="E957" s="426"/>
      <c r="F957" s="426"/>
      <c r="G957" s="426"/>
      <c r="H957" s="426"/>
      <c r="I957" s="426"/>
      <c r="J957" s="426"/>
      <c r="K957" s="426"/>
      <c r="L957" s="426"/>
      <c r="M957" s="426"/>
      <c r="N957" s="426"/>
      <c r="O957" s="426"/>
      <c r="P957" s="426"/>
      <c r="Q957" s="426"/>
      <c r="R957" s="426"/>
      <c r="S957" s="426"/>
      <c r="T957" s="426"/>
      <c r="U957" s="426"/>
      <c r="V957" s="426"/>
      <c r="W957" s="426"/>
      <c r="X957" s="426"/>
      <c r="Y957" s="426"/>
      <c r="Z957" s="426"/>
      <c r="AA957" s="426"/>
    </row>
    <row r="958" spans="1:27" ht="15.75" customHeight="1">
      <c r="A958" s="426"/>
      <c r="B958" s="426"/>
      <c r="C958" s="426"/>
      <c r="D958" s="426"/>
      <c r="E958" s="426"/>
      <c r="F958" s="426"/>
      <c r="G958" s="426"/>
      <c r="H958" s="426"/>
      <c r="I958" s="426"/>
      <c r="J958" s="426"/>
      <c r="K958" s="426"/>
      <c r="L958" s="426"/>
      <c r="M958" s="426"/>
      <c r="N958" s="426"/>
      <c r="O958" s="426"/>
      <c r="P958" s="426"/>
      <c r="Q958" s="426"/>
      <c r="R958" s="426"/>
      <c r="S958" s="426"/>
      <c r="T958" s="426"/>
      <c r="U958" s="426"/>
      <c r="V958" s="426"/>
      <c r="W958" s="426"/>
      <c r="X958" s="426"/>
      <c r="Y958" s="426"/>
      <c r="Z958" s="426"/>
      <c r="AA958" s="426"/>
    </row>
    <row r="959" spans="1:27" ht="15.75" customHeight="1">
      <c r="A959" s="426"/>
      <c r="B959" s="426"/>
      <c r="C959" s="426"/>
      <c r="D959" s="426"/>
      <c r="E959" s="426"/>
      <c r="F959" s="426"/>
      <c r="G959" s="426"/>
      <c r="H959" s="426"/>
      <c r="I959" s="426"/>
      <c r="J959" s="426"/>
      <c r="K959" s="426"/>
      <c r="L959" s="426"/>
      <c r="M959" s="426"/>
      <c r="N959" s="426"/>
      <c r="O959" s="426"/>
      <c r="P959" s="426"/>
      <c r="Q959" s="426"/>
      <c r="R959" s="426"/>
      <c r="S959" s="426"/>
      <c r="T959" s="426"/>
      <c r="U959" s="426"/>
      <c r="V959" s="426"/>
      <c r="W959" s="426"/>
      <c r="X959" s="426"/>
      <c r="Y959" s="426"/>
      <c r="Z959" s="426"/>
      <c r="AA959" s="426"/>
    </row>
    <row r="960" spans="1:27" ht="15.75" customHeight="1">
      <c r="A960" s="426"/>
      <c r="B960" s="426"/>
      <c r="C960" s="426"/>
      <c r="D960" s="426"/>
      <c r="E960" s="426"/>
      <c r="F960" s="426"/>
      <c r="G960" s="426"/>
      <c r="H960" s="426"/>
      <c r="I960" s="426"/>
      <c r="J960" s="426"/>
      <c r="K960" s="426"/>
      <c r="L960" s="426"/>
      <c r="M960" s="426"/>
      <c r="N960" s="426"/>
      <c r="O960" s="426"/>
      <c r="P960" s="426"/>
      <c r="Q960" s="426"/>
      <c r="R960" s="426"/>
      <c r="S960" s="426"/>
      <c r="T960" s="426"/>
      <c r="U960" s="426"/>
      <c r="V960" s="426"/>
      <c r="W960" s="426"/>
      <c r="X960" s="426"/>
      <c r="Y960" s="426"/>
      <c r="Z960" s="426"/>
      <c r="AA960" s="426"/>
    </row>
    <row r="961" spans="1:27" ht="15.75" customHeight="1">
      <c r="A961" s="426"/>
      <c r="B961" s="426"/>
      <c r="C961" s="426"/>
      <c r="D961" s="426"/>
      <c r="E961" s="426"/>
      <c r="F961" s="426"/>
      <c r="G961" s="426"/>
      <c r="H961" s="426"/>
      <c r="I961" s="426"/>
      <c r="J961" s="426"/>
      <c r="K961" s="426"/>
      <c r="L961" s="426"/>
      <c r="M961" s="426"/>
      <c r="N961" s="426"/>
      <c r="O961" s="426"/>
      <c r="P961" s="426"/>
      <c r="Q961" s="426"/>
      <c r="R961" s="426"/>
      <c r="S961" s="426"/>
      <c r="T961" s="426"/>
      <c r="U961" s="426"/>
      <c r="V961" s="426"/>
      <c r="W961" s="426"/>
      <c r="X961" s="426"/>
      <c r="Y961" s="426"/>
      <c r="Z961" s="426"/>
      <c r="AA961" s="426"/>
    </row>
    <row r="962" spans="1:27" ht="15.75" customHeight="1">
      <c r="A962" s="426"/>
      <c r="B962" s="426"/>
      <c r="C962" s="426"/>
      <c r="D962" s="426"/>
      <c r="E962" s="426"/>
      <c r="F962" s="426"/>
      <c r="G962" s="426"/>
      <c r="H962" s="426"/>
      <c r="I962" s="426"/>
      <c r="J962" s="426"/>
      <c r="K962" s="426"/>
      <c r="L962" s="426"/>
      <c r="M962" s="426"/>
      <c r="N962" s="426"/>
      <c r="O962" s="426"/>
      <c r="P962" s="426"/>
      <c r="Q962" s="426"/>
      <c r="R962" s="426"/>
      <c r="S962" s="426"/>
      <c r="T962" s="426"/>
      <c r="U962" s="426"/>
      <c r="V962" s="426"/>
      <c r="W962" s="426"/>
      <c r="X962" s="426"/>
      <c r="Y962" s="426"/>
      <c r="Z962" s="426"/>
      <c r="AA962" s="426"/>
    </row>
    <row r="963" spans="1:27" ht="15.75" customHeight="1">
      <c r="A963" s="426"/>
      <c r="B963" s="426"/>
      <c r="C963" s="426"/>
      <c r="D963" s="426"/>
      <c r="E963" s="426"/>
      <c r="F963" s="426"/>
      <c r="G963" s="426"/>
      <c r="H963" s="426"/>
      <c r="I963" s="426"/>
      <c r="J963" s="426"/>
      <c r="K963" s="426"/>
      <c r="L963" s="426"/>
      <c r="M963" s="426"/>
      <c r="N963" s="426"/>
      <c r="O963" s="426"/>
      <c r="P963" s="426"/>
      <c r="Q963" s="426"/>
      <c r="R963" s="426"/>
      <c r="S963" s="426"/>
      <c r="T963" s="426"/>
      <c r="U963" s="426"/>
      <c r="V963" s="426"/>
      <c r="W963" s="426"/>
      <c r="X963" s="426"/>
      <c r="Y963" s="426"/>
      <c r="Z963" s="426"/>
      <c r="AA963" s="426"/>
    </row>
    <row r="964" spans="1:27" ht="15.75" customHeight="1">
      <c r="A964" s="426"/>
      <c r="B964" s="426"/>
      <c r="C964" s="426"/>
      <c r="D964" s="426"/>
      <c r="E964" s="426"/>
      <c r="F964" s="426"/>
      <c r="G964" s="426"/>
      <c r="H964" s="426"/>
      <c r="I964" s="426"/>
      <c r="J964" s="426"/>
      <c r="K964" s="426"/>
      <c r="L964" s="426"/>
      <c r="M964" s="426"/>
      <c r="N964" s="426"/>
      <c r="O964" s="426"/>
      <c r="P964" s="426"/>
      <c r="Q964" s="426"/>
      <c r="R964" s="426"/>
      <c r="S964" s="426"/>
      <c r="T964" s="426"/>
      <c r="U964" s="426"/>
      <c r="V964" s="426"/>
      <c r="W964" s="426"/>
      <c r="X964" s="426"/>
      <c r="Y964" s="426"/>
      <c r="Z964" s="426"/>
      <c r="AA964" s="426"/>
    </row>
    <row r="965" spans="1:27" ht="15.75" customHeight="1">
      <c r="A965" s="426"/>
      <c r="B965" s="426"/>
      <c r="C965" s="426"/>
      <c r="D965" s="426"/>
      <c r="E965" s="426"/>
      <c r="F965" s="426"/>
      <c r="G965" s="426"/>
      <c r="H965" s="426"/>
      <c r="I965" s="426"/>
      <c r="J965" s="426"/>
      <c r="K965" s="426"/>
      <c r="L965" s="426"/>
      <c r="M965" s="426"/>
      <c r="N965" s="426"/>
      <c r="O965" s="426"/>
      <c r="P965" s="426"/>
      <c r="Q965" s="426"/>
      <c r="R965" s="426"/>
      <c r="S965" s="426"/>
      <c r="T965" s="426"/>
      <c r="U965" s="426"/>
      <c r="V965" s="426"/>
      <c r="W965" s="426"/>
      <c r="X965" s="426"/>
      <c r="Y965" s="426"/>
      <c r="Z965" s="426"/>
      <c r="AA965" s="426"/>
    </row>
    <row r="966" spans="1:27" ht="15.75" customHeight="1">
      <c r="A966" s="426"/>
      <c r="B966" s="426"/>
      <c r="C966" s="426"/>
      <c r="D966" s="426"/>
      <c r="E966" s="426"/>
      <c r="F966" s="426"/>
      <c r="G966" s="426"/>
      <c r="H966" s="426"/>
      <c r="I966" s="426"/>
      <c r="J966" s="426"/>
      <c r="K966" s="426"/>
      <c r="L966" s="426"/>
      <c r="M966" s="426"/>
      <c r="N966" s="426"/>
      <c r="O966" s="426"/>
      <c r="P966" s="426"/>
      <c r="Q966" s="426"/>
      <c r="R966" s="426"/>
      <c r="S966" s="426"/>
      <c r="T966" s="426"/>
      <c r="U966" s="426"/>
      <c r="V966" s="426"/>
      <c r="W966" s="426"/>
      <c r="X966" s="426"/>
      <c r="Y966" s="426"/>
      <c r="Z966" s="426"/>
      <c r="AA966" s="426"/>
    </row>
    <row r="967" spans="1:27" ht="15.75" customHeight="1">
      <c r="A967" s="426"/>
      <c r="B967" s="426"/>
      <c r="C967" s="426"/>
      <c r="D967" s="426"/>
      <c r="E967" s="426"/>
      <c r="F967" s="426"/>
      <c r="G967" s="426"/>
      <c r="H967" s="426"/>
      <c r="I967" s="426"/>
      <c r="J967" s="426"/>
      <c r="K967" s="426"/>
      <c r="L967" s="426"/>
      <c r="M967" s="426"/>
      <c r="N967" s="426"/>
      <c r="O967" s="426"/>
      <c r="P967" s="426"/>
      <c r="Q967" s="426"/>
      <c r="R967" s="426"/>
      <c r="S967" s="426"/>
      <c r="T967" s="426"/>
      <c r="U967" s="426"/>
      <c r="V967" s="426"/>
      <c r="W967" s="426"/>
      <c r="X967" s="426"/>
      <c r="Y967" s="426"/>
      <c r="Z967" s="426"/>
      <c r="AA967" s="426"/>
    </row>
    <row r="968" spans="1:27" ht="15.75" customHeight="1">
      <c r="A968" s="426"/>
      <c r="B968" s="426"/>
      <c r="C968" s="426"/>
      <c r="D968" s="426"/>
      <c r="E968" s="426"/>
      <c r="F968" s="426"/>
      <c r="G968" s="426"/>
      <c r="H968" s="426"/>
      <c r="I968" s="426"/>
      <c r="J968" s="426"/>
      <c r="K968" s="426"/>
      <c r="L968" s="426"/>
      <c r="M968" s="426"/>
      <c r="N968" s="426"/>
      <c r="O968" s="426"/>
      <c r="P968" s="426"/>
      <c r="Q968" s="426"/>
      <c r="R968" s="426"/>
      <c r="S968" s="426"/>
      <c r="T968" s="426"/>
      <c r="U968" s="426"/>
      <c r="V968" s="426"/>
      <c r="W968" s="426"/>
      <c r="X968" s="426"/>
      <c r="Y968" s="426"/>
      <c r="Z968" s="426"/>
      <c r="AA968" s="426"/>
    </row>
    <row r="969" spans="1:27" ht="15.75" customHeight="1">
      <c r="A969" s="426"/>
      <c r="B969" s="426"/>
      <c r="C969" s="426"/>
      <c r="D969" s="426"/>
      <c r="E969" s="426"/>
      <c r="F969" s="426"/>
      <c r="G969" s="426"/>
      <c r="H969" s="426"/>
      <c r="I969" s="426"/>
      <c r="J969" s="426"/>
      <c r="K969" s="426"/>
      <c r="L969" s="426"/>
      <c r="M969" s="426"/>
      <c r="N969" s="426"/>
      <c r="O969" s="426"/>
      <c r="P969" s="426"/>
      <c r="Q969" s="426"/>
      <c r="R969" s="426"/>
      <c r="S969" s="426"/>
      <c r="T969" s="426"/>
      <c r="U969" s="426"/>
      <c r="V969" s="426"/>
      <c r="W969" s="426"/>
      <c r="X969" s="426"/>
      <c r="Y969" s="426"/>
      <c r="Z969" s="426"/>
      <c r="AA969" s="426"/>
    </row>
    <row r="970" spans="1:27" ht="15.75" customHeight="1">
      <c r="A970" s="426"/>
      <c r="B970" s="426"/>
      <c r="C970" s="426"/>
      <c r="D970" s="426"/>
      <c r="E970" s="426"/>
      <c r="F970" s="426"/>
      <c r="G970" s="426"/>
      <c r="H970" s="426"/>
      <c r="I970" s="426"/>
      <c r="J970" s="426"/>
      <c r="K970" s="426"/>
      <c r="L970" s="426"/>
      <c r="M970" s="426"/>
      <c r="N970" s="426"/>
      <c r="O970" s="426"/>
      <c r="P970" s="426"/>
      <c r="Q970" s="426"/>
      <c r="R970" s="426"/>
      <c r="S970" s="426"/>
      <c r="T970" s="426"/>
      <c r="U970" s="426"/>
      <c r="V970" s="426"/>
      <c r="W970" s="426"/>
      <c r="X970" s="426"/>
      <c r="Y970" s="426"/>
      <c r="Z970" s="426"/>
      <c r="AA970" s="426"/>
    </row>
    <row r="971" spans="1:27" ht="15.75" customHeight="1">
      <c r="A971" s="426"/>
      <c r="B971" s="426"/>
      <c r="C971" s="426"/>
      <c r="D971" s="426"/>
      <c r="E971" s="426"/>
      <c r="F971" s="426"/>
      <c r="G971" s="426"/>
      <c r="H971" s="426"/>
      <c r="I971" s="426"/>
      <c r="J971" s="426"/>
      <c r="K971" s="426"/>
      <c r="L971" s="426"/>
      <c r="M971" s="426"/>
      <c r="N971" s="426"/>
      <c r="O971" s="426"/>
      <c r="P971" s="426"/>
      <c r="Q971" s="426"/>
      <c r="R971" s="426"/>
      <c r="S971" s="426"/>
      <c r="T971" s="426"/>
      <c r="U971" s="426"/>
      <c r="V971" s="426"/>
      <c r="W971" s="426"/>
      <c r="X971" s="426"/>
      <c r="Y971" s="426"/>
      <c r="Z971" s="426"/>
      <c r="AA971" s="426"/>
    </row>
    <row r="972" spans="1:27" ht="15.75" customHeight="1">
      <c r="A972" s="426"/>
      <c r="B972" s="426"/>
      <c r="C972" s="426"/>
      <c r="D972" s="426"/>
      <c r="E972" s="426"/>
      <c r="F972" s="426"/>
      <c r="G972" s="426"/>
      <c r="H972" s="426"/>
      <c r="I972" s="426"/>
      <c r="J972" s="426"/>
      <c r="K972" s="426"/>
      <c r="L972" s="426"/>
      <c r="M972" s="426"/>
      <c r="N972" s="426"/>
      <c r="O972" s="426"/>
      <c r="P972" s="426"/>
      <c r="Q972" s="426"/>
      <c r="R972" s="426"/>
      <c r="S972" s="426"/>
      <c r="T972" s="426"/>
      <c r="U972" s="426"/>
      <c r="V972" s="426"/>
      <c r="W972" s="426"/>
      <c r="X972" s="426"/>
      <c r="Y972" s="426"/>
      <c r="Z972" s="426"/>
      <c r="AA972" s="426"/>
    </row>
    <row r="973" spans="1:27" ht="15.75" customHeight="1">
      <c r="A973" s="426"/>
      <c r="B973" s="426"/>
      <c r="C973" s="426"/>
      <c r="D973" s="426"/>
      <c r="E973" s="426"/>
      <c r="F973" s="426"/>
      <c r="G973" s="426"/>
      <c r="H973" s="426"/>
      <c r="I973" s="426"/>
      <c r="J973" s="426"/>
      <c r="K973" s="426"/>
      <c r="L973" s="426"/>
      <c r="M973" s="426"/>
      <c r="N973" s="426"/>
      <c r="O973" s="426"/>
      <c r="P973" s="426"/>
      <c r="Q973" s="426"/>
      <c r="R973" s="426"/>
      <c r="S973" s="426"/>
      <c r="T973" s="426"/>
      <c r="U973" s="426"/>
      <c r="V973" s="426"/>
      <c r="W973" s="426"/>
      <c r="X973" s="426"/>
      <c r="Y973" s="426"/>
      <c r="Z973" s="426"/>
      <c r="AA973" s="426"/>
    </row>
    <row r="974" spans="1:27" ht="15.75" customHeight="1">
      <c r="A974" s="426"/>
      <c r="B974" s="426"/>
      <c r="C974" s="426"/>
      <c r="D974" s="426"/>
      <c r="E974" s="426"/>
      <c r="F974" s="426"/>
      <c r="G974" s="426"/>
      <c r="H974" s="426"/>
      <c r="I974" s="426"/>
      <c r="J974" s="426"/>
      <c r="K974" s="426"/>
      <c r="L974" s="426"/>
      <c r="M974" s="426"/>
      <c r="N974" s="426"/>
      <c r="O974" s="426"/>
      <c r="P974" s="426"/>
      <c r="Q974" s="426"/>
      <c r="R974" s="426"/>
      <c r="S974" s="426"/>
      <c r="T974" s="426"/>
      <c r="U974" s="426"/>
      <c r="V974" s="426"/>
      <c r="W974" s="426"/>
      <c r="X974" s="426"/>
      <c r="Y974" s="426"/>
      <c r="Z974" s="426"/>
      <c r="AA974" s="426"/>
    </row>
    <row r="975" spans="1:27" ht="15.75" customHeight="1">
      <c r="A975" s="426"/>
      <c r="B975" s="426"/>
      <c r="C975" s="426"/>
      <c r="D975" s="426"/>
      <c r="E975" s="426"/>
      <c r="F975" s="426"/>
      <c r="G975" s="426"/>
      <c r="H975" s="426"/>
      <c r="I975" s="426"/>
      <c r="J975" s="426"/>
      <c r="K975" s="426"/>
      <c r="L975" s="426"/>
      <c r="M975" s="426"/>
      <c r="N975" s="426"/>
      <c r="O975" s="426"/>
      <c r="P975" s="426"/>
      <c r="Q975" s="426"/>
      <c r="R975" s="426"/>
      <c r="S975" s="426"/>
      <c r="T975" s="426"/>
      <c r="U975" s="426"/>
      <c r="V975" s="426"/>
      <c r="W975" s="426"/>
      <c r="X975" s="426"/>
      <c r="Y975" s="426"/>
      <c r="Z975" s="426"/>
      <c r="AA975" s="426"/>
    </row>
    <row r="976" spans="1:27" ht="15.75" customHeight="1">
      <c r="A976" s="426"/>
      <c r="B976" s="426"/>
      <c r="C976" s="426"/>
      <c r="D976" s="426"/>
      <c r="E976" s="426"/>
      <c r="F976" s="426"/>
      <c r="G976" s="426"/>
      <c r="H976" s="426"/>
      <c r="I976" s="426"/>
      <c r="J976" s="426"/>
      <c r="K976" s="426"/>
      <c r="L976" s="426"/>
      <c r="M976" s="426"/>
      <c r="N976" s="426"/>
      <c r="O976" s="426"/>
      <c r="P976" s="426"/>
      <c r="Q976" s="426"/>
      <c r="R976" s="426"/>
      <c r="S976" s="426"/>
      <c r="T976" s="426"/>
      <c r="U976" s="426"/>
      <c r="V976" s="426"/>
      <c r="W976" s="426"/>
      <c r="X976" s="426"/>
      <c r="Y976" s="426"/>
      <c r="Z976" s="426"/>
      <c r="AA976" s="426"/>
    </row>
    <row r="977" spans="1:27" ht="15.75" customHeight="1">
      <c r="A977" s="426"/>
      <c r="B977" s="426"/>
      <c r="C977" s="426"/>
      <c r="D977" s="426"/>
      <c r="E977" s="426"/>
      <c r="F977" s="426"/>
      <c r="G977" s="426"/>
      <c r="H977" s="426"/>
      <c r="I977" s="426"/>
      <c r="J977" s="426"/>
      <c r="K977" s="426"/>
      <c r="L977" s="426"/>
      <c r="M977" s="426"/>
      <c r="N977" s="426"/>
      <c r="O977" s="426"/>
      <c r="P977" s="426"/>
      <c r="Q977" s="426"/>
      <c r="R977" s="426"/>
      <c r="S977" s="426"/>
      <c r="T977" s="426"/>
      <c r="U977" s="426"/>
      <c r="V977" s="426"/>
      <c r="W977" s="426"/>
      <c r="X977" s="426"/>
      <c r="Y977" s="426"/>
      <c r="Z977" s="426"/>
      <c r="AA977" s="426"/>
    </row>
    <row r="978" spans="1:27" ht="15.75" customHeight="1">
      <c r="A978" s="426"/>
      <c r="B978" s="426"/>
      <c r="C978" s="426"/>
      <c r="D978" s="426"/>
      <c r="E978" s="426"/>
      <c r="F978" s="426"/>
      <c r="G978" s="426"/>
      <c r="H978" s="426"/>
      <c r="I978" s="426"/>
      <c r="J978" s="426"/>
      <c r="K978" s="426"/>
      <c r="L978" s="426"/>
      <c r="M978" s="426"/>
      <c r="N978" s="426"/>
      <c r="O978" s="426"/>
      <c r="P978" s="426"/>
      <c r="Q978" s="426"/>
      <c r="R978" s="426"/>
      <c r="S978" s="426"/>
      <c r="T978" s="426"/>
      <c r="U978" s="426"/>
      <c r="V978" s="426"/>
      <c r="W978" s="426"/>
      <c r="X978" s="426"/>
      <c r="Y978" s="426"/>
      <c r="Z978" s="426"/>
      <c r="AA978" s="426"/>
    </row>
    <row r="979" spans="1:27" ht="15.75" customHeight="1">
      <c r="A979" s="426"/>
      <c r="B979" s="426"/>
      <c r="C979" s="426"/>
      <c r="D979" s="426"/>
      <c r="E979" s="426"/>
      <c r="F979" s="426"/>
      <c r="G979" s="426"/>
      <c r="H979" s="426"/>
      <c r="I979" s="426"/>
      <c r="J979" s="426"/>
      <c r="K979" s="426"/>
      <c r="L979" s="426"/>
      <c r="M979" s="426"/>
      <c r="N979" s="426"/>
      <c r="O979" s="426"/>
      <c r="P979" s="426"/>
      <c r="Q979" s="426"/>
      <c r="R979" s="426"/>
      <c r="S979" s="426"/>
      <c r="T979" s="426"/>
      <c r="U979" s="426"/>
      <c r="V979" s="426"/>
      <c r="W979" s="426"/>
      <c r="X979" s="426"/>
      <c r="Y979" s="426"/>
      <c r="Z979" s="426"/>
      <c r="AA979" s="426"/>
    </row>
    <row r="980" spans="1:27" ht="15.75" customHeight="1">
      <c r="A980" s="426"/>
      <c r="B980" s="426"/>
      <c r="C980" s="426"/>
      <c r="D980" s="426"/>
      <c r="E980" s="426"/>
      <c r="F980" s="426"/>
      <c r="G980" s="426"/>
      <c r="H980" s="426"/>
      <c r="I980" s="426"/>
      <c r="J980" s="426"/>
      <c r="K980" s="426"/>
      <c r="L980" s="426"/>
      <c r="M980" s="426"/>
      <c r="N980" s="426"/>
      <c r="O980" s="426"/>
      <c r="P980" s="426"/>
      <c r="Q980" s="426"/>
      <c r="R980" s="426"/>
      <c r="S980" s="426"/>
      <c r="T980" s="426"/>
      <c r="U980" s="426"/>
      <c r="V980" s="426"/>
      <c r="W980" s="426"/>
      <c r="X980" s="426"/>
      <c r="Y980" s="426"/>
      <c r="Z980" s="426"/>
      <c r="AA980" s="426"/>
    </row>
    <row r="981" spans="1:27" ht="15.75" customHeight="1">
      <c r="A981" s="426"/>
      <c r="B981" s="426"/>
      <c r="C981" s="426"/>
      <c r="D981" s="426"/>
      <c r="E981" s="426"/>
      <c r="F981" s="426"/>
      <c r="G981" s="426"/>
      <c r="H981" s="426"/>
      <c r="I981" s="426"/>
      <c r="J981" s="426"/>
      <c r="K981" s="426"/>
      <c r="L981" s="426"/>
      <c r="M981" s="426"/>
      <c r="N981" s="426"/>
      <c r="O981" s="426"/>
      <c r="P981" s="426"/>
      <c r="Q981" s="426"/>
      <c r="R981" s="426"/>
      <c r="S981" s="426"/>
      <c r="T981" s="426"/>
      <c r="U981" s="426"/>
      <c r="V981" s="426"/>
      <c r="W981" s="426"/>
      <c r="X981" s="426"/>
      <c r="Y981" s="426"/>
      <c r="Z981" s="426"/>
      <c r="AA981" s="426"/>
    </row>
    <row r="982" spans="1:27" ht="15.75" customHeight="1">
      <c r="A982" s="426"/>
      <c r="B982" s="426"/>
      <c r="C982" s="426"/>
      <c r="D982" s="426"/>
      <c r="E982" s="426"/>
      <c r="F982" s="426"/>
      <c r="G982" s="426"/>
      <c r="H982" s="426"/>
      <c r="I982" s="426"/>
      <c r="J982" s="426"/>
      <c r="K982" s="426"/>
      <c r="L982" s="426"/>
      <c r="M982" s="426"/>
      <c r="N982" s="426"/>
      <c r="O982" s="426"/>
      <c r="P982" s="426"/>
      <c r="Q982" s="426"/>
      <c r="R982" s="426"/>
      <c r="S982" s="426"/>
      <c r="T982" s="426"/>
      <c r="U982" s="426"/>
      <c r="V982" s="426"/>
      <c r="W982" s="426"/>
      <c r="X982" s="426"/>
      <c r="Y982" s="426"/>
      <c r="Z982" s="426"/>
      <c r="AA982" s="426"/>
    </row>
    <row r="983" spans="1:27" ht="15.75" customHeight="1">
      <c r="A983" s="426"/>
      <c r="B983" s="426"/>
      <c r="C983" s="426"/>
      <c r="D983" s="426"/>
      <c r="E983" s="426"/>
      <c r="F983" s="426"/>
      <c r="G983" s="426"/>
      <c r="H983" s="426"/>
      <c r="I983" s="426"/>
      <c r="J983" s="426"/>
      <c r="K983" s="426"/>
      <c r="L983" s="426"/>
      <c r="M983" s="426"/>
      <c r="N983" s="426"/>
      <c r="O983" s="426"/>
      <c r="P983" s="426"/>
      <c r="Q983" s="426"/>
      <c r="R983" s="426"/>
      <c r="S983" s="426"/>
      <c r="T983" s="426"/>
      <c r="U983" s="426"/>
      <c r="V983" s="426"/>
      <c r="W983" s="426"/>
      <c r="X983" s="426"/>
      <c r="Y983" s="426"/>
      <c r="Z983" s="426"/>
      <c r="AA983" s="426"/>
    </row>
    <row r="984" spans="1:27" ht="15.75" customHeight="1">
      <c r="A984" s="426"/>
      <c r="B984" s="426"/>
      <c r="C984" s="426"/>
      <c r="D984" s="426"/>
      <c r="E984" s="426"/>
      <c r="F984" s="426"/>
      <c r="G984" s="426"/>
      <c r="H984" s="426"/>
      <c r="I984" s="426"/>
      <c r="J984" s="426"/>
      <c r="K984" s="426"/>
      <c r="L984" s="426"/>
      <c r="M984" s="426"/>
      <c r="N984" s="426"/>
      <c r="O984" s="426"/>
      <c r="P984" s="426"/>
      <c r="Q984" s="426"/>
      <c r="R984" s="426"/>
      <c r="S984" s="426"/>
      <c r="T984" s="426"/>
      <c r="U984" s="426"/>
      <c r="V984" s="426"/>
      <c r="W984" s="426"/>
      <c r="X984" s="426"/>
      <c r="Y984" s="426"/>
      <c r="Z984" s="426"/>
      <c r="AA984" s="426"/>
    </row>
    <row r="985" spans="1:27" ht="15.75" customHeight="1">
      <c r="A985" s="426"/>
      <c r="B985" s="426"/>
      <c r="C985" s="426"/>
      <c r="D985" s="426"/>
      <c r="E985" s="426"/>
      <c r="F985" s="426"/>
      <c r="G985" s="426"/>
      <c r="H985" s="426"/>
      <c r="I985" s="426"/>
      <c r="J985" s="426"/>
      <c r="K985" s="426"/>
      <c r="L985" s="426"/>
      <c r="M985" s="426"/>
      <c r="N985" s="426"/>
      <c r="O985" s="426"/>
      <c r="P985" s="426"/>
      <c r="Q985" s="426"/>
      <c r="R985" s="426"/>
      <c r="S985" s="426"/>
      <c r="T985" s="426"/>
      <c r="U985" s="426"/>
      <c r="V985" s="426"/>
      <c r="W985" s="426"/>
      <c r="X985" s="426"/>
      <c r="Y985" s="426"/>
      <c r="Z985" s="426"/>
      <c r="AA985" s="426"/>
    </row>
    <row r="986" spans="1:27" ht="15.75" customHeight="1">
      <c r="A986" s="426"/>
      <c r="B986" s="426"/>
      <c r="C986" s="426"/>
      <c r="D986" s="426"/>
      <c r="E986" s="426"/>
      <c r="F986" s="426"/>
      <c r="G986" s="426"/>
      <c r="H986" s="426"/>
      <c r="I986" s="426"/>
      <c r="J986" s="426"/>
      <c r="K986" s="426"/>
      <c r="L986" s="426"/>
      <c r="M986" s="426"/>
      <c r="N986" s="426"/>
      <c r="O986" s="426"/>
      <c r="P986" s="426"/>
      <c r="Q986" s="426"/>
      <c r="R986" s="426"/>
      <c r="S986" s="426"/>
      <c r="T986" s="426"/>
      <c r="U986" s="426"/>
      <c r="V986" s="426"/>
      <c r="W986" s="426"/>
      <c r="X986" s="426"/>
      <c r="Y986" s="426"/>
      <c r="Z986" s="426"/>
      <c r="AA986" s="426"/>
    </row>
    <row r="987" spans="1:27" ht="15.75" customHeight="1">
      <c r="A987" s="426"/>
      <c r="B987" s="426"/>
      <c r="C987" s="426"/>
      <c r="D987" s="426"/>
      <c r="E987" s="426"/>
      <c r="F987" s="426"/>
      <c r="G987" s="426"/>
      <c r="H987" s="426"/>
      <c r="I987" s="426"/>
      <c r="J987" s="426"/>
      <c r="K987" s="426"/>
      <c r="L987" s="426"/>
      <c r="M987" s="426"/>
      <c r="N987" s="426"/>
      <c r="O987" s="426"/>
      <c r="P987" s="426"/>
      <c r="Q987" s="426"/>
      <c r="R987" s="426"/>
      <c r="S987" s="426"/>
      <c r="T987" s="426"/>
      <c r="U987" s="426"/>
      <c r="V987" s="426"/>
      <c r="W987" s="426"/>
      <c r="X987" s="426"/>
      <c r="Y987" s="426"/>
      <c r="Z987" s="426"/>
      <c r="AA987" s="426"/>
    </row>
    <row r="988" spans="1:27" ht="15.75" customHeight="1">
      <c r="A988" s="426"/>
      <c r="B988" s="426"/>
      <c r="C988" s="426"/>
      <c r="D988" s="426"/>
      <c r="E988" s="426"/>
      <c r="F988" s="426"/>
      <c r="G988" s="426"/>
      <c r="H988" s="426"/>
      <c r="I988" s="426"/>
      <c r="J988" s="426"/>
      <c r="K988" s="426"/>
      <c r="L988" s="426"/>
      <c r="M988" s="426"/>
      <c r="N988" s="426"/>
      <c r="O988" s="426"/>
      <c r="P988" s="426"/>
      <c r="Q988" s="426"/>
      <c r="R988" s="426"/>
      <c r="S988" s="426"/>
      <c r="T988" s="426"/>
      <c r="U988" s="426"/>
      <c r="V988" s="426"/>
      <c r="W988" s="426"/>
      <c r="X988" s="426"/>
      <c r="Y988" s="426"/>
      <c r="Z988" s="426"/>
      <c r="AA988" s="426"/>
    </row>
    <row r="989" spans="1:27" ht="15.75" customHeight="1">
      <c r="A989" s="426"/>
      <c r="B989" s="426"/>
      <c r="C989" s="426"/>
      <c r="D989" s="426"/>
      <c r="E989" s="426"/>
      <c r="F989" s="426"/>
      <c r="G989" s="426"/>
      <c r="H989" s="426"/>
      <c r="I989" s="426"/>
      <c r="J989" s="426"/>
      <c r="K989" s="426"/>
      <c r="L989" s="426"/>
      <c r="M989" s="426"/>
      <c r="N989" s="426"/>
      <c r="O989" s="426"/>
      <c r="P989" s="426"/>
      <c r="Q989" s="426"/>
      <c r="R989" s="426"/>
      <c r="S989" s="426"/>
      <c r="T989" s="426"/>
      <c r="U989" s="426"/>
      <c r="V989" s="426"/>
      <c r="W989" s="426"/>
      <c r="X989" s="426"/>
      <c r="Y989" s="426"/>
      <c r="Z989" s="426"/>
      <c r="AA989" s="426"/>
    </row>
    <row r="990" spans="1:27" ht="15.75" customHeight="1">
      <c r="A990" s="426"/>
      <c r="B990" s="426"/>
      <c r="C990" s="426"/>
      <c r="D990" s="426"/>
      <c r="E990" s="426"/>
      <c r="F990" s="426"/>
      <c r="G990" s="426"/>
      <c r="H990" s="426"/>
      <c r="I990" s="426"/>
      <c r="J990" s="426"/>
      <c r="K990" s="426"/>
      <c r="L990" s="426"/>
      <c r="M990" s="426"/>
      <c r="N990" s="426"/>
      <c r="O990" s="426"/>
      <c r="P990" s="426"/>
      <c r="Q990" s="426"/>
      <c r="R990" s="426"/>
      <c r="S990" s="426"/>
      <c r="T990" s="426"/>
      <c r="U990" s="426"/>
      <c r="V990" s="426"/>
      <c r="W990" s="426"/>
      <c r="X990" s="426"/>
      <c r="Y990" s="426"/>
      <c r="Z990" s="426"/>
      <c r="AA990" s="426"/>
    </row>
    <row r="991" spans="1:27" ht="15.75" customHeight="1">
      <c r="A991" s="426"/>
      <c r="B991" s="426"/>
      <c r="C991" s="426"/>
      <c r="D991" s="426"/>
      <c r="E991" s="426"/>
      <c r="F991" s="426"/>
      <c r="G991" s="426"/>
      <c r="H991" s="426"/>
      <c r="I991" s="426"/>
      <c r="J991" s="426"/>
      <c r="K991" s="426"/>
      <c r="L991" s="426"/>
      <c r="M991" s="426"/>
      <c r="N991" s="426"/>
      <c r="O991" s="426"/>
      <c r="P991" s="426"/>
      <c r="Q991" s="426"/>
      <c r="R991" s="426"/>
      <c r="S991" s="426"/>
      <c r="T991" s="426"/>
      <c r="U991" s="426"/>
      <c r="V991" s="426"/>
      <c r="W991" s="426"/>
      <c r="X991" s="426"/>
      <c r="Y991" s="426"/>
      <c r="Z991" s="426"/>
      <c r="AA991" s="426"/>
    </row>
    <row r="992" spans="1:27" ht="15.75" customHeight="1">
      <c r="A992" s="426"/>
      <c r="B992" s="426"/>
      <c r="C992" s="426"/>
      <c r="D992" s="426"/>
      <c r="E992" s="426"/>
      <c r="F992" s="426"/>
      <c r="G992" s="426"/>
      <c r="H992" s="426"/>
      <c r="I992" s="426"/>
      <c r="J992" s="426"/>
      <c r="K992" s="426"/>
      <c r="L992" s="426"/>
      <c r="M992" s="426"/>
      <c r="N992" s="426"/>
      <c r="O992" s="426"/>
      <c r="P992" s="426"/>
      <c r="Q992" s="426"/>
      <c r="R992" s="426"/>
      <c r="S992" s="426"/>
      <c r="T992" s="426"/>
      <c r="U992" s="426"/>
      <c r="V992" s="426"/>
      <c r="W992" s="426"/>
      <c r="X992" s="426"/>
      <c r="Y992" s="426"/>
      <c r="Z992" s="426"/>
      <c r="AA992" s="426"/>
    </row>
    <row r="993" spans="1:27" ht="15.75" customHeight="1">
      <c r="A993" s="426"/>
      <c r="B993" s="426"/>
      <c r="C993" s="426"/>
      <c r="D993" s="426"/>
      <c r="E993" s="426"/>
      <c r="F993" s="426"/>
      <c r="G993" s="426"/>
      <c r="H993" s="426"/>
      <c r="I993" s="426"/>
      <c r="J993" s="426"/>
      <c r="K993" s="426"/>
      <c r="L993" s="426"/>
      <c r="M993" s="426"/>
      <c r="N993" s="426"/>
      <c r="O993" s="426"/>
      <c r="P993" s="426"/>
      <c r="Q993" s="426"/>
      <c r="R993" s="426"/>
      <c r="S993" s="426"/>
      <c r="T993" s="426"/>
      <c r="U993" s="426"/>
      <c r="V993" s="426"/>
      <c r="W993" s="426"/>
      <c r="X993" s="426"/>
      <c r="Y993" s="426"/>
      <c r="Z993" s="426"/>
      <c r="AA993" s="426"/>
    </row>
    <row r="994" spans="1:27" ht="15.75" customHeight="1">
      <c r="A994" s="426"/>
      <c r="B994" s="426"/>
      <c r="C994" s="426"/>
      <c r="D994" s="426"/>
      <c r="E994" s="426"/>
      <c r="F994" s="426"/>
      <c r="G994" s="426"/>
      <c r="H994" s="426"/>
      <c r="I994" s="426"/>
      <c r="J994" s="426"/>
      <c r="K994" s="426"/>
      <c r="L994" s="426"/>
      <c r="M994" s="426"/>
      <c r="N994" s="426"/>
      <c r="O994" s="426"/>
      <c r="P994" s="426"/>
      <c r="Q994" s="426"/>
      <c r="R994" s="426"/>
      <c r="S994" s="426"/>
      <c r="T994" s="426"/>
      <c r="U994" s="426"/>
      <c r="V994" s="426"/>
      <c r="W994" s="426"/>
      <c r="X994" s="426"/>
      <c r="Y994" s="426"/>
      <c r="Z994" s="426"/>
      <c r="AA994" s="426"/>
    </row>
    <row r="995" spans="1:27" ht="15.75" customHeight="1">
      <c r="A995" s="426"/>
      <c r="B995" s="426"/>
      <c r="C995" s="426"/>
      <c r="D995" s="426"/>
      <c r="E995" s="426"/>
      <c r="F995" s="426"/>
      <c r="G995" s="426"/>
      <c r="H995" s="426"/>
      <c r="I995" s="426"/>
      <c r="J995" s="426"/>
      <c r="K995" s="426"/>
      <c r="L995" s="426"/>
      <c r="M995" s="426"/>
      <c r="N995" s="426"/>
      <c r="O995" s="426"/>
      <c r="P995" s="426"/>
      <c r="Q995" s="426"/>
      <c r="R995" s="426"/>
      <c r="S995" s="426"/>
      <c r="T995" s="426"/>
      <c r="U995" s="426"/>
      <c r="V995" s="426"/>
      <c r="W995" s="426"/>
      <c r="X995" s="426"/>
      <c r="Y995" s="426"/>
      <c r="Z995" s="426"/>
      <c r="AA995" s="426"/>
    </row>
    <row r="996" spans="1:27" ht="15.75" customHeight="1">
      <c r="A996" s="426"/>
      <c r="B996" s="426"/>
      <c r="C996" s="426"/>
      <c r="D996" s="426"/>
      <c r="E996" s="426"/>
      <c r="F996" s="426"/>
      <c r="G996" s="426"/>
      <c r="H996" s="426"/>
      <c r="I996" s="426"/>
      <c r="J996" s="426"/>
      <c r="K996" s="426"/>
      <c r="L996" s="426"/>
      <c r="M996" s="426"/>
      <c r="N996" s="426"/>
      <c r="O996" s="426"/>
      <c r="P996" s="426"/>
      <c r="Q996" s="426"/>
      <c r="R996" s="426"/>
      <c r="S996" s="426"/>
      <c r="T996" s="426"/>
      <c r="U996" s="426"/>
      <c r="V996" s="426"/>
      <c r="W996" s="426"/>
      <c r="X996" s="426"/>
      <c r="Y996" s="426"/>
      <c r="Z996" s="426"/>
      <c r="AA996" s="426"/>
    </row>
    <row r="997" spans="1:27" ht="15.75" customHeight="1">
      <c r="A997" s="426"/>
      <c r="B997" s="426"/>
      <c r="C997" s="426"/>
      <c r="D997" s="426"/>
      <c r="E997" s="426"/>
      <c r="F997" s="426"/>
      <c r="G997" s="426"/>
      <c r="H997" s="426"/>
      <c r="I997" s="426"/>
      <c r="J997" s="426"/>
      <c r="K997" s="426"/>
      <c r="L997" s="426"/>
      <c r="M997" s="426"/>
      <c r="N997" s="426"/>
      <c r="O997" s="426"/>
      <c r="P997" s="426"/>
      <c r="Q997" s="426"/>
      <c r="R997" s="426"/>
      <c r="S997" s="426"/>
      <c r="T997" s="426"/>
      <c r="U997" s="426"/>
      <c r="V997" s="426"/>
      <c r="W997" s="426"/>
      <c r="X997" s="426"/>
      <c r="Y997" s="426"/>
      <c r="Z997" s="426"/>
      <c r="AA997" s="426"/>
    </row>
    <row r="998" spans="1:27" ht="15.75" customHeight="1">
      <c r="A998" s="426"/>
      <c r="B998" s="426"/>
      <c r="C998" s="426"/>
      <c r="D998" s="426"/>
      <c r="E998" s="426"/>
      <c r="F998" s="426"/>
      <c r="G998" s="426"/>
      <c r="H998" s="426"/>
      <c r="I998" s="426"/>
      <c r="J998" s="426"/>
      <c r="K998" s="426"/>
      <c r="L998" s="426"/>
      <c r="M998" s="426"/>
      <c r="N998" s="426"/>
      <c r="O998" s="426"/>
      <c r="P998" s="426"/>
      <c r="Q998" s="426"/>
      <c r="R998" s="426"/>
      <c r="S998" s="426"/>
      <c r="T998" s="426"/>
      <c r="U998" s="426"/>
      <c r="V998" s="426"/>
      <c r="W998" s="426"/>
      <c r="X998" s="426"/>
      <c r="Y998" s="426"/>
      <c r="Z998" s="426"/>
      <c r="AA998" s="426"/>
    </row>
    <row r="999" spans="1:27" ht="15.75" customHeight="1">
      <c r="A999" s="426"/>
      <c r="B999" s="426"/>
      <c r="C999" s="426"/>
      <c r="D999" s="426"/>
      <c r="E999" s="426"/>
      <c r="F999" s="426"/>
      <c r="G999" s="426"/>
      <c r="H999" s="426"/>
      <c r="I999" s="426"/>
      <c r="J999" s="426"/>
      <c r="K999" s="426"/>
      <c r="L999" s="426"/>
      <c r="M999" s="426"/>
      <c r="N999" s="426"/>
      <c r="O999" s="426"/>
      <c r="P999" s="426"/>
      <c r="Q999" s="426"/>
      <c r="R999" s="426"/>
      <c r="S999" s="426"/>
      <c r="T999" s="426"/>
      <c r="U999" s="426"/>
      <c r="V999" s="426"/>
      <c r="W999" s="426"/>
      <c r="X999" s="426"/>
      <c r="Y999" s="426"/>
      <c r="Z999" s="426"/>
      <c r="AA999" s="426"/>
    </row>
    <row r="1000" spans="1:27" ht="15.75" customHeight="1">
      <c r="A1000" s="426"/>
      <c r="B1000" s="426"/>
      <c r="C1000" s="426"/>
      <c r="D1000" s="426"/>
      <c r="E1000" s="426"/>
      <c r="F1000" s="426"/>
      <c r="G1000" s="426"/>
      <c r="H1000" s="426"/>
      <c r="I1000" s="426"/>
      <c r="J1000" s="426"/>
      <c r="K1000" s="426"/>
      <c r="L1000" s="426"/>
      <c r="M1000" s="426"/>
      <c r="N1000" s="426"/>
      <c r="O1000" s="426"/>
      <c r="P1000" s="426"/>
      <c r="Q1000" s="426"/>
      <c r="R1000" s="426"/>
      <c r="S1000" s="426"/>
      <c r="T1000" s="426"/>
      <c r="U1000" s="426"/>
      <c r="V1000" s="426"/>
      <c r="W1000" s="426"/>
      <c r="X1000" s="426"/>
      <c r="Y1000" s="426"/>
      <c r="Z1000" s="426"/>
      <c r="AA1000" s="426"/>
    </row>
  </sheetData>
  <mergeCells count="8">
    <mergeCell ref="G26:L26"/>
    <mergeCell ref="G43:L43"/>
    <mergeCell ref="G52:L52"/>
    <mergeCell ref="B4:I6"/>
    <mergeCell ref="C17:E17"/>
    <mergeCell ref="C18:E18"/>
    <mergeCell ref="C19:E19"/>
    <mergeCell ref="C20:E20"/>
  </mergeCells>
  <conditionalFormatting sqref="B1">
    <cfRule type="expression" dxfId="0" priority="1" stopIfTrue="1">
      <formula>LEFT($C1,6)="Macros"</formula>
    </cfRule>
  </conditionalFormatting>
  <pageMargins left="0.7" right="0.7" top="0.75" bottom="0.75" header="0" footer="0"/>
  <pageSetup paperSize="5" scale="70"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1000"/>
  <sheetViews>
    <sheetView showGridLines="0" workbookViewId="0"/>
  </sheetViews>
  <sheetFormatPr defaultColWidth="12.5703125" defaultRowHeight="15" customHeight="1"/>
  <cols>
    <col min="1" max="1" width="37" customWidth="1"/>
    <col min="2" max="2" width="12.140625" customWidth="1"/>
    <col min="3" max="3" width="1.5703125" customWidth="1"/>
    <col min="4" max="4" width="23.140625" customWidth="1"/>
    <col min="5" max="5" width="15.140625" customWidth="1"/>
    <col min="6" max="6" width="12.85546875" customWidth="1"/>
    <col min="7" max="7" width="2.140625" customWidth="1"/>
    <col min="8" max="8" width="19.140625" customWidth="1"/>
    <col min="9" max="9" width="11.140625" customWidth="1"/>
    <col min="10" max="10" width="13.140625" customWidth="1"/>
    <col min="11" max="11" width="16.140625" customWidth="1"/>
    <col min="12" max="12" width="12" customWidth="1"/>
    <col min="13" max="13" width="29.5703125" customWidth="1"/>
    <col min="14" max="26" width="9.140625" customWidth="1"/>
  </cols>
  <sheetData>
    <row r="1" spans="1:26" ht="21">
      <c r="A1" s="749" t="s">
        <v>807</v>
      </c>
      <c r="B1" s="631"/>
      <c r="C1" s="631"/>
      <c r="D1" s="631"/>
      <c r="E1" s="631"/>
      <c r="F1" s="631"/>
      <c r="G1" s="631"/>
      <c r="H1" s="631"/>
      <c r="I1" s="631"/>
      <c r="J1" s="631"/>
      <c r="K1" s="426"/>
      <c r="L1" s="426"/>
      <c r="M1" s="426"/>
      <c r="N1" s="426"/>
      <c r="O1" s="426"/>
      <c r="P1" s="426"/>
      <c r="Q1" s="426"/>
      <c r="R1" s="426"/>
      <c r="S1" s="426"/>
      <c r="T1" s="426"/>
      <c r="U1" s="426"/>
      <c r="V1" s="426"/>
      <c r="W1" s="426"/>
      <c r="X1" s="426"/>
      <c r="Y1" s="426"/>
      <c r="Z1" s="426"/>
    </row>
    <row r="2" spans="1:26">
      <c r="A2" s="525"/>
      <c r="B2" s="525"/>
      <c r="C2" s="525"/>
      <c r="D2" s="525"/>
      <c r="E2" s="525"/>
      <c r="F2" s="525"/>
      <c r="G2" s="525"/>
      <c r="H2" s="525"/>
      <c r="I2" s="525"/>
      <c r="J2" s="334" t="s">
        <v>92</v>
      </c>
      <c r="K2" s="159" t="s">
        <v>16</v>
      </c>
      <c r="L2" s="426"/>
      <c r="M2" s="426"/>
      <c r="N2" s="426"/>
      <c r="O2" s="426"/>
      <c r="P2" s="426"/>
      <c r="Q2" s="426"/>
      <c r="R2" s="426"/>
      <c r="S2" s="426"/>
      <c r="T2" s="426"/>
      <c r="U2" s="426"/>
      <c r="V2" s="426"/>
      <c r="W2" s="426"/>
      <c r="X2" s="426"/>
      <c r="Y2" s="426"/>
      <c r="Z2" s="426"/>
    </row>
    <row r="3" spans="1:26">
      <c r="A3" s="525"/>
      <c r="B3" s="525"/>
      <c r="C3" s="525"/>
      <c r="D3" s="525"/>
      <c r="E3" s="525"/>
      <c r="F3" s="525"/>
      <c r="G3" s="525"/>
      <c r="H3" s="525"/>
      <c r="I3" s="525"/>
      <c r="J3" s="334" t="s">
        <v>93</v>
      </c>
      <c r="K3" s="159">
        <v>2</v>
      </c>
      <c r="L3" s="426"/>
      <c r="M3" s="426"/>
      <c r="N3" s="426"/>
      <c r="O3" s="426"/>
      <c r="P3" s="426"/>
      <c r="Q3" s="426"/>
      <c r="R3" s="426"/>
      <c r="S3" s="426"/>
      <c r="T3" s="426"/>
      <c r="U3" s="426"/>
      <c r="V3" s="426"/>
      <c r="W3" s="426"/>
      <c r="X3" s="426"/>
      <c r="Y3" s="426"/>
      <c r="Z3" s="426"/>
    </row>
    <row r="4" spans="1:26" ht="18.75">
      <c r="A4" s="430"/>
      <c r="B4" s="431"/>
      <c r="C4" s="432"/>
      <c r="D4" s="432"/>
      <c r="E4" s="432"/>
      <c r="F4" s="432"/>
      <c r="G4" s="432"/>
      <c r="H4" s="432"/>
      <c r="I4" s="525"/>
      <c r="J4" s="334" t="s">
        <v>94</v>
      </c>
      <c r="K4" s="159">
        <v>3</v>
      </c>
      <c r="L4" s="426"/>
      <c r="M4" s="426"/>
      <c r="N4" s="426"/>
      <c r="O4" s="426"/>
      <c r="P4" s="426"/>
      <c r="Q4" s="426"/>
      <c r="R4" s="426"/>
      <c r="S4" s="426"/>
      <c r="T4" s="426"/>
      <c r="U4" s="426"/>
      <c r="V4" s="426"/>
      <c r="W4" s="426"/>
      <c r="X4" s="426"/>
      <c r="Y4" s="426"/>
      <c r="Z4" s="426"/>
    </row>
    <row r="5" spans="1:26">
      <c r="A5" s="525"/>
      <c r="B5" s="525"/>
      <c r="C5" s="525"/>
      <c r="D5" s="525"/>
      <c r="E5" s="525"/>
      <c r="F5" s="525"/>
      <c r="G5" s="525"/>
      <c r="H5" s="525"/>
      <c r="I5" s="525"/>
      <c r="J5" s="334" t="s">
        <v>95</v>
      </c>
      <c r="K5" s="159">
        <v>1</v>
      </c>
      <c r="L5" s="426"/>
      <c r="M5" s="426"/>
      <c r="N5" s="426"/>
      <c r="O5" s="426"/>
      <c r="P5" s="426"/>
      <c r="Q5" s="426"/>
      <c r="R5" s="426"/>
      <c r="S5" s="426"/>
      <c r="T5" s="426"/>
      <c r="U5" s="426"/>
      <c r="V5" s="426"/>
      <c r="W5" s="426"/>
      <c r="X5" s="426"/>
      <c r="Y5" s="426"/>
      <c r="Z5" s="426"/>
    </row>
    <row r="6" spans="1:26">
      <c r="A6" s="525"/>
      <c r="B6" s="525"/>
      <c r="C6" s="525"/>
      <c r="D6" s="525"/>
      <c r="E6" s="525"/>
      <c r="F6" s="525"/>
      <c r="G6" s="525"/>
      <c r="H6" s="525"/>
      <c r="I6" s="525"/>
      <c r="J6" s="335" t="s">
        <v>96</v>
      </c>
      <c r="K6" s="159" t="s">
        <v>721</v>
      </c>
      <c r="L6" s="426"/>
      <c r="M6" s="426"/>
      <c r="N6" s="426"/>
      <c r="O6" s="426"/>
      <c r="P6" s="426"/>
      <c r="Q6" s="426"/>
      <c r="R6" s="426"/>
      <c r="S6" s="426"/>
      <c r="T6" s="426"/>
      <c r="U6" s="426"/>
      <c r="V6" s="426"/>
      <c r="W6" s="426"/>
      <c r="X6" s="426"/>
      <c r="Y6" s="426"/>
      <c r="Z6" s="426"/>
    </row>
    <row r="7" spans="1:26">
      <c r="A7" s="426" t="s">
        <v>808</v>
      </c>
      <c r="B7" s="426"/>
      <c r="C7" s="426"/>
      <c r="D7" s="426"/>
      <c r="E7" s="426"/>
      <c r="F7" s="426"/>
      <c r="G7" s="426"/>
      <c r="H7" s="426"/>
      <c r="I7" s="426"/>
      <c r="J7" s="334"/>
      <c r="K7" s="27"/>
      <c r="L7" s="426"/>
      <c r="M7" s="426"/>
      <c r="N7" s="426"/>
      <c r="O7" s="426"/>
      <c r="P7" s="426"/>
      <c r="Q7" s="426"/>
      <c r="R7" s="426"/>
      <c r="S7" s="426"/>
      <c r="T7" s="426"/>
      <c r="U7" s="426"/>
      <c r="V7" s="426"/>
      <c r="W7" s="426"/>
      <c r="X7" s="426"/>
      <c r="Y7" s="426"/>
      <c r="Z7" s="426"/>
    </row>
    <row r="8" spans="1:26">
      <c r="A8" s="426" t="s">
        <v>809</v>
      </c>
      <c r="B8" s="426"/>
      <c r="C8" s="426"/>
      <c r="D8" s="426"/>
      <c r="E8" s="426"/>
      <c r="F8" s="426"/>
      <c r="G8" s="426"/>
      <c r="H8" s="426"/>
      <c r="I8" s="426"/>
      <c r="J8" s="334" t="s">
        <v>98</v>
      </c>
      <c r="K8" s="33">
        <v>45979</v>
      </c>
      <c r="L8" s="426"/>
      <c r="M8" s="426"/>
      <c r="N8" s="426"/>
      <c r="O8" s="426"/>
      <c r="P8" s="426"/>
      <c r="Q8" s="426"/>
      <c r="R8" s="426"/>
      <c r="S8" s="426"/>
      <c r="T8" s="426"/>
      <c r="U8" s="426"/>
      <c r="V8" s="426"/>
      <c r="W8" s="426"/>
      <c r="X8" s="426"/>
      <c r="Y8" s="426"/>
      <c r="Z8" s="426"/>
    </row>
    <row r="9" spans="1:26">
      <c r="A9" s="426" t="s">
        <v>810</v>
      </c>
      <c r="B9" s="426"/>
      <c r="C9" s="426"/>
      <c r="D9" s="426"/>
      <c r="E9" s="739"/>
      <c r="F9" s="631"/>
      <c r="G9" s="433"/>
      <c r="H9" s="433"/>
      <c r="I9" s="739"/>
      <c r="J9" s="631"/>
      <c r="K9" s="426"/>
      <c r="L9" s="426"/>
      <c r="M9" s="426"/>
      <c r="N9" s="426"/>
      <c r="O9" s="426"/>
      <c r="P9" s="426"/>
      <c r="Q9" s="426"/>
      <c r="R9" s="426"/>
      <c r="S9" s="426"/>
      <c r="T9" s="426"/>
      <c r="U9" s="426"/>
      <c r="V9" s="426"/>
      <c r="W9" s="426"/>
      <c r="X9" s="426"/>
      <c r="Y9" s="426"/>
      <c r="Z9" s="426"/>
    </row>
    <row r="10" spans="1:26">
      <c r="A10" s="426"/>
      <c r="B10" s="526"/>
      <c r="C10" s="527"/>
      <c r="D10" s="528" t="str">
        <f>'LDC Info'!E24+4 &amp; " Test Year"</f>
        <v>2030 Test Year</v>
      </c>
      <c r="E10" s="741" t="s">
        <v>763</v>
      </c>
      <c r="F10" s="657"/>
      <c r="G10" s="529"/>
      <c r="H10" s="528" t="str">
        <f>D10</f>
        <v>2030 Test Year</v>
      </c>
      <c r="I10" s="741" t="s">
        <v>762</v>
      </c>
      <c r="J10" s="657"/>
      <c r="K10" s="530" t="s">
        <v>144</v>
      </c>
      <c r="L10" s="426"/>
      <c r="M10" s="426"/>
      <c r="N10" s="426"/>
      <c r="O10" s="426"/>
      <c r="P10" s="426"/>
      <c r="Q10" s="426"/>
      <c r="R10" s="426"/>
      <c r="S10" s="426"/>
      <c r="T10" s="426"/>
      <c r="U10" s="426"/>
      <c r="V10" s="426"/>
      <c r="W10" s="426"/>
      <c r="X10" s="426"/>
      <c r="Y10" s="426"/>
      <c r="Z10" s="426"/>
    </row>
    <row r="11" spans="1:26">
      <c r="A11" s="531" t="s">
        <v>811</v>
      </c>
      <c r="B11" s="750" t="s">
        <v>812</v>
      </c>
      <c r="C11" s="532"/>
      <c r="D11" s="533" t="s">
        <v>813</v>
      </c>
      <c r="E11" s="533" t="s">
        <v>814</v>
      </c>
      <c r="F11" s="473" t="s">
        <v>815</v>
      </c>
      <c r="G11" s="433"/>
      <c r="H11" s="533" t="s">
        <v>813</v>
      </c>
      <c r="I11" s="533" t="s">
        <v>814</v>
      </c>
      <c r="J11" s="473" t="s">
        <v>815</v>
      </c>
      <c r="K11" s="534" t="s">
        <v>816</v>
      </c>
      <c r="L11" s="426"/>
      <c r="M11" s="426"/>
      <c r="N11" s="426"/>
      <c r="O11" s="426"/>
      <c r="P11" s="426"/>
      <c r="Q11" s="426"/>
      <c r="R11" s="426"/>
      <c r="S11" s="426"/>
      <c r="T11" s="426"/>
      <c r="U11" s="426"/>
      <c r="V11" s="426"/>
      <c r="W11" s="426"/>
      <c r="X11" s="426"/>
      <c r="Y11" s="426"/>
      <c r="Z11" s="426"/>
    </row>
    <row r="12" spans="1:26">
      <c r="A12" s="535" t="s">
        <v>817</v>
      </c>
      <c r="B12" s="738"/>
      <c r="C12" s="536"/>
      <c r="D12" s="537"/>
      <c r="E12" s="538"/>
      <c r="F12" s="539"/>
      <c r="G12" s="426"/>
      <c r="H12" s="537"/>
      <c r="I12" s="538"/>
      <c r="J12" s="539"/>
      <c r="K12" s="736"/>
      <c r="L12" s="426"/>
      <c r="M12" s="426"/>
      <c r="N12" s="426"/>
      <c r="O12" s="426"/>
      <c r="P12" s="426"/>
      <c r="Q12" s="426"/>
      <c r="R12" s="426"/>
      <c r="S12" s="426"/>
      <c r="T12" s="426"/>
      <c r="U12" s="426"/>
      <c r="V12" s="426"/>
      <c r="W12" s="426"/>
      <c r="X12" s="426"/>
      <c r="Y12" s="426"/>
      <c r="Z12" s="426"/>
    </row>
    <row r="13" spans="1:26">
      <c r="A13" s="472" t="str">
        <f>IF('App.2-ZA_2026-Com. Exp. Forecas'!B29="","",'App.2-ZA_2026-Com. Exp. Forecas'!B29)</f>
        <v>RESIDENTIAL</v>
      </c>
      <c r="B13" s="540" t="s">
        <v>788</v>
      </c>
      <c r="C13" s="536"/>
      <c r="D13" s="537">
        <f>'App.2-ZA_2030-Com. Exp. Forecas'!I29</f>
        <v>2778294422</v>
      </c>
      <c r="E13" s="541"/>
      <c r="F13" s="539">
        <f>D13*'App.2-ZA_2030-Com. Exp. Forecas'!K29</f>
        <v>383654676.73398</v>
      </c>
      <c r="G13" s="426"/>
      <c r="H13" s="537">
        <f>'App.2-ZA_2030-Com. Exp. Forecas'!F29+'App.2-ZA_2030-Com. Exp. Forecas'!H29</f>
        <v>25472498</v>
      </c>
      <c r="I13" s="542"/>
      <c r="J13" s="539">
        <f>H13*'App.2-ZA_2030-Com. Exp. Forecas'!J29</f>
        <v>1592031.125</v>
      </c>
      <c r="K13" s="737"/>
      <c r="L13" s="426"/>
      <c r="M13" s="426"/>
      <c r="N13" s="426"/>
      <c r="O13" s="426"/>
      <c r="P13" s="426"/>
      <c r="Q13" s="426"/>
      <c r="R13" s="426"/>
      <c r="S13" s="426"/>
      <c r="T13" s="426"/>
      <c r="U13" s="426"/>
      <c r="V13" s="426"/>
      <c r="W13" s="426"/>
      <c r="X13" s="426"/>
      <c r="Y13" s="426"/>
      <c r="Z13" s="426"/>
    </row>
    <row r="14" spans="1:26">
      <c r="A14" s="472" t="str">
        <f>IF('App.2-ZA_2026-Com. Exp. Forecas'!B30="","",'App.2-ZA_2026-Com. Exp. Forecas'!B30)</f>
        <v>GENERAL SERVICE &lt;50KW</v>
      </c>
      <c r="B14" s="540" t="s">
        <v>788</v>
      </c>
      <c r="C14" s="536"/>
      <c r="D14" s="537">
        <f>'App.2-ZA_2030-Com. Exp. Forecas'!I30</f>
        <v>637853002</v>
      </c>
      <c r="E14" s="541"/>
      <c r="F14" s="539">
        <f>D14*'App.2-ZA_2030-Com. Exp. Forecas'!K30</f>
        <v>88081121.046179995</v>
      </c>
      <c r="G14" s="426"/>
      <c r="H14" s="537">
        <f>'App.2-ZA_2030-Com. Exp. Forecas'!F30+'App.2-ZA_2030-Com. Exp. Forecas'!H30</f>
        <v>108568736</v>
      </c>
      <c r="I14" s="542"/>
      <c r="J14" s="539">
        <f>H14*'App.2-ZA_2030-Com. Exp. Forecas'!J30</f>
        <v>6785546</v>
      </c>
      <c r="K14" s="737"/>
      <c r="L14" s="426"/>
      <c r="M14" s="426"/>
      <c r="N14" s="426"/>
      <c r="O14" s="426"/>
      <c r="P14" s="426"/>
      <c r="Q14" s="426"/>
      <c r="R14" s="426"/>
      <c r="S14" s="426"/>
      <c r="T14" s="426"/>
      <c r="U14" s="426"/>
      <c r="V14" s="426"/>
      <c r="W14" s="426"/>
      <c r="X14" s="426"/>
      <c r="Y14" s="426"/>
      <c r="Z14" s="426"/>
    </row>
    <row r="15" spans="1:26">
      <c r="A15" s="472" t="str">
        <f>IF('App.2-ZA_2026-Com. Exp. Forecas'!B31="","",'App.2-ZA_2026-Com. Exp. Forecas'!B31)</f>
        <v>GENERAL SERVICE 1000-1500KW</v>
      </c>
      <c r="B15" s="540" t="s">
        <v>788</v>
      </c>
      <c r="C15" s="536"/>
      <c r="D15" s="537">
        <f>'App.2-ZA_2030-Com. Exp. Forecas'!I31</f>
        <v>336041362</v>
      </c>
      <c r="E15" s="541"/>
      <c r="F15" s="539">
        <f>D15*'App.2-ZA_2030-Com. Exp. Forecas'!K31</f>
        <v>46403951.678579994</v>
      </c>
      <c r="G15" s="426"/>
      <c r="H15" s="537">
        <f>'App.2-ZA_2030-Com. Exp. Forecas'!F31+'App.2-ZA_2030-Com. Exp. Forecas'!H31</f>
        <v>2540590295</v>
      </c>
      <c r="I15" s="542"/>
      <c r="J15" s="539">
        <f>H15*'App.2-ZA_2030-Com. Exp. Forecas'!J31</f>
        <v>158786893.4375</v>
      </c>
      <c r="K15" s="737"/>
      <c r="L15" s="426"/>
      <c r="M15" s="426"/>
      <c r="N15" s="426"/>
      <c r="O15" s="426"/>
      <c r="P15" s="426"/>
      <c r="Q15" s="426"/>
      <c r="R15" s="426"/>
      <c r="S15" s="426"/>
      <c r="T15" s="426"/>
      <c r="U15" s="426"/>
      <c r="V15" s="426"/>
      <c r="W15" s="426"/>
      <c r="X15" s="426"/>
      <c r="Y15" s="426"/>
      <c r="Z15" s="426"/>
    </row>
    <row r="16" spans="1:26">
      <c r="A16" s="472" t="str">
        <f>IF('App.2-ZA_2026-Com. Exp. Forecas'!B32="","",'App.2-ZA_2026-Com. Exp. Forecas'!B32)</f>
        <v>GENERAL SERVICE 1500-5000 KW</v>
      </c>
      <c r="B16" s="540" t="s">
        <v>788</v>
      </c>
      <c r="C16" s="536"/>
      <c r="D16" s="543">
        <v>0</v>
      </c>
      <c r="E16" s="541"/>
      <c r="F16" s="539">
        <f>D16*'App.2-ZA_2030-Com. Exp. Forecas'!K32</f>
        <v>0</v>
      </c>
      <c r="G16" s="426"/>
      <c r="H16" s="537">
        <f>'App.2-ZA_2030-Com. Exp. Forecas'!F32+'App.2-ZA_2030-Com. Exp. Forecas'!H32</f>
        <v>719528438</v>
      </c>
      <c r="I16" s="542"/>
      <c r="J16" s="539">
        <f>H16*'App.2-ZA_2030-Com. Exp. Forecas'!J32</f>
        <v>44970527.375</v>
      </c>
      <c r="K16" s="737"/>
      <c r="L16" s="426"/>
      <c r="M16" s="426"/>
      <c r="N16" s="426"/>
      <c r="O16" s="426"/>
      <c r="P16" s="426"/>
      <c r="Q16" s="426"/>
      <c r="R16" s="426"/>
      <c r="S16" s="426"/>
      <c r="T16" s="426"/>
      <c r="U16" s="426"/>
      <c r="V16" s="426"/>
      <c r="W16" s="426"/>
      <c r="X16" s="426"/>
      <c r="Y16" s="426"/>
      <c r="Z16" s="426"/>
    </row>
    <row r="17" spans="1:26">
      <c r="A17" s="472" t="str">
        <f>IF('App.2-ZA_2026-Com. Exp. Forecas'!B33="","",'App.2-ZA_2026-Com. Exp. Forecas'!B33)</f>
        <v>LARGE USER</v>
      </c>
      <c r="B17" s="540" t="s">
        <v>788</v>
      </c>
      <c r="C17" s="536"/>
      <c r="D17" s="543">
        <v>0</v>
      </c>
      <c r="E17" s="541"/>
      <c r="F17" s="539">
        <f>D17*'App.2-ZA_2030-Com. Exp. Forecas'!K33</f>
        <v>0</v>
      </c>
      <c r="G17" s="426"/>
      <c r="H17" s="537">
        <f>'App.2-ZA_2030-Com. Exp. Forecas'!F33+'App.2-ZA_2030-Com. Exp. Forecas'!H33</f>
        <v>707449941</v>
      </c>
      <c r="I17" s="542"/>
      <c r="J17" s="539">
        <f>H17*'App.2-ZA_2030-Com. Exp. Forecas'!J33</f>
        <v>44215621.3125</v>
      </c>
      <c r="K17" s="737"/>
      <c r="L17" s="426"/>
      <c r="M17" s="426"/>
      <c r="N17" s="426"/>
      <c r="O17" s="426"/>
      <c r="P17" s="426"/>
      <c r="Q17" s="426"/>
      <c r="R17" s="426"/>
      <c r="S17" s="426"/>
      <c r="T17" s="426"/>
      <c r="U17" s="426"/>
      <c r="V17" s="426"/>
      <c r="W17" s="426"/>
      <c r="X17" s="426"/>
      <c r="Y17" s="426"/>
      <c r="Z17" s="426"/>
    </row>
    <row r="18" spans="1:26">
      <c r="A18" s="472" t="str">
        <f>IF('App.2-ZA_2026-Com. Exp. Forecas'!B34="","",'App.2-ZA_2026-Com. Exp. Forecas'!B34)</f>
        <v>STREETLIGHTING</v>
      </c>
      <c r="B18" s="540" t="s">
        <v>788</v>
      </c>
      <c r="C18" s="536"/>
      <c r="D18" s="543">
        <v>0</v>
      </c>
      <c r="E18" s="541"/>
      <c r="F18" s="539">
        <f>D18*'App.2-ZA_2030-Com. Exp. Forecas'!K34</f>
        <v>0</v>
      </c>
      <c r="G18" s="426"/>
      <c r="H18" s="537">
        <f>'App.2-ZA_2030-Com. Exp. Forecas'!F34+'App.2-ZA_2030-Com. Exp. Forecas'!H34</f>
        <v>23097020</v>
      </c>
      <c r="I18" s="542"/>
      <c r="J18" s="539">
        <f>H18*'App.2-ZA_2030-Com. Exp. Forecas'!J34</f>
        <v>1443563.75</v>
      </c>
      <c r="K18" s="737"/>
      <c r="L18" s="426"/>
      <c r="M18" s="426"/>
      <c r="N18" s="426"/>
      <c r="O18" s="426"/>
      <c r="P18" s="426"/>
      <c r="Q18" s="426"/>
      <c r="R18" s="426"/>
      <c r="S18" s="426"/>
      <c r="T18" s="426"/>
      <c r="U18" s="426"/>
      <c r="V18" s="426"/>
      <c r="W18" s="426"/>
      <c r="X18" s="426"/>
      <c r="Y18" s="426"/>
      <c r="Z18" s="426"/>
    </row>
    <row r="19" spans="1:26">
      <c r="A19" s="472" t="str">
        <f>IF('App.2-ZA_2026-Com. Exp. Forecas'!B35="","",'App.2-ZA_2026-Com. Exp. Forecas'!B35)</f>
        <v>SENTINEL LIGHTS</v>
      </c>
      <c r="B19" s="540" t="s">
        <v>788</v>
      </c>
      <c r="C19" s="536"/>
      <c r="D19" s="537">
        <f>'App.2-ZA_2030-Com. Exp. Forecas'!I35</f>
        <v>38943</v>
      </c>
      <c r="E19" s="541"/>
      <c r="F19" s="539">
        <f>D19*'App.2-ZA_2030-Com. Exp. Forecas'!K35</f>
        <v>5377.6388699999998</v>
      </c>
      <c r="G19" s="426"/>
      <c r="H19" s="543">
        <v>0</v>
      </c>
      <c r="I19" s="542"/>
      <c r="J19" s="539">
        <f>H19*'App.2-ZA_2030-Com. Exp. Forecas'!J35</f>
        <v>0</v>
      </c>
      <c r="K19" s="737"/>
      <c r="L19" s="426"/>
      <c r="M19" s="426"/>
      <c r="N19" s="426"/>
      <c r="O19" s="426"/>
      <c r="P19" s="426"/>
      <c r="Q19" s="426"/>
      <c r="R19" s="426"/>
      <c r="S19" s="426"/>
      <c r="T19" s="426"/>
      <c r="U19" s="426"/>
      <c r="V19" s="426"/>
      <c r="W19" s="426"/>
      <c r="X19" s="426"/>
      <c r="Y19" s="426"/>
      <c r="Z19" s="426"/>
    </row>
    <row r="20" spans="1:26">
      <c r="A20" s="472" t="str">
        <f>IF('App.2-ZA_2026-Com. Exp. Forecas'!B36="","",'App.2-ZA_2026-Com. Exp. Forecas'!B36)</f>
        <v>UNMETERED SCATTERED LOADS</v>
      </c>
      <c r="B20" s="540" t="s">
        <v>788</v>
      </c>
      <c r="C20" s="536"/>
      <c r="D20" s="537">
        <f>'App.2-ZA_2030-Com. Exp. Forecas'!I36</f>
        <v>15201536</v>
      </c>
      <c r="E20" s="541"/>
      <c r="F20" s="539">
        <f>D20*'App.2-ZA_2030-Com. Exp. Forecas'!K36</f>
        <v>2099180.1062399996</v>
      </c>
      <c r="G20" s="426"/>
      <c r="H20" s="543">
        <v>0</v>
      </c>
      <c r="I20" s="542"/>
      <c r="J20" s="539">
        <f>H20*'App.2-ZA_2030-Com. Exp. Forecas'!J36</f>
        <v>0</v>
      </c>
      <c r="K20" s="737"/>
      <c r="L20" s="426"/>
      <c r="M20" s="426"/>
      <c r="N20" s="426"/>
      <c r="O20" s="426"/>
      <c r="P20" s="426"/>
      <c r="Q20" s="426"/>
      <c r="R20" s="426"/>
      <c r="S20" s="426"/>
      <c r="T20" s="426"/>
      <c r="U20" s="426"/>
      <c r="V20" s="426"/>
      <c r="W20" s="426"/>
      <c r="X20" s="426"/>
      <c r="Y20" s="426"/>
      <c r="Z20" s="426"/>
    </row>
    <row r="21" spans="1:26" ht="15.75" customHeight="1">
      <c r="A21" s="472" t="str">
        <f>IF('App.2-ZA_2026-Com. Exp. Forecas'!B37="","",'App.2-ZA_2026-Com. Exp. Forecas'!B37)</f>
        <v>DRYCORE</v>
      </c>
      <c r="B21" s="540" t="s">
        <v>788</v>
      </c>
      <c r="C21" s="536"/>
      <c r="D21" s="543">
        <v>0</v>
      </c>
      <c r="E21" s="541"/>
      <c r="F21" s="539">
        <f>D21*'App.2-ZA_2027-Com. Exp. Forecas'!K37</f>
        <v>0</v>
      </c>
      <c r="G21" s="426"/>
      <c r="H21" s="537">
        <f>'App.2-ZA_2030-Com. Exp. Forecas'!F37+'App.2-ZA_2030-Com. Exp. Forecas'!H37</f>
        <v>7264854</v>
      </c>
      <c r="I21" s="542"/>
      <c r="J21" s="539">
        <f>H21*'App.2-ZA_2030-Com. Exp. Forecas'!J37</f>
        <v>454053.375</v>
      </c>
      <c r="K21" s="737"/>
      <c r="L21" s="426"/>
      <c r="M21" s="426"/>
      <c r="N21" s="426"/>
      <c r="O21" s="426"/>
      <c r="P21" s="426"/>
      <c r="Q21" s="426"/>
      <c r="R21" s="426"/>
      <c r="S21" s="426"/>
      <c r="T21" s="426"/>
      <c r="U21" s="426"/>
      <c r="V21" s="426"/>
      <c r="W21" s="426"/>
      <c r="X21" s="426"/>
      <c r="Y21" s="426"/>
      <c r="Z21" s="426"/>
    </row>
    <row r="22" spans="1:26" ht="15.75" customHeight="1">
      <c r="A22" s="472" t="str">
        <f>IF('App.2-ZA_2026-Com. Exp. Forecas'!B38="","",'App.2-ZA_2026-Com. Exp. Forecas'!B38)</f>
        <v/>
      </c>
      <c r="B22" s="544"/>
      <c r="C22" s="545"/>
      <c r="D22" s="537">
        <f>'App.2-ZA_2027-Com. Exp. Forecas'!I38</f>
        <v>0</v>
      </c>
      <c r="E22" s="541"/>
      <c r="F22" s="539">
        <f>D22*'App.2-ZA_2027-Com. Exp. Forecas'!K38</f>
        <v>0</v>
      </c>
      <c r="G22" s="426"/>
      <c r="H22" s="537">
        <f>'App.2-ZA_2029-Com. Exp. Forecas'!F38+'App.2-ZA_2029-Com. Exp. Forecas'!H38</f>
        <v>0</v>
      </c>
      <c r="I22" s="542"/>
      <c r="J22" s="539">
        <f>H22*'App.2-ZA_2030-Com. Exp. Forecas'!J38</f>
        <v>0</v>
      </c>
      <c r="K22" s="737"/>
      <c r="L22" s="426"/>
      <c r="M22" s="426"/>
      <c r="N22" s="426"/>
      <c r="O22" s="426"/>
      <c r="P22" s="426"/>
      <c r="Q22" s="426"/>
      <c r="R22" s="426"/>
      <c r="S22" s="426"/>
      <c r="T22" s="426"/>
      <c r="U22" s="426"/>
      <c r="V22" s="426"/>
      <c r="W22" s="426"/>
      <c r="X22" s="426"/>
      <c r="Y22" s="426"/>
      <c r="Z22" s="426"/>
    </row>
    <row r="23" spans="1:26" ht="15.75" customHeight="1">
      <c r="A23" s="472" t="str">
        <f>IF('App.2-ZA_2026-Com. Exp. Forecas'!B39="","",'App.2-ZA_2026-Com. Exp. Forecas'!B39)</f>
        <v>(volumes for the test year is loss adjusted)</v>
      </c>
      <c r="B23" s="546"/>
      <c r="C23" s="536"/>
      <c r="D23" s="537">
        <f>'App.2-ZA_2026-Com. Exp. Forecas'!I39</f>
        <v>0</v>
      </c>
      <c r="E23" s="541"/>
      <c r="F23" s="539">
        <f>D23*'App.2-ZA_2026-Com. Exp. Forecas'!K39</f>
        <v>0</v>
      </c>
      <c r="G23" s="426"/>
      <c r="H23" s="537"/>
      <c r="I23" s="542"/>
      <c r="J23" s="539">
        <f>H23*'App.2-ZA_2027-Com. Exp. Forecas'!J39</f>
        <v>0</v>
      </c>
      <c r="K23" s="738"/>
      <c r="L23" s="426"/>
      <c r="M23" s="426"/>
      <c r="N23" s="426"/>
      <c r="O23" s="426"/>
      <c r="P23" s="426"/>
      <c r="Q23" s="426"/>
      <c r="R23" s="426"/>
      <c r="S23" s="426"/>
      <c r="T23" s="426"/>
      <c r="U23" s="426"/>
      <c r="V23" s="426"/>
      <c r="W23" s="426"/>
      <c r="X23" s="426"/>
      <c r="Y23" s="426"/>
      <c r="Z23" s="426"/>
    </row>
    <row r="24" spans="1:26" ht="15.75" customHeight="1">
      <c r="A24" s="535" t="s">
        <v>818</v>
      </c>
      <c r="B24" s="472"/>
      <c r="C24" s="536"/>
      <c r="D24" s="537"/>
      <c r="E24" s="547"/>
      <c r="F24" s="539">
        <f>SUM(F13:F23)</f>
        <v>520244307.20384997</v>
      </c>
      <c r="G24" s="472"/>
      <c r="H24" s="537"/>
      <c r="I24" s="468"/>
      <c r="J24" s="548">
        <f>SUM(J13:J23)</f>
        <v>258248236.375</v>
      </c>
      <c r="K24" s="549">
        <f>F24+J24</f>
        <v>778492543.57885003</v>
      </c>
      <c r="L24" s="426" t="str">
        <f>IF(K24='App.2-ZA_2030-Com. Exp. Forecas'!L40,"OK", "ERROR")</f>
        <v>OK</v>
      </c>
      <c r="M24" s="426"/>
      <c r="N24" s="426"/>
      <c r="O24" s="426"/>
      <c r="P24" s="426"/>
      <c r="Q24" s="426"/>
      <c r="R24" s="426"/>
      <c r="S24" s="426"/>
      <c r="T24" s="426"/>
      <c r="U24" s="426"/>
      <c r="V24" s="426"/>
      <c r="W24" s="426"/>
      <c r="X24" s="426"/>
      <c r="Y24" s="426"/>
      <c r="Z24" s="426"/>
    </row>
    <row r="25" spans="1:26" ht="7.5" customHeight="1">
      <c r="A25" s="426"/>
      <c r="B25" s="426"/>
      <c r="C25" s="426"/>
      <c r="D25" s="550"/>
      <c r="E25" s="426"/>
      <c r="F25" s="426"/>
      <c r="G25" s="426"/>
      <c r="H25" s="426"/>
      <c r="I25" s="739"/>
      <c r="J25" s="740"/>
      <c r="K25" s="426"/>
      <c r="L25" s="426"/>
      <c r="M25" s="426"/>
      <c r="N25" s="426"/>
      <c r="O25" s="426"/>
      <c r="P25" s="426"/>
      <c r="Q25" s="426"/>
      <c r="R25" s="426"/>
      <c r="S25" s="426"/>
      <c r="T25" s="426"/>
      <c r="U25" s="426"/>
      <c r="V25" s="426"/>
      <c r="W25" s="426"/>
      <c r="X25" s="426"/>
      <c r="Y25" s="426"/>
      <c r="Z25" s="426"/>
    </row>
    <row r="26" spans="1:26" ht="15.75" customHeight="1">
      <c r="A26" s="531" t="s">
        <v>819</v>
      </c>
      <c r="B26" s="750" t="s">
        <v>812</v>
      </c>
      <c r="C26" s="532"/>
      <c r="D26" s="736" t="s">
        <v>813</v>
      </c>
      <c r="E26" s="743" t="s">
        <v>814</v>
      </c>
      <c r="F26" s="745" t="s">
        <v>815</v>
      </c>
      <c r="G26" s="433"/>
      <c r="H26" s="746" t="s">
        <v>813</v>
      </c>
      <c r="I26" s="743" t="s">
        <v>814</v>
      </c>
      <c r="J26" s="745" t="s">
        <v>815</v>
      </c>
      <c r="K26" s="736" t="s">
        <v>144</v>
      </c>
      <c r="L26" s="426"/>
      <c r="M26" s="426"/>
      <c r="N26" s="426"/>
      <c r="O26" s="426"/>
      <c r="P26" s="426"/>
      <c r="Q26" s="426"/>
      <c r="R26" s="426"/>
      <c r="S26" s="426"/>
      <c r="T26" s="426"/>
      <c r="U26" s="426"/>
      <c r="V26" s="426"/>
      <c r="W26" s="426"/>
      <c r="X26" s="426"/>
      <c r="Y26" s="426"/>
      <c r="Z26" s="426"/>
    </row>
    <row r="27" spans="1:26" ht="15.75" customHeight="1">
      <c r="A27" s="535" t="s">
        <v>820</v>
      </c>
      <c r="B27" s="738"/>
      <c r="C27" s="532"/>
      <c r="D27" s="737"/>
      <c r="E27" s="744"/>
      <c r="F27" s="654"/>
      <c r="G27" s="433"/>
      <c r="H27" s="737"/>
      <c r="I27" s="744"/>
      <c r="J27" s="654"/>
      <c r="K27" s="738"/>
      <c r="L27" s="426"/>
      <c r="M27" s="426"/>
      <c r="N27" s="426"/>
      <c r="O27" s="426"/>
      <c r="P27" s="426"/>
      <c r="Q27" s="426"/>
      <c r="R27" s="426"/>
      <c r="S27" s="426"/>
      <c r="T27" s="426"/>
      <c r="U27" s="426"/>
      <c r="V27" s="426"/>
      <c r="W27" s="426"/>
      <c r="X27" s="426"/>
      <c r="Y27" s="426"/>
      <c r="Z27" s="426"/>
    </row>
    <row r="28" spans="1:26" ht="15.75" customHeight="1">
      <c r="A28" s="472" t="str">
        <f t="shared" ref="A28:A37" si="0">IF(A13="","",A13 &amp; " - Class B")</f>
        <v>RESIDENTIAL - Class B</v>
      </c>
      <c r="B28" s="540" t="s">
        <v>788</v>
      </c>
      <c r="C28" s="536"/>
      <c r="D28" s="496"/>
      <c r="E28" s="496"/>
      <c r="F28" s="552">
        <f t="shared" ref="F28:F43" si="1">D28*E28</f>
        <v>0</v>
      </c>
      <c r="G28" s="426"/>
      <c r="H28" s="553"/>
      <c r="I28" s="496"/>
      <c r="J28" s="539">
        <f>'App.2-ZA_2030-Com. Exp. Forecas'!L55</f>
        <v>1655712.37</v>
      </c>
      <c r="K28" s="736"/>
      <c r="L28" s="426"/>
      <c r="M28" s="426"/>
      <c r="N28" s="426"/>
      <c r="O28" s="426"/>
      <c r="P28" s="426"/>
      <c r="Q28" s="426"/>
      <c r="R28" s="426"/>
      <c r="S28" s="426"/>
      <c r="T28" s="426"/>
      <c r="U28" s="426"/>
      <c r="V28" s="426"/>
      <c r="W28" s="426"/>
      <c r="X28" s="426"/>
      <c r="Y28" s="426"/>
      <c r="Z28" s="426"/>
    </row>
    <row r="29" spans="1:26" ht="15.75" customHeight="1">
      <c r="A29" s="472" t="str">
        <f t="shared" si="0"/>
        <v>GENERAL SERVICE &lt;50KW - Class B</v>
      </c>
      <c r="B29" s="540" t="s">
        <v>788</v>
      </c>
      <c r="C29" s="536"/>
      <c r="D29" s="496"/>
      <c r="E29" s="496"/>
      <c r="F29" s="552">
        <f t="shared" si="1"/>
        <v>0</v>
      </c>
      <c r="G29" s="426"/>
      <c r="H29" s="553"/>
      <c r="I29" s="496"/>
      <c r="J29" s="539">
        <f>'App.2-ZA_2030-Com. Exp. Forecas'!L56</f>
        <v>7056967.8399999999</v>
      </c>
      <c r="K29" s="737"/>
      <c r="L29" s="426"/>
      <c r="M29" s="426"/>
      <c r="N29" s="426"/>
      <c r="O29" s="426"/>
      <c r="P29" s="426"/>
      <c r="Q29" s="426"/>
      <c r="R29" s="426"/>
      <c r="S29" s="426"/>
      <c r="T29" s="426"/>
      <c r="U29" s="426"/>
      <c r="V29" s="426"/>
      <c r="W29" s="426"/>
      <c r="X29" s="426"/>
      <c r="Y29" s="426"/>
      <c r="Z29" s="426"/>
    </row>
    <row r="30" spans="1:26" ht="15.75" customHeight="1">
      <c r="A30" s="472" t="str">
        <f t="shared" si="0"/>
        <v>GENERAL SERVICE 1000-1500KW - Class B</v>
      </c>
      <c r="B30" s="540" t="s">
        <v>788</v>
      </c>
      <c r="C30" s="536"/>
      <c r="D30" s="496"/>
      <c r="E30" s="496"/>
      <c r="F30" s="552">
        <f t="shared" si="1"/>
        <v>0</v>
      </c>
      <c r="G30" s="426"/>
      <c r="H30" s="553"/>
      <c r="I30" s="496"/>
      <c r="J30" s="539">
        <f>'App.2-ZA_2030-Com. Exp. Forecas'!L57</f>
        <v>138378336.06999999</v>
      </c>
      <c r="K30" s="737"/>
      <c r="L30" s="426"/>
      <c r="M30" s="426"/>
      <c r="N30" s="426"/>
      <c r="O30" s="426"/>
      <c r="P30" s="426"/>
      <c r="Q30" s="426"/>
      <c r="R30" s="426"/>
      <c r="S30" s="426"/>
      <c r="T30" s="426"/>
      <c r="U30" s="426"/>
      <c r="V30" s="426"/>
      <c r="W30" s="426"/>
      <c r="X30" s="426"/>
      <c r="Y30" s="426"/>
      <c r="Z30" s="426"/>
    </row>
    <row r="31" spans="1:26" ht="15.75" customHeight="1">
      <c r="A31" s="472" t="str">
        <f t="shared" si="0"/>
        <v>GENERAL SERVICE 1500-5000 KW - Class B</v>
      </c>
      <c r="B31" s="540" t="s">
        <v>788</v>
      </c>
      <c r="C31" s="536"/>
      <c r="D31" s="496"/>
      <c r="E31" s="496"/>
      <c r="F31" s="552">
        <f t="shared" si="1"/>
        <v>0</v>
      </c>
      <c r="G31" s="426"/>
      <c r="H31" s="553"/>
      <c r="I31" s="496"/>
      <c r="J31" s="539">
        <f>'App.2-ZA_2030-Com. Exp. Forecas'!L58</f>
        <v>9792896.165000001</v>
      </c>
      <c r="K31" s="737"/>
      <c r="L31" s="426"/>
      <c r="M31" s="426"/>
      <c r="N31" s="426"/>
      <c r="O31" s="426"/>
      <c r="P31" s="426"/>
      <c r="Q31" s="426"/>
      <c r="R31" s="426"/>
      <c r="S31" s="426"/>
      <c r="T31" s="426"/>
      <c r="U31" s="426"/>
      <c r="V31" s="426"/>
      <c r="W31" s="426"/>
      <c r="X31" s="426"/>
      <c r="Y31" s="426"/>
      <c r="Z31" s="426"/>
    </row>
    <row r="32" spans="1:26" ht="15.75" customHeight="1">
      <c r="A32" s="472" t="str">
        <f t="shared" si="0"/>
        <v>LARGE USER - Class B</v>
      </c>
      <c r="B32" s="540" t="s">
        <v>788</v>
      </c>
      <c r="C32" s="536"/>
      <c r="D32" s="496"/>
      <c r="E32" s="496"/>
      <c r="F32" s="552">
        <f t="shared" si="1"/>
        <v>0</v>
      </c>
      <c r="G32" s="426"/>
      <c r="H32" s="553"/>
      <c r="I32" s="496"/>
      <c r="J32" s="539">
        <f>'App.2-ZA_2030-Com. Exp. Forecas'!L59</f>
        <v>4014726.7550000004</v>
      </c>
      <c r="K32" s="737"/>
      <c r="L32" s="426"/>
      <c r="M32" s="426"/>
      <c r="N32" s="426"/>
      <c r="O32" s="426"/>
      <c r="P32" s="426"/>
      <c r="Q32" s="426"/>
      <c r="R32" s="426"/>
      <c r="S32" s="426"/>
      <c r="T32" s="426"/>
      <c r="U32" s="426"/>
      <c r="V32" s="426"/>
      <c r="W32" s="426"/>
      <c r="X32" s="426"/>
      <c r="Y32" s="426"/>
      <c r="Z32" s="426"/>
    </row>
    <row r="33" spans="1:26" ht="15.75" customHeight="1">
      <c r="A33" s="472" t="str">
        <f t="shared" si="0"/>
        <v>STREETLIGHTING - Class B</v>
      </c>
      <c r="B33" s="540" t="s">
        <v>788</v>
      </c>
      <c r="C33" s="536"/>
      <c r="D33" s="496"/>
      <c r="E33" s="496"/>
      <c r="F33" s="552">
        <f t="shared" si="1"/>
        <v>0</v>
      </c>
      <c r="G33" s="426"/>
      <c r="H33" s="553"/>
      <c r="I33" s="496"/>
      <c r="J33" s="539">
        <f>'App.2-ZA_2030-Com. Exp. Forecas'!L60</f>
        <v>1501306.3</v>
      </c>
      <c r="K33" s="737"/>
      <c r="L33" s="426"/>
      <c r="M33" s="426"/>
      <c r="N33" s="426"/>
      <c r="O33" s="426"/>
      <c r="P33" s="426"/>
      <c r="Q33" s="426"/>
      <c r="R33" s="426"/>
      <c r="S33" s="426"/>
      <c r="T33" s="426"/>
      <c r="U33" s="426"/>
      <c r="V33" s="426"/>
      <c r="W33" s="426"/>
      <c r="X33" s="426"/>
      <c r="Y33" s="426"/>
      <c r="Z33" s="426"/>
    </row>
    <row r="34" spans="1:26" ht="15.75" customHeight="1">
      <c r="A34" s="472" t="str">
        <f t="shared" si="0"/>
        <v>SENTINEL LIGHTS - Class B</v>
      </c>
      <c r="B34" s="540" t="s">
        <v>788</v>
      </c>
      <c r="C34" s="536"/>
      <c r="D34" s="496"/>
      <c r="E34" s="496"/>
      <c r="F34" s="552">
        <f t="shared" si="1"/>
        <v>0</v>
      </c>
      <c r="G34" s="426"/>
      <c r="H34" s="553"/>
      <c r="I34" s="496"/>
      <c r="J34" s="539">
        <f>'App.2-ZA_2030-Com. Exp. Forecas'!L61</f>
        <v>0</v>
      </c>
      <c r="K34" s="737"/>
      <c r="L34" s="426"/>
      <c r="M34" s="426"/>
      <c r="N34" s="426"/>
      <c r="O34" s="426"/>
      <c r="P34" s="426"/>
      <c r="Q34" s="426"/>
      <c r="R34" s="426"/>
      <c r="S34" s="426"/>
      <c r="T34" s="426"/>
      <c r="U34" s="426"/>
      <c r="V34" s="426"/>
      <c r="W34" s="426"/>
      <c r="X34" s="426"/>
      <c r="Y34" s="426"/>
      <c r="Z34" s="426"/>
    </row>
    <row r="35" spans="1:26" ht="15.75" customHeight="1">
      <c r="A35" s="472" t="str">
        <f t="shared" si="0"/>
        <v>UNMETERED SCATTERED LOADS - Class B</v>
      </c>
      <c r="B35" s="540" t="s">
        <v>788</v>
      </c>
      <c r="C35" s="536"/>
      <c r="D35" s="496"/>
      <c r="E35" s="496"/>
      <c r="F35" s="552">
        <f t="shared" si="1"/>
        <v>0</v>
      </c>
      <c r="G35" s="426"/>
      <c r="H35" s="553"/>
      <c r="I35" s="496"/>
      <c r="J35" s="539">
        <f>'App.2-ZA_2030-Com. Exp. Forecas'!L62</f>
        <v>0</v>
      </c>
      <c r="K35" s="737"/>
      <c r="L35" s="426"/>
      <c r="M35" s="426"/>
      <c r="N35" s="426"/>
      <c r="O35" s="426"/>
      <c r="P35" s="426"/>
      <c r="Q35" s="426"/>
      <c r="R35" s="426"/>
      <c r="S35" s="426"/>
      <c r="T35" s="426"/>
      <c r="U35" s="426"/>
      <c r="V35" s="426"/>
      <c r="W35" s="426"/>
      <c r="X35" s="426"/>
      <c r="Y35" s="426"/>
      <c r="Z35" s="426"/>
    </row>
    <row r="36" spans="1:26" ht="15.75" customHeight="1">
      <c r="A36" s="472" t="str">
        <f t="shared" si="0"/>
        <v>DRYCORE - Class B</v>
      </c>
      <c r="B36" s="540" t="s">
        <v>788</v>
      </c>
      <c r="C36" s="536"/>
      <c r="D36" s="496"/>
      <c r="E36" s="496"/>
      <c r="F36" s="552">
        <f t="shared" si="1"/>
        <v>0</v>
      </c>
      <c r="G36" s="426"/>
      <c r="H36" s="553"/>
      <c r="I36" s="496"/>
      <c r="J36" s="539">
        <f>'App.2-ZA_2030-Com. Exp. Forecas'!L63</f>
        <v>472215.51</v>
      </c>
      <c r="K36" s="737"/>
      <c r="L36" s="426"/>
      <c r="M36" s="426"/>
      <c r="N36" s="426"/>
      <c r="O36" s="426"/>
      <c r="P36" s="426"/>
      <c r="Q36" s="426"/>
      <c r="R36" s="426"/>
      <c r="S36" s="426"/>
      <c r="T36" s="426"/>
      <c r="U36" s="426"/>
      <c r="V36" s="426"/>
      <c r="W36" s="426"/>
      <c r="X36" s="426"/>
      <c r="Y36" s="426"/>
      <c r="Z36" s="426"/>
    </row>
    <row r="37" spans="1:26" ht="15.75" customHeight="1">
      <c r="A37" s="472" t="str">
        <f t="shared" si="0"/>
        <v/>
      </c>
      <c r="B37" s="544"/>
      <c r="C37" s="536"/>
      <c r="D37" s="496"/>
      <c r="E37" s="496"/>
      <c r="F37" s="552">
        <f t="shared" si="1"/>
        <v>0</v>
      </c>
      <c r="G37" s="426"/>
      <c r="H37" s="553"/>
      <c r="I37" s="496"/>
      <c r="J37" s="539"/>
      <c r="K37" s="737"/>
      <c r="L37" s="426"/>
      <c r="M37" s="426"/>
      <c r="N37" s="426"/>
      <c r="O37" s="426"/>
      <c r="P37" s="426"/>
      <c r="Q37" s="426"/>
      <c r="R37" s="426"/>
      <c r="S37" s="426"/>
      <c r="T37" s="426"/>
      <c r="U37" s="426"/>
      <c r="V37" s="426"/>
      <c r="W37" s="426"/>
      <c r="X37" s="426"/>
      <c r="Y37" s="426"/>
      <c r="Z37" s="426"/>
    </row>
    <row r="38" spans="1:26" ht="15.75" customHeight="1">
      <c r="A38" s="472"/>
      <c r="B38" s="544"/>
      <c r="C38" s="536"/>
      <c r="D38" s="496"/>
      <c r="E38" s="496"/>
      <c r="F38" s="552">
        <f t="shared" si="1"/>
        <v>0</v>
      </c>
      <c r="G38" s="426"/>
      <c r="H38" s="553"/>
      <c r="I38" s="496"/>
      <c r="J38" s="539"/>
      <c r="K38" s="737"/>
      <c r="L38" s="426"/>
      <c r="M38" s="426"/>
      <c r="N38" s="426"/>
      <c r="O38" s="426"/>
      <c r="P38" s="426"/>
      <c r="Q38" s="426"/>
      <c r="R38" s="426"/>
      <c r="S38" s="426"/>
      <c r="T38" s="426"/>
      <c r="U38" s="426"/>
      <c r="V38" s="426"/>
      <c r="W38" s="426"/>
      <c r="X38" s="426"/>
      <c r="Y38" s="426"/>
      <c r="Z38" s="426"/>
    </row>
    <row r="39" spans="1:26" ht="15.75" customHeight="1">
      <c r="A39" s="472" t="str">
        <f>IF('App.2-ZA_2026-Com. Exp. Forecas'!B45="","",'App.2-ZA_2026-Com. Exp. Forecas'!B45 &amp; " - Class A")</f>
        <v>GENERAL SERVICE 1000-1500KW - Class A</v>
      </c>
      <c r="B39" s="540" t="s">
        <v>788</v>
      </c>
      <c r="C39" s="536"/>
      <c r="D39" s="496"/>
      <c r="E39" s="496"/>
      <c r="F39" s="552">
        <f t="shared" si="1"/>
        <v>0</v>
      </c>
      <c r="G39" s="426"/>
      <c r="H39" s="553"/>
      <c r="I39" s="496"/>
      <c r="J39" s="539">
        <f>'App.2-ZA_2030-Com. Exp. Forecas'!L45</f>
        <v>23384152.005600002</v>
      </c>
      <c r="K39" s="737"/>
      <c r="L39" s="426"/>
      <c r="M39" s="426"/>
      <c r="N39" s="426"/>
      <c r="O39" s="426"/>
      <c r="P39" s="426"/>
      <c r="Q39" s="426"/>
      <c r="R39" s="426"/>
      <c r="S39" s="426"/>
      <c r="T39" s="426"/>
      <c r="U39" s="426"/>
      <c r="V39" s="426"/>
      <c r="W39" s="426"/>
      <c r="X39" s="426"/>
      <c r="Y39" s="426"/>
      <c r="Z39" s="426"/>
    </row>
    <row r="40" spans="1:26" ht="15.75" customHeight="1">
      <c r="A40" s="472" t="str">
        <f>IF('App.2-ZA_2026-Com. Exp. Forecas'!B46="","",'App.2-ZA_2026-Com. Exp. Forecas'!B46 &amp; " - Class A")</f>
        <v>GENERAL SERVICE 1500-5000 KW - Class A</v>
      </c>
      <c r="B40" s="540" t="s">
        <v>788</v>
      </c>
      <c r="C40" s="536"/>
      <c r="D40" s="496"/>
      <c r="E40" s="496"/>
      <c r="F40" s="552">
        <f t="shared" si="1"/>
        <v>0</v>
      </c>
      <c r="G40" s="426"/>
      <c r="H40" s="553"/>
      <c r="I40" s="496"/>
      <c r="J40" s="539">
        <f>'App.2-ZA_2030-Com. Exp. Forecas'!L46</f>
        <v>32311730.629600003</v>
      </c>
      <c r="K40" s="737"/>
      <c r="L40" s="426"/>
      <c r="M40" s="426"/>
      <c r="N40" s="426"/>
      <c r="O40" s="426"/>
      <c r="P40" s="426"/>
      <c r="Q40" s="426"/>
      <c r="R40" s="426"/>
      <c r="S40" s="426"/>
      <c r="T40" s="426"/>
      <c r="U40" s="426"/>
      <c r="V40" s="426"/>
      <c r="W40" s="426"/>
      <c r="X40" s="426"/>
      <c r="Y40" s="426"/>
      <c r="Z40" s="426"/>
    </row>
    <row r="41" spans="1:26" ht="15.75" customHeight="1">
      <c r="A41" s="472" t="str">
        <f>IF('App.2-ZA_2026-Com. Exp. Forecas'!B47="","",'App.2-ZA_2026-Com. Exp. Forecas'!B47 &amp; " - Class A")</f>
        <v>LARGE USER - Class A</v>
      </c>
      <c r="B41" s="540" t="s">
        <v>788</v>
      </c>
      <c r="C41" s="536"/>
      <c r="D41" s="496"/>
      <c r="E41" s="496"/>
      <c r="F41" s="552">
        <f t="shared" si="1"/>
        <v>0</v>
      </c>
      <c r="G41" s="426"/>
      <c r="H41" s="553"/>
      <c r="I41" s="496"/>
      <c r="J41" s="539">
        <f>'App.2-ZA_2030-Com. Exp. Forecas'!L47</f>
        <v>36674903.115200005</v>
      </c>
      <c r="K41" s="737"/>
      <c r="L41" s="433"/>
      <c r="M41" s="426"/>
      <c r="N41" s="426"/>
      <c r="O41" s="426"/>
      <c r="P41" s="426"/>
      <c r="Q41" s="426"/>
      <c r="R41" s="426"/>
      <c r="S41" s="426"/>
      <c r="T41" s="426"/>
      <c r="U41" s="426"/>
      <c r="V41" s="426"/>
      <c r="W41" s="426"/>
      <c r="X41" s="426"/>
      <c r="Y41" s="426"/>
      <c r="Z41" s="426"/>
    </row>
    <row r="42" spans="1:26" ht="15.75" customHeight="1">
      <c r="A42" s="472" t="str">
        <f>IF('App.2-ZA_2026-Com. Exp. Forecas'!B48="","",'App.2-ZA_2026-Com. Exp. Forecas'!B48 &amp; " - Class A")</f>
        <v/>
      </c>
      <c r="B42" s="544"/>
      <c r="C42" s="536"/>
      <c r="D42" s="496"/>
      <c r="E42" s="496"/>
      <c r="F42" s="552">
        <f t="shared" si="1"/>
        <v>0</v>
      </c>
      <c r="G42" s="426"/>
      <c r="H42" s="553"/>
      <c r="I42" s="496"/>
      <c r="J42" s="539">
        <f>'App.2-ZA_2027-Com. Exp. Forecas'!L69</f>
        <v>0</v>
      </c>
      <c r="K42" s="737"/>
      <c r="L42" s="426"/>
      <c r="M42" s="426"/>
      <c r="N42" s="426"/>
      <c r="O42" s="426"/>
      <c r="P42" s="426"/>
      <c r="Q42" s="426"/>
      <c r="R42" s="426"/>
      <c r="S42" s="426"/>
      <c r="T42" s="426"/>
      <c r="U42" s="426"/>
      <c r="V42" s="426"/>
      <c r="W42" s="426"/>
      <c r="X42" s="426"/>
      <c r="Y42" s="426"/>
      <c r="Z42" s="426"/>
    </row>
    <row r="43" spans="1:26" ht="15.75" customHeight="1">
      <c r="A43" s="472" t="str">
        <f>IF('App.2-ZA_2026-Com. Exp. Forecas'!B49="","",'App.2-ZA_2026-Com. Exp. Forecas'!B49 &amp; " - Class A")</f>
        <v/>
      </c>
      <c r="B43" s="544"/>
      <c r="C43" s="536"/>
      <c r="D43" s="496"/>
      <c r="E43" s="496"/>
      <c r="F43" s="552">
        <f t="shared" si="1"/>
        <v>0</v>
      </c>
      <c r="G43" s="426"/>
      <c r="H43" s="553"/>
      <c r="I43" s="496"/>
      <c r="J43" s="539"/>
      <c r="K43" s="738"/>
      <c r="L43" s="426"/>
      <c r="M43" s="426"/>
      <c r="N43" s="426"/>
      <c r="O43" s="426"/>
      <c r="P43" s="426"/>
      <c r="Q43" s="426"/>
      <c r="R43" s="426"/>
      <c r="S43" s="426"/>
      <c r="T43" s="426"/>
      <c r="U43" s="426"/>
      <c r="V43" s="426"/>
      <c r="W43" s="426"/>
      <c r="X43" s="426"/>
      <c r="Y43" s="426"/>
      <c r="Z43" s="426"/>
    </row>
    <row r="44" spans="1:26" ht="15.75" customHeight="1">
      <c r="A44" s="535" t="s">
        <v>818</v>
      </c>
      <c r="B44" s="474"/>
      <c r="C44" s="536"/>
      <c r="D44" s="468"/>
      <c r="E44" s="547"/>
      <c r="F44" s="472">
        <f>SUM(F28:F43)</f>
        <v>0</v>
      </c>
      <c r="G44" s="472"/>
      <c r="H44" s="547"/>
      <c r="I44" s="547"/>
      <c r="J44" s="303">
        <f>SUM(J28:J43)</f>
        <v>255242946.76040003</v>
      </c>
      <c r="K44" s="549">
        <f>F44+J44</f>
        <v>255242946.76040003</v>
      </c>
      <c r="L44" s="555"/>
      <c r="M44" s="426"/>
      <c r="N44" s="426"/>
      <c r="O44" s="426"/>
      <c r="P44" s="426"/>
      <c r="Q44" s="426"/>
      <c r="R44" s="426"/>
      <c r="S44" s="426"/>
      <c r="T44" s="426"/>
      <c r="U44" s="426"/>
      <c r="V44" s="426"/>
      <c r="W44" s="426"/>
      <c r="X44" s="426"/>
      <c r="Y44" s="426"/>
      <c r="Z44" s="426"/>
    </row>
    <row r="45" spans="1:26" ht="14.25" customHeight="1">
      <c r="A45" s="426"/>
      <c r="B45" s="550"/>
      <c r="C45" s="426"/>
      <c r="D45" s="550"/>
      <c r="E45" s="426"/>
      <c r="F45" s="426"/>
      <c r="G45" s="426"/>
      <c r="H45" s="426"/>
      <c r="I45" s="426"/>
      <c r="J45" s="426"/>
      <c r="K45" s="426"/>
      <c r="L45" s="426"/>
      <c r="M45" s="426"/>
      <c r="N45" s="426"/>
      <c r="O45" s="741" t="s">
        <v>763</v>
      </c>
      <c r="P45" s="657"/>
      <c r="Q45" s="426"/>
      <c r="R45" s="426"/>
      <c r="S45" s="741" t="s">
        <v>762</v>
      </c>
      <c r="T45" s="657"/>
      <c r="U45" s="426"/>
      <c r="V45" s="426"/>
      <c r="W45" s="426"/>
      <c r="X45" s="426"/>
      <c r="Y45" s="426"/>
      <c r="Z45" s="426"/>
    </row>
    <row r="46" spans="1:26" ht="15.75" customHeight="1">
      <c r="A46" s="556" t="s">
        <v>821</v>
      </c>
      <c r="B46" s="751"/>
      <c r="C46" s="532"/>
      <c r="D46" s="747" t="s">
        <v>822</v>
      </c>
      <c r="E46" s="736" t="s">
        <v>814</v>
      </c>
      <c r="F46" s="745" t="s">
        <v>815</v>
      </c>
      <c r="G46" s="433"/>
      <c r="H46" s="746" t="s">
        <v>813</v>
      </c>
      <c r="I46" s="736" t="s">
        <v>814</v>
      </c>
      <c r="J46" s="745" t="s">
        <v>815</v>
      </c>
      <c r="K46" s="736" t="s">
        <v>144</v>
      </c>
      <c r="L46" s="426"/>
      <c r="M46" s="559" t="s">
        <v>823</v>
      </c>
      <c r="N46" s="560"/>
      <c r="O46" s="561" t="s">
        <v>813</v>
      </c>
      <c r="P46" s="561" t="s">
        <v>814</v>
      </c>
      <c r="Q46" s="745" t="s">
        <v>815</v>
      </c>
      <c r="R46" s="426"/>
      <c r="S46" s="746" t="s">
        <v>813</v>
      </c>
      <c r="T46" s="736" t="s">
        <v>814</v>
      </c>
      <c r="U46" s="745" t="s">
        <v>815</v>
      </c>
      <c r="V46" s="736" t="s">
        <v>144</v>
      </c>
      <c r="W46" s="426"/>
      <c r="X46" s="426"/>
      <c r="Y46" s="426"/>
      <c r="Z46" s="426"/>
    </row>
    <row r="47" spans="1:26" ht="15.75" customHeight="1">
      <c r="A47" s="535" t="s">
        <v>820</v>
      </c>
      <c r="B47" s="652"/>
      <c r="C47" s="557"/>
      <c r="D47" s="654"/>
      <c r="E47" s="738"/>
      <c r="F47" s="654"/>
      <c r="G47" s="433"/>
      <c r="H47" s="738"/>
      <c r="I47" s="738"/>
      <c r="J47" s="654"/>
      <c r="K47" s="738"/>
      <c r="L47" s="426"/>
      <c r="M47" s="562" t="s">
        <v>817</v>
      </c>
      <c r="N47" s="563"/>
      <c r="O47" s="564"/>
      <c r="P47" s="564"/>
      <c r="Q47" s="654"/>
      <c r="R47" s="426"/>
      <c r="S47" s="738"/>
      <c r="T47" s="738"/>
      <c r="U47" s="654"/>
      <c r="V47" s="738"/>
      <c r="W47" s="426"/>
      <c r="X47" s="426"/>
      <c r="Y47" s="426"/>
      <c r="Z47" s="426"/>
    </row>
    <row r="48" spans="1:26" ht="15.75" customHeight="1">
      <c r="A48" s="472" t="str">
        <f t="shared" ref="A48:A58" si="2">IF(A13="","",A13)</f>
        <v>RESIDENTIAL</v>
      </c>
      <c r="B48" s="540" t="s">
        <v>824</v>
      </c>
      <c r="C48" s="536"/>
      <c r="D48" s="318">
        <v>5820892.5899999999</v>
      </c>
      <c r="E48" s="565">
        <v>6.9717000000000002</v>
      </c>
      <c r="F48" s="303">
        <f t="shared" ref="F48:F58" si="3">D48*E48</f>
        <v>40581516.869703002</v>
      </c>
      <c r="G48" s="426"/>
      <c r="H48" s="318">
        <v>53368.24</v>
      </c>
      <c r="I48" s="565">
        <f t="shared" ref="I48:I58" si="4">E48</f>
        <v>6.9717000000000002</v>
      </c>
      <c r="J48" s="303">
        <f t="shared" ref="J48:J58" si="5">H48*I48</f>
        <v>372067.35880799999</v>
      </c>
      <c r="K48" s="736"/>
      <c r="L48" s="426"/>
      <c r="M48" s="566" t="s">
        <v>787</v>
      </c>
      <c r="N48" s="567" t="s">
        <v>824</v>
      </c>
      <c r="O48" s="568">
        <v>234210.32</v>
      </c>
      <c r="P48" s="569">
        <v>5.8945999999999996</v>
      </c>
      <c r="Q48" s="570">
        <f t="shared" ref="Q48:Q58" si="6">O48*P48</f>
        <v>1380576.152272</v>
      </c>
      <c r="R48" s="426"/>
      <c r="S48" s="592">
        <v>2147.33</v>
      </c>
      <c r="T48" s="569">
        <f t="shared" ref="T48:T58" si="7">P48</f>
        <v>5.8945999999999996</v>
      </c>
      <c r="U48" s="570">
        <f t="shared" ref="U48:U58" si="8">S48*T48</f>
        <v>12657.651417999999</v>
      </c>
      <c r="V48" s="742"/>
      <c r="W48" s="426"/>
      <c r="X48" s="426"/>
      <c r="Y48" s="426"/>
      <c r="Z48" s="426"/>
    </row>
    <row r="49" spans="1:26" ht="15.75" customHeight="1">
      <c r="A49" s="472" t="str">
        <f t="shared" si="2"/>
        <v>GENERAL SERVICE &lt;50KW</v>
      </c>
      <c r="B49" s="540" t="s">
        <v>824</v>
      </c>
      <c r="C49" s="545"/>
      <c r="D49" s="318">
        <v>1232521.67</v>
      </c>
      <c r="E49" s="565">
        <v>6.9717000000000002</v>
      </c>
      <c r="F49" s="303">
        <f t="shared" si="3"/>
        <v>8592771.3267390002</v>
      </c>
      <c r="G49" s="426"/>
      <c r="H49" s="318">
        <v>209787.08</v>
      </c>
      <c r="I49" s="565">
        <f t="shared" si="4"/>
        <v>6.9717000000000002</v>
      </c>
      <c r="J49" s="303">
        <f t="shared" si="5"/>
        <v>1462572.5856359999</v>
      </c>
      <c r="K49" s="737"/>
      <c r="L49" s="426"/>
      <c r="M49" s="566" t="s">
        <v>789</v>
      </c>
      <c r="N49" s="567" t="s">
        <v>824</v>
      </c>
      <c r="O49" s="568">
        <v>49591.93</v>
      </c>
      <c r="P49" s="569">
        <v>5.8945999999999996</v>
      </c>
      <c r="Q49" s="570">
        <f t="shared" si="6"/>
        <v>292324.590578</v>
      </c>
      <c r="R49" s="426"/>
      <c r="S49" s="592">
        <v>8441.02</v>
      </c>
      <c r="T49" s="569">
        <f t="shared" si="7"/>
        <v>5.8945999999999996</v>
      </c>
      <c r="U49" s="570">
        <f t="shared" si="8"/>
        <v>49756.436492000001</v>
      </c>
      <c r="V49" s="737"/>
      <c r="W49" s="426"/>
      <c r="X49" s="426"/>
      <c r="Y49" s="426"/>
      <c r="Z49" s="426"/>
    </row>
    <row r="50" spans="1:26" ht="15.75" customHeight="1">
      <c r="A50" s="472" t="str">
        <f t="shared" si="2"/>
        <v>GENERAL SERVICE 1000-1500KW</v>
      </c>
      <c r="B50" s="540" t="s">
        <v>824</v>
      </c>
      <c r="C50" s="545"/>
      <c r="D50" s="318">
        <v>590891.69999999995</v>
      </c>
      <c r="E50" s="565">
        <v>6.9717000000000002</v>
      </c>
      <c r="F50" s="303">
        <f t="shared" si="3"/>
        <v>4119519.6648899997</v>
      </c>
      <c r="G50" s="426"/>
      <c r="H50" s="318">
        <v>4467348.05</v>
      </c>
      <c r="I50" s="565">
        <f t="shared" si="4"/>
        <v>6.9717000000000002</v>
      </c>
      <c r="J50" s="303">
        <f t="shared" si="5"/>
        <v>31145010.400185</v>
      </c>
      <c r="K50" s="737"/>
      <c r="L50" s="426"/>
      <c r="M50" s="566" t="s">
        <v>790</v>
      </c>
      <c r="N50" s="567" t="s">
        <v>824</v>
      </c>
      <c r="O50" s="568">
        <v>23775.279999999999</v>
      </c>
      <c r="P50" s="569">
        <v>5.8945999999999996</v>
      </c>
      <c r="Q50" s="570">
        <f t="shared" si="6"/>
        <v>140145.76548799998</v>
      </c>
      <c r="R50" s="426"/>
      <c r="S50" s="592">
        <v>179749.41</v>
      </c>
      <c r="T50" s="569">
        <f t="shared" si="7"/>
        <v>5.8945999999999996</v>
      </c>
      <c r="U50" s="570">
        <f t="shared" si="8"/>
        <v>1059550.872186</v>
      </c>
      <c r="V50" s="737"/>
      <c r="W50" s="426"/>
      <c r="X50" s="426"/>
      <c r="Y50" s="426"/>
      <c r="Z50" s="426"/>
    </row>
    <row r="51" spans="1:26" ht="15.75" customHeight="1">
      <c r="A51" s="472" t="str">
        <f t="shared" si="2"/>
        <v>GENERAL SERVICE 1500-5000 KW</v>
      </c>
      <c r="B51" s="540" t="s">
        <v>824</v>
      </c>
      <c r="C51" s="545"/>
      <c r="D51" s="318">
        <v>0</v>
      </c>
      <c r="E51" s="565">
        <v>6.9717000000000002</v>
      </c>
      <c r="F51" s="303">
        <f t="shared" si="3"/>
        <v>0</v>
      </c>
      <c r="G51" s="426"/>
      <c r="H51" s="318">
        <v>1140767.1100000001</v>
      </c>
      <c r="I51" s="565">
        <f t="shared" si="4"/>
        <v>6.9717000000000002</v>
      </c>
      <c r="J51" s="303">
        <f t="shared" si="5"/>
        <v>7953086.0607870007</v>
      </c>
      <c r="K51" s="737"/>
      <c r="L51" s="426"/>
      <c r="M51" s="566" t="s">
        <v>791</v>
      </c>
      <c r="N51" s="567" t="s">
        <v>824</v>
      </c>
      <c r="O51" s="568">
        <v>0</v>
      </c>
      <c r="P51" s="569">
        <v>5.8945999999999996</v>
      </c>
      <c r="Q51" s="570">
        <f t="shared" si="6"/>
        <v>0</v>
      </c>
      <c r="R51" s="426"/>
      <c r="S51" s="592">
        <v>45900.08</v>
      </c>
      <c r="T51" s="569">
        <f t="shared" si="7"/>
        <v>5.8945999999999996</v>
      </c>
      <c r="U51" s="570">
        <f t="shared" si="8"/>
        <v>270562.61156799999</v>
      </c>
      <c r="V51" s="737"/>
      <c r="W51" s="426"/>
      <c r="X51" s="426"/>
      <c r="Y51" s="426"/>
      <c r="Z51" s="426"/>
    </row>
    <row r="52" spans="1:26" ht="15.75" customHeight="1">
      <c r="A52" s="472" t="str">
        <f t="shared" si="2"/>
        <v>LARGE USER</v>
      </c>
      <c r="B52" s="540" t="s">
        <v>824</v>
      </c>
      <c r="C52" s="545"/>
      <c r="D52" s="318">
        <v>0</v>
      </c>
      <c r="E52" s="565">
        <v>6.9717000000000002</v>
      </c>
      <c r="F52" s="303">
        <f t="shared" si="3"/>
        <v>0</v>
      </c>
      <c r="G52" s="426"/>
      <c r="H52" s="318">
        <v>873656.86</v>
      </c>
      <c r="I52" s="565">
        <f t="shared" si="4"/>
        <v>6.9717000000000002</v>
      </c>
      <c r="J52" s="303">
        <f t="shared" si="5"/>
        <v>6090873.5308619998</v>
      </c>
      <c r="K52" s="737"/>
      <c r="L52" s="426"/>
      <c r="M52" s="566" t="s">
        <v>792</v>
      </c>
      <c r="N52" s="567" t="s">
        <v>824</v>
      </c>
      <c r="O52" s="568">
        <v>0</v>
      </c>
      <c r="P52" s="569">
        <v>5.8945999999999996</v>
      </c>
      <c r="Q52" s="570">
        <f t="shared" si="6"/>
        <v>0</v>
      </c>
      <c r="R52" s="426"/>
      <c r="S52" s="592">
        <v>35152.589999999997</v>
      </c>
      <c r="T52" s="569">
        <f t="shared" si="7"/>
        <v>5.8945999999999996</v>
      </c>
      <c r="U52" s="570">
        <f t="shared" si="8"/>
        <v>207210.45701399996</v>
      </c>
      <c r="V52" s="737"/>
      <c r="W52" s="426"/>
      <c r="X52" s="426"/>
      <c r="Y52" s="426"/>
      <c r="Z52" s="426"/>
    </row>
    <row r="53" spans="1:26" ht="15.75" customHeight="1">
      <c r="A53" s="472" t="str">
        <f t="shared" si="2"/>
        <v>STREETLIGHTING</v>
      </c>
      <c r="B53" s="540" t="s">
        <v>824</v>
      </c>
      <c r="C53" s="545"/>
      <c r="D53" s="318">
        <v>0</v>
      </c>
      <c r="E53" s="565">
        <v>6.9717000000000002</v>
      </c>
      <c r="F53" s="303">
        <f t="shared" si="3"/>
        <v>0</v>
      </c>
      <c r="G53" s="426"/>
      <c r="H53" s="318">
        <v>23493</v>
      </c>
      <c r="I53" s="565">
        <f t="shared" si="4"/>
        <v>6.9717000000000002</v>
      </c>
      <c r="J53" s="303">
        <f t="shared" si="5"/>
        <v>163786.14809999999</v>
      </c>
      <c r="K53" s="737"/>
      <c r="L53" s="426"/>
      <c r="M53" s="566" t="s">
        <v>793</v>
      </c>
      <c r="N53" s="567" t="s">
        <v>824</v>
      </c>
      <c r="O53" s="568">
        <v>0</v>
      </c>
      <c r="P53" s="569">
        <v>5.8945999999999996</v>
      </c>
      <c r="Q53" s="570">
        <f t="shared" si="6"/>
        <v>0</v>
      </c>
      <c r="R53" s="426"/>
      <c r="S53" s="592">
        <v>945.27</v>
      </c>
      <c r="T53" s="569">
        <f t="shared" si="7"/>
        <v>5.8945999999999996</v>
      </c>
      <c r="U53" s="570">
        <f t="shared" si="8"/>
        <v>5571.9885419999991</v>
      </c>
      <c r="V53" s="737"/>
      <c r="W53" s="426"/>
      <c r="X53" s="426"/>
      <c r="Y53" s="426"/>
      <c r="Z53" s="426"/>
    </row>
    <row r="54" spans="1:26" ht="15.75" customHeight="1">
      <c r="A54" s="472" t="str">
        <f t="shared" si="2"/>
        <v>SENTINEL LIGHTS</v>
      </c>
      <c r="B54" s="540" t="s">
        <v>824</v>
      </c>
      <c r="C54" s="536"/>
      <c r="D54" s="318">
        <v>43.29</v>
      </c>
      <c r="E54" s="565">
        <v>6.9717000000000002</v>
      </c>
      <c r="F54" s="303">
        <f t="shared" si="3"/>
        <v>301.80489299999999</v>
      </c>
      <c r="G54" s="426"/>
      <c r="H54" s="318">
        <v>0</v>
      </c>
      <c r="I54" s="565">
        <f t="shared" si="4"/>
        <v>6.9717000000000002</v>
      </c>
      <c r="J54" s="303">
        <f t="shared" si="5"/>
        <v>0</v>
      </c>
      <c r="K54" s="737"/>
      <c r="L54" s="426"/>
      <c r="M54" s="566" t="s">
        <v>794</v>
      </c>
      <c r="N54" s="567" t="s">
        <v>824</v>
      </c>
      <c r="O54" s="568">
        <v>1.74</v>
      </c>
      <c r="P54" s="569">
        <v>5.8945999999999996</v>
      </c>
      <c r="Q54" s="570">
        <f t="shared" si="6"/>
        <v>10.256603999999999</v>
      </c>
      <c r="R54" s="426"/>
      <c r="S54" s="592">
        <v>0</v>
      </c>
      <c r="T54" s="569">
        <f t="shared" si="7"/>
        <v>5.8945999999999996</v>
      </c>
      <c r="U54" s="570">
        <f t="shared" si="8"/>
        <v>0</v>
      </c>
      <c r="V54" s="737"/>
      <c r="W54" s="426"/>
      <c r="X54" s="426"/>
      <c r="Y54" s="426"/>
      <c r="Z54" s="426"/>
    </row>
    <row r="55" spans="1:26" ht="15.75" customHeight="1">
      <c r="A55" s="472" t="str">
        <f t="shared" si="2"/>
        <v>UNMETERED SCATTERED LOADS</v>
      </c>
      <c r="B55" s="540" t="s">
        <v>824</v>
      </c>
      <c r="C55" s="536"/>
      <c r="D55" s="318">
        <v>17258.990000000002</v>
      </c>
      <c r="E55" s="565">
        <v>6.9717000000000002</v>
      </c>
      <c r="F55" s="303">
        <f t="shared" si="3"/>
        <v>120324.50058300002</v>
      </c>
      <c r="G55" s="426"/>
      <c r="H55" s="318">
        <v>0</v>
      </c>
      <c r="I55" s="565">
        <f t="shared" si="4"/>
        <v>6.9717000000000002</v>
      </c>
      <c r="J55" s="303">
        <f t="shared" si="5"/>
        <v>0</v>
      </c>
      <c r="K55" s="737"/>
      <c r="L55" s="426"/>
      <c r="M55" s="566" t="s">
        <v>795</v>
      </c>
      <c r="N55" s="567" t="s">
        <v>824</v>
      </c>
      <c r="O55" s="568">
        <v>694.44</v>
      </c>
      <c r="P55" s="569">
        <v>5.8945999999999996</v>
      </c>
      <c r="Q55" s="570">
        <f t="shared" si="6"/>
        <v>4093.4460239999999</v>
      </c>
      <c r="R55" s="426"/>
      <c r="S55" s="592">
        <v>0</v>
      </c>
      <c r="T55" s="569">
        <f t="shared" si="7"/>
        <v>5.8945999999999996</v>
      </c>
      <c r="U55" s="570">
        <f t="shared" si="8"/>
        <v>0</v>
      </c>
      <c r="V55" s="737"/>
      <c r="W55" s="426"/>
      <c r="X55" s="426"/>
      <c r="Y55" s="426"/>
      <c r="Z55" s="426"/>
    </row>
    <row r="56" spans="1:26" ht="15.75" customHeight="1">
      <c r="A56" s="472" t="str">
        <f t="shared" si="2"/>
        <v>DRYCORE</v>
      </c>
      <c r="B56" s="540" t="s">
        <v>824</v>
      </c>
      <c r="C56" s="536"/>
      <c r="D56" s="318">
        <v>0</v>
      </c>
      <c r="E56" s="565">
        <v>6.9717000000000002</v>
      </c>
      <c r="F56" s="303">
        <f t="shared" si="3"/>
        <v>0</v>
      </c>
      <c r="G56" s="426"/>
      <c r="H56" s="318">
        <v>562.79</v>
      </c>
      <c r="I56" s="565">
        <f t="shared" si="4"/>
        <v>6.9717000000000002</v>
      </c>
      <c r="J56" s="303">
        <f t="shared" si="5"/>
        <v>3923.6030430000001</v>
      </c>
      <c r="K56" s="737"/>
      <c r="L56" s="426"/>
      <c r="M56" s="566" t="s">
        <v>796</v>
      </c>
      <c r="N56" s="567" t="s">
        <v>824</v>
      </c>
      <c r="O56" s="568">
        <v>0</v>
      </c>
      <c r="P56" s="569">
        <v>5.8945999999999996</v>
      </c>
      <c r="Q56" s="570">
        <f t="shared" si="6"/>
        <v>0</v>
      </c>
      <c r="R56" s="426"/>
      <c r="S56" s="592">
        <v>22.64</v>
      </c>
      <c r="T56" s="569">
        <f t="shared" si="7"/>
        <v>5.8945999999999996</v>
      </c>
      <c r="U56" s="570">
        <f t="shared" si="8"/>
        <v>133.453744</v>
      </c>
      <c r="V56" s="737"/>
      <c r="W56" s="426"/>
      <c r="X56" s="426"/>
      <c r="Y56" s="426"/>
      <c r="Z56" s="426"/>
    </row>
    <row r="57" spans="1:26" ht="15.75" customHeight="1">
      <c r="A57" s="472" t="str">
        <f t="shared" si="2"/>
        <v/>
      </c>
      <c r="B57" s="544"/>
      <c r="C57" s="536"/>
      <c r="D57" s="319"/>
      <c r="E57" s="565">
        <v>6.9717000000000002</v>
      </c>
      <c r="F57" s="303">
        <f t="shared" si="3"/>
        <v>0</v>
      </c>
      <c r="G57" s="426"/>
      <c r="H57" s="319"/>
      <c r="I57" s="565">
        <f t="shared" si="4"/>
        <v>6.9717000000000002</v>
      </c>
      <c r="J57" s="303">
        <f t="shared" si="5"/>
        <v>0</v>
      </c>
      <c r="K57" s="737"/>
      <c r="L57" s="426"/>
      <c r="M57" s="486"/>
      <c r="N57" s="573"/>
      <c r="O57" s="574"/>
      <c r="P57" s="569">
        <v>5.8945999999999996</v>
      </c>
      <c r="Q57" s="570">
        <f t="shared" si="6"/>
        <v>0</v>
      </c>
      <c r="R57" s="426"/>
      <c r="S57" s="575"/>
      <c r="T57" s="569">
        <f t="shared" si="7"/>
        <v>5.8945999999999996</v>
      </c>
      <c r="U57" s="570">
        <f t="shared" si="8"/>
        <v>0</v>
      </c>
      <c r="V57" s="737"/>
      <c r="W57" s="426"/>
      <c r="X57" s="426"/>
      <c r="Y57" s="426"/>
      <c r="Z57" s="426"/>
    </row>
    <row r="58" spans="1:26" ht="15.75" customHeight="1">
      <c r="A58" s="472" t="str">
        <f t="shared" si="2"/>
        <v>(volumes for the test year is loss adjusted)</v>
      </c>
      <c r="B58" s="544"/>
      <c r="C58" s="536"/>
      <c r="D58" s="319"/>
      <c r="E58" s="565">
        <v>6.9717000000000002</v>
      </c>
      <c r="F58" s="303">
        <f t="shared" si="3"/>
        <v>0</v>
      </c>
      <c r="G58" s="426"/>
      <c r="H58" s="319"/>
      <c r="I58" s="565">
        <f t="shared" si="4"/>
        <v>6.9717000000000002</v>
      </c>
      <c r="J58" s="303">
        <f t="shared" si="5"/>
        <v>0</v>
      </c>
      <c r="K58" s="738"/>
      <c r="L58" s="426"/>
      <c r="M58" s="486"/>
      <c r="N58" s="573"/>
      <c r="O58" s="574"/>
      <c r="P58" s="569">
        <v>5.8945999999999996</v>
      </c>
      <c r="Q58" s="570">
        <f t="shared" si="6"/>
        <v>0</v>
      </c>
      <c r="R58" s="426"/>
      <c r="S58" s="575"/>
      <c r="T58" s="569">
        <f t="shared" si="7"/>
        <v>5.8945999999999996</v>
      </c>
      <c r="U58" s="570">
        <f t="shared" si="8"/>
        <v>0</v>
      </c>
      <c r="V58" s="738"/>
      <c r="W58" s="426"/>
      <c r="X58" s="426"/>
      <c r="Y58" s="426"/>
      <c r="Z58" s="426"/>
    </row>
    <row r="59" spans="1:26" ht="15.75" customHeight="1">
      <c r="A59" s="535" t="s">
        <v>818</v>
      </c>
      <c r="B59" s="474"/>
      <c r="C59" s="536"/>
      <c r="D59" s="303"/>
      <c r="E59" s="576"/>
      <c r="F59" s="303">
        <f>SUM(F48:F58)</f>
        <v>53414434.166808002</v>
      </c>
      <c r="G59" s="472"/>
      <c r="H59" s="537"/>
      <c r="I59" s="472"/>
      <c r="J59" s="303">
        <f>SUM(J48:J58)</f>
        <v>47191319.687421001</v>
      </c>
      <c r="K59" s="303">
        <f>F59+J59</f>
        <v>100605753.854229</v>
      </c>
      <c r="L59" s="426"/>
      <c r="M59" s="562" t="s">
        <v>818</v>
      </c>
      <c r="N59" s="577"/>
      <c r="O59" s="578">
        <v>298292.27</v>
      </c>
      <c r="P59" s="579"/>
      <c r="Q59" s="580">
        <f>SUM(Q48:Q58)</f>
        <v>1817150.2109659999</v>
      </c>
      <c r="R59" s="426"/>
      <c r="S59" s="581"/>
      <c r="T59" s="579"/>
      <c r="U59" s="570">
        <f>SUM(U48:U58)</f>
        <v>1605443.4709640001</v>
      </c>
      <c r="V59" s="570">
        <f>Q59+U59</f>
        <v>3422593.68193</v>
      </c>
      <c r="W59" s="426"/>
      <c r="X59" s="426"/>
      <c r="Y59" s="426"/>
      <c r="Z59" s="426"/>
    </row>
    <row r="60" spans="1:26" ht="5.25" customHeight="1">
      <c r="A60" s="426"/>
      <c r="B60" s="426"/>
      <c r="C60" s="426"/>
      <c r="D60" s="426"/>
      <c r="E60" s="426"/>
      <c r="F60" s="426"/>
      <c r="G60" s="426"/>
      <c r="H60" s="426"/>
      <c r="I60" s="426"/>
      <c r="J60" s="426"/>
      <c r="K60" s="426"/>
      <c r="L60" s="426"/>
      <c r="M60" s="582"/>
      <c r="N60" s="582"/>
      <c r="O60" s="582"/>
      <c r="P60" s="582"/>
      <c r="Q60" s="583"/>
      <c r="R60" s="426"/>
      <c r="S60" s="584"/>
      <c r="T60" s="582"/>
      <c r="U60" s="582"/>
      <c r="V60" s="582"/>
      <c r="W60" s="426"/>
      <c r="X60" s="426"/>
      <c r="Y60" s="426"/>
      <c r="Z60" s="426"/>
    </row>
    <row r="61" spans="1:26" ht="15.75" customHeight="1">
      <c r="A61" s="556" t="s">
        <v>825</v>
      </c>
      <c r="B61" s="743"/>
      <c r="C61" s="532"/>
      <c r="D61" s="736"/>
      <c r="E61" s="736"/>
      <c r="F61" s="745"/>
      <c r="G61" s="433"/>
      <c r="H61" s="746"/>
      <c r="I61" s="736"/>
      <c r="J61" s="745" t="s">
        <v>815</v>
      </c>
      <c r="K61" s="736" t="s">
        <v>144</v>
      </c>
      <c r="L61" s="426"/>
      <c r="M61" s="559" t="s">
        <v>826</v>
      </c>
      <c r="N61" s="585"/>
      <c r="O61" s="561" t="s">
        <v>813</v>
      </c>
      <c r="P61" s="561" t="s">
        <v>814</v>
      </c>
      <c r="Q61" s="745" t="s">
        <v>815</v>
      </c>
      <c r="R61" s="426"/>
      <c r="S61" s="752" t="s">
        <v>813</v>
      </c>
      <c r="T61" s="736" t="s">
        <v>814</v>
      </c>
      <c r="U61" s="745" t="s">
        <v>815</v>
      </c>
      <c r="V61" s="736" t="s">
        <v>144</v>
      </c>
      <c r="W61" s="426"/>
      <c r="X61" s="426"/>
      <c r="Y61" s="426"/>
      <c r="Z61" s="426"/>
    </row>
    <row r="62" spans="1:26" ht="15.75" customHeight="1">
      <c r="A62" s="535" t="s">
        <v>820</v>
      </c>
      <c r="B62" s="652"/>
      <c r="C62" s="557"/>
      <c r="D62" s="738"/>
      <c r="E62" s="738"/>
      <c r="F62" s="654"/>
      <c r="G62" s="433"/>
      <c r="H62" s="738"/>
      <c r="I62" s="738"/>
      <c r="J62" s="654"/>
      <c r="K62" s="738"/>
      <c r="L62" s="426"/>
      <c r="M62" s="562" t="s">
        <v>817</v>
      </c>
      <c r="N62" s="586"/>
      <c r="O62" s="564"/>
      <c r="P62" s="564"/>
      <c r="Q62" s="654"/>
      <c r="R62" s="426"/>
      <c r="S62" s="738"/>
      <c r="T62" s="738"/>
      <c r="U62" s="654"/>
      <c r="V62" s="738"/>
      <c r="W62" s="426"/>
      <c r="X62" s="426"/>
      <c r="Y62" s="426"/>
      <c r="Z62" s="426"/>
    </row>
    <row r="63" spans="1:26" ht="15.75" customHeight="1">
      <c r="A63" s="472" t="str">
        <f t="shared" ref="A63:A73" si="9">IF(A48="","",A48)</f>
        <v>RESIDENTIAL</v>
      </c>
      <c r="B63" s="540" t="s">
        <v>824</v>
      </c>
      <c r="C63" s="536"/>
      <c r="D63" s="318">
        <v>10154093.32</v>
      </c>
      <c r="E63" s="565">
        <v>2.2582</v>
      </c>
      <c r="F63" s="303">
        <f t="shared" ref="F63:F73" si="10">D63*E63</f>
        <v>22929973.535224002</v>
      </c>
      <c r="G63" s="426"/>
      <c r="H63" s="318">
        <v>93096.73</v>
      </c>
      <c r="I63" s="565">
        <f t="shared" ref="I63:I71" si="11">E63</f>
        <v>2.2582</v>
      </c>
      <c r="J63" s="303">
        <f t="shared" ref="J63:J73" si="12">H63*I63</f>
        <v>210231.03568599999</v>
      </c>
      <c r="K63" s="736"/>
      <c r="L63" s="426"/>
      <c r="M63" s="566" t="s">
        <v>787</v>
      </c>
      <c r="N63" s="567" t="s">
        <v>824</v>
      </c>
      <c r="O63" s="568">
        <v>258177.76</v>
      </c>
      <c r="P63" s="569">
        <v>3.4716999999999998</v>
      </c>
      <c r="Q63" s="570">
        <f t="shared" ref="Q63:Q73" si="13">O63*P63</f>
        <v>896315.72939200001</v>
      </c>
      <c r="R63" s="426"/>
      <c r="S63" s="592">
        <v>2367.08</v>
      </c>
      <c r="T63" s="569">
        <f t="shared" ref="T63:T71" si="14">P63</f>
        <v>3.4716999999999998</v>
      </c>
      <c r="U63" s="570">
        <f t="shared" ref="U63:U73" si="15">S63*T63</f>
        <v>8217.7916359999999</v>
      </c>
      <c r="V63" s="742"/>
      <c r="W63" s="426"/>
      <c r="X63" s="426"/>
      <c r="Y63" s="426"/>
      <c r="Z63" s="426"/>
    </row>
    <row r="64" spans="1:26" ht="15.75" customHeight="1">
      <c r="A64" s="472" t="str">
        <f t="shared" si="9"/>
        <v>GENERAL SERVICE &lt;50KW</v>
      </c>
      <c r="B64" s="540" t="s">
        <v>824</v>
      </c>
      <c r="C64" s="536"/>
      <c r="D64" s="318">
        <v>2150037.96</v>
      </c>
      <c r="E64" s="565">
        <v>2.2582</v>
      </c>
      <c r="F64" s="303">
        <f t="shared" si="10"/>
        <v>4855215.7212720001</v>
      </c>
      <c r="G64" s="426"/>
      <c r="H64" s="318">
        <v>365957.21</v>
      </c>
      <c r="I64" s="565">
        <f t="shared" si="11"/>
        <v>2.2582</v>
      </c>
      <c r="J64" s="303">
        <f t="shared" si="12"/>
        <v>826404.57162200008</v>
      </c>
      <c r="K64" s="737"/>
      <c r="L64" s="426"/>
      <c r="M64" s="566" t="s">
        <v>789</v>
      </c>
      <c r="N64" s="567" t="s">
        <v>824</v>
      </c>
      <c r="O64" s="568">
        <v>54666.82</v>
      </c>
      <c r="P64" s="569">
        <v>3.4716999999999998</v>
      </c>
      <c r="Q64" s="570">
        <f t="shared" si="13"/>
        <v>189786.79899399998</v>
      </c>
      <c r="R64" s="426"/>
      <c r="S64" s="592">
        <v>9304.82</v>
      </c>
      <c r="T64" s="569">
        <f t="shared" si="14"/>
        <v>3.4716999999999998</v>
      </c>
      <c r="U64" s="570">
        <f t="shared" si="15"/>
        <v>32303.543593999995</v>
      </c>
      <c r="V64" s="737"/>
      <c r="W64" s="426"/>
      <c r="X64" s="426"/>
      <c r="Y64" s="426"/>
      <c r="Z64" s="426"/>
    </row>
    <row r="65" spans="1:26" ht="15.75" customHeight="1">
      <c r="A65" s="472" t="str">
        <f t="shared" si="9"/>
        <v>GENERAL SERVICE 1000-1500KW</v>
      </c>
      <c r="B65" s="540" t="s">
        <v>824</v>
      </c>
      <c r="C65" s="536"/>
      <c r="D65" s="318">
        <v>1030767.45</v>
      </c>
      <c r="E65" s="565">
        <v>2.2582</v>
      </c>
      <c r="F65" s="303">
        <f t="shared" si="10"/>
        <v>2327679.05559</v>
      </c>
      <c r="G65" s="426"/>
      <c r="H65" s="318">
        <v>7792962.6200000001</v>
      </c>
      <c r="I65" s="565">
        <f t="shared" si="11"/>
        <v>2.2582</v>
      </c>
      <c r="J65" s="303">
        <f t="shared" si="12"/>
        <v>17598068.188484002</v>
      </c>
      <c r="K65" s="737"/>
      <c r="L65" s="426"/>
      <c r="M65" s="566" t="s">
        <v>790</v>
      </c>
      <c r="N65" s="567" t="s">
        <v>824</v>
      </c>
      <c r="O65" s="568">
        <v>26208.27</v>
      </c>
      <c r="P65" s="569">
        <v>3.4716999999999998</v>
      </c>
      <c r="Q65" s="570">
        <f t="shared" si="13"/>
        <v>90987.250958999997</v>
      </c>
      <c r="R65" s="426"/>
      <c r="S65" s="592">
        <v>198143.7</v>
      </c>
      <c r="T65" s="569">
        <f t="shared" si="14"/>
        <v>3.4716999999999998</v>
      </c>
      <c r="U65" s="570">
        <f t="shared" si="15"/>
        <v>687895.48329</v>
      </c>
      <c r="V65" s="737"/>
      <c r="W65" s="426"/>
      <c r="X65" s="426"/>
      <c r="Y65" s="426"/>
      <c r="Z65" s="426"/>
    </row>
    <row r="66" spans="1:26" ht="15.75" customHeight="1">
      <c r="A66" s="472" t="str">
        <f t="shared" si="9"/>
        <v>GENERAL SERVICE 1500-5000 KW</v>
      </c>
      <c r="B66" s="540" t="s">
        <v>824</v>
      </c>
      <c r="C66" s="536"/>
      <c r="D66" s="318">
        <v>0</v>
      </c>
      <c r="E66" s="565">
        <v>2.2582</v>
      </c>
      <c r="F66" s="303">
        <f t="shared" si="10"/>
        <v>0</v>
      </c>
      <c r="G66" s="426"/>
      <c r="H66" s="318">
        <v>1989979.29</v>
      </c>
      <c r="I66" s="565">
        <f t="shared" si="11"/>
        <v>2.2582</v>
      </c>
      <c r="J66" s="303">
        <f t="shared" si="12"/>
        <v>4493771.2326779999</v>
      </c>
      <c r="K66" s="737"/>
      <c r="L66" s="426"/>
      <c r="M66" s="566" t="s">
        <v>791</v>
      </c>
      <c r="N66" s="567" t="s">
        <v>824</v>
      </c>
      <c r="O66" s="568">
        <v>0</v>
      </c>
      <c r="P66" s="569">
        <v>3.4716999999999998</v>
      </c>
      <c r="Q66" s="570">
        <f t="shared" si="13"/>
        <v>0</v>
      </c>
      <c r="R66" s="426"/>
      <c r="S66" s="592">
        <v>50597.17</v>
      </c>
      <c r="T66" s="569">
        <f t="shared" si="14"/>
        <v>3.4716999999999998</v>
      </c>
      <c r="U66" s="570">
        <f t="shared" si="15"/>
        <v>175658.19508899999</v>
      </c>
      <c r="V66" s="737"/>
      <c r="W66" s="426"/>
      <c r="X66" s="426"/>
      <c r="Y66" s="426"/>
      <c r="Z66" s="426"/>
    </row>
    <row r="67" spans="1:26" ht="15.75" customHeight="1">
      <c r="A67" s="472" t="str">
        <f t="shared" si="9"/>
        <v>LARGE USER</v>
      </c>
      <c r="B67" s="540" t="s">
        <v>824</v>
      </c>
      <c r="C67" s="536"/>
      <c r="D67" s="318">
        <v>0</v>
      </c>
      <c r="E67" s="565">
        <v>2.2582</v>
      </c>
      <c r="F67" s="303">
        <f t="shared" si="10"/>
        <v>0</v>
      </c>
      <c r="G67" s="426"/>
      <c r="H67" s="318">
        <v>1524026.29</v>
      </c>
      <c r="I67" s="565">
        <f t="shared" si="11"/>
        <v>2.2582</v>
      </c>
      <c r="J67" s="303">
        <f t="shared" si="12"/>
        <v>3441556.1680780002</v>
      </c>
      <c r="K67" s="737"/>
      <c r="L67" s="426"/>
      <c r="M67" s="566" t="s">
        <v>792</v>
      </c>
      <c r="N67" s="567" t="s">
        <v>824</v>
      </c>
      <c r="O67" s="568">
        <v>0</v>
      </c>
      <c r="P67" s="569">
        <v>3.4716999999999998</v>
      </c>
      <c r="Q67" s="570">
        <f t="shared" si="13"/>
        <v>0</v>
      </c>
      <c r="R67" s="426"/>
      <c r="S67" s="592">
        <v>38749.86</v>
      </c>
      <c r="T67" s="569">
        <f t="shared" si="14"/>
        <v>3.4716999999999998</v>
      </c>
      <c r="U67" s="570">
        <f t="shared" si="15"/>
        <v>134527.888962</v>
      </c>
      <c r="V67" s="737"/>
      <c r="W67" s="426"/>
      <c r="X67" s="426"/>
      <c r="Y67" s="426"/>
      <c r="Z67" s="426"/>
    </row>
    <row r="68" spans="1:26" ht="15.75" customHeight="1">
      <c r="A68" s="472" t="str">
        <f t="shared" si="9"/>
        <v>STREETLIGHTING</v>
      </c>
      <c r="B68" s="540" t="s">
        <v>824</v>
      </c>
      <c r="C68" s="547"/>
      <c r="D68" s="318">
        <v>0</v>
      </c>
      <c r="E68" s="565">
        <v>2.2582</v>
      </c>
      <c r="F68" s="303">
        <f t="shared" si="10"/>
        <v>0</v>
      </c>
      <c r="G68" s="426"/>
      <c r="H68" s="318">
        <v>40981.71</v>
      </c>
      <c r="I68" s="565">
        <f t="shared" si="11"/>
        <v>2.2582</v>
      </c>
      <c r="J68" s="303">
        <f t="shared" si="12"/>
        <v>92544.897521999999</v>
      </c>
      <c r="K68" s="737"/>
      <c r="L68" s="426"/>
      <c r="M68" s="566" t="s">
        <v>793</v>
      </c>
      <c r="N68" s="567" t="s">
        <v>824</v>
      </c>
      <c r="O68" s="568">
        <v>0</v>
      </c>
      <c r="P68" s="569">
        <v>3.4716999999999998</v>
      </c>
      <c r="Q68" s="570">
        <f t="shared" si="13"/>
        <v>0</v>
      </c>
      <c r="R68" s="426"/>
      <c r="S68" s="592">
        <v>1042</v>
      </c>
      <c r="T68" s="569">
        <f t="shared" si="14"/>
        <v>3.4716999999999998</v>
      </c>
      <c r="U68" s="570">
        <f t="shared" si="15"/>
        <v>3617.5113999999999</v>
      </c>
      <c r="V68" s="737"/>
      <c r="W68" s="426"/>
      <c r="X68" s="426"/>
      <c r="Y68" s="426"/>
      <c r="Z68" s="426"/>
    </row>
    <row r="69" spans="1:26" ht="15.75" customHeight="1">
      <c r="A69" s="472" t="str">
        <f t="shared" si="9"/>
        <v>SENTINEL LIGHTS</v>
      </c>
      <c r="B69" s="540" t="s">
        <v>824</v>
      </c>
      <c r="C69" s="587"/>
      <c r="D69" s="318">
        <v>75.52</v>
      </c>
      <c r="E69" s="565">
        <v>2.2582</v>
      </c>
      <c r="F69" s="303">
        <f t="shared" si="10"/>
        <v>170.539264</v>
      </c>
      <c r="G69" s="426"/>
      <c r="H69" s="318">
        <v>0</v>
      </c>
      <c r="I69" s="565">
        <f t="shared" si="11"/>
        <v>2.2582</v>
      </c>
      <c r="J69" s="303">
        <f t="shared" si="12"/>
        <v>0</v>
      </c>
      <c r="K69" s="737"/>
      <c r="L69" s="426"/>
      <c r="M69" s="566" t="s">
        <v>794</v>
      </c>
      <c r="N69" s="567" t="s">
        <v>824</v>
      </c>
      <c r="O69" s="568">
        <v>1.92</v>
      </c>
      <c r="P69" s="569">
        <v>3.4716999999999998</v>
      </c>
      <c r="Q69" s="570">
        <f t="shared" si="13"/>
        <v>6.6656639999999996</v>
      </c>
      <c r="R69" s="426"/>
      <c r="S69" s="592">
        <v>0</v>
      </c>
      <c r="T69" s="569">
        <f t="shared" si="14"/>
        <v>3.4716999999999998</v>
      </c>
      <c r="U69" s="570">
        <f t="shared" si="15"/>
        <v>0</v>
      </c>
      <c r="V69" s="737"/>
      <c r="W69" s="426"/>
      <c r="X69" s="426"/>
      <c r="Y69" s="426"/>
      <c r="Z69" s="426"/>
    </row>
    <row r="70" spans="1:26" ht="15.75" customHeight="1">
      <c r="A70" s="472" t="str">
        <f t="shared" si="9"/>
        <v>UNMETERED SCATTERED LOADS</v>
      </c>
      <c r="B70" s="540" t="s">
        <v>824</v>
      </c>
      <c r="C70" s="587"/>
      <c r="D70" s="318">
        <v>30106.959999999999</v>
      </c>
      <c r="E70" s="565">
        <v>2.2582</v>
      </c>
      <c r="F70" s="303">
        <f t="shared" si="10"/>
        <v>67987.537071999992</v>
      </c>
      <c r="G70" s="426"/>
      <c r="H70" s="318">
        <v>0</v>
      </c>
      <c r="I70" s="565">
        <f t="shared" si="11"/>
        <v>2.2582</v>
      </c>
      <c r="J70" s="303">
        <f t="shared" si="12"/>
        <v>0</v>
      </c>
      <c r="K70" s="737"/>
      <c r="L70" s="426"/>
      <c r="M70" s="566" t="s">
        <v>795</v>
      </c>
      <c r="N70" s="567" t="s">
        <v>824</v>
      </c>
      <c r="O70" s="568">
        <v>765.5</v>
      </c>
      <c r="P70" s="569">
        <v>3.4716999999999998</v>
      </c>
      <c r="Q70" s="570">
        <f t="shared" si="13"/>
        <v>2657.58635</v>
      </c>
      <c r="R70" s="426"/>
      <c r="S70" s="592">
        <v>0</v>
      </c>
      <c r="T70" s="569">
        <f t="shared" si="14"/>
        <v>3.4716999999999998</v>
      </c>
      <c r="U70" s="570">
        <f t="shared" si="15"/>
        <v>0</v>
      </c>
      <c r="V70" s="737"/>
      <c r="W70" s="426"/>
      <c r="X70" s="426"/>
      <c r="Y70" s="426"/>
      <c r="Z70" s="426"/>
    </row>
    <row r="71" spans="1:26" ht="15.75" customHeight="1">
      <c r="A71" s="472" t="str">
        <f t="shared" si="9"/>
        <v>DRYCORE</v>
      </c>
      <c r="B71" s="540" t="s">
        <v>824</v>
      </c>
      <c r="C71" s="587"/>
      <c r="D71" s="318">
        <v>0</v>
      </c>
      <c r="E71" s="565">
        <v>2.2582</v>
      </c>
      <c r="F71" s="303">
        <f t="shared" si="10"/>
        <v>0</v>
      </c>
      <c r="G71" s="426"/>
      <c r="H71" s="318">
        <v>981.75</v>
      </c>
      <c r="I71" s="565">
        <f t="shared" si="11"/>
        <v>2.2582</v>
      </c>
      <c r="J71" s="303">
        <f t="shared" si="12"/>
        <v>2216.98785</v>
      </c>
      <c r="K71" s="737"/>
      <c r="L71" s="426"/>
      <c r="M71" s="566" t="s">
        <v>796</v>
      </c>
      <c r="N71" s="567" t="s">
        <v>824</v>
      </c>
      <c r="O71" s="568">
        <v>0</v>
      </c>
      <c r="P71" s="569">
        <v>3.4716999999999998</v>
      </c>
      <c r="Q71" s="570">
        <f t="shared" si="13"/>
        <v>0</v>
      </c>
      <c r="R71" s="426"/>
      <c r="S71" s="592">
        <v>24.96</v>
      </c>
      <c r="T71" s="569">
        <f t="shared" si="14"/>
        <v>3.4716999999999998</v>
      </c>
      <c r="U71" s="570">
        <f t="shared" si="15"/>
        <v>86.653632000000002</v>
      </c>
      <c r="V71" s="737"/>
      <c r="W71" s="426"/>
      <c r="X71" s="426"/>
      <c r="Y71" s="426"/>
      <c r="Z71" s="426"/>
    </row>
    <row r="72" spans="1:26" ht="15.75" customHeight="1">
      <c r="A72" s="472" t="str">
        <f t="shared" si="9"/>
        <v/>
      </c>
      <c r="B72" s="544"/>
      <c r="C72" s="587"/>
      <c r="D72" s="319"/>
      <c r="E72" s="319"/>
      <c r="F72" s="303">
        <f t="shared" si="10"/>
        <v>0</v>
      </c>
      <c r="G72" s="426"/>
      <c r="H72" s="319"/>
      <c r="I72" s="319"/>
      <c r="J72" s="303">
        <f t="shared" si="12"/>
        <v>0</v>
      </c>
      <c r="K72" s="737"/>
      <c r="L72" s="426"/>
      <c r="M72" s="486"/>
      <c r="N72" s="573"/>
      <c r="O72" s="574"/>
      <c r="P72" s="588"/>
      <c r="Q72" s="570">
        <f t="shared" si="13"/>
        <v>0</v>
      </c>
      <c r="R72" s="426"/>
      <c r="S72" s="575"/>
      <c r="T72" s="574"/>
      <c r="U72" s="570">
        <f t="shared" si="15"/>
        <v>0</v>
      </c>
      <c r="V72" s="737"/>
      <c r="W72" s="426"/>
      <c r="X72" s="426"/>
      <c r="Y72" s="426"/>
      <c r="Z72" s="426"/>
    </row>
    <row r="73" spans="1:26" ht="15.75" customHeight="1">
      <c r="A73" s="472" t="str">
        <f t="shared" si="9"/>
        <v>(volumes for the test year is loss adjusted)</v>
      </c>
      <c r="B73" s="544"/>
      <c r="C73" s="587"/>
      <c r="D73" s="319"/>
      <c r="E73" s="319"/>
      <c r="F73" s="303">
        <f t="shared" si="10"/>
        <v>0</v>
      </c>
      <c r="G73" s="426"/>
      <c r="H73" s="319"/>
      <c r="I73" s="319"/>
      <c r="J73" s="303">
        <f t="shared" si="12"/>
        <v>0</v>
      </c>
      <c r="K73" s="738"/>
      <c r="L73" s="426"/>
      <c r="M73" s="486"/>
      <c r="N73" s="573"/>
      <c r="O73" s="574"/>
      <c r="P73" s="588"/>
      <c r="Q73" s="570">
        <f t="shared" si="13"/>
        <v>0</v>
      </c>
      <c r="R73" s="426"/>
      <c r="S73" s="574"/>
      <c r="T73" s="574"/>
      <c r="U73" s="570">
        <f t="shared" si="15"/>
        <v>0</v>
      </c>
      <c r="V73" s="738"/>
      <c r="W73" s="426"/>
      <c r="X73" s="426"/>
      <c r="Y73" s="426"/>
      <c r="Z73" s="426"/>
    </row>
    <row r="74" spans="1:26" ht="15.75" customHeight="1">
      <c r="A74" s="535" t="s">
        <v>818</v>
      </c>
      <c r="B74" s="474"/>
      <c r="C74" s="589"/>
      <c r="D74" s="303"/>
      <c r="E74" s="472"/>
      <c r="F74" s="303">
        <f>SUM(F63:F73)</f>
        <v>30181026.388422001</v>
      </c>
      <c r="G74" s="472"/>
      <c r="H74" s="472"/>
      <c r="I74" s="472"/>
      <c r="J74" s="303">
        <f>SUM(J63:J73)</f>
        <v>26664793.081920002</v>
      </c>
      <c r="K74" s="303">
        <f>F74+J74</f>
        <v>56845819.470342003</v>
      </c>
      <c r="L74" s="426"/>
      <c r="M74" s="562" t="s">
        <v>818</v>
      </c>
      <c r="N74" s="486"/>
      <c r="O74" s="590"/>
      <c r="P74" s="486"/>
      <c r="Q74" s="580">
        <f>SUM(Q63:Q73)</f>
        <v>1179754.0313590001</v>
      </c>
      <c r="R74" s="426"/>
      <c r="S74" s="591"/>
      <c r="T74" s="486"/>
      <c r="U74" s="570">
        <f>SUM(U63:U73)</f>
        <v>1042307.067603</v>
      </c>
      <c r="V74" s="570">
        <f>Q74+U74</f>
        <v>2222061.0989620001</v>
      </c>
      <c r="W74" s="426"/>
      <c r="X74" s="426"/>
      <c r="Y74" s="426"/>
      <c r="Z74" s="426"/>
    </row>
    <row r="75" spans="1:26" ht="7.5" customHeight="1">
      <c r="A75" s="426"/>
      <c r="B75" s="426"/>
      <c r="C75" s="426"/>
      <c r="D75" s="426"/>
      <c r="E75" s="426"/>
      <c r="F75" s="426"/>
      <c r="G75" s="426"/>
      <c r="H75" s="426"/>
      <c r="I75" s="426"/>
      <c r="J75" s="426"/>
      <c r="K75" s="426"/>
      <c r="L75" s="426"/>
      <c r="M75" s="426"/>
      <c r="N75" s="426"/>
      <c r="O75" s="426"/>
      <c r="P75" s="426"/>
      <c r="Q75" s="426"/>
      <c r="R75" s="426"/>
      <c r="S75" s="426"/>
      <c r="T75" s="426"/>
      <c r="U75" s="426"/>
      <c r="V75" s="426"/>
      <c r="W75" s="426"/>
      <c r="X75" s="426"/>
      <c r="Y75" s="426"/>
      <c r="Z75" s="426"/>
    </row>
    <row r="76" spans="1:26" ht="15.75" customHeight="1">
      <c r="A76" s="531" t="s">
        <v>827</v>
      </c>
      <c r="B76" s="736"/>
      <c r="C76" s="558"/>
      <c r="D76" s="736"/>
      <c r="E76" s="736"/>
      <c r="F76" s="745"/>
      <c r="G76" s="433"/>
      <c r="H76" s="746"/>
      <c r="I76" s="736"/>
      <c r="J76" s="736" t="s">
        <v>815</v>
      </c>
      <c r="K76" s="736" t="s">
        <v>144</v>
      </c>
      <c r="L76" s="426"/>
      <c r="M76" s="426"/>
      <c r="N76" s="426"/>
      <c r="O76" s="426"/>
      <c r="P76" s="426"/>
      <c r="Q76" s="426"/>
      <c r="R76" s="426"/>
      <c r="S76" s="426"/>
      <c r="T76" s="426"/>
      <c r="U76" s="426"/>
      <c r="V76" s="426"/>
      <c r="W76" s="426"/>
      <c r="X76" s="426"/>
      <c r="Y76" s="426"/>
      <c r="Z76" s="426"/>
    </row>
    <row r="77" spans="1:26" ht="15.75" customHeight="1">
      <c r="A77" s="535" t="s">
        <v>820</v>
      </c>
      <c r="B77" s="738"/>
      <c r="C77" s="433"/>
      <c r="D77" s="738"/>
      <c r="E77" s="738"/>
      <c r="F77" s="654"/>
      <c r="G77" s="433"/>
      <c r="H77" s="738"/>
      <c r="I77" s="738"/>
      <c r="J77" s="738"/>
      <c r="K77" s="738"/>
      <c r="L77" s="426"/>
      <c r="M77" s="426"/>
      <c r="N77" s="426"/>
      <c r="O77" s="426"/>
      <c r="P77" s="426"/>
      <c r="Q77" s="426"/>
      <c r="R77" s="426"/>
      <c r="S77" s="426"/>
      <c r="T77" s="426"/>
      <c r="U77" s="426"/>
      <c r="V77" s="426"/>
      <c r="W77" s="426"/>
      <c r="X77" s="426"/>
      <c r="Y77" s="426"/>
      <c r="Z77" s="426"/>
    </row>
    <row r="78" spans="1:26" ht="15.75" customHeight="1">
      <c r="A78" s="472" t="str">
        <f t="shared" ref="A78:A88" si="16">IF(A63="","",A63)</f>
        <v>RESIDENTIAL</v>
      </c>
      <c r="B78" s="540" t="s">
        <v>788</v>
      </c>
      <c r="C78" s="536"/>
      <c r="D78" s="318">
        <v>2778294421.6799998</v>
      </c>
      <c r="E78" s="565">
        <v>4.5999999999999999E-3</v>
      </c>
      <c r="F78" s="303">
        <f t="shared" ref="F78:F88" si="17">D78*E78</f>
        <v>12780154.339728</v>
      </c>
      <c r="G78" s="426"/>
      <c r="H78" s="318">
        <v>25472498.16</v>
      </c>
      <c r="I78" s="627">
        <f t="shared" ref="I78:I86" si="18">E78</f>
        <v>4.5999999999999999E-3</v>
      </c>
      <c r="J78" s="303">
        <f t="shared" ref="J78:J88" si="19">H78*I78</f>
        <v>117173.491536</v>
      </c>
      <c r="K78" s="736"/>
      <c r="L78" s="426"/>
      <c r="M78" s="426"/>
      <c r="N78" s="426"/>
      <c r="O78" s="426"/>
      <c r="P78" s="426"/>
      <c r="Q78" s="426"/>
      <c r="R78" s="426"/>
      <c r="S78" s="426"/>
      <c r="T78" s="426"/>
      <c r="U78" s="426"/>
      <c r="V78" s="426"/>
      <c r="W78" s="426"/>
      <c r="X78" s="426"/>
      <c r="Y78" s="426"/>
      <c r="Z78" s="426"/>
    </row>
    <row r="79" spans="1:26" ht="15.75" customHeight="1">
      <c r="A79" s="472" t="str">
        <f t="shared" si="16"/>
        <v>GENERAL SERVICE &lt;50KW</v>
      </c>
      <c r="B79" s="540" t="s">
        <v>788</v>
      </c>
      <c r="C79" s="536"/>
      <c r="D79" s="318">
        <v>637853001.78999996</v>
      </c>
      <c r="E79" s="565">
        <v>4.5999999999999999E-3</v>
      </c>
      <c r="F79" s="303">
        <f t="shared" si="17"/>
        <v>2934123.8082339996</v>
      </c>
      <c r="G79" s="426"/>
      <c r="H79" s="318">
        <v>108568736.13</v>
      </c>
      <c r="I79" s="627">
        <f t="shared" si="18"/>
        <v>4.5999999999999999E-3</v>
      </c>
      <c r="J79" s="303">
        <f t="shared" si="19"/>
        <v>499416.18619799998</v>
      </c>
      <c r="K79" s="737"/>
      <c r="L79" s="426"/>
      <c r="M79" s="426"/>
      <c r="N79" s="426"/>
      <c r="O79" s="426"/>
      <c r="P79" s="426"/>
      <c r="Q79" s="426"/>
      <c r="R79" s="426"/>
      <c r="S79" s="426"/>
      <c r="T79" s="426"/>
      <c r="U79" s="426"/>
      <c r="V79" s="426"/>
      <c r="W79" s="426"/>
      <c r="X79" s="426"/>
      <c r="Y79" s="426"/>
      <c r="Z79" s="426"/>
    </row>
    <row r="80" spans="1:26" ht="15.75" customHeight="1">
      <c r="A80" s="472" t="str">
        <f t="shared" si="16"/>
        <v>GENERAL SERVICE 1000-1500KW</v>
      </c>
      <c r="B80" s="540" t="s">
        <v>788</v>
      </c>
      <c r="C80" s="536"/>
      <c r="D80" s="318">
        <v>336041361.82999998</v>
      </c>
      <c r="E80" s="565">
        <v>4.5999999999999999E-3</v>
      </c>
      <c r="F80" s="303">
        <f t="shared" si="17"/>
        <v>1545790.2644179999</v>
      </c>
      <c r="G80" s="426"/>
      <c r="H80" s="318">
        <v>2540590294.5900002</v>
      </c>
      <c r="I80" s="627">
        <f t="shared" si="18"/>
        <v>4.5999999999999999E-3</v>
      </c>
      <c r="J80" s="303">
        <f t="shared" si="19"/>
        <v>11686715.355114</v>
      </c>
      <c r="K80" s="737"/>
      <c r="L80" s="426"/>
      <c r="M80" s="426"/>
      <c r="N80" s="426"/>
      <c r="O80" s="426"/>
      <c r="P80" s="426"/>
      <c r="Q80" s="426"/>
      <c r="R80" s="426"/>
      <c r="S80" s="426"/>
      <c r="T80" s="426"/>
      <c r="U80" s="426"/>
      <c r="V80" s="426"/>
      <c r="W80" s="426"/>
      <c r="X80" s="426"/>
      <c r="Y80" s="426"/>
      <c r="Z80" s="426"/>
    </row>
    <row r="81" spans="1:26" ht="15.75" customHeight="1">
      <c r="A81" s="472" t="str">
        <f t="shared" si="16"/>
        <v>GENERAL SERVICE 1500-5000 KW</v>
      </c>
      <c r="B81" s="540" t="s">
        <v>788</v>
      </c>
      <c r="C81" s="536"/>
      <c r="D81" s="318">
        <v>0</v>
      </c>
      <c r="E81" s="565">
        <v>4.5999999999999999E-3</v>
      </c>
      <c r="F81" s="303">
        <f t="shared" si="17"/>
        <v>0</v>
      </c>
      <c r="G81" s="426"/>
      <c r="H81" s="318">
        <v>719528437.71000004</v>
      </c>
      <c r="I81" s="627">
        <f t="shared" si="18"/>
        <v>4.5999999999999999E-3</v>
      </c>
      <c r="J81" s="303">
        <f t="shared" si="19"/>
        <v>3309830.8134659999</v>
      </c>
      <c r="K81" s="737"/>
      <c r="L81" s="426"/>
      <c r="M81" s="426"/>
      <c r="N81" s="426"/>
      <c r="O81" s="426"/>
      <c r="P81" s="426"/>
      <c r="Q81" s="426"/>
      <c r="R81" s="426"/>
      <c r="S81" s="426"/>
      <c r="T81" s="426"/>
      <c r="U81" s="426"/>
      <c r="V81" s="426"/>
      <c r="W81" s="426"/>
      <c r="X81" s="426"/>
      <c r="Y81" s="426"/>
      <c r="Z81" s="426"/>
    </row>
    <row r="82" spans="1:26" ht="15.75" customHeight="1">
      <c r="A82" s="472" t="str">
        <f t="shared" si="16"/>
        <v>LARGE USER</v>
      </c>
      <c r="B82" s="540" t="s">
        <v>788</v>
      </c>
      <c r="C82" s="536"/>
      <c r="D82" s="318">
        <v>0</v>
      </c>
      <c r="E82" s="565">
        <v>4.5999999999999999E-3</v>
      </c>
      <c r="F82" s="303">
        <f t="shared" si="17"/>
        <v>0</v>
      </c>
      <c r="G82" s="426"/>
      <c r="H82" s="318">
        <v>707449941.22000003</v>
      </c>
      <c r="I82" s="627">
        <f t="shared" si="18"/>
        <v>4.5999999999999999E-3</v>
      </c>
      <c r="J82" s="303">
        <f t="shared" si="19"/>
        <v>3254269.7296120003</v>
      </c>
      <c r="K82" s="737"/>
      <c r="L82" s="426"/>
      <c r="M82" s="426"/>
      <c r="N82" s="426"/>
      <c r="O82" s="426"/>
      <c r="P82" s="426"/>
      <c r="Q82" s="426"/>
      <c r="R82" s="426"/>
      <c r="S82" s="426"/>
      <c r="T82" s="426"/>
      <c r="U82" s="426"/>
      <c r="V82" s="426"/>
      <c r="W82" s="426"/>
      <c r="X82" s="426"/>
      <c r="Y82" s="426"/>
      <c r="Z82" s="426"/>
    </row>
    <row r="83" spans="1:26" ht="15.75" customHeight="1">
      <c r="A83" s="472" t="str">
        <f t="shared" si="16"/>
        <v>STREETLIGHTING</v>
      </c>
      <c r="B83" s="540" t="s">
        <v>788</v>
      </c>
      <c r="C83" s="536"/>
      <c r="D83" s="318">
        <v>0</v>
      </c>
      <c r="E83" s="565">
        <v>4.5999999999999999E-3</v>
      </c>
      <c r="F83" s="303">
        <f t="shared" si="17"/>
        <v>0</v>
      </c>
      <c r="G83" s="426"/>
      <c r="H83" s="318">
        <v>23097019.649999999</v>
      </c>
      <c r="I83" s="627">
        <f t="shared" si="18"/>
        <v>4.5999999999999999E-3</v>
      </c>
      <c r="J83" s="303">
        <f t="shared" si="19"/>
        <v>106246.29038999999</v>
      </c>
      <c r="K83" s="737"/>
      <c r="L83" s="426"/>
      <c r="M83" s="426"/>
      <c r="N83" s="426"/>
      <c r="O83" s="426"/>
      <c r="P83" s="426"/>
      <c r="Q83" s="426"/>
      <c r="R83" s="426"/>
      <c r="S83" s="426"/>
      <c r="T83" s="426"/>
      <c r="U83" s="426"/>
      <c r="V83" s="426"/>
      <c r="W83" s="426"/>
      <c r="X83" s="426"/>
      <c r="Y83" s="426"/>
      <c r="Z83" s="426"/>
    </row>
    <row r="84" spans="1:26" ht="15.75" customHeight="1">
      <c r="A84" s="472" t="str">
        <f t="shared" si="16"/>
        <v>SENTINEL LIGHTS</v>
      </c>
      <c r="B84" s="540" t="s">
        <v>788</v>
      </c>
      <c r="C84" s="536"/>
      <c r="D84" s="318">
        <v>38943.370000000003</v>
      </c>
      <c r="E84" s="565">
        <v>4.5999999999999999E-3</v>
      </c>
      <c r="F84" s="303">
        <f t="shared" si="17"/>
        <v>179.13950200000002</v>
      </c>
      <c r="G84" s="426"/>
      <c r="H84" s="318">
        <v>0</v>
      </c>
      <c r="I84" s="627">
        <f t="shared" si="18"/>
        <v>4.5999999999999999E-3</v>
      </c>
      <c r="J84" s="303">
        <f t="shared" si="19"/>
        <v>0</v>
      </c>
      <c r="K84" s="737"/>
      <c r="L84" s="426"/>
      <c r="M84" s="426"/>
      <c r="N84" s="426"/>
      <c r="O84" s="426"/>
      <c r="P84" s="426"/>
      <c r="Q84" s="426"/>
      <c r="R84" s="426"/>
      <c r="S84" s="426"/>
      <c r="T84" s="426"/>
      <c r="U84" s="426"/>
      <c r="V84" s="426"/>
      <c r="W84" s="426"/>
      <c r="X84" s="426"/>
      <c r="Y84" s="426"/>
      <c r="Z84" s="426"/>
    </row>
    <row r="85" spans="1:26" ht="15.75" customHeight="1">
      <c r="A85" s="472" t="str">
        <f t="shared" si="16"/>
        <v>UNMETERED SCATTERED LOADS</v>
      </c>
      <c r="B85" s="540" t="s">
        <v>788</v>
      </c>
      <c r="C85" s="536"/>
      <c r="D85" s="318">
        <v>15201535.66</v>
      </c>
      <c r="E85" s="565">
        <v>4.5999999999999999E-3</v>
      </c>
      <c r="F85" s="303">
        <f t="shared" si="17"/>
        <v>69927.064035999996</v>
      </c>
      <c r="G85" s="426"/>
      <c r="H85" s="318">
        <v>0</v>
      </c>
      <c r="I85" s="627">
        <f t="shared" si="18"/>
        <v>4.5999999999999999E-3</v>
      </c>
      <c r="J85" s="303">
        <f t="shared" si="19"/>
        <v>0</v>
      </c>
      <c r="K85" s="737"/>
      <c r="L85" s="426"/>
      <c r="M85" s="426"/>
      <c r="N85" s="426"/>
      <c r="O85" s="426"/>
      <c r="P85" s="426"/>
      <c r="Q85" s="426"/>
      <c r="R85" s="426"/>
      <c r="S85" s="426"/>
      <c r="T85" s="426"/>
      <c r="U85" s="426"/>
      <c r="V85" s="426"/>
      <c r="W85" s="426"/>
      <c r="X85" s="426"/>
      <c r="Y85" s="426"/>
      <c r="Z85" s="426"/>
    </row>
    <row r="86" spans="1:26" ht="15.75" customHeight="1">
      <c r="A86" s="472" t="str">
        <f t="shared" si="16"/>
        <v>DRYCORE</v>
      </c>
      <c r="B86" s="540" t="s">
        <v>788</v>
      </c>
      <c r="C86" s="536"/>
      <c r="D86" s="318">
        <v>0</v>
      </c>
      <c r="E86" s="565">
        <v>4.5999999999999999E-3</v>
      </c>
      <c r="F86" s="303">
        <f t="shared" si="17"/>
        <v>0</v>
      </c>
      <c r="G86" s="426"/>
      <c r="H86" s="318">
        <v>7264853.8499999996</v>
      </c>
      <c r="I86" s="627">
        <f t="shared" si="18"/>
        <v>4.5999999999999999E-3</v>
      </c>
      <c r="J86" s="303">
        <f t="shared" si="19"/>
        <v>33418.327709999998</v>
      </c>
      <c r="K86" s="737"/>
      <c r="L86" s="426"/>
      <c r="M86" s="426"/>
      <c r="N86" s="426"/>
      <c r="O86" s="426"/>
      <c r="P86" s="426"/>
      <c r="Q86" s="426"/>
      <c r="R86" s="426"/>
      <c r="S86" s="426"/>
      <c r="T86" s="426"/>
      <c r="U86" s="426"/>
      <c r="V86" s="426"/>
      <c r="W86" s="426"/>
      <c r="X86" s="426"/>
      <c r="Y86" s="426"/>
      <c r="Z86" s="426"/>
    </row>
    <row r="87" spans="1:26" ht="15.75" customHeight="1">
      <c r="A87" s="472" t="str">
        <f t="shared" si="16"/>
        <v/>
      </c>
      <c r="B87" s="544"/>
      <c r="C87" s="536"/>
      <c r="D87" s="319"/>
      <c r="E87" s="319"/>
      <c r="F87" s="303">
        <f t="shared" si="17"/>
        <v>0</v>
      </c>
      <c r="G87" s="426"/>
      <c r="H87" s="319"/>
      <c r="I87" s="319"/>
      <c r="J87" s="303">
        <f t="shared" si="19"/>
        <v>0</v>
      </c>
      <c r="K87" s="737"/>
      <c r="L87" s="426"/>
      <c r="M87" s="426"/>
      <c r="N87" s="426"/>
      <c r="O87" s="426"/>
      <c r="P87" s="426"/>
      <c r="Q87" s="426"/>
      <c r="R87" s="426"/>
      <c r="S87" s="426"/>
      <c r="T87" s="426"/>
      <c r="U87" s="426"/>
      <c r="V87" s="426"/>
      <c r="W87" s="426"/>
      <c r="X87" s="426"/>
      <c r="Y87" s="426"/>
      <c r="Z87" s="426"/>
    </row>
    <row r="88" spans="1:26" ht="15.75" customHeight="1">
      <c r="A88" s="472" t="str">
        <f t="shared" si="16"/>
        <v>(volumes for the test year is loss adjusted)</v>
      </c>
      <c r="B88" s="544"/>
      <c r="C88" s="536"/>
      <c r="D88" s="319"/>
      <c r="E88" s="319"/>
      <c r="F88" s="303">
        <f t="shared" si="17"/>
        <v>0</v>
      </c>
      <c r="G88" s="426"/>
      <c r="H88" s="319"/>
      <c r="I88" s="319"/>
      <c r="J88" s="303">
        <f t="shared" si="19"/>
        <v>0</v>
      </c>
      <c r="K88" s="738"/>
      <c r="L88" s="426"/>
      <c r="M88" s="426"/>
      <c r="N88" s="426"/>
      <c r="O88" s="426"/>
      <c r="P88" s="426"/>
      <c r="Q88" s="426"/>
      <c r="R88" s="426"/>
      <c r="S88" s="426"/>
      <c r="T88" s="426"/>
      <c r="U88" s="426"/>
      <c r="V88" s="426"/>
      <c r="W88" s="426"/>
      <c r="X88" s="426"/>
      <c r="Y88" s="426"/>
      <c r="Z88" s="426"/>
    </row>
    <row r="89" spans="1:26" ht="15.75" customHeight="1">
      <c r="A89" s="535" t="s">
        <v>818</v>
      </c>
      <c r="B89" s="474"/>
      <c r="C89" s="536"/>
      <c r="D89" s="303"/>
      <c r="E89" s="472"/>
      <c r="F89" s="303">
        <f>SUM(F78:F88)</f>
        <v>17330174.615917999</v>
      </c>
      <c r="G89" s="472"/>
      <c r="H89" s="472"/>
      <c r="I89" s="472"/>
      <c r="J89" s="303">
        <f>SUM(J78:J88)</f>
        <v>19007070.194025997</v>
      </c>
      <c r="K89" s="303">
        <f>F89+J89</f>
        <v>36337244.809943996</v>
      </c>
      <c r="L89" s="426"/>
      <c r="M89" s="426"/>
      <c r="N89" s="426"/>
      <c r="O89" s="426"/>
      <c r="P89" s="426"/>
      <c r="Q89" s="426"/>
      <c r="R89" s="426"/>
      <c r="S89" s="426"/>
      <c r="T89" s="426"/>
      <c r="U89" s="426"/>
      <c r="V89" s="426"/>
      <c r="W89" s="426"/>
      <c r="X89" s="426"/>
      <c r="Y89" s="426"/>
      <c r="Z89" s="426"/>
    </row>
    <row r="90" spans="1:26" ht="6.75" customHeight="1">
      <c r="A90" s="426"/>
      <c r="B90" s="426"/>
      <c r="C90" s="426"/>
      <c r="D90" s="426"/>
      <c r="E90" s="426"/>
      <c r="F90" s="426"/>
      <c r="G90" s="426"/>
      <c r="H90" s="426"/>
      <c r="I90" s="426"/>
      <c r="J90" s="426"/>
      <c r="K90" s="426"/>
      <c r="L90" s="426"/>
      <c r="M90" s="426"/>
      <c r="N90" s="426"/>
      <c r="O90" s="426"/>
      <c r="P90" s="426"/>
      <c r="Q90" s="426"/>
      <c r="R90" s="426"/>
      <c r="S90" s="426"/>
      <c r="T90" s="426"/>
      <c r="U90" s="426"/>
      <c r="V90" s="426"/>
      <c r="W90" s="426"/>
      <c r="X90" s="426"/>
      <c r="Y90" s="426"/>
      <c r="Z90" s="426"/>
    </row>
    <row r="91" spans="1:26" ht="15.75" customHeight="1">
      <c r="A91" s="531" t="s">
        <v>828</v>
      </c>
      <c r="B91" s="736"/>
      <c r="C91" s="558"/>
      <c r="D91" s="736"/>
      <c r="E91" s="736"/>
      <c r="F91" s="745"/>
      <c r="G91" s="433"/>
      <c r="H91" s="746"/>
      <c r="I91" s="736"/>
      <c r="J91" s="736" t="s">
        <v>815</v>
      </c>
      <c r="K91" s="736" t="s">
        <v>144</v>
      </c>
      <c r="L91" s="426"/>
      <c r="M91" s="426"/>
      <c r="N91" s="426"/>
      <c r="O91" s="426"/>
      <c r="P91" s="426"/>
      <c r="Q91" s="426"/>
      <c r="R91" s="426"/>
      <c r="S91" s="426"/>
      <c r="T91" s="426"/>
      <c r="U91" s="426"/>
      <c r="V91" s="426"/>
      <c r="W91" s="426"/>
      <c r="X91" s="426"/>
      <c r="Y91" s="426"/>
      <c r="Z91" s="426"/>
    </row>
    <row r="92" spans="1:26" ht="15.75" customHeight="1">
      <c r="A92" s="535" t="s">
        <v>820</v>
      </c>
      <c r="B92" s="738"/>
      <c r="C92" s="433"/>
      <c r="D92" s="738"/>
      <c r="E92" s="738"/>
      <c r="F92" s="654"/>
      <c r="G92" s="433"/>
      <c r="H92" s="738"/>
      <c r="I92" s="738"/>
      <c r="J92" s="738"/>
      <c r="K92" s="738"/>
      <c r="L92" s="426"/>
      <c r="M92" s="426"/>
      <c r="N92" s="426"/>
      <c r="O92" s="426"/>
      <c r="P92" s="426"/>
      <c r="Q92" s="426"/>
      <c r="R92" s="426"/>
      <c r="S92" s="426"/>
      <c r="T92" s="426"/>
      <c r="U92" s="426"/>
      <c r="V92" s="426"/>
      <c r="W92" s="426"/>
      <c r="X92" s="426"/>
      <c r="Y92" s="426"/>
      <c r="Z92" s="426"/>
    </row>
    <row r="93" spans="1:26" ht="15.75" customHeight="1">
      <c r="A93" s="472" t="str">
        <f t="shared" ref="A93:A103" si="20">IF(A78="","",A78)</f>
        <v>RESIDENTIAL</v>
      </c>
      <c r="B93" s="544"/>
      <c r="C93" s="536"/>
      <c r="D93" s="319"/>
      <c r="E93" s="319"/>
      <c r="F93" s="303">
        <f t="shared" ref="F93:F103" si="21">D93*E93</f>
        <v>0</v>
      </c>
      <c r="G93" s="426"/>
      <c r="H93" s="319"/>
      <c r="I93" s="565"/>
      <c r="J93" s="303">
        <f t="shared" ref="J93:J103" si="22">H93*I93</f>
        <v>0</v>
      </c>
      <c r="K93" s="736"/>
      <c r="L93" s="426"/>
      <c r="M93" s="426"/>
      <c r="N93" s="426"/>
      <c r="O93" s="426"/>
      <c r="P93" s="426"/>
      <c r="Q93" s="426"/>
      <c r="R93" s="426"/>
      <c r="S93" s="426"/>
      <c r="T93" s="426"/>
      <c r="U93" s="426"/>
      <c r="V93" s="426"/>
      <c r="W93" s="426"/>
      <c r="X93" s="426"/>
      <c r="Y93" s="426"/>
      <c r="Z93" s="426"/>
    </row>
    <row r="94" spans="1:26" ht="15.75" customHeight="1">
      <c r="A94" s="472" t="str">
        <f t="shared" si="20"/>
        <v>GENERAL SERVICE &lt;50KW</v>
      </c>
      <c r="B94" s="544"/>
      <c r="C94" s="536"/>
      <c r="D94" s="319"/>
      <c r="E94" s="319"/>
      <c r="F94" s="303">
        <f t="shared" si="21"/>
        <v>0</v>
      </c>
      <c r="G94" s="426"/>
      <c r="H94" s="319"/>
      <c r="I94" s="565"/>
      <c r="J94" s="303">
        <f t="shared" si="22"/>
        <v>0</v>
      </c>
      <c r="K94" s="737"/>
      <c r="L94" s="426"/>
      <c r="M94" s="426"/>
      <c r="N94" s="426"/>
      <c r="O94" s="426"/>
      <c r="P94" s="426"/>
      <c r="Q94" s="426"/>
      <c r="R94" s="426"/>
      <c r="S94" s="426"/>
      <c r="T94" s="426"/>
      <c r="U94" s="426"/>
      <c r="V94" s="426"/>
      <c r="W94" s="426"/>
      <c r="X94" s="426"/>
      <c r="Y94" s="426"/>
      <c r="Z94" s="426"/>
    </row>
    <row r="95" spans="1:26" ht="15.75" customHeight="1">
      <c r="A95" s="472" t="str">
        <f t="shared" si="20"/>
        <v>GENERAL SERVICE 1000-1500KW</v>
      </c>
      <c r="B95" s="540" t="s">
        <v>788</v>
      </c>
      <c r="C95" s="536"/>
      <c r="D95" s="319"/>
      <c r="E95" s="319"/>
      <c r="F95" s="303">
        <f t="shared" si="21"/>
        <v>0</v>
      </c>
      <c r="G95" s="426"/>
      <c r="H95" s="318">
        <v>411692817.06999999</v>
      </c>
      <c r="I95" s="565">
        <v>4.0000000000000002E-4</v>
      </c>
      <c r="J95" s="303">
        <f t="shared" si="22"/>
        <v>164677.12682800001</v>
      </c>
      <c r="K95" s="737"/>
      <c r="L95" s="426"/>
      <c r="M95" s="426"/>
      <c r="N95" s="426"/>
      <c r="O95" s="426"/>
      <c r="P95" s="426"/>
      <c r="Q95" s="426"/>
      <c r="R95" s="426"/>
      <c r="S95" s="426"/>
      <c r="T95" s="426"/>
      <c r="U95" s="426"/>
      <c r="V95" s="426"/>
      <c r="W95" s="426"/>
      <c r="X95" s="426"/>
      <c r="Y95" s="426"/>
      <c r="Z95" s="426"/>
    </row>
    <row r="96" spans="1:26" ht="15.75" customHeight="1">
      <c r="A96" s="472" t="str">
        <f t="shared" si="20"/>
        <v>GENERAL SERVICE 1500-5000 KW</v>
      </c>
      <c r="B96" s="540" t="s">
        <v>788</v>
      </c>
      <c r="C96" s="536"/>
      <c r="D96" s="319"/>
      <c r="E96" s="319"/>
      <c r="F96" s="303">
        <f t="shared" si="21"/>
        <v>0</v>
      </c>
      <c r="G96" s="426"/>
      <c r="H96" s="318">
        <v>568868496.71000004</v>
      </c>
      <c r="I96" s="565">
        <v>4.0000000000000002E-4</v>
      </c>
      <c r="J96" s="303">
        <f t="shared" si="22"/>
        <v>227547.39868400001</v>
      </c>
      <c r="K96" s="737"/>
      <c r="L96" s="426"/>
      <c r="M96" s="426"/>
      <c r="N96" s="426"/>
      <c r="O96" s="426"/>
      <c r="P96" s="426"/>
      <c r="Q96" s="426"/>
      <c r="R96" s="426"/>
      <c r="S96" s="426"/>
      <c r="T96" s="426"/>
      <c r="U96" s="426"/>
      <c r="V96" s="426"/>
      <c r="W96" s="426"/>
      <c r="X96" s="426"/>
      <c r="Y96" s="426"/>
      <c r="Z96" s="426"/>
    </row>
    <row r="97" spans="1:26" ht="15.75" customHeight="1">
      <c r="A97" s="472" t="str">
        <f t="shared" si="20"/>
        <v>LARGE USER</v>
      </c>
      <c r="B97" s="540" t="s">
        <v>788</v>
      </c>
      <c r="C97" s="536"/>
      <c r="D97" s="319"/>
      <c r="E97" s="319"/>
      <c r="F97" s="303">
        <f t="shared" si="21"/>
        <v>0</v>
      </c>
      <c r="G97" s="426"/>
      <c r="H97" s="318">
        <v>645684913.92999995</v>
      </c>
      <c r="I97" s="565">
        <v>4.0000000000000002E-4</v>
      </c>
      <c r="J97" s="303">
        <f t="shared" si="22"/>
        <v>258273.96557199999</v>
      </c>
      <c r="K97" s="737"/>
      <c r="L97" s="426"/>
      <c r="M97" s="426"/>
      <c r="N97" s="426"/>
      <c r="O97" s="426"/>
      <c r="P97" s="426"/>
      <c r="Q97" s="426"/>
      <c r="R97" s="426"/>
      <c r="S97" s="426"/>
      <c r="T97" s="426"/>
      <c r="U97" s="426"/>
      <c r="V97" s="426"/>
      <c r="W97" s="426"/>
      <c r="X97" s="426"/>
      <c r="Y97" s="426"/>
      <c r="Z97" s="426"/>
    </row>
    <row r="98" spans="1:26" ht="15.75" customHeight="1">
      <c r="A98" s="472" t="str">
        <f t="shared" si="20"/>
        <v>STREETLIGHTING</v>
      </c>
      <c r="B98" s="544"/>
      <c r="C98" s="536"/>
      <c r="D98" s="319"/>
      <c r="E98" s="319"/>
      <c r="F98" s="303">
        <f t="shared" si="21"/>
        <v>0</v>
      </c>
      <c r="G98" s="426"/>
      <c r="H98" s="319"/>
      <c r="I98" s="565"/>
      <c r="J98" s="303">
        <f t="shared" si="22"/>
        <v>0</v>
      </c>
      <c r="K98" s="737"/>
      <c r="L98" s="426"/>
      <c r="M98" s="426"/>
      <c r="N98" s="426"/>
      <c r="O98" s="426"/>
      <c r="P98" s="426"/>
      <c r="Q98" s="426"/>
      <c r="R98" s="426"/>
      <c r="S98" s="426"/>
      <c r="T98" s="426"/>
      <c r="U98" s="426"/>
      <c r="V98" s="426"/>
      <c r="W98" s="426"/>
      <c r="X98" s="426"/>
      <c r="Y98" s="426"/>
      <c r="Z98" s="426"/>
    </row>
    <row r="99" spans="1:26" ht="15.75" customHeight="1">
      <c r="A99" s="472" t="str">
        <f t="shared" si="20"/>
        <v>SENTINEL LIGHTS</v>
      </c>
      <c r="B99" s="544"/>
      <c r="C99" s="536"/>
      <c r="D99" s="319"/>
      <c r="E99" s="319"/>
      <c r="F99" s="303">
        <f t="shared" si="21"/>
        <v>0</v>
      </c>
      <c r="G99" s="426"/>
      <c r="H99" s="319"/>
      <c r="I99" s="565"/>
      <c r="J99" s="303">
        <f t="shared" si="22"/>
        <v>0</v>
      </c>
      <c r="K99" s="737"/>
      <c r="L99" s="426"/>
      <c r="M99" s="426"/>
      <c r="N99" s="426"/>
      <c r="O99" s="426"/>
      <c r="P99" s="426"/>
      <c r="Q99" s="426"/>
      <c r="R99" s="426"/>
      <c r="S99" s="426"/>
      <c r="T99" s="426"/>
      <c r="U99" s="426"/>
      <c r="V99" s="426"/>
      <c r="W99" s="426"/>
      <c r="X99" s="426"/>
      <c r="Y99" s="426"/>
      <c r="Z99" s="426"/>
    </row>
    <row r="100" spans="1:26" ht="15.75" customHeight="1">
      <c r="A100" s="472" t="str">
        <f t="shared" si="20"/>
        <v>UNMETERED SCATTERED LOADS</v>
      </c>
      <c r="B100" s="544"/>
      <c r="C100" s="536"/>
      <c r="D100" s="319"/>
      <c r="E100" s="319"/>
      <c r="F100" s="303">
        <f t="shared" si="21"/>
        <v>0</v>
      </c>
      <c r="G100" s="426"/>
      <c r="H100" s="319"/>
      <c r="I100" s="565"/>
      <c r="J100" s="303">
        <f t="shared" si="22"/>
        <v>0</v>
      </c>
      <c r="K100" s="737"/>
      <c r="L100" s="426"/>
      <c r="M100" s="426"/>
      <c r="N100" s="426"/>
      <c r="O100" s="426"/>
      <c r="P100" s="426"/>
      <c r="Q100" s="426"/>
      <c r="R100" s="426"/>
      <c r="S100" s="426"/>
      <c r="T100" s="426"/>
      <c r="U100" s="426"/>
      <c r="V100" s="426"/>
      <c r="W100" s="426"/>
      <c r="X100" s="426"/>
      <c r="Y100" s="426"/>
      <c r="Z100" s="426"/>
    </row>
    <row r="101" spans="1:26" ht="15.75" customHeight="1">
      <c r="A101" s="472" t="str">
        <f t="shared" si="20"/>
        <v>DRYCORE</v>
      </c>
      <c r="B101" s="544"/>
      <c r="C101" s="536"/>
      <c r="D101" s="319"/>
      <c r="E101" s="319"/>
      <c r="F101" s="303">
        <f t="shared" si="21"/>
        <v>0</v>
      </c>
      <c r="G101" s="426"/>
      <c r="H101" s="319"/>
      <c r="I101" s="319"/>
      <c r="J101" s="303">
        <f t="shared" si="22"/>
        <v>0</v>
      </c>
      <c r="K101" s="737"/>
      <c r="L101" s="426"/>
      <c r="M101" s="426"/>
      <c r="N101" s="426"/>
      <c r="O101" s="426"/>
      <c r="P101" s="426"/>
      <c r="Q101" s="426"/>
      <c r="R101" s="426"/>
      <c r="S101" s="426"/>
      <c r="T101" s="426"/>
      <c r="U101" s="426"/>
      <c r="V101" s="426"/>
      <c r="W101" s="426"/>
      <c r="X101" s="426"/>
      <c r="Y101" s="426"/>
      <c r="Z101" s="426"/>
    </row>
    <row r="102" spans="1:26" ht="15.75" customHeight="1">
      <c r="A102" s="472" t="str">
        <f t="shared" si="20"/>
        <v/>
      </c>
      <c r="B102" s="544"/>
      <c r="C102" s="536"/>
      <c r="D102" s="319"/>
      <c r="E102" s="319"/>
      <c r="F102" s="303">
        <f t="shared" si="21"/>
        <v>0</v>
      </c>
      <c r="G102" s="426"/>
      <c r="H102" s="319"/>
      <c r="I102" s="319"/>
      <c r="J102" s="303">
        <f t="shared" si="22"/>
        <v>0</v>
      </c>
      <c r="K102" s="737"/>
      <c r="L102" s="426"/>
      <c r="M102" s="426"/>
      <c r="N102" s="426"/>
      <c r="O102" s="426"/>
      <c r="P102" s="426"/>
      <c r="Q102" s="426"/>
      <c r="R102" s="426"/>
      <c r="S102" s="426"/>
      <c r="T102" s="426"/>
      <c r="U102" s="426"/>
      <c r="V102" s="426"/>
      <c r="W102" s="426"/>
      <c r="X102" s="426"/>
      <c r="Y102" s="426"/>
      <c r="Z102" s="426"/>
    </row>
    <row r="103" spans="1:26" ht="15.75" customHeight="1">
      <c r="A103" s="472" t="str">
        <f t="shared" si="20"/>
        <v>(volumes for the test year is loss adjusted)</v>
      </c>
      <c r="B103" s="544"/>
      <c r="C103" s="536"/>
      <c r="D103" s="319"/>
      <c r="E103" s="319"/>
      <c r="F103" s="303">
        <f t="shared" si="21"/>
        <v>0</v>
      </c>
      <c r="G103" s="426"/>
      <c r="H103" s="319"/>
      <c r="I103" s="319"/>
      <c r="J103" s="303">
        <f t="shared" si="22"/>
        <v>0</v>
      </c>
      <c r="K103" s="738"/>
      <c r="L103" s="426"/>
      <c r="M103" s="426"/>
      <c r="N103" s="426"/>
      <c r="O103" s="426"/>
      <c r="P103" s="426"/>
      <c r="Q103" s="426"/>
      <c r="R103" s="426"/>
      <c r="S103" s="426"/>
      <c r="T103" s="426"/>
      <c r="U103" s="426"/>
      <c r="V103" s="426"/>
      <c r="W103" s="426"/>
      <c r="X103" s="426"/>
      <c r="Y103" s="426"/>
      <c r="Z103" s="426"/>
    </row>
    <row r="104" spans="1:26" ht="15.75" customHeight="1">
      <c r="A104" s="535" t="s">
        <v>818</v>
      </c>
      <c r="B104" s="474"/>
      <c r="C104" s="536"/>
      <c r="D104" s="303"/>
      <c r="E104" s="472"/>
      <c r="F104" s="303">
        <f>SUM(F93:F103)</f>
        <v>0</v>
      </c>
      <c r="G104" s="472"/>
      <c r="H104" s="472"/>
      <c r="I104" s="472"/>
      <c r="J104" s="303">
        <f>SUM(J93:J103)</f>
        <v>650498.49108399998</v>
      </c>
      <c r="K104" s="303">
        <f>F104+J104</f>
        <v>650498.49108399998</v>
      </c>
      <c r="L104" s="426"/>
      <c r="M104" s="426"/>
      <c r="N104" s="426"/>
      <c r="O104" s="426"/>
      <c r="P104" s="426"/>
      <c r="Q104" s="426"/>
      <c r="R104" s="426"/>
      <c r="S104" s="426"/>
      <c r="T104" s="426"/>
      <c r="U104" s="426"/>
      <c r="V104" s="426"/>
      <c r="W104" s="426"/>
      <c r="X104" s="426"/>
      <c r="Y104" s="426"/>
      <c r="Z104" s="426"/>
    </row>
    <row r="105" spans="1:26" ht="6.75" customHeight="1">
      <c r="A105" s="535"/>
      <c r="B105" s="551"/>
      <c r="C105" s="536"/>
      <c r="D105" s="594"/>
      <c r="E105" s="589"/>
      <c r="F105" s="303"/>
      <c r="G105" s="426"/>
      <c r="H105" s="538"/>
      <c r="I105" s="589"/>
      <c r="J105" s="303"/>
      <c r="K105" s="595"/>
      <c r="L105" s="426"/>
      <c r="M105" s="426"/>
      <c r="N105" s="426"/>
      <c r="O105" s="426"/>
      <c r="P105" s="426"/>
      <c r="Q105" s="426"/>
      <c r="R105" s="426"/>
      <c r="S105" s="426"/>
      <c r="T105" s="426"/>
      <c r="U105" s="426"/>
      <c r="V105" s="426"/>
      <c r="W105" s="426"/>
      <c r="X105" s="426"/>
      <c r="Y105" s="426"/>
      <c r="Z105" s="426"/>
    </row>
    <row r="106" spans="1:26" ht="15.75" customHeight="1">
      <c r="A106" s="531" t="s">
        <v>829</v>
      </c>
      <c r="B106" s="736"/>
      <c r="C106" s="558"/>
      <c r="D106" s="736"/>
      <c r="E106" s="736"/>
      <c r="F106" s="745"/>
      <c r="G106" s="433"/>
      <c r="H106" s="746"/>
      <c r="I106" s="736"/>
      <c r="J106" s="736" t="s">
        <v>815</v>
      </c>
      <c r="K106" s="736" t="s">
        <v>144</v>
      </c>
      <c r="L106" s="426"/>
      <c r="M106" s="426"/>
      <c r="N106" s="426"/>
      <c r="O106" s="426"/>
      <c r="P106" s="426"/>
      <c r="Q106" s="426"/>
      <c r="R106" s="426"/>
      <c r="S106" s="426"/>
      <c r="T106" s="426"/>
      <c r="U106" s="426"/>
      <c r="V106" s="426"/>
      <c r="W106" s="426"/>
      <c r="X106" s="426"/>
      <c r="Y106" s="426"/>
      <c r="Z106" s="426"/>
    </row>
    <row r="107" spans="1:26" ht="15.75" customHeight="1">
      <c r="A107" s="535" t="s">
        <v>820</v>
      </c>
      <c r="B107" s="738"/>
      <c r="C107" s="433"/>
      <c r="D107" s="738"/>
      <c r="E107" s="738"/>
      <c r="F107" s="654"/>
      <c r="G107" s="433"/>
      <c r="H107" s="738"/>
      <c r="I107" s="738"/>
      <c r="J107" s="738"/>
      <c r="K107" s="738"/>
      <c r="L107" s="426"/>
      <c r="M107" s="426"/>
      <c r="N107" s="426"/>
      <c r="O107" s="426"/>
      <c r="P107" s="426"/>
      <c r="Q107" s="426"/>
      <c r="R107" s="426"/>
      <c r="S107" s="426"/>
      <c r="T107" s="426"/>
      <c r="U107" s="426"/>
      <c r="V107" s="426"/>
      <c r="W107" s="426"/>
      <c r="X107" s="426"/>
      <c r="Y107" s="426"/>
      <c r="Z107" s="426"/>
    </row>
    <row r="108" spans="1:26" ht="15.75" customHeight="1">
      <c r="A108" s="472" t="str">
        <f t="shared" ref="A108:A118" si="23">IF(A93="","",A93)</f>
        <v>RESIDENTIAL</v>
      </c>
      <c r="B108" s="540" t="s">
        <v>788</v>
      </c>
      <c r="C108" s="536"/>
      <c r="D108" s="318">
        <v>2778294421.6799998</v>
      </c>
      <c r="E108" s="565">
        <v>4.0000000000000002E-4</v>
      </c>
      <c r="F108" s="303">
        <f t="shared" ref="F108:F118" si="24">D108*E108</f>
        <v>1111317.7686719999</v>
      </c>
      <c r="G108" s="426"/>
      <c r="H108" s="318">
        <v>25472498.16</v>
      </c>
      <c r="I108" s="627">
        <f t="shared" ref="I108:I116" si="25">E108</f>
        <v>4.0000000000000002E-4</v>
      </c>
      <c r="J108" s="303">
        <f t="shared" ref="J108:J118" si="26">H108*I108</f>
        <v>10188.999264</v>
      </c>
      <c r="K108" s="736"/>
      <c r="L108" s="426"/>
      <c r="M108" s="426"/>
      <c r="N108" s="426"/>
      <c r="O108" s="426"/>
      <c r="P108" s="426"/>
      <c r="Q108" s="426"/>
      <c r="R108" s="426"/>
      <c r="S108" s="426"/>
      <c r="T108" s="426"/>
      <c r="U108" s="426"/>
      <c r="V108" s="426"/>
      <c r="W108" s="426"/>
      <c r="X108" s="426"/>
      <c r="Y108" s="426"/>
      <c r="Z108" s="426"/>
    </row>
    <row r="109" spans="1:26" ht="15.75" customHeight="1">
      <c r="A109" s="472" t="str">
        <f t="shared" si="23"/>
        <v>GENERAL SERVICE &lt;50KW</v>
      </c>
      <c r="B109" s="540" t="s">
        <v>788</v>
      </c>
      <c r="C109" s="536"/>
      <c r="D109" s="318">
        <v>637853001.78999996</v>
      </c>
      <c r="E109" s="565">
        <v>4.0000000000000002E-4</v>
      </c>
      <c r="F109" s="303">
        <f t="shared" si="24"/>
        <v>255141.20071599999</v>
      </c>
      <c r="G109" s="426"/>
      <c r="H109" s="318">
        <v>108568736.13</v>
      </c>
      <c r="I109" s="627">
        <f t="shared" si="25"/>
        <v>4.0000000000000002E-4</v>
      </c>
      <c r="J109" s="303">
        <f t="shared" si="26"/>
        <v>43427.494451999999</v>
      </c>
      <c r="K109" s="737"/>
      <c r="L109" s="426"/>
      <c r="M109" s="426"/>
      <c r="N109" s="426"/>
      <c r="O109" s="426"/>
      <c r="P109" s="426"/>
      <c r="Q109" s="426"/>
      <c r="R109" s="426"/>
      <c r="S109" s="426"/>
      <c r="T109" s="426"/>
      <c r="U109" s="426"/>
      <c r="V109" s="426"/>
      <c r="W109" s="426"/>
      <c r="X109" s="426"/>
      <c r="Y109" s="426"/>
      <c r="Z109" s="426"/>
    </row>
    <row r="110" spans="1:26" ht="15.75" customHeight="1">
      <c r="A110" s="472" t="str">
        <f t="shared" si="23"/>
        <v>GENERAL SERVICE 1000-1500KW</v>
      </c>
      <c r="B110" s="540" t="s">
        <v>788</v>
      </c>
      <c r="C110" s="536"/>
      <c r="D110" s="318">
        <v>336041361.82999998</v>
      </c>
      <c r="E110" s="565">
        <v>4.0000000000000002E-4</v>
      </c>
      <c r="F110" s="303">
        <f t="shared" si="24"/>
        <v>134416.54473200001</v>
      </c>
      <c r="G110" s="426"/>
      <c r="H110" s="318">
        <v>2128897477.53</v>
      </c>
      <c r="I110" s="627">
        <f t="shared" si="25"/>
        <v>4.0000000000000002E-4</v>
      </c>
      <c r="J110" s="303">
        <f t="shared" si="26"/>
        <v>851558.99101200001</v>
      </c>
      <c r="K110" s="737"/>
      <c r="L110" s="426"/>
      <c r="M110" s="426"/>
      <c r="N110" s="426"/>
      <c r="O110" s="426"/>
      <c r="P110" s="426"/>
      <c r="Q110" s="426"/>
      <c r="R110" s="426"/>
      <c r="S110" s="426"/>
      <c r="T110" s="426"/>
      <c r="U110" s="426"/>
      <c r="V110" s="426"/>
      <c r="W110" s="426"/>
      <c r="X110" s="426"/>
      <c r="Y110" s="426"/>
      <c r="Z110" s="426"/>
    </row>
    <row r="111" spans="1:26" ht="15.75" customHeight="1">
      <c r="A111" s="472" t="str">
        <f t="shared" si="23"/>
        <v>GENERAL SERVICE 1500-5000 KW</v>
      </c>
      <c r="B111" s="540" t="s">
        <v>788</v>
      </c>
      <c r="C111" s="536"/>
      <c r="D111" s="318">
        <v>0</v>
      </c>
      <c r="E111" s="565">
        <v>4.0000000000000002E-4</v>
      </c>
      <c r="F111" s="303">
        <f t="shared" si="24"/>
        <v>0</v>
      </c>
      <c r="G111" s="426"/>
      <c r="H111" s="318">
        <v>150659941</v>
      </c>
      <c r="I111" s="627">
        <f t="shared" si="25"/>
        <v>4.0000000000000002E-4</v>
      </c>
      <c r="J111" s="303">
        <f t="shared" si="26"/>
        <v>60263.9764</v>
      </c>
      <c r="K111" s="737"/>
      <c r="L111" s="426"/>
      <c r="M111" s="426"/>
      <c r="N111" s="426"/>
      <c r="O111" s="426"/>
      <c r="P111" s="426"/>
      <c r="Q111" s="426"/>
      <c r="R111" s="426"/>
      <c r="S111" s="426"/>
      <c r="T111" s="426"/>
      <c r="U111" s="426"/>
      <c r="V111" s="426"/>
      <c r="W111" s="426"/>
      <c r="X111" s="426"/>
      <c r="Y111" s="426"/>
      <c r="Z111" s="426"/>
    </row>
    <row r="112" spans="1:26" ht="15.75" customHeight="1">
      <c r="A112" s="472" t="str">
        <f t="shared" si="23"/>
        <v>LARGE USER</v>
      </c>
      <c r="B112" s="540" t="s">
        <v>788</v>
      </c>
      <c r="C112" s="536"/>
      <c r="D112" s="318">
        <v>0</v>
      </c>
      <c r="E112" s="565">
        <v>4.0000000000000002E-4</v>
      </c>
      <c r="F112" s="303">
        <f t="shared" si="24"/>
        <v>0</v>
      </c>
      <c r="G112" s="426"/>
      <c r="H112" s="318">
        <v>61765027.289999999</v>
      </c>
      <c r="I112" s="627">
        <f t="shared" si="25"/>
        <v>4.0000000000000002E-4</v>
      </c>
      <c r="J112" s="303">
        <f t="shared" si="26"/>
        <v>24706.010915999999</v>
      </c>
      <c r="K112" s="737"/>
      <c r="L112" s="426"/>
      <c r="M112" s="426"/>
      <c r="N112" s="426"/>
      <c r="O112" s="426"/>
      <c r="P112" s="426"/>
      <c r="Q112" s="426"/>
      <c r="R112" s="426"/>
      <c r="S112" s="426"/>
      <c r="T112" s="426"/>
      <c r="U112" s="426"/>
      <c r="V112" s="426"/>
      <c r="W112" s="426"/>
      <c r="X112" s="426"/>
      <c r="Y112" s="426"/>
      <c r="Z112" s="426"/>
    </row>
    <row r="113" spans="1:26" ht="15.75" customHeight="1">
      <c r="A113" s="472" t="str">
        <f t="shared" si="23"/>
        <v>STREETLIGHTING</v>
      </c>
      <c r="B113" s="540" t="s">
        <v>788</v>
      </c>
      <c r="C113" s="536"/>
      <c r="D113" s="318">
        <v>0</v>
      </c>
      <c r="E113" s="565">
        <v>4.0000000000000002E-4</v>
      </c>
      <c r="F113" s="303">
        <f t="shared" si="24"/>
        <v>0</v>
      </c>
      <c r="G113" s="426"/>
      <c r="H113" s="318">
        <v>23097019.649999999</v>
      </c>
      <c r="I113" s="627">
        <f t="shared" si="25"/>
        <v>4.0000000000000002E-4</v>
      </c>
      <c r="J113" s="303">
        <f t="shared" si="26"/>
        <v>9238.807859999999</v>
      </c>
      <c r="K113" s="737"/>
      <c r="L113" s="426"/>
      <c r="M113" s="426"/>
      <c r="N113" s="426"/>
      <c r="O113" s="426"/>
      <c r="P113" s="426"/>
      <c r="Q113" s="426"/>
      <c r="R113" s="426"/>
      <c r="S113" s="426"/>
      <c r="T113" s="426"/>
      <c r="U113" s="426"/>
      <c r="V113" s="426"/>
      <c r="W113" s="426"/>
      <c r="X113" s="426"/>
      <c r="Y113" s="426"/>
      <c r="Z113" s="426"/>
    </row>
    <row r="114" spans="1:26" ht="15.75" customHeight="1">
      <c r="A114" s="472" t="str">
        <f t="shared" si="23"/>
        <v>SENTINEL LIGHTS</v>
      </c>
      <c r="B114" s="540" t="s">
        <v>788</v>
      </c>
      <c r="C114" s="536"/>
      <c r="D114" s="318">
        <v>38943.370000000003</v>
      </c>
      <c r="E114" s="565">
        <v>4.0000000000000002E-4</v>
      </c>
      <c r="F114" s="303">
        <f t="shared" si="24"/>
        <v>15.577348000000002</v>
      </c>
      <c r="G114" s="426"/>
      <c r="H114" s="318">
        <v>0</v>
      </c>
      <c r="I114" s="627">
        <f t="shared" si="25"/>
        <v>4.0000000000000002E-4</v>
      </c>
      <c r="J114" s="303">
        <f t="shared" si="26"/>
        <v>0</v>
      </c>
      <c r="K114" s="737"/>
      <c r="L114" s="426"/>
      <c r="M114" s="426"/>
      <c r="N114" s="426"/>
      <c r="O114" s="426"/>
      <c r="P114" s="426"/>
      <c r="Q114" s="426"/>
      <c r="R114" s="426"/>
      <c r="S114" s="426"/>
      <c r="T114" s="426"/>
      <c r="U114" s="426"/>
      <c r="V114" s="426"/>
      <c r="W114" s="426"/>
      <c r="X114" s="426"/>
      <c r="Y114" s="426"/>
      <c r="Z114" s="426"/>
    </row>
    <row r="115" spans="1:26" ht="15.75" customHeight="1">
      <c r="A115" s="472" t="str">
        <f t="shared" si="23"/>
        <v>UNMETERED SCATTERED LOADS</v>
      </c>
      <c r="B115" s="540" t="s">
        <v>788</v>
      </c>
      <c r="C115" s="536"/>
      <c r="D115" s="318">
        <v>15201535.66</v>
      </c>
      <c r="E115" s="565">
        <v>4.0000000000000002E-4</v>
      </c>
      <c r="F115" s="303">
        <f t="shared" si="24"/>
        <v>6080.6142640000007</v>
      </c>
      <c r="G115" s="426"/>
      <c r="H115" s="318">
        <v>0</v>
      </c>
      <c r="I115" s="627">
        <f t="shared" si="25"/>
        <v>4.0000000000000002E-4</v>
      </c>
      <c r="J115" s="303">
        <f t="shared" si="26"/>
        <v>0</v>
      </c>
      <c r="K115" s="737"/>
      <c r="L115" s="426"/>
      <c r="M115" s="426"/>
      <c r="N115" s="426"/>
      <c r="O115" s="426"/>
      <c r="P115" s="426"/>
      <c r="Q115" s="426"/>
      <c r="R115" s="426"/>
      <c r="S115" s="426"/>
      <c r="T115" s="426"/>
      <c r="U115" s="426"/>
      <c r="V115" s="426"/>
      <c r="W115" s="426"/>
      <c r="X115" s="426"/>
      <c r="Y115" s="426"/>
      <c r="Z115" s="426"/>
    </row>
    <row r="116" spans="1:26" ht="15.75" customHeight="1">
      <c r="A116" s="472" t="str">
        <f t="shared" si="23"/>
        <v>DRYCORE</v>
      </c>
      <c r="B116" s="540" t="s">
        <v>788</v>
      </c>
      <c r="C116" s="536"/>
      <c r="D116" s="318">
        <v>0</v>
      </c>
      <c r="E116" s="565">
        <v>4.0000000000000002E-4</v>
      </c>
      <c r="F116" s="303">
        <f t="shared" si="24"/>
        <v>0</v>
      </c>
      <c r="G116" s="426"/>
      <c r="H116" s="318">
        <v>7264853.8499999996</v>
      </c>
      <c r="I116" s="627">
        <f t="shared" si="25"/>
        <v>4.0000000000000002E-4</v>
      </c>
      <c r="J116" s="303">
        <f t="shared" si="26"/>
        <v>2905.9415399999998</v>
      </c>
      <c r="K116" s="737"/>
      <c r="L116" s="426"/>
      <c r="M116" s="426"/>
      <c r="N116" s="426"/>
      <c r="O116" s="426"/>
      <c r="P116" s="426"/>
      <c r="Q116" s="426"/>
      <c r="R116" s="426"/>
      <c r="S116" s="426"/>
      <c r="T116" s="426"/>
      <c r="U116" s="426"/>
      <c r="V116" s="426"/>
      <c r="W116" s="426"/>
      <c r="X116" s="426"/>
      <c r="Y116" s="426"/>
      <c r="Z116" s="426"/>
    </row>
    <row r="117" spans="1:26" ht="15.75" customHeight="1">
      <c r="A117" s="472" t="str">
        <f t="shared" si="23"/>
        <v/>
      </c>
      <c r="B117" s="544"/>
      <c r="C117" s="536"/>
      <c r="D117" s="319"/>
      <c r="E117" s="319"/>
      <c r="F117" s="303">
        <f t="shared" si="24"/>
        <v>0</v>
      </c>
      <c r="G117" s="426"/>
      <c r="H117" s="319"/>
      <c r="I117" s="319"/>
      <c r="J117" s="303">
        <f t="shared" si="26"/>
        <v>0</v>
      </c>
      <c r="K117" s="737"/>
      <c r="L117" s="426"/>
      <c r="M117" s="426"/>
      <c r="N117" s="426"/>
      <c r="O117" s="426"/>
      <c r="P117" s="426"/>
      <c r="Q117" s="426"/>
      <c r="R117" s="426"/>
      <c r="S117" s="426"/>
      <c r="T117" s="426"/>
      <c r="U117" s="426"/>
      <c r="V117" s="426"/>
      <c r="W117" s="426"/>
      <c r="X117" s="426"/>
      <c r="Y117" s="426"/>
      <c r="Z117" s="426"/>
    </row>
    <row r="118" spans="1:26" ht="15.75" customHeight="1">
      <c r="A118" s="472" t="str">
        <f t="shared" si="23"/>
        <v>(volumes for the test year is loss adjusted)</v>
      </c>
      <c r="B118" s="544"/>
      <c r="C118" s="536"/>
      <c r="D118" s="319"/>
      <c r="E118" s="319"/>
      <c r="F118" s="303">
        <f t="shared" si="24"/>
        <v>0</v>
      </c>
      <c r="G118" s="426"/>
      <c r="H118" s="319"/>
      <c r="I118" s="319"/>
      <c r="J118" s="303">
        <f t="shared" si="26"/>
        <v>0</v>
      </c>
      <c r="K118" s="738"/>
      <c r="L118" s="426"/>
      <c r="M118" s="426"/>
      <c r="N118" s="426"/>
      <c r="O118" s="426"/>
      <c r="P118" s="426"/>
      <c r="Q118" s="426"/>
      <c r="R118" s="426"/>
      <c r="S118" s="426"/>
      <c r="T118" s="426"/>
      <c r="U118" s="426"/>
      <c r="V118" s="426"/>
      <c r="W118" s="426"/>
      <c r="X118" s="426"/>
      <c r="Y118" s="426"/>
      <c r="Z118" s="426"/>
    </row>
    <row r="119" spans="1:26" ht="15.75" customHeight="1">
      <c r="A119" s="535" t="s">
        <v>818</v>
      </c>
      <c r="B119" s="474"/>
      <c r="C119" s="536"/>
      <c r="D119" s="303"/>
      <c r="E119" s="472"/>
      <c r="F119" s="303">
        <f>SUM(F108:F118)</f>
        <v>1506971.7057319998</v>
      </c>
      <c r="G119" s="472"/>
      <c r="H119" s="472"/>
      <c r="I119" s="472"/>
      <c r="J119" s="303">
        <f>SUM(J108:J118)</f>
        <v>1002290.221444</v>
      </c>
      <c r="K119" s="303">
        <f>F119+J119</f>
        <v>2509261.9271759996</v>
      </c>
      <c r="L119" s="426"/>
      <c r="M119" s="426"/>
      <c r="N119" s="426"/>
      <c r="O119" s="426"/>
      <c r="P119" s="426"/>
      <c r="Q119" s="426"/>
      <c r="R119" s="426"/>
      <c r="S119" s="426"/>
      <c r="T119" s="426"/>
      <c r="U119" s="426"/>
      <c r="V119" s="426"/>
      <c r="W119" s="426"/>
      <c r="X119" s="426"/>
      <c r="Y119" s="426"/>
      <c r="Z119" s="426"/>
    </row>
    <row r="120" spans="1:26" ht="6.75" customHeight="1">
      <c r="A120" s="535"/>
      <c r="B120" s="551"/>
      <c r="C120" s="536"/>
      <c r="D120" s="594"/>
      <c r="E120" s="589"/>
      <c r="F120" s="303"/>
      <c r="G120" s="426"/>
      <c r="H120" s="538"/>
      <c r="I120" s="589"/>
      <c r="J120" s="303"/>
      <c r="K120" s="595"/>
      <c r="L120" s="426"/>
      <c r="M120" s="426"/>
      <c r="N120" s="426"/>
      <c r="O120" s="426"/>
      <c r="P120" s="426"/>
      <c r="Q120" s="426"/>
      <c r="R120" s="426"/>
      <c r="S120" s="426"/>
      <c r="T120" s="426"/>
      <c r="U120" s="426"/>
      <c r="V120" s="426"/>
      <c r="W120" s="426"/>
      <c r="X120" s="426"/>
      <c r="Y120" s="426"/>
      <c r="Z120" s="426"/>
    </row>
    <row r="121" spans="1:26" ht="15" customHeight="1">
      <c r="A121" s="531" t="s">
        <v>830</v>
      </c>
      <c r="B121" s="736"/>
      <c r="C121" s="532"/>
      <c r="D121" s="745"/>
      <c r="E121" s="743"/>
      <c r="F121" s="736"/>
      <c r="G121" s="433"/>
      <c r="H121" s="746"/>
      <c r="I121" s="743"/>
      <c r="J121" s="736" t="s">
        <v>815</v>
      </c>
      <c r="K121" s="736" t="s">
        <v>144</v>
      </c>
      <c r="L121" s="426"/>
      <c r="M121" s="426"/>
      <c r="N121" s="426"/>
      <c r="O121" s="426"/>
      <c r="P121" s="426"/>
      <c r="Q121" s="426"/>
      <c r="R121" s="426"/>
      <c r="S121" s="426"/>
      <c r="T121" s="426"/>
      <c r="U121" s="426"/>
      <c r="V121" s="426"/>
      <c r="W121" s="426"/>
      <c r="X121" s="426"/>
      <c r="Y121" s="426"/>
      <c r="Z121" s="426"/>
    </row>
    <row r="122" spans="1:26" ht="15.75" customHeight="1">
      <c r="A122" s="535" t="s">
        <v>820</v>
      </c>
      <c r="B122" s="738"/>
      <c r="C122" s="532"/>
      <c r="D122" s="654"/>
      <c r="E122" s="652"/>
      <c r="F122" s="738"/>
      <c r="G122" s="433"/>
      <c r="H122" s="738"/>
      <c r="I122" s="652"/>
      <c r="J122" s="738"/>
      <c r="K122" s="738"/>
      <c r="L122" s="426"/>
      <c r="M122" s="426"/>
      <c r="N122" s="426"/>
      <c r="O122" s="426"/>
      <c r="P122" s="426"/>
      <c r="Q122" s="426"/>
      <c r="R122" s="426"/>
      <c r="S122" s="426"/>
      <c r="T122" s="426"/>
      <c r="U122" s="426"/>
      <c r="V122" s="426"/>
      <c r="W122" s="426"/>
      <c r="X122" s="426"/>
      <c r="Y122" s="426"/>
      <c r="Z122" s="426"/>
    </row>
    <row r="123" spans="1:26" ht="15.75" customHeight="1">
      <c r="A123" s="472" t="str">
        <f t="shared" ref="A123:A133" si="27">IF(A108="","",A108)</f>
        <v>RESIDENTIAL</v>
      </c>
      <c r="B123" s="540" t="s">
        <v>788</v>
      </c>
      <c r="C123" s="536"/>
      <c r="D123" s="318">
        <v>2778294421.6799998</v>
      </c>
      <c r="E123" s="565">
        <v>1.5E-3</v>
      </c>
      <c r="F123" s="303">
        <f t="shared" ref="F123:F133" si="28">D123*E123</f>
        <v>4167441.63252</v>
      </c>
      <c r="G123" s="426"/>
      <c r="H123" s="318">
        <v>25472498.16</v>
      </c>
      <c r="I123" s="627">
        <f t="shared" ref="I123:I131" si="29">E123</f>
        <v>1.5E-3</v>
      </c>
      <c r="J123" s="303">
        <f t="shared" ref="J123:J133" si="30">H123*I123</f>
        <v>38208.747240000004</v>
      </c>
      <c r="K123" s="736"/>
      <c r="L123" s="426"/>
      <c r="M123" s="426"/>
      <c r="N123" s="426"/>
      <c r="O123" s="426"/>
      <c r="P123" s="426"/>
      <c r="Q123" s="426"/>
      <c r="R123" s="426"/>
      <c r="S123" s="426"/>
      <c r="T123" s="426"/>
      <c r="U123" s="426"/>
      <c r="V123" s="426"/>
      <c r="W123" s="426"/>
      <c r="X123" s="426"/>
      <c r="Y123" s="426"/>
      <c r="Z123" s="426"/>
    </row>
    <row r="124" spans="1:26" ht="15.75" customHeight="1">
      <c r="A124" s="472" t="str">
        <f t="shared" si="27"/>
        <v>GENERAL SERVICE &lt;50KW</v>
      </c>
      <c r="B124" s="540" t="s">
        <v>788</v>
      </c>
      <c r="C124" s="536"/>
      <c r="D124" s="318">
        <v>637853001.78999996</v>
      </c>
      <c r="E124" s="565">
        <v>1.5E-3</v>
      </c>
      <c r="F124" s="303">
        <f t="shared" si="28"/>
        <v>956779.50268499996</v>
      </c>
      <c r="G124" s="426"/>
      <c r="H124" s="318">
        <v>108568736.13</v>
      </c>
      <c r="I124" s="627">
        <f t="shared" si="29"/>
        <v>1.5E-3</v>
      </c>
      <c r="J124" s="303">
        <f t="shared" si="30"/>
        <v>162853.10419499999</v>
      </c>
      <c r="K124" s="737"/>
      <c r="L124" s="426"/>
      <c r="M124" s="426"/>
      <c r="N124" s="426"/>
      <c r="O124" s="426"/>
      <c r="P124" s="426"/>
      <c r="Q124" s="426"/>
      <c r="R124" s="426"/>
      <c r="S124" s="426"/>
      <c r="T124" s="426"/>
      <c r="U124" s="426"/>
      <c r="V124" s="426"/>
      <c r="W124" s="426"/>
      <c r="X124" s="426"/>
      <c r="Y124" s="426"/>
      <c r="Z124" s="426"/>
    </row>
    <row r="125" spans="1:26" ht="15.75" customHeight="1">
      <c r="A125" s="472" t="str">
        <f t="shared" si="27"/>
        <v>GENERAL SERVICE 1000-1500KW</v>
      </c>
      <c r="B125" s="540" t="s">
        <v>788</v>
      </c>
      <c r="C125" s="536"/>
      <c r="D125" s="318">
        <v>336041361.82999998</v>
      </c>
      <c r="E125" s="565">
        <v>1.5E-3</v>
      </c>
      <c r="F125" s="303">
        <f t="shared" si="28"/>
        <v>504062.04274499998</v>
      </c>
      <c r="G125" s="426"/>
      <c r="H125" s="318">
        <v>2540590294.5900002</v>
      </c>
      <c r="I125" s="627">
        <f t="shared" si="29"/>
        <v>1.5E-3</v>
      </c>
      <c r="J125" s="303">
        <f t="shared" si="30"/>
        <v>3810885.4418850001</v>
      </c>
      <c r="K125" s="737"/>
      <c r="L125" s="426"/>
      <c r="M125" s="426"/>
      <c r="N125" s="426"/>
      <c r="O125" s="426"/>
      <c r="P125" s="426"/>
      <c r="Q125" s="426"/>
      <c r="R125" s="426"/>
      <c r="S125" s="426"/>
      <c r="T125" s="426"/>
      <c r="U125" s="426"/>
      <c r="V125" s="426"/>
      <c r="W125" s="426"/>
      <c r="X125" s="426"/>
      <c r="Y125" s="426"/>
      <c r="Z125" s="426"/>
    </row>
    <row r="126" spans="1:26" ht="15.75" customHeight="1">
      <c r="A126" s="472" t="str">
        <f t="shared" si="27"/>
        <v>GENERAL SERVICE 1500-5000 KW</v>
      </c>
      <c r="B126" s="540" t="s">
        <v>788</v>
      </c>
      <c r="C126" s="536"/>
      <c r="D126" s="318">
        <v>0</v>
      </c>
      <c r="E126" s="565">
        <v>1.5E-3</v>
      </c>
      <c r="F126" s="303">
        <f t="shared" si="28"/>
        <v>0</v>
      </c>
      <c r="G126" s="426"/>
      <c r="H126" s="318">
        <v>719528437.71000004</v>
      </c>
      <c r="I126" s="627">
        <f t="shared" si="29"/>
        <v>1.5E-3</v>
      </c>
      <c r="J126" s="303">
        <f t="shared" si="30"/>
        <v>1079292.6565650001</v>
      </c>
      <c r="K126" s="737"/>
      <c r="L126" s="426"/>
      <c r="M126" s="426"/>
      <c r="N126" s="426"/>
      <c r="O126" s="426"/>
      <c r="P126" s="426"/>
      <c r="Q126" s="426"/>
      <c r="R126" s="426"/>
      <c r="S126" s="426"/>
      <c r="T126" s="426"/>
      <c r="U126" s="426"/>
      <c r="V126" s="426"/>
      <c r="W126" s="426"/>
      <c r="X126" s="426"/>
      <c r="Y126" s="426"/>
      <c r="Z126" s="426"/>
    </row>
    <row r="127" spans="1:26" ht="15.75" customHeight="1">
      <c r="A127" s="472" t="str">
        <f t="shared" si="27"/>
        <v>LARGE USER</v>
      </c>
      <c r="B127" s="540" t="s">
        <v>788</v>
      </c>
      <c r="C127" s="536"/>
      <c r="D127" s="318">
        <v>0</v>
      </c>
      <c r="E127" s="565">
        <v>1.5E-3</v>
      </c>
      <c r="F127" s="303">
        <f t="shared" si="28"/>
        <v>0</v>
      </c>
      <c r="G127" s="426"/>
      <c r="H127" s="318">
        <v>707449941.22000003</v>
      </c>
      <c r="I127" s="627">
        <f t="shared" si="29"/>
        <v>1.5E-3</v>
      </c>
      <c r="J127" s="303">
        <f t="shared" si="30"/>
        <v>1061174.9118300001</v>
      </c>
      <c r="K127" s="737"/>
      <c r="L127" s="426"/>
      <c r="M127" s="426"/>
      <c r="N127" s="426"/>
      <c r="O127" s="426"/>
      <c r="P127" s="426"/>
      <c r="Q127" s="426"/>
      <c r="R127" s="426"/>
      <c r="S127" s="426"/>
      <c r="T127" s="426"/>
      <c r="U127" s="426"/>
      <c r="V127" s="426"/>
      <c r="W127" s="426"/>
      <c r="X127" s="426"/>
      <c r="Y127" s="426"/>
      <c r="Z127" s="426"/>
    </row>
    <row r="128" spans="1:26" ht="15.75" customHeight="1">
      <c r="A128" s="472" t="str">
        <f t="shared" si="27"/>
        <v>STREETLIGHTING</v>
      </c>
      <c r="B128" s="540" t="s">
        <v>788</v>
      </c>
      <c r="C128" s="536"/>
      <c r="D128" s="318">
        <v>0</v>
      </c>
      <c r="E128" s="565">
        <v>1.5E-3</v>
      </c>
      <c r="F128" s="303">
        <f t="shared" si="28"/>
        <v>0</v>
      </c>
      <c r="G128" s="426"/>
      <c r="H128" s="318">
        <v>23097019.649999999</v>
      </c>
      <c r="I128" s="627">
        <f t="shared" si="29"/>
        <v>1.5E-3</v>
      </c>
      <c r="J128" s="303">
        <f t="shared" si="30"/>
        <v>34645.529474999996</v>
      </c>
      <c r="K128" s="737"/>
      <c r="L128" s="426"/>
      <c r="M128" s="426"/>
      <c r="N128" s="426"/>
      <c r="O128" s="426"/>
      <c r="P128" s="426"/>
      <c r="Q128" s="426"/>
      <c r="R128" s="426"/>
      <c r="S128" s="426"/>
      <c r="T128" s="426"/>
      <c r="U128" s="426"/>
      <c r="V128" s="426"/>
      <c r="W128" s="426"/>
      <c r="X128" s="426"/>
      <c r="Y128" s="426"/>
      <c r="Z128" s="426"/>
    </row>
    <row r="129" spans="1:26" ht="15.75" customHeight="1">
      <c r="A129" s="472" t="str">
        <f t="shared" si="27"/>
        <v>SENTINEL LIGHTS</v>
      </c>
      <c r="B129" s="540" t="s">
        <v>788</v>
      </c>
      <c r="C129" s="536"/>
      <c r="D129" s="318">
        <v>38943.370000000003</v>
      </c>
      <c r="E129" s="565">
        <v>1.5E-3</v>
      </c>
      <c r="F129" s="303">
        <f t="shared" si="28"/>
        <v>58.415055000000002</v>
      </c>
      <c r="G129" s="426"/>
      <c r="H129" s="318">
        <v>0</v>
      </c>
      <c r="I129" s="627">
        <f t="shared" si="29"/>
        <v>1.5E-3</v>
      </c>
      <c r="J129" s="303">
        <f t="shared" si="30"/>
        <v>0</v>
      </c>
      <c r="K129" s="737"/>
      <c r="L129" s="426"/>
      <c r="M129" s="426"/>
      <c r="N129" s="426"/>
      <c r="O129" s="426"/>
      <c r="P129" s="426"/>
      <c r="Q129" s="426"/>
      <c r="R129" s="426"/>
      <c r="S129" s="426"/>
      <c r="T129" s="426"/>
      <c r="U129" s="426"/>
      <c r="V129" s="426"/>
      <c r="W129" s="426"/>
      <c r="X129" s="426"/>
      <c r="Y129" s="426"/>
      <c r="Z129" s="426"/>
    </row>
    <row r="130" spans="1:26" ht="15.75" customHeight="1">
      <c r="A130" s="472" t="str">
        <f t="shared" si="27"/>
        <v>UNMETERED SCATTERED LOADS</v>
      </c>
      <c r="B130" s="540" t="s">
        <v>788</v>
      </c>
      <c r="C130" s="536"/>
      <c r="D130" s="318">
        <v>15201535.66</v>
      </c>
      <c r="E130" s="565">
        <v>1.5E-3</v>
      </c>
      <c r="F130" s="303">
        <f t="shared" si="28"/>
        <v>22802.303490000002</v>
      </c>
      <c r="G130" s="426"/>
      <c r="H130" s="318">
        <v>0</v>
      </c>
      <c r="I130" s="627">
        <f t="shared" si="29"/>
        <v>1.5E-3</v>
      </c>
      <c r="J130" s="303">
        <f t="shared" si="30"/>
        <v>0</v>
      </c>
      <c r="K130" s="737"/>
      <c r="L130" s="426"/>
      <c r="M130" s="426"/>
      <c r="N130" s="426"/>
      <c r="O130" s="426"/>
      <c r="P130" s="426"/>
      <c r="Q130" s="426"/>
      <c r="R130" s="426"/>
      <c r="S130" s="426"/>
      <c r="T130" s="426"/>
      <c r="U130" s="426"/>
      <c r="V130" s="426"/>
      <c r="W130" s="426"/>
      <c r="X130" s="426"/>
      <c r="Y130" s="426"/>
      <c r="Z130" s="426"/>
    </row>
    <row r="131" spans="1:26" ht="15.75" customHeight="1">
      <c r="A131" s="472" t="str">
        <f t="shared" si="27"/>
        <v>DRYCORE</v>
      </c>
      <c r="B131" s="540" t="s">
        <v>788</v>
      </c>
      <c r="C131" s="536"/>
      <c r="D131" s="318">
        <v>0</v>
      </c>
      <c r="E131" s="565">
        <v>1.5E-3</v>
      </c>
      <c r="F131" s="303">
        <f t="shared" si="28"/>
        <v>0</v>
      </c>
      <c r="G131" s="426"/>
      <c r="H131" s="318">
        <v>7264853.8499999996</v>
      </c>
      <c r="I131" s="627">
        <f t="shared" si="29"/>
        <v>1.5E-3</v>
      </c>
      <c r="J131" s="303">
        <f t="shared" si="30"/>
        <v>10897.280774999999</v>
      </c>
      <c r="K131" s="737"/>
      <c r="L131" s="426"/>
      <c r="M131" s="426"/>
      <c r="N131" s="426"/>
      <c r="O131" s="426"/>
      <c r="P131" s="426"/>
      <c r="Q131" s="426"/>
      <c r="R131" s="426"/>
      <c r="S131" s="426"/>
      <c r="T131" s="426"/>
      <c r="U131" s="426"/>
      <c r="V131" s="426"/>
      <c r="W131" s="426"/>
      <c r="X131" s="426"/>
      <c r="Y131" s="426"/>
      <c r="Z131" s="426"/>
    </row>
    <row r="132" spans="1:26" ht="15.75" customHeight="1">
      <c r="A132" s="472" t="str">
        <f t="shared" si="27"/>
        <v/>
      </c>
      <c r="B132" s="544"/>
      <c r="C132" s="536"/>
      <c r="D132" s="319"/>
      <c r="E132" s="319"/>
      <c r="F132" s="303">
        <f t="shared" si="28"/>
        <v>0</v>
      </c>
      <c r="G132" s="426"/>
      <c r="H132" s="319"/>
      <c r="I132" s="319"/>
      <c r="J132" s="303">
        <f t="shared" si="30"/>
        <v>0</v>
      </c>
      <c r="K132" s="737"/>
      <c r="L132" s="426"/>
      <c r="M132" s="426"/>
      <c r="N132" s="426"/>
      <c r="O132" s="426"/>
      <c r="P132" s="426"/>
      <c r="Q132" s="426"/>
      <c r="R132" s="426"/>
      <c r="S132" s="426"/>
      <c r="T132" s="426"/>
      <c r="U132" s="426"/>
      <c r="V132" s="426"/>
      <c r="W132" s="426"/>
      <c r="X132" s="426"/>
      <c r="Y132" s="426"/>
      <c r="Z132" s="426"/>
    </row>
    <row r="133" spans="1:26" ht="15.75" customHeight="1">
      <c r="A133" s="472" t="str">
        <f t="shared" si="27"/>
        <v>(volumes for the test year is loss adjusted)</v>
      </c>
      <c r="B133" s="544"/>
      <c r="C133" s="536"/>
      <c r="D133" s="319"/>
      <c r="E133" s="319"/>
      <c r="F133" s="303">
        <f t="shared" si="28"/>
        <v>0</v>
      </c>
      <c r="G133" s="426"/>
      <c r="H133" s="319"/>
      <c r="I133" s="319"/>
      <c r="J133" s="303">
        <f t="shared" si="30"/>
        <v>0</v>
      </c>
      <c r="K133" s="738"/>
      <c r="L133" s="426"/>
      <c r="M133" s="426"/>
      <c r="N133" s="426"/>
      <c r="O133" s="426"/>
      <c r="P133" s="426"/>
      <c r="Q133" s="426"/>
      <c r="R133" s="426"/>
      <c r="S133" s="426"/>
      <c r="T133" s="426"/>
      <c r="U133" s="426"/>
      <c r="V133" s="426"/>
      <c r="W133" s="426"/>
      <c r="X133" s="426"/>
      <c r="Y133" s="426"/>
      <c r="Z133" s="426"/>
    </row>
    <row r="134" spans="1:26" ht="15.75" customHeight="1">
      <c r="A134" s="535" t="s">
        <v>818</v>
      </c>
      <c r="B134" s="474"/>
      <c r="C134" s="545"/>
      <c r="D134" s="303"/>
      <c r="E134" s="472"/>
      <c r="F134" s="303">
        <f>SUM(F123:F133)</f>
        <v>5651143.8964949995</v>
      </c>
      <c r="G134" s="472"/>
      <c r="H134" s="472"/>
      <c r="I134" s="472"/>
      <c r="J134" s="303">
        <f>SUM(J123:J133)</f>
        <v>6197957.6719650002</v>
      </c>
      <c r="K134" s="303">
        <f>F134+J134</f>
        <v>11849101.568459999</v>
      </c>
      <c r="L134" s="426"/>
      <c r="M134" s="426"/>
      <c r="N134" s="426"/>
      <c r="O134" s="426"/>
      <c r="P134" s="426"/>
      <c r="Q134" s="426"/>
      <c r="R134" s="426"/>
      <c r="S134" s="426"/>
      <c r="T134" s="426"/>
      <c r="U134" s="426"/>
      <c r="V134" s="426"/>
      <c r="W134" s="426"/>
      <c r="X134" s="426"/>
      <c r="Y134" s="426"/>
      <c r="Z134" s="426"/>
    </row>
    <row r="135" spans="1:26" ht="6.75" customHeight="1">
      <c r="A135" s="426"/>
      <c r="B135" s="426"/>
      <c r="C135" s="426"/>
      <c r="D135" s="426"/>
      <c r="E135" s="426"/>
      <c r="F135" s="426"/>
      <c r="G135" s="426"/>
      <c r="H135" s="426"/>
      <c r="I135" s="426"/>
      <c r="J135" s="426"/>
      <c r="K135" s="426"/>
      <c r="L135" s="426"/>
      <c r="M135" s="426"/>
      <c r="N135" s="426"/>
      <c r="O135" s="426"/>
      <c r="P135" s="426"/>
      <c r="Q135" s="426"/>
      <c r="R135" s="426"/>
      <c r="S135" s="426"/>
      <c r="T135" s="426"/>
      <c r="U135" s="426"/>
      <c r="V135" s="426"/>
      <c r="W135" s="426"/>
      <c r="X135" s="426"/>
      <c r="Y135" s="426"/>
      <c r="Z135" s="426"/>
    </row>
    <row r="136" spans="1:26" ht="15.75" customHeight="1">
      <c r="A136" s="531" t="s">
        <v>831</v>
      </c>
      <c r="B136" s="736"/>
      <c r="C136" s="532"/>
      <c r="D136" s="745"/>
      <c r="E136" s="743"/>
      <c r="F136" s="736"/>
      <c r="G136" s="433"/>
      <c r="H136" s="746"/>
      <c r="I136" s="743"/>
      <c r="J136" s="736" t="s">
        <v>815</v>
      </c>
      <c r="K136" s="736" t="s">
        <v>144</v>
      </c>
      <c r="L136" s="426"/>
      <c r="M136" s="426"/>
      <c r="N136" s="426"/>
      <c r="O136" s="426"/>
      <c r="P136" s="426"/>
      <c r="Q136" s="426"/>
      <c r="R136" s="426"/>
      <c r="S136" s="426"/>
      <c r="T136" s="426"/>
      <c r="U136" s="426"/>
      <c r="V136" s="426"/>
      <c r="W136" s="426"/>
      <c r="X136" s="426"/>
      <c r="Y136" s="426"/>
      <c r="Z136" s="426"/>
    </row>
    <row r="137" spans="1:26" ht="15.75" customHeight="1">
      <c r="A137" s="535" t="s">
        <v>820</v>
      </c>
      <c r="B137" s="738"/>
      <c r="C137" s="532"/>
      <c r="D137" s="654"/>
      <c r="E137" s="652"/>
      <c r="F137" s="738"/>
      <c r="G137" s="433"/>
      <c r="H137" s="738"/>
      <c r="I137" s="652"/>
      <c r="J137" s="738"/>
      <c r="K137" s="738"/>
      <c r="L137" s="426"/>
      <c r="M137" s="426"/>
      <c r="N137" s="426"/>
      <c r="O137" s="426"/>
      <c r="P137" s="426"/>
      <c r="Q137" s="426"/>
      <c r="R137" s="426"/>
      <c r="S137" s="426"/>
      <c r="T137" s="426"/>
      <c r="U137" s="426"/>
      <c r="V137" s="426"/>
      <c r="W137" s="426"/>
      <c r="X137" s="426"/>
      <c r="Y137" s="426"/>
      <c r="Z137" s="426"/>
    </row>
    <row r="138" spans="1:26" ht="15.75" customHeight="1">
      <c r="A138" s="472" t="str">
        <f t="shared" ref="A138:A148" si="31">IF(A123="","",A123)</f>
        <v>RESIDENTIAL</v>
      </c>
      <c r="B138" s="540" t="s">
        <v>788</v>
      </c>
      <c r="C138" s="536"/>
      <c r="D138" s="318">
        <v>2689018991.1700001</v>
      </c>
      <c r="E138" s="628">
        <v>6.6680000000000005E-5</v>
      </c>
      <c r="F138" s="303">
        <f t="shared" ref="F138:F148" si="32">D138*E138</f>
        <v>179303.78633121561</v>
      </c>
      <c r="G138" s="426"/>
      <c r="H138" s="318">
        <v>24653985.829999998</v>
      </c>
      <c r="I138" s="628">
        <v>6.6680000000000005E-5</v>
      </c>
      <c r="J138" s="303">
        <f t="shared" ref="J138:J148" si="33">H138*I138</f>
        <v>1643.9277751443999</v>
      </c>
      <c r="K138" s="736"/>
      <c r="L138" s="426"/>
      <c r="M138" s="426"/>
      <c r="N138" s="426"/>
      <c r="O138" s="426"/>
      <c r="P138" s="426"/>
      <c r="Q138" s="426"/>
      <c r="R138" s="426"/>
      <c r="S138" s="426"/>
      <c r="T138" s="426"/>
      <c r="U138" s="426"/>
      <c r="V138" s="426"/>
      <c r="W138" s="426"/>
      <c r="X138" s="426"/>
      <c r="Y138" s="426"/>
      <c r="Z138" s="426"/>
    </row>
    <row r="139" spans="1:26" ht="15.75" customHeight="1">
      <c r="A139" s="472" t="str">
        <f t="shared" si="31"/>
        <v>GENERAL SERVICE &lt;50KW</v>
      </c>
      <c r="B139" s="540" t="s">
        <v>788</v>
      </c>
      <c r="C139" s="536"/>
      <c r="D139" s="318">
        <v>617356757.45000005</v>
      </c>
      <c r="E139" s="628">
        <v>6.6680000000000005E-5</v>
      </c>
      <c r="F139" s="303">
        <f t="shared" si="32"/>
        <v>41165.348586766006</v>
      </c>
      <c r="G139" s="426"/>
      <c r="H139" s="318">
        <v>105080077.55</v>
      </c>
      <c r="I139" s="628">
        <v>6.6680000000000005E-5</v>
      </c>
      <c r="J139" s="303">
        <f t="shared" si="33"/>
        <v>7006.7395710340006</v>
      </c>
      <c r="K139" s="737"/>
      <c r="L139" s="426"/>
      <c r="M139" s="426"/>
      <c r="N139" s="426"/>
      <c r="O139" s="426"/>
      <c r="P139" s="426"/>
      <c r="Q139" s="426"/>
      <c r="R139" s="426"/>
      <c r="S139" s="426"/>
      <c r="T139" s="426"/>
      <c r="U139" s="426"/>
      <c r="V139" s="426"/>
      <c r="W139" s="426"/>
      <c r="X139" s="426"/>
      <c r="Y139" s="426"/>
      <c r="Z139" s="426"/>
    </row>
    <row r="140" spans="1:26" ht="15.75" customHeight="1">
      <c r="A140" s="472" t="str">
        <f t="shared" si="31"/>
        <v>GENERAL SERVICE 1000-1500KW</v>
      </c>
      <c r="B140" s="540" t="s">
        <v>788</v>
      </c>
      <c r="C140" s="536"/>
      <c r="D140" s="318">
        <v>325243284.76999998</v>
      </c>
      <c r="E140" s="628">
        <v>6.6680000000000005E-5</v>
      </c>
      <c r="F140" s="303">
        <f t="shared" si="32"/>
        <v>21687.222228463601</v>
      </c>
      <c r="G140" s="426"/>
      <c r="H140" s="318">
        <v>2458953053.23</v>
      </c>
      <c r="I140" s="628">
        <v>6.6680000000000005E-5</v>
      </c>
      <c r="J140" s="303">
        <f t="shared" si="33"/>
        <v>163962.9895893764</v>
      </c>
      <c r="K140" s="737"/>
      <c r="L140" s="426"/>
      <c r="M140" s="426"/>
      <c r="N140" s="426"/>
      <c r="O140" s="426"/>
      <c r="P140" s="426"/>
      <c r="Q140" s="426"/>
      <c r="R140" s="426"/>
      <c r="S140" s="426"/>
      <c r="T140" s="426"/>
      <c r="U140" s="426"/>
      <c r="V140" s="426"/>
      <c r="W140" s="426"/>
      <c r="X140" s="426"/>
      <c r="Y140" s="426"/>
      <c r="Z140" s="426"/>
    </row>
    <row r="141" spans="1:26" ht="15.75" customHeight="1">
      <c r="A141" s="472" t="str">
        <f t="shared" si="31"/>
        <v>GENERAL SERVICE 1500-5000 KW</v>
      </c>
      <c r="B141" s="540" t="s">
        <v>788</v>
      </c>
      <c r="C141" s="536"/>
      <c r="D141" s="318">
        <v>0</v>
      </c>
      <c r="E141" s="628">
        <v>6.6680000000000005E-5</v>
      </c>
      <c r="F141" s="303">
        <f t="shared" si="32"/>
        <v>0</v>
      </c>
      <c r="G141" s="426"/>
      <c r="H141" s="318">
        <v>696407702</v>
      </c>
      <c r="I141" s="628">
        <v>6.6680000000000005E-5</v>
      </c>
      <c r="J141" s="303">
        <f t="shared" si="33"/>
        <v>46436.465569360007</v>
      </c>
      <c r="K141" s="737"/>
      <c r="L141" s="426"/>
      <c r="M141" s="426"/>
      <c r="N141" s="426"/>
      <c r="O141" s="426"/>
      <c r="P141" s="426"/>
      <c r="Q141" s="426"/>
      <c r="R141" s="426"/>
      <c r="S141" s="426"/>
      <c r="T141" s="426"/>
      <c r="U141" s="426"/>
      <c r="V141" s="426"/>
      <c r="W141" s="426"/>
      <c r="X141" s="426"/>
      <c r="Y141" s="426"/>
      <c r="Z141" s="426"/>
    </row>
    <row r="142" spans="1:26" ht="15.75" customHeight="1">
      <c r="A142" s="472" t="str">
        <f t="shared" si="31"/>
        <v>LARGE USER</v>
      </c>
      <c r="B142" s="540" t="s">
        <v>788</v>
      </c>
      <c r="C142" s="536"/>
      <c r="D142" s="318">
        <v>0</v>
      </c>
      <c r="E142" s="628">
        <v>6.6680000000000005E-5</v>
      </c>
      <c r="F142" s="303">
        <f t="shared" si="32"/>
        <v>0</v>
      </c>
      <c r="G142" s="426"/>
      <c r="H142" s="318">
        <v>684717326</v>
      </c>
      <c r="I142" s="628">
        <v>6.6680000000000005E-5</v>
      </c>
      <c r="J142" s="303">
        <f t="shared" si="33"/>
        <v>45656.951297680003</v>
      </c>
      <c r="K142" s="737"/>
      <c r="L142" s="426"/>
      <c r="M142" s="426"/>
      <c r="N142" s="426"/>
      <c r="O142" s="426"/>
      <c r="P142" s="426"/>
      <c r="Q142" s="426"/>
      <c r="R142" s="426"/>
      <c r="S142" s="426"/>
      <c r="T142" s="426"/>
      <c r="U142" s="426"/>
      <c r="V142" s="426"/>
      <c r="W142" s="426"/>
      <c r="X142" s="426"/>
      <c r="Y142" s="426"/>
      <c r="Z142" s="426"/>
    </row>
    <row r="143" spans="1:26" ht="15.75" customHeight="1">
      <c r="A143" s="472" t="str">
        <f t="shared" si="31"/>
        <v>STREETLIGHTING</v>
      </c>
      <c r="B143" s="540" t="s">
        <v>788</v>
      </c>
      <c r="C143" s="536"/>
      <c r="D143" s="318">
        <v>0</v>
      </c>
      <c r="E143" s="628">
        <v>6.6680000000000005E-5</v>
      </c>
      <c r="F143" s="303">
        <f t="shared" si="32"/>
        <v>0</v>
      </c>
      <c r="G143" s="426"/>
      <c r="H143" s="318">
        <v>22354839</v>
      </c>
      <c r="I143" s="628">
        <v>6.6680000000000005E-5</v>
      </c>
      <c r="J143" s="303">
        <f t="shared" si="33"/>
        <v>1490.6206645200002</v>
      </c>
      <c r="K143" s="737"/>
      <c r="L143" s="426"/>
      <c r="M143" s="426"/>
      <c r="N143" s="426"/>
      <c r="O143" s="426"/>
      <c r="P143" s="426"/>
      <c r="Q143" s="426"/>
      <c r="R143" s="426"/>
      <c r="S143" s="426"/>
      <c r="T143" s="426"/>
      <c r="U143" s="426"/>
      <c r="V143" s="426"/>
      <c r="W143" s="426"/>
      <c r="X143" s="426"/>
      <c r="Y143" s="426"/>
      <c r="Z143" s="426"/>
    </row>
    <row r="144" spans="1:26" ht="15.75" customHeight="1">
      <c r="A144" s="472" t="str">
        <f t="shared" si="31"/>
        <v>SENTINEL LIGHTS</v>
      </c>
      <c r="B144" s="540" t="s">
        <v>788</v>
      </c>
      <c r="C144" s="598"/>
      <c r="D144" s="318">
        <v>37692</v>
      </c>
      <c r="E144" s="628">
        <v>6.6680000000000005E-5</v>
      </c>
      <c r="F144" s="303">
        <f t="shared" si="32"/>
        <v>2.5133025600000001</v>
      </c>
      <c r="G144" s="426"/>
      <c r="H144" s="318">
        <v>0</v>
      </c>
      <c r="I144" s="628">
        <v>6.6680000000000005E-5</v>
      </c>
      <c r="J144" s="303">
        <f t="shared" si="33"/>
        <v>0</v>
      </c>
      <c r="K144" s="737"/>
      <c r="L144" s="426"/>
      <c r="M144" s="426"/>
      <c r="N144" s="426"/>
      <c r="O144" s="426"/>
      <c r="P144" s="426"/>
      <c r="Q144" s="426"/>
      <c r="R144" s="426"/>
      <c r="S144" s="426"/>
      <c r="T144" s="426"/>
      <c r="U144" s="426"/>
      <c r="V144" s="426"/>
      <c r="W144" s="426"/>
      <c r="X144" s="426"/>
      <c r="Y144" s="426"/>
      <c r="Z144" s="426"/>
    </row>
    <row r="145" spans="1:26" ht="15.75" customHeight="1">
      <c r="A145" s="472" t="str">
        <f t="shared" si="31"/>
        <v>UNMETERED SCATTERED LOADS</v>
      </c>
      <c r="B145" s="540" t="s">
        <v>788</v>
      </c>
      <c r="C145" s="598"/>
      <c r="D145" s="318">
        <v>14713062</v>
      </c>
      <c r="E145" s="628">
        <v>6.6680000000000005E-5</v>
      </c>
      <c r="F145" s="303">
        <f t="shared" si="32"/>
        <v>981.06697416000009</v>
      </c>
      <c r="G145" s="426"/>
      <c r="H145" s="318">
        <v>0</v>
      </c>
      <c r="I145" s="628">
        <v>6.6680000000000005E-5</v>
      </c>
      <c r="J145" s="303">
        <f t="shared" si="33"/>
        <v>0</v>
      </c>
      <c r="K145" s="737"/>
      <c r="L145" s="426"/>
      <c r="M145" s="426"/>
      <c r="N145" s="426"/>
      <c r="O145" s="426"/>
      <c r="P145" s="426"/>
      <c r="Q145" s="426"/>
      <c r="R145" s="426"/>
      <c r="S145" s="426"/>
      <c r="T145" s="426"/>
      <c r="U145" s="426"/>
      <c r="V145" s="426"/>
      <c r="W145" s="426"/>
      <c r="X145" s="426"/>
      <c r="Y145" s="426"/>
      <c r="Z145" s="426"/>
    </row>
    <row r="146" spans="1:26" ht="15.75" customHeight="1">
      <c r="A146" s="472" t="str">
        <f t="shared" si="31"/>
        <v>DRYCORE</v>
      </c>
      <c r="B146" s="540" t="s">
        <v>788</v>
      </c>
      <c r="C146" s="598"/>
      <c r="D146" s="318">
        <v>0</v>
      </c>
      <c r="E146" s="628">
        <v>6.6680000000000005E-5</v>
      </c>
      <c r="F146" s="303">
        <f t="shared" si="32"/>
        <v>0</v>
      </c>
      <c r="G146" s="426"/>
      <c r="H146" s="318">
        <v>7031411</v>
      </c>
      <c r="I146" s="628">
        <v>6.6680000000000005E-5</v>
      </c>
      <c r="J146" s="303">
        <f t="shared" si="33"/>
        <v>468.85448548000005</v>
      </c>
      <c r="K146" s="737"/>
      <c r="L146" s="426"/>
      <c r="M146" s="426"/>
      <c r="N146" s="426"/>
      <c r="O146" s="426"/>
      <c r="P146" s="426"/>
      <c r="Q146" s="426"/>
      <c r="R146" s="426"/>
      <c r="S146" s="426"/>
      <c r="T146" s="426"/>
      <c r="U146" s="426"/>
      <c r="V146" s="426"/>
      <c r="W146" s="426"/>
      <c r="X146" s="426"/>
      <c r="Y146" s="426"/>
      <c r="Z146" s="426"/>
    </row>
    <row r="147" spans="1:26" ht="14.25" customHeight="1">
      <c r="A147" s="472" t="str">
        <f t="shared" si="31"/>
        <v/>
      </c>
      <c r="B147" s="544"/>
      <c r="C147" s="536"/>
      <c r="D147" s="318">
        <v>0</v>
      </c>
      <c r="E147" s="319"/>
      <c r="F147" s="303">
        <f t="shared" si="32"/>
        <v>0</v>
      </c>
      <c r="G147" s="426"/>
      <c r="H147" s="318"/>
      <c r="I147" s="319"/>
      <c r="J147" s="303">
        <f t="shared" si="33"/>
        <v>0</v>
      </c>
      <c r="K147" s="737"/>
      <c r="L147" s="426"/>
      <c r="M147" s="426"/>
      <c r="N147" s="426"/>
      <c r="O147" s="426"/>
      <c r="P147" s="426"/>
      <c r="Q147" s="426"/>
      <c r="R147" s="426"/>
      <c r="S147" s="426"/>
      <c r="T147" s="426"/>
      <c r="U147" s="426"/>
      <c r="V147" s="426"/>
      <c r="W147" s="426"/>
      <c r="X147" s="426"/>
      <c r="Y147" s="426"/>
      <c r="Z147" s="426"/>
    </row>
    <row r="148" spans="1:26" ht="15.75" customHeight="1">
      <c r="A148" s="472" t="str">
        <f t="shared" si="31"/>
        <v>(volumes for the test year is loss adjusted)</v>
      </c>
      <c r="B148" s="544"/>
      <c r="C148" s="536"/>
      <c r="D148" s="319"/>
      <c r="E148" s="319"/>
      <c r="F148" s="303">
        <f t="shared" si="32"/>
        <v>0</v>
      </c>
      <c r="G148" s="426"/>
      <c r="H148" s="319"/>
      <c r="I148" s="319"/>
      <c r="J148" s="303">
        <f t="shared" si="33"/>
        <v>0</v>
      </c>
      <c r="K148" s="738"/>
      <c r="L148" s="426"/>
      <c r="M148" s="426"/>
      <c r="N148" s="426"/>
      <c r="O148" s="426"/>
      <c r="P148" s="426"/>
      <c r="Q148" s="426"/>
      <c r="R148" s="426"/>
      <c r="S148" s="426"/>
      <c r="T148" s="426"/>
      <c r="U148" s="426"/>
      <c r="V148" s="426"/>
      <c r="W148" s="426"/>
      <c r="X148" s="426"/>
      <c r="Y148" s="426"/>
      <c r="Z148" s="426"/>
    </row>
    <row r="149" spans="1:26" ht="15.75" customHeight="1">
      <c r="A149" s="535" t="s">
        <v>818</v>
      </c>
      <c r="B149" s="474"/>
      <c r="C149" s="536"/>
      <c r="D149" s="552"/>
      <c r="E149" s="472"/>
      <c r="F149" s="303">
        <f>SUM(F138:F148)</f>
        <v>243139.93742316522</v>
      </c>
      <c r="G149" s="472"/>
      <c r="H149" s="472"/>
      <c r="I149" s="472"/>
      <c r="J149" s="303">
        <f>SUM(J138:J148)</f>
        <v>266666.54895259481</v>
      </c>
      <c r="K149" s="548">
        <f>F149+J149</f>
        <v>509806.48637576005</v>
      </c>
      <c r="L149" s="426"/>
      <c r="M149" s="426"/>
      <c r="N149" s="426"/>
      <c r="O149" s="426"/>
      <c r="P149" s="426"/>
      <c r="Q149" s="426"/>
      <c r="R149" s="426"/>
      <c r="S149" s="426"/>
      <c r="T149" s="426"/>
      <c r="U149" s="426"/>
      <c r="V149" s="426"/>
      <c r="W149" s="426"/>
      <c r="X149" s="426"/>
      <c r="Y149" s="426"/>
      <c r="Z149" s="426"/>
    </row>
    <row r="150" spans="1:26" ht="15.75" customHeight="1">
      <c r="A150" s="426"/>
      <c r="B150" s="426"/>
      <c r="C150" s="426"/>
      <c r="D150" s="426"/>
      <c r="E150" s="426"/>
      <c r="F150" s="426"/>
      <c r="G150" s="426"/>
      <c r="H150" s="426"/>
      <c r="I150" s="426"/>
      <c r="J150" s="426"/>
      <c r="K150" s="426"/>
      <c r="L150" s="426"/>
      <c r="M150" s="426"/>
      <c r="N150" s="426"/>
      <c r="O150" s="426"/>
      <c r="P150" s="426"/>
      <c r="Q150" s="426"/>
      <c r="R150" s="426"/>
      <c r="S150" s="426"/>
      <c r="T150" s="426"/>
      <c r="U150" s="426"/>
      <c r="V150" s="426"/>
      <c r="W150" s="426"/>
      <c r="X150" s="426"/>
      <c r="Y150" s="426"/>
      <c r="Z150" s="426"/>
    </row>
    <row r="151" spans="1:26" ht="15.75" customHeight="1">
      <c r="A151" s="531" t="s">
        <v>832</v>
      </c>
      <c r="B151" s="743"/>
      <c r="C151" s="532"/>
      <c r="D151" s="745"/>
      <c r="E151" s="743"/>
      <c r="F151" s="736"/>
      <c r="G151" s="433"/>
      <c r="H151" s="736"/>
      <c r="I151" s="743"/>
      <c r="J151" s="736" t="s">
        <v>815</v>
      </c>
      <c r="K151" s="745" t="s">
        <v>144</v>
      </c>
      <c r="L151" s="426"/>
      <c r="M151" s="426"/>
      <c r="N151" s="426"/>
      <c r="O151" s="426"/>
      <c r="P151" s="426"/>
      <c r="Q151" s="426"/>
      <c r="R151" s="426"/>
      <c r="S151" s="426"/>
      <c r="T151" s="426"/>
      <c r="U151" s="426"/>
      <c r="V151" s="426"/>
      <c r="W151" s="426"/>
      <c r="X151" s="426"/>
      <c r="Y151" s="426"/>
      <c r="Z151" s="426"/>
    </row>
    <row r="152" spans="1:26" ht="15.75" customHeight="1">
      <c r="A152" s="535" t="s">
        <v>820</v>
      </c>
      <c r="B152" s="652"/>
      <c r="C152" s="532"/>
      <c r="D152" s="654"/>
      <c r="E152" s="652"/>
      <c r="F152" s="738"/>
      <c r="G152" s="433"/>
      <c r="H152" s="738"/>
      <c r="I152" s="652"/>
      <c r="J152" s="738"/>
      <c r="K152" s="740"/>
      <c r="L152" s="545"/>
      <c r="M152" s="426"/>
      <c r="N152" s="426"/>
      <c r="O152" s="426"/>
      <c r="P152" s="426"/>
      <c r="Q152" s="426"/>
      <c r="R152" s="426"/>
      <c r="S152" s="426"/>
      <c r="T152" s="426"/>
      <c r="U152" s="426"/>
      <c r="V152" s="426"/>
      <c r="W152" s="426"/>
      <c r="X152" s="426"/>
      <c r="Y152" s="426"/>
      <c r="Z152" s="426"/>
    </row>
    <row r="153" spans="1:26" ht="15.75" customHeight="1">
      <c r="A153" s="544" t="s">
        <v>597</v>
      </c>
      <c r="B153" s="599" t="s">
        <v>833</v>
      </c>
      <c r="C153" s="536"/>
      <c r="D153" s="318">
        <v>362676</v>
      </c>
      <c r="E153" s="600">
        <v>0.45</v>
      </c>
      <c r="F153" s="303">
        <f t="shared" ref="F153:F160" si="34">D153*E153*12</f>
        <v>1958450.4000000001</v>
      </c>
      <c r="G153" s="426"/>
      <c r="H153" s="319"/>
      <c r="I153" s="601">
        <f t="shared" ref="I153:I154" si="35">E153</f>
        <v>0.45</v>
      </c>
      <c r="J153" s="303">
        <f t="shared" ref="J153:J160" si="36">H153*I153*12</f>
        <v>0</v>
      </c>
      <c r="K153" s="753"/>
      <c r="L153" s="545"/>
      <c r="M153" s="426"/>
      <c r="N153" s="426"/>
      <c r="O153" s="426"/>
      <c r="P153" s="426"/>
      <c r="Q153" s="426"/>
      <c r="R153" s="426"/>
      <c r="S153" s="426"/>
      <c r="T153" s="426"/>
      <c r="U153" s="426"/>
      <c r="V153" s="426"/>
      <c r="W153" s="426"/>
      <c r="X153" s="426"/>
      <c r="Y153" s="426"/>
      <c r="Z153" s="426"/>
    </row>
    <row r="154" spans="1:26" ht="15.75" customHeight="1">
      <c r="A154" s="546" t="s">
        <v>834</v>
      </c>
      <c r="B154" s="599" t="s">
        <v>833</v>
      </c>
      <c r="C154" s="536"/>
      <c r="D154" s="318">
        <v>26536</v>
      </c>
      <c r="E154" s="600">
        <v>0.45</v>
      </c>
      <c r="F154" s="303">
        <f t="shared" si="34"/>
        <v>143294.40000000002</v>
      </c>
      <c r="G154" s="426"/>
      <c r="H154" s="319"/>
      <c r="I154" s="601">
        <f t="shared" si="35"/>
        <v>0.45</v>
      </c>
      <c r="J154" s="303">
        <f t="shared" si="36"/>
        <v>0</v>
      </c>
      <c r="K154" s="631"/>
      <c r="L154" s="545"/>
      <c r="M154" s="426"/>
      <c r="N154" s="426"/>
      <c r="O154" s="426"/>
      <c r="P154" s="426"/>
      <c r="Q154" s="426"/>
      <c r="R154" s="426"/>
      <c r="S154" s="426"/>
      <c r="T154" s="426"/>
      <c r="U154" s="426"/>
      <c r="V154" s="426"/>
      <c r="W154" s="426"/>
      <c r="X154" s="426"/>
      <c r="Y154" s="426"/>
      <c r="Z154" s="426"/>
    </row>
    <row r="155" spans="1:26" ht="15.75" customHeight="1">
      <c r="A155" s="546"/>
      <c r="B155" s="474"/>
      <c r="C155" s="536"/>
      <c r="D155" s="319"/>
      <c r="E155" s="319"/>
      <c r="F155" s="303">
        <f t="shared" si="34"/>
        <v>0</v>
      </c>
      <c r="G155" s="426"/>
      <c r="H155" s="319"/>
      <c r="I155" s="319"/>
      <c r="J155" s="303">
        <f t="shared" si="36"/>
        <v>0</v>
      </c>
      <c r="K155" s="631"/>
      <c r="L155" s="545"/>
      <c r="M155" s="426"/>
      <c r="N155" s="426"/>
      <c r="O155" s="426"/>
      <c r="P155" s="426"/>
      <c r="Q155" s="426"/>
      <c r="R155" s="426"/>
      <c r="S155" s="426"/>
      <c r="T155" s="426"/>
      <c r="U155" s="426"/>
      <c r="V155" s="426"/>
      <c r="W155" s="426"/>
      <c r="X155" s="426"/>
      <c r="Y155" s="426"/>
      <c r="Z155" s="426"/>
    </row>
    <row r="156" spans="1:26" ht="15.75" customHeight="1">
      <c r="A156" s="546"/>
      <c r="B156" s="474"/>
      <c r="C156" s="536"/>
      <c r="D156" s="319"/>
      <c r="E156" s="319"/>
      <c r="F156" s="303">
        <f t="shared" si="34"/>
        <v>0</v>
      </c>
      <c r="G156" s="426"/>
      <c r="H156" s="319"/>
      <c r="I156" s="319"/>
      <c r="J156" s="303">
        <f t="shared" si="36"/>
        <v>0</v>
      </c>
      <c r="K156" s="631"/>
      <c r="L156" s="545"/>
      <c r="M156" s="426"/>
      <c r="N156" s="426"/>
      <c r="O156" s="426"/>
      <c r="P156" s="426"/>
      <c r="Q156" s="426"/>
      <c r="R156" s="426"/>
      <c r="S156" s="426"/>
      <c r="T156" s="426"/>
      <c r="U156" s="426"/>
      <c r="V156" s="426"/>
      <c r="W156" s="426"/>
      <c r="X156" s="426"/>
      <c r="Y156" s="426"/>
      <c r="Z156" s="426"/>
    </row>
    <row r="157" spans="1:26" ht="15.75" customHeight="1">
      <c r="A157" s="546"/>
      <c r="B157" s="474"/>
      <c r="C157" s="536"/>
      <c r="D157" s="319"/>
      <c r="E157" s="319"/>
      <c r="F157" s="303">
        <f t="shared" si="34"/>
        <v>0</v>
      </c>
      <c r="G157" s="426"/>
      <c r="H157" s="319"/>
      <c r="I157" s="319"/>
      <c r="J157" s="303">
        <f t="shared" si="36"/>
        <v>0</v>
      </c>
      <c r="K157" s="631"/>
      <c r="L157" s="545"/>
      <c r="M157" s="426"/>
      <c r="N157" s="426"/>
      <c r="O157" s="426"/>
      <c r="P157" s="426"/>
      <c r="Q157" s="426"/>
      <c r="R157" s="426"/>
      <c r="S157" s="426"/>
      <c r="T157" s="426"/>
      <c r="U157" s="426"/>
      <c r="V157" s="426"/>
      <c r="W157" s="426"/>
      <c r="X157" s="426"/>
      <c r="Y157" s="426"/>
      <c r="Z157" s="426"/>
    </row>
    <row r="158" spans="1:26" ht="15.75" customHeight="1">
      <c r="A158" s="546"/>
      <c r="B158" s="474"/>
      <c r="C158" s="536"/>
      <c r="D158" s="319"/>
      <c r="E158" s="319"/>
      <c r="F158" s="303">
        <f t="shared" si="34"/>
        <v>0</v>
      </c>
      <c r="G158" s="426"/>
      <c r="H158" s="319"/>
      <c r="I158" s="319"/>
      <c r="J158" s="303">
        <f t="shared" si="36"/>
        <v>0</v>
      </c>
      <c r="K158" s="631"/>
      <c r="L158" s="545"/>
      <c r="M158" s="426"/>
      <c r="N158" s="426"/>
      <c r="O158" s="426"/>
      <c r="P158" s="426"/>
      <c r="Q158" s="426"/>
      <c r="R158" s="426"/>
      <c r="S158" s="426"/>
      <c r="T158" s="426"/>
      <c r="U158" s="426"/>
      <c r="V158" s="426"/>
      <c r="W158" s="426"/>
      <c r="X158" s="426"/>
      <c r="Y158" s="426"/>
      <c r="Z158" s="426"/>
    </row>
    <row r="159" spans="1:26" ht="15.75" customHeight="1">
      <c r="A159" s="546"/>
      <c r="B159" s="474"/>
      <c r="C159" s="536"/>
      <c r="D159" s="319"/>
      <c r="E159" s="319"/>
      <c r="F159" s="303">
        <f t="shared" si="34"/>
        <v>0</v>
      </c>
      <c r="G159" s="426"/>
      <c r="H159" s="319"/>
      <c r="I159" s="319"/>
      <c r="J159" s="303">
        <f t="shared" si="36"/>
        <v>0</v>
      </c>
      <c r="K159" s="631"/>
      <c r="L159" s="545"/>
      <c r="M159" s="426"/>
      <c r="N159" s="426"/>
      <c r="O159" s="426"/>
      <c r="P159" s="426"/>
      <c r="Q159" s="426"/>
      <c r="R159" s="426"/>
      <c r="S159" s="426"/>
      <c r="T159" s="426"/>
      <c r="U159" s="426"/>
      <c r="V159" s="426"/>
      <c r="W159" s="426"/>
      <c r="X159" s="426"/>
      <c r="Y159" s="426"/>
      <c r="Z159" s="426"/>
    </row>
    <row r="160" spans="1:26" ht="15.75" customHeight="1">
      <c r="A160" s="546"/>
      <c r="B160" s="474"/>
      <c r="C160" s="536"/>
      <c r="D160" s="319"/>
      <c r="E160" s="319"/>
      <c r="F160" s="303">
        <f t="shared" si="34"/>
        <v>0</v>
      </c>
      <c r="G160" s="426"/>
      <c r="H160" s="319"/>
      <c r="I160" s="319"/>
      <c r="J160" s="303">
        <f t="shared" si="36"/>
        <v>0</v>
      </c>
      <c r="K160" s="602"/>
      <c r="L160" s="545"/>
      <c r="M160" s="426"/>
      <c r="N160" s="426"/>
      <c r="O160" s="426"/>
      <c r="P160" s="426"/>
      <c r="Q160" s="426"/>
      <c r="R160" s="426"/>
      <c r="S160" s="426"/>
      <c r="T160" s="426"/>
      <c r="U160" s="426"/>
      <c r="V160" s="426"/>
      <c r="W160" s="426"/>
      <c r="X160" s="426"/>
      <c r="Y160" s="426"/>
      <c r="Z160" s="426"/>
    </row>
    <row r="161" spans="1:26" ht="15.75" customHeight="1">
      <c r="A161" s="535" t="s">
        <v>818</v>
      </c>
      <c r="B161" s="474"/>
      <c r="C161" s="536"/>
      <c r="D161" s="472"/>
      <c r="E161" s="472"/>
      <c r="F161" s="303">
        <f>SUM(F153:F160)</f>
        <v>2101744.8000000003</v>
      </c>
      <c r="G161" s="472"/>
      <c r="H161" s="472"/>
      <c r="I161" s="472"/>
      <c r="J161" s="303">
        <f>SUM(J153:J160)</f>
        <v>0</v>
      </c>
      <c r="K161" s="303">
        <f>F161+J161</f>
        <v>2101744.8000000003</v>
      </c>
      <c r="L161" s="426"/>
      <c r="M161" s="426"/>
      <c r="N161" s="426"/>
      <c r="O161" s="426"/>
      <c r="P161" s="426"/>
      <c r="Q161" s="426"/>
      <c r="R161" s="426"/>
      <c r="S161" s="426"/>
      <c r="T161" s="426"/>
      <c r="U161" s="426"/>
      <c r="V161" s="426"/>
      <c r="W161" s="426"/>
      <c r="X161" s="426"/>
      <c r="Y161" s="426"/>
      <c r="Z161" s="426"/>
    </row>
    <row r="162" spans="1:26" ht="15.75" customHeight="1">
      <c r="A162" s="472"/>
      <c r="B162" s="472"/>
      <c r="C162" s="536"/>
      <c r="D162" s="472"/>
      <c r="E162" s="472"/>
      <c r="F162" s="472"/>
      <c r="G162" s="472"/>
      <c r="H162" s="472"/>
      <c r="I162" s="472"/>
      <c r="J162" s="472"/>
      <c r="K162" s="426"/>
      <c r="L162" s="426"/>
      <c r="M162" s="426"/>
      <c r="N162" s="426"/>
      <c r="O162" s="426"/>
      <c r="P162" s="426"/>
      <c r="Q162" s="426"/>
      <c r="R162" s="426"/>
      <c r="S162" s="426"/>
      <c r="T162" s="426"/>
      <c r="U162" s="426"/>
      <c r="V162" s="426"/>
      <c r="W162" s="426"/>
      <c r="X162" s="426"/>
      <c r="Y162" s="426"/>
      <c r="Z162" s="426"/>
    </row>
    <row r="163" spans="1:26" ht="15.75" customHeight="1">
      <c r="A163" s="535" t="s">
        <v>835</v>
      </c>
      <c r="B163" s="472"/>
      <c r="C163" s="536"/>
      <c r="D163" s="472"/>
      <c r="E163" s="472"/>
      <c r="F163" s="303">
        <f>SUM(F24+F59+F74+F89+F134+F149+F161+F119)+Q59+Q74</f>
        <v>633669846.95697296</v>
      </c>
      <c r="G163" s="472"/>
      <c r="H163" s="472"/>
      <c r="I163" s="472"/>
      <c r="J163" s="303">
        <f>J24+J44+J59+J74+J89+J104+J119+J134+J149+J161+U59+U74</f>
        <v>617119529.57077956</v>
      </c>
      <c r="K163" s="303">
        <f>F163+J163</f>
        <v>1250789376.5277524</v>
      </c>
      <c r="L163" s="426"/>
      <c r="M163" s="426"/>
      <c r="N163" s="426"/>
      <c r="O163" s="426"/>
      <c r="P163" s="426"/>
      <c r="Q163" s="426"/>
      <c r="R163" s="426"/>
      <c r="S163" s="426"/>
      <c r="T163" s="426"/>
      <c r="U163" s="426"/>
      <c r="V163" s="426"/>
      <c r="W163" s="426"/>
      <c r="X163" s="426"/>
      <c r="Y163" s="426"/>
      <c r="Z163" s="426"/>
    </row>
    <row r="164" spans="1:26" ht="15.75" customHeight="1">
      <c r="A164" s="535" t="s">
        <v>836</v>
      </c>
      <c r="B164" s="603">
        <v>0.23499999999999999</v>
      </c>
      <c r="C164" s="536"/>
      <c r="D164" s="319"/>
      <c r="E164" s="319"/>
      <c r="F164" s="604">
        <f>-F163*B164</f>
        <v>-148912414.03488863</v>
      </c>
      <c r="G164" s="472"/>
      <c r="H164" s="319"/>
      <c r="I164" s="319"/>
      <c r="J164" s="472">
        <v>0</v>
      </c>
      <c r="K164" s="548">
        <f>+F164+J164</f>
        <v>-148912414.03488863</v>
      </c>
      <c r="L164" s="426"/>
      <c r="M164" s="426"/>
      <c r="N164" s="426"/>
      <c r="O164" s="426"/>
      <c r="P164" s="426"/>
      <c r="Q164" s="426"/>
      <c r="R164" s="426"/>
      <c r="S164" s="426"/>
      <c r="T164" s="426"/>
      <c r="U164" s="426"/>
      <c r="V164" s="426"/>
      <c r="W164" s="426"/>
      <c r="X164" s="426"/>
      <c r="Y164" s="426"/>
      <c r="Z164" s="426"/>
    </row>
    <row r="165" spans="1:26" ht="15.75" customHeight="1">
      <c r="A165" s="535" t="s">
        <v>620</v>
      </c>
      <c r="B165" s="605"/>
      <c r="C165" s="606"/>
      <c r="D165" s="535"/>
      <c r="E165" s="535"/>
      <c r="F165" s="607">
        <f>+F163+F164</f>
        <v>484757432.92208433</v>
      </c>
      <c r="G165" s="535"/>
      <c r="H165" s="535"/>
      <c r="I165" s="535"/>
      <c r="J165" s="607">
        <f t="shared" ref="J165:K165" si="37">+J163+J164</f>
        <v>617119529.57077956</v>
      </c>
      <c r="K165" s="607">
        <f t="shared" si="37"/>
        <v>1101876962.4928637</v>
      </c>
      <c r="L165" s="426"/>
      <c r="M165" s="426"/>
      <c r="N165" s="426"/>
      <c r="O165" s="426"/>
      <c r="P165" s="426"/>
      <c r="Q165" s="426"/>
      <c r="R165" s="426"/>
      <c r="S165" s="426"/>
      <c r="T165" s="426"/>
      <c r="U165" s="426"/>
      <c r="V165" s="426"/>
      <c r="W165" s="426"/>
      <c r="X165" s="426"/>
      <c r="Y165" s="426"/>
      <c r="Z165" s="426"/>
    </row>
    <row r="166" spans="1:26" ht="15.75" customHeight="1">
      <c r="A166" s="606"/>
      <c r="B166" s="608"/>
      <c r="C166" s="529"/>
      <c r="D166" s="529"/>
      <c r="E166" s="529"/>
      <c r="F166" s="609"/>
      <c r="G166" s="529"/>
      <c r="H166" s="529"/>
      <c r="I166" s="529"/>
      <c r="J166" s="609"/>
      <c r="K166" s="609"/>
      <c r="L166" s="426"/>
      <c r="M166" s="426"/>
      <c r="N166" s="426"/>
      <c r="O166" s="426"/>
      <c r="P166" s="426"/>
      <c r="Q166" s="426"/>
      <c r="R166" s="426"/>
      <c r="S166" s="426"/>
      <c r="T166" s="426"/>
      <c r="U166" s="426"/>
      <c r="V166" s="426"/>
      <c r="W166" s="426"/>
      <c r="X166" s="426"/>
      <c r="Y166" s="426"/>
      <c r="Z166" s="426"/>
    </row>
    <row r="167" spans="1:26" ht="15.75" customHeight="1">
      <c r="A167" s="536" t="s">
        <v>837</v>
      </c>
      <c r="B167" s="426"/>
      <c r="C167" s="426"/>
      <c r="D167" s="426"/>
      <c r="E167" s="426"/>
      <c r="F167" s="426"/>
      <c r="G167" s="426"/>
      <c r="H167" s="426"/>
      <c r="I167" s="426"/>
      <c r="J167" s="426"/>
      <c r="K167" s="426"/>
      <c r="L167" s="426"/>
      <c r="M167" s="426"/>
      <c r="N167" s="426"/>
      <c r="O167" s="426"/>
      <c r="P167" s="426"/>
      <c r="Q167" s="426"/>
      <c r="R167" s="426"/>
      <c r="S167" s="426"/>
      <c r="T167" s="426"/>
      <c r="U167" s="426"/>
      <c r="V167" s="426"/>
      <c r="W167" s="426"/>
      <c r="X167" s="426"/>
      <c r="Y167" s="426"/>
      <c r="Z167" s="426"/>
    </row>
    <row r="168" spans="1:26" ht="15.75" customHeight="1">
      <c r="A168" s="536" t="s">
        <v>838</v>
      </c>
      <c r="B168" s="426"/>
      <c r="C168" s="426"/>
      <c r="D168" s="426"/>
      <c r="E168" s="426"/>
      <c r="F168" s="426"/>
      <c r="G168" s="426"/>
      <c r="H168" s="426"/>
      <c r="I168" s="426"/>
      <c r="J168" s="426"/>
      <c r="K168" s="426"/>
      <c r="L168" s="426"/>
      <c r="M168" s="426"/>
      <c r="N168" s="426"/>
      <c r="O168" s="426"/>
      <c r="P168" s="426"/>
      <c r="Q168" s="426"/>
      <c r="R168" s="426"/>
      <c r="S168" s="426"/>
      <c r="T168" s="426"/>
      <c r="U168" s="426"/>
      <c r="V168" s="426"/>
      <c r="W168" s="426"/>
      <c r="X168" s="426"/>
      <c r="Y168" s="426"/>
      <c r="Z168" s="426"/>
    </row>
    <row r="169" spans="1:26" ht="15.75" customHeight="1">
      <c r="A169" s="529"/>
      <c r="B169" s="426"/>
      <c r="C169" s="426"/>
      <c r="D169" s="426"/>
      <c r="E169" s="426"/>
      <c r="F169" s="426"/>
      <c r="G169" s="426"/>
      <c r="H169" s="426"/>
      <c r="I169" s="426"/>
      <c r="J169" s="426"/>
      <c r="K169" s="426"/>
      <c r="L169" s="426"/>
      <c r="M169" s="426"/>
      <c r="N169" s="426"/>
      <c r="O169" s="426"/>
      <c r="P169" s="426"/>
      <c r="Q169" s="426"/>
      <c r="R169" s="426"/>
      <c r="S169" s="426"/>
      <c r="T169" s="426"/>
      <c r="U169" s="426"/>
      <c r="V169" s="426"/>
      <c r="W169" s="426"/>
      <c r="X169" s="426"/>
      <c r="Y169" s="426"/>
      <c r="Z169" s="426"/>
    </row>
    <row r="170" spans="1:26" ht="15.75" customHeight="1">
      <c r="A170" s="426"/>
      <c r="B170" s="426"/>
      <c r="C170" s="426"/>
      <c r="D170" s="748" t="str">
        <f>D10 &amp; " - Cop"</f>
        <v>2030 Test Year - Cop</v>
      </c>
      <c r="E170" s="657"/>
      <c r="F170" s="426"/>
      <c r="G170" s="426"/>
      <c r="H170" s="426"/>
      <c r="I170" s="426"/>
      <c r="J170" s="426"/>
      <c r="K170" s="426"/>
      <c r="L170" s="426"/>
      <c r="M170" s="426"/>
      <c r="N170" s="426"/>
      <c r="O170" s="426"/>
      <c r="P170" s="426"/>
      <c r="Q170" s="426"/>
      <c r="R170" s="426"/>
      <c r="S170" s="426"/>
      <c r="T170" s="426"/>
      <c r="U170" s="426"/>
      <c r="V170" s="426"/>
      <c r="W170" s="426"/>
      <c r="X170" s="426"/>
      <c r="Y170" s="426"/>
      <c r="Z170" s="426"/>
    </row>
    <row r="171" spans="1:26" ht="15.75" customHeight="1">
      <c r="A171" s="426"/>
      <c r="B171" s="426"/>
      <c r="C171" s="426"/>
      <c r="D171" s="472" t="s">
        <v>839</v>
      </c>
      <c r="E171" s="610">
        <f>K24</f>
        <v>778492543.57885003</v>
      </c>
      <c r="F171" s="426"/>
      <c r="G171" s="426"/>
      <c r="H171" s="426"/>
      <c r="I171" s="426"/>
      <c r="J171" s="426"/>
      <c r="K171" s="426"/>
      <c r="L171" s="426"/>
      <c r="M171" s="426"/>
      <c r="N171" s="426"/>
      <c r="O171" s="426"/>
      <c r="P171" s="426"/>
      <c r="Q171" s="426"/>
      <c r="R171" s="426"/>
      <c r="S171" s="426"/>
      <c r="T171" s="426"/>
      <c r="U171" s="426"/>
      <c r="V171" s="426"/>
      <c r="W171" s="426"/>
      <c r="X171" s="426"/>
      <c r="Y171" s="426"/>
      <c r="Z171" s="426"/>
    </row>
    <row r="172" spans="1:26" ht="15.75" customHeight="1">
      <c r="A172" s="426"/>
      <c r="B172" s="426"/>
      <c r="C172" s="426"/>
      <c r="D172" s="472" t="s">
        <v>840</v>
      </c>
      <c r="E172" s="549">
        <f>K44</f>
        <v>255242946.76040003</v>
      </c>
      <c r="F172" s="426"/>
      <c r="G172" s="426"/>
      <c r="H172" s="426"/>
      <c r="I172" s="426"/>
      <c r="J172" s="426"/>
      <c r="K172" s="426"/>
      <c r="L172" s="426"/>
      <c r="M172" s="426"/>
      <c r="N172" s="426"/>
      <c r="O172" s="426"/>
      <c r="P172" s="426"/>
      <c r="Q172" s="426"/>
      <c r="R172" s="426"/>
      <c r="S172" s="426"/>
      <c r="T172" s="426"/>
      <c r="U172" s="426"/>
      <c r="V172" s="426"/>
      <c r="W172" s="426"/>
      <c r="X172" s="426"/>
      <c r="Y172" s="426"/>
      <c r="Z172" s="426"/>
    </row>
    <row r="173" spans="1:26" ht="15.75" customHeight="1">
      <c r="A173" s="426"/>
      <c r="B173" s="426"/>
      <c r="C173" s="426"/>
      <c r="D173" s="472" t="s">
        <v>841</v>
      </c>
      <c r="E173" s="549">
        <f>(K89+K104+K119+K134)</f>
        <v>51346106.796664</v>
      </c>
      <c r="F173" s="426"/>
      <c r="G173" s="426"/>
      <c r="H173" s="426"/>
      <c r="I173" s="426"/>
      <c r="J173" s="426"/>
      <c r="K173" s="426"/>
      <c r="L173" s="426"/>
      <c r="M173" s="426"/>
      <c r="N173" s="426"/>
      <c r="O173" s="426"/>
      <c r="P173" s="426"/>
      <c r="Q173" s="426"/>
      <c r="R173" s="426"/>
      <c r="S173" s="426"/>
      <c r="T173" s="426"/>
      <c r="U173" s="426"/>
      <c r="V173" s="426"/>
      <c r="W173" s="426"/>
      <c r="X173" s="426"/>
      <c r="Y173" s="426"/>
      <c r="Z173" s="426"/>
    </row>
    <row r="174" spans="1:26" ht="15.75" customHeight="1">
      <c r="A174" s="426"/>
      <c r="B174" s="426"/>
      <c r="C174" s="426"/>
      <c r="D174" s="472" t="s">
        <v>842</v>
      </c>
      <c r="E174" s="549">
        <f>K59+V59</f>
        <v>104028347.53615901</v>
      </c>
      <c r="F174" s="426"/>
      <c r="G174" s="426"/>
      <c r="H174" s="426"/>
      <c r="I174" s="426"/>
      <c r="J174" s="426"/>
      <c r="K174" s="426"/>
      <c r="L174" s="426"/>
      <c r="M174" s="426"/>
      <c r="N174" s="426"/>
      <c r="O174" s="426"/>
      <c r="P174" s="426"/>
      <c r="Q174" s="426"/>
      <c r="R174" s="426"/>
      <c r="S174" s="426"/>
      <c r="T174" s="426"/>
      <c r="U174" s="426"/>
      <c r="V174" s="426"/>
      <c r="W174" s="426"/>
      <c r="X174" s="426"/>
      <c r="Y174" s="426"/>
      <c r="Z174" s="426"/>
    </row>
    <row r="175" spans="1:26" ht="15.75" customHeight="1">
      <c r="A175" s="426"/>
      <c r="B175" s="426"/>
      <c r="C175" s="426"/>
      <c r="D175" s="472" t="s">
        <v>843</v>
      </c>
      <c r="E175" s="549">
        <f>K74+V74</f>
        <v>59067880.569304004</v>
      </c>
      <c r="F175" s="426"/>
      <c r="G175" s="426"/>
      <c r="H175" s="426"/>
      <c r="I175" s="426"/>
      <c r="J175" s="426"/>
      <c r="K175" s="426"/>
      <c r="L175" s="426"/>
      <c r="M175" s="426"/>
      <c r="N175" s="426"/>
      <c r="O175" s="426"/>
      <c r="P175" s="426"/>
      <c r="Q175" s="426"/>
      <c r="R175" s="426"/>
      <c r="S175" s="426"/>
      <c r="T175" s="426"/>
      <c r="U175" s="426"/>
      <c r="V175" s="426"/>
      <c r="W175" s="426"/>
      <c r="X175" s="426"/>
      <c r="Y175" s="426"/>
      <c r="Z175" s="426"/>
    </row>
    <row r="176" spans="1:26" ht="15.75" customHeight="1">
      <c r="A176" s="426"/>
      <c r="B176" s="426"/>
      <c r="C176" s="426"/>
      <c r="D176" s="472" t="s">
        <v>844</v>
      </c>
      <c r="E176" s="549">
        <f>K149</f>
        <v>509806.48637576005</v>
      </c>
      <c r="F176" s="426"/>
      <c r="G176" s="426"/>
      <c r="H176" s="426"/>
      <c r="I176" s="426"/>
      <c r="J176" s="426"/>
      <c r="K176" s="426"/>
      <c r="L176" s="426"/>
      <c r="M176" s="426"/>
      <c r="N176" s="426"/>
      <c r="O176" s="426"/>
      <c r="P176" s="426"/>
      <c r="Q176" s="426"/>
      <c r="R176" s="426"/>
      <c r="S176" s="426"/>
      <c r="T176" s="426"/>
      <c r="U176" s="426"/>
      <c r="V176" s="426"/>
      <c r="W176" s="426"/>
      <c r="X176" s="426"/>
      <c r="Y176" s="426"/>
      <c r="Z176" s="426"/>
    </row>
    <row r="177" spans="1:26" ht="15.75" customHeight="1">
      <c r="A177" s="426"/>
      <c r="B177" s="426"/>
      <c r="C177" s="426"/>
      <c r="D177" s="472" t="s">
        <v>845</v>
      </c>
      <c r="E177" s="549">
        <f>K161</f>
        <v>2101744.8000000003</v>
      </c>
      <c r="F177" s="426"/>
      <c r="G177" s="426"/>
      <c r="H177" s="426"/>
      <c r="I177" s="426"/>
      <c r="J177" s="426"/>
      <c r="K177" s="426"/>
      <c r="L177" s="426"/>
      <c r="M177" s="426"/>
      <c r="N177" s="426"/>
      <c r="O177" s="426"/>
      <c r="P177" s="426"/>
      <c r="Q177" s="426"/>
      <c r="R177" s="426"/>
      <c r="S177" s="426"/>
      <c r="T177" s="426"/>
      <c r="U177" s="426"/>
      <c r="V177" s="426"/>
      <c r="W177" s="426"/>
      <c r="X177" s="426"/>
      <c r="Y177" s="426"/>
      <c r="Z177" s="426"/>
    </row>
    <row r="178" spans="1:26" ht="15.75" customHeight="1">
      <c r="A178" s="426"/>
      <c r="B178" s="426"/>
      <c r="C178" s="426"/>
      <c r="D178" s="472" t="s">
        <v>846</v>
      </c>
      <c r="E178" s="549">
        <f>+K164</f>
        <v>-148912414.03488863</v>
      </c>
      <c r="F178" s="426"/>
      <c r="G178" s="426"/>
      <c r="H178" s="426"/>
      <c r="I178" s="426"/>
      <c r="J178" s="426"/>
      <c r="K178" s="426"/>
      <c r="L178" s="426"/>
      <c r="M178" s="426"/>
      <c r="N178" s="426"/>
      <c r="O178" s="426"/>
      <c r="P178" s="426"/>
      <c r="Q178" s="426"/>
      <c r="R178" s="426"/>
      <c r="S178" s="426"/>
      <c r="T178" s="426"/>
      <c r="U178" s="426"/>
      <c r="V178" s="426"/>
      <c r="W178" s="426"/>
      <c r="X178" s="426"/>
      <c r="Y178" s="426"/>
      <c r="Z178" s="426"/>
    </row>
    <row r="179" spans="1:26" ht="15.75" customHeight="1">
      <c r="A179" s="426"/>
      <c r="B179" s="426"/>
      <c r="C179" s="426"/>
      <c r="D179" s="535" t="s">
        <v>620</v>
      </c>
      <c r="E179" s="612">
        <f>SUM(E171:E178)</f>
        <v>1101876962.4928641</v>
      </c>
      <c r="F179" s="426"/>
      <c r="G179" s="426"/>
      <c r="H179" s="426"/>
      <c r="I179" s="426"/>
      <c r="J179" s="426"/>
      <c r="K179" s="426"/>
      <c r="L179" s="426"/>
      <c r="M179" s="426"/>
      <c r="N179" s="426"/>
      <c r="O179" s="426"/>
      <c r="P179" s="426"/>
      <c r="Q179" s="426"/>
      <c r="R179" s="426"/>
      <c r="S179" s="426"/>
      <c r="T179" s="426"/>
      <c r="U179" s="426"/>
      <c r="V179" s="426"/>
      <c r="W179" s="426"/>
      <c r="X179" s="426"/>
      <c r="Y179" s="426"/>
      <c r="Z179" s="426"/>
    </row>
    <row r="180" spans="1:26" ht="15.75" customHeight="1">
      <c r="A180" s="426"/>
      <c r="B180" s="426"/>
      <c r="C180" s="426"/>
      <c r="D180" s="426"/>
      <c r="E180" s="524">
        <f>+E179-K165</f>
        <v>0</v>
      </c>
      <c r="F180" s="555"/>
      <c r="G180" s="426"/>
      <c r="H180" s="426"/>
      <c r="I180" s="426"/>
      <c r="J180" s="426"/>
      <c r="K180" s="426"/>
      <c r="L180" s="426"/>
      <c r="M180" s="426"/>
      <c r="N180" s="426"/>
      <c r="O180" s="426"/>
      <c r="P180" s="426"/>
      <c r="Q180" s="426"/>
      <c r="R180" s="426"/>
      <c r="S180" s="426"/>
      <c r="T180" s="426"/>
      <c r="U180" s="426"/>
      <c r="V180" s="426"/>
      <c r="W180" s="426"/>
      <c r="X180" s="426"/>
      <c r="Y180" s="426"/>
      <c r="Z180" s="426"/>
    </row>
    <row r="181" spans="1:26" ht="15.75" customHeight="1">
      <c r="A181" s="426"/>
      <c r="B181" s="426"/>
      <c r="C181" s="426"/>
      <c r="D181" s="426"/>
      <c r="E181" s="426"/>
      <c r="F181" s="426"/>
      <c r="G181" s="426"/>
      <c r="H181" s="426"/>
      <c r="I181" s="426"/>
      <c r="J181" s="426"/>
      <c r="K181" s="426"/>
      <c r="L181" s="426"/>
      <c r="M181" s="426"/>
      <c r="N181" s="426"/>
      <c r="O181" s="426"/>
      <c r="P181" s="426"/>
      <c r="Q181" s="426"/>
      <c r="R181" s="426"/>
      <c r="S181" s="426"/>
      <c r="T181" s="426"/>
      <c r="U181" s="426"/>
      <c r="V181" s="426"/>
      <c r="W181" s="426"/>
      <c r="X181" s="426"/>
      <c r="Y181" s="426"/>
      <c r="Z181" s="426"/>
    </row>
    <row r="182" spans="1:26" ht="15.75" customHeight="1">
      <c r="A182" s="426"/>
      <c r="B182" s="426"/>
      <c r="C182" s="426"/>
      <c r="D182" s="426"/>
      <c r="E182" s="426"/>
      <c r="F182" s="426"/>
      <c r="G182" s="426"/>
      <c r="H182" s="426"/>
      <c r="I182" s="426"/>
      <c r="J182" s="426"/>
      <c r="K182" s="426"/>
      <c r="L182" s="426"/>
      <c r="M182" s="426"/>
      <c r="N182" s="426"/>
      <c r="O182" s="426"/>
      <c r="P182" s="426"/>
      <c r="Q182" s="426"/>
      <c r="R182" s="426"/>
      <c r="S182" s="426"/>
      <c r="T182" s="426"/>
      <c r="U182" s="426"/>
      <c r="V182" s="426"/>
      <c r="W182" s="426"/>
      <c r="X182" s="426"/>
      <c r="Y182" s="426"/>
      <c r="Z182" s="426"/>
    </row>
    <row r="183" spans="1:26" ht="15.75" customHeight="1">
      <c r="A183" s="426"/>
      <c r="B183" s="426"/>
      <c r="C183" s="426"/>
      <c r="D183" s="426"/>
      <c r="E183" s="426"/>
      <c r="F183" s="426"/>
      <c r="G183" s="426"/>
      <c r="H183" s="426"/>
      <c r="I183" s="426"/>
      <c r="J183" s="426"/>
      <c r="K183" s="426"/>
      <c r="L183" s="426"/>
      <c r="M183" s="426"/>
      <c r="N183" s="426"/>
      <c r="O183" s="426"/>
      <c r="P183" s="426"/>
      <c r="Q183" s="426"/>
      <c r="R183" s="426"/>
      <c r="S183" s="426"/>
      <c r="T183" s="426"/>
      <c r="U183" s="426"/>
      <c r="V183" s="426"/>
      <c r="W183" s="426"/>
      <c r="X183" s="426"/>
      <c r="Y183" s="426"/>
      <c r="Z183" s="426"/>
    </row>
    <row r="184" spans="1:26" ht="15.75" customHeight="1">
      <c r="A184" s="426"/>
      <c r="B184" s="426"/>
      <c r="C184" s="426"/>
      <c r="D184" s="426"/>
      <c r="E184" s="426"/>
      <c r="F184" s="426"/>
      <c r="G184" s="426"/>
      <c r="H184" s="426"/>
      <c r="I184" s="426"/>
      <c r="J184" s="426"/>
      <c r="K184" s="426"/>
      <c r="L184" s="426"/>
      <c r="M184" s="426"/>
      <c r="N184" s="426"/>
      <c r="O184" s="426"/>
      <c r="P184" s="426"/>
      <c r="Q184" s="426"/>
      <c r="R184" s="426"/>
      <c r="S184" s="426"/>
      <c r="T184" s="426"/>
      <c r="U184" s="426"/>
      <c r="V184" s="426"/>
      <c r="W184" s="426"/>
      <c r="X184" s="426"/>
      <c r="Y184" s="426"/>
      <c r="Z184" s="426"/>
    </row>
    <row r="185" spans="1:26" ht="15.75" customHeight="1">
      <c r="A185" s="426"/>
      <c r="B185" s="426"/>
      <c r="C185" s="426"/>
      <c r="D185" s="426"/>
      <c r="E185" s="426"/>
      <c r="F185" s="426"/>
      <c r="G185" s="426"/>
      <c r="H185" s="426"/>
      <c r="I185" s="426"/>
      <c r="J185" s="426"/>
      <c r="K185" s="426"/>
      <c r="L185" s="426"/>
      <c r="M185" s="426"/>
      <c r="N185" s="426"/>
      <c r="O185" s="426"/>
      <c r="P185" s="426"/>
      <c r="Q185" s="426"/>
      <c r="R185" s="426"/>
      <c r="S185" s="426"/>
      <c r="T185" s="426"/>
      <c r="U185" s="426"/>
      <c r="V185" s="426"/>
      <c r="W185" s="426"/>
      <c r="X185" s="426"/>
      <c r="Y185" s="426"/>
      <c r="Z185" s="426"/>
    </row>
    <row r="186" spans="1:26" ht="15.75" customHeight="1">
      <c r="A186" s="426"/>
      <c r="B186" s="426"/>
      <c r="C186" s="426"/>
      <c r="D186" s="426"/>
      <c r="E186" s="426"/>
      <c r="F186" s="426"/>
      <c r="G186" s="426"/>
      <c r="H186" s="426"/>
      <c r="I186" s="426"/>
      <c r="J186" s="426"/>
      <c r="K186" s="426"/>
      <c r="L186" s="426"/>
      <c r="M186" s="426"/>
      <c r="N186" s="426"/>
      <c r="O186" s="426"/>
      <c r="P186" s="426"/>
      <c r="Q186" s="426"/>
      <c r="R186" s="426"/>
      <c r="S186" s="426"/>
      <c r="T186" s="426"/>
      <c r="U186" s="426"/>
      <c r="V186" s="426"/>
      <c r="W186" s="426"/>
      <c r="X186" s="426"/>
      <c r="Y186" s="426"/>
      <c r="Z186" s="426"/>
    </row>
    <row r="187" spans="1:26" ht="15.75" customHeight="1">
      <c r="A187" s="426"/>
      <c r="B187" s="426"/>
      <c r="C187" s="426"/>
      <c r="D187" s="426"/>
      <c r="E187" s="426"/>
      <c r="F187" s="426"/>
      <c r="G187" s="426"/>
      <c r="H187" s="426"/>
      <c r="I187" s="426"/>
      <c r="J187" s="426"/>
      <c r="K187" s="426"/>
      <c r="L187" s="426"/>
      <c r="M187" s="426"/>
      <c r="N187" s="426"/>
      <c r="O187" s="426"/>
      <c r="P187" s="426"/>
      <c r="Q187" s="426"/>
      <c r="R187" s="426"/>
      <c r="S187" s="426"/>
      <c r="T187" s="426"/>
      <c r="U187" s="426"/>
      <c r="V187" s="426"/>
      <c r="W187" s="426"/>
      <c r="X187" s="426"/>
      <c r="Y187" s="426"/>
      <c r="Z187" s="426"/>
    </row>
    <row r="188" spans="1:26" ht="15.75" customHeight="1">
      <c r="A188" s="426"/>
      <c r="B188" s="426"/>
      <c r="C188" s="426"/>
      <c r="D188" s="426"/>
      <c r="E188" s="426"/>
      <c r="F188" s="426"/>
      <c r="G188" s="426"/>
      <c r="H188" s="426"/>
      <c r="I188" s="426"/>
      <c r="J188" s="426"/>
      <c r="K188" s="426"/>
      <c r="L188" s="426"/>
      <c r="M188" s="426"/>
      <c r="N188" s="426"/>
      <c r="O188" s="426"/>
      <c r="P188" s="426"/>
      <c r="Q188" s="426"/>
      <c r="R188" s="426"/>
      <c r="S188" s="426"/>
      <c r="T188" s="426"/>
      <c r="U188" s="426"/>
      <c r="V188" s="426"/>
      <c r="W188" s="426"/>
      <c r="X188" s="426"/>
      <c r="Y188" s="426"/>
      <c r="Z188" s="426"/>
    </row>
    <row r="189" spans="1:26" ht="15.75" customHeight="1">
      <c r="A189" s="426"/>
      <c r="B189" s="426"/>
      <c r="C189" s="426"/>
      <c r="D189" s="426"/>
      <c r="E189" s="426"/>
      <c r="F189" s="426"/>
      <c r="G189" s="426"/>
      <c r="H189" s="426"/>
      <c r="I189" s="426"/>
      <c r="J189" s="426"/>
      <c r="K189" s="426"/>
      <c r="L189" s="426"/>
      <c r="M189" s="426"/>
      <c r="N189" s="426"/>
      <c r="O189" s="426"/>
      <c r="P189" s="426"/>
      <c r="Q189" s="426"/>
      <c r="R189" s="426"/>
      <c r="S189" s="426"/>
      <c r="T189" s="426"/>
      <c r="U189" s="426"/>
      <c r="V189" s="426"/>
      <c r="W189" s="426"/>
      <c r="X189" s="426"/>
      <c r="Y189" s="426"/>
      <c r="Z189" s="426"/>
    </row>
    <row r="190" spans="1:26" ht="15.75" customHeight="1">
      <c r="A190" s="426"/>
      <c r="B190" s="426"/>
      <c r="C190" s="426"/>
      <c r="D190" s="426"/>
      <c r="E190" s="426"/>
      <c r="F190" s="426"/>
      <c r="G190" s="426"/>
      <c r="H190" s="426"/>
      <c r="I190" s="426"/>
      <c r="J190" s="426"/>
      <c r="K190" s="426"/>
      <c r="L190" s="426"/>
      <c r="M190" s="426"/>
      <c r="N190" s="426"/>
      <c r="O190" s="426"/>
      <c r="P190" s="426"/>
      <c r="Q190" s="426"/>
      <c r="R190" s="426"/>
      <c r="S190" s="426"/>
      <c r="T190" s="426"/>
      <c r="U190" s="426"/>
      <c r="V190" s="426"/>
      <c r="W190" s="426"/>
      <c r="X190" s="426"/>
      <c r="Y190" s="426"/>
      <c r="Z190" s="426"/>
    </row>
    <row r="191" spans="1:26" ht="15.75" customHeight="1">
      <c r="A191" s="426"/>
      <c r="B191" s="426"/>
      <c r="C191" s="426"/>
      <c r="D191" s="426"/>
      <c r="E191" s="426"/>
      <c r="F191" s="426"/>
      <c r="G191" s="426"/>
      <c r="H191" s="426"/>
      <c r="I191" s="426"/>
      <c r="J191" s="426"/>
      <c r="K191" s="426"/>
      <c r="L191" s="426"/>
      <c r="M191" s="426"/>
      <c r="N191" s="426"/>
      <c r="O191" s="426"/>
      <c r="P191" s="426"/>
      <c r="Q191" s="426"/>
      <c r="R191" s="426"/>
      <c r="S191" s="426"/>
      <c r="T191" s="426"/>
      <c r="U191" s="426"/>
      <c r="V191" s="426"/>
      <c r="W191" s="426"/>
      <c r="X191" s="426"/>
      <c r="Y191" s="426"/>
      <c r="Z191" s="426"/>
    </row>
    <row r="192" spans="1:26" ht="15.75" customHeight="1">
      <c r="A192" s="426"/>
      <c r="B192" s="426"/>
      <c r="C192" s="426"/>
      <c r="D192" s="426"/>
      <c r="E192" s="426"/>
      <c r="F192" s="426"/>
      <c r="G192" s="426"/>
      <c r="H192" s="426"/>
      <c r="I192" s="426"/>
      <c r="J192" s="426"/>
      <c r="K192" s="426"/>
      <c r="L192" s="426"/>
      <c r="M192" s="426"/>
      <c r="N192" s="426"/>
      <c r="O192" s="426"/>
      <c r="P192" s="426"/>
      <c r="Q192" s="426"/>
      <c r="R192" s="426"/>
      <c r="S192" s="426"/>
      <c r="T192" s="426"/>
      <c r="U192" s="426"/>
      <c r="V192" s="426"/>
      <c r="W192" s="426"/>
      <c r="X192" s="426"/>
      <c r="Y192" s="426"/>
      <c r="Z192" s="426"/>
    </row>
    <row r="193" spans="1:26" ht="15.75" customHeight="1">
      <c r="A193" s="426"/>
      <c r="B193" s="426"/>
      <c r="C193" s="426"/>
      <c r="D193" s="426"/>
      <c r="E193" s="426"/>
      <c r="F193" s="426"/>
      <c r="G193" s="426"/>
      <c r="H193" s="426"/>
      <c r="I193" s="426"/>
      <c r="J193" s="426"/>
      <c r="K193" s="426"/>
      <c r="L193" s="426"/>
      <c r="M193" s="426"/>
      <c r="N193" s="426"/>
      <c r="O193" s="426"/>
      <c r="P193" s="426"/>
      <c r="Q193" s="426"/>
      <c r="R193" s="426"/>
      <c r="S193" s="426"/>
      <c r="T193" s="426"/>
      <c r="U193" s="426"/>
      <c r="V193" s="426"/>
      <c r="W193" s="426"/>
      <c r="X193" s="426"/>
      <c r="Y193" s="426"/>
      <c r="Z193" s="426"/>
    </row>
    <row r="194" spans="1:26" ht="15.75" customHeight="1">
      <c r="A194" s="426"/>
      <c r="B194" s="426"/>
      <c r="C194" s="426"/>
      <c r="D194" s="426"/>
      <c r="E194" s="426"/>
      <c r="F194" s="426"/>
      <c r="G194" s="426"/>
      <c r="H194" s="426"/>
      <c r="I194" s="426"/>
      <c r="J194" s="426"/>
      <c r="K194" s="426"/>
      <c r="L194" s="426"/>
      <c r="M194" s="426"/>
      <c r="N194" s="426"/>
      <c r="O194" s="426"/>
      <c r="P194" s="426"/>
      <c r="Q194" s="426"/>
      <c r="R194" s="426"/>
      <c r="S194" s="426"/>
      <c r="T194" s="426"/>
      <c r="U194" s="426"/>
      <c r="V194" s="426"/>
      <c r="W194" s="426"/>
      <c r="X194" s="426"/>
      <c r="Y194" s="426"/>
      <c r="Z194" s="426"/>
    </row>
    <row r="195" spans="1:26" ht="15.75" customHeight="1">
      <c r="A195" s="426"/>
      <c r="B195" s="426"/>
      <c r="C195" s="426"/>
      <c r="D195" s="426"/>
      <c r="E195" s="426"/>
      <c r="F195" s="426"/>
      <c r="G195" s="426"/>
      <c r="H195" s="426"/>
      <c r="I195" s="426"/>
      <c r="J195" s="426"/>
      <c r="K195" s="426"/>
      <c r="L195" s="426"/>
      <c r="M195" s="426"/>
      <c r="N195" s="426"/>
      <c r="O195" s="426"/>
      <c r="P195" s="426"/>
      <c r="Q195" s="426"/>
      <c r="R195" s="426"/>
      <c r="S195" s="426"/>
      <c r="T195" s="426"/>
      <c r="U195" s="426"/>
      <c r="V195" s="426"/>
      <c r="W195" s="426"/>
      <c r="X195" s="426"/>
      <c r="Y195" s="426"/>
      <c r="Z195" s="426"/>
    </row>
    <row r="196" spans="1:26" ht="15.75" customHeight="1">
      <c r="A196" s="426"/>
      <c r="B196" s="426"/>
      <c r="C196" s="426"/>
      <c r="D196" s="426"/>
      <c r="E196" s="426"/>
      <c r="F196" s="426"/>
      <c r="G196" s="426"/>
      <c r="H196" s="426"/>
      <c r="I196" s="426"/>
      <c r="J196" s="426"/>
      <c r="K196" s="426"/>
      <c r="L196" s="426"/>
      <c r="M196" s="426"/>
      <c r="N196" s="426"/>
      <c r="O196" s="426"/>
      <c r="P196" s="426"/>
      <c r="Q196" s="426"/>
      <c r="R196" s="426"/>
      <c r="S196" s="426"/>
      <c r="T196" s="426"/>
      <c r="U196" s="426"/>
      <c r="V196" s="426"/>
      <c r="W196" s="426"/>
      <c r="X196" s="426"/>
      <c r="Y196" s="426"/>
      <c r="Z196" s="426"/>
    </row>
    <row r="197" spans="1:26" ht="15.75" customHeight="1">
      <c r="A197" s="426"/>
      <c r="B197" s="426"/>
      <c r="C197" s="426"/>
      <c r="D197" s="426"/>
      <c r="E197" s="426"/>
      <c r="F197" s="426"/>
      <c r="G197" s="426"/>
      <c r="H197" s="426"/>
      <c r="I197" s="426"/>
      <c r="J197" s="426"/>
      <c r="K197" s="426"/>
      <c r="L197" s="426"/>
      <c r="M197" s="426"/>
      <c r="N197" s="426"/>
      <c r="O197" s="426"/>
      <c r="P197" s="426"/>
      <c r="Q197" s="426"/>
      <c r="R197" s="426"/>
      <c r="S197" s="426"/>
      <c r="T197" s="426"/>
      <c r="U197" s="426"/>
      <c r="V197" s="426"/>
      <c r="W197" s="426"/>
      <c r="X197" s="426"/>
      <c r="Y197" s="426"/>
      <c r="Z197" s="426"/>
    </row>
    <row r="198" spans="1:26" ht="15.75" customHeight="1">
      <c r="A198" s="426"/>
      <c r="B198" s="426"/>
      <c r="C198" s="426"/>
      <c r="D198" s="426"/>
      <c r="E198" s="426"/>
      <c r="F198" s="426"/>
      <c r="G198" s="426"/>
      <c r="H198" s="426"/>
      <c r="I198" s="426"/>
      <c r="J198" s="426"/>
      <c r="K198" s="426"/>
      <c r="L198" s="426"/>
      <c r="M198" s="426"/>
      <c r="N198" s="426"/>
      <c r="O198" s="426"/>
      <c r="P198" s="426"/>
      <c r="Q198" s="426"/>
      <c r="R198" s="426"/>
      <c r="S198" s="426"/>
      <c r="T198" s="426"/>
      <c r="U198" s="426"/>
      <c r="V198" s="426"/>
      <c r="W198" s="426"/>
      <c r="X198" s="426"/>
      <c r="Y198" s="426"/>
      <c r="Z198" s="426"/>
    </row>
    <row r="199" spans="1:26" ht="15.75" customHeight="1">
      <c r="A199" s="426"/>
      <c r="B199" s="426"/>
      <c r="C199" s="426"/>
      <c r="D199" s="426"/>
      <c r="E199" s="426"/>
      <c r="F199" s="426"/>
      <c r="G199" s="426"/>
      <c r="H199" s="426"/>
      <c r="I199" s="426"/>
      <c r="J199" s="426"/>
      <c r="K199" s="426"/>
      <c r="L199" s="426"/>
      <c r="M199" s="426"/>
      <c r="N199" s="426"/>
      <c r="O199" s="426"/>
      <c r="P199" s="426"/>
      <c r="Q199" s="426"/>
      <c r="R199" s="426"/>
      <c r="S199" s="426"/>
      <c r="T199" s="426"/>
      <c r="U199" s="426"/>
      <c r="V199" s="426"/>
      <c r="W199" s="426"/>
      <c r="X199" s="426"/>
      <c r="Y199" s="426"/>
      <c r="Z199" s="426"/>
    </row>
    <row r="200" spans="1:26" ht="15.75" customHeight="1">
      <c r="A200" s="426"/>
      <c r="B200" s="426"/>
      <c r="C200" s="426"/>
      <c r="D200" s="426"/>
      <c r="E200" s="426"/>
      <c r="F200" s="426"/>
      <c r="G200" s="426"/>
      <c r="H200" s="426"/>
      <c r="I200" s="426"/>
      <c r="J200" s="426"/>
      <c r="K200" s="426"/>
      <c r="L200" s="426"/>
      <c r="M200" s="426"/>
      <c r="N200" s="426"/>
      <c r="O200" s="426"/>
      <c r="P200" s="426"/>
      <c r="Q200" s="426"/>
      <c r="R200" s="426"/>
      <c r="S200" s="426"/>
      <c r="T200" s="426"/>
      <c r="U200" s="426"/>
      <c r="V200" s="426"/>
      <c r="W200" s="426"/>
      <c r="X200" s="426"/>
      <c r="Y200" s="426"/>
      <c r="Z200" s="426"/>
    </row>
    <row r="201" spans="1:26" ht="15.75" customHeight="1">
      <c r="A201" s="426"/>
      <c r="B201" s="426"/>
      <c r="C201" s="426"/>
      <c r="D201" s="426"/>
      <c r="E201" s="426"/>
      <c r="F201" s="426"/>
      <c r="G201" s="426"/>
      <c r="H201" s="426"/>
      <c r="I201" s="426"/>
      <c r="J201" s="426"/>
      <c r="K201" s="426"/>
      <c r="L201" s="426"/>
      <c r="M201" s="426"/>
      <c r="N201" s="426"/>
      <c r="O201" s="426"/>
      <c r="P201" s="426"/>
      <c r="Q201" s="426"/>
      <c r="R201" s="426"/>
      <c r="S201" s="426"/>
      <c r="T201" s="426"/>
      <c r="U201" s="426"/>
      <c r="V201" s="426"/>
      <c r="W201" s="426"/>
      <c r="X201" s="426"/>
      <c r="Y201" s="426"/>
      <c r="Z201" s="426"/>
    </row>
    <row r="202" spans="1:26" ht="15.75" customHeight="1">
      <c r="A202" s="426"/>
      <c r="B202" s="426"/>
      <c r="C202" s="426"/>
      <c r="D202" s="426"/>
      <c r="E202" s="426"/>
      <c r="F202" s="426"/>
      <c r="G202" s="426"/>
      <c r="H202" s="426"/>
      <c r="I202" s="426"/>
      <c r="J202" s="426"/>
      <c r="K202" s="426"/>
      <c r="L202" s="426"/>
      <c r="M202" s="426"/>
      <c r="N202" s="426"/>
      <c r="O202" s="426"/>
      <c r="P202" s="426"/>
      <c r="Q202" s="426"/>
      <c r="R202" s="426"/>
      <c r="S202" s="426"/>
      <c r="T202" s="426"/>
      <c r="U202" s="426"/>
      <c r="V202" s="426"/>
      <c r="W202" s="426"/>
      <c r="X202" s="426"/>
      <c r="Y202" s="426"/>
      <c r="Z202" s="426"/>
    </row>
    <row r="203" spans="1:26" ht="15.75" customHeight="1">
      <c r="A203" s="426"/>
      <c r="B203" s="426"/>
      <c r="C203" s="426"/>
      <c r="D203" s="426"/>
      <c r="E203" s="426"/>
      <c r="F203" s="426"/>
      <c r="G203" s="426"/>
      <c r="H203" s="426"/>
      <c r="I203" s="426"/>
      <c r="J203" s="426"/>
      <c r="K203" s="426"/>
      <c r="L203" s="426"/>
      <c r="M203" s="426"/>
      <c r="N203" s="426"/>
      <c r="O203" s="426"/>
      <c r="P203" s="426"/>
      <c r="Q203" s="426"/>
      <c r="R203" s="426"/>
      <c r="S203" s="426"/>
      <c r="T203" s="426"/>
      <c r="U203" s="426"/>
      <c r="V203" s="426"/>
      <c r="W203" s="426"/>
      <c r="X203" s="426"/>
      <c r="Y203" s="426"/>
      <c r="Z203" s="426"/>
    </row>
    <row r="204" spans="1:26" ht="15.75" customHeight="1">
      <c r="A204" s="426"/>
      <c r="B204" s="426"/>
      <c r="C204" s="426"/>
      <c r="D204" s="426"/>
      <c r="E204" s="426"/>
      <c r="F204" s="426"/>
      <c r="G204" s="426"/>
      <c r="H204" s="426"/>
      <c r="I204" s="426"/>
      <c r="J204" s="426"/>
      <c r="K204" s="426"/>
      <c r="L204" s="426"/>
      <c r="M204" s="426"/>
      <c r="N204" s="426"/>
      <c r="O204" s="426"/>
      <c r="P204" s="426"/>
      <c r="Q204" s="426"/>
      <c r="R204" s="426"/>
      <c r="S204" s="426"/>
      <c r="T204" s="426"/>
      <c r="U204" s="426"/>
      <c r="V204" s="426"/>
      <c r="W204" s="426"/>
      <c r="X204" s="426"/>
      <c r="Y204" s="426"/>
      <c r="Z204" s="426"/>
    </row>
    <row r="205" spans="1:26" ht="15.75" customHeight="1">
      <c r="A205" s="426"/>
      <c r="B205" s="426"/>
      <c r="C205" s="426"/>
      <c r="D205" s="426"/>
      <c r="E205" s="426"/>
      <c r="F205" s="426"/>
      <c r="G205" s="426"/>
      <c r="H205" s="426"/>
      <c r="I205" s="426"/>
      <c r="J205" s="426"/>
      <c r="K205" s="426"/>
      <c r="L205" s="426"/>
      <c r="M205" s="426"/>
      <c r="N205" s="426"/>
      <c r="O205" s="426"/>
      <c r="P205" s="426"/>
      <c r="Q205" s="426"/>
      <c r="R205" s="426"/>
      <c r="S205" s="426"/>
      <c r="T205" s="426"/>
      <c r="U205" s="426"/>
      <c r="V205" s="426"/>
      <c r="W205" s="426"/>
      <c r="X205" s="426"/>
      <c r="Y205" s="426"/>
      <c r="Z205" s="426"/>
    </row>
    <row r="206" spans="1:26" ht="15.75" customHeight="1">
      <c r="A206" s="426"/>
      <c r="B206" s="426"/>
      <c r="C206" s="426"/>
      <c r="D206" s="426"/>
      <c r="E206" s="426"/>
      <c r="F206" s="426"/>
      <c r="G206" s="426"/>
      <c r="H206" s="426"/>
      <c r="I206" s="426"/>
      <c r="J206" s="426"/>
      <c r="K206" s="426"/>
      <c r="L206" s="426"/>
      <c r="M206" s="426"/>
      <c r="N206" s="426"/>
      <c r="O206" s="426"/>
      <c r="P206" s="426"/>
      <c r="Q206" s="426"/>
      <c r="R206" s="426"/>
      <c r="S206" s="426"/>
      <c r="T206" s="426"/>
      <c r="U206" s="426"/>
      <c r="V206" s="426"/>
      <c r="W206" s="426"/>
      <c r="X206" s="426"/>
      <c r="Y206" s="426"/>
      <c r="Z206" s="426"/>
    </row>
    <row r="207" spans="1:26" ht="15.75" customHeight="1">
      <c r="A207" s="426"/>
      <c r="B207" s="426"/>
      <c r="C207" s="426"/>
      <c r="D207" s="426"/>
      <c r="E207" s="426"/>
      <c r="F207" s="426"/>
      <c r="G207" s="426"/>
      <c r="H207" s="426"/>
      <c r="I207" s="426"/>
      <c r="J207" s="426"/>
      <c r="K207" s="426"/>
      <c r="L207" s="426"/>
      <c r="M207" s="426"/>
      <c r="N207" s="426"/>
      <c r="O207" s="426"/>
      <c r="P207" s="426"/>
      <c r="Q207" s="426"/>
      <c r="R207" s="426"/>
      <c r="S207" s="426"/>
      <c r="T207" s="426"/>
      <c r="U207" s="426"/>
      <c r="V207" s="426"/>
      <c r="W207" s="426"/>
      <c r="X207" s="426"/>
      <c r="Y207" s="426"/>
      <c r="Z207" s="426"/>
    </row>
    <row r="208" spans="1:26" ht="15.75" customHeight="1">
      <c r="A208" s="426"/>
      <c r="B208" s="426"/>
      <c r="C208" s="426"/>
      <c r="D208" s="426"/>
      <c r="E208" s="426"/>
      <c r="F208" s="426"/>
      <c r="G208" s="426"/>
      <c r="H208" s="426"/>
      <c r="I208" s="426"/>
      <c r="J208" s="426"/>
      <c r="K208" s="426"/>
      <c r="L208" s="426"/>
      <c r="M208" s="426"/>
      <c r="N208" s="426"/>
      <c r="O208" s="426"/>
      <c r="P208" s="426"/>
      <c r="Q208" s="426"/>
      <c r="R208" s="426"/>
      <c r="S208" s="426"/>
      <c r="T208" s="426"/>
      <c r="U208" s="426"/>
      <c r="V208" s="426"/>
      <c r="W208" s="426"/>
      <c r="X208" s="426"/>
      <c r="Y208" s="426"/>
      <c r="Z208" s="426"/>
    </row>
    <row r="209" spans="1:26" ht="15.75" customHeight="1">
      <c r="A209" s="426"/>
      <c r="B209" s="426"/>
      <c r="C209" s="426"/>
      <c r="D209" s="426"/>
      <c r="E209" s="426"/>
      <c r="F209" s="426"/>
      <c r="G209" s="426"/>
      <c r="H209" s="426"/>
      <c r="I209" s="426"/>
      <c r="J209" s="426"/>
      <c r="K209" s="426"/>
      <c r="L209" s="426"/>
      <c r="M209" s="426"/>
      <c r="N209" s="426"/>
      <c r="O209" s="426"/>
      <c r="P209" s="426"/>
      <c r="Q209" s="426"/>
      <c r="R209" s="426"/>
      <c r="S209" s="426"/>
      <c r="T209" s="426"/>
      <c r="U209" s="426"/>
      <c r="V209" s="426"/>
      <c r="W209" s="426"/>
      <c r="X209" s="426"/>
      <c r="Y209" s="426"/>
      <c r="Z209" s="426"/>
    </row>
    <row r="210" spans="1:26" ht="15.75" customHeight="1">
      <c r="A210" s="426"/>
      <c r="B210" s="426"/>
      <c r="C210" s="426"/>
      <c r="D210" s="426"/>
      <c r="E210" s="426"/>
      <c r="F210" s="426"/>
      <c r="G210" s="426"/>
      <c r="H210" s="426"/>
      <c r="I210" s="426"/>
      <c r="J210" s="426"/>
      <c r="K210" s="426"/>
      <c r="L210" s="426"/>
      <c r="M210" s="426"/>
      <c r="N210" s="426"/>
      <c r="O210" s="426"/>
      <c r="P210" s="426"/>
      <c r="Q210" s="426"/>
      <c r="R210" s="426"/>
      <c r="S210" s="426"/>
      <c r="T210" s="426"/>
      <c r="U210" s="426"/>
      <c r="V210" s="426"/>
      <c r="W210" s="426"/>
      <c r="X210" s="426"/>
      <c r="Y210" s="426"/>
      <c r="Z210" s="426"/>
    </row>
    <row r="211" spans="1:26" ht="15.75" customHeight="1">
      <c r="A211" s="426"/>
      <c r="B211" s="426"/>
      <c r="C211" s="426"/>
      <c r="D211" s="426"/>
      <c r="E211" s="426"/>
      <c r="F211" s="426"/>
      <c r="G211" s="426"/>
      <c r="H211" s="426"/>
      <c r="I211" s="426"/>
      <c r="J211" s="426"/>
      <c r="K211" s="426"/>
      <c r="L211" s="426"/>
      <c r="M211" s="426"/>
      <c r="N211" s="426"/>
      <c r="O211" s="426"/>
      <c r="P211" s="426"/>
      <c r="Q211" s="426"/>
      <c r="R211" s="426"/>
      <c r="S211" s="426"/>
      <c r="T211" s="426"/>
      <c r="U211" s="426"/>
      <c r="V211" s="426"/>
      <c r="W211" s="426"/>
      <c r="X211" s="426"/>
      <c r="Y211" s="426"/>
      <c r="Z211" s="426"/>
    </row>
    <row r="212" spans="1:26" ht="15.75" customHeight="1">
      <c r="A212" s="426"/>
      <c r="B212" s="426"/>
      <c r="C212" s="426"/>
      <c r="D212" s="426"/>
      <c r="E212" s="426"/>
      <c r="F212" s="426"/>
      <c r="G212" s="426"/>
      <c r="H212" s="426"/>
      <c r="I212" s="426"/>
      <c r="J212" s="426"/>
      <c r="K212" s="426"/>
      <c r="L212" s="426"/>
      <c r="M212" s="426"/>
      <c r="N212" s="426"/>
      <c r="O212" s="426"/>
      <c r="P212" s="426"/>
      <c r="Q212" s="426"/>
      <c r="R212" s="426"/>
      <c r="S212" s="426"/>
      <c r="T212" s="426"/>
      <c r="U212" s="426"/>
      <c r="V212" s="426"/>
      <c r="W212" s="426"/>
      <c r="X212" s="426"/>
      <c r="Y212" s="426"/>
      <c r="Z212" s="426"/>
    </row>
    <row r="213" spans="1:26" ht="15.75" customHeight="1">
      <c r="A213" s="426"/>
      <c r="B213" s="426"/>
      <c r="C213" s="426"/>
      <c r="D213" s="426"/>
      <c r="E213" s="426"/>
      <c r="F213" s="426"/>
      <c r="G213" s="426"/>
      <c r="H213" s="426"/>
      <c r="I213" s="426"/>
      <c r="J213" s="426"/>
      <c r="K213" s="426"/>
      <c r="L213" s="426"/>
      <c r="M213" s="426"/>
      <c r="N213" s="426"/>
      <c r="O213" s="426"/>
      <c r="P213" s="426"/>
      <c r="Q213" s="426"/>
      <c r="R213" s="426"/>
      <c r="S213" s="426"/>
      <c r="T213" s="426"/>
      <c r="U213" s="426"/>
      <c r="V213" s="426"/>
      <c r="W213" s="426"/>
      <c r="X213" s="426"/>
      <c r="Y213" s="426"/>
      <c r="Z213" s="426"/>
    </row>
    <row r="214" spans="1:26" ht="15.75" customHeight="1">
      <c r="A214" s="426"/>
      <c r="B214" s="426"/>
      <c r="C214" s="426"/>
      <c r="D214" s="426"/>
      <c r="E214" s="426"/>
      <c r="F214" s="426"/>
      <c r="G214" s="426"/>
      <c r="H214" s="426"/>
      <c r="I214" s="426"/>
      <c r="J214" s="426"/>
      <c r="K214" s="426"/>
      <c r="L214" s="426"/>
      <c r="M214" s="426"/>
      <c r="N214" s="426"/>
      <c r="O214" s="426"/>
      <c r="P214" s="426"/>
      <c r="Q214" s="426"/>
      <c r="R214" s="426"/>
      <c r="S214" s="426"/>
      <c r="T214" s="426"/>
      <c r="U214" s="426"/>
      <c r="V214" s="426"/>
      <c r="W214" s="426"/>
      <c r="X214" s="426"/>
      <c r="Y214" s="426"/>
      <c r="Z214" s="426"/>
    </row>
    <row r="215" spans="1:26" ht="15.75" customHeight="1">
      <c r="A215" s="426"/>
      <c r="B215" s="426"/>
      <c r="C215" s="426"/>
      <c r="D215" s="426"/>
      <c r="E215" s="426"/>
      <c r="F215" s="426"/>
      <c r="G215" s="426"/>
      <c r="H215" s="426"/>
      <c r="I215" s="426"/>
      <c r="J215" s="426"/>
      <c r="K215" s="426"/>
      <c r="L215" s="426"/>
      <c r="M215" s="426"/>
      <c r="N215" s="426"/>
      <c r="O215" s="426"/>
      <c r="P215" s="426"/>
      <c r="Q215" s="426"/>
      <c r="R215" s="426"/>
      <c r="S215" s="426"/>
      <c r="T215" s="426"/>
      <c r="U215" s="426"/>
      <c r="V215" s="426"/>
      <c r="W215" s="426"/>
      <c r="X215" s="426"/>
      <c r="Y215" s="426"/>
      <c r="Z215" s="426"/>
    </row>
    <row r="216" spans="1:26" ht="15.75" customHeight="1">
      <c r="A216" s="426"/>
      <c r="B216" s="426"/>
      <c r="C216" s="426"/>
      <c r="D216" s="426"/>
      <c r="E216" s="426"/>
      <c r="F216" s="426"/>
      <c r="G216" s="426"/>
      <c r="H216" s="426"/>
      <c r="I216" s="426"/>
      <c r="J216" s="426"/>
      <c r="K216" s="426"/>
      <c r="L216" s="426"/>
      <c r="M216" s="426"/>
      <c r="N216" s="426"/>
      <c r="O216" s="426"/>
      <c r="P216" s="426"/>
      <c r="Q216" s="426"/>
      <c r="R216" s="426"/>
      <c r="S216" s="426"/>
      <c r="T216" s="426"/>
      <c r="U216" s="426"/>
      <c r="V216" s="426"/>
      <c r="W216" s="426"/>
      <c r="X216" s="426"/>
      <c r="Y216" s="426"/>
      <c r="Z216" s="426"/>
    </row>
    <row r="217" spans="1:26" ht="15.75" customHeight="1">
      <c r="A217" s="426"/>
      <c r="B217" s="426"/>
      <c r="C217" s="426"/>
      <c r="D217" s="426"/>
      <c r="E217" s="426"/>
      <c r="F217" s="426"/>
      <c r="G217" s="426"/>
      <c r="H217" s="426"/>
      <c r="I217" s="426"/>
      <c r="J217" s="426"/>
      <c r="K217" s="426"/>
      <c r="L217" s="426"/>
      <c r="M217" s="426"/>
      <c r="N217" s="426"/>
      <c r="O217" s="426"/>
      <c r="P217" s="426"/>
      <c r="Q217" s="426"/>
      <c r="R217" s="426"/>
      <c r="S217" s="426"/>
      <c r="T217" s="426"/>
      <c r="U217" s="426"/>
      <c r="V217" s="426"/>
      <c r="W217" s="426"/>
      <c r="X217" s="426"/>
      <c r="Y217" s="426"/>
      <c r="Z217" s="426"/>
    </row>
    <row r="218" spans="1:26" ht="15.75" customHeight="1">
      <c r="A218" s="426"/>
      <c r="B218" s="426"/>
      <c r="C218" s="426"/>
      <c r="D218" s="426"/>
      <c r="E218" s="426"/>
      <c r="F218" s="426"/>
      <c r="G218" s="426"/>
      <c r="H218" s="426"/>
      <c r="I218" s="426"/>
      <c r="J218" s="426"/>
      <c r="K218" s="426"/>
      <c r="L218" s="426"/>
      <c r="M218" s="426"/>
      <c r="N218" s="426"/>
      <c r="O218" s="426"/>
      <c r="P218" s="426"/>
      <c r="Q218" s="426"/>
      <c r="R218" s="426"/>
      <c r="S218" s="426"/>
      <c r="T218" s="426"/>
      <c r="U218" s="426"/>
      <c r="V218" s="426"/>
      <c r="W218" s="426"/>
      <c r="X218" s="426"/>
      <c r="Y218" s="426"/>
      <c r="Z218" s="426"/>
    </row>
    <row r="219" spans="1:26" ht="15.75" customHeight="1">
      <c r="A219" s="426"/>
      <c r="B219" s="426"/>
      <c r="C219" s="426"/>
      <c r="D219" s="426"/>
      <c r="E219" s="426"/>
      <c r="F219" s="426"/>
      <c r="G219" s="426"/>
      <c r="H219" s="426"/>
      <c r="I219" s="426"/>
      <c r="J219" s="426"/>
      <c r="K219" s="426"/>
      <c r="L219" s="426"/>
      <c r="M219" s="426"/>
      <c r="N219" s="426"/>
      <c r="O219" s="426"/>
      <c r="P219" s="426"/>
      <c r="Q219" s="426"/>
      <c r="R219" s="426"/>
      <c r="S219" s="426"/>
      <c r="T219" s="426"/>
      <c r="U219" s="426"/>
      <c r="V219" s="426"/>
      <c r="W219" s="426"/>
      <c r="X219" s="426"/>
      <c r="Y219" s="426"/>
      <c r="Z219" s="426"/>
    </row>
    <row r="220" spans="1:26" ht="15.75" customHeight="1">
      <c r="A220" s="426"/>
      <c r="B220" s="426"/>
      <c r="C220" s="426"/>
      <c r="D220" s="426"/>
      <c r="E220" s="426"/>
      <c r="F220" s="426"/>
      <c r="G220" s="426"/>
      <c r="H220" s="426"/>
      <c r="I220" s="426"/>
      <c r="J220" s="426"/>
      <c r="K220" s="426"/>
      <c r="L220" s="426"/>
      <c r="M220" s="426"/>
      <c r="N220" s="426"/>
      <c r="O220" s="426"/>
      <c r="P220" s="426"/>
      <c r="Q220" s="426"/>
      <c r="R220" s="426"/>
      <c r="S220" s="426"/>
      <c r="T220" s="426"/>
      <c r="U220" s="426"/>
      <c r="V220" s="426"/>
      <c r="W220" s="426"/>
      <c r="X220" s="426"/>
      <c r="Y220" s="426"/>
      <c r="Z220" s="426"/>
    </row>
    <row r="221" spans="1:26" ht="15.75" customHeight="1">
      <c r="A221" s="426"/>
      <c r="B221" s="426"/>
      <c r="C221" s="426"/>
      <c r="D221" s="426"/>
      <c r="E221" s="426"/>
      <c r="F221" s="426"/>
      <c r="G221" s="426"/>
      <c r="H221" s="426"/>
      <c r="I221" s="426"/>
      <c r="J221" s="426"/>
      <c r="K221" s="426"/>
      <c r="L221" s="426"/>
      <c r="M221" s="426"/>
      <c r="N221" s="426"/>
      <c r="O221" s="426"/>
      <c r="P221" s="426"/>
      <c r="Q221" s="426"/>
      <c r="R221" s="426"/>
      <c r="S221" s="426"/>
      <c r="T221" s="426"/>
      <c r="U221" s="426"/>
      <c r="V221" s="426"/>
      <c r="W221" s="426"/>
      <c r="X221" s="426"/>
      <c r="Y221" s="426"/>
      <c r="Z221" s="426"/>
    </row>
    <row r="222" spans="1:26" ht="15.75" customHeight="1">
      <c r="A222" s="426"/>
      <c r="B222" s="426"/>
      <c r="C222" s="426"/>
      <c r="D222" s="426"/>
      <c r="E222" s="426"/>
      <c r="F222" s="426"/>
      <c r="G222" s="426"/>
      <c r="H222" s="426"/>
      <c r="I222" s="426"/>
      <c r="J222" s="426"/>
      <c r="K222" s="426"/>
      <c r="L222" s="426"/>
      <c r="M222" s="426"/>
      <c r="N222" s="426"/>
      <c r="O222" s="426"/>
      <c r="P222" s="426"/>
      <c r="Q222" s="426"/>
      <c r="R222" s="426"/>
      <c r="S222" s="426"/>
      <c r="T222" s="426"/>
      <c r="U222" s="426"/>
      <c r="V222" s="426"/>
      <c r="W222" s="426"/>
      <c r="X222" s="426"/>
      <c r="Y222" s="426"/>
      <c r="Z222" s="426"/>
    </row>
    <row r="223" spans="1:26" ht="15.75" customHeight="1">
      <c r="A223" s="426"/>
      <c r="B223" s="426"/>
      <c r="C223" s="426"/>
      <c r="D223" s="426"/>
      <c r="E223" s="426"/>
      <c r="F223" s="426"/>
      <c r="G223" s="426"/>
      <c r="H223" s="426"/>
      <c r="I223" s="426"/>
      <c r="J223" s="426"/>
      <c r="K223" s="426"/>
      <c r="L223" s="426"/>
      <c r="M223" s="426"/>
      <c r="N223" s="426"/>
      <c r="O223" s="426"/>
      <c r="P223" s="426"/>
      <c r="Q223" s="426"/>
      <c r="R223" s="426"/>
      <c r="S223" s="426"/>
      <c r="T223" s="426"/>
      <c r="U223" s="426"/>
      <c r="V223" s="426"/>
      <c r="W223" s="426"/>
      <c r="X223" s="426"/>
      <c r="Y223" s="426"/>
      <c r="Z223" s="426"/>
    </row>
    <row r="224" spans="1:26" ht="15.75" customHeight="1">
      <c r="A224" s="426"/>
      <c r="B224" s="426"/>
      <c r="C224" s="426"/>
      <c r="D224" s="426"/>
      <c r="E224" s="426"/>
      <c r="F224" s="426"/>
      <c r="G224" s="426"/>
      <c r="H224" s="426"/>
      <c r="I224" s="426"/>
      <c r="J224" s="426"/>
      <c r="K224" s="426"/>
      <c r="L224" s="426"/>
      <c r="M224" s="426"/>
      <c r="N224" s="426"/>
      <c r="O224" s="426"/>
      <c r="P224" s="426"/>
      <c r="Q224" s="426"/>
      <c r="R224" s="426"/>
      <c r="S224" s="426"/>
      <c r="T224" s="426"/>
      <c r="U224" s="426"/>
      <c r="V224" s="426"/>
      <c r="W224" s="426"/>
      <c r="X224" s="426"/>
      <c r="Y224" s="426"/>
      <c r="Z224" s="426"/>
    </row>
    <row r="225" spans="1:26" ht="15.75" customHeight="1">
      <c r="A225" s="426"/>
      <c r="B225" s="426"/>
      <c r="C225" s="426"/>
      <c r="D225" s="426"/>
      <c r="E225" s="426"/>
      <c r="F225" s="426"/>
      <c r="G225" s="426"/>
      <c r="H225" s="426"/>
      <c r="I225" s="426"/>
      <c r="J225" s="426"/>
      <c r="K225" s="426"/>
      <c r="L225" s="426"/>
      <c r="M225" s="426"/>
      <c r="N225" s="426"/>
      <c r="O225" s="426"/>
      <c r="P225" s="426"/>
      <c r="Q225" s="426"/>
      <c r="R225" s="426"/>
      <c r="S225" s="426"/>
      <c r="T225" s="426"/>
      <c r="U225" s="426"/>
      <c r="V225" s="426"/>
      <c r="W225" s="426"/>
      <c r="X225" s="426"/>
      <c r="Y225" s="426"/>
      <c r="Z225" s="426"/>
    </row>
    <row r="226" spans="1:26" ht="15.75" customHeight="1">
      <c r="A226" s="426"/>
      <c r="B226" s="426"/>
      <c r="C226" s="426"/>
      <c r="D226" s="426"/>
      <c r="E226" s="426"/>
      <c r="F226" s="426"/>
      <c r="G226" s="426"/>
      <c r="H226" s="426"/>
      <c r="I226" s="426"/>
      <c r="J226" s="426"/>
      <c r="K226" s="426"/>
      <c r="L226" s="426"/>
      <c r="M226" s="426"/>
      <c r="N226" s="426"/>
      <c r="O226" s="426"/>
      <c r="P226" s="426"/>
      <c r="Q226" s="426"/>
      <c r="R226" s="426"/>
      <c r="S226" s="426"/>
      <c r="T226" s="426"/>
      <c r="U226" s="426"/>
      <c r="V226" s="426"/>
      <c r="W226" s="426"/>
      <c r="X226" s="426"/>
      <c r="Y226" s="426"/>
      <c r="Z226" s="426"/>
    </row>
    <row r="227" spans="1:26" ht="15.75" customHeight="1">
      <c r="A227" s="426"/>
      <c r="B227" s="426"/>
      <c r="C227" s="426"/>
      <c r="D227" s="426"/>
      <c r="E227" s="426"/>
      <c r="F227" s="426"/>
      <c r="G227" s="426"/>
      <c r="H227" s="426"/>
      <c r="I227" s="426"/>
      <c r="J227" s="426"/>
      <c r="K227" s="426"/>
      <c r="L227" s="426"/>
      <c r="M227" s="426"/>
      <c r="N227" s="426"/>
      <c r="O227" s="426"/>
      <c r="P227" s="426"/>
      <c r="Q227" s="426"/>
      <c r="R227" s="426"/>
      <c r="S227" s="426"/>
      <c r="T227" s="426"/>
      <c r="U227" s="426"/>
      <c r="V227" s="426"/>
      <c r="W227" s="426"/>
      <c r="X227" s="426"/>
      <c r="Y227" s="426"/>
      <c r="Z227" s="426"/>
    </row>
    <row r="228" spans="1:26" ht="15.75" customHeight="1">
      <c r="A228" s="426"/>
      <c r="B228" s="426"/>
      <c r="C228" s="426"/>
      <c r="D228" s="426"/>
      <c r="E228" s="426"/>
      <c r="F228" s="426"/>
      <c r="G228" s="426"/>
      <c r="H228" s="426"/>
      <c r="I228" s="426"/>
      <c r="J228" s="426"/>
      <c r="K228" s="426"/>
      <c r="L228" s="426"/>
      <c r="M228" s="426"/>
      <c r="N228" s="426"/>
      <c r="O228" s="426"/>
      <c r="P228" s="426"/>
      <c r="Q228" s="426"/>
      <c r="R228" s="426"/>
      <c r="S228" s="426"/>
      <c r="T228" s="426"/>
      <c r="U228" s="426"/>
      <c r="V228" s="426"/>
      <c r="W228" s="426"/>
      <c r="X228" s="426"/>
      <c r="Y228" s="426"/>
      <c r="Z228" s="426"/>
    </row>
    <row r="229" spans="1:26" ht="15.75" customHeight="1">
      <c r="A229" s="426"/>
      <c r="B229" s="426"/>
      <c r="C229" s="426"/>
      <c r="D229" s="426"/>
      <c r="E229" s="426"/>
      <c r="F229" s="426"/>
      <c r="G229" s="426"/>
      <c r="H229" s="426"/>
      <c r="I229" s="426"/>
      <c r="J229" s="426"/>
      <c r="K229" s="426"/>
      <c r="L229" s="426"/>
      <c r="M229" s="426"/>
      <c r="N229" s="426"/>
      <c r="O229" s="426"/>
      <c r="P229" s="426"/>
      <c r="Q229" s="426"/>
      <c r="R229" s="426"/>
      <c r="S229" s="426"/>
      <c r="T229" s="426"/>
      <c r="U229" s="426"/>
      <c r="V229" s="426"/>
      <c r="W229" s="426"/>
      <c r="X229" s="426"/>
      <c r="Y229" s="426"/>
      <c r="Z229" s="426"/>
    </row>
    <row r="230" spans="1:26" ht="15.75" customHeight="1">
      <c r="A230" s="426"/>
      <c r="B230" s="426"/>
      <c r="C230" s="426"/>
      <c r="D230" s="426"/>
      <c r="E230" s="426"/>
      <c r="F230" s="426"/>
      <c r="G230" s="426"/>
      <c r="H230" s="426"/>
      <c r="I230" s="426"/>
      <c r="J230" s="426"/>
      <c r="K230" s="426"/>
      <c r="L230" s="426"/>
      <c r="M230" s="426"/>
      <c r="N230" s="426"/>
      <c r="O230" s="426"/>
      <c r="P230" s="426"/>
      <c r="Q230" s="426"/>
      <c r="R230" s="426"/>
      <c r="S230" s="426"/>
      <c r="T230" s="426"/>
      <c r="U230" s="426"/>
      <c r="V230" s="426"/>
      <c r="W230" s="426"/>
      <c r="X230" s="426"/>
      <c r="Y230" s="426"/>
      <c r="Z230" s="426"/>
    </row>
    <row r="231" spans="1:26" ht="15.75" customHeight="1">
      <c r="A231" s="426"/>
      <c r="B231" s="426"/>
      <c r="C231" s="426"/>
      <c r="D231" s="426"/>
      <c r="E231" s="426"/>
      <c r="F231" s="426"/>
      <c r="G231" s="426"/>
      <c r="H231" s="426"/>
      <c r="I231" s="426"/>
      <c r="J231" s="426"/>
      <c r="K231" s="426"/>
      <c r="L231" s="426"/>
      <c r="M231" s="426"/>
      <c r="N231" s="426"/>
      <c r="O231" s="426"/>
      <c r="P231" s="426"/>
      <c r="Q231" s="426"/>
      <c r="R231" s="426"/>
      <c r="S231" s="426"/>
      <c r="T231" s="426"/>
      <c r="U231" s="426"/>
      <c r="V231" s="426"/>
      <c r="W231" s="426"/>
      <c r="X231" s="426"/>
      <c r="Y231" s="426"/>
      <c r="Z231" s="426"/>
    </row>
    <row r="232" spans="1:26" ht="15.75" customHeight="1">
      <c r="A232" s="426"/>
      <c r="B232" s="426"/>
      <c r="C232" s="426"/>
      <c r="D232" s="426"/>
      <c r="E232" s="426"/>
      <c r="F232" s="426"/>
      <c r="G232" s="426"/>
      <c r="H232" s="426"/>
      <c r="I232" s="426"/>
      <c r="J232" s="426"/>
      <c r="K232" s="426"/>
      <c r="L232" s="426"/>
      <c r="M232" s="426"/>
      <c r="N232" s="426"/>
      <c r="O232" s="426"/>
      <c r="P232" s="426"/>
      <c r="Q232" s="426"/>
      <c r="R232" s="426"/>
      <c r="S232" s="426"/>
      <c r="T232" s="426"/>
      <c r="U232" s="426"/>
      <c r="V232" s="426"/>
      <c r="W232" s="426"/>
      <c r="X232" s="426"/>
      <c r="Y232" s="426"/>
      <c r="Z232" s="426"/>
    </row>
    <row r="233" spans="1:26" ht="15.75" customHeight="1">
      <c r="A233" s="426"/>
      <c r="B233" s="426"/>
      <c r="C233" s="426"/>
      <c r="D233" s="426"/>
      <c r="E233" s="426"/>
      <c r="F233" s="426"/>
      <c r="G233" s="426"/>
      <c r="H233" s="426"/>
      <c r="I233" s="426"/>
      <c r="J233" s="426"/>
      <c r="K233" s="426"/>
      <c r="L233" s="426"/>
      <c r="M233" s="426"/>
      <c r="N233" s="426"/>
      <c r="O233" s="426"/>
      <c r="P233" s="426"/>
      <c r="Q233" s="426"/>
      <c r="R233" s="426"/>
      <c r="S233" s="426"/>
      <c r="T233" s="426"/>
      <c r="U233" s="426"/>
      <c r="V233" s="426"/>
      <c r="W233" s="426"/>
      <c r="X233" s="426"/>
      <c r="Y233" s="426"/>
      <c r="Z233" s="426"/>
    </row>
    <row r="234" spans="1:26" ht="15.75" customHeight="1">
      <c r="A234" s="426"/>
      <c r="B234" s="426"/>
      <c r="C234" s="426"/>
      <c r="D234" s="426"/>
      <c r="E234" s="426"/>
      <c r="F234" s="426"/>
      <c r="G234" s="426"/>
      <c r="H234" s="426"/>
      <c r="I234" s="426"/>
      <c r="J234" s="426"/>
      <c r="K234" s="426"/>
      <c r="L234" s="426"/>
      <c r="M234" s="426"/>
      <c r="N234" s="426"/>
      <c r="O234" s="426"/>
      <c r="P234" s="426"/>
      <c r="Q234" s="426"/>
      <c r="R234" s="426"/>
      <c r="S234" s="426"/>
      <c r="T234" s="426"/>
      <c r="U234" s="426"/>
      <c r="V234" s="426"/>
      <c r="W234" s="426"/>
      <c r="X234" s="426"/>
      <c r="Y234" s="426"/>
      <c r="Z234" s="426"/>
    </row>
    <row r="235" spans="1:26" ht="15.75" customHeight="1">
      <c r="A235" s="426"/>
      <c r="B235" s="426"/>
      <c r="C235" s="426"/>
      <c r="D235" s="426"/>
      <c r="E235" s="426"/>
      <c r="F235" s="426"/>
      <c r="G235" s="426"/>
      <c r="H235" s="426"/>
      <c r="I235" s="426"/>
      <c r="J235" s="426"/>
      <c r="K235" s="426"/>
      <c r="L235" s="426"/>
      <c r="M235" s="426"/>
      <c r="N235" s="426"/>
      <c r="O235" s="426"/>
      <c r="P235" s="426"/>
      <c r="Q235" s="426"/>
      <c r="R235" s="426"/>
      <c r="S235" s="426"/>
      <c r="T235" s="426"/>
      <c r="U235" s="426"/>
      <c r="V235" s="426"/>
      <c r="W235" s="426"/>
      <c r="X235" s="426"/>
      <c r="Y235" s="426"/>
      <c r="Z235" s="426"/>
    </row>
    <row r="236" spans="1:26" ht="15.75" customHeight="1">
      <c r="A236" s="426"/>
      <c r="B236" s="426"/>
      <c r="C236" s="426"/>
      <c r="D236" s="426"/>
      <c r="E236" s="426"/>
      <c r="F236" s="426"/>
      <c r="G236" s="426"/>
      <c r="H236" s="426"/>
      <c r="I236" s="426"/>
      <c r="J236" s="426"/>
      <c r="K236" s="426"/>
      <c r="L236" s="426"/>
      <c r="M236" s="426"/>
      <c r="N236" s="426"/>
      <c r="O236" s="426"/>
      <c r="P236" s="426"/>
      <c r="Q236" s="426"/>
      <c r="R236" s="426"/>
      <c r="S236" s="426"/>
      <c r="T236" s="426"/>
      <c r="U236" s="426"/>
      <c r="V236" s="426"/>
      <c r="W236" s="426"/>
      <c r="X236" s="426"/>
      <c r="Y236" s="426"/>
      <c r="Z236" s="426"/>
    </row>
    <row r="237" spans="1:26" ht="15.75" customHeight="1">
      <c r="A237" s="426"/>
      <c r="B237" s="426"/>
      <c r="C237" s="426"/>
      <c r="D237" s="426"/>
      <c r="E237" s="426"/>
      <c r="F237" s="426"/>
      <c r="G237" s="426"/>
      <c r="H237" s="426"/>
      <c r="I237" s="426"/>
      <c r="J237" s="426"/>
      <c r="K237" s="426"/>
      <c r="L237" s="426"/>
      <c r="M237" s="426"/>
      <c r="N237" s="426"/>
      <c r="O237" s="426"/>
      <c r="P237" s="426"/>
      <c r="Q237" s="426"/>
      <c r="R237" s="426"/>
      <c r="S237" s="426"/>
      <c r="T237" s="426"/>
      <c r="U237" s="426"/>
      <c r="V237" s="426"/>
      <c r="W237" s="426"/>
      <c r="X237" s="426"/>
      <c r="Y237" s="426"/>
      <c r="Z237" s="426"/>
    </row>
    <row r="238" spans="1:26" ht="15.75" customHeight="1">
      <c r="A238" s="426"/>
      <c r="B238" s="426"/>
      <c r="C238" s="426"/>
      <c r="D238" s="426"/>
      <c r="E238" s="426"/>
      <c r="F238" s="426"/>
      <c r="G238" s="426"/>
      <c r="H238" s="426"/>
      <c r="I238" s="426"/>
      <c r="J238" s="426"/>
      <c r="K238" s="426"/>
      <c r="L238" s="426"/>
      <c r="M238" s="426"/>
      <c r="N238" s="426"/>
      <c r="O238" s="426"/>
      <c r="P238" s="426"/>
      <c r="Q238" s="426"/>
      <c r="R238" s="426"/>
      <c r="S238" s="426"/>
      <c r="T238" s="426"/>
      <c r="U238" s="426"/>
      <c r="V238" s="426"/>
      <c r="W238" s="426"/>
      <c r="X238" s="426"/>
      <c r="Y238" s="426"/>
      <c r="Z238" s="426"/>
    </row>
    <row r="239" spans="1:26" ht="15.75" customHeight="1">
      <c r="A239" s="426"/>
      <c r="B239" s="426"/>
      <c r="C239" s="426"/>
      <c r="D239" s="426"/>
      <c r="E239" s="426"/>
      <c r="F239" s="426"/>
      <c r="G239" s="426"/>
      <c r="H239" s="426"/>
      <c r="I239" s="426"/>
      <c r="J239" s="426"/>
      <c r="K239" s="426"/>
      <c r="L239" s="426"/>
      <c r="M239" s="426"/>
      <c r="N239" s="426"/>
      <c r="O239" s="426"/>
      <c r="P239" s="426"/>
      <c r="Q239" s="426"/>
      <c r="R239" s="426"/>
      <c r="S239" s="426"/>
      <c r="T239" s="426"/>
      <c r="U239" s="426"/>
      <c r="V239" s="426"/>
      <c r="W239" s="426"/>
      <c r="X239" s="426"/>
      <c r="Y239" s="426"/>
      <c r="Z239" s="426"/>
    </row>
    <row r="240" spans="1:26" ht="15.75" customHeight="1">
      <c r="A240" s="426"/>
      <c r="B240" s="426"/>
      <c r="C240" s="426"/>
      <c r="D240" s="426"/>
      <c r="E240" s="426"/>
      <c r="F240" s="426"/>
      <c r="G240" s="426"/>
      <c r="H240" s="426"/>
      <c r="I240" s="426"/>
      <c r="J240" s="426"/>
      <c r="K240" s="426"/>
      <c r="L240" s="426"/>
      <c r="M240" s="426"/>
      <c r="N240" s="426"/>
      <c r="O240" s="426"/>
      <c r="P240" s="426"/>
      <c r="Q240" s="426"/>
      <c r="R240" s="426"/>
      <c r="S240" s="426"/>
      <c r="T240" s="426"/>
      <c r="U240" s="426"/>
      <c r="V240" s="426"/>
      <c r="W240" s="426"/>
      <c r="X240" s="426"/>
      <c r="Y240" s="426"/>
      <c r="Z240" s="426"/>
    </row>
    <row r="241" spans="1:26" ht="15.75" customHeight="1">
      <c r="A241" s="426"/>
      <c r="B241" s="426"/>
      <c r="C241" s="426"/>
      <c r="D241" s="426"/>
      <c r="E241" s="426"/>
      <c r="F241" s="426"/>
      <c r="G241" s="426"/>
      <c r="H241" s="426"/>
      <c r="I241" s="426"/>
      <c r="J241" s="426"/>
      <c r="K241" s="426"/>
      <c r="L241" s="426"/>
      <c r="M241" s="426"/>
      <c r="N241" s="426"/>
      <c r="O241" s="426"/>
      <c r="P241" s="426"/>
      <c r="Q241" s="426"/>
      <c r="R241" s="426"/>
      <c r="S241" s="426"/>
      <c r="T241" s="426"/>
      <c r="U241" s="426"/>
      <c r="V241" s="426"/>
      <c r="W241" s="426"/>
      <c r="X241" s="426"/>
      <c r="Y241" s="426"/>
      <c r="Z241" s="426"/>
    </row>
    <row r="242" spans="1:26" ht="15.75" customHeight="1">
      <c r="A242" s="426"/>
      <c r="B242" s="426"/>
      <c r="C242" s="426"/>
      <c r="D242" s="426"/>
      <c r="E242" s="426"/>
      <c r="F242" s="426"/>
      <c r="G242" s="426"/>
      <c r="H242" s="426"/>
      <c r="I242" s="426"/>
      <c r="J242" s="426"/>
      <c r="K242" s="426"/>
      <c r="L242" s="426"/>
      <c r="M242" s="426"/>
      <c r="N242" s="426"/>
      <c r="O242" s="426"/>
      <c r="P242" s="426"/>
      <c r="Q242" s="426"/>
      <c r="R242" s="426"/>
      <c r="S242" s="426"/>
      <c r="T242" s="426"/>
      <c r="U242" s="426"/>
      <c r="V242" s="426"/>
      <c r="W242" s="426"/>
      <c r="X242" s="426"/>
      <c r="Y242" s="426"/>
      <c r="Z242" s="426"/>
    </row>
    <row r="243" spans="1:26" ht="15.75" customHeight="1">
      <c r="A243" s="426"/>
      <c r="B243" s="426"/>
      <c r="C243" s="426"/>
      <c r="D243" s="426"/>
      <c r="E243" s="426"/>
      <c r="F243" s="426"/>
      <c r="G243" s="426"/>
      <c r="H243" s="426"/>
      <c r="I243" s="426"/>
      <c r="J243" s="426"/>
      <c r="K243" s="426"/>
      <c r="L243" s="426"/>
      <c r="M243" s="426"/>
      <c r="N243" s="426"/>
      <c r="O243" s="426"/>
      <c r="P243" s="426"/>
      <c r="Q243" s="426"/>
      <c r="R243" s="426"/>
      <c r="S243" s="426"/>
      <c r="T243" s="426"/>
      <c r="U243" s="426"/>
      <c r="V243" s="426"/>
      <c r="W243" s="426"/>
      <c r="X243" s="426"/>
      <c r="Y243" s="426"/>
      <c r="Z243" s="426"/>
    </row>
    <row r="244" spans="1:26" ht="15.75" customHeight="1">
      <c r="A244" s="426"/>
      <c r="B244" s="426"/>
      <c r="C244" s="426"/>
      <c r="D244" s="426"/>
      <c r="E244" s="426"/>
      <c r="F244" s="426"/>
      <c r="G244" s="426"/>
      <c r="H244" s="426"/>
      <c r="I244" s="426"/>
      <c r="J244" s="426"/>
      <c r="K244" s="426"/>
      <c r="L244" s="426"/>
      <c r="M244" s="426"/>
      <c r="N244" s="426"/>
      <c r="O244" s="426"/>
      <c r="P244" s="426"/>
      <c r="Q244" s="426"/>
      <c r="R244" s="426"/>
      <c r="S244" s="426"/>
      <c r="T244" s="426"/>
      <c r="U244" s="426"/>
      <c r="V244" s="426"/>
      <c r="W244" s="426"/>
      <c r="X244" s="426"/>
      <c r="Y244" s="426"/>
      <c r="Z244" s="426"/>
    </row>
    <row r="245" spans="1:26" ht="15.75" customHeight="1">
      <c r="A245" s="426"/>
      <c r="B245" s="426"/>
      <c r="C245" s="426"/>
      <c r="D245" s="426"/>
      <c r="E245" s="426"/>
      <c r="F245" s="426"/>
      <c r="G245" s="426"/>
      <c r="H245" s="426"/>
      <c r="I245" s="426"/>
      <c r="J245" s="426"/>
      <c r="K245" s="426"/>
      <c r="L245" s="426"/>
      <c r="M245" s="426"/>
      <c r="N245" s="426"/>
      <c r="O245" s="426"/>
      <c r="P245" s="426"/>
      <c r="Q245" s="426"/>
      <c r="R245" s="426"/>
      <c r="S245" s="426"/>
      <c r="T245" s="426"/>
      <c r="U245" s="426"/>
      <c r="V245" s="426"/>
      <c r="W245" s="426"/>
      <c r="X245" s="426"/>
      <c r="Y245" s="426"/>
      <c r="Z245" s="426"/>
    </row>
    <row r="246" spans="1:26" ht="15.75" customHeight="1">
      <c r="A246" s="426"/>
      <c r="B246" s="426"/>
      <c r="C246" s="426"/>
      <c r="D246" s="426"/>
      <c r="E246" s="426"/>
      <c r="F246" s="426"/>
      <c r="G246" s="426"/>
      <c r="H246" s="426"/>
      <c r="I246" s="426"/>
      <c r="J246" s="426"/>
      <c r="K246" s="426"/>
      <c r="L246" s="426"/>
      <c r="M246" s="426"/>
      <c r="N246" s="426"/>
      <c r="O246" s="426"/>
      <c r="P246" s="426"/>
      <c r="Q246" s="426"/>
      <c r="R246" s="426"/>
      <c r="S246" s="426"/>
      <c r="T246" s="426"/>
      <c r="U246" s="426"/>
      <c r="V246" s="426"/>
      <c r="W246" s="426"/>
      <c r="X246" s="426"/>
      <c r="Y246" s="426"/>
      <c r="Z246" s="426"/>
    </row>
    <row r="247" spans="1:26" ht="15.75" customHeight="1">
      <c r="A247" s="426"/>
      <c r="B247" s="426"/>
      <c r="C247" s="426"/>
      <c r="D247" s="426"/>
      <c r="E247" s="426"/>
      <c r="F247" s="426"/>
      <c r="G247" s="426"/>
      <c r="H247" s="426"/>
      <c r="I247" s="426"/>
      <c r="J247" s="426"/>
      <c r="K247" s="426"/>
      <c r="L247" s="426"/>
      <c r="M247" s="426"/>
      <c r="N247" s="426"/>
      <c r="O247" s="426"/>
      <c r="P247" s="426"/>
      <c r="Q247" s="426"/>
      <c r="R247" s="426"/>
      <c r="S247" s="426"/>
      <c r="T247" s="426"/>
      <c r="U247" s="426"/>
      <c r="V247" s="426"/>
      <c r="W247" s="426"/>
      <c r="X247" s="426"/>
      <c r="Y247" s="426"/>
      <c r="Z247" s="426"/>
    </row>
    <row r="248" spans="1:26" ht="15.75" customHeight="1">
      <c r="A248" s="426"/>
      <c r="B248" s="426"/>
      <c r="C248" s="426"/>
      <c r="D248" s="426"/>
      <c r="E248" s="426"/>
      <c r="F248" s="426"/>
      <c r="G248" s="426"/>
      <c r="H248" s="426"/>
      <c r="I248" s="426"/>
      <c r="J248" s="426"/>
      <c r="K248" s="426"/>
      <c r="L248" s="426"/>
      <c r="M248" s="426"/>
      <c r="N248" s="426"/>
      <c r="O248" s="426"/>
      <c r="P248" s="426"/>
      <c r="Q248" s="426"/>
      <c r="R248" s="426"/>
      <c r="S248" s="426"/>
      <c r="T248" s="426"/>
      <c r="U248" s="426"/>
      <c r="V248" s="426"/>
      <c r="W248" s="426"/>
      <c r="X248" s="426"/>
      <c r="Y248" s="426"/>
      <c r="Z248" s="426"/>
    </row>
    <row r="249" spans="1:26" ht="15.75" customHeight="1">
      <c r="A249" s="426"/>
      <c r="B249" s="426"/>
      <c r="C249" s="426"/>
      <c r="D249" s="426"/>
      <c r="E249" s="426"/>
      <c r="F249" s="426"/>
      <c r="G249" s="426"/>
      <c r="H249" s="426"/>
      <c r="I249" s="426"/>
      <c r="J249" s="426"/>
      <c r="K249" s="426"/>
      <c r="L249" s="426"/>
      <c r="M249" s="426"/>
      <c r="N249" s="426"/>
      <c r="O249" s="426"/>
      <c r="P249" s="426"/>
      <c r="Q249" s="426"/>
      <c r="R249" s="426"/>
      <c r="S249" s="426"/>
      <c r="T249" s="426"/>
      <c r="U249" s="426"/>
      <c r="V249" s="426"/>
      <c r="W249" s="426"/>
      <c r="X249" s="426"/>
      <c r="Y249" s="426"/>
      <c r="Z249" s="426"/>
    </row>
    <row r="250" spans="1:26" ht="15.75" customHeight="1">
      <c r="A250" s="426"/>
      <c r="B250" s="426"/>
      <c r="C250" s="426"/>
      <c r="D250" s="426"/>
      <c r="E250" s="426"/>
      <c r="F250" s="426"/>
      <c r="G250" s="426"/>
      <c r="H250" s="426"/>
      <c r="I250" s="426"/>
      <c r="J250" s="426"/>
      <c r="K250" s="426"/>
      <c r="L250" s="426"/>
      <c r="M250" s="426"/>
      <c r="N250" s="426"/>
      <c r="O250" s="426"/>
      <c r="P250" s="426"/>
      <c r="Q250" s="426"/>
      <c r="R250" s="426"/>
      <c r="S250" s="426"/>
      <c r="T250" s="426"/>
      <c r="U250" s="426"/>
      <c r="V250" s="426"/>
      <c r="W250" s="426"/>
      <c r="X250" s="426"/>
      <c r="Y250" s="426"/>
      <c r="Z250" s="426"/>
    </row>
    <row r="251" spans="1:26" ht="15.75" customHeight="1">
      <c r="A251" s="426"/>
      <c r="B251" s="426"/>
      <c r="C251" s="426"/>
      <c r="D251" s="426"/>
      <c r="E251" s="426"/>
      <c r="F251" s="426"/>
      <c r="G251" s="426"/>
      <c r="H251" s="426"/>
      <c r="I251" s="426"/>
      <c r="J251" s="426"/>
      <c r="K251" s="426"/>
      <c r="L251" s="426"/>
      <c r="M251" s="426"/>
      <c r="N251" s="426"/>
      <c r="O251" s="426"/>
      <c r="P251" s="426"/>
      <c r="Q251" s="426"/>
      <c r="R251" s="426"/>
      <c r="S251" s="426"/>
      <c r="T251" s="426"/>
      <c r="U251" s="426"/>
      <c r="V251" s="426"/>
      <c r="W251" s="426"/>
      <c r="X251" s="426"/>
      <c r="Y251" s="426"/>
      <c r="Z251" s="426"/>
    </row>
    <row r="252" spans="1:26" ht="15.75" customHeight="1">
      <c r="A252" s="426"/>
      <c r="B252" s="426"/>
      <c r="C252" s="426"/>
      <c r="D252" s="426"/>
      <c r="E252" s="426"/>
      <c r="F252" s="426"/>
      <c r="G252" s="426"/>
      <c r="H252" s="426"/>
      <c r="I252" s="426"/>
      <c r="J252" s="426"/>
      <c r="K252" s="426"/>
      <c r="L252" s="426"/>
      <c r="M252" s="426"/>
      <c r="N252" s="426"/>
      <c r="O252" s="426"/>
      <c r="P252" s="426"/>
      <c r="Q252" s="426"/>
      <c r="R252" s="426"/>
      <c r="S252" s="426"/>
      <c r="T252" s="426"/>
      <c r="U252" s="426"/>
      <c r="V252" s="426"/>
      <c r="W252" s="426"/>
      <c r="X252" s="426"/>
      <c r="Y252" s="426"/>
      <c r="Z252" s="426"/>
    </row>
    <row r="253" spans="1:26" ht="15.75" customHeight="1">
      <c r="A253" s="426"/>
      <c r="B253" s="426"/>
      <c r="C253" s="426"/>
      <c r="D253" s="426"/>
      <c r="E253" s="426"/>
      <c r="F253" s="426"/>
      <c r="G253" s="426"/>
      <c r="H253" s="426"/>
      <c r="I253" s="426"/>
      <c r="J253" s="426"/>
      <c r="K253" s="426"/>
      <c r="L253" s="426"/>
      <c r="M253" s="426"/>
      <c r="N253" s="426"/>
      <c r="O253" s="426"/>
      <c r="P253" s="426"/>
      <c r="Q253" s="426"/>
      <c r="R253" s="426"/>
      <c r="S253" s="426"/>
      <c r="T253" s="426"/>
      <c r="U253" s="426"/>
      <c r="V253" s="426"/>
      <c r="W253" s="426"/>
      <c r="X253" s="426"/>
      <c r="Y253" s="426"/>
      <c r="Z253" s="426"/>
    </row>
    <row r="254" spans="1:26" ht="15.75" customHeight="1">
      <c r="A254" s="426"/>
      <c r="B254" s="426"/>
      <c r="C254" s="426"/>
      <c r="D254" s="426"/>
      <c r="E254" s="426"/>
      <c r="F254" s="426"/>
      <c r="G254" s="426"/>
      <c r="H254" s="426"/>
      <c r="I254" s="426"/>
      <c r="J254" s="426"/>
      <c r="K254" s="426"/>
      <c r="L254" s="426"/>
      <c r="M254" s="426"/>
      <c r="N254" s="426"/>
      <c r="O254" s="426"/>
      <c r="P254" s="426"/>
      <c r="Q254" s="426"/>
      <c r="R254" s="426"/>
      <c r="S254" s="426"/>
      <c r="T254" s="426"/>
      <c r="U254" s="426"/>
      <c r="V254" s="426"/>
      <c r="W254" s="426"/>
      <c r="X254" s="426"/>
      <c r="Y254" s="426"/>
      <c r="Z254" s="426"/>
    </row>
    <row r="255" spans="1:26" ht="15.75" customHeight="1">
      <c r="A255" s="426"/>
      <c r="B255" s="426"/>
      <c r="C255" s="426"/>
      <c r="D255" s="426"/>
      <c r="E255" s="426"/>
      <c r="F255" s="426"/>
      <c r="G255" s="426"/>
      <c r="H255" s="426"/>
      <c r="I255" s="426"/>
      <c r="J255" s="426"/>
      <c r="K255" s="426"/>
      <c r="L255" s="426"/>
      <c r="M255" s="426"/>
      <c r="N255" s="426"/>
      <c r="O255" s="426"/>
      <c r="P255" s="426"/>
      <c r="Q255" s="426"/>
      <c r="R255" s="426"/>
      <c r="S255" s="426"/>
      <c r="T255" s="426"/>
      <c r="U255" s="426"/>
      <c r="V255" s="426"/>
      <c r="W255" s="426"/>
      <c r="X255" s="426"/>
      <c r="Y255" s="426"/>
      <c r="Z255" s="426"/>
    </row>
    <row r="256" spans="1:26" ht="15.75" customHeight="1">
      <c r="A256" s="426"/>
      <c r="B256" s="426"/>
      <c r="C256" s="426"/>
      <c r="D256" s="426"/>
      <c r="E256" s="426"/>
      <c r="F256" s="426"/>
      <c r="G256" s="426"/>
      <c r="H256" s="426"/>
      <c r="I256" s="426"/>
      <c r="J256" s="426"/>
      <c r="K256" s="426"/>
      <c r="L256" s="426"/>
      <c r="M256" s="426"/>
      <c r="N256" s="426"/>
      <c r="O256" s="426"/>
      <c r="P256" s="426"/>
      <c r="Q256" s="426"/>
      <c r="R256" s="426"/>
      <c r="S256" s="426"/>
      <c r="T256" s="426"/>
      <c r="U256" s="426"/>
      <c r="V256" s="426"/>
      <c r="W256" s="426"/>
      <c r="X256" s="426"/>
      <c r="Y256" s="426"/>
      <c r="Z256" s="426"/>
    </row>
    <row r="257" spans="1:26" ht="15.75" customHeight="1">
      <c r="A257" s="426"/>
      <c r="B257" s="426"/>
      <c r="C257" s="426"/>
      <c r="D257" s="426"/>
      <c r="E257" s="426"/>
      <c r="F257" s="426"/>
      <c r="G257" s="426"/>
      <c r="H257" s="426"/>
      <c r="I257" s="426"/>
      <c r="J257" s="426"/>
      <c r="K257" s="426"/>
      <c r="L257" s="426"/>
      <c r="M257" s="426"/>
      <c r="N257" s="426"/>
      <c r="O257" s="426"/>
      <c r="P257" s="426"/>
      <c r="Q257" s="426"/>
      <c r="R257" s="426"/>
      <c r="S257" s="426"/>
      <c r="T257" s="426"/>
      <c r="U257" s="426"/>
      <c r="V257" s="426"/>
      <c r="W257" s="426"/>
      <c r="X257" s="426"/>
      <c r="Y257" s="426"/>
      <c r="Z257" s="426"/>
    </row>
    <row r="258" spans="1:26" ht="15.75" customHeight="1">
      <c r="A258" s="426"/>
      <c r="B258" s="426"/>
      <c r="C258" s="426"/>
      <c r="D258" s="426"/>
      <c r="E258" s="426"/>
      <c r="F258" s="426"/>
      <c r="G258" s="426"/>
      <c r="H258" s="426"/>
      <c r="I258" s="426"/>
      <c r="J258" s="426"/>
      <c r="K258" s="426"/>
      <c r="L258" s="426"/>
      <c r="M258" s="426"/>
      <c r="N258" s="426"/>
      <c r="O258" s="426"/>
      <c r="P258" s="426"/>
      <c r="Q258" s="426"/>
      <c r="R258" s="426"/>
      <c r="S258" s="426"/>
      <c r="T258" s="426"/>
      <c r="U258" s="426"/>
      <c r="V258" s="426"/>
      <c r="W258" s="426"/>
      <c r="X258" s="426"/>
      <c r="Y258" s="426"/>
      <c r="Z258" s="426"/>
    </row>
    <row r="259" spans="1:26" ht="15.75" customHeight="1">
      <c r="A259" s="426"/>
      <c r="B259" s="426"/>
      <c r="C259" s="426"/>
      <c r="D259" s="426"/>
      <c r="E259" s="426"/>
      <c r="F259" s="426"/>
      <c r="G259" s="426"/>
      <c r="H259" s="426"/>
      <c r="I259" s="426"/>
      <c r="J259" s="426"/>
      <c r="K259" s="426"/>
      <c r="L259" s="426"/>
      <c r="M259" s="426"/>
      <c r="N259" s="426"/>
      <c r="O259" s="426"/>
      <c r="P259" s="426"/>
      <c r="Q259" s="426"/>
      <c r="R259" s="426"/>
      <c r="S259" s="426"/>
      <c r="T259" s="426"/>
      <c r="U259" s="426"/>
      <c r="V259" s="426"/>
      <c r="W259" s="426"/>
      <c r="X259" s="426"/>
      <c r="Y259" s="426"/>
      <c r="Z259" s="426"/>
    </row>
    <row r="260" spans="1:26" ht="15.75" customHeight="1">
      <c r="A260" s="426"/>
      <c r="B260" s="426"/>
      <c r="C260" s="426"/>
      <c r="D260" s="426"/>
      <c r="E260" s="426"/>
      <c r="F260" s="426"/>
      <c r="G260" s="426"/>
      <c r="H260" s="426"/>
      <c r="I260" s="426"/>
      <c r="J260" s="426"/>
      <c r="K260" s="426"/>
      <c r="L260" s="426"/>
      <c r="M260" s="426"/>
      <c r="N260" s="426"/>
      <c r="O260" s="426"/>
      <c r="P260" s="426"/>
      <c r="Q260" s="426"/>
      <c r="R260" s="426"/>
      <c r="S260" s="426"/>
      <c r="T260" s="426"/>
      <c r="U260" s="426"/>
      <c r="V260" s="426"/>
      <c r="W260" s="426"/>
      <c r="X260" s="426"/>
      <c r="Y260" s="426"/>
      <c r="Z260" s="426"/>
    </row>
    <row r="261" spans="1:26" ht="15.75" customHeight="1">
      <c r="A261" s="426"/>
      <c r="B261" s="426"/>
      <c r="C261" s="426"/>
      <c r="D261" s="426"/>
      <c r="E261" s="426"/>
      <c r="F261" s="426"/>
      <c r="G261" s="426"/>
      <c r="H261" s="426"/>
      <c r="I261" s="426"/>
      <c r="J261" s="426"/>
      <c r="K261" s="426"/>
      <c r="L261" s="426"/>
      <c r="M261" s="426"/>
      <c r="N261" s="426"/>
      <c r="O261" s="426"/>
      <c r="P261" s="426"/>
      <c r="Q261" s="426"/>
      <c r="R261" s="426"/>
      <c r="S261" s="426"/>
      <c r="T261" s="426"/>
      <c r="U261" s="426"/>
      <c r="V261" s="426"/>
      <c r="W261" s="426"/>
      <c r="X261" s="426"/>
      <c r="Y261" s="426"/>
      <c r="Z261" s="426"/>
    </row>
    <row r="262" spans="1:26" ht="15.75" customHeight="1">
      <c r="A262" s="426"/>
      <c r="B262" s="426"/>
      <c r="C262" s="426"/>
      <c r="D262" s="426"/>
      <c r="E262" s="426"/>
      <c r="F262" s="426"/>
      <c r="G262" s="426"/>
      <c r="H262" s="426"/>
      <c r="I262" s="426"/>
      <c r="J262" s="426"/>
      <c r="K262" s="426"/>
      <c r="L262" s="426"/>
      <c r="M262" s="426"/>
      <c r="N262" s="426"/>
      <c r="O262" s="426"/>
      <c r="P262" s="426"/>
      <c r="Q262" s="426"/>
      <c r="R262" s="426"/>
      <c r="S262" s="426"/>
      <c r="T262" s="426"/>
      <c r="U262" s="426"/>
      <c r="V262" s="426"/>
      <c r="W262" s="426"/>
      <c r="X262" s="426"/>
      <c r="Y262" s="426"/>
      <c r="Z262" s="426"/>
    </row>
    <row r="263" spans="1:26" ht="15.75" customHeight="1">
      <c r="A263" s="426"/>
      <c r="B263" s="426"/>
      <c r="C263" s="426"/>
      <c r="D263" s="426"/>
      <c r="E263" s="426"/>
      <c r="F263" s="426"/>
      <c r="G263" s="426"/>
      <c r="H263" s="426"/>
      <c r="I263" s="426"/>
      <c r="J263" s="426"/>
      <c r="K263" s="426"/>
      <c r="L263" s="426"/>
      <c r="M263" s="426"/>
      <c r="N263" s="426"/>
      <c r="O263" s="426"/>
      <c r="P263" s="426"/>
      <c r="Q263" s="426"/>
      <c r="R263" s="426"/>
      <c r="S263" s="426"/>
      <c r="T263" s="426"/>
      <c r="U263" s="426"/>
      <c r="V263" s="426"/>
      <c r="W263" s="426"/>
      <c r="X263" s="426"/>
      <c r="Y263" s="426"/>
      <c r="Z263" s="426"/>
    </row>
    <row r="264" spans="1:26" ht="15.75" customHeight="1">
      <c r="A264" s="426"/>
      <c r="B264" s="426"/>
      <c r="C264" s="426"/>
      <c r="D264" s="426"/>
      <c r="E264" s="426"/>
      <c r="F264" s="426"/>
      <c r="G264" s="426"/>
      <c r="H264" s="426"/>
      <c r="I264" s="426"/>
      <c r="J264" s="426"/>
      <c r="K264" s="426"/>
      <c r="L264" s="426"/>
      <c r="M264" s="426"/>
      <c r="N264" s="426"/>
      <c r="O264" s="426"/>
      <c r="P264" s="426"/>
      <c r="Q264" s="426"/>
      <c r="R264" s="426"/>
      <c r="S264" s="426"/>
      <c r="T264" s="426"/>
      <c r="U264" s="426"/>
      <c r="V264" s="426"/>
      <c r="W264" s="426"/>
      <c r="X264" s="426"/>
      <c r="Y264" s="426"/>
      <c r="Z264" s="426"/>
    </row>
    <row r="265" spans="1:26" ht="15.75" customHeight="1">
      <c r="A265" s="426"/>
      <c r="B265" s="426"/>
      <c r="C265" s="426"/>
      <c r="D265" s="426"/>
      <c r="E265" s="426"/>
      <c r="F265" s="426"/>
      <c r="G265" s="426"/>
      <c r="H265" s="426"/>
      <c r="I265" s="426"/>
      <c r="J265" s="426"/>
      <c r="K265" s="426"/>
      <c r="L265" s="426"/>
      <c r="M265" s="426"/>
      <c r="N265" s="426"/>
      <c r="O265" s="426"/>
      <c r="P265" s="426"/>
      <c r="Q265" s="426"/>
      <c r="R265" s="426"/>
      <c r="S265" s="426"/>
      <c r="T265" s="426"/>
      <c r="U265" s="426"/>
      <c r="V265" s="426"/>
      <c r="W265" s="426"/>
      <c r="X265" s="426"/>
      <c r="Y265" s="426"/>
      <c r="Z265" s="426"/>
    </row>
    <row r="266" spans="1:26" ht="15.75" customHeight="1">
      <c r="A266" s="426"/>
      <c r="B266" s="426"/>
      <c r="C266" s="426"/>
      <c r="D266" s="426"/>
      <c r="E266" s="426"/>
      <c r="F266" s="426"/>
      <c r="G266" s="426"/>
      <c r="H266" s="426"/>
      <c r="I266" s="426"/>
      <c r="J266" s="426"/>
      <c r="K266" s="426"/>
      <c r="L266" s="426"/>
      <c r="M266" s="426"/>
      <c r="N266" s="426"/>
      <c r="O266" s="426"/>
      <c r="P266" s="426"/>
      <c r="Q266" s="426"/>
      <c r="R266" s="426"/>
      <c r="S266" s="426"/>
      <c r="T266" s="426"/>
      <c r="U266" s="426"/>
      <c r="V266" s="426"/>
      <c r="W266" s="426"/>
      <c r="X266" s="426"/>
      <c r="Y266" s="426"/>
      <c r="Z266" s="426"/>
    </row>
    <row r="267" spans="1:26" ht="15.75" customHeight="1">
      <c r="A267" s="426"/>
      <c r="B267" s="426"/>
      <c r="C267" s="426"/>
      <c r="D267" s="426"/>
      <c r="E267" s="426"/>
      <c r="F267" s="426"/>
      <c r="G267" s="426"/>
      <c r="H267" s="426"/>
      <c r="I267" s="426"/>
      <c r="J267" s="426"/>
      <c r="K267" s="426"/>
      <c r="L267" s="426"/>
      <c r="M267" s="426"/>
      <c r="N267" s="426"/>
      <c r="O267" s="426"/>
      <c r="P267" s="426"/>
      <c r="Q267" s="426"/>
      <c r="R267" s="426"/>
      <c r="S267" s="426"/>
      <c r="T267" s="426"/>
      <c r="U267" s="426"/>
      <c r="V267" s="426"/>
      <c r="W267" s="426"/>
      <c r="X267" s="426"/>
      <c r="Y267" s="426"/>
      <c r="Z267" s="426"/>
    </row>
    <row r="268" spans="1:26" ht="15.75" customHeight="1">
      <c r="A268" s="426"/>
      <c r="B268" s="426"/>
      <c r="C268" s="426"/>
      <c r="D268" s="426"/>
      <c r="E268" s="426"/>
      <c r="F268" s="426"/>
      <c r="G268" s="426"/>
      <c r="H268" s="426"/>
      <c r="I268" s="426"/>
      <c r="J268" s="426"/>
      <c r="K268" s="426"/>
      <c r="L268" s="426"/>
      <c r="M268" s="426"/>
      <c r="N268" s="426"/>
      <c r="O268" s="426"/>
      <c r="P268" s="426"/>
      <c r="Q268" s="426"/>
      <c r="R268" s="426"/>
      <c r="S268" s="426"/>
      <c r="T268" s="426"/>
      <c r="U268" s="426"/>
      <c r="V268" s="426"/>
      <c r="W268" s="426"/>
      <c r="X268" s="426"/>
      <c r="Y268" s="426"/>
      <c r="Z268" s="426"/>
    </row>
    <row r="269" spans="1:26" ht="15.75" customHeight="1">
      <c r="A269" s="426"/>
      <c r="B269" s="426"/>
      <c r="C269" s="426"/>
      <c r="D269" s="426"/>
      <c r="E269" s="426"/>
      <c r="F269" s="426"/>
      <c r="G269" s="426"/>
      <c r="H269" s="426"/>
      <c r="I269" s="426"/>
      <c r="J269" s="426"/>
      <c r="K269" s="426"/>
      <c r="L269" s="426"/>
      <c r="M269" s="426"/>
      <c r="N269" s="426"/>
      <c r="O269" s="426"/>
      <c r="P269" s="426"/>
      <c r="Q269" s="426"/>
      <c r="R269" s="426"/>
      <c r="S269" s="426"/>
      <c r="T269" s="426"/>
      <c r="U269" s="426"/>
      <c r="V269" s="426"/>
      <c r="W269" s="426"/>
      <c r="X269" s="426"/>
      <c r="Y269" s="426"/>
      <c r="Z269" s="426"/>
    </row>
    <row r="270" spans="1:26" ht="15.75" customHeight="1">
      <c r="A270" s="426"/>
      <c r="B270" s="426"/>
      <c r="C270" s="426"/>
      <c r="D270" s="426"/>
      <c r="E270" s="426"/>
      <c r="F270" s="426"/>
      <c r="G270" s="426"/>
      <c r="H270" s="426"/>
      <c r="I270" s="426"/>
      <c r="J270" s="426"/>
      <c r="K270" s="426"/>
      <c r="L270" s="426"/>
      <c r="M270" s="426"/>
      <c r="N270" s="426"/>
      <c r="O270" s="426"/>
      <c r="P270" s="426"/>
      <c r="Q270" s="426"/>
      <c r="R270" s="426"/>
      <c r="S270" s="426"/>
      <c r="T270" s="426"/>
      <c r="U270" s="426"/>
      <c r="V270" s="426"/>
      <c r="W270" s="426"/>
      <c r="X270" s="426"/>
      <c r="Y270" s="426"/>
      <c r="Z270" s="426"/>
    </row>
    <row r="271" spans="1:26" ht="15.75" customHeight="1">
      <c r="A271" s="426"/>
      <c r="B271" s="426"/>
      <c r="C271" s="426"/>
      <c r="D271" s="426"/>
      <c r="E271" s="426"/>
      <c r="F271" s="426"/>
      <c r="G271" s="426"/>
      <c r="H271" s="426"/>
      <c r="I271" s="426"/>
      <c r="J271" s="426"/>
      <c r="K271" s="426"/>
      <c r="L271" s="426"/>
      <c r="M271" s="426"/>
      <c r="N271" s="426"/>
      <c r="O271" s="426"/>
      <c r="P271" s="426"/>
      <c r="Q271" s="426"/>
      <c r="R271" s="426"/>
      <c r="S271" s="426"/>
      <c r="T271" s="426"/>
      <c r="U271" s="426"/>
      <c r="V271" s="426"/>
      <c r="W271" s="426"/>
      <c r="X271" s="426"/>
      <c r="Y271" s="426"/>
      <c r="Z271" s="426"/>
    </row>
    <row r="272" spans="1:26" ht="15.75" customHeight="1">
      <c r="A272" s="426"/>
      <c r="B272" s="426"/>
      <c r="C272" s="426"/>
      <c r="D272" s="426"/>
      <c r="E272" s="426"/>
      <c r="F272" s="426"/>
      <c r="G272" s="426"/>
      <c r="H272" s="426"/>
      <c r="I272" s="426"/>
      <c r="J272" s="426"/>
      <c r="K272" s="426"/>
      <c r="L272" s="426"/>
      <c r="M272" s="426"/>
      <c r="N272" s="426"/>
      <c r="O272" s="426"/>
      <c r="P272" s="426"/>
      <c r="Q272" s="426"/>
      <c r="R272" s="426"/>
      <c r="S272" s="426"/>
      <c r="T272" s="426"/>
      <c r="U272" s="426"/>
      <c r="V272" s="426"/>
      <c r="W272" s="426"/>
      <c r="X272" s="426"/>
      <c r="Y272" s="426"/>
      <c r="Z272" s="426"/>
    </row>
    <row r="273" spans="1:26" ht="15.75" customHeight="1">
      <c r="A273" s="426"/>
      <c r="B273" s="426"/>
      <c r="C273" s="426"/>
      <c r="D273" s="426"/>
      <c r="E273" s="426"/>
      <c r="F273" s="426"/>
      <c r="G273" s="426"/>
      <c r="H273" s="426"/>
      <c r="I273" s="426"/>
      <c r="J273" s="426"/>
      <c r="K273" s="426"/>
      <c r="L273" s="426"/>
      <c r="M273" s="426"/>
      <c r="N273" s="426"/>
      <c r="O273" s="426"/>
      <c r="P273" s="426"/>
      <c r="Q273" s="426"/>
      <c r="R273" s="426"/>
      <c r="S273" s="426"/>
      <c r="T273" s="426"/>
      <c r="U273" s="426"/>
      <c r="V273" s="426"/>
      <c r="W273" s="426"/>
      <c r="X273" s="426"/>
      <c r="Y273" s="426"/>
      <c r="Z273" s="426"/>
    </row>
    <row r="274" spans="1:26" ht="15.75" customHeight="1">
      <c r="A274" s="426"/>
      <c r="B274" s="426"/>
      <c r="C274" s="426"/>
      <c r="D274" s="426"/>
      <c r="E274" s="426"/>
      <c r="F274" s="426"/>
      <c r="G274" s="426"/>
      <c r="H274" s="426"/>
      <c r="I274" s="426"/>
      <c r="J274" s="426"/>
      <c r="K274" s="426"/>
      <c r="L274" s="426"/>
      <c r="M274" s="426"/>
      <c r="N274" s="426"/>
      <c r="O274" s="426"/>
      <c r="P274" s="426"/>
      <c r="Q274" s="426"/>
      <c r="R274" s="426"/>
      <c r="S274" s="426"/>
      <c r="T274" s="426"/>
      <c r="U274" s="426"/>
      <c r="V274" s="426"/>
      <c r="W274" s="426"/>
      <c r="X274" s="426"/>
      <c r="Y274" s="426"/>
      <c r="Z274" s="426"/>
    </row>
    <row r="275" spans="1:26" ht="15.75" customHeight="1">
      <c r="A275" s="426"/>
      <c r="B275" s="426"/>
      <c r="C275" s="426"/>
      <c r="D275" s="426"/>
      <c r="E275" s="426"/>
      <c r="F275" s="426"/>
      <c r="G275" s="426"/>
      <c r="H275" s="426"/>
      <c r="I275" s="426"/>
      <c r="J275" s="426"/>
      <c r="K275" s="426"/>
      <c r="L275" s="426"/>
      <c r="M275" s="426"/>
      <c r="N275" s="426"/>
      <c r="O275" s="426"/>
      <c r="P275" s="426"/>
      <c r="Q275" s="426"/>
      <c r="R275" s="426"/>
      <c r="S275" s="426"/>
      <c r="T275" s="426"/>
      <c r="U275" s="426"/>
      <c r="V275" s="426"/>
      <c r="W275" s="426"/>
      <c r="X275" s="426"/>
      <c r="Y275" s="426"/>
      <c r="Z275" s="426"/>
    </row>
    <row r="276" spans="1:26" ht="15.75" customHeight="1">
      <c r="A276" s="426"/>
      <c r="B276" s="426"/>
      <c r="C276" s="426"/>
      <c r="D276" s="426"/>
      <c r="E276" s="426"/>
      <c r="F276" s="426"/>
      <c r="G276" s="426"/>
      <c r="H276" s="426"/>
      <c r="I276" s="426"/>
      <c r="J276" s="426"/>
      <c r="K276" s="426"/>
      <c r="L276" s="426"/>
      <c r="M276" s="426"/>
      <c r="N276" s="426"/>
      <c r="O276" s="426"/>
      <c r="P276" s="426"/>
      <c r="Q276" s="426"/>
      <c r="R276" s="426"/>
      <c r="S276" s="426"/>
      <c r="T276" s="426"/>
      <c r="U276" s="426"/>
      <c r="V276" s="426"/>
      <c r="W276" s="426"/>
      <c r="X276" s="426"/>
      <c r="Y276" s="426"/>
      <c r="Z276" s="426"/>
    </row>
    <row r="277" spans="1:26" ht="15.75" customHeight="1">
      <c r="A277" s="426"/>
      <c r="B277" s="426"/>
      <c r="C277" s="426"/>
      <c r="D277" s="426"/>
      <c r="E277" s="426"/>
      <c r="F277" s="426"/>
      <c r="G277" s="426"/>
      <c r="H277" s="426"/>
      <c r="I277" s="426"/>
      <c r="J277" s="426"/>
      <c r="K277" s="426"/>
      <c r="L277" s="426"/>
      <c r="M277" s="426"/>
      <c r="N277" s="426"/>
      <c r="O277" s="426"/>
      <c r="P277" s="426"/>
      <c r="Q277" s="426"/>
      <c r="R277" s="426"/>
      <c r="S277" s="426"/>
      <c r="T277" s="426"/>
      <c r="U277" s="426"/>
      <c r="V277" s="426"/>
      <c r="W277" s="426"/>
      <c r="X277" s="426"/>
      <c r="Y277" s="426"/>
      <c r="Z277" s="426"/>
    </row>
    <row r="278" spans="1:26" ht="15.75" customHeight="1">
      <c r="A278" s="426"/>
      <c r="B278" s="426"/>
      <c r="C278" s="426"/>
      <c r="D278" s="426"/>
      <c r="E278" s="426"/>
      <c r="F278" s="426"/>
      <c r="G278" s="426"/>
      <c r="H278" s="426"/>
      <c r="I278" s="426"/>
      <c r="J278" s="426"/>
      <c r="K278" s="426"/>
      <c r="L278" s="426"/>
      <c r="M278" s="426"/>
      <c r="N278" s="426"/>
      <c r="O278" s="426"/>
      <c r="P278" s="426"/>
      <c r="Q278" s="426"/>
      <c r="R278" s="426"/>
      <c r="S278" s="426"/>
      <c r="T278" s="426"/>
      <c r="U278" s="426"/>
      <c r="V278" s="426"/>
      <c r="W278" s="426"/>
      <c r="X278" s="426"/>
      <c r="Y278" s="426"/>
      <c r="Z278" s="426"/>
    </row>
    <row r="279" spans="1:26" ht="15.75" customHeight="1">
      <c r="A279" s="426"/>
      <c r="B279" s="426"/>
      <c r="C279" s="426"/>
      <c r="D279" s="426"/>
      <c r="E279" s="426"/>
      <c r="F279" s="426"/>
      <c r="G279" s="426"/>
      <c r="H279" s="426"/>
      <c r="I279" s="426"/>
      <c r="J279" s="426"/>
      <c r="K279" s="426"/>
      <c r="L279" s="426"/>
      <c r="M279" s="426"/>
      <c r="N279" s="426"/>
      <c r="O279" s="426"/>
      <c r="P279" s="426"/>
      <c r="Q279" s="426"/>
      <c r="R279" s="426"/>
      <c r="S279" s="426"/>
      <c r="T279" s="426"/>
      <c r="U279" s="426"/>
      <c r="V279" s="426"/>
      <c r="W279" s="426"/>
      <c r="X279" s="426"/>
      <c r="Y279" s="426"/>
      <c r="Z279" s="426"/>
    </row>
    <row r="280" spans="1:26" ht="15.75" customHeight="1">
      <c r="A280" s="426"/>
      <c r="B280" s="426"/>
      <c r="C280" s="426"/>
      <c r="D280" s="426"/>
      <c r="E280" s="426"/>
      <c r="F280" s="426"/>
      <c r="G280" s="426"/>
      <c r="H280" s="426"/>
      <c r="I280" s="426"/>
      <c r="J280" s="426"/>
      <c r="K280" s="426"/>
      <c r="L280" s="426"/>
      <c r="M280" s="426"/>
      <c r="N280" s="426"/>
      <c r="O280" s="426"/>
      <c r="P280" s="426"/>
      <c r="Q280" s="426"/>
      <c r="R280" s="426"/>
      <c r="S280" s="426"/>
      <c r="T280" s="426"/>
      <c r="U280" s="426"/>
      <c r="V280" s="426"/>
      <c r="W280" s="426"/>
      <c r="X280" s="426"/>
      <c r="Y280" s="426"/>
      <c r="Z280" s="426"/>
    </row>
    <row r="281" spans="1:26" ht="15.75" customHeight="1">
      <c r="A281" s="426"/>
      <c r="B281" s="426"/>
      <c r="C281" s="426"/>
      <c r="D281" s="426"/>
      <c r="E281" s="426"/>
      <c r="F281" s="426"/>
      <c r="G281" s="426"/>
      <c r="H281" s="426"/>
      <c r="I281" s="426"/>
      <c r="J281" s="426"/>
      <c r="K281" s="426"/>
      <c r="L281" s="426"/>
      <c r="M281" s="426"/>
      <c r="N281" s="426"/>
      <c r="O281" s="426"/>
      <c r="P281" s="426"/>
      <c r="Q281" s="426"/>
      <c r="R281" s="426"/>
      <c r="S281" s="426"/>
      <c r="T281" s="426"/>
      <c r="U281" s="426"/>
      <c r="V281" s="426"/>
      <c r="W281" s="426"/>
      <c r="X281" s="426"/>
      <c r="Y281" s="426"/>
      <c r="Z281" s="426"/>
    </row>
    <row r="282" spans="1:26" ht="15.75" customHeight="1">
      <c r="A282" s="426"/>
      <c r="B282" s="426"/>
      <c r="C282" s="426"/>
      <c r="D282" s="426"/>
      <c r="E282" s="426"/>
      <c r="F282" s="426"/>
      <c r="G282" s="426"/>
      <c r="H282" s="426"/>
      <c r="I282" s="426"/>
      <c r="J282" s="426"/>
      <c r="K282" s="426"/>
      <c r="L282" s="426"/>
      <c r="M282" s="426"/>
      <c r="N282" s="426"/>
      <c r="O282" s="426"/>
      <c r="P282" s="426"/>
      <c r="Q282" s="426"/>
      <c r="R282" s="426"/>
      <c r="S282" s="426"/>
      <c r="T282" s="426"/>
      <c r="U282" s="426"/>
      <c r="V282" s="426"/>
      <c r="W282" s="426"/>
      <c r="X282" s="426"/>
      <c r="Y282" s="426"/>
      <c r="Z282" s="426"/>
    </row>
    <row r="283" spans="1:26" ht="15.75" customHeight="1">
      <c r="A283" s="426"/>
      <c r="B283" s="426"/>
      <c r="C283" s="426"/>
      <c r="D283" s="426"/>
      <c r="E283" s="426"/>
      <c r="F283" s="426"/>
      <c r="G283" s="426"/>
      <c r="H283" s="426"/>
      <c r="I283" s="426"/>
      <c r="J283" s="426"/>
      <c r="K283" s="426"/>
      <c r="L283" s="426"/>
      <c r="M283" s="426"/>
      <c r="N283" s="426"/>
      <c r="O283" s="426"/>
      <c r="P283" s="426"/>
      <c r="Q283" s="426"/>
      <c r="R283" s="426"/>
      <c r="S283" s="426"/>
      <c r="T283" s="426"/>
      <c r="U283" s="426"/>
      <c r="V283" s="426"/>
      <c r="W283" s="426"/>
      <c r="X283" s="426"/>
      <c r="Y283" s="426"/>
      <c r="Z283" s="426"/>
    </row>
    <row r="284" spans="1:26" ht="15.75" customHeight="1">
      <c r="A284" s="426"/>
      <c r="B284" s="426"/>
      <c r="C284" s="426"/>
      <c r="D284" s="426"/>
      <c r="E284" s="426"/>
      <c r="F284" s="426"/>
      <c r="G284" s="426"/>
      <c r="H284" s="426"/>
      <c r="I284" s="426"/>
      <c r="J284" s="426"/>
      <c r="K284" s="426"/>
      <c r="L284" s="426"/>
      <c r="M284" s="426"/>
      <c r="N284" s="426"/>
      <c r="O284" s="426"/>
      <c r="P284" s="426"/>
      <c r="Q284" s="426"/>
      <c r="R284" s="426"/>
      <c r="S284" s="426"/>
      <c r="T284" s="426"/>
      <c r="U284" s="426"/>
      <c r="V284" s="426"/>
      <c r="W284" s="426"/>
      <c r="X284" s="426"/>
      <c r="Y284" s="426"/>
      <c r="Z284" s="426"/>
    </row>
    <row r="285" spans="1:26" ht="15.75" customHeight="1">
      <c r="A285" s="426"/>
      <c r="B285" s="426"/>
      <c r="C285" s="426"/>
      <c r="D285" s="426"/>
      <c r="E285" s="426"/>
      <c r="F285" s="426"/>
      <c r="G285" s="426"/>
      <c r="H285" s="426"/>
      <c r="I285" s="426"/>
      <c r="J285" s="426"/>
      <c r="K285" s="426"/>
      <c r="L285" s="426"/>
      <c r="M285" s="426"/>
      <c r="N285" s="426"/>
      <c r="O285" s="426"/>
      <c r="P285" s="426"/>
      <c r="Q285" s="426"/>
      <c r="R285" s="426"/>
      <c r="S285" s="426"/>
      <c r="T285" s="426"/>
      <c r="U285" s="426"/>
      <c r="V285" s="426"/>
      <c r="W285" s="426"/>
      <c r="X285" s="426"/>
      <c r="Y285" s="426"/>
      <c r="Z285" s="426"/>
    </row>
    <row r="286" spans="1:26" ht="15.75" customHeight="1">
      <c r="A286" s="426"/>
      <c r="B286" s="426"/>
      <c r="C286" s="426"/>
      <c r="D286" s="426"/>
      <c r="E286" s="426"/>
      <c r="F286" s="426"/>
      <c r="G286" s="426"/>
      <c r="H286" s="426"/>
      <c r="I286" s="426"/>
      <c r="J286" s="426"/>
      <c r="K286" s="426"/>
      <c r="L286" s="426"/>
      <c r="M286" s="426"/>
      <c r="N286" s="426"/>
      <c r="O286" s="426"/>
      <c r="P286" s="426"/>
      <c r="Q286" s="426"/>
      <c r="R286" s="426"/>
      <c r="S286" s="426"/>
      <c r="T286" s="426"/>
      <c r="U286" s="426"/>
      <c r="V286" s="426"/>
      <c r="W286" s="426"/>
      <c r="X286" s="426"/>
      <c r="Y286" s="426"/>
      <c r="Z286" s="426"/>
    </row>
    <row r="287" spans="1:26" ht="15.75" customHeight="1">
      <c r="A287" s="426"/>
      <c r="B287" s="426"/>
      <c r="C287" s="426"/>
      <c r="D287" s="426"/>
      <c r="E287" s="426"/>
      <c r="F287" s="426"/>
      <c r="G287" s="426"/>
      <c r="H287" s="426"/>
      <c r="I287" s="426"/>
      <c r="J287" s="426"/>
      <c r="K287" s="426"/>
      <c r="L287" s="426"/>
      <c r="M287" s="426"/>
      <c r="N287" s="426"/>
      <c r="O287" s="426"/>
      <c r="P287" s="426"/>
      <c r="Q287" s="426"/>
      <c r="R287" s="426"/>
      <c r="S287" s="426"/>
      <c r="T287" s="426"/>
      <c r="U287" s="426"/>
      <c r="V287" s="426"/>
      <c r="W287" s="426"/>
      <c r="X287" s="426"/>
      <c r="Y287" s="426"/>
      <c r="Z287" s="426"/>
    </row>
    <row r="288" spans="1:26" ht="15.75" customHeight="1">
      <c r="A288" s="426"/>
      <c r="B288" s="426"/>
      <c r="C288" s="426"/>
      <c r="D288" s="426"/>
      <c r="E288" s="426"/>
      <c r="F288" s="426"/>
      <c r="G288" s="426"/>
      <c r="H288" s="426"/>
      <c r="I288" s="426"/>
      <c r="J288" s="426"/>
      <c r="K288" s="426"/>
      <c r="L288" s="426"/>
      <c r="M288" s="426"/>
      <c r="N288" s="426"/>
      <c r="O288" s="426"/>
      <c r="P288" s="426"/>
      <c r="Q288" s="426"/>
      <c r="R288" s="426"/>
      <c r="S288" s="426"/>
      <c r="T288" s="426"/>
      <c r="U288" s="426"/>
      <c r="V288" s="426"/>
      <c r="W288" s="426"/>
      <c r="X288" s="426"/>
      <c r="Y288" s="426"/>
      <c r="Z288" s="426"/>
    </row>
    <row r="289" spans="1:26" ht="15.75" customHeight="1">
      <c r="A289" s="426"/>
      <c r="B289" s="426"/>
      <c r="C289" s="426"/>
      <c r="D289" s="426"/>
      <c r="E289" s="426"/>
      <c r="F289" s="426"/>
      <c r="G289" s="426"/>
      <c r="H289" s="426"/>
      <c r="I289" s="426"/>
      <c r="J289" s="426"/>
      <c r="K289" s="426"/>
      <c r="L289" s="426"/>
      <c r="M289" s="426"/>
      <c r="N289" s="426"/>
      <c r="O289" s="426"/>
      <c r="P289" s="426"/>
      <c r="Q289" s="426"/>
      <c r="R289" s="426"/>
      <c r="S289" s="426"/>
      <c r="T289" s="426"/>
      <c r="U289" s="426"/>
      <c r="V289" s="426"/>
      <c r="W289" s="426"/>
      <c r="X289" s="426"/>
      <c r="Y289" s="426"/>
      <c r="Z289" s="426"/>
    </row>
    <row r="290" spans="1:26" ht="15.75" customHeight="1">
      <c r="A290" s="426"/>
      <c r="B290" s="426"/>
      <c r="C290" s="426"/>
      <c r="D290" s="426"/>
      <c r="E290" s="426"/>
      <c r="F290" s="426"/>
      <c r="G290" s="426"/>
      <c r="H290" s="426"/>
      <c r="I290" s="426"/>
      <c r="J290" s="426"/>
      <c r="K290" s="426"/>
      <c r="L290" s="426"/>
      <c r="M290" s="426"/>
      <c r="N290" s="426"/>
      <c r="O290" s="426"/>
      <c r="P290" s="426"/>
      <c r="Q290" s="426"/>
      <c r="R290" s="426"/>
      <c r="S290" s="426"/>
      <c r="T290" s="426"/>
      <c r="U290" s="426"/>
      <c r="V290" s="426"/>
      <c r="W290" s="426"/>
      <c r="X290" s="426"/>
      <c r="Y290" s="426"/>
      <c r="Z290" s="426"/>
    </row>
    <row r="291" spans="1:26" ht="15.75" customHeight="1">
      <c r="A291" s="426"/>
      <c r="B291" s="426"/>
      <c r="C291" s="426"/>
      <c r="D291" s="426"/>
      <c r="E291" s="426"/>
      <c r="F291" s="426"/>
      <c r="G291" s="426"/>
      <c r="H291" s="426"/>
      <c r="I291" s="426"/>
      <c r="J291" s="426"/>
      <c r="K291" s="426"/>
      <c r="L291" s="426"/>
      <c r="M291" s="426"/>
      <c r="N291" s="426"/>
      <c r="O291" s="426"/>
      <c r="P291" s="426"/>
      <c r="Q291" s="426"/>
      <c r="R291" s="426"/>
      <c r="S291" s="426"/>
      <c r="T291" s="426"/>
      <c r="U291" s="426"/>
      <c r="V291" s="426"/>
      <c r="W291" s="426"/>
      <c r="X291" s="426"/>
      <c r="Y291" s="426"/>
      <c r="Z291" s="426"/>
    </row>
    <row r="292" spans="1:26" ht="15.75" customHeight="1">
      <c r="A292" s="426"/>
      <c r="B292" s="426"/>
      <c r="C292" s="426"/>
      <c r="D292" s="426"/>
      <c r="E292" s="426"/>
      <c r="F292" s="426"/>
      <c r="G292" s="426"/>
      <c r="H292" s="426"/>
      <c r="I292" s="426"/>
      <c r="J292" s="426"/>
      <c r="K292" s="426"/>
      <c r="L292" s="426"/>
      <c r="M292" s="426"/>
      <c r="N292" s="426"/>
      <c r="O292" s="426"/>
      <c r="P292" s="426"/>
      <c r="Q292" s="426"/>
      <c r="R292" s="426"/>
      <c r="S292" s="426"/>
      <c r="T292" s="426"/>
      <c r="U292" s="426"/>
      <c r="V292" s="426"/>
      <c r="W292" s="426"/>
      <c r="X292" s="426"/>
      <c r="Y292" s="426"/>
      <c r="Z292" s="426"/>
    </row>
    <row r="293" spans="1:26" ht="15.75" customHeight="1">
      <c r="A293" s="426"/>
      <c r="B293" s="426"/>
      <c r="C293" s="426"/>
      <c r="D293" s="426"/>
      <c r="E293" s="426"/>
      <c r="F293" s="426"/>
      <c r="G293" s="426"/>
      <c r="H293" s="426"/>
      <c r="I293" s="426"/>
      <c r="J293" s="426"/>
      <c r="K293" s="426"/>
      <c r="L293" s="426"/>
      <c r="M293" s="426"/>
      <c r="N293" s="426"/>
      <c r="O293" s="426"/>
      <c r="P293" s="426"/>
      <c r="Q293" s="426"/>
      <c r="R293" s="426"/>
      <c r="S293" s="426"/>
      <c r="T293" s="426"/>
      <c r="U293" s="426"/>
      <c r="V293" s="426"/>
      <c r="W293" s="426"/>
      <c r="X293" s="426"/>
      <c r="Y293" s="426"/>
      <c r="Z293" s="426"/>
    </row>
    <row r="294" spans="1:26" ht="15.75" customHeight="1">
      <c r="A294" s="426"/>
      <c r="B294" s="426"/>
      <c r="C294" s="426"/>
      <c r="D294" s="426"/>
      <c r="E294" s="426"/>
      <c r="F294" s="426"/>
      <c r="G294" s="426"/>
      <c r="H294" s="426"/>
      <c r="I294" s="426"/>
      <c r="J294" s="426"/>
      <c r="K294" s="426"/>
      <c r="L294" s="426"/>
      <c r="M294" s="426"/>
      <c r="N294" s="426"/>
      <c r="O294" s="426"/>
      <c r="P294" s="426"/>
      <c r="Q294" s="426"/>
      <c r="R294" s="426"/>
      <c r="S294" s="426"/>
      <c r="T294" s="426"/>
      <c r="U294" s="426"/>
      <c r="V294" s="426"/>
      <c r="W294" s="426"/>
      <c r="X294" s="426"/>
      <c r="Y294" s="426"/>
      <c r="Z294" s="426"/>
    </row>
    <row r="295" spans="1:26" ht="15.75" customHeight="1">
      <c r="A295" s="426"/>
      <c r="B295" s="426"/>
      <c r="C295" s="426"/>
      <c r="D295" s="426"/>
      <c r="E295" s="426"/>
      <c r="F295" s="426"/>
      <c r="G295" s="426"/>
      <c r="H295" s="426"/>
      <c r="I295" s="426"/>
      <c r="J295" s="426"/>
      <c r="K295" s="426"/>
      <c r="L295" s="426"/>
      <c r="M295" s="426"/>
      <c r="N295" s="426"/>
      <c r="O295" s="426"/>
      <c r="P295" s="426"/>
      <c r="Q295" s="426"/>
      <c r="R295" s="426"/>
      <c r="S295" s="426"/>
      <c r="T295" s="426"/>
      <c r="U295" s="426"/>
      <c r="V295" s="426"/>
      <c r="W295" s="426"/>
      <c r="X295" s="426"/>
      <c r="Y295" s="426"/>
      <c r="Z295" s="426"/>
    </row>
    <row r="296" spans="1:26" ht="15.75" customHeight="1">
      <c r="A296" s="426"/>
      <c r="B296" s="426"/>
      <c r="C296" s="426"/>
      <c r="D296" s="426"/>
      <c r="E296" s="426"/>
      <c r="F296" s="426"/>
      <c r="G296" s="426"/>
      <c r="H296" s="426"/>
      <c r="I296" s="426"/>
      <c r="J296" s="426"/>
      <c r="K296" s="426"/>
      <c r="L296" s="426"/>
      <c r="M296" s="426"/>
      <c r="N296" s="426"/>
      <c r="O296" s="426"/>
      <c r="P296" s="426"/>
      <c r="Q296" s="426"/>
      <c r="R296" s="426"/>
      <c r="S296" s="426"/>
      <c r="T296" s="426"/>
      <c r="U296" s="426"/>
      <c r="V296" s="426"/>
      <c r="W296" s="426"/>
      <c r="X296" s="426"/>
      <c r="Y296" s="426"/>
      <c r="Z296" s="426"/>
    </row>
    <row r="297" spans="1:26" ht="15.75" customHeight="1">
      <c r="A297" s="426"/>
      <c r="B297" s="426"/>
      <c r="C297" s="426"/>
      <c r="D297" s="426"/>
      <c r="E297" s="426"/>
      <c r="F297" s="426"/>
      <c r="G297" s="426"/>
      <c r="H297" s="426"/>
      <c r="I297" s="426"/>
      <c r="J297" s="426"/>
      <c r="K297" s="426"/>
      <c r="L297" s="426"/>
      <c r="M297" s="426"/>
      <c r="N297" s="426"/>
      <c r="O297" s="426"/>
      <c r="P297" s="426"/>
      <c r="Q297" s="426"/>
      <c r="R297" s="426"/>
      <c r="S297" s="426"/>
      <c r="T297" s="426"/>
      <c r="U297" s="426"/>
      <c r="V297" s="426"/>
      <c r="W297" s="426"/>
      <c r="X297" s="426"/>
      <c r="Y297" s="426"/>
      <c r="Z297" s="426"/>
    </row>
    <row r="298" spans="1:26" ht="15.75" customHeight="1">
      <c r="A298" s="426"/>
      <c r="B298" s="426"/>
      <c r="C298" s="426"/>
      <c r="D298" s="426"/>
      <c r="E298" s="426"/>
      <c r="F298" s="426"/>
      <c r="G298" s="426"/>
      <c r="H298" s="426"/>
      <c r="I298" s="426"/>
      <c r="J298" s="426"/>
      <c r="K298" s="426"/>
      <c r="L298" s="426"/>
      <c r="M298" s="426"/>
      <c r="N298" s="426"/>
      <c r="O298" s="426"/>
      <c r="P298" s="426"/>
      <c r="Q298" s="426"/>
      <c r="R298" s="426"/>
      <c r="S298" s="426"/>
      <c r="T298" s="426"/>
      <c r="U298" s="426"/>
      <c r="V298" s="426"/>
      <c r="W298" s="426"/>
      <c r="X298" s="426"/>
      <c r="Y298" s="426"/>
      <c r="Z298" s="426"/>
    </row>
    <row r="299" spans="1:26" ht="15.75" customHeight="1">
      <c r="A299" s="426"/>
      <c r="B299" s="426"/>
      <c r="C299" s="426"/>
      <c r="D299" s="426"/>
      <c r="E299" s="426"/>
      <c r="F299" s="426"/>
      <c r="G299" s="426"/>
      <c r="H299" s="426"/>
      <c r="I299" s="426"/>
      <c r="J299" s="426"/>
      <c r="K299" s="426"/>
      <c r="L299" s="426"/>
      <c r="M299" s="426"/>
      <c r="N299" s="426"/>
      <c r="O299" s="426"/>
      <c r="P299" s="426"/>
      <c r="Q299" s="426"/>
      <c r="R299" s="426"/>
      <c r="S299" s="426"/>
      <c r="T299" s="426"/>
      <c r="U299" s="426"/>
      <c r="V299" s="426"/>
      <c r="W299" s="426"/>
      <c r="X299" s="426"/>
      <c r="Y299" s="426"/>
      <c r="Z299" s="426"/>
    </row>
    <row r="300" spans="1:26" ht="15.75" customHeight="1">
      <c r="A300" s="426"/>
      <c r="B300" s="426"/>
      <c r="C300" s="426"/>
      <c r="D300" s="426"/>
      <c r="E300" s="426"/>
      <c r="F300" s="426"/>
      <c r="G300" s="426"/>
      <c r="H300" s="426"/>
      <c r="I300" s="426"/>
      <c r="J300" s="426"/>
      <c r="K300" s="426"/>
      <c r="L300" s="426"/>
      <c r="M300" s="426"/>
      <c r="N300" s="426"/>
      <c r="O300" s="426"/>
      <c r="P300" s="426"/>
      <c r="Q300" s="426"/>
      <c r="R300" s="426"/>
      <c r="S300" s="426"/>
      <c r="T300" s="426"/>
      <c r="U300" s="426"/>
      <c r="V300" s="426"/>
      <c r="W300" s="426"/>
      <c r="X300" s="426"/>
      <c r="Y300" s="426"/>
      <c r="Z300" s="426"/>
    </row>
    <row r="301" spans="1:26" ht="15.75" customHeight="1">
      <c r="A301" s="426"/>
      <c r="B301" s="426"/>
      <c r="C301" s="426"/>
      <c r="D301" s="426"/>
      <c r="E301" s="426"/>
      <c r="F301" s="426"/>
      <c r="G301" s="426"/>
      <c r="H301" s="426"/>
      <c r="I301" s="426"/>
      <c r="J301" s="426"/>
      <c r="K301" s="426"/>
      <c r="L301" s="426"/>
      <c r="M301" s="426"/>
      <c r="N301" s="426"/>
      <c r="O301" s="426"/>
      <c r="P301" s="426"/>
      <c r="Q301" s="426"/>
      <c r="R301" s="426"/>
      <c r="S301" s="426"/>
      <c r="T301" s="426"/>
      <c r="U301" s="426"/>
      <c r="V301" s="426"/>
      <c r="W301" s="426"/>
      <c r="X301" s="426"/>
      <c r="Y301" s="426"/>
      <c r="Z301" s="426"/>
    </row>
    <row r="302" spans="1:26" ht="15.75" customHeight="1">
      <c r="A302" s="426"/>
      <c r="B302" s="426"/>
      <c r="C302" s="426"/>
      <c r="D302" s="426"/>
      <c r="E302" s="426"/>
      <c r="F302" s="426"/>
      <c r="G302" s="426"/>
      <c r="H302" s="426"/>
      <c r="I302" s="426"/>
      <c r="J302" s="426"/>
      <c r="K302" s="426"/>
      <c r="L302" s="426"/>
      <c r="M302" s="426"/>
      <c r="N302" s="426"/>
      <c r="O302" s="426"/>
      <c r="P302" s="426"/>
      <c r="Q302" s="426"/>
      <c r="R302" s="426"/>
      <c r="S302" s="426"/>
      <c r="T302" s="426"/>
      <c r="U302" s="426"/>
      <c r="V302" s="426"/>
      <c r="W302" s="426"/>
      <c r="X302" s="426"/>
      <c r="Y302" s="426"/>
      <c r="Z302" s="426"/>
    </row>
    <row r="303" spans="1:26" ht="15.75" customHeight="1">
      <c r="A303" s="426"/>
      <c r="B303" s="426"/>
      <c r="C303" s="426"/>
      <c r="D303" s="426"/>
      <c r="E303" s="426"/>
      <c r="F303" s="426"/>
      <c r="G303" s="426"/>
      <c r="H303" s="426"/>
      <c r="I303" s="426"/>
      <c r="J303" s="426"/>
      <c r="K303" s="426"/>
      <c r="L303" s="426"/>
      <c r="M303" s="426"/>
      <c r="N303" s="426"/>
      <c r="O303" s="426"/>
      <c r="P303" s="426"/>
      <c r="Q303" s="426"/>
      <c r="R303" s="426"/>
      <c r="S303" s="426"/>
      <c r="T303" s="426"/>
      <c r="U303" s="426"/>
      <c r="V303" s="426"/>
      <c r="W303" s="426"/>
      <c r="X303" s="426"/>
      <c r="Y303" s="426"/>
      <c r="Z303" s="426"/>
    </row>
    <row r="304" spans="1:26" ht="15.75" customHeight="1">
      <c r="A304" s="426"/>
      <c r="B304" s="426"/>
      <c r="C304" s="426"/>
      <c r="D304" s="426"/>
      <c r="E304" s="426"/>
      <c r="F304" s="426"/>
      <c r="G304" s="426"/>
      <c r="H304" s="426"/>
      <c r="I304" s="426"/>
      <c r="J304" s="426"/>
      <c r="K304" s="426"/>
      <c r="L304" s="426"/>
      <c r="M304" s="426"/>
      <c r="N304" s="426"/>
      <c r="O304" s="426"/>
      <c r="P304" s="426"/>
      <c r="Q304" s="426"/>
      <c r="R304" s="426"/>
      <c r="S304" s="426"/>
      <c r="T304" s="426"/>
      <c r="U304" s="426"/>
      <c r="V304" s="426"/>
      <c r="W304" s="426"/>
      <c r="X304" s="426"/>
      <c r="Y304" s="426"/>
      <c r="Z304" s="426"/>
    </row>
    <row r="305" spans="1:26" ht="15.75" customHeight="1">
      <c r="A305" s="426"/>
      <c r="B305" s="426"/>
      <c r="C305" s="426"/>
      <c r="D305" s="426"/>
      <c r="E305" s="426"/>
      <c r="F305" s="426"/>
      <c r="G305" s="426"/>
      <c r="H305" s="426"/>
      <c r="I305" s="426"/>
      <c r="J305" s="426"/>
      <c r="K305" s="426"/>
      <c r="L305" s="426"/>
      <c r="M305" s="426"/>
      <c r="N305" s="426"/>
      <c r="O305" s="426"/>
      <c r="P305" s="426"/>
      <c r="Q305" s="426"/>
      <c r="R305" s="426"/>
      <c r="S305" s="426"/>
      <c r="T305" s="426"/>
      <c r="U305" s="426"/>
      <c r="V305" s="426"/>
      <c r="W305" s="426"/>
      <c r="X305" s="426"/>
      <c r="Y305" s="426"/>
      <c r="Z305" s="426"/>
    </row>
    <row r="306" spans="1:26" ht="15.75" customHeight="1">
      <c r="A306" s="426"/>
      <c r="B306" s="426"/>
      <c r="C306" s="426"/>
      <c r="D306" s="426"/>
      <c r="E306" s="426"/>
      <c r="F306" s="426"/>
      <c r="G306" s="426"/>
      <c r="H306" s="426"/>
      <c r="I306" s="426"/>
      <c r="J306" s="426"/>
      <c r="K306" s="426"/>
      <c r="L306" s="426"/>
      <c r="M306" s="426"/>
      <c r="N306" s="426"/>
      <c r="O306" s="426"/>
      <c r="P306" s="426"/>
      <c r="Q306" s="426"/>
      <c r="R306" s="426"/>
      <c r="S306" s="426"/>
      <c r="T306" s="426"/>
      <c r="U306" s="426"/>
      <c r="V306" s="426"/>
      <c r="W306" s="426"/>
      <c r="X306" s="426"/>
      <c r="Y306" s="426"/>
      <c r="Z306" s="426"/>
    </row>
    <row r="307" spans="1:26" ht="15.75" customHeight="1">
      <c r="A307" s="426"/>
      <c r="B307" s="426"/>
      <c r="C307" s="426"/>
      <c r="D307" s="426"/>
      <c r="E307" s="426"/>
      <c r="F307" s="426"/>
      <c r="G307" s="426"/>
      <c r="H307" s="426"/>
      <c r="I307" s="426"/>
      <c r="J307" s="426"/>
      <c r="K307" s="426"/>
      <c r="L307" s="426"/>
      <c r="M307" s="426"/>
      <c r="N307" s="426"/>
      <c r="O307" s="426"/>
      <c r="P307" s="426"/>
      <c r="Q307" s="426"/>
      <c r="R307" s="426"/>
      <c r="S307" s="426"/>
      <c r="T307" s="426"/>
      <c r="U307" s="426"/>
      <c r="V307" s="426"/>
      <c r="W307" s="426"/>
      <c r="X307" s="426"/>
      <c r="Y307" s="426"/>
      <c r="Z307" s="426"/>
    </row>
    <row r="308" spans="1:26" ht="15.75" customHeight="1">
      <c r="A308" s="426"/>
      <c r="B308" s="426"/>
      <c r="C308" s="426"/>
      <c r="D308" s="426"/>
      <c r="E308" s="426"/>
      <c r="F308" s="426"/>
      <c r="G308" s="426"/>
      <c r="H308" s="426"/>
      <c r="I308" s="426"/>
      <c r="J308" s="426"/>
      <c r="K308" s="426"/>
      <c r="L308" s="426"/>
      <c r="M308" s="426"/>
      <c r="N308" s="426"/>
      <c r="O308" s="426"/>
      <c r="P308" s="426"/>
      <c r="Q308" s="426"/>
      <c r="R308" s="426"/>
      <c r="S308" s="426"/>
      <c r="T308" s="426"/>
      <c r="U308" s="426"/>
      <c r="V308" s="426"/>
      <c r="W308" s="426"/>
      <c r="X308" s="426"/>
      <c r="Y308" s="426"/>
      <c r="Z308" s="426"/>
    </row>
    <row r="309" spans="1:26" ht="15.75" customHeight="1">
      <c r="A309" s="426"/>
      <c r="B309" s="426"/>
      <c r="C309" s="426"/>
      <c r="D309" s="426"/>
      <c r="E309" s="426"/>
      <c r="F309" s="426"/>
      <c r="G309" s="426"/>
      <c r="H309" s="426"/>
      <c r="I309" s="426"/>
      <c r="J309" s="426"/>
      <c r="K309" s="426"/>
      <c r="L309" s="426"/>
      <c r="M309" s="426"/>
      <c r="N309" s="426"/>
      <c r="O309" s="426"/>
      <c r="P309" s="426"/>
      <c r="Q309" s="426"/>
      <c r="R309" s="426"/>
      <c r="S309" s="426"/>
      <c r="T309" s="426"/>
      <c r="U309" s="426"/>
      <c r="V309" s="426"/>
      <c r="W309" s="426"/>
      <c r="X309" s="426"/>
      <c r="Y309" s="426"/>
      <c r="Z309" s="426"/>
    </row>
    <row r="310" spans="1:26" ht="15.75" customHeight="1">
      <c r="A310" s="426"/>
      <c r="B310" s="426"/>
      <c r="C310" s="426"/>
      <c r="D310" s="426"/>
      <c r="E310" s="426"/>
      <c r="F310" s="426"/>
      <c r="G310" s="426"/>
      <c r="H310" s="426"/>
      <c r="I310" s="426"/>
      <c r="J310" s="426"/>
      <c r="K310" s="426"/>
      <c r="L310" s="426"/>
      <c r="M310" s="426"/>
      <c r="N310" s="426"/>
      <c r="O310" s="426"/>
      <c r="P310" s="426"/>
      <c r="Q310" s="426"/>
      <c r="R310" s="426"/>
      <c r="S310" s="426"/>
      <c r="T310" s="426"/>
      <c r="U310" s="426"/>
      <c r="V310" s="426"/>
      <c r="W310" s="426"/>
      <c r="X310" s="426"/>
      <c r="Y310" s="426"/>
      <c r="Z310" s="426"/>
    </row>
    <row r="311" spans="1:26" ht="15.75" customHeight="1">
      <c r="A311" s="426"/>
      <c r="B311" s="426"/>
      <c r="C311" s="426"/>
      <c r="D311" s="426"/>
      <c r="E311" s="426"/>
      <c r="F311" s="426"/>
      <c r="G311" s="426"/>
      <c r="H311" s="426"/>
      <c r="I311" s="426"/>
      <c r="J311" s="426"/>
      <c r="K311" s="426"/>
      <c r="L311" s="426"/>
      <c r="M311" s="426"/>
      <c r="N311" s="426"/>
      <c r="O311" s="426"/>
      <c r="P311" s="426"/>
      <c r="Q311" s="426"/>
      <c r="R311" s="426"/>
      <c r="S311" s="426"/>
      <c r="T311" s="426"/>
      <c r="U311" s="426"/>
      <c r="V311" s="426"/>
      <c r="W311" s="426"/>
      <c r="X311" s="426"/>
      <c r="Y311" s="426"/>
      <c r="Z311" s="426"/>
    </row>
    <row r="312" spans="1:26" ht="15.75" customHeight="1">
      <c r="A312" s="426"/>
      <c r="B312" s="426"/>
      <c r="C312" s="426"/>
      <c r="D312" s="426"/>
      <c r="E312" s="426"/>
      <c r="F312" s="426"/>
      <c r="G312" s="426"/>
      <c r="H312" s="426"/>
      <c r="I312" s="426"/>
      <c r="J312" s="426"/>
      <c r="K312" s="426"/>
      <c r="L312" s="426"/>
      <c r="M312" s="426"/>
      <c r="N312" s="426"/>
      <c r="O312" s="426"/>
      <c r="P312" s="426"/>
      <c r="Q312" s="426"/>
      <c r="R312" s="426"/>
      <c r="S312" s="426"/>
      <c r="T312" s="426"/>
      <c r="U312" s="426"/>
      <c r="V312" s="426"/>
      <c r="W312" s="426"/>
      <c r="X312" s="426"/>
      <c r="Y312" s="426"/>
      <c r="Z312" s="426"/>
    </row>
    <row r="313" spans="1:26" ht="15.75" customHeight="1">
      <c r="A313" s="426"/>
      <c r="B313" s="426"/>
      <c r="C313" s="426"/>
      <c r="D313" s="426"/>
      <c r="E313" s="426"/>
      <c r="F313" s="426"/>
      <c r="G313" s="426"/>
      <c r="H313" s="426"/>
      <c r="I313" s="426"/>
      <c r="J313" s="426"/>
      <c r="K313" s="426"/>
      <c r="L313" s="426"/>
      <c r="M313" s="426"/>
      <c r="N313" s="426"/>
      <c r="O313" s="426"/>
      <c r="P313" s="426"/>
      <c r="Q313" s="426"/>
      <c r="R313" s="426"/>
      <c r="S313" s="426"/>
      <c r="T313" s="426"/>
      <c r="U313" s="426"/>
      <c r="V313" s="426"/>
      <c r="W313" s="426"/>
      <c r="X313" s="426"/>
      <c r="Y313" s="426"/>
      <c r="Z313" s="426"/>
    </row>
    <row r="314" spans="1:26" ht="15.75" customHeight="1">
      <c r="A314" s="426"/>
      <c r="B314" s="426"/>
      <c r="C314" s="426"/>
      <c r="D314" s="426"/>
      <c r="E314" s="426"/>
      <c r="F314" s="426"/>
      <c r="G314" s="426"/>
      <c r="H314" s="426"/>
      <c r="I314" s="426"/>
      <c r="J314" s="426"/>
      <c r="K314" s="426"/>
      <c r="L314" s="426"/>
      <c r="M314" s="426"/>
      <c r="N314" s="426"/>
      <c r="O314" s="426"/>
      <c r="P314" s="426"/>
      <c r="Q314" s="426"/>
      <c r="R314" s="426"/>
      <c r="S314" s="426"/>
      <c r="T314" s="426"/>
      <c r="U314" s="426"/>
      <c r="V314" s="426"/>
      <c r="W314" s="426"/>
      <c r="X314" s="426"/>
      <c r="Y314" s="426"/>
      <c r="Z314" s="426"/>
    </row>
    <row r="315" spans="1:26" ht="15.75" customHeight="1">
      <c r="A315" s="426"/>
      <c r="B315" s="426"/>
      <c r="C315" s="426"/>
      <c r="D315" s="426"/>
      <c r="E315" s="426"/>
      <c r="F315" s="426"/>
      <c r="G315" s="426"/>
      <c r="H315" s="426"/>
      <c r="I315" s="426"/>
      <c r="J315" s="426"/>
      <c r="K315" s="426"/>
      <c r="L315" s="426"/>
      <c r="M315" s="426"/>
      <c r="N315" s="426"/>
      <c r="O315" s="426"/>
      <c r="P315" s="426"/>
      <c r="Q315" s="426"/>
      <c r="R315" s="426"/>
      <c r="S315" s="426"/>
      <c r="T315" s="426"/>
      <c r="U315" s="426"/>
      <c r="V315" s="426"/>
      <c r="W315" s="426"/>
      <c r="X315" s="426"/>
      <c r="Y315" s="426"/>
      <c r="Z315" s="426"/>
    </row>
    <row r="316" spans="1:26" ht="15.75" customHeight="1">
      <c r="A316" s="426"/>
      <c r="B316" s="426"/>
      <c r="C316" s="426"/>
      <c r="D316" s="426"/>
      <c r="E316" s="426"/>
      <c r="F316" s="426"/>
      <c r="G316" s="426"/>
      <c r="H316" s="426"/>
      <c r="I316" s="426"/>
      <c r="J316" s="426"/>
      <c r="K316" s="426"/>
      <c r="L316" s="426"/>
      <c r="M316" s="426"/>
      <c r="N316" s="426"/>
      <c r="O316" s="426"/>
      <c r="P316" s="426"/>
      <c r="Q316" s="426"/>
      <c r="R316" s="426"/>
      <c r="S316" s="426"/>
      <c r="T316" s="426"/>
      <c r="U316" s="426"/>
      <c r="V316" s="426"/>
      <c r="W316" s="426"/>
      <c r="X316" s="426"/>
      <c r="Y316" s="426"/>
      <c r="Z316" s="426"/>
    </row>
    <row r="317" spans="1:26" ht="15.75" customHeight="1">
      <c r="A317" s="426"/>
      <c r="B317" s="426"/>
      <c r="C317" s="426"/>
      <c r="D317" s="426"/>
      <c r="E317" s="426"/>
      <c r="F317" s="426"/>
      <c r="G317" s="426"/>
      <c r="H317" s="426"/>
      <c r="I317" s="426"/>
      <c r="J317" s="426"/>
      <c r="K317" s="426"/>
      <c r="L317" s="426"/>
      <c r="M317" s="426"/>
      <c r="N317" s="426"/>
      <c r="O317" s="426"/>
      <c r="P317" s="426"/>
      <c r="Q317" s="426"/>
      <c r="R317" s="426"/>
      <c r="S317" s="426"/>
      <c r="T317" s="426"/>
      <c r="U317" s="426"/>
      <c r="V317" s="426"/>
      <c r="W317" s="426"/>
      <c r="X317" s="426"/>
      <c r="Y317" s="426"/>
      <c r="Z317" s="426"/>
    </row>
    <row r="318" spans="1:26" ht="15.75" customHeight="1">
      <c r="A318" s="426"/>
      <c r="B318" s="426"/>
      <c r="C318" s="426"/>
      <c r="D318" s="426"/>
      <c r="E318" s="426"/>
      <c r="F318" s="426"/>
      <c r="G318" s="426"/>
      <c r="H318" s="426"/>
      <c r="I318" s="426"/>
      <c r="J318" s="426"/>
      <c r="K318" s="426"/>
      <c r="L318" s="426"/>
      <c r="M318" s="426"/>
      <c r="N318" s="426"/>
      <c r="O318" s="426"/>
      <c r="P318" s="426"/>
      <c r="Q318" s="426"/>
      <c r="R318" s="426"/>
      <c r="S318" s="426"/>
      <c r="T318" s="426"/>
      <c r="U318" s="426"/>
      <c r="V318" s="426"/>
      <c r="W318" s="426"/>
      <c r="X318" s="426"/>
      <c r="Y318" s="426"/>
      <c r="Z318" s="426"/>
    </row>
    <row r="319" spans="1:26" ht="15.75" customHeight="1">
      <c r="A319" s="426"/>
      <c r="B319" s="426"/>
      <c r="C319" s="426"/>
      <c r="D319" s="426"/>
      <c r="E319" s="426"/>
      <c r="F319" s="426"/>
      <c r="G319" s="426"/>
      <c r="H319" s="426"/>
      <c r="I319" s="426"/>
      <c r="J319" s="426"/>
      <c r="K319" s="426"/>
      <c r="L319" s="426"/>
      <c r="M319" s="426"/>
      <c r="N319" s="426"/>
      <c r="O319" s="426"/>
      <c r="P319" s="426"/>
      <c r="Q319" s="426"/>
      <c r="R319" s="426"/>
      <c r="S319" s="426"/>
      <c r="T319" s="426"/>
      <c r="U319" s="426"/>
      <c r="V319" s="426"/>
      <c r="W319" s="426"/>
      <c r="X319" s="426"/>
      <c r="Y319" s="426"/>
      <c r="Z319" s="426"/>
    </row>
    <row r="320" spans="1:26" ht="15.75" customHeight="1">
      <c r="A320" s="426"/>
      <c r="B320" s="426"/>
      <c r="C320" s="426"/>
      <c r="D320" s="426"/>
      <c r="E320" s="426"/>
      <c r="F320" s="426"/>
      <c r="G320" s="426"/>
      <c r="H320" s="426"/>
      <c r="I320" s="426"/>
      <c r="J320" s="426"/>
      <c r="K320" s="426"/>
      <c r="L320" s="426"/>
      <c r="M320" s="426"/>
      <c r="N320" s="426"/>
      <c r="O320" s="426"/>
      <c r="P320" s="426"/>
      <c r="Q320" s="426"/>
      <c r="R320" s="426"/>
      <c r="S320" s="426"/>
      <c r="T320" s="426"/>
      <c r="U320" s="426"/>
      <c r="V320" s="426"/>
      <c r="W320" s="426"/>
      <c r="X320" s="426"/>
      <c r="Y320" s="426"/>
      <c r="Z320" s="426"/>
    </row>
    <row r="321" spans="1:26" ht="15.75" customHeight="1">
      <c r="A321" s="426"/>
      <c r="B321" s="426"/>
      <c r="C321" s="426"/>
      <c r="D321" s="426"/>
      <c r="E321" s="426"/>
      <c r="F321" s="426"/>
      <c r="G321" s="426"/>
      <c r="H321" s="426"/>
      <c r="I321" s="426"/>
      <c r="J321" s="426"/>
      <c r="K321" s="426"/>
      <c r="L321" s="426"/>
      <c r="M321" s="426"/>
      <c r="N321" s="426"/>
      <c r="O321" s="426"/>
      <c r="P321" s="426"/>
      <c r="Q321" s="426"/>
      <c r="R321" s="426"/>
      <c r="S321" s="426"/>
      <c r="T321" s="426"/>
      <c r="U321" s="426"/>
      <c r="V321" s="426"/>
      <c r="W321" s="426"/>
      <c r="X321" s="426"/>
      <c r="Y321" s="426"/>
      <c r="Z321" s="426"/>
    </row>
    <row r="322" spans="1:26" ht="15.75" customHeight="1">
      <c r="A322" s="426"/>
      <c r="B322" s="426"/>
      <c r="C322" s="426"/>
      <c r="D322" s="426"/>
      <c r="E322" s="426"/>
      <c r="F322" s="426"/>
      <c r="G322" s="426"/>
      <c r="H322" s="426"/>
      <c r="I322" s="426"/>
      <c r="J322" s="426"/>
      <c r="K322" s="426"/>
      <c r="L322" s="426"/>
      <c r="M322" s="426"/>
      <c r="N322" s="426"/>
      <c r="O322" s="426"/>
      <c r="P322" s="426"/>
      <c r="Q322" s="426"/>
      <c r="R322" s="426"/>
      <c r="S322" s="426"/>
      <c r="T322" s="426"/>
      <c r="U322" s="426"/>
      <c r="V322" s="426"/>
      <c r="W322" s="426"/>
      <c r="X322" s="426"/>
      <c r="Y322" s="426"/>
      <c r="Z322" s="426"/>
    </row>
    <row r="323" spans="1:26" ht="15.75" customHeight="1">
      <c r="A323" s="426"/>
      <c r="B323" s="426"/>
      <c r="C323" s="426"/>
      <c r="D323" s="426"/>
      <c r="E323" s="426"/>
      <c r="F323" s="426"/>
      <c r="G323" s="426"/>
      <c r="H323" s="426"/>
      <c r="I323" s="426"/>
      <c r="J323" s="426"/>
      <c r="K323" s="426"/>
      <c r="L323" s="426"/>
      <c r="M323" s="426"/>
      <c r="N323" s="426"/>
      <c r="O323" s="426"/>
      <c r="P323" s="426"/>
      <c r="Q323" s="426"/>
      <c r="R323" s="426"/>
      <c r="S323" s="426"/>
      <c r="T323" s="426"/>
      <c r="U323" s="426"/>
      <c r="V323" s="426"/>
      <c r="W323" s="426"/>
      <c r="X323" s="426"/>
      <c r="Y323" s="426"/>
      <c r="Z323" s="426"/>
    </row>
    <row r="324" spans="1:26" ht="15.75" customHeight="1">
      <c r="A324" s="426"/>
      <c r="B324" s="426"/>
      <c r="C324" s="426"/>
      <c r="D324" s="426"/>
      <c r="E324" s="426"/>
      <c r="F324" s="426"/>
      <c r="G324" s="426"/>
      <c r="H324" s="426"/>
      <c r="I324" s="426"/>
      <c r="J324" s="426"/>
      <c r="K324" s="426"/>
      <c r="L324" s="426"/>
      <c r="M324" s="426"/>
      <c r="N324" s="426"/>
      <c r="O324" s="426"/>
      <c r="P324" s="426"/>
      <c r="Q324" s="426"/>
      <c r="R324" s="426"/>
      <c r="S324" s="426"/>
      <c r="T324" s="426"/>
      <c r="U324" s="426"/>
      <c r="V324" s="426"/>
      <c r="W324" s="426"/>
      <c r="X324" s="426"/>
      <c r="Y324" s="426"/>
      <c r="Z324" s="426"/>
    </row>
    <row r="325" spans="1:26" ht="15.75" customHeight="1">
      <c r="A325" s="426"/>
      <c r="B325" s="426"/>
      <c r="C325" s="426"/>
      <c r="D325" s="426"/>
      <c r="E325" s="426"/>
      <c r="F325" s="426"/>
      <c r="G325" s="426"/>
      <c r="H325" s="426"/>
      <c r="I325" s="426"/>
      <c r="J325" s="426"/>
      <c r="K325" s="426"/>
      <c r="L325" s="426"/>
      <c r="M325" s="426"/>
      <c r="N325" s="426"/>
      <c r="O325" s="426"/>
      <c r="P325" s="426"/>
      <c r="Q325" s="426"/>
      <c r="R325" s="426"/>
      <c r="S325" s="426"/>
      <c r="T325" s="426"/>
      <c r="U325" s="426"/>
      <c r="V325" s="426"/>
      <c r="W325" s="426"/>
      <c r="X325" s="426"/>
      <c r="Y325" s="426"/>
      <c r="Z325" s="426"/>
    </row>
    <row r="326" spans="1:26" ht="15.75" customHeight="1">
      <c r="A326" s="426"/>
      <c r="B326" s="426"/>
      <c r="C326" s="426"/>
      <c r="D326" s="426"/>
      <c r="E326" s="426"/>
      <c r="F326" s="426"/>
      <c r="G326" s="426"/>
      <c r="H326" s="426"/>
      <c r="I326" s="426"/>
      <c r="J326" s="426"/>
      <c r="K326" s="426"/>
      <c r="L326" s="426"/>
      <c r="M326" s="426"/>
      <c r="N326" s="426"/>
      <c r="O326" s="426"/>
      <c r="P326" s="426"/>
      <c r="Q326" s="426"/>
      <c r="R326" s="426"/>
      <c r="S326" s="426"/>
      <c r="T326" s="426"/>
      <c r="U326" s="426"/>
      <c r="V326" s="426"/>
      <c r="W326" s="426"/>
      <c r="X326" s="426"/>
      <c r="Y326" s="426"/>
      <c r="Z326" s="426"/>
    </row>
    <row r="327" spans="1:26" ht="15.75" customHeight="1">
      <c r="A327" s="426"/>
      <c r="B327" s="426"/>
      <c r="C327" s="426"/>
      <c r="D327" s="426"/>
      <c r="E327" s="426"/>
      <c r="F327" s="426"/>
      <c r="G327" s="426"/>
      <c r="H327" s="426"/>
      <c r="I327" s="426"/>
      <c r="J327" s="426"/>
      <c r="K327" s="426"/>
      <c r="L327" s="426"/>
      <c r="M327" s="426"/>
      <c r="N327" s="426"/>
      <c r="O327" s="426"/>
      <c r="P327" s="426"/>
      <c r="Q327" s="426"/>
      <c r="R327" s="426"/>
      <c r="S327" s="426"/>
      <c r="T327" s="426"/>
      <c r="U327" s="426"/>
      <c r="V327" s="426"/>
      <c r="W327" s="426"/>
      <c r="X327" s="426"/>
      <c r="Y327" s="426"/>
      <c r="Z327" s="426"/>
    </row>
    <row r="328" spans="1:26" ht="15.75" customHeight="1">
      <c r="A328" s="426"/>
      <c r="B328" s="426"/>
      <c r="C328" s="426"/>
      <c r="D328" s="426"/>
      <c r="E328" s="426"/>
      <c r="F328" s="426"/>
      <c r="G328" s="426"/>
      <c r="H328" s="426"/>
      <c r="I328" s="426"/>
      <c r="J328" s="426"/>
      <c r="K328" s="426"/>
      <c r="L328" s="426"/>
      <c r="M328" s="426"/>
      <c r="N328" s="426"/>
      <c r="O328" s="426"/>
      <c r="P328" s="426"/>
      <c r="Q328" s="426"/>
      <c r="R328" s="426"/>
      <c r="S328" s="426"/>
      <c r="T328" s="426"/>
      <c r="U328" s="426"/>
      <c r="V328" s="426"/>
      <c r="W328" s="426"/>
      <c r="X328" s="426"/>
      <c r="Y328" s="426"/>
      <c r="Z328" s="426"/>
    </row>
    <row r="329" spans="1:26" ht="15.75" customHeight="1">
      <c r="A329" s="426"/>
      <c r="B329" s="426"/>
      <c r="C329" s="426"/>
      <c r="D329" s="426"/>
      <c r="E329" s="426"/>
      <c r="F329" s="426"/>
      <c r="G329" s="426"/>
      <c r="H329" s="426"/>
      <c r="I329" s="426"/>
      <c r="J329" s="426"/>
      <c r="K329" s="426"/>
      <c r="L329" s="426"/>
      <c r="M329" s="426"/>
      <c r="N329" s="426"/>
      <c r="O329" s="426"/>
      <c r="P329" s="426"/>
      <c r="Q329" s="426"/>
      <c r="R329" s="426"/>
      <c r="S329" s="426"/>
      <c r="T329" s="426"/>
      <c r="U329" s="426"/>
      <c r="V329" s="426"/>
      <c r="W329" s="426"/>
      <c r="X329" s="426"/>
      <c r="Y329" s="426"/>
      <c r="Z329" s="426"/>
    </row>
    <row r="330" spans="1:26" ht="15.75" customHeight="1">
      <c r="A330" s="426"/>
      <c r="B330" s="426"/>
      <c r="C330" s="426"/>
      <c r="D330" s="426"/>
      <c r="E330" s="426"/>
      <c r="F330" s="426"/>
      <c r="G330" s="426"/>
      <c r="H330" s="426"/>
      <c r="I330" s="426"/>
      <c r="J330" s="426"/>
      <c r="K330" s="426"/>
      <c r="L330" s="426"/>
      <c r="M330" s="426"/>
      <c r="N330" s="426"/>
      <c r="O330" s="426"/>
      <c r="P330" s="426"/>
      <c r="Q330" s="426"/>
      <c r="R330" s="426"/>
      <c r="S330" s="426"/>
      <c r="T330" s="426"/>
      <c r="U330" s="426"/>
      <c r="V330" s="426"/>
      <c r="W330" s="426"/>
      <c r="X330" s="426"/>
      <c r="Y330" s="426"/>
      <c r="Z330" s="426"/>
    </row>
    <row r="331" spans="1:26" ht="15.75" customHeight="1">
      <c r="A331" s="426"/>
      <c r="B331" s="426"/>
      <c r="C331" s="426"/>
      <c r="D331" s="426"/>
      <c r="E331" s="426"/>
      <c r="F331" s="426"/>
      <c r="G331" s="426"/>
      <c r="H331" s="426"/>
      <c r="I331" s="426"/>
      <c r="J331" s="426"/>
      <c r="K331" s="426"/>
      <c r="L331" s="426"/>
      <c r="M331" s="426"/>
      <c r="N331" s="426"/>
      <c r="O331" s="426"/>
      <c r="P331" s="426"/>
      <c r="Q331" s="426"/>
      <c r="R331" s="426"/>
      <c r="S331" s="426"/>
      <c r="T331" s="426"/>
      <c r="U331" s="426"/>
      <c r="V331" s="426"/>
      <c r="W331" s="426"/>
      <c r="X331" s="426"/>
      <c r="Y331" s="426"/>
      <c r="Z331" s="426"/>
    </row>
    <row r="332" spans="1:26" ht="15.75" customHeight="1">
      <c r="A332" s="426"/>
      <c r="B332" s="426"/>
      <c r="C332" s="426"/>
      <c r="D332" s="426"/>
      <c r="E332" s="426"/>
      <c r="F332" s="426"/>
      <c r="G332" s="426"/>
      <c r="H332" s="426"/>
      <c r="I332" s="426"/>
      <c r="J332" s="426"/>
      <c r="K332" s="426"/>
      <c r="L332" s="426"/>
      <c r="M332" s="426"/>
      <c r="N332" s="426"/>
      <c r="O332" s="426"/>
      <c r="P332" s="426"/>
      <c r="Q332" s="426"/>
      <c r="R332" s="426"/>
      <c r="S332" s="426"/>
      <c r="T332" s="426"/>
      <c r="U332" s="426"/>
      <c r="V332" s="426"/>
      <c r="W332" s="426"/>
      <c r="X332" s="426"/>
      <c r="Y332" s="426"/>
      <c r="Z332" s="426"/>
    </row>
    <row r="333" spans="1:26" ht="15.75" customHeight="1">
      <c r="A333" s="426"/>
      <c r="B333" s="426"/>
      <c r="C333" s="426"/>
      <c r="D333" s="426"/>
      <c r="E333" s="426"/>
      <c r="F333" s="426"/>
      <c r="G333" s="426"/>
      <c r="H333" s="426"/>
      <c r="I333" s="426"/>
      <c r="J333" s="426"/>
      <c r="K333" s="426"/>
      <c r="L333" s="426"/>
      <c r="M333" s="426"/>
      <c r="N333" s="426"/>
      <c r="O333" s="426"/>
      <c r="P333" s="426"/>
      <c r="Q333" s="426"/>
      <c r="R333" s="426"/>
      <c r="S333" s="426"/>
      <c r="T333" s="426"/>
      <c r="U333" s="426"/>
      <c r="V333" s="426"/>
      <c r="W333" s="426"/>
      <c r="X333" s="426"/>
      <c r="Y333" s="426"/>
      <c r="Z333" s="426"/>
    </row>
    <row r="334" spans="1:26" ht="15.75" customHeight="1">
      <c r="A334" s="426"/>
      <c r="B334" s="426"/>
      <c r="C334" s="426"/>
      <c r="D334" s="426"/>
      <c r="E334" s="426"/>
      <c r="F334" s="426"/>
      <c r="G334" s="426"/>
      <c r="H334" s="426"/>
      <c r="I334" s="426"/>
      <c r="J334" s="426"/>
      <c r="K334" s="426"/>
      <c r="L334" s="426"/>
      <c r="M334" s="426"/>
      <c r="N334" s="426"/>
      <c r="O334" s="426"/>
      <c r="P334" s="426"/>
      <c r="Q334" s="426"/>
      <c r="R334" s="426"/>
      <c r="S334" s="426"/>
      <c r="T334" s="426"/>
      <c r="U334" s="426"/>
      <c r="V334" s="426"/>
      <c r="W334" s="426"/>
      <c r="X334" s="426"/>
      <c r="Y334" s="426"/>
      <c r="Z334" s="426"/>
    </row>
    <row r="335" spans="1:26" ht="15.75" customHeight="1">
      <c r="A335" s="426"/>
      <c r="B335" s="426"/>
      <c r="C335" s="426"/>
      <c r="D335" s="426"/>
      <c r="E335" s="426"/>
      <c r="F335" s="426"/>
      <c r="G335" s="426"/>
      <c r="H335" s="426"/>
      <c r="I335" s="426"/>
      <c r="J335" s="426"/>
      <c r="K335" s="426"/>
      <c r="L335" s="426"/>
      <c r="M335" s="426"/>
      <c r="N335" s="426"/>
      <c r="O335" s="426"/>
      <c r="P335" s="426"/>
      <c r="Q335" s="426"/>
      <c r="R335" s="426"/>
      <c r="S335" s="426"/>
      <c r="T335" s="426"/>
      <c r="U335" s="426"/>
      <c r="V335" s="426"/>
      <c r="W335" s="426"/>
      <c r="X335" s="426"/>
      <c r="Y335" s="426"/>
      <c r="Z335" s="426"/>
    </row>
    <row r="336" spans="1:26" ht="15.75" customHeight="1">
      <c r="A336" s="426"/>
      <c r="B336" s="426"/>
      <c r="C336" s="426"/>
      <c r="D336" s="426"/>
      <c r="E336" s="426"/>
      <c r="F336" s="426"/>
      <c r="G336" s="426"/>
      <c r="H336" s="426"/>
      <c r="I336" s="426"/>
      <c r="J336" s="426"/>
      <c r="K336" s="426"/>
      <c r="L336" s="426"/>
      <c r="M336" s="426"/>
      <c r="N336" s="426"/>
      <c r="O336" s="426"/>
      <c r="P336" s="426"/>
      <c r="Q336" s="426"/>
      <c r="R336" s="426"/>
      <c r="S336" s="426"/>
      <c r="T336" s="426"/>
      <c r="U336" s="426"/>
      <c r="V336" s="426"/>
      <c r="W336" s="426"/>
      <c r="X336" s="426"/>
      <c r="Y336" s="426"/>
      <c r="Z336" s="426"/>
    </row>
    <row r="337" spans="1:26" ht="15.75" customHeight="1">
      <c r="A337" s="426"/>
      <c r="B337" s="426"/>
      <c r="C337" s="426"/>
      <c r="D337" s="426"/>
      <c r="E337" s="426"/>
      <c r="F337" s="426"/>
      <c r="G337" s="426"/>
      <c r="H337" s="426"/>
      <c r="I337" s="426"/>
      <c r="J337" s="426"/>
      <c r="K337" s="426"/>
      <c r="L337" s="426"/>
      <c r="M337" s="426"/>
      <c r="N337" s="426"/>
      <c r="O337" s="426"/>
      <c r="P337" s="426"/>
      <c r="Q337" s="426"/>
      <c r="R337" s="426"/>
      <c r="S337" s="426"/>
      <c r="T337" s="426"/>
      <c r="U337" s="426"/>
      <c r="V337" s="426"/>
      <c r="W337" s="426"/>
      <c r="X337" s="426"/>
      <c r="Y337" s="426"/>
      <c r="Z337" s="426"/>
    </row>
    <row r="338" spans="1:26" ht="15.75" customHeight="1">
      <c r="A338" s="426"/>
      <c r="B338" s="426"/>
      <c r="C338" s="426"/>
      <c r="D338" s="426"/>
      <c r="E338" s="426"/>
      <c r="F338" s="426"/>
      <c r="G338" s="426"/>
      <c r="H338" s="426"/>
      <c r="I338" s="426"/>
      <c r="J338" s="426"/>
      <c r="K338" s="426"/>
      <c r="L338" s="426"/>
      <c r="M338" s="426"/>
      <c r="N338" s="426"/>
      <c r="O338" s="426"/>
      <c r="P338" s="426"/>
      <c r="Q338" s="426"/>
      <c r="R338" s="426"/>
      <c r="S338" s="426"/>
      <c r="T338" s="426"/>
      <c r="U338" s="426"/>
      <c r="V338" s="426"/>
      <c r="W338" s="426"/>
      <c r="X338" s="426"/>
      <c r="Y338" s="426"/>
      <c r="Z338" s="426"/>
    </row>
    <row r="339" spans="1:26" ht="15.75" customHeight="1">
      <c r="A339" s="426"/>
      <c r="B339" s="426"/>
      <c r="C339" s="426"/>
      <c r="D339" s="426"/>
      <c r="E339" s="426"/>
      <c r="F339" s="426"/>
      <c r="G339" s="426"/>
      <c r="H339" s="426"/>
      <c r="I339" s="426"/>
      <c r="J339" s="426"/>
      <c r="K339" s="426"/>
      <c r="L339" s="426"/>
      <c r="M339" s="426"/>
      <c r="N339" s="426"/>
      <c r="O339" s="426"/>
      <c r="P339" s="426"/>
      <c r="Q339" s="426"/>
      <c r="R339" s="426"/>
      <c r="S339" s="426"/>
      <c r="T339" s="426"/>
      <c r="U339" s="426"/>
      <c r="V339" s="426"/>
      <c r="W339" s="426"/>
      <c r="X339" s="426"/>
      <c r="Y339" s="426"/>
      <c r="Z339" s="426"/>
    </row>
    <row r="340" spans="1:26" ht="15.75" customHeight="1">
      <c r="A340" s="426"/>
      <c r="B340" s="426"/>
      <c r="C340" s="426"/>
      <c r="D340" s="426"/>
      <c r="E340" s="426"/>
      <c r="F340" s="426"/>
      <c r="G340" s="426"/>
      <c r="H340" s="426"/>
      <c r="I340" s="426"/>
      <c r="J340" s="426"/>
      <c r="K340" s="426"/>
      <c r="L340" s="426"/>
      <c r="M340" s="426"/>
      <c r="N340" s="426"/>
      <c r="O340" s="426"/>
      <c r="P340" s="426"/>
      <c r="Q340" s="426"/>
      <c r="R340" s="426"/>
      <c r="S340" s="426"/>
      <c r="T340" s="426"/>
      <c r="U340" s="426"/>
      <c r="V340" s="426"/>
      <c r="W340" s="426"/>
      <c r="X340" s="426"/>
      <c r="Y340" s="426"/>
      <c r="Z340" s="426"/>
    </row>
    <row r="341" spans="1:26" ht="15.75" customHeight="1">
      <c r="A341" s="426"/>
      <c r="B341" s="426"/>
      <c r="C341" s="426"/>
      <c r="D341" s="426"/>
      <c r="E341" s="426"/>
      <c r="F341" s="426"/>
      <c r="G341" s="426"/>
      <c r="H341" s="426"/>
      <c r="I341" s="426"/>
      <c r="J341" s="426"/>
      <c r="K341" s="426"/>
      <c r="L341" s="426"/>
      <c r="M341" s="426"/>
      <c r="N341" s="426"/>
      <c r="O341" s="426"/>
      <c r="P341" s="426"/>
      <c r="Q341" s="426"/>
      <c r="R341" s="426"/>
      <c r="S341" s="426"/>
      <c r="T341" s="426"/>
      <c r="U341" s="426"/>
      <c r="V341" s="426"/>
      <c r="W341" s="426"/>
      <c r="X341" s="426"/>
      <c r="Y341" s="426"/>
      <c r="Z341" s="426"/>
    </row>
    <row r="342" spans="1:26" ht="15.75" customHeight="1">
      <c r="A342" s="426"/>
      <c r="B342" s="426"/>
      <c r="C342" s="426"/>
      <c r="D342" s="426"/>
      <c r="E342" s="426"/>
      <c r="F342" s="426"/>
      <c r="G342" s="426"/>
      <c r="H342" s="426"/>
      <c r="I342" s="426"/>
      <c r="J342" s="426"/>
      <c r="K342" s="426"/>
      <c r="L342" s="426"/>
      <c r="M342" s="426"/>
      <c r="N342" s="426"/>
      <c r="O342" s="426"/>
      <c r="P342" s="426"/>
      <c r="Q342" s="426"/>
      <c r="R342" s="426"/>
      <c r="S342" s="426"/>
      <c r="T342" s="426"/>
      <c r="U342" s="426"/>
      <c r="V342" s="426"/>
      <c r="W342" s="426"/>
      <c r="X342" s="426"/>
      <c r="Y342" s="426"/>
      <c r="Z342" s="426"/>
    </row>
    <row r="343" spans="1:26" ht="15.75" customHeight="1">
      <c r="A343" s="426"/>
      <c r="B343" s="426"/>
      <c r="C343" s="426"/>
      <c r="D343" s="426"/>
      <c r="E343" s="426"/>
      <c r="F343" s="426"/>
      <c r="G343" s="426"/>
      <c r="H343" s="426"/>
      <c r="I343" s="426"/>
      <c r="J343" s="426"/>
      <c r="K343" s="426"/>
      <c r="L343" s="426"/>
      <c r="M343" s="426"/>
      <c r="N343" s="426"/>
      <c r="O343" s="426"/>
      <c r="P343" s="426"/>
      <c r="Q343" s="426"/>
      <c r="R343" s="426"/>
      <c r="S343" s="426"/>
      <c r="T343" s="426"/>
      <c r="U343" s="426"/>
      <c r="V343" s="426"/>
      <c r="W343" s="426"/>
      <c r="X343" s="426"/>
      <c r="Y343" s="426"/>
      <c r="Z343" s="426"/>
    </row>
    <row r="344" spans="1:26" ht="15.75" customHeight="1">
      <c r="A344" s="426"/>
      <c r="B344" s="426"/>
      <c r="C344" s="426"/>
      <c r="D344" s="426"/>
      <c r="E344" s="426"/>
      <c r="F344" s="426"/>
      <c r="G344" s="426"/>
      <c r="H344" s="426"/>
      <c r="I344" s="426"/>
      <c r="J344" s="426"/>
      <c r="K344" s="426"/>
      <c r="L344" s="426"/>
      <c r="M344" s="426"/>
      <c r="N344" s="426"/>
      <c r="O344" s="426"/>
      <c r="P344" s="426"/>
      <c r="Q344" s="426"/>
      <c r="R344" s="426"/>
      <c r="S344" s="426"/>
      <c r="T344" s="426"/>
      <c r="U344" s="426"/>
      <c r="V344" s="426"/>
      <c r="W344" s="426"/>
      <c r="X344" s="426"/>
      <c r="Y344" s="426"/>
      <c r="Z344" s="426"/>
    </row>
    <row r="345" spans="1:26" ht="15.75" customHeight="1">
      <c r="A345" s="426"/>
      <c r="B345" s="426"/>
      <c r="C345" s="426"/>
      <c r="D345" s="426"/>
      <c r="E345" s="426"/>
      <c r="F345" s="426"/>
      <c r="G345" s="426"/>
      <c r="H345" s="426"/>
      <c r="I345" s="426"/>
      <c r="J345" s="426"/>
      <c r="K345" s="426"/>
      <c r="L345" s="426"/>
      <c r="M345" s="426"/>
      <c r="N345" s="426"/>
      <c r="O345" s="426"/>
      <c r="P345" s="426"/>
      <c r="Q345" s="426"/>
      <c r="R345" s="426"/>
      <c r="S345" s="426"/>
      <c r="T345" s="426"/>
      <c r="U345" s="426"/>
      <c r="V345" s="426"/>
      <c r="W345" s="426"/>
      <c r="X345" s="426"/>
      <c r="Y345" s="426"/>
      <c r="Z345" s="426"/>
    </row>
    <row r="346" spans="1:26" ht="15.75" customHeight="1">
      <c r="A346" s="426"/>
      <c r="B346" s="426"/>
      <c r="C346" s="426"/>
      <c r="D346" s="426"/>
      <c r="E346" s="426"/>
      <c r="F346" s="426"/>
      <c r="G346" s="426"/>
      <c r="H346" s="426"/>
      <c r="I346" s="426"/>
      <c r="J346" s="426"/>
      <c r="K346" s="426"/>
      <c r="L346" s="426"/>
      <c r="M346" s="426"/>
      <c r="N346" s="426"/>
      <c r="O346" s="426"/>
      <c r="P346" s="426"/>
      <c r="Q346" s="426"/>
      <c r="R346" s="426"/>
      <c r="S346" s="426"/>
      <c r="T346" s="426"/>
      <c r="U346" s="426"/>
      <c r="V346" s="426"/>
      <c r="W346" s="426"/>
      <c r="X346" s="426"/>
      <c r="Y346" s="426"/>
      <c r="Z346" s="426"/>
    </row>
    <row r="347" spans="1:26" ht="15.75" customHeight="1">
      <c r="A347" s="426"/>
      <c r="B347" s="426"/>
      <c r="C347" s="426"/>
      <c r="D347" s="426"/>
      <c r="E347" s="426"/>
      <c r="F347" s="426"/>
      <c r="G347" s="426"/>
      <c r="H347" s="426"/>
      <c r="I347" s="426"/>
      <c r="J347" s="426"/>
      <c r="K347" s="426"/>
      <c r="L347" s="426"/>
      <c r="M347" s="426"/>
      <c r="N347" s="426"/>
      <c r="O347" s="426"/>
      <c r="P347" s="426"/>
      <c r="Q347" s="426"/>
      <c r="R347" s="426"/>
      <c r="S347" s="426"/>
      <c r="T347" s="426"/>
      <c r="U347" s="426"/>
      <c r="V347" s="426"/>
      <c r="W347" s="426"/>
      <c r="X347" s="426"/>
      <c r="Y347" s="426"/>
      <c r="Z347" s="426"/>
    </row>
    <row r="348" spans="1:26" ht="15.75" customHeight="1">
      <c r="A348" s="426"/>
      <c r="B348" s="426"/>
      <c r="C348" s="426"/>
      <c r="D348" s="426"/>
      <c r="E348" s="426"/>
      <c r="F348" s="426"/>
      <c r="G348" s="426"/>
      <c r="H348" s="426"/>
      <c r="I348" s="426"/>
      <c r="J348" s="426"/>
      <c r="K348" s="426"/>
      <c r="L348" s="426"/>
      <c r="M348" s="426"/>
      <c r="N348" s="426"/>
      <c r="O348" s="426"/>
      <c r="P348" s="426"/>
      <c r="Q348" s="426"/>
      <c r="R348" s="426"/>
      <c r="S348" s="426"/>
      <c r="T348" s="426"/>
      <c r="U348" s="426"/>
      <c r="V348" s="426"/>
      <c r="W348" s="426"/>
      <c r="X348" s="426"/>
      <c r="Y348" s="426"/>
      <c r="Z348" s="426"/>
    </row>
    <row r="349" spans="1:26" ht="15.75" customHeight="1">
      <c r="A349" s="426"/>
      <c r="B349" s="426"/>
      <c r="C349" s="426"/>
      <c r="D349" s="426"/>
      <c r="E349" s="426"/>
      <c r="F349" s="426"/>
      <c r="G349" s="426"/>
      <c r="H349" s="426"/>
      <c r="I349" s="426"/>
      <c r="J349" s="426"/>
      <c r="K349" s="426"/>
      <c r="L349" s="426"/>
      <c r="M349" s="426"/>
      <c r="N349" s="426"/>
      <c r="O349" s="426"/>
      <c r="P349" s="426"/>
      <c r="Q349" s="426"/>
      <c r="R349" s="426"/>
      <c r="S349" s="426"/>
      <c r="T349" s="426"/>
      <c r="U349" s="426"/>
      <c r="V349" s="426"/>
      <c r="W349" s="426"/>
      <c r="X349" s="426"/>
      <c r="Y349" s="426"/>
      <c r="Z349" s="426"/>
    </row>
    <row r="350" spans="1:26" ht="15.75" customHeight="1">
      <c r="A350" s="426"/>
      <c r="B350" s="426"/>
      <c r="C350" s="426"/>
      <c r="D350" s="426"/>
      <c r="E350" s="426"/>
      <c r="F350" s="426"/>
      <c r="G350" s="426"/>
      <c r="H350" s="426"/>
      <c r="I350" s="426"/>
      <c r="J350" s="426"/>
      <c r="K350" s="426"/>
      <c r="L350" s="426"/>
      <c r="M350" s="426"/>
      <c r="N350" s="426"/>
      <c r="O350" s="426"/>
      <c r="P350" s="426"/>
      <c r="Q350" s="426"/>
      <c r="R350" s="426"/>
      <c r="S350" s="426"/>
      <c r="T350" s="426"/>
      <c r="U350" s="426"/>
      <c r="V350" s="426"/>
      <c r="W350" s="426"/>
      <c r="X350" s="426"/>
      <c r="Y350" s="426"/>
      <c r="Z350" s="426"/>
    </row>
    <row r="351" spans="1:26" ht="15.75" customHeight="1">
      <c r="A351" s="426"/>
      <c r="B351" s="426"/>
      <c r="C351" s="426"/>
      <c r="D351" s="426"/>
      <c r="E351" s="426"/>
      <c r="F351" s="426"/>
      <c r="G351" s="426"/>
      <c r="H351" s="426"/>
      <c r="I351" s="426"/>
      <c r="J351" s="426"/>
      <c r="K351" s="426"/>
      <c r="L351" s="426"/>
      <c r="M351" s="426"/>
      <c r="N351" s="426"/>
      <c r="O351" s="426"/>
      <c r="P351" s="426"/>
      <c r="Q351" s="426"/>
      <c r="R351" s="426"/>
      <c r="S351" s="426"/>
      <c r="T351" s="426"/>
      <c r="U351" s="426"/>
      <c r="V351" s="426"/>
      <c r="W351" s="426"/>
      <c r="X351" s="426"/>
      <c r="Y351" s="426"/>
      <c r="Z351" s="426"/>
    </row>
    <row r="352" spans="1:26" ht="15.75" customHeight="1">
      <c r="A352" s="426"/>
      <c r="B352" s="426"/>
      <c r="C352" s="426"/>
      <c r="D352" s="426"/>
      <c r="E352" s="426"/>
      <c r="F352" s="426"/>
      <c r="G352" s="426"/>
      <c r="H352" s="426"/>
      <c r="I352" s="426"/>
      <c r="J352" s="426"/>
      <c r="K352" s="426"/>
      <c r="L352" s="426"/>
      <c r="M352" s="426"/>
      <c r="N352" s="426"/>
      <c r="O352" s="426"/>
      <c r="P352" s="426"/>
      <c r="Q352" s="426"/>
      <c r="R352" s="426"/>
      <c r="S352" s="426"/>
      <c r="T352" s="426"/>
      <c r="U352" s="426"/>
      <c r="V352" s="426"/>
      <c r="W352" s="426"/>
      <c r="X352" s="426"/>
      <c r="Y352" s="426"/>
      <c r="Z352" s="426"/>
    </row>
    <row r="353" spans="1:26" ht="15.75" customHeight="1">
      <c r="A353" s="426"/>
      <c r="B353" s="426"/>
      <c r="C353" s="426"/>
      <c r="D353" s="426"/>
      <c r="E353" s="426"/>
      <c r="F353" s="426"/>
      <c r="G353" s="426"/>
      <c r="H353" s="426"/>
      <c r="I353" s="426"/>
      <c r="J353" s="426"/>
      <c r="K353" s="426"/>
      <c r="L353" s="426"/>
      <c r="M353" s="426"/>
      <c r="N353" s="426"/>
      <c r="O353" s="426"/>
      <c r="P353" s="426"/>
      <c r="Q353" s="426"/>
      <c r="R353" s="426"/>
      <c r="S353" s="426"/>
      <c r="T353" s="426"/>
      <c r="U353" s="426"/>
      <c r="V353" s="426"/>
      <c r="W353" s="426"/>
      <c r="X353" s="426"/>
      <c r="Y353" s="426"/>
      <c r="Z353" s="426"/>
    </row>
    <row r="354" spans="1:26" ht="15.75" customHeight="1">
      <c r="A354" s="426"/>
      <c r="B354" s="426"/>
      <c r="C354" s="426"/>
      <c r="D354" s="426"/>
      <c r="E354" s="426"/>
      <c r="F354" s="426"/>
      <c r="G354" s="426"/>
      <c r="H354" s="426"/>
      <c r="I354" s="426"/>
      <c r="J354" s="426"/>
      <c r="K354" s="426"/>
      <c r="L354" s="426"/>
      <c r="M354" s="426"/>
      <c r="N354" s="426"/>
      <c r="O354" s="426"/>
      <c r="P354" s="426"/>
      <c r="Q354" s="426"/>
      <c r="R354" s="426"/>
      <c r="S354" s="426"/>
      <c r="T354" s="426"/>
      <c r="U354" s="426"/>
      <c r="V354" s="426"/>
      <c r="W354" s="426"/>
      <c r="X354" s="426"/>
      <c r="Y354" s="426"/>
      <c r="Z354" s="426"/>
    </row>
    <row r="355" spans="1:26" ht="15.75" customHeight="1">
      <c r="A355" s="426"/>
      <c r="B355" s="426"/>
      <c r="C355" s="426"/>
      <c r="D355" s="426"/>
      <c r="E355" s="426"/>
      <c r="F355" s="426"/>
      <c r="G355" s="426"/>
      <c r="H355" s="426"/>
      <c r="I355" s="426"/>
      <c r="J355" s="426"/>
      <c r="K355" s="426"/>
      <c r="L355" s="426"/>
      <c r="M355" s="426"/>
      <c r="N355" s="426"/>
      <c r="O355" s="426"/>
      <c r="P355" s="426"/>
      <c r="Q355" s="426"/>
      <c r="R355" s="426"/>
      <c r="S355" s="426"/>
      <c r="T355" s="426"/>
      <c r="U355" s="426"/>
      <c r="V355" s="426"/>
      <c r="W355" s="426"/>
      <c r="X355" s="426"/>
      <c r="Y355" s="426"/>
      <c r="Z355" s="426"/>
    </row>
    <row r="356" spans="1:26" ht="15.75" customHeight="1">
      <c r="A356" s="426"/>
      <c r="B356" s="426"/>
      <c r="C356" s="426"/>
      <c r="D356" s="426"/>
      <c r="E356" s="426"/>
      <c r="F356" s="426"/>
      <c r="G356" s="426"/>
      <c r="H356" s="426"/>
      <c r="I356" s="426"/>
      <c r="J356" s="426"/>
      <c r="K356" s="426"/>
      <c r="L356" s="426"/>
      <c r="M356" s="426"/>
      <c r="N356" s="426"/>
      <c r="O356" s="426"/>
      <c r="P356" s="426"/>
      <c r="Q356" s="426"/>
      <c r="R356" s="426"/>
      <c r="S356" s="426"/>
      <c r="T356" s="426"/>
      <c r="U356" s="426"/>
      <c r="V356" s="426"/>
      <c r="W356" s="426"/>
      <c r="X356" s="426"/>
      <c r="Y356" s="426"/>
      <c r="Z356" s="426"/>
    </row>
    <row r="357" spans="1:26" ht="15.75" customHeight="1">
      <c r="A357" s="426"/>
      <c r="B357" s="426"/>
      <c r="C357" s="426"/>
      <c r="D357" s="426"/>
      <c r="E357" s="426"/>
      <c r="F357" s="426"/>
      <c r="G357" s="426"/>
      <c r="H357" s="426"/>
      <c r="I357" s="426"/>
      <c r="J357" s="426"/>
      <c r="K357" s="426"/>
      <c r="L357" s="426"/>
      <c r="M357" s="426"/>
      <c r="N357" s="426"/>
      <c r="O357" s="426"/>
      <c r="P357" s="426"/>
      <c r="Q357" s="426"/>
      <c r="R357" s="426"/>
      <c r="S357" s="426"/>
      <c r="T357" s="426"/>
      <c r="U357" s="426"/>
      <c r="V357" s="426"/>
      <c r="W357" s="426"/>
      <c r="X357" s="426"/>
      <c r="Y357" s="426"/>
      <c r="Z357" s="426"/>
    </row>
    <row r="358" spans="1:26" ht="15.75" customHeight="1">
      <c r="A358" s="426"/>
      <c r="B358" s="426"/>
      <c r="C358" s="426"/>
      <c r="D358" s="426"/>
      <c r="E358" s="426"/>
      <c r="F358" s="426"/>
      <c r="G358" s="426"/>
      <c r="H358" s="426"/>
      <c r="I358" s="426"/>
      <c r="J358" s="426"/>
      <c r="K358" s="426"/>
      <c r="L358" s="426"/>
      <c r="M358" s="426"/>
      <c r="N358" s="426"/>
      <c r="O358" s="426"/>
      <c r="P358" s="426"/>
      <c r="Q358" s="426"/>
      <c r="R358" s="426"/>
      <c r="S358" s="426"/>
      <c r="T358" s="426"/>
      <c r="U358" s="426"/>
      <c r="V358" s="426"/>
      <c r="W358" s="426"/>
      <c r="X358" s="426"/>
      <c r="Y358" s="426"/>
      <c r="Z358" s="426"/>
    </row>
    <row r="359" spans="1:26" ht="15.75" customHeight="1">
      <c r="A359" s="426"/>
      <c r="B359" s="426"/>
      <c r="C359" s="426"/>
      <c r="D359" s="426"/>
      <c r="E359" s="426"/>
      <c r="F359" s="426"/>
      <c r="G359" s="426"/>
      <c r="H359" s="426"/>
      <c r="I359" s="426"/>
      <c r="J359" s="426"/>
      <c r="K359" s="426"/>
      <c r="L359" s="426"/>
      <c r="M359" s="426"/>
      <c r="N359" s="426"/>
      <c r="O359" s="426"/>
      <c r="P359" s="426"/>
      <c r="Q359" s="426"/>
      <c r="R359" s="426"/>
      <c r="S359" s="426"/>
      <c r="T359" s="426"/>
      <c r="U359" s="426"/>
      <c r="V359" s="426"/>
      <c r="W359" s="426"/>
      <c r="X359" s="426"/>
      <c r="Y359" s="426"/>
      <c r="Z359" s="426"/>
    </row>
    <row r="360" spans="1:26" ht="15.75" customHeight="1">
      <c r="A360" s="426"/>
      <c r="B360" s="426"/>
      <c r="C360" s="426"/>
      <c r="D360" s="426"/>
      <c r="E360" s="426"/>
      <c r="F360" s="426"/>
      <c r="G360" s="426"/>
      <c r="H360" s="426"/>
      <c r="I360" s="426"/>
      <c r="J360" s="426"/>
      <c r="K360" s="426"/>
      <c r="L360" s="426"/>
      <c r="M360" s="426"/>
      <c r="N360" s="426"/>
      <c r="O360" s="426"/>
      <c r="P360" s="426"/>
      <c r="Q360" s="426"/>
      <c r="R360" s="426"/>
      <c r="S360" s="426"/>
      <c r="T360" s="426"/>
      <c r="U360" s="426"/>
      <c r="V360" s="426"/>
      <c r="W360" s="426"/>
      <c r="X360" s="426"/>
      <c r="Y360" s="426"/>
      <c r="Z360" s="426"/>
    </row>
    <row r="361" spans="1:26" ht="15.75" customHeight="1">
      <c r="A361" s="426"/>
      <c r="B361" s="426"/>
      <c r="C361" s="426"/>
      <c r="D361" s="426"/>
      <c r="E361" s="426"/>
      <c r="F361" s="426"/>
      <c r="G361" s="426"/>
      <c r="H361" s="426"/>
      <c r="I361" s="426"/>
      <c r="J361" s="426"/>
      <c r="K361" s="426"/>
      <c r="L361" s="426"/>
      <c r="M361" s="426"/>
      <c r="N361" s="426"/>
      <c r="O361" s="426"/>
      <c r="P361" s="426"/>
      <c r="Q361" s="426"/>
      <c r="R361" s="426"/>
      <c r="S361" s="426"/>
      <c r="T361" s="426"/>
      <c r="U361" s="426"/>
      <c r="V361" s="426"/>
      <c r="W361" s="426"/>
      <c r="X361" s="426"/>
      <c r="Y361" s="426"/>
      <c r="Z361" s="426"/>
    </row>
    <row r="362" spans="1:26" ht="15.75" customHeight="1">
      <c r="A362" s="426"/>
      <c r="B362" s="426"/>
      <c r="C362" s="426"/>
      <c r="D362" s="426"/>
      <c r="E362" s="426"/>
      <c r="F362" s="426"/>
      <c r="G362" s="426"/>
      <c r="H362" s="426"/>
      <c r="I362" s="426"/>
      <c r="J362" s="426"/>
      <c r="K362" s="426"/>
      <c r="L362" s="426"/>
      <c r="M362" s="426"/>
      <c r="N362" s="426"/>
      <c r="O362" s="426"/>
      <c r="P362" s="426"/>
      <c r="Q362" s="426"/>
      <c r="R362" s="426"/>
      <c r="S362" s="426"/>
      <c r="T362" s="426"/>
      <c r="U362" s="426"/>
      <c r="V362" s="426"/>
      <c r="W362" s="426"/>
      <c r="X362" s="426"/>
      <c r="Y362" s="426"/>
      <c r="Z362" s="426"/>
    </row>
    <row r="363" spans="1:26" ht="15.75" customHeight="1">
      <c r="A363" s="426"/>
      <c r="B363" s="426"/>
      <c r="C363" s="426"/>
      <c r="D363" s="426"/>
      <c r="E363" s="426"/>
      <c r="F363" s="426"/>
      <c r="G363" s="426"/>
      <c r="H363" s="426"/>
      <c r="I363" s="426"/>
      <c r="J363" s="426"/>
      <c r="K363" s="426"/>
      <c r="L363" s="426"/>
      <c r="M363" s="426"/>
      <c r="N363" s="426"/>
      <c r="O363" s="426"/>
      <c r="P363" s="426"/>
      <c r="Q363" s="426"/>
      <c r="R363" s="426"/>
      <c r="S363" s="426"/>
      <c r="T363" s="426"/>
      <c r="U363" s="426"/>
      <c r="V363" s="426"/>
      <c r="W363" s="426"/>
      <c r="X363" s="426"/>
      <c r="Y363" s="426"/>
      <c r="Z363" s="426"/>
    </row>
    <row r="364" spans="1:26" ht="15.75" customHeight="1">
      <c r="A364" s="426"/>
      <c r="B364" s="426"/>
      <c r="C364" s="426"/>
      <c r="D364" s="426"/>
      <c r="E364" s="426"/>
      <c r="F364" s="426"/>
      <c r="G364" s="426"/>
      <c r="H364" s="426"/>
      <c r="I364" s="426"/>
      <c r="J364" s="426"/>
      <c r="K364" s="426"/>
      <c r="L364" s="426"/>
      <c r="M364" s="426"/>
      <c r="N364" s="426"/>
      <c r="O364" s="426"/>
      <c r="P364" s="426"/>
      <c r="Q364" s="426"/>
      <c r="R364" s="426"/>
      <c r="S364" s="426"/>
      <c r="T364" s="426"/>
      <c r="U364" s="426"/>
      <c r="V364" s="426"/>
      <c r="W364" s="426"/>
      <c r="X364" s="426"/>
      <c r="Y364" s="426"/>
      <c r="Z364" s="426"/>
    </row>
    <row r="365" spans="1:26" ht="15.75" customHeight="1">
      <c r="A365" s="426"/>
      <c r="B365" s="426"/>
      <c r="C365" s="426"/>
      <c r="D365" s="426"/>
      <c r="E365" s="426"/>
      <c r="F365" s="426"/>
      <c r="G365" s="426"/>
      <c r="H365" s="426"/>
      <c r="I365" s="426"/>
      <c r="J365" s="426"/>
      <c r="K365" s="426"/>
      <c r="L365" s="426"/>
      <c r="M365" s="426"/>
      <c r="N365" s="426"/>
      <c r="O365" s="426"/>
      <c r="P365" s="426"/>
      <c r="Q365" s="426"/>
      <c r="R365" s="426"/>
      <c r="S365" s="426"/>
      <c r="T365" s="426"/>
      <c r="U365" s="426"/>
      <c r="V365" s="426"/>
      <c r="W365" s="426"/>
      <c r="X365" s="426"/>
      <c r="Y365" s="426"/>
      <c r="Z365" s="426"/>
    </row>
    <row r="366" spans="1:26" ht="15.75" customHeight="1">
      <c r="A366" s="426"/>
      <c r="B366" s="426"/>
      <c r="C366" s="426"/>
      <c r="D366" s="426"/>
      <c r="E366" s="426"/>
      <c r="F366" s="426"/>
      <c r="G366" s="426"/>
      <c r="H366" s="426"/>
      <c r="I366" s="426"/>
      <c r="J366" s="426"/>
      <c r="K366" s="426"/>
      <c r="L366" s="426"/>
      <c r="M366" s="426"/>
      <c r="N366" s="426"/>
      <c r="O366" s="426"/>
      <c r="P366" s="426"/>
      <c r="Q366" s="426"/>
      <c r="R366" s="426"/>
      <c r="S366" s="426"/>
      <c r="T366" s="426"/>
      <c r="U366" s="426"/>
      <c r="V366" s="426"/>
      <c r="W366" s="426"/>
      <c r="X366" s="426"/>
      <c r="Y366" s="426"/>
      <c r="Z366" s="426"/>
    </row>
    <row r="367" spans="1:26" ht="15.75" customHeight="1">
      <c r="A367" s="426"/>
      <c r="B367" s="426"/>
      <c r="C367" s="426"/>
      <c r="D367" s="426"/>
      <c r="E367" s="426"/>
      <c r="F367" s="426"/>
      <c r="G367" s="426"/>
      <c r="H367" s="426"/>
      <c r="I367" s="426"/>
      <c r="J367" s="426"/>
      <c r="K367" s="426"/>
      <c r="L367" s="426"/>
      <c r="M367" s="426"/>
      <c r="N367" s="426"/>
      <c r="O367" s="426"/>
      <c r="P367" s="426"/>
      <c r="Q367" s="426"/>
      <c r="R367" s="426"/>
      <c r="S367" s="426"/>
      <c r="T367" s="426"/>
      <c r="U367" s="426"/>
      <c r="V367" s="426"/>
      <c r="W367" s="426"/>
      <c r="X367" s="426"/>
      <c r="Y367" s="426"/>
      <c r="Z367" s="426"/>
    </row>
    <row r="368" spans="1:26" ht="15.75" customHeight="1">
      <c r="A368" s="426"/>
      <c r="B368" s="426"/>
      <c r="C368" s="426"/>
      <c r="D368" s="426"/>
      <c r="E368" s="426"/>
      <c r="F368" s="426"/>
      <c r="G368" s="426"/>
      <c r="H368" s="426"/>
      <c r="I368" s="426"/>
      <c r="J368" s="426"/>
      <c r="K368" s="426"/>
      <c r="L368" s="426"/>
      <c r="M368" s="426"/>
      <c r="N368" s="426"/>
      <c r="O368" s="426"/>
      <c r="P368" s="426"/>
      <c r="Q368" s="426"/>
      <c r="R368" s="426"/>
      <c r="S368" s="426"/>
      <c r="T368" s="426"/>
      <c r="U368" s="426"/>
      <c r="V368" s="426"/>
      <c r="W368" s="426"/>
      <c r="X368" s="426"/>
      <c r="Y368" s="426"/>
      <c r="Z368" s="426"/>
    </row>
    <row r="369" spans="1:26" ht="15.75" customHeight="1">
      <c r="A369" s="426"/>
      <c r="B369" s="426"/>
      <c r="C369" s="426"/>
      <c r="D369" s="426"/>
      <c r="E369" s="426"/>
      <c r="F369" s="426"/>
      <c r="G369" s="426"/>
      <c r="H369" s="426"/>
      <c r="I369" s="426"/>
      <c r="J369" s="426"/>
      <c r="K369" s="426"/>
      <c r="L369" s="426"/>
      <c r="M369" s="426"/>
      <c r="N369" s="426"/>
      <c r="O369" s="426"/>
      <c r="P369" s="426"/>
      <c r="Q369" s="426"/>
      <c r="R369" s="426"/>
      <c r="S369" s="426"/>
      <c r="T369" s="426"/>
      <c r="U369" s="426"/>
      <c r="V369" s="426"/>
      <c r="W369" s="426"/>
      <c r="X369" s="426"/>
      <c r="Y369" s="426"/>
      <c r="Z369" s="426"/>
    </row>
    <row r="370" spans="1:26" ht="15.75" customHeight="1">
      <c r="A370" s="426"/>
      <c r="B370" s="426"/>
      <c r="C370" s="426"/>
      <c r="D370" s="426"/>
      <c r="E370" s="426"/>
      <c r="F370" s="426"/>
      <c r="G370" s="426"/>
      <c r="H370" s="426"/>
      <c r="I370" s="426"/>
      <c r="J370" s="426"/>
      <c r="K370" s="426"/>
      <c r="L370" s="426"/>
      <c r="M370" s="426"/>
      <c r="N370" s="426"/>
      <c r="O370" s="426"/>
      <c r="P370" s="426"/>
      <c r="Q370" s="426"/>
      <c r="R370" s="426"/>
      <c r="S370" s="426"/>
      <c r="T370" s="426"/>
      <c r="U370" s="426"/>
      <c r="V370" s="426"/>
      <c r="W370" s="426"/>
      <c r="X370" s="426"/>
      <c r="Y370" s="426"/>
      <c r="Z370" s="426"/>
    </row>
    <row r="371" spans="1:26" ht="15.75" customHeight="1">
      <c r="A371" s="426"/>
      <c r="B371" s="426"/>
      <c r="C371" s="426"/>
      <c r="D371" s="426"/>
      <c r="E371" s="426"/>
      <c r="F371" s="426"/>
      <c r="G371" s="426"/>
      <c r="H371" s="426"/>
      <c r="I371" s="426"/>
      <c r="J371" s="426"/>
      <c r="K371" s="426"/>
      <c r="L371" s="426"/>
      <c r="M371" s="426"/>
      <c r="N371" s="426"/>
      <c r="O371" s="426"/>
      <c r="P371" s="426"/>
      <c r="Q371" s="426"/>
      <c r="R371" s="426"/>
      <c r="S371" s="426"/>
      <c r="T371" s="426"/>
      <c r="U371" s="426"/>
      <c r="V371" s="426"/>
      <c r="W371" s="426"/>
      <c r="X371" s="426"/>
      <c r="Y371" s="426"/>
      <c r="Z371" s="426"/>
    </row>
    <row r="372" spans="1:26" ht="15.75" customHeight="1">
      <c r="A372" s="426"/>
      <c r="B372" s="426"/>
      <c r="C372" s="426"/>
      <c r="D372" s="426"/>
      <c r="E372" s="426"/>
      <c r="F372" s="426"/>
      <c r="G372" s="426"/>
      <c r="H372" s="426"/>
      <c r="I372" s="426"/>
      <c r="J372" s="426"/>
      <c r="K372" s="426"/>
      <c r="L372" s="426"/>
      <c r="M372" s="426"/>
      <c r="N372" s="426"/>
      <c r="O372" s="426"/>
      <c r="P372" s="426"/>
      <c r="Q372" s="426"/>
      <c r="R372" s="426"/>
      <c r="S372" s="426"/>
      <c r="T372" s="426"/>
      <c r="U372" s="426"/>
      <c r="V372" s="426"/>
      <c r="W372" s="426"/>
      <c r="X372" s="426"/>
      <c r="Y372" s="426"/>
      <c r="Z372" s="426"/>
    </row>
    <row r="373" spans="1:26" ht="15.75" customHeight="1">
      <c r="A373" s="426"/>
      <c r="B373" s="426"/>
      <c r="C373" s="426"/>
      <c r="D373" s="426"/>
      <c r="E373" s="426"/>
      <c r="F373" s="426"/>
      <c r="G373" s="426"/>
      <c r="H373" s="426"/>
      <c r="I373" s="426"/>
      <c r="J373" s="426"/>
      <c r="K373" s="426"/>
      <c r="L373" s="426"/>
      <c r="M373" s="426"/>
      <c r="N373" s="426"/>
      <c r="O373" s="426"/>
      <c r="P373" s="426"/>
      <c r="Q373" s="426"/>
      <c r="R373" s="426"/>
      <c r="S373" s="426"/>
      <c r="T373" s="426"/>
      <c r="U373" s="426"/>
      <c r="V373" s="426"/>
      <c r="W373" s="426"/>
      <c r="X373" s="426"/>
      <c r="Y373" s="426"/>
      <c r="Z373" s="426"/>
    </row>
    <row r="374" spans="1:26" ht="15.75" customHeight="1">
      <c r="A374" s="426"/>
      <c r="B374" s="426"/>
      <c r="C374" s="426"/>
      <c r="D374" s="426"/>
      <c r="E374" s="426"/>
      <c r="F374" s="426"/>
      <c r="G374" s="426"/>
      <c r="H374" s="426"/>
      <c r="I374" s="426"/>
      <c r="J374" s="426"/>
      <c r="K374" s="426"/>
      <c r="L374" s="426"/>
      <c r="M374" s="426"/>
      <c r="N374" s="426"/>
      <c r="O374" s="426"/>
      <c r="P374" s="426"/>
      <c r="Q374" s="426"/>
      <c r="R374" s="426"/>
      <c r="S374" s="426"/>
      <c r="T374" s="426"/>
      <c r="U374" s="426"/>
      <c r="V374" s="426"/>
      <c r="W374" s="426"/>
      <c r="X374" s="426"/>
      <c r="Y374" s="426"/>
      <c r="Z374" s="426"/>
    </row>
    <row r="375" spans="1:26" ht="15.75" customHeight="1">
      <c r="A375" s="426"/>
      <c r="B375" s="426"/>
      <c r="C375" s="426"/>
      <c r="D375" s="426"/>
      <c r="E375" s="426"/>
      <c r="F375" s="426"/>
      <c r="G375" s="426"/>
      <c r="H375" s="426"/>
      <c r="I375" s="426"/>
      <c r="J375" s="426"/>
      <c r="K375" s="426"/>
      <c r="L375" s="426"/>
      <c r="M375" s="426"/>
      <c r="N375" s="426"/>
      <c r="O375" s="426"/>
      <c r="P375" s="426"/>
      <c r="Q375" s="426"/>
      <c r="R375" s="426"/>
      <c r="S375" s="426"/>
      <c r="T375" s="426"/>
      <c r="U375" s="426"/>
      <c r="V375" s="426"/>
      <c r="W375" s="426"/>
      <c r="X375" s="426"/>
      <c r="Y375" s="426"/>
      <c r="Z375" s="426"/>
    </row>
    <row r="376" spans="1:26" ht="15.75" customHeight="1">
      <c r="A376" s="426"/>
      <c r="B376" s="426"/>
      <c r="C376" s="426"/>
      <c r="D376" s="426"/>
      <c r="E376" s="426"/>
      <c r="F376" s="426"/>
      <c r="G376" s="426"/>
      <c r="H376" s="426"/>
      <c r="I376" s="426"/>
      <c r="J376" s="426"/>
      <c r="K376" s="426"/>
      <c r="L376" s="426"/>
      <c r="M376" s="426"/>
      <c r="N376" s="426"/>
      <c r="O376" s="426"/>
      <c r="P376" s="426"/>
      <c r="Q376" s="426"/>
      <c r="R376" s="426"/>
      <c r="S376" s="426"/>
      <c r="T376" s="426"/>
      <c r="U376" s="426"/>
      <c r="V376" s="426"/>
      <c r="W376" s="426"/>
      <c r="X376" s="426"/>
      <c r="Y376" s="426"/>
      <c r="Z376" s="426"/>
    </row>
    <row r="377" spans="1:26" ht="15.75" customHeight="1">
      <c r="A377" s="426"/>
      <c r="B377" s="426"/>
      <c r="C377" s="426"/>
      <c r="D377" s="426"/>
      <c r="E377" s="426"/>
      <c r="F377" s="426"/>
      <c r="G377" s="426"/>
      <c r="H377" s="426"/>
      <c r="I377" s="426"/>
      <c r="J377" s="426"/>
      <c r="K377" s="426"/>
      <c r="L377" s="426"/>
      <c r="M377" s="426"/>
      <c r="N377" s="426"/>
      <c r="O377" s="426"/>
      <c r="P377" s="426"/>
      <c r="Q377" s="426"/>
      <c r="R377" s="426"/>
      <c r="S377" s="426"/>
      <c r="T377" s="426"/>
      <c r="U377" s="426"/>
      <c r="V377" s="426"/>
      <c r="W377" s="426"/>
      <c r="X377" s="426"/>
      <c r="Y377" s="426"/>
      <c r="Z377" s="426"/>
    </row>
    <row r="378" spans="1:26" ht="15.75" customHeight="1">
      <c r="A378" s="426"/>
      <c r="B378" s="426"/>
      <c r="C378" s="426"/>
      <c r="D378" s="426"/>
      <c r="E378" s="426"/>
      <c r="F378" s="426"/>
      <c r="G378" s="426"/>
      <c r="H378" s="426"/>
      <c r="I378" s="426"/>
      <c r="J378" s="426"/>
      <c r="K378" s="426"/>
      <c r="L378" s="426"/>
      <c r="M378" s="426"/>
      <c r="N378" s="426"/>
      <c r="O378" s="426"/>
      <c r="P378" s="426"/>
      <c r="Q378" s="426"/>
      <c r="R378" s="426"/>
      <c r="S378" s="426"/>
      <c r="T378" s="426"/>
      <c r="U378" s="426"/>
      <c r="V378" s="426"/>
      <c r="W378" s="426"/>
      <c r="X378" s="426"/>
      <c r="Y378" s="426"/>
      <c r="Z378" s="426"/>
    </row>
    <row r="379" spans="1:26" ht="15.75" customHeight="1">
      <c r="A379" s="426"/>
      <c r="B379" s="426"/>
      <c r="C379" s="426"/>
      <c r="D379" s="426"/>
      <c r="E379" s="426"/>
      <c r="F379" s="426"/>
      <c r="G379" s="426"/>
      <c r="H379" s="426"/>
      <c r="I379" s="426"/>
      <c r="J379" s="426"/>
      <c r="K379" s="426"/>
      <c r="L379" s="426"/>
      <c r="M379" s="426"/>
      <c r="N379" s="426"/>
      <c r="O379" s="426"/>
      <c r="P379" s="426"/>
      <c r="Q379" s="426"/>
      <c r="R379" s="426"/>
      <c r="S379" s="426"/>
      <c r="T379" s="426"/>
      <c r="U379" s="426"/>
      <c r="V379" s="426"/>
      <c r="W379" s="426"/>
      <c r="X379" s="426"/>
      <c r="Y379" s="426"/>
      <c r="Z379" s="426"/>
    </row>
    <row r="380" spans="1:26" ht="15.75" customHeight="1">
      <c r="A380" s="426"/>
      <c r="B380" s="426"/>
      <c r="C380" s="426"/>
      <c r="D380" s="426"/>
      <c r="E380" s="426"/>
      <c r="F380" s="426"/>
      <c r="G380" s="426"/>
      <c r="H380" s="426"/>
      <c r="I380" s="426"/>
      <c r="J380" s="426"/>
      <c r="K380" s="426"/>
      <c r="L380" s="426"/>
      <c r="M380" s="426"/>
      <c r="N380" s="426"/>
      <c r="O380" s="426"/>
      <c r="P380" s="426"/>
      <c r="Q380" s="426"/>
      <c r="R380" s="426"/>
      <c r="S380" s="426"/>
      <c r="T380" s="426"/>
      <c r="U380" s="426"/>
      <c r="V380" s="426"/>
      <c r="W380" s="426"/>
      <c r="X380" s="426"/>
      <c r="Y380" s="426"/>
      <c r="Z380" s="426"/>
    </row>
    <row r="381" spans="1:26" ht="15.75" customHeight="1">
      <c r="A381" s="426"/>
      <c r="B381" s="426"/>
      <c r="C381" s="426"/>
      <c r="D381" s="426"/>
      <c r="E381" s="426"/>
      <c r="F381" s="426"/>
      <c r="G381" s="426"/>
      <c r="H381" s="426"/>
      <c r="I381" s="426"/>
      <c r="J381" s="426"/>
      <c r="K381" s="426"/>
      <c r="L381" s="426"/>
      <c r="M381" s="426"/>
      <c r="N381" s="426"/>
      <c r="O381" s="426"/>
      <c r="P381" s="426"/>
      <c r="Q381" s="426"/>
      <c r="R381" s="426"/>
      <c r="S381" s="426"/>
      <c r="T381" s="426"/>
      <c r="U381" s="426"/>
      <c r="V381" s="426"/>
      <c r="W381" s="426"/>
      <c r="X381" s="426"/>
      <c r="Y381" s="426"/>
      <c r="Z381" s="426"/>
    </row>
    <row r="382" spans="1:26" ht="15.75" customHeight="1">
      <c r="A382" s="426"/>
      <c r="B382" s="426"/>
      <c r="C382" s="426"/>
      <c r="D382" s="426"/>
      <c r="E382" s="426"/>
      <c r="F382" s="426"/>
      <c r="G382" s="426"/>
      <c r="H382" s="426"/>
      <c r="I382" s="426"/>
      <c r="J382" s="426"/>
      <c r="K382" s="426"/>
      <c r="L382" s="426"/>
      <c r="M382" s="426"/>
      <c r="N382" s="426"/>
      <c r="O382" s="426"/>
      <c r="P382" s="426"/>
      <c r="Q382" s="426"/>
      <c r="R382" s="426"/>
      <c r="S382" s="426"/>
      <c r="T382" s="426"/>
      <c r="U382" s="426"/>
      <c r="V382" s="426"/>
      <c r="W382" s="426"/>
      <c r="X382" s="426"/>
      <c r="Y382" s="426"/>
      <c r="Z382" s="426"/>
    </row>
    <row r="383" spans="1:26" ht="15.75" customHeight="1">
      <c r="A383" s="426"/>
      <c r="B383" s="426"/>
      <c r="C383" s="426"/>
      <c r="D383" s="426"/>
      <c r="E383" s="426"/>
      <c r="F383" s="426"/>
      <c r="G383" s="426"/>
      <c r="H383" s="426"/>
      <c r="I383" s="426"/>
      <c r="J383" s="426"/>
      <c r="K383" s="426"/>
      <c r="L383" s="426"/>
      <c r="M383" s="426"/>
      <c r="N383" s="426"/>
      <c r="O383" s="426"/>
      <c r="P383" s="426"/>
      <c r="Q383" s="426"/>
      <c r="R383" s="426"/>
      <c r="S383" s="426"/>
      <c r="T383" s="426"/>
      <c r="U383" s="426"/>
      <c r="V383" s="426"/>
      <c r="W383" s="426"/>
      <c r="X383" s="426"/>
      <c r="Y383" s="426"/>
      <c r="Z383" s="426"/>
    </row>
    <row r="384" spans="1:26" ht="15.75" customHeight="1">
      <c r="A384" s="426"/>
      <c r="B384" s="426"/>
      <c r="C384" s="426"/>
      <c r="D384" s="426"/>
      <c r="E384" s="426"/>
      <c r="F384" s="426"/>
      <c r="G384" s="426"/>
      <c r="H384" s="426"/>
      <c r="I384" s="426"/>
      <c r="J384" s="426"/>
      <c r="K384" s="426"/>
      <c r="L384" s="426"/>
      <c r="M384" s="426"/>
      <c r="N384" s="426"/>
      <c r="O384" s="426"/>
      <c r="P384" s="426"/>
      <c r="Q384" s="426"/>
      <c r="R384" s="426"/>
      <c r="S384" s="426"/>
      <c r="T384" s="426"/>
      <c r="U384" s="426"/>
      <c r="V384" s="426"/>
      <c r="W384" s="426"/>
      <c r="X384" s="426"/>
      <c r="Y384" s="426"/>
      <c r="Z384" s="426"/>
    </row>
    <row r="385" spans="1:26" ht="15.75" customHeight="1">
      <c r="A385" s="426"/>
      <c r="B385" s="426"/>
      <c r="C385" s="426"/>
      <c r="D385" s="426"/>
      <c r="E385" s="426"/>
      <c r="F385" s="426"/>
      <c r="G385" s="426"/>
      <c r="H385" s="426"/>
      <c r="I385" s="426"/>
      <c r="J385" s="426"/>
      <c r="K385" s="426"/>
      <c r="L385" s="426"/>
      <c r="M385" s="426"/>
      <c r="N385" s="426"/>
      <c r="O385" s="426"/>
      <c r="P385" s="426"/>
      <c r="Q385" s="426"/>
      <c r="R385" s="426"/>
      <c r="S385" s="426"/>
      <c r="T385" s="426"/>
      <c r="U385" s="426"/>
      <c r="V385" s="426"/>
      <c r="W385" s="426"/>
      <c r="X385" s="426"/>
      <c r="Y385" s="426"/>
      <c r="Z385" s="426"/>
    </row>
    <row r="386" spans="1:26" ht="15.75" customHeight="1">
      <c r="A386" s="426"/>
      <c r="B386" s="426"/>
      <c r="C386" s="426"/>
      <c r="D386" s="426"/>
      <c r="E386" s="426"/>
      <c r="F386" s="426"/>
      <c r="G386" s="426"/>
      <c r="H386" s="426"/>
      <c r="I386" s="426"/>
      <c r="J386" s="426"/>
      <c r="K386" s="426"/>
      <c r="L386" s="426"/>
      <c r="M386" s="426"/>
      <c r="N386" s="426"/>
      <c r="O386" s="426"/>
      <c r="P386" s="426"/>
      <c r="Q386" s="426"/>
      <c r="R386" s="426"/>
      <c r="S386" s="426"/>
      <c r="T386" s="426"/>
      <c r="U386" s="426"/>
      <c r="V386" s="426"/>
      <c r="W386" s="426"/>
      <c r="X386" s="426"/>
      <c r="Y386" s="426"/>
      <c r="Z386" s="426"/>
    </row>
    <row r="387" spans="1:26" ht="15.75" customHeight="1">
      <c r="A387" s="426"/>
      <c r="B387" s="426"/>
      <c r="C387" s="426"/>
      <c r="D387" s="426"/>
      <c r="E387" s="426"/>
      <c r="F387" s="426"/>
      <c r="G387" s="426"/>
      <c r="H387" s="426"/>
      <c r="I387" s="426"/>
      <c r="J387" s="426"/>
      <c r="K387" s="426"/>
      <c r="L387" s="426"/>
      <c r="M387" s="426"/>
      <c r="N387" s="426"/>
      <c r="O387" s="426"/>
      <c r="P387" s="426"/>
      <c r="Q387" s="426"/>
      <c r="R387" s="426"/>
      <c r="S387" s="426"/>
      <c r="T387" s="426"/>
      <c r="U387" s="426"/>
      <c r="V387" s="426"/>
      <c r="W387" s="426"/>
      <c r="X387" s="426"/>
      <c r="Y387" s="426"/>
      <c r="Z387" s="426"/>
    </row>
    <row r="388" spans="1:26" ht="15.75" customHeight="1">
      <c r="A388" s="426"/>
      <c r="B388" s="426"/>
      <c r="C388" s="426"/>
      <c r="D388" s="426"/>
      <c r="E388" s="426"/>
      <c r="F388" s="426"/>
      <c r="G388" s="426"/>
      <c r="H388" s="426"/>
      <c r="I388" s="426"/>
      <c r="J388" s="426"/>
      <c r="K388" s="426"/>
      <c r="L388" s="426"/>
      <c r="M388" s="426"/>
      <c r="N388" s="426"/>
      <c r="O388" s="426"/>
      <c r="P388" s="426"/>
      <c r="Q388" s="426"/>
      <c r="R388" s="426"/>
      <c r="S388" s="426"/>
      <c r="T388" s="426"/>
      <c r="U388" s="426"/>
      <c r="V388" s="426"/>
      <c r="W388" s="426"/>
      <c r="X388" s="426"/>
      <c r="Y388" s="426"/>
      <c r="Z388" s="426"/>
    </row>
    <row r="389" spans="1:26" ht="15.75" customHeight="1">
      <c r="A389" s="426"/>
      <c r="B389" s="426"/>
      <c r="C389" s="426"/>
      <c r="D389" s="426"/>
      <c r="E389" s="426"/>
      <c r="F389" s="426"/>
      <c r="G389" s="426"/>
      <c r="H389" s="426"/>
      <c r="I389" s="426"/>
      <c r="J389" s="426"/>
      <c r="K389" s="426"/>
      <c r="L389" s="426"/>
      <c r="M389" s="426"/>
      <c r="N389" s="426"/>
      <c r="O389" s="426"/>
      <c r="P389" s="426"/>
      <c r="Q389" s="426"/>
      <c r="R389" s="426"/>
      <c r="S389" s="426"/>
      <c r="T389" s="426"/>
      <c r="U389" s="426"/>
      <c r="V389" s="426"/>
      <c r="W389" s="426"/>
      <c r="X389" s="426"/>
      <c r="Y389" s="426"/>
      <c r="Z389" s="426"/>
    </row>
    <row r="390" spans="1:26" ht="15.75" customHeight="1">
      <c r="A390" s="426"/>
      <c r="B390" s="426"/>
      <c r="C390" s="426"/>
      <c r="D390" s="426"/>
      <c r="E390" s="426"/>
      <c r="F390" s="426"/>
      <c r="G390" s="426"/>
      <c r="H390" s="426"/>
      <c r="I390" s="426"/>
      <c r="J390" s="426"/>
      <c r="K390" s="426"/>
      <c r="L390" s="426"/>
      <c r="M390" s="426"/>
      <c r="N390" s="426"/>
      <c r="O390" s="426"/>
      <c r="P390" s="426"/>
      <c r="Q390" s="426"/>
      <c r="R390" s="426"/>
      <c r="S390" s="426"/>
      <c r="T390" s="426"/>
      <c r="U390" s="426"/>
      <c r="V390" s="426"/>
      <c r="W390" s="426"/>
      <c r="X390" s="426"/>
      <c r="Y390" s="426"/>
      <c r="Z390" s="426"/>
    </row>
    <row r="391" spans="1:26" ht="15.75" customHeight="1">
      <c r="A391" s="426"/>
      <c r="B391" s="426"/>
      <c r="C391" s="426"/>
      <c r="D391" s="426"/>
      <c r="E391" s="426"/>
      <c r="F391" s="426"/>
      <c r="G391" s="426"/>
      <c r="H391" s="426"/>
      <c r="I391" s="426"/>
      <c r="J391" s="426"/>
      <c r="K391" s="426"/>
      <c r="L391" s="426"/>
      <c r="M391" s="426"/>
      <c r="N391" s="426"/>
      <c r="O391" s="426"/>
      <c r="P391" s="426"/>
      <c r="Q391" s="426"/>
      <c r="R391" s="426"/>
      <c r="S391" s="426"/>
      <c r="T391" s="426"/>
      <c r="U391" s="426"/>
      <c r="V391" s="426"/>
      <c r="W391" s="426"/>
      <c r="X391" s="426"/>
      <c r="Y391" s="426"/>
      <c r="Z391" s="426"/>
    </row>
    <row r="392" spans="1:26" ht="15.75" customHeight="1">
      <c r="A392" s="426"/>
      <c r="B392" s="426"/>
      <c r="C392" s="426"/>
      <c r="D392" s="426"/>
      <c r="E392" s="426"/>
      <c r="F392" s="426"/>
      <c r="G392" s="426"/>
      <c r="H392" s="426"/>
      <c r="I392" s="426"/>
      <c r="J392" s="426"/>
      <c r="K392" s="426"/>
      <c r="L392" s="426"/>
      <c r="M392" s="426"/>
      <c r="N392" s="426"/>
      <c r="O392" s="426"/>
      <c r="P392" s="426"/>
      <c r="Q392" s="426"/>
      <c r="R392" s="426"/>
      <c r="S392" s="426"/>
      <c r="T392" s="426"/>
      <c r="U392" s="426"/>
      <c r="V392" s="426"/>
      <c r="W392" s="426"/>
      <c r="X392" s="426"/>
      <c r="Y392" s="426"/>
      <c r="Z392" s="426"/>
    </row>
    <row r="393" spans="1:26" ht="15.75" customHeight="1">
      <c r="A393" s="426"/>
      <c r="B393" s="426"/>
      <c r="C393" s="426"/>
      <c r="D393" s="426"/>
      <c r="E393" s="426"/>
      <c r="F393" s="426"/>
      <c r="G393" s="426"/>
      <c r="H393" s="426"/>
      <c r="I393" s="426"/>
      <c r="J393" s="426"/>
      <c r="K393" s="426"/>
      <c r="L393" s="426"/>
      <c r="M393" s="426"/>
      <c r="N393" s="426"/>
      <c r="O393" s="426"/>
      <c r="P393" s="426"/>
      <c r="Q393" s="426"/>
      <c r="R393" s="426"/>
      <c r="S393" s="426"/>
      <c r="T393" s="426"/>
      <c r="U393" s="426"/>
      <c r="V393" s="426"/>
      <c r="W393" s="426"/>
      <c r="X393" s="426"/>
      <c r="Y393" s="426"/>
      <c r="Z393" s="426"/>
    </row>
    <row r="394" spans="1:26" ht="15.75" customHeight="1">
      <c r="A394" s="426"/>
      <c r="B394" s="426"/>
      <c r="C394" s="426"/>
      <c r="D394" s="426"/>
      <c r="E394" s="426"/>
      <c r="F394" s="426"/>
      <c r="G394" s="426"/>
      <c r="H394" s="426"/>
      <c r="I394" s="426"/>
      <c r="J394" s="426"/>
      <c r="K394" s="426"/>
      <c r="L394" s="426"/>
      <c r="M394" s="426"/>
      <c r="N394" s="426"/>
      <c r="O394" s="426"/>
      <c r="P394" s="426"/>
      <c r="Q394" s="426"/>
      <c r="R394" s="426"/>
      <c r="S394" s="426"/>
      <c r="T394" s="426"/>
      <c r="U394" s="426"/>
      <c r="V394" s="426"/>
      <c r="W394" s="426"/>
      <c r="X394" s="426"/>
      <c r="Y394" s="426"/>
      <c r="Z394" s="426"/>
    </row>
    <row r="395" spans="1:26" ht="15.75" customHeight="1">
      <c r="A395" s="426"/>
      <c r="B395" s="426"/>
      <c r="C395" s="426"/>
      <c r="D395" s="426"/>
      <c r="E395" s="426"/>
      <c r="F395" s="426"/>
      <c r="G395" s="426"/>
      <c r="H395" s="426"/>
      <c r="I395" s="426"/>
      <c r="J395" s="426"/>
      <c r="K395" s="426"/>
      <c r="L395" s="426"/>
      <c r="M395" s="426"/>
      <c r="N395" s="426"/>
      <c r="O395" s="426"/>
      <c r="P395" s="426"/>
      <c r="Q395" s="426"/>
      <c r="R395" s="426"/>
      <c r="S395" s="426"/>
      <c r="T395" s="426"/>
      <c r="U395" s="426"/>
      <c r="V395" s="426"/>
      <c r="W395" s="426"/>
      <c r="X395" s="426"/>
      <c r="Y395" s="426"/>
      <c r="Z395" s="426"/>
    </row>
    <row r="396" spans="1:26" ht="15.75" customHeight="1">
      <c r="A396" s="426"/>
      <c r="B396" s="426"/>
      <c r="C396" s="426"/>
      <c r="D396" s="426"/>
      <c r="E396" s="426"/>
      <c r="F396" s="426"/>
      <c r="G396" s="426"/>
      <c r="H396" s="426"/>
      <c r="I396" s="426"/>
      <c r="J396" s="426"/>
      <c r="K396" s="426"/>
      <c r="L396" s="426"/>
      <c r="M396" s="426"/>
      <c r="N396" s="426"/>
      <c r="O396" s="426"/>
      <c r="P396" s="426"/>
      <c r="Q396" s="426"/>
      <c r="R396" s="426"/>
      <c r="S396" s="426"/>
      <c r="T396" s="426"/>
      <c r="U396" s="426"/>
      <c r="V396" s="426"/>
      <c r="W396" s="426"/>
      <c r="X396" s="426"/>
      <c r="Y396" s="426"/>
      <c r="Z396" s="426"/>
    </row>
    <row r="397" spans="1:26" ht="15.75" customHeight="1">
      <c r="A397" s="426"/>
      <c r="B397" s="426"/>
      <c r="C397" s="426"/>
      <c r="D397" s="426"/>
      <c r="E397" s="426"/>
      <c r="F397" s="426"/>
      <c r="G397" s="426"/>
      <c r="H397" s="426"/>
      <c r="I397" s="426"/>
      <c r="J397" s="426"/>
      <c r="K397" s="426"/>
      <c r="L397" s="426"/>
      <c r="M397" s="426"/>
      <c r="N397" s="426"/>
      <c r="O397" s="426"/>
      <c r="P397" s="426"/>
      <c r="Q397" s="426"/>
      <c r="R397" s="426"/>
      <c r="S397" s="426"/>
      <c r="T397" s="426"/>
      <c r="U397" s="426"/>
      <c r="V397" s="426"/>
      <c r="W397" s="426"/>
      <c r="X397" s="426"/>
      <c r="Y397" s="426"/>
      <c r="Z397" s="426"/>
    </row>
    <row r="398" spans="1:26" ht="15.75" customHeight="1">
      <c r="A398" s="426"/>
      <c r="B398" s="426"/>
      <c r="C398" s="426"/>
      <c r="D398" s="426"/>
      <c r="E398" s="426"/>
      <c r="F398" s="426"/>
      <c r="G398" s="426"/>
      <c r="H398" s="426"/>
      <c r="I398" s="426"/>
      <c r="J398" s="426"/>
      <c r="K398" s="426"/>
      <c r="L398" s="426"/>
      <c r="M398" s="426"/>
      <c r="N398" s="426"/>
      <c r="O398" s="426"/>
      <c r="P398" s="426"/>
      <c r="Q398" s="426"/>
      <c r="R398" s="426"/>
      <c r="S398" s="426"/>
      <c r="T398" s="426"/>
      <c r="U398" s="426"/>
      <c r="V398" s="426"/>
      <c r="W398" s="426"/>
      <c r="X398" s="426"/>
      <c r="Y398" s="426"/>
      <c r="Z398" s="426"/>
    </row>
    <row r="399" spans="1:26" ht="15.75" customHeight="1">
      <c r="A399" s="426"/>
      <c r="B399" s="426"/>
      <c r="C399" s="426"/>
      <c r="D399" s="426"/>
      <c r="E399" s="426"/>
      <c r="F399" s="426"/>
      <c r="G399" s="426"/>
      <c r="H399" s="426"/>
      <c r="I399" s="426"/>
      <c r="J399" s="426"/>
      <c r="K399" s="426"/>
      <c r="L399" s="426"/>
      <c r="M399" s="426"/>
      <c r="N399" s="426"/>
      <c r="O399" s="426"/>
      <c r="P399" s="426"/>
      <c r="Q399" s="426"/>
      <c r="R399" s="426"/>
      <c r="S399" s="426"/>
      <c r="T399" s="426"/>
      <c r="U399" s="426"/>
      <c r="V399" s="426"/>
      <c r="W399" s="426"/>
      <c r="X399" s="426"/>
      <c r="Y399" s="426"/>
      <c r="Z399" s="426"/>
    </row>
    <row r="400" spans="1:26" ht="15.75" customHeight="1">
      <c r="A400" s="426"/>
      <c r="B400" s="426"/>
      <c r="C400" s="426"/>
      <c r="D400" s="426"/>
      <c r="E400" s="426"/>
      <c r="F400" s="426"/>
      <c r="G400" s="426"/>
      <c r="H400" s="426"/>
      <c r="I400" s="426"/>
      <c r="J400" s="426"/>
      <c r="K400" s="426"/>
      <c r="L400" s="426"/>
      <c r="M400" s="426"/>
      <c r="N400" s="426"/>
      <c r="O400" s="426"/>
      <c r="P400" s="426"/>
      <c r="Q400" s="426"/>
      <c r="R400" s="426"/>
      <c r="S400" s="426"/>
      <c r="T400" s="426"/>
      <c r="U400" s="426"/>
      <c r="V400" s="426"/>
      <c r="W400" s="426"/>
      <c r="X400" s="426"/>
      <c r="Y400" s="426"/>
      <c r="Z400" s="426"/>
    </row>
    <row r="401" spans="1:26" ht="15.75" customHeight="1">
      <c r="A401" s="426"/>
      <c r="B401" s="426"/>
      <c r="C401" s="426"/>
      <c r="D401" s="426"/>
      <c r="E401" s="426"/>
      <c r="F401" s="426"/>
      <c r="G401" s="426"/>
      <c r="H401" s="426"/>
      <c r="I401" s="426"/>
      <c r="J401" s="426"/>
      <c r="K401" s="426"/>
      <c r="L401" s="426"/>
      <c r="M401" s="426"/>
      <c r="N401" s="426"/>
      <c r="O401" s="426"/>
      <c r="P401" s="426"/>
      <c r="Q401" s="426"/>
      <c r="R401" s="426"/>
      <c r="S401" s="426"/>
      <c r="T401" s="426"/>
      <c r="U401" s="426"/>
      <c r="V401" s="426"/>
      <c r="W401" s="426"/>
      <c r="X401" s="426"/>
      <c r="Y401" s="426"/>
      <c r="Z401" s="426"/>
    </row>
    <row r="402" spans="1:26" ht="15.75" customHeight="1">
      <c r="A402" s="426"/>
      <c r="B402" s="426"/>
      <c r="C402" s="426"/>
      <c r="D402" s="426"/>
      <c r="E402" s="426"/>
      <c r="F402" s="426"/>
      <c r="G402" s="426"/>
      <c r="H402" s="426"/>
      <c r="I402" s="426"/>
      <c r="J402" s="426"/>
      <c r="K402" s="426"/>
      <c r="L402" s="426"/>
      <c r="M402" s="426"/>
      <c r="N402" s="426"/>
      <c r="O402" s="426"/>
      <c r="P402" s="426"/>
      <c r="Q402" s="426"/>
      <c r="R402" s="426"/>
      <c r="S402" s="426"/>
      <c r="T402" s="426"/>
      <c r="U402" s="426"/>
      <c r="V402" s="426"/>
      <c r="W402" s="426"/>
      <c r="X402" s="426"/>
      <c r="Y402" s="426"/>
      <c r="Z402" s="426"/>
    </row>
    <row r="403" spans="1:26" ht="15.75" customHeight="1">
      <c r="A403" s="426"/>
      <c r="B403" s="426"/>
      <c r="C403" s="426"/>
      <c r="D403" s="426"/>
      <c r="E403" s="426"/>
      <c r="F403" s="426"/>
      <c r="G403" s="426"/>
      <c r="H403" s="426"/>
      <c r="I403" s="426"/>
      <c r="J403" s="426"/>
      <c r="K403" s="426"/>
      <c r="L403" s="426"/>
      <c r="M403" s="426"/>
      <c r="N403" s="426"/>
      <c r="O403" s="426"/>
      <c r="P403" s="426"/>
      <c r="Q403" s="426"/>
      <c r="R403" s="426"/>
      <c r="S403" s="426"/>
      <c r="T403" s="426"/>
      <c r="U403" s="426"/>
      <c r="V403" s="426"/>
      <c r="W403" s="426"/>
      <c r="X403" s="426"/>
      <c r="Y403" s="426"/>
      <c r="Z403" s="426"/>
    </row>
    <row r="404" spans="1:26" ht="15.75" customHeight="1">
      <c r="A404" s="426"/>
      <c r="B404" s="426"/>
      <c r="C404" s="426"/>
      <c r="D404" s="426"/>
      <c r="E404" s="426"/>
      <c r="F404" s="426"/>
      <c r="G404" s="426"/>
      <c r="H404" s="426"/>
      <c r="I404" s="426"/>
      <c r="J404" s="426"/>
      <c r="K404" s="426"/>
      <c r="L404" s="426"/>
      <c r="M404" s="426"/>
      <c r="N404" s="426"/>
      <c r="O404" s="426"/>
      <c r="P404" s="426"/>
      <c r="Q404" s="426"/>
      <c r="R404" s="426"/>
      <c r="S404" s="426"/>
      <c r="T404" s="426"/>
      <c r="U404" s="426"/>
      <c r="V404" s="426"/>
      <c r="W404" s="426"/>
      <c r="X404" s="426"/>
      <c r="Y404" s="426"/>
      <c r="Z404" s="426"/>
    </row>
    <row r="405" spans="1:26" ht="15.75" customHeight="1">
      <c r="A405" s="426"/>
      <c r="B405" s="426"/>
      <c r="C405" s="426"/>
      <c r="D405" s="426"/>
      <c r="E405" s="426"/>
      <c r="F405" s="426"/>
      <c r="G405" s="426"/>
      <c r="H405" s="426"/>
      <c r="I405" s="426"/>
      <c r="J405" s="426"/>
      <c r="K405" s="426"/>
      <c r="L405" s="426"/>
      <c r="M405" s="426"/>
      <c r="N405" s="426"/>
      <c r="O405" s="426"/>
      <c r="P405" s="426"/>
      <c r="Q405" s="426"/>
      <c r="R405" s="426"/>
      <c r="S405" s="426"/>
      <c r="T405" s="426"/>
      <c r="U405" s="426"/>
      <c r="V405" s="426"/>
      <c r="W405" s="426"/>
      <c r="X405" s="426"/>
      <c r="Y405" s="426"/>
      <c r="Z405" s="426"/>
    </row>
    <row r="406" spans="1:26" ht="15.75" customHeight="1">
      <c r="A406" s="426"/>
      <c r="B406" s="426"/>
      <c r="C406" s="426"/>
      <c r="D406" s="426"/>
      <c r="E406" s="426"/>
      <c r="F406" s="426"/>
      <c r="G406" s="426"/>
      <c r="H406" s="426"/>
      <c r="I406" s="426"/>
      <c r="J406" s="426"/>
      <c r="K406" s="426"/>
      <c r="L406" s="426"/>
      <c r="M406" s="426"/>
      <c r="N406" s="426"/>
      <c r="O406" s="426"/>
      <c r="P406" s="426"/>
      <c r="Q406" s="426"/>
      <c r="R406" s="426"/>
      <c r="S406" s="426"/>
      <c r="T406" s="426"/>
      <c r="U406" s="426"/>
      <c r="V406" s="426"/>
      <c r="W406" s="426"/>
      <c r="X406" s="426"/>
      <c r="Y406" s="426"/>
      <c r="Z406" s="426"/>
    </row>
    <row r="407" spans="1:26" ht="15.75" customHeight="1">
      <c r="A407" s="426"/>
      <c r="B407" s="426"/>
      <c r="C407" s="426"/>
      <c r="D407" s="426"/>
      <c r="E407" s="426"/>
      <c r="F407" s="426"/>
      <c r="G407" s="426"/>
      <c r="H407" s="426"/>
      <c r="I407" s="426"/>
      <c r="J407" s="426"/>
      <c r="K407" s="426"/>
      <c r="L407" s="426"/>
      <c r="M407" s="426"/>
      <c r="N407" s="426"/>
      <c r="O407" s="426"/>
      <c r="P407" s="426"/>
      <c r="Q407" s="426"/>
      <c r="R407" s="426"/>
      <c r="S407" s="426"/>
      <c r="T407" s="426"/>
      <c r="U407" s="426"/>
      <c r="V407" s="426"/>
      <c r="W407" s="426"/>
      <c r="X407" s="426"/>
      <c r="Y407" s="426"/>
      <c r="Z407" s="426"/>
    </row>
    <row r="408" spans="1:26" ht="15.75" customHeight="1">
      <c r="A408" s="426"/>
      <c r="B408" s="426"/>
      <c r="C408" s="426"/>
      <c r="D408" s="426"/>
      <c r="E408" s="426"/>
      <c r="F408" s="426"/>
      <c r="G408" s="426"/>
      <c r="H408" s="426"/>
      <c r="I408" s="426"/>
      <c r="J408" s="426"/>
      <c r="K408" s="426"/>
      <c r="L408" s="426"/>
      <c r="M408" s="426"/>
      <c r="N408" s="426"/>
      <c r="O408" s="426"/>
      <c r="P408" s="426"/>
      <c r="Q408" s="426"/>
      <c r="R408" s="426"/>
      <c r="S408" s="426"/>
      <c r="T408" s="426"/>
      <c r="U408" s="426"/>
      <c r="V408" s="426"/>
      <c r="W408" s="426"/>
      <c r="X408" s="426"/>
      <c r="Y408" s="426"/>
      <c r="Z408" s="426"/>
    </row>
    <row r="409" spans="1:26" ht="15.75" customHeight="1">
      <c r="A409" s="426"/>
      <c r="B409" s="426"/>
      <c r="C409" s="426"/>
      <c r="D409" s="426"/>
      <c r="E409" s="426"/>
      <c r="F409" s="426"/>
      <c r="G409" s="426"/>
      <c r="H409" s="426"/>
      <c r="I409" s="426"/>
      <c r="J409" s="426"/>
      <c r="K409" s="426"/>
      <c r="L409" s="426"/>
      <c r="M409" s="426"/>
      <c r="N409" s="426"/>
      <c r="O409" s="426"/>
      <c r="P409" s="426"/>
      <c r="Q409" s="426"/>
      <c r="R409" s="426"/>
      <c r="S409" s="426"/>
      <c r="T409" s="426"/>
      <c r="U409" s="426"/>
      <c r="V409" s="426"/>
      <c r="W409" s="426"/>
      <c r="X409" s="426"/>
      <c r="Y409" s="426"/>
      <c r="Z409" s="426"/>
    </row>
    <row r="410" spans="1:26" ht="15.75" customHeight="1">
      <c r="A410" s="426"/>
      <c r="B410" s="426"/>
      <c r="C410" s="426"/>
      <c r="D410" s="426"/>
      <c r="E410" s="426"/>
      <c r="F410" s="426"/>
      <c r="G410" s="426"/>
      <c r="H410" s="426"/>
      <c r="I410" s="426"/>
      <c r="J410" s="426"/>
      <c r="K410" s="426"/>
      <c r="L410" s="426"/>
      <c r="M410" s="426"/>
      <c r="N410" s="426"/>
      <c r="O410" s="426"/>
      <c r="P410" s="426"/>
      <c r="Q410" s="426"/>
      <c r="R410" s="426"/>
      <c r="S410" s="426"/>
      <c r="T410" s="426"/>
      <c r="U410" s="426"/>
      <c r="V410" s="426"/>
      <c r="W410" s="426"/>
      <c r="X410" s="426"/>
      <c r="Y410" s="426"/>
      <c r="Z410" s="426"/>
    </row>
    <row r="411" spans="1:26" ht="15.75" customHeight="1">
      <c r="A411" s="426"/>
      <c r="B411" s="426"/>
      <c r="C411" s="426"/>
      <c r="D411" s="426"/>
      <c r="E411" s="426"/>
      <c r="F411" s="426"/>
      <c r="G411" s="426"/>
      <c r="H411" s="426"/>
      <c r="I411" s="426"/>
      <c r="J411" s="426"/>
      <c r="K411" s="426"/>
      <c r="L411" s="426"/>
      <c r="M411" s="426"/>
      <c r="N411" s="426"/>
      <c r="O411" s="426"/>
      <c r="P411" s="426"/>
      <c r="Q411" s="426"/>
      <c r="R411" s="426"/>
      <c r="S411" s="426"/>
      <c r="T411" s="426"/>
      <c r="U411" s="426"/>
      <c r="V411" s="426"/>
      <c r="W411" s="426"/>
      <c r="X411" s="426"/>
      <c r="Y411" s="426"/>
      <c r="Z411" s="426"/>
    </row>
    <row r="412" spans="1:26" ht="15.75" customHeight="1">
      <c r="A412" s="426"/>
      <c r="B412" s="426"/>
      <c r="C412" s="426"/>
      <c r="D412" s="426"/>
      <c r="E412" s="426"/>
      <c r="F412" s="426"/>
      <c r="G412" s="426"/>
      <c r="H412" s="426"/>
      <c r="I412" s="426"/>
      <c r="J412" s="426"/>
      <c r="K412" s="426"/>
      <c r="L412" s="426"/>
      <c r="M412" s="426"/>
      <c r="N412" s="426"/>
      <c r="O412" s="426"/>
      <c r="P412" s="426"/>
      <c r="Q412" s="426"/>
      <c r="R412" s="426"/>
      <c r="S412" s="426"/>
      <c r="T412" s="426"/>
      <c r="U412" s="426"/>
      <c r="V412" s="426"/>
      <c r="W412" s="426"/>
      <c r="X412" s="426"/>
      <c r="Y412" s="426"/>
      <c r="Z412" s="426"/>
    </row>
    <row r="413" spans="1:26" ht="15.75" customHeight="1">
      <c r="A413" s="426"/>
      <c r="B413" s="426"/>
      <c r="C413" s="426"/>
      <c r="D413" s="426"/>
      <c r="E413" s="426"/>
      <c r="F413" s="426"/>
      <c r="G413" s="426"/>
      <c r="H413" s="426"/>
      <c r="I413" s="426"/>
      <c r="J413" s="426"/>
      <c r="K413" s="426"/>
      <c r="L413" s="426"/>
      <c r="M413" s="426"/>
      <c r="N413" s="426"/>
      <c r="O413" s="426"/>
      <c r="P413" s="426"/>
      <c r="Q413" s="426"/>
      <c r="R413" s="426"/>
      <c r="S413" s="426"/>
      <c r="T413" s="426"/>
      <c r="U413" s="426"/>
      <c r="V413" s="426"/>
      <c r="W413" s="426"/>
      <c r="X413" s="426"/>
      <c r="Y413" s="426"/>
      <c r="Z413" s="426"/>
    </row>
    <row r="414" spans="1:26" ht="15.75" customHeight="1">
      <c r="A414" s="426"/>
      <c r="B414" s="426"/>
      <c r="C414" s="426"/>
      <c r="D414" s="426"/>
      <c r="E414" s="426"/>
      <c r="F414" s="426"/>
      <c r="G414" s="426"/>
      <c r="H414" s="426"/>
      <c r="I414" s="426"/>
      <c r="J414" s="426"/>
      <c r="K414" s="426"/>
      <c r="L414" s="426"/>
      <c r="M414" s="426"/>
      <c r="N414" s="426"/>
      <c r="O414" s="426"/>
      <c r="P414" s="426"/>
      <c r="Q414" s="426"/>
      <c r="R414" s="426"/>
      <c r="S414" s="426"/>
      <c r="T414" s="426"/>
      <c r="U414" s="426"/>
      <c r="V414" s="426"/>
      <c r="W414" s="426"/>
      <c r="X414" s="426"/>
      <c r="Y414" s="426"/>
      <c r="Z414" s="426"/>
    </row>
    <row r="415" spans="1:26" ht="15.75" customHeight="1">
      <c r="A415" s="426"/>
      <c r="B415" s="426"/>
      <c r="C415" s="426"/>
      <c r="D415" s="426"/>
      <c r="E415" s="426"/>
      <c r="F415" s="426"/>
      <c r="G415" s="426"/>
      <c r="H415" s="426"/>
      <c r="I415" s="426"/>
      <c r="J415" s="426"/>
      <c r="K415" s="426"/>
      <c r="L415" s="426"/>
      <c r="M415" s="426"/>
      <c r="N415" s="426"/>
      <c r="O415" s="426"/>
      <c r="P415" s="426"/>
      <c r="Q415" s="426"/>
      <c r="R415" s="426"/>
      <c r="S415" s="426"/>
      <c r="T415" s="426"/>
      <c r="U415" s="426"/>
      <c r="V415" s="426"/>
      <c r="W415" s="426"/>
      <c r="X415" s="426"/>
      <c r="Y415" s="426"/>
      <c r="Z415" s="426"/>
    </row>
    <row r="416" spans="1:26" ht="15.75" customHeight="1">
      <c r="A416" s="426"/>
      <c r="B416" s="426"/>
      <c r="C416" s="426"/>
      <c r="D416" s="426"/>
      <c r="E416" s="426"/>
      <c r="F416" s="426"/>
      <c r="G416" s="426"/>
      <c r="H416" s="426"/>
      <c r="I416" s="426"/>
      <c r="J416" s="426"/>
      <c r="K416" s="426"/>
      <c r="L416" s="426"/>
      <c r="M416" s="426"/>
      <c r="N416" s="426"/>
      <c r="O416" s="426"/>
      <c r="P416" s="426"/>
      <c r="Q416" s="426"/>
      <c r="R416" s="426"/>
      <c r="S416" s="426"/>
      <c r="T416" s="426"/>
      <c r="U416" s="426"/>
      <c r="V416" s="426"/>
      <c r="W416" s="426"/>
      <c r="X416" s="426"/>
      <c r="Y416" s="426"/>
      <c r="Z416" s="426"/>
    </row>
    <row r="417" spans="1:26" ht="15.75" customHeight="1">
      <c r="A417" s="426"/>
      <c r="B417" s="426"/>
      <c r="C417" s="426"/>
      <c r="D417" s="426"/>
      <c r="E417" s="426"/>
      <c r="F417" s="426"/>
      <c r="G417" s="426"/>
      <c r="H417" s="426"/>
      <c r="I417" s="426"/>
      <c r="J417" s="426"/>
      <c r="K417" s="426"/>
      <c r="L417" s="426"/>
      <c r="M417" s="426"/>
      <c r="N417" s="426"/>
      <c r="O417" s="426"/>
      <c r="P417" s="426"/>
      <c r="Q417" s="426"/>
      <c r="R417" s="426"/>
      <c r="S417" s="426"/>
      <c r="T417" s="426"/>
      <c r="U417" s="426"/>
      <c r="V417" s="426"/>
      <c r="W417" s="426"/>
      <c r="X417" s="426"/>
      <c r="Y417" s="426"/>
      <c r="Z417" s="426"/>
    </row>
    <row r="418" spans="1:26" ht="15.75" customHeight="1">
      <c r="A418" s="426"/>
      <c r="B418" s="426"/>
      <c r="C418" s="426"/>
      <c r="D418" s="426"/>
      <c r="E418" s="426"/>
      <c r="F418" s="426"/>
      <c r="G418" s="426"/>
      <c r="H418" s="426"/>
      <c r="I418" s="426"/>
      <c r="J418" s="426"/>
      <c r="K418" s="426"/>
      <c r="L418" s="426"/>
      <c r="M418" s="426"/>
      <c r="N418" s="426"/>
      <c r="O418" s="426"/>
      <c r="P418" s="426"/>
      <c r="Q418" s="426"/>
      <c r="R418" s="426"/>
      <c r="S418" s="426"/>
      <c r="T418" s="426"/>
      <c r="U418" s="426"/>
      <c r="V418" s="426"/>
      <c r="W418" s="426"/>
      <c r="X418" s="426"/>
      <c r="Y418" s="426"/>
      <c r="Z418" s="426"/>
    </row>
    <row r="419" spans="1:26" ht="15.75" customHeight="1">
      <c r="A419" s="426"/>
      <c r="B419" s="426"/>
      <c r="C419" s="426"/>
      <c r="D419" s="426"/>
      <c r="E419" s="426"/>
      <c r="F419" s="426"/>
      <c r="G419" s="426"/>
      <c r="H419" s="426"/>
      <c r="I419" s="426"/>
      <c r="J419" s="426"/>
      <c r="K419" s="426"/>
      <c r="L419" s="426"/>
      <c r="M419" s="426"/>
      <c r="N419" s="426"/>
      <c r="O419" s="426"/>
      <c r="P419" s="426"/>
      <c r="Q419" s="426"/>
      <c r="R419" s="426"/>
      <c r="S419" s="426"/>
      <c r="T419" s="426"/>
      <c r="U419" s="426"/>
      <c r="V419" s="426"/>
      <c r="W419" s="426"/>
      <c r="X419" s="426"/>
      <c r="Y419" s="426"/>
      <c r="Z419" s="426"/>
    </row>
    <row r="420" spans="1:26" ht="15.75" customHeight="1">
      <c r="A420" s="426"/>
      <c r="B420" s="426"/>
      <c r="C420" s="426"/>
      <c r="D420" s="426"/>
      <c r="E420" s="426"/>
      <c r="F420" s="426"/>
      <c r="G420" s="426"/>
      <c r="H420" s="426"/>
      <c r="I420" s="426"/>
      <c r="J420" s="426"/>
      <c r="K420" s="426"/>
      <c r="L420" s="426"/>
      <c r="M420" s="426"/>
      <c r="N420" s="426"/>
      <c r="O420" s="426"/>
      <c r="P420" s="426"/>
      <c r="Q420" s="426"/>
      <c r="R420" s="426"/>
      <c r="S420" s="426"/>
      <c r="T420" s="426"/>
      <c r="U420" s="426"/>
      <c r="V420" s="426"/>
      <c r="W420" s="426"/>
      <c r="X420" s="426"/>
      <c r="Y420" s="426"/>
      <c r="Z420" s="426"/>
    </row>
    <row r="421" spans="1:26" ht="15.75" customHeight="1">
      <c r="A421" s="426"/>
      <c r="B421" s="426"/>
      <c r="C421" s="426"/>
      <c r="D421" s="426"/>
      <c r="E421" s="426"/>
      <c r="F421" s="426"/>
      <c r="G421" s="426"/>
      <c r="H421" s="426"/>
      <c r="I421" s="426"/>
      <c r="J421" s="426"/>
      <c r="K421" s="426"/>
      <c r="L421" s="426"/>
      <c r="M421" s="426"/>
      <c r="N421" s="426"/>
      <c r="O421" s="426"/>
      <c r="P421" s="426"/>
      <c r="Q421" s="426"/>
      <c r="R421" s="426"/>
      <c r="S421" s="426"/>
      <c r="T421" s="426"/>
      <c r="U421" s="426"/>
      <c r="V421" s="426"/>
      <c r="W421" s="426"/>
      <c r="X421" s="426"/>
      <c r="Y421" s="426"/>
      <c r="Z421" s="426"/>
    </row>
    <row r="422" spans="1:26" ht="15.75" customHeight="1">
      <c r="A422" s="426"/>
      <c r="B422" s="426"/>
      <c r="C422" s="426"/>
      <c r="D422" s="426"/>
      <c r="E422" s="426"/>
      <c r="F422" s="426"/>
      <c r="G422" s="426"/>
      <c r="H422" s="426"/>
      <c r="I422" s="426"/>
      <c r="J422" s="426"/>
      <c r="K422" s="426"/>
      <c r="L422" s="426"/>
      <c r="M422" s="426"/>
      <c r="N422" s="426"/>
      <c r="O422" s="426"/>
      <c r="P422" s="426"/>
      <c r="Q422" s="426"/>
      <c r="R422" s="426"/>
      <c r="S422" s="426"/>
      <c r="T422" s="426"/>
      <c r="U422" s="426"/>
      <c r="V422" s="426"/>
      <c r="W422" s="426"/>
      <c r="X422" s="426"/>
      <c r="Y422" s="426"/>
      <c r="Z422" s="426"/>
    </row>
    <row r="423" spans="1:26" ht="15.75" customHeight="1">
      <c r="A423" s="426"/>
      <c r="B423" s="426"/>
      <c r="C423" s="426"/>
      <c r="D423" s="426"/>
      <c r="E423" s="426"/>
      <c r="F423" s="426"/>
      <c r="G423" s="426"/>
      <c r="H423" s="426"/>
      <c r="I423" s="426"/>
      <c r="J423" s="426"/>
      <c r="K423" s="426"/>
      <c r="L423" s="426"/>
      <c r="M423" s="426"/>
      <c r="N423" s="426"/>
      <c r="O423" s="426"/>
      <c r="P423" s="426"/>
      <c r="Q423" s="426"/>
      <c r="R423" s="426"/>
      <c r="S423" s="426"/>
      <c r="T423" s="426"/>
      <c r="U423" s="426"/>
      <c r="V423" s="426"/>
      <c r="W423" s="426"/>
      <c r="X423" s="426"/>
      <c r="Y423" s="426"/>
      <c r="Z423" s="426"/>
    </row>
    <row r="424" spans="1:26" ht="15.75" customHeight="1">
      <c r="A424" s="426"/>
      <c r="B424" s="426"/>
      <c r="C424" s="426"/>
      <c r="D424" s="426"/>
      <c r="E424" s="426"/>
      <c r="F424" s="426"/>
      <c r="G424" s="426"/>
      <c r="H424" s="426"/>
      <c r="I424" s="426"/>
      <c r="J424" s="426"/>
      <c r="K424" s="426"/>
      <c r="L424" s="426"/>
      <c r="M424" s="426"/>
      <c r="N424" s="426"/>
      <c r="O424" s="426"/>
      <c r="P424" s="426"/>
      <c r="Q424" s="426"/>
      <c r="R424" s="426"/>
      <c r="S424" s="426"/>
      <c r="T424" s="426"/>
      <c r="U424" s="426"/>
      <c r="V424" s="426"/>
      <c r="W424" s="426"/>
      <c r="X424" s="426"/>
      <c r="Y424" s="426"/>
      <c r="Z424" s="426"/>
    </row>
    <row r="425" spans="1:26" ht="15.75" customHeight="1">
      <c r="A425" s="426"/>
      <c r="B425" s="426"/>
      <c r="C425" s="426"/>
      <c r="D425" s="426"/>
      <c r="E425" s="426"/>
      <c r="F425" s="426"/>
      <c r="G425" s="426"/>
      <c r="H425" s="426"/>
      <c r="I425" s="426"/>
      <c r="J425" s="426"/>
      <c r="K425" s="426"/>
      <c r="L425" s="426"/>
      <c r="M425" s="426"/>
      <c r="N425" s="426"/>
      <c r="O425" s="426"/>
      <c r="P425" s="426"/>
      <c r="Q425" s="426"/>
      <c r="R425" s="426"/>
      <c r="S425" s="426"/>
      <c r="T425" s="426"/>
      <c r="U425" s="426"/>
      <c r="V425" s="426"/>
      <c r="W425" s="426"/>
      <c r="X425" s="426"/>
      <c r="Y425" s="426"/>
      <c r="Z425" s="426"/>
    </row>
    <row r="426" spans="1:26" ht="15.75" customHeight="1">
      <c r="A426" s="426"/>
      <c r="B426" s="426"/>
      <c r="C426" s="426"/>
      <c r="D426" s="426"/>
      <c r="E426" s="426"/>
      <c r="F426" s="426"/>
      <c r="G426" s="426"/>
      <c r="H426" s="426"/>
      <c r="I426" s="426"/>
      <c r="J426" s="426"/>
      <c r="K426" s="426"/>
      <c r="L426" s="426"/>
      <c r="M426" s="426"/>
      <c r="N426" s="426"/>
      <c r="O426" s="426"/>
      <c r="P426" s="426"/>
      <c r="Q426" s="426"/>
      <c r="R426" s="426"/>
      <c r="S426" s="426"/>
      <c r="T426" s="426"/>
      <c r="U426" s="426"/>
      <c r="V426" s="426"/>
      <c r="W426" s="426"/>
      <c r="X426" s="426"/>
      <c r="Y426" s="426"/>
      <c r="Z426" s="426"/>
    </row>
    <row r="427" spans="1:26" ht="15.75" customHeight="1">
      <c r="A427" s="426"/>
      <c r="B427" s="426"/>
      <c r="C427" s="426"/>
      <c r="D427" s="426"/>
      <c r="E427" s="426"/>
      <c r="F427" s="426"/>
      <c r="G427" s="426"/>
      <c r="H427" s="426"/>
      <c r="I427" s="426"/>
      <c r="J427" s="426"/>
      <c r="K427" s="426"/>
      <c r="L427" s="426"/>
      <c r="M427" s="426"/>
      <c r="N427" s="426"/>
      <c r="O427" s="426"/>
      <c r="P427" s="426"/>
      <c r="Q427" s="426"/>
      <c r="R427" s="426"/>
      <c r="S427" s="426"/>
      <c r="T427" s="426"/>
      <c r="U427" s="426"/>
      <c r="V427" s="426"/>
      <c r="W427" s="426"/>
      <c r="X427" s="426"/>
      <c r="Y427" s="426"/>
      <c r="Z427" s="426"/>
    </row>
    <row r="428" spans="1:26" ht="15.75" customHeight="1">
      <c r="A428" s="426"/>
      <c r="B428" s="426"/>
      <c r="C428" s="426"/>
      <c r="D428" s="426"/>
      <c r="E428" s="426"/>
      <c r="F428" s="426"/>
      <c r="G428" s="426"/>
      <c r="H428" s="426"/>
      <c r="I428" s="426"/>
      <c r="J428" s="426"/>
      <c r="K428" s="426"/>
      <c r="L428" s="426"/>
      <c r="M428" s="426"/>
      <c r="N428" s="426"/>
      <c r="O428" s="426"/>
      <c r="P428" s="426"/>
      <c r="Q428" s="426"/>
      <c r="R428" s="426"/>
      <c r="S428" s="426"/>
      <c r="T428" s="426"/>
      <c r="U428" s="426"/>
      <c r="V428" s="426"/>
      <c r="W428" s="426"/>
      <c r="X428" s="426"/>
      <c r="Y428" s="426"/>
      <c r="Z428" s="426"/>
    </row>
    <row r="429" spans="1:26" ht="15.75" customHeight="1">
      <c r="A429" s="426"/>
      <c r="B429" s="426"/>
      <c r="C429" s="426"/>
      <c r="D429" s="426"/>
      <c r="E429" s="426"/>
      <c r="F429" s="426"/>
      <c r="G429" s="426"/>
      <c r="H429" s="426"/>
      <c r="I429" s="426"/>
      <c r="J429" s="426"/>
      <c r="K429" s="426"/>
      <c r="L429" s="426"/>
      <c r="M429" s="426"/>
      <c r="N429" s="426"/>
      <c r="O429" s="426"/>
      <c r="P429" s="426"/>
      <c r="Q429" s="426"/>
      <c r="R429" s="426"/>
      <c r="S429" s="426"/>
      <c r="T429" s="426"/>
      <c r="U429" s="426"/>
      <c r="V429" s="426"/>
      <c r="W429" s="426"/>
      <c r="X429" s="426"/>
      <c r="Y429" s="426"/>
      <c r="Z429" s="426"/>
    </row>
    <row r="430" spans="1:26" ht="15.75" customHeight="1">
      <c r="A430" s="426"/>
      <c r="B430" s="426"/>
      <c r="C430" s="426"/>
      <c r="D430" s="426"/>
      <c r="E430" s="426"/>
      <c r="F430" s="426"/>
      <c r="G430" s="426"/>
      <c r="H430" s="426"/>
      <c r="I430" s="426"/>
      <c r="J430" s="426"/>
      <c r="K430" s="426"/>
      <c r="L430" s="426"/>
      <c r="M430" s="426"/>
      <c r="N430" s="426"/>
      <c r="O430" s="426"/>
      <c r="P430" s="426"/>
      <c r="Q430" s="426"/>
      <c r="R430" s="426"/>
      <c r="S430" s="426"/>
      <c r="T430" s="426"/>
      <c r="U430" s="426"/>
      <c r="V430" s="426"/>
      <c r="W430" s="426"/>
      <c r="X430" s="426"/>
      <c r="Y430" s="426"/>
      <c r="Z430" s="426"/>
    </row>
    <row r="431" spans="1:26" ht="15.75" customHeight="1">
      <c r="A431" s="426"/>
      <c r="B431" s="426"/>
      <c r="C431" s="426"/>
      <c r="D431" s="426"/>
      <c r="E431" s="426"/>
      <c r="F431" s="426"/>
      <c r="G431" s="426"/>
      <c r="H431" s="426"/>
      <c r="I431" s="426"/>
      <c r="J431" s="426"/>
      <c r="K431" s="426"/>
      <c r="L431" s="426"/>
      <c r="M431" s="426"/>
      <c r="N431" s="426"/>
      <c r="O431" s="426"/>
      <c r="P431" s="426"/>
      <c r="Q431" s="426"/>
      <c r="R431" s="426"/>
      <c r="S431" s="426"/>
      <c r="T431" s="426"/>
      <c r="U431" s="426"/>
      <c r="V431" s="426"/>
      <c r="W431" s="426"/>
      <c r="X431" s="426"/>
      <c r="Y431" s="426"/>
      <c r="Z431" s="426"/>
    </row>
    <row r="432" spans="1:26" ht="15.75" customHeight="1">
      <c r="A432" s="426"/>
      <c r="B432" s="426"/>
      <c r="C432" s="426"/>
      <c r="D432" s="426"/>
      <c r="E432" s="426"/>
      <c r="F432" s="426"/>
      <c r="G432" s="426"/>
      <c r="H432" s="426"/>
      <c r="I432" s="426"/>
      <c r="J432" s="426"/>
      <c r="K432" s="426"/>
      <c r="L432" s="426"/>
      <c r="M432" s="426"/>
      <c r="N432" s="426"/>
      <c r="O432" s="426"/>
      <c r="P432" s="426"/>
      <c r="Q432" s="426"/>
      <c r="R432" s="426"/>
      <c r="S432" s="426"/>
      <c r="T432" s="426"/>
      <c r="U432" s="426"/>
      <c r="V432" s="426"/>
      <c r="W432" s="426"/>
      <c r="X432" s="426"/>
      <c r="Y432" s="426"/>
      <c r="Z432" s="426"/>
    </row>
    <row r="433" spans="1:26" ht="15.75" customHeight="1">
      <c r="A433" s="426"/>
      <c r="B433" s="426"/>
      <c r="C433" s="426"/>
      <c r="D433" s="426"/>
      <c r="E433" s="426"/>
      <c r="F433" s="426"/>
      <c r="G433" s="426"/>
      <c r="H433" s="426"/>
      <c r="I433" s="426"/>
      <c r="J433" s="426"/>
      <c r="K433" s="426"/>
      <c r="L433" s="426"/>
      <c r="M433" s="426"/>
      <c r="N433" s="426"/>
      <c r="O433" s="426"/>
      <c r="P433" s="426"/>
      <c r="Q433" s="426"/>
      <c r="R433" s="426"/>
      <c r="S433" s="426"/>
      <c r="T433" s="426"/>
      <c r="U433" s="426"/>
      <c r="V433" s="426"/>
      <c r="W433" s="426"/>
      <c r="X433" s="426"/>
      <c r="Y433" s="426"/>
      <c r="Z433" s="426"/>
    </row>
    <row r="434" spans="1:26" ht="15.75" customHeight="1">
      <c r="A434" s="426"/>
      <c r="B434" s="426"/>
      <c r="C434" s="426"/>
      <c r="D434" s="426"/>
      <c r="E434" s="426"/>
      <c r="F434" s="426"/>
      <c r="G434" s="426"/>
      <c r="H434" s="426"/>
      <c r="I434" s="426"/>
      <c r="J434" s="426"/>
      <c r="K434" s="426"/>
      <c r="L434" s="426"/>
      <c r="M434" s="426"/>
      <c r="N434" s="426"/>
      <c r="O434" s="426"/>
      <c r="P434" s="426"/>
      <c r="Q434" s="426"/>
      <c r="R434" s="426"/>
      <c r="S434" s="426"/>
      <c r="T434" s="426"/>
      <c r="U434" s="426"/>
      <c r="V434" s="426"/>
      <c r="W434" s="426"/>
      <c r="X434" s="426"/>
      <c r="Y434" s="426"/>
      <c r="Z434" s="426"/>
    </row>
    <row r="435" spans="1:26" ht="15.75" customHeight="1">
      <c r="A435" s="426"/>
      <c r="B435" s="426"/>
      <c r="C435" s="426"/>
      <c r="D435" s="426"/>
      <c r="E435" s="426"/>
      <c r="F435" s="426"/>
      <c r="G435" s="426"/>
      <c r="H435" s="426"/>
      <c r="I435" s="426"/>
      <c r="J435" s="426"/>
      <c r="K435" s="426"/>
      <c r="L435" s="426"/>
      <c r="M435" s="426"/>
      <c r="N435" s="426"/>
      <c r="O435" s="426"/>
      <c r="P435" s="426"/>
      <c r="Q435" s="426"/>
      <c r="R435" s="426"/>
      <c r="S435" s="426"/>
      <c r="T435" s="426"/>
      <c r="U435" s="426"/>
      <c r="V435" s="426"/>
      <c r="W435" s="426"/>
      <c r="X435" s="426"/>
      <c r="Y435" s="426"/>
      <c r="Z435" s="426"/>
    </row>
    <row r="436" spans="1:26" ht="15.75" customHeight="1">
      <c r="A436" s="426"/>
      <c r="B436" s="426"/>
      <c r="C436" s="426"/>
      <c r="D436" s="426"/>
      <c r="E436" s="426"/>
      <c r="F436" s="426"/>
      <c r="G436" s="426"/>
      <c r="H436" s="426"/>
      <c r="I436" s="426"/>
      <c r="J436" s="426"/>
      <c r="K436" s="426"/>
      <c r="L436" s="426"/>
      <c r="M436" s="426"/>
      <c r="N436" s="426"/>
      <c r="O436" s="426"/>
      <c r="P436" s="426"/>
      <c r="Q436" s="426"/>
      <c r="R436" s="426"/>
      <c r="S436" s="426"/>
      <c r="T436" s="426"/>
      <c r="U436" s="426"/>
      <c r="V436" s="426"/>
      <c r="W436" s="426"/>
      <c r="X436" s="426"/>
      <c r="Y436" s="426"/>
      <c r="Z436" s="426"/>
    </row>
    <row r="437" spans="1:26" ht="15.75" customHeight="1">
      <c r="A437" s="426"/>
      <c r="B437" s="426"/>
      <c r="C437" s="426"/>
      <c r="D437" s="426"/>
      <c r="E437" s="426"/>
      <c r="F437" s="426"/>
      <c r="G437" s="426"/>
      <c r="H437" s="426"/>
      <c r="I437" s="426"/>
      <c r="J437" s="426"/>
      <c r="K437" s="426"/>
      <c r="L437" s="426"/>
      <c r="M437" s="426"/>
      <c r="N437" s="426"/>
      <c r="O437" s="426"/>
      <c r="P437" s="426"/>
      <c r="Q437" s="426"/>
      <c r="R437" s="426"/>
      <c r="S437" s="426"/>
      <c r="T437" s="426"/>
      <c r="U437" s="426"/>
      <c r="V437" s="426"/>
      <c r="W437" s="426"/>
      <c r="X437" s="426"/>
      <c r="Y437" s="426"/>
      <c r="Z437" s="426"/>
    </row>
    <row r="438" spans="1:26" ht="15.75" customHeight="1">
      <c r="A438" s="426"/>
      <c r="B438" s="426"/>
      <c r="C438" s="426"/>
      <c r="D438" s="426"/>
      <c r="E438" s="426"/>
      <c r="F438" s="426"/>
      <c r="G438" s="426"/>
      <c r="H438" s="426"/>
      <c r="I438" s="426"/>
      <c r="J438" s="426"/>
      <c r="K438" s="426"/>
      <c r="L438" s="426"/>
      <c r="M438" s="426"/>
      <c r="N438" s="426"/>
      <c r="O438" s="426"/>
      <c r="P438" s="426"/>
      <c r="Q438" s="426"/>
      <c r="R438" s="426"/>
      <c r="S438" s="426"/>
      <c r="T438" s="426"/>
      <c r="U438" s="426"/>
      <c r="V438" s="426"/>
      <c r="W438" s="426"/>
      <c r="X438" s="426"/>
      <c r="Y438" s="426"/>
      <c r="Z438" s="426"/>
    </row>
    <row r="439" spans="1:26" ht="15.75" customHeight="1">
      <c r="A439" s="426"/>
      <c r="B439" s="426"/>
      <c r="C439" s="426"/>
      <c r="D439" s="426"/>
      <c r="E439" s="426"/>
      <c r="F439" s="426"/>
      <c r="G439" s="426"/>
      <c r="H439" s="426"/>
      <c r="I439" s="426"/>
      <c r="J439" s="426"/>
      <c r="K439" s="426"/>
      <c r="L439" s="426"/>
      <c r="M439" s="426"/>
      <c r="N439" s="426"/>
      <c r="O439" s="426"/>
      <c r="P439" s="426"/>
      <c r="Q439" s="426"/>
      <c r="R439" s="426"/>
      <c r="S439" s="426"/>
      <c r="T439" s="426"/>
      <c r="U439" s="426"/>
      <c r="V439" s="426"/>
      <c r="W439" s="426"/>
      <c r="X439" s="426"/>
      <c r="Y439" s="426"/>
      <c r="Z439" s="426"/>
    </row>
    <row r="440" spans="1:26" ht="15.75" customHeight="1">
      <c r="A440" s="426"/>
      <c r="B440" s="426"/>
      <c r="C440" s="426"/>
      <c r="D440" s="426"/>
      <c r="E440" s="426"/>
      <c r="F440" s="426"/>
      <c r="G440" s="426"/>
      <c r="H440" s="426"/>
      <c r="I440" s="426"/>
      <c r="J440" s="426"/>
      <c r="K440" s="426"/>
      <c r="L440" s="426"/>
      <c r="M440" s="426"/>
      <c r="N440" s="426"/>
      <c r="O440" s="426"/>
      <c r="P440" s="426"/>
      <c r="Q440" s="426"/>
      <c r="R440" s="426"/>
      <c r="S440" s="426"/>
      <c r="T440" s="426"/>
      <c r="U440" s="426"/>
      <c r="V440" s="426"/>
      <c r="W440" s="426"/>
      <c r="X440" s="426"/>
      <c r="Y440" s="426"/>
      <c r="Z440" s="426"/>
    </row>
    <row r="441" spans="1:26" ht="15.75" customHeight="1">
      <c r="A441" s="426"/>
      <c r="B441" s="426"/>
      <c r="C441" s="426"/>
      <c r="D441" s="426"/>
      <c r="E441" s="426"/>
      <c r="F441" s="426"/>
      <c r="G441" s="426"/>
      <c r="H441" s="426"/>
      <c r="I441" s="426"/>
      <c r="J441" s="426"/>
      <c r="K441" s="426"/>
      <c r="L441" s="426"/>
      <c r="M441" s="426"/>
      <c r="N441" s="426"/>
      <c r="O441" s="426"/>
      <c r="P441" s="426"/>
      <c r="Q441" s="426"/>
      <c r="R441" s="426"/>
      <c r="S441" s="426"/>
      <c r="T441" s="426"/>
      <c r="U441" s="426"/>
      <c r="V441" s="426"/>
      <c r="W441" s="426"/>
      <c r="X441" s="426"/>
      <c r="Y441" s="426"/>
      <c r="Z441" s="426"/>
    </row>
    <row r="442" spans="1:26" ht="15.75" customHeight="1">
      <c r="A442" s="426"/>
      <c r="B442" s="426"/>
      <c r="C442" s="426"/>
      <c r="D442" s="426"/>
      <c r="E442" s="426"/>
      <c r="F442" s="426"/>
      <c r="G442" s="426"/>
      <c r="H442" s="426"/>
      <c r="I442" s="426"/>
      <c r="J442" s="426"/>
      <c r="K442" s="426"/>
      <c r="L442" s="426"/>
      <c r="M442" s="426"/>
      <c r="N442" s="426"/>
      <c r="O442" s="426"/>
      <c r="P442" s="426"/>
      <c r="Q442" s="426"/>
      <c r="R442" s="426"/>
      <c r="S442" s="426"/>
      <c r="T442" s="426"/>
      <c r="U442" s="426"/>
      <c r="V442" s="426"/>
      <c r="W442" s="426"/>
      <c r="X442" s="426"/>
      <c r="Y442" s="426"/>
      <c r="Z442" s="426"/>
    </row>
    <row r="443" spans="1:26" ht="15.75" customHeight="1">
      <c r="A443" s="426"/>
      <c r="B443" s="426"/>
      <c r="C443" s="426"/>
      <c r="D443" s="426"/>
      <c r="E443" s="426"/>
      <c r="F443" s="426"/>
      <c r="G443" s="426"/>
      <c r="H443" s="426"/>
      <c r="I443" s="426"/>
      <c r="J443" s="426"/>
      <c r="K443" s="426"/>
      <c r="L443" s="426"/>
      <c r="M443" s="426"/>
      <c r="N443" s="426"/>
      <c r="O443" s="426"/>
      <c r="P443" s="426"/>
      <c r="Q443" s="426"/>
      <c r="R443" s="426"/>
      <c r="S443" s="426"/>
      <c r="T443" s="426"/>
      <c r="U443" s="426"/>
      <c r="V443" s="426"/>
      <c r="W443" s="426"/>
      <c r="X443" s="426"/>
      <c r="Y443" s="426"/>
      <c r="Z443" s="426"/>
    </row>
    <row r="444" spans="1:26" ht="15.75" customHeight="1">
      <c r="A444" s="426"/>
      <c r="B444" s="426"/>
      <c r="C444" s="426"/>
      <c r="D444" s="426"/>
      <c r="E444" s="426"/>
      <c r="F444" s="426"/>
      <c r="G444" s="426"/>
      <c r="H444" s="426"/>
      <c r="I444" s="426"/>
      <c r="J444" s="426"/>
      <c r="K444" s="426"/>
      <c r="L444" s="426"/>
      <c r="M444" s="426"/>
      <c r="N444" s="426"/>
      <c r="O444" s="426"/>
      <c r="P444" s="426"/>
      <c r="Q444" s="426"/>
      <c r="R444" s="426"/>
      <c r="S444" s="426"/>
      <c r="T444" s="426"/>
      <c r="U444" s="426"/>
      <c r="V444" s="426"/>
      <c r="W444" s="426"/>
      <c r="X444" s="426"/>
      <c r="Y444" s="426"/>
      <c r="Z444" s="426"/>
    </row>
    <row r="445" spans="1:26" ht="15.75" customHeight="1">
      <c r="A445" s="426"/>
      <c r="B445" s="426"/>
      <c r="C445" s="426"/>
      <c r="D445" s="426"/>
      <c r="E445" s="426"/>
      <c r="F445" s="426"/>
      <c r="G445" s="426"/>
      <c r="H445" s="426"/>
      <c r="I445" s="426"/>
      <c r="J445" s="426"/>
      <c r="K445" s="426"/>
      <c r="L445" s="426"/>
      <c r="M445" s="426"/>
      <c r="N445" s="426"/>
      <c r="O445" s="426"/>
      <c r="P445" s="426"/>
      <c r="Q445" s="426"/>
      <c r="R445" s="426"/>
      <c r="S445" s="426"/>
      <c r="T445" s="426"/>
      <c r="U445" s="426"/>
      <c r="V445" s="426"/>
      <c r="W445" s="426"/>
      <c r="X445" s="426"/>
      <c r="Y445" s="426"/>
      <c r="Z445" s="426"/>
    </row>
    <row r="446" spans="1:26" ht="15.75" customHeight="1">
      <c r="A446" s="426"/>
      <c r="B446" s="426"/>
      <c r="C446" s="426"/>
      <c r="D446" s="426"/>
      <c r="E446" s="426"/>
      <c r="F446" s="426"/>
      <c r="G446" s="426"/>
      <c r="H446" s="426"/>
      <c r="I446" s="426"/>
      <c r="J446" s="426"/>
      <c r="K446" s="426"/>
      <c r="L446" s="426"/>
      <c r="M446" s="426"/>
      <c r="N446" s="426"/>
      <c r="O446" s="426"/>
      <c r="P446" s="426"/>
      <c r="Q446" s="426"/>
      <c r="R446" s="426"/>
      <c r="S446" s="426"/>
      <c r="T446" s="426"/>
      <c r="U446" s="426"/>
      <c r="V446" s="426"/>
      <c r="W446" s="426"/>
      <c r="X446" s="426"/>
      <c r="Y446" s="426"/>
      <c r="Z446" s="426"/>
    </row>
    <row r="447" spans="1:26" ht="15.75" customHeight="1">
      <c r="A447" s="426"/>
      <c r="B447" s="426"/>
      <c r="C447" s="426"/>
      <c r="D447" s="426"/>
      <c r="E447" s="426"/>
      <c r="F447" s="426"/>
      <c r="G447" s="426"/>
      <c r="H447" s="426"/>
      <c r="I447" s="426"/>
      <c r="J447" s="426"/>
      <c r="K447" s="426"/>
      <c r="L447" s="426"/>
      <c r="M447" s="426"/>
      <c r="N447" s="426"/>
      <c r="O447" s="426"/>
      <c r="P447" s="426"/>
      <c r="Q447" s="426"/>
      <c r="R447" s="426"/>
      <c r="S447" s="426"/>
      <c r="T447" s="426"/>
      <c r="U447" s="426"/>
      <c r="V447" s="426"/>
      <c r="W447" s="426"/>
      <c r="X447" s="426"/>
      <c r="Y447" s="426"/>
      <c r="Z447" s="426"/>
    </row>
    <row r="448" spans="1:26" ht="15.75" customHeight="1">
      <c r="A448" s="426"/>
      <c r="B448" s="426"/>
      <c r="C448" s="426"/>
      <c r="D448" s="426"/>
      <c r="E448" s="426"/>
      <c r="F448" s="426"/>
      <c r="G448" s="426"/>
      <c r="H448" s="426"/>
      <c r="I448" s="426"/>
      <c r="J448" s="426"/>
      <c r="K448" s="426"/>
      <c r="L448" s="426"/>
      <c r="M448" s="426"/>
      <c r="N448" s="426"/>
      <c r="O448" s="426"/>
      <c r="P448" s="426"/>
      <c r="Q448" s="426"/>
      <c r="R448" s="426"/>
      <c r="S448" s="426"/>
      <c r="T448" s="426"/>
      <c r="U448" s="426"/>
      <c r="V448" s="426"/>
      <c r="W448" s="426"/>
      <c r="X448" s="426"/>
      <c r="Y448" s="426"/>
      <c r="Z448" s="426"/>
    </row>
    <row r="449" spans="1:26" ht="15.75" customHeight="1">
      <c r="A449" s="426"/>
      <c r="B449" s="426"/>
      <c r="C449" s="426"/>
      <c r="D449" s="426"/>
      <c r="E449" s="426"/>
      <c r="F449" s="426"/>
      <c r="G449" s="426"/>
      <c r="H449" s="426"/>
      <c r="I449" s="426"/>
      <c r="J449" s="426"/>
      <c r="K449" s="426"/>
      <c r="L449" s="426"/>
      <c r="M449" s="426"/>
      <c r="N449" s="426"/>
      <c r="O449" s="426"/>
      <c r="P449" s="426"/>
      <c r="Q449" s="426"/>
      <c r="R449" s="426"/>
      <c r="S449" s="426"/>
      <c r="T449" s="426"/>
      <c r="U449" s="426"/>
      <c r="V449" s="426"/>
      <c r="W449" s="426"/>
      <c r="X449" s="426"/>
      <c r="Y449" s="426"/>
      <c r="Z449" s="426"/>
    </row>
    <row r="450" spans="1:26" ht="15.75" customHeight="1">
      <c r="A450" s="426"/>
      <c r="B450" s="426"/>
      <c r="C450" s="426"/>
      <c r="D450" s="426"/>
      <c r="E450" s="426"/>
      <c r="F450" s="426"/>
      <c r="G450" s="426"/>
      <c r="H450" s="426"/>
      <c r="I450" s="426"/>
      <c r="J450" s="426"/>
      <c r="K450" s="426"/>
      <c r="L450" s="426"/>
      <c r="M450" s="426"/>
      <c r="N450" s="426"/>
      <c r="O450" s="426"/>
      <c r="P450" s="426"/>
      <c r="Q450" s="426"/>
      <c r="R450" s="426"/>
      <c r="S450" s="426"/>
      <c r="T450" s="426"/>
      <c r="U450" s="426"/>
      <c r="V450" s="426"/>
      <c r="W450" s="426"/>
      <c r="X450" s="426"/>
      <c r="Y450" s="426"/>
      <c r="Z450" s="426"/>
    </row>
    <row r="451" spans="1:26" ht="15.75" customHeight="1">
      <c r="A451" s="426"/>
      <c r="B451" s="426"/>
      <c r="C451" s="426"/>
      <c r="D451" s="426"/>
      <c r="E451" s="426"/>
      <c r="F451" s="426"/>
      <c r="G451" s="426"/>
      <c r="H451" s="426"/>
      <c r="I451" s="426"/>
      <c r="J451" s="426"/>
      <c r="K451" s="426"/>
      <c r="L451" s="426"/>
      <c r="M451" s="426"/>
      <c r="N451" s="426"/>
      <c r="O451" s="426"/>
      <c r="P451" s="426"/>
      <c r="Q451" s="426"/>
      <c r="R451" s="426"/>
      <c r="S451" s="426"/>
      <c r="T451" s="426"/>
      <c r="U451" s="426"/>
      <c r="V451" s="426"/>
      <c r="W451" s="426"/>
      <c r="X451" s="426"/>
      <c r="Y451" s="426"/>
      <c r="Z451" s="426"/>
    </row>
    <row r="452" spans="1:26" ht="15.75" customHeight="1">
      <c r="A452" s="426"/>
      <c r="B452" s="426"/>
      <c r="C452" s="426"/>
      <c r="D452" s="426"/>
      <c r="E452" s="426"/>
      <c r="F452" s="426"/>
      <c r="G452" s="426"/>
      <c r="H452" s="426"/>
      <c r="I452" s="426"/>
      <c r="J452" s="426"/>
      <c r="K452" s="426"/>
      <c r="L452" s="426"/>
      <c r="M452" s="426"/>
      <c r="N452" s="426"/>
      <c r="O452" s="426"/>
      <c r="P452" s="426"/>
      <c r="Q452" s="426"/>
      <c r="R452" s="426"/>
      <c r="S452" s="426"/>
      <c r="T452" s="426"/>
      <c r="U452" s="426"/>
      <c r="V452" s="426"/>
      <c r="W452" s="426"/>
      <c r="X452" s="426"/>
      <c r="Y452" s="426"/>
      <c r="Z452" s="426"/>
    </row>
    <row r="453" spans="1:26" ht="15.75" customHeight="1">
      <c r="A453" s="426"/>
      <c r="B453" s="426"/>
      <c r="C453" s="426"/>
      <c r="D453" s="426"/>
      <c r="E453" s="426"/>
      <c r="F453" s="426"/>
      <c r="G453" s="426"/>
      <c r="H453" s="426"/>
      <c r="I453" s="426"/>
      <c r="J453" s="426"/>
      <c r="K453" s="426"/>
      <c r="L453" s="426"/>
      <c r="M453" s="426"/>
      <c r="N453" s="426"/>
      <c r="O453" s="426"/>
      <c r="P453" s="426"/>
      <c r="Q453" s="426"/>
      <c r="R453" s="426"/>
      <c r="S453" s="426"/>
      <c r="T453" s="426"/>
      <c r="U453" s="426"/>
      <c r="V453" s="426"/>
      <c r="W453" s="426"/>
      <c r="X453" s="426"/>
      <c r="Y453" s="426"/>
      <c r="Z453" s="426"/>
    </row>
    <row r="454" spans="1:26" ht="15.75" customHeight="1">
      <c r="A454" s="426"/>
      <c r="B454" s="426"/>
      <c r="C454" s="426"/>
      <c r="D454" s="426"/>
      <c r="E454" s="426"/>
      <c r="F454" s="426"/>
      <c r="G454" s="426"/>
      <c r="H454" s="426"/>
      <c r="I454" s="426"/>
      <c r="J454" s="426"/>
      <c r="K454" s="426"/>
      <c r="L454" s="426"/>
      <c r="M454" s="426"/>
      <c r="N454" s="426"/>
      <c r="O454" s="426"/>
      <c r="P454" s="426"/>
      <c r="Q454" s="426"/>
      <c r="R454" s="426"/>
      <c r="S454" s="426"/>
      <c r="T454" s="426"/>
      <c r="U454" s="426"/>
      <c r="V454" s="426"/>
      <c r="W454" s="426"/>
      <c r="X454" s="426"/>
      <c r="Y454" s="426"/>
      <c r="Z454" s="426"/>
    </row>
    <row r="455" spans="1:26" ht="15.75" customHeight="1">
      <c r="A455" s="426"/>
      <c r="B455" s="426"/>
      <c r="C455" s="426"/>
      <c r="D455" s="426"/>
      <c r="E455" s="426"/>
      <c r="F455" s="426"/>
      <c r="G455" s="426"/>
      <c r="H455" s="426"/>
      <c r="I455" s="426"/>
      <c r="J455" s="426"/>
      <c r="K455" s="426"/>
      <c r="L455" s="426"/>
      <c r="M455" s="426"/>
      <c r="N455" s="426"/>
      <c r="O455" s="426"/>
      <c r="P455" s="426"/>
      <c r="Q455" s="426"/>
      <c r="R455" s="426"/>
      <c r="S455" s="426"/>
      <c r="T455" s="426"/>
      <c r="U455" s="426"/>
      <c r="V455" s="426"/>
      <c r="W455" s="426"/>
      <c r="X455" s="426"/>
      <c r="Y455" s="426"/>
      <c r="Z455" s="426"/>
    </row>
    <row r="456" spans="1:26" ht="15.75" customHeight="1">
      <c r="A456" s="426"/>
      <c r="B456" s="426"/>
      <c r="C456" s="426"/>
      <c r="D456" s="426"/>
      <c r="E456" s="426"/>
      <c r="F456" s="426"/>
      <c r="G456" s="426"/>
      <c r="H456" s="426"/>
      <c r="I456" s="426"/>
      <c r="J456" s="426"/>
      <c r="K456" s="426"/>
      <c r="L456" s="426"/>
      <c r="M456" s="426"/>
      <c r="N456" s="426"/>
      <c r="O456" s="426"/>
      <c r="P456" s="426"/>
      <c r="Q456" s="426"/>
      <c r="R456" s="426"/>
      <c r="S456" s="426"/>
      <c r="T456" s="426"/>
      <c r="U456" s="426"/>
      <c r="V456" s="426"/>
      <c r="W456" s="426"/>
      <c r="X456" s="426"/>
      <c r="Y456" s="426"/>
      <c r="Z456" s="426"/>
    </row>
    <row r="457" spans="1:26" ht="15.75" customHeight="1">
      <c r="A457" s="426"/>
      <c r="B457" s="426"/>
      <c r="C457" s="426"/>
      <c r="D457" s="426"/>
      <c r="E457" s="426"/>
      <c r="F457" s="426"/>
      <c r="G457" s="426"/>
      <c r="H457" s="426"/>
      <c r="I457" s="426"/>
      <c r="J457" s="426"/>
      <c r="K457" s="426"/>
      <c r="L457" s="426"/>
      <c r="M457" s="426"/>
      <c r="N457" s="426"/>
      <c r="O457" s="426"/>
      <c r="P457" s="426"/>
      <c r="Q457" s="426"/>
      <c r="R457" s="426"/>
      <c r="S457" s="426"/>
      <c r="T457" s="426"/>
      <c r="U457" s="426"/>
      <c r="V457" s="426"/>
      <c r="W457" s="426"/>
      <c r="X457" s="426"/>
      <c r="Y457" s="426"/>
      <c r="Z457" s="426"/>
    </row>
    <row r="458" spans="1:26" ht="15.75" customHeight="1">
      <c r="A458" s="426"/>
      <c r="B458" s="426"/>
      <c r="C458" s="426"/>
      <c r="D458" s="426"/>
      <c r="E458" s="426"/>
      <c r="F458" s="426"/>
      <c r="G458" s="426"/>
      <c r="H458" s="426"/>
      <c r="I458" s="426"/>
      <c r="J458" s="426"/>
      <c r="K458" s="426"/>
      <c r="L458" s="426"/>
      <c r="M458" s="426"/>
      <c r="N458" s="426"/>
      <c r="O458" s="426"/>
      <c r="P458" s="426"/>
      <c r="Q458" s="426"/>
      <c r="R458" s="426"/>
      <c r="S458" s="426"/>
      <c r="T458" s="426"/>
      <c r="U458" s="426"/>
      <c r="V458" s="426"/>
      <c r="W458" s="426"/>
      <c r="X458" s="426"/>
      <c r="Y458" s="426"/>
      <c r="Z458" s="426"/>
    </row>
    <row r="459" spans="1:26" ht="15.75" customHeight="1">
      <c r="A459" s="426"/>
      <c r="B459" s="426"/>
      <c r="C459" s="426"/>
      <c r="D459" s="426"/>
      <c r="E459" s="426"/>
      <c r="F459" s="426"/>
      <c r="G459" s="426"/>
      <c r="H459" s="426"/>
      <c r="I459" s="426"/>
      <c r="J459" s="426"/>
      <c r="K459" s="426"/>
      <c r="L459" s="426"/>
      <c r="M459" s="426"/>
      <c r="N459" s="426"/>
      <c r="O459" s="426"/>
      <c r="P459" s="426"/>
      <c r="Q459" s="426"/>
      <c r="R459" s="426"/>
      <c r="S459" s="426"/>
      <c r="T459" s="426"/>
      <c r="U459" s="426"/>
      <c r="V459" s="426"/>
      <c r="W459" s="426"/>
      <c r="X459" s="426"/>
      <c r="Y459" s="426"/>
      <c r="Z459" s="426"/>
    </row>
    <row r="460" spans="1:26" ht="15.75" customHeight="1">
      <c r="A460" s="426"/>
      <c r="B460" s="426"/>
      <c r="C460" s="426"/>
      <c r="D460" s="426"/>
      <c r="E460" s="426"/>
      <c r="F460" s="426"/>
      <c r="G460" s="426"/>
      <c r="H460" s="426"/>
      <c r="I460" s="426"/>
      <c r="J460" s="426"/>
      <c r="K460" s="426"/>
      <c r="L460" s="426"/>
      <c r="M460" s="426"/>
      <c r="N460" s="426"/>
      <c r="O460" s="426"/>
      <c r="P460" s="426"/>
      <c r="Q460" s="426"/>
      <c r="R460" s="426"/>
      <c r="S460" s="426"/>
      <c r="T460" s="426"/>
      <c r="U460" s="426"/>
      <c r="V460" s="426"/>
      <c r="W460" s="426"/>
      <c r="X460" s="426"/>
      <c r="Y460" s="426"/>
      <c r="Z460" s="426"/>
    </row>
    <row r="461" spans="1:26" ht="15.75" customHeight="1">
      <c r="A461" s="426"/>
      <c r="B461" s="426"/>
      <c r="C461" s="426"/>
      <c r="D461" s="426"/>
      <c r="E461" s="426"/>
      <c r="F461" s="426"/>
      <c r="G461" s="426"/>
      <c r="H461" s="426"/>
      <c r="I461" s="426"/>
      <c r="J461" s="426"/>
      <c r="K461" s="426"/>
      <c r="L461" s="426"/>
      <c r="M461" s="426"/>
      <c r="N461" s="426"/>
      <c r="O461" s="426"/>
      <c r="P461" s="426"/>
      <c r="Q461" s="426"/>
      <c r="R461" s="426"/>
      <c r="S461" s="426"/>
      <c r="T461" s="426"/>
      <c r="U461" s="426"/>
      <c r="V461" s="426"/>
      <c r="W461" s="426"/>
      <c r="X461" s="426"/>
      <c r="Y461" s="426"/>
      <c r="Z461" s="426"/>
    </row>
    <row r="462" spans="1:26" ht="15.75" customHeight="1">
      <c r="A462" s="426"/>
      <c r="B462" s="426"/>
      <c r="C462" s="426"/>
      <c r="D462" s="426"/>
      <c r="E462" s="426"/>
      <c r="F462" s="426"/>
      <c r="G462" s="426"/>
      <c r="H462" s="426"/>
      <c r="I462" s="426"/>
      <c r="J462" s="426"/>
      <c r="K462" s="426"/>
      <c r="L462" s="426"/>
      <c r="M462" s="426"/>
      <c r="N462" s="426"/>
      <c r="O462" s="426"/>
      <c r="P462" s="426"/>
      <c r="Q462" s="426"/>
      <c r="R462" s="426"/>
      <c r="S462" s="426"/>
      <c r="T462" s="426"/>
      <c r="U462" s="426"/>
      <c r="V462" s="426"/>
      <c r="W462" s="426"/>
      <c r="X462" s="426"/>
      <c r="Y462" s="426"/>
      <c r="Z462" s="426"/>
    </row>
    <row r="463" spans="1:26" ht="15.75" customHeight="1">
      <c r="A463" s="426"/>
      <c r="B463" s="426"/>
      <c r="C463" s="426"/>
      <c r="D463" s="426"/>
      <c r="E463" s="426"/>
      <c r="F463" s="426"/>
      <c r="G463" s="426"/>
      <c r="H463" s="426"/>
      <c r="I463" s="426"/>
      <c r="J463" s="426"/>
      <c r="K463" s="426"/>
      <c r="L463" s="426"/>
      <c r="M463" s="426"/>
      <c r="N463" s="426"/>
      <c r="O463" s="426"/>
      <c r="P463" s="426"/>
      <c r="Q463" s="426"/>
      <c r="R463" s="426"/>
      <c r="S463" s="426"/>
      <c r="T463" s="426"/>
      <c r="U463" s="426"/>
      <c r="V463" s="426"/>
      <c r="W463" s="426"/>
      <c r="X463" s="426"/>
      <c r="Y463" s="426"/>
      <c r="Z463" s="426"/>
    </row>
    <row r="464" spans="1:26" ht="15.75" customHeight="1">
      <c r="A464" s="426"/>
      <c r="B464" s="426"/>
      <c r="C464" s="426"/>
      <c r="D464" s="426"/>
      <c r="E464" s="426"/>
      <c r="F464" s="426"/>
      <c r="G464" s="426"/>
      <c r="H464" s="426"/>
      <c r="I464" s="426"/>
      <c r="J464" s="426"/>
      <c r="K464" s="426"/>
      <c r="L464" s="426"/>
      <c r="M464" s="426"/>
      <c r="N464" s="426"/>
      <c r="O464" s="426"/>
      <c r="P464" s="426"/>
      <c r="Q464" s="426"/>
      <c r="R464" s="426"/>
      <c r="S464" s="426"/>
      <c r="T464" s="426"/>
      <c r="U464" s="426"/>
      <c r="V464" s="426"/>
      <c r="W464" s="426"/>
      <c r="X464" s="426"/>
      <c r="Y464" s="426"/>
      <c r="Z464" s="426"/>
    </row>
    <row r="465" spans="1:26" ht="15.75" customHeight="1">
      <c r="A465" s="426"/>
      <c r="B465" s="426"/>
      <c r="C465" s="426"/>
      <c r="D465" s="426"/>
      <c r="E465" s="426"/>
      <c r="F465" s="426"/>
      <c r="G465" s="426"/>
      <c r="H465" s="426"/>
      <c r="I465" s="426"/>
      <c r="J465" s="426"/>
      <c r="K465" s="426"/>
      <c r="L465" s="426"/>
      <c r="M465" s="426"/>
      <c r="N465" s="426"/>
      <c r="O465" s="426"/>
      <c r="P465" s="426"/>
      <c r="Q465" s="426"/>
      <c r="R465" s="426"/>
      <c r="S465" s="426"/>
      <c r="T465" s="426"/>
      <c r="U465" s="426"/>
      <c r="V465" s="426"/>
      <c r="W465" s="426"/>
      <c r="X465" s="426"/>
      <c r="Y465" s="426"/>
      <c r="Z465" s="426"/>
    </row>
    <row r="466" spans="1:26" ht="15.75" customHeight="1">
      <c r="A466" s="426"/>
      <c r="B466" s="426"/>
      <c r="C466" s="426"/>
      <c r="D466" s="426"/>
      <c r="E466" s="426"/>
      <c r="F466" s="426"/>
      <c r="G466" s="426"/>
      <c r="H466" s="426"/>
      <c r="I466" s="426"/>
      <c r="J466" s="426"/>
      <c r="K466" s="426"/>
      <c r="L466" s="426"/>
      <c r="M466" s="426"/>
      <c r="N466" s="426"/>
      <c r="O466" s="426"/>
      <c r="P466" s="426"/>
      <c r="Q466" s="426"/>
      <c r="R466" s="426"/>
      <c r="S466" s="426"/>
      <c r="T466" s="426"/>
      <c r="U466" s="426"/>
      <c r="V466" s="426"/>
      <c r="W466" s="426"/>
      <c r="X466" s="426"/>
      <c r="Y466" s="426"/>
      <c r="Z466" s="426"/>
    </row>
    <row r="467" spans="1:26" ht="15.75" customHeight="1">
      <c r="A467" s="426"/>
      <c r="B467" s="426"/>
      <c r="C467" s="426"/>
      <c r="D467" s="426"/>
      <c r="E467" s="426"/>
      <c r="F467" s="426"/>
      <c r="G467" s="426"/>
      <c r="H467" s="426"/>
      <c r="I467" s="426"/>
      <c r="J467" s="426"/>
      <c r="K467" s="426"/>
      <c r="L467" s="426"/>
      <c r="M467" s="426"/>
      <c r="N467" s="426"/>
      <c r="O467" s="426"/>
      <c r="P467" s="426"/>
      <c r="Q467" s="426"/>
      <c r="R467" s="426"/>
      <c r="S467" s="426"/>
      <c r="T467" s="426"/>
      <c r="U467" s="426"/>
      <c r="V467" s="426"/>
      <c r="W467" s="426"/>
      <c r="X467" s="426"/>
      <c r="Y467" s="426"/>
      <c r="Z467" s="426"/>
    </row>
    <row r="468" spans="1:26" ht="15.75" customHeight="1">
      <c r="A468" s="426"/>
      <c r="B468" s="426"/>
      <c r="C468" s="426"/>
      <c r="D468" s="426"/>
      <c r="E468" s="426"/>
      <c r="F468" s="426"/>
      <c r="G468" s="426"/>
      <c r="H468" s="426"/>
      <c r="I468" s="426"/>
      <c r="J468" s="426"/>
      <c r="K468" s="426"/>
      <c r="L468" s="426"/>
      <c r="M468" s="426"/>
      <c r="N468" s="426"/>
      <c r="O468" s="426"/>
      <c r="P468" s="426"/>
      <c r="Q468" s="426"/>
      <c r="R468" s="426"/>
      <c r="S468" s="426"/>
      <c r="T468" s="426"/>
      <c r="U468" s="426"/>
      <c r="V468" s="426"/>
      <c r="W468" s="426"/>
      <c r="X468" s="426"/>
      <c r="Y468" s="426"/>
      <c r="Z468" s="426"/>
    </row>
    <row r="469" spans="1:26" ht="15.75" customHeight="1">
      <c r="A469" s="426"/>
      <c r="B469" s="426"/>
      <c r="C469" s="426"/>
      <c r="D469" s="426"/>
      <c r="E469" s="426"/>
      <c r="F469" s="426"/>
      <c r="G469" s="426"/>
      <c r="H469" s="426"/>
      <c r="I469" s="426"/>
      <c r="J469" s="426"/>
      <c r="K469" s="426"/>
      <c r="L469" s="426"/>
      <c r="M469" s="426"/>
      <c r="N469" s="426"/>
      <c r="O469" s="426"/>
      <c r="P469" s="426"/>
      <c r="Q469" s="426"/>
      <c r="R469" s="426"/>
      <c r="S469" s="426"/>
      <c r="T469" s="426"/>
      <c r="U469" s="426"/>
      <c r="V469" s="426"/>
      <c r="W469" s="426"/>
      <c r="X469" s="426"/>
      <c r="Y469" s="426"/>
      <c r="Z469" s="426"/>
    </row>
    <row r="470" spans="1:26" ht="15.75" customHeight="1">
      <c r="A470" s="426"/>
      <c r="B470" s="426"/>
      <c r="C470" s="426"/>
      <c r="D470" s="426"/>
      <c r="E470" s="426"/>
      <c r="F470" s="426"/>
      <c r="G470" s="426"/>
      <c r="H470" s="426"/>
      <c r="I470" s="426"/>
      <c r="J470" s="426"/>
      <c r="K470" s="426"/>
      <c r="L470" s="426"/>
      <c r="M470" s="426"/>
      <c r="N470" s="426"/>
      <c r="O470" s="426"/>
      <c r="P470" s="426"/>
      <c r="Q470" s="426"/>
      <c r="R470" s="426"/>
      <c r="S470" s="426"/>
      <c r="T470" s="426"/>
      <c r="U470" s="426"/>
      <c r="V470" s="426"/>
      <c r="W470" s="426"/>
      <c r="X470" s="426"/>
      <c r="Y470" s="426"/>
      <c r="Z470" s="426"/>
    </row>
    <row r="471" spans="1:26" ht="15.75" customHeight="1">
      <c r="A471" s="426"/>
      <c r="B471" s="426"/>
      <c r="C471" s="426"/>
      <c r="D471" s="426"/>
      <c r="E471" s="426"/>
      <c r="F471" s="426"/>
      <c r="G471" s="426"/>
      <c r="H471" s="426"/>
      <c r="I471" s="426"/>
      <c r="J471" s="426"/>
      <c r="K471" s="426"/>
      <c r="L471" s="426"/>
      <c r="M471" s="426"/>
      <c r="N471" s="426"/>
      <c r="O471" s="426"/>
      <c r="P471" s="426"/>
      <c r="Q471" s="426"/>
      <c r="R471" s="426"/>
      <c r="S471" s="426"/>
      <c r="T471" s="426"/>
      <c r="U471" s="426"/>
      <c r="V471" s="426"/>
      <c r="W471" s="426"/>
      <c r="X471" s="426"/>
      <c r="Y471" s="426"/>
      <c r="Z471" s="426"/>
    </row>
    <row r="472" spans="1:26" ht="15.75" customHeight="1">
      <c r="A472" s="426"/>
      <c r="B472" s="426"/>
      <c r="C472" s="426"/>
      <c r="D472" s="426"/>
      <c r="E472" s="426"/>
      <c r="F472" s="426"/>
      <c r="G472" s="426"/>
      <c r="H472" s="426"/>
      <c r="I472" s="426"/>
      <c r="J472" s="426"/>
      <c r="K472" s="426"/>
      <c r="L472" s="426"/>
      <c r="M472" s="426"/>
      <c r="N472" s="426"/>
      <c r="O472" s="426"/>
      <c r="P472" s="426"/>
      <c r="Q472" s="426"/>
      <c r="R472" s="426"/>
      <c r="S472" s="426"/>
      <c r="T472" s="426"/>
      <c r="U472" s="426"/>
      <c r="V472" s="426"/>
      <c r="W472" s="426"/>
      <c r="X472" s="426"/>
      <c r="Y472" s="426"/>
      <c r="Z472" s="426"/>
    </row>
    <row r="473" spans="1:26" ht="15.75" customHeight="1">
      <c r="A473" s="426"/>
      <c r="B473" s="426"/>
      <c r="C473" s="426"/>
      <c r="D473" s="426"/>
      <c r="E473" s="426"/>
      <c r="F473" s="426"/>
      <c r="G473" s="426"/>
      <c r="H473" s="426"/>
      <c r="I473" s="426"/>
      <c r="J473" s="426"/>
      <c r="K473" s="426"/>
      <c r="L473" s="426"/>
      <c r="M473" s="426"/>
      <c r="N473" s="426"/>
      <c r="O473" s="426"/>
      <c r="P473" s="426"/>
      <c r="Q473" s="426"/>
      <c r="R473" s="426"/>
      <c r="S473" s="426"/>
      <c r="T473" s="426"/>
      <c r="U473" s="426"/>
      <c r="V473" s="426"/>
      <c r="W473" s="426"/>
      <c r="X473" s="426"/>
      <c r="Y473" s="426"/>
      <c r="Z473" s="426"/>
    </row>
    <row r="474" spans="1:26" ht="15.75" customHeight="1">
      <c r="A474" s="426"/>
      <c r="B474" s="426"/>
      <c r="C474" s="426"/>
      <c r="D474" s="426"/>
      <c r="E474" s="426"/>
      <c r="F474" s="426"/>
      <c r="G474" s="426"/>
      <c r="H474" s="426"/>
      <c r="I474" s="426"/>
      <c r="J474" s="426"/>
      <c r="K474" s="426"/>
      <c r="L474" s="426"/>
      <c r="M474" s="426"/>
      <c r="N474" s="426"/>
      <c r="O474" s="426"/>
      <c r="P474" s="426"/>
      <c r="Q474" s="426"/>
      <c r="R474" s="426"/>
      <c r="S474" s="426"/>
      <c r="T474" s="426"/>
      <c r="U474" s="426"/>
      <c r="V474" s="426"/>
      <c r="W474" s="426"/>
      <c r="X474" s="426"/>
      <c r="Y474" s="426"/>
      <c r="Z474" s="426"/>
    </row>
    <row r="475" spans="1:26" ht="15.75" customHeight="1">
      <c r="A475" s="426"/>
      <c r="B475" s="426"/>
      <c r="C475" s="426"/>
      <c r="D475" s="426"/>
      <c r="E475" s="426"/>
      <c r="F475" s="426"/>
      <c r="G475" s="426"/>
      <c r="H475" s="426"/>
      <c r="I475" s="426"/>
      <c r="J475" s="426"/>
      <c r="K475" s="426"/>
      <c r="L475" s="426"/>
      <c r="M475" s="426"/>
      <c r="N475" s="426"/>
      <c r="O475" s="426"/>
      <c r="P475" s="426"/>
      <c r="Q475" s="426"/>
      <c r="R475" s="426"/>
      <c r="S475" s="426"/>
      <c r="T475" s="426"/>
      <c r="U475" s="426"/>
      <c r="V475" s="426"/>
      <c r="W475" s="426"/>
      <c r="X475" s="426"/>
      <c r="Y475" s="426"/>
      <c r="Z475" s="426"/>
    </row>
    <row r="476" spans="1:26" ht="15.75" customHeight="1">
      <c r="A476" s="426"/>
      <c r="B476" s="426"/>
      <c r="C476" s="426"/>
      <c r="D476" s="426"/>
      <c r="E476" s="426"/>
      <c r="F476" s="426"/>
      <c r="G476" s="426"/>
      <c r="H476" s="426"/>
      <c r="I476" s="426"/>
      <c r="J476" s="426"/>
      <c r="K476" s="426"/>
      <c r="L476" s="426"/>
      <c r="M476" s="426"/>
      <c r="N476" s="426"/>
      <c r="O476" s="426"/>
      <c r="P476" s="426"/>
      <c r="Q476" s="426"/>
      <c r="R476" s="426"/>
      <c r="S476" s="426"/>
      <c r="T476" s="426"/>
      <c r="U476" s="426"/>
      <c r="V476" s="426"/>
      <c r="W476" s="426"/>
      <c r="X476" s="426"/>
      <c r="Y476" s="426"/>
      <c r="Z476" s="426"/>
    </row>
    <row r="477" spans="1:26" ht="15.75" customHeight="1">
      <c r="A477" s="426"/>
      <c r="B477" s="426"/>
      <c r="C477" s="426"/>
      <c r="D477" s="426"/>
      <c r="E477" s="426"/>
      <c r="F477" s="426"/>
      <c r="G477" s="426"/>
      <c r="H477" s="426"/>
      <c r="I477" s="426"/>
      <c r="J477" s="426"/>
      <c r="K477" s="426"/>
      <c r="L477" s="426"/>
      <c r="M477" s="426"/>
      <c r="N477" s="426"/>
      <c r="O477" s="426"/>
      <c r="P477" s="426"/>
      <c r="Q477" s="426"/>
      <c r="R477" s="426"/>
      <c r="S477" s="426"/>
      <c r="T477" s="426"/>
      <c r="U477" s="426"/>
      <c r="V477" s="426"/>
      <c r="W477" s="426"/>
      <c r="X477" s="426"/>
      <c r="Y477" s="426"/>
      <c r="Z477" s="426"/>
    </row>
    <row r="478" spans="1:26" ht="15.75" customHeight="1">
      <c r="A478" s="426"/>
      <c r="B478" s="426"/>
      <c r="C478" s="426"/>
      <c r="D478" s="426"/>
      <c r="E478" s="426"/>
      <c r="F478" s="426"/>
      <c r="G478" s="426"/>
      <c r="H478" s="426"/>
      <c r="I478" s="426"/>
      <c r="J478" s="426"/>
      <c r="K478" s="426"/>
      <c r="L478" s="426"/>
      <c r="M478" s="426"/>
      <c r="N478" s="426"/>
      <c r="O478" s="426"/>
      <c r="P478" s="426"/>
      <c r="Q478" s="426"/>
      <c r="R478" s="426"/>
      <c r="S478" s="426"/>
      <c r="T478" s="426"/>
      <c r="U478" s="426"/>
      <c r="V478" s="426"/>
      <c r="W478" s="426"/>
      <c r="X478" s="426"/>
      <c r="Y478" s="426"/>
      <c r="Z478" s="426"/>
    </row>
    <row r="479" spans="1:26" ht="15.75" customHeight="1">
      <c r="A479" s="426"/>
      <c r="B479" s="426"/>
      <c r="C479" s="426"/>
      <c r="D479" s="426"/>
      <c r="E479" s="426"/>
      <c r="F479" s="426"/>
      <c r="G479" s="426"/>
      <c r="H479" s="426"/>
      <c r="I479" s="426"/>
      <c r="J479" s="426"/>
      <c r="K479" s="426"/>
      <c r="L479" s="426"/>
      <c r="M479" s="426"/>
      <c r="N479" s="426"/>
      <c r="O479" s="426"/>
      <c r="P479" s="426"/>
      <c r="Q479" s="426"/>
      <c r="R479" s="426"/>
      <c r="S479" s="426"/>
      <c r="T479" s="426"/>
      <c r="U479" s="426"/>
      <c r="V479" s="426"/>
      <c r="W479" s="426"/>
      <c r="X479" s="426"/>
      <c r="Y479" s="426"/>
      <c r="Z479" s="426"/>
    </row>
    <row r="480" spans="1:26" ht="15.75" customHeight="1">
      <c r="A480" s="426"/>
      <c r="B480" s="426"/>
      <c r="C480" s="426"/>
      <c r="D480" s="426"/>
      <c r="E480" s="426"/>
      <c r="F480" s="426"/>
      <c r="G480" s="426"/>
      <c r="H480" s="426"/>
      <c r="I480" s="426"/>
      <c r="J480" s="426"/>
      <c r="K480" s="426"/>
      <c r="L480" s="426"/>
      <c r="M480" s="426"/>
      <c r="N480" s="426"/>
      <c r="O480" s="426"/>
      <c r="P480" s="426"/>
      <c r="Q480" s="426"/>
      <c r="R480" s="426"/>
      <c r="S480" s="426"/>
      <c r="T480" s="426"/>
      <c r="U480" s="426"/>
      <c r="V480" s="426"/>
      <c r="W480" s="426"/>
      <c r="X480" s="426"/>
      <c r="Y480" s="426"/>
      <c r="Z480" s="426"/>
    </row>
    <row r="481" spans="1:26" ht="15.75" customHeight="1">
      <c r="A481" s="426"/>
      <c r="B481" s="426"/>
      <c r="C481" s="426"/>
      <c r="D481" s="426"/>
      <c r="E481" s="426"/>
      <c r="F481" s="426"/>
      <c r="G481" s="426"/>
      <c r="H481" s="426"/>
      <c r="I481" s="426"/>
      <c r="J481" s="426"/>
      <c r="K481" s="426"/>
      <c r="L481" s="426"/>
      <c r="M481" s="426"/>
      <c r="N481" s="426"/>
      <c r="O481" s="426"/>
      <c r="P481" s="426"/>
      <c r="Q481" s="426"/>
      <c r="R481" s="426"/>
      <c r="S481" s="426"/>
      <c r="T481" s="426"/>
      <c r="U481" s="426"/>
      <c r="V481" s="426"/>
      <c r="W481" s="426"/>
      <c r="X481" s="426"/>
      <c r="Y481" s="426"/>
      <c r="Z481" s="426"/>
    </row>
    <row r="482" spans="1:26" ht="15.75" customHeight="1">
      <c r="A482" s="426"/>
      <c r="B482" s="426"/>
      <c r="C482" s="426"/>
      <c r="D482" s="426"/>
      <c r="E482" s="426"/>
      <c r="F482" s="426"/>
      <c r="G482" s="426"/>
      <c r="H482" s="426"/>
      <c r="I482" s="426"/>
      <c r="J482" s="426"/>
      <c r="K482" s="426"/>
      <c r="L482" s="426"/>
      <c r="M482" s="426"/>
      <c r="N482" s="426"/>
      <c r="O482" s="426"/>
      <c r="P482" s="426"/>
      <c r="Q482" s="426"/>
      <c r="R482" s="426"/>
      <c r="S482" s="426"/>
      <c r="T482" s="426"/>
      <c r="U482" s="426"/>
      <c r="V482" s="426"/>
      <c r="W482" s="426"/>
      <c r="X482" s="426"/>
      <c r="Y482" s="426"/>
      <c r="Z482" s="426"/>
    </row>
    <row r="483" spans="1:26" ht="15.75" customHeight="1">
      <c r="A483" s="426"/>
      <c r="B483" s="426"/>
      <c r="C483" s="426"/>
      <c r="D483" s="426"/>
      <c r="E483" s="426"/>
      <c r="F483" s="426"/>
      <c r="G483" s="426"/>
      <c r="H483" s="426"/>
      <c r="I483" s="426"/>
      <c r="J483" s="426"/>
      <c r="K483" s="426"/>
      <c r="L483" s="426"/>
      <c r="M483" s="426"/>
      <c r="N483" s="426"/>
      <c r="O483" s="426"/>
      <c r="P483" s="426"/>
      <c r="Q483" s="426"/>
      <c r="R483" s="426"/>
      <c r="S483" s="426"/>
      <c r="T483" s="426"/>
      <c r="U483" s="426"/>
      <c r="V483" s="426"/>
      <c r="W483" s="426"/>
      <c r="X483" s="426"/>
      <c r="Y483" s="426"/>
      <c r="Z483" s="426"/>
    </row>
    <row r="484" spans="1:26" ht="15.75" customHeight="1">
      <c r="A484" s="426"/>
      <c r="B484" s="426"/>
      <c r="C484" s="426"/>
      <c r="D484" s="426"/>
      <c r="E484" s="426"/>
      <c r="F484" s="426"/>
      <c r="G484" s="426"/>
      <c r="H484" s="426"/>
      <c r="I484" s="426"/>
      <c r="J484" s="426"/>
      <c r="K484" s="426"/>
      <c r="L484" s="426"/>
      <c r="M484" s="426"/>
      <c r="N484" s="426"/>
      <c r="O484" s="426"/>
      <c r="P484" s="426"/>
      <c r="Q484" s="426"/>
      <c r="R484" s="426"/>
      <c r="S484" s="426"/>
      <c r="T484" s="426"/>
      <c r="U484" s="426"/>
      <c r="V484" s="426"/>
      <c r="W484" s="426"/>
      <c r="X484" s="426"/>
      <c r="Y484" s="426"/>
      <c r="Z484" s="426"/>
    </row>
    <row r="485" spans="1:26" ht="15.75" customHeight="1">
      <c r="A485" s="426"/>
      <c r="B485" s="426"/>
      <c r="C485" s="426"/>
      <c r="D485" s="426"/>
      <c r="E485" s="426"/>
      <c r="F485" s="426"/>
      <c r="G485" s="426"/>
      <c r="H485" s="426"/>
      <c r="I485" s="426"/>
      <c r="J485" s="426"/>
      <c r="K485" s="426"/>
      <c r="L485" s="426"/>
      <c r="M485" s="426"/>
      <c r="N485" s="426"/>
      <c r="O485" s="426"/>
      <c r="P485" s="426"/>
      <c r="Q485" s="426"/>
      <c r="R485" s="426"/>
      <c r="S485" s="426"/>
      <c r="T485" s="426"/>
      <c r="U485" s="426"/>
      <c r="V485" s="426"/>
      <c r="W485" s="426"/>
      <c r="X485" s="426"/>
      <c r="Y485" s="426"/>
      <c r="Z485" s="426"/>
    </row>
    <row r="486" spans="1:26" ht="15.75" customHeight="1">
      <c r="A486" s="426"/>
      <c r="B486" s="426"/>
      <c r="C486" s="426"/>
      <c r="D486" s="426"/>
      <c r="E486" s="426"/>
      <c r="F486" s="426"/>
      <c r="G486" s="426"/>
      <c r="H486" s="426"/>
      <c r="I486" s="426"/>
      <c r="J486" s="426"/>
      <c r="K486" s="426"/>
      <c r="L486" s="426"/>
      <c r="M486" s="426"/>
      <c r="N486" s="426"/>
      <c r="O486" s="426"/>
      <c r="P486" s="426"/>
      <c r="Q486" s="426"/>
      <c r="R486" s="426"/>
      <c r="S486" s="426"/>
      <c r="T486" s="426"/>
      <c r="U486" s="426"/>
      <c r="V486" s="426"/>
      <c r="W486" s="426"/>
      <c r="X486" s="426"/>
      <c r="Y486" s="426"/>
      <c r="Z486" s="426"/>
    </row>
    <row r="487" spans="1:26" ht="15.75" customHeight="1">
      <c r="A487" s="426"/>
      <c r="B487" s="426"/>
      <c r="C487" s="426"/>
      <c r="D487" s="426"/>
      <c r="E487" s="426"/>
      <c r="F487" s="426"/>
      <c r="G487" s="426"/>
      <c r="H487" s="426"/>
      <c r="I487" s="426"/>
      <c r="J487" s="426"/>
      <c r="K487" s="426"/>
      <c r="L487" s="426"/>
      <c r="M487" s="426"/>
      <c r="N487" s="426"/>
      <c r="O487" s="426"/>
      <c r="P487" s="426"/>
      <c r="Q487" s="426"/>
      <c r="R487" s="426"/>
      <c r="S487" s="426"/>
      <c r="T487" s="426"/>
      <c r="U487" s="426"/>
      <c r="V487" s="426"/>
      <c r="W487" s="426"/>
      <c r="X487" s="426"/>
      <c r="Y487" s="426"/>
      <c r="Z487" s="426"/>
    </row>
    <row r="488" spans="1:26" ht="15.75" customHeight="1">
      <c r="A488" s="426"/>
      <c r="B488" s="426"/>
      <c r="C488" s="426"/>
      <c r="D488" s="426"/>
      <c r="E488" s="426"/>
      <c r="F488" s="426"/>
      <c r="G488" s="426"/>
      <c r="H488" s="426"/>
      <c r="I488" s="426"/>
      <c r="J488" s="426"/>
      <c r="K488" s="426"/>
      <c r="L488" s="426"/>
      <c r="M488" s="426"/>
      <c r="N488" s="426"/>
      <c r="O488" s="426"/>
      <c r="P488" s="426"/>
      <c r="Q488" s="426"/>
      <c r="R488" s="426"/>
      <c r="S488" s="426"/>
      <c r="T488" s="426"/>
      <c r="U488" s="426"/>
      <c r="V488" s="426"/>
      <c r="W488" s="426"/>
      <c r="X488" s="426"/>
      <c r="Y488" s="426"/>
      <c r="Z488" s="426"/>
    </row>
    <row r="489" spans="1:26" ht="15.75" customHeight="1">
      <c r="A489" s="426"/>
      <c r="B489" s="426"/>
      <c r="C489" s="426"/>
      <c r="D489" s="426"/>
      <c r="E489" s="426"/>
      <c r="F489" s="426"/>
      <c r="G489" s="426"/>
      <c r="H489" s="426"/>
      <c r="I489" s="426"/>
      <c r="J489" s="426"/>
      <c r="K489" s="426"/>
      <c r="L489" s="426"/>
      <c r="M489" s="426"/>
      <c r="N489" s="426"/>
      <c r="O489" s="426"/>
      <c r="P489" s="426"/>
      <c r="Q489" s="426"/>
      <c r="R489" s="426"/>
      <c r="S489" s="426"/>
      <c r="T489" s="426"/>
      <c r="U489" s="426"/>
      <c r="V489" s="426"/>
      <c r="W489" s="426"/>
      <c r="X489" s="426"/>
      <c r="Y489" s="426"/>
      <c r="Z489" s="426"/>
    </row>
    <row r="490" spans="1:26" ht="15.75" customHeight="1">
      <c r="A490" s="426"/>
      <c r="B490" s="426"/>
      <c r="C490" s="426"/>
      <c r="D490" s="426"/>
      <c r="E490" s="426"/>
      <c r="F490" s="426"/>
      <c r="G490" s="426"/>
      <c r="H490" s="426"/>
      <c r="I490" s="426"/>
      <c r="J490" s="426"/>
      <c r="K490" s="426"/>
      <c r="L490" s="426"/>
      <c r="M490" s="426"/>
      <c r="N490" s="426"/>
      <c r="O490" s="426"/>
      <c r="P490" s="426"/>
      <c r="Q490" s="426"/>
      <c r="R490" s="426"/>
      <c r="S490" s="426"/>
      <c r="T490" s="426"/>
      <c r="U490" s="426"/>
      <c r="V490" s="426"/>
      <c r="W490" s="426"/>
      <c r="X490" s="426"/>
      <c r="Y490" s="426"/>
      <c r="Z490" s="426"/>
    </row>
    <row r="491" spans="1:26" ht="15.75" customHeight="1">
      <c r="A491" s="426"/>
      <c r="B491" s="426"/>
      <c r="C491" s="426"/>
      <c r="D491" s="426"/>
      <c r="E491" s="426"/>
      <c r="F491" s="426"/>
      <c r="G491" s="426"/>
      <c r="H491" s="426"/>
      <c r="I491" s="426"/>
      <c r="J491" s="426"/>
      <c r="K491" s="426"/>
      <c r="L491" s="426"/>
      <c r="M491" s="426"/>
      <c r="N491" s="426"/>
      <c r="O491" s="426"/>
      <c r="P491" s="426"/>
      <c r="Q491" s="426"/>
      <c r="R491" s="426"/>
      <c r="S491" s="426"/>
      <c r="T491" s="426"/>
      <c r="U491" s="426"/>
      <c r="V491" s="426"/>
      <c r="W491" s="426"/>
      <c r="X491" s="426"/>
      <c r="Y491" s="426"/>
      <c r="Z491" s="426"/>
    </row>
    <row r="492" spans="1:26" ht="15.75" customHeight="1">
      <c r="A492" s="426"/>
      <c r="B492" s="426"/>
      <c r="C492" s="426"/>
      <c r="D492" s="426"/>
      <c r="E492" s="426"/>
      <c r="F492" s="426"/>
      <c r="G492" s="426"/>
      <c r="H492" s="426"/>
      <c r="I492" s="426"/>
      <c r="J492" s="426"/>
      <c r="K492" s="426"/>
      <c r="L492" s="426"/>
      <c r="M492" s="426"/>
      <c r="N492" s="426"/>
      <c r="O492" s="426"/>
      <c r="P492" s="426"/>
      <c r="Q492" s="426"/>
      <c r="R492" s="426"/>
      <c r="S492" s="426"/>
      <c r="T492" s="426"/>
      <c r="U492" s="426"/>
      <c r="V492" s="426"/>
      <c r="W492" s="426"/>
      <c r="X492" s="426"/>
      <c r="Y492" s="426"/>
      <c r="Z492" s="426"/>
    </row>
    <row r="493" spans="1:26" ht="15.75" customHeight="1">
      <c r="A493" s="426"/>
      <c r="B493" s="426"/>
      <c r="C493" s="426"/>
      <c r="D493" s="426"/>
      <c r="E493" s="426"/>
      <c r="F493" s="426"/>
      <c r="G493" s="426"/>
      <c r="H493" s="426"/>
      <c r="I493" s="426"/>
      <c r="J493" s="426"/>
      <c r="K493" s="426"/>
      <c r="L493" s="426"/>
      <c r="M493" s="426"/>
      <c r="N493" s="426"/>
      <c r="O493" s="426"/>
      <c r="P493" s="426"/>
      <c r="Q493" s="426"/>
      <c r="R493" s="426"/>
      <c r="S493" s="426"/>
      <c r="T493" s="426"/>
      <c r="U493" s="426"/>
      <c r="V493" s="426"/>
      <c r="W493" s="426"/>
      <c r="X493" s="426"/>
      <c r="Y493" s="426"/>
      <c r="Z493" s="426"/>
    </row>
    <row r="494" spans="1:26" ht="15.75" customHeight="1">
      <c r="A494" s="426"/>
      <c r="B494" s="426"/>
      <c r="C494" s="426"/>
      <c r="D494" s="426"/>
      <c r="E494" s="426"/>
      <c r="F494" s="426"/>
      <c r="G494" s="426"/>
      <c r="H494" s="426"/>
      <c r="I494" s="426"/>
      <c r="J494" s="426"/>
      <c r="K494" s="426"/>
      <c r="L494" s="426"/>
      <c r="M494" s="426"/>
      <c r="N494" s="426"/>
      <c r="O494" s="426"/>
      <c r="P494" s="426"/>
      <c r="Q494" s="426"/>
      <c r="R494" s="426"/>
      <c r="S494" s="426"/>
      <c r="T494" s="426"/>
      <c r="U494" s="426"/>
      <c r="V494" s="426"/>
      <c r="W494" s="426"/>
      <c r="X494" s="426"/>
      <c r="Y494" s="426"/>
      <c r="Z494" s="426"/>
    </row>
    <row r="495" spans="1:26" ht="15.75" customHeight="1">
      <c r="A495" s="426"/>
      <c r="B495" s="426"/>
      <c r="C495" s="426"/>
      <c r="D495" s="426"/>
      <c r="E495" s="426"/>
      <c r="F495" s="426"/>
      <c r="G495" s="426"/>
      <c r="H495" s="426"/>
      <c r="I495" s="426"/>
      <c r="J495" s="426"/>
      <c r="K495" s="426"/>
      <c r="L495" s="426"/>
      <c r="M495" s="426"/>
      <c r="N495" s="426"/>
      <c r="O495" s="426"/>
      <c r="P495" s="426"/>
      <c r="Q495" s="426"/>
      <c r="R495" s="426"/>
      <c r="S495" s="426"/>
      <c r="T495" s="426"/>
      <c r="U495" s="426"/>
      <c r="V495" s="426"/>
      <c r="W495" s="426"/>
      <c r="X495" s="426"/>
      <c r="Y495" s="426"/>
      <c r="Z495" s="426"/>
    </row>
    <row r="496" spans="1:26" ht="15.75" customHeight="1">
      <c r="A496" s="426"/>
      <c r="B496" s="426"/>
      <c r="C496" s="426"/>
      <c r="D496" s="426"/>
      <c r="E496" s="426"/>
      <c r="F496" s="426"/>
      <c r="G496" s="426"/>
      <c r="H496" s="426"/>
      <c r="I496" s="426"/>
      <c r="J496" s="426"/>
      <c r="K496" s="426"/>
      <c r="L496" s="426"/>
      <c r="M496" s="426"/>
      <c r="N496" s="426"/>
      <c r="O496" s="426"/>
      <c r="P496" s="426"/>
      <c r="Q496" s="426"/>
      <c r="R496" s="426"/>
      <c r="S496" s="426"/>
      <c r="T496" s="426"/>
      <c r="U496" s="426"/>
      <c r="V496" s="426"/>
      <c r="W496" s="426"/>
      <c r="X496" s="426"/>
      <c r="Y496" s="426"/>
      <c r="Z496" s="426"/>
    </row>
    <row r="497" spans="1:26" ht="15.75" customHeight="1">
      <c r="A497" s="426"/>
      <c r="B497" s="426"/>
      <c r="C497" s="426"/>
      <c r="D497" s="426"/>
      <c r="E497" s="426"/>
      <c r="F497" s="426"/>
      <c r="G497" s="426"/>
      <c r="H497" s="426"/>
      <c r="I497" s="426"/>
      <c r="J497" s="426"/>
      <c r="K497" s="426"/>
      <c r="L497" s="426"/>
      <c r="M497" s="426"/>
      <c r="N497" s="426"/>
      <c r="O497" s="426"/>
      <c r="P497" s="426"/>
      <c r="Q497" s="426"/>
      <c r="R497" s="426"/>
      <c r="S497" s="426"/>
      <c r="T497" s="426"/>
      <c r="U497" s="426"/>
      <c r="V497" s="426"/>
      <c r="W497" s="426"/>
      <c r="X497" s="426"/>
      <c r="Y497" s="426"/>
      <c r="Z497" s="426"/>
    </row>
    <row r="498" spans="1:26" ht="15.75" customHeight="1">
      <c r="A498" s="426"/>
      <c r="B498" s="426"/>
      <c r="C498" s="426"/>
      <c r="D498" s="426"/>
      <c r="E498" s="426"/>
      <c r="F498" s="426"/>
      <c r="G498" s="426"/>
      <c r="H498" s="426"/>
      <c r="I498" s="426"/>
      <c r="J498" s="426"/>
      <c r="K498" s="426"/>
      <c r="L498" s="426"/>
      <c r="M498" s="426"/>
      <c r="N498" s="426"/>
      <c r="O498" s="426"/>
      <c r="P498" s="426"/>
      <c r="Q498" s="426"/>
      <c r="R498" s="426"/>
      <c r="S498" s="426"/>
      <c r="T498" s="426"/>
      <c r="U498" s="426"/>
      <c r="V498" s="426"/>
      <c r="W498" s="426"/>
      <c r="X498" s="426"/>
      <c r="Y498" s="426"/>
      <c r="Z498" s="426"/>
    </row>
    <row r="499" spans="1:26" ht="15.75" customHeight="1">
      <c r="A499" s="426"/>
      <c r="B499" s="426"/>
      <c r="C499" s="426"/>
      <c r="D499" s="426"/>
      <c r="E499" s="426"/>
      <c r="F499" s="426"/>
      <c r="G499" s="426"/>
      <c r="H499" s="426"/>
      <c r="I499" s="426"/>
      <c r="J499" s="426"/>
      <c r="K499" s="426"/>
      <c r="L499" s="426"/>
      <c r="M499" s="426"/>
      <c r="N499" s="426"/>
      <c r="O499" s="426"/>
      <c r="P499" s="426"/>
      <c r="Q499" s="426"/>
      <c r="R499" s="426"/>
      <c r="S499" s="426"/>
      <c r="T499" s="426"/>
      <c r="U499" s="426"/>
      <c r="V499" s="426"/>
      <c r="W499" s="426"/>
      <c r="X499" s="426"/>
      <c r="Y499" s="426"/>
      <c r="Z499" s="426"/>
    </row>
    <row r="500" spans="1:26" ht="15.75" customHeight="1">
      <c r="A500" s="426"/>
      <c r="B500" s="426"/>
      <c r="C500" s="426"/>
      <c r="D500" s="426"/>
      <c r="E500" s="426"/>
      <c r="F500" s="426"/>
      <c r="G500" s="426"/>
      <c r="H500" s="426"/>
      <c r="I500" s="426"/>
      <c r="J500" s="426"/>
      <c r="K500" s="426"/>
      <c r="L500" s="426"/>
      <c r="M500" s="426"/>
      <c r="N500" s="426"/>
      <c r="O500" s="426"/>
      <c r="P500" s="426"/>
      <c r="Q500" s="426"/>
      <c r="R500" s="426"/>
      <c r="S500" s="426"/>
      <c r="T500" s="426"/>
      <c r="U500" s="426"/>
      <c r="V500" s="426"/>
      <c r="W500" s="426"/>
      <c r="X500" s="426"/>
      <c r="Y500" s="426"/>
      <c r="Z500" s="426"/>
    </row>
    <row r="501" spans="1:26" ht="15.75" customHeight="1">
      <c r="A501" s="426"/>
      <c r="B501" s="426"/>
      <c r="C501" s="426"/>
      <c r="D501" s="426"/>
      <c r="E501" s="426"/>
      <c r="F501" s="426"/>
      <c r="G501" s="426"/>
      <c r="H501" s="426"/>
      <c r="I501" s="426"/>
      <c r="J501" s="426"/>
      <c r="K501" s="426"/>
      <c r="L501" s="426"/>
      <c r="M501" s="426"/>
      <c r="N501" s="426"/>
      <c r="O501" s="426"/>
      <c r="P501" s="426"/>
      <c r="Q501" s="426"/>
      <c r="R501" s="426"/>
      <c r="S501" s="426"/>
      <c r="T501" s="426"/>
      <c r="U501" s="426"/>
      <c r="V501" s="426"/>
      <c r="W501" s="426"/>
      <c r="X501" s="426"/>
      <c r="Y501" s="426"/>
      <c r="Z501" s="426"/>
    </row>
    <row r="502" spans="1:26" ht="15.75" customHeight="1">
      <c r="A502" s="426"/>
      <c r="B502" s="426"/>
      <c r="C502" s="426"/>
      <c r="D502" s="426"/>
      <c r="E502" s="426"/>
      <c r="F502" s="426"/>
      <c r="G502" s="426"/>
      <c r="H502" s="426"/>
      <c r="I502" s="426"/>
      <c r="J502" s="426"/>
      <c r="K502" s="426"/>
      <c r="L502" s="426"/>
      <c r="M502" s="426"/>
      <c r="N502" s="426"/>
      <c r="O502" s="426"/>
      <c r="P502" s="426"/>
      <c r="Q502" s="426"/>
      <c r="R502" s="426"/>
      <c r="S502" s="426"/>
      <c r="T502" s="426"/>
      <c r="U502" s="426"/>
      <c r="V502" s="426"/>
      <c r="W502" s="426"/>
      <c r="X502" s="426"/>
      <c r="Y502" s="426"/>
      <c r="Z502" s="426"/>
    </row>
    <row r="503" spans="1:26" ht="15.75" customHeight="1">
      <c r="A503" s="426"/>
      <c r="B503" s="426"/>
      <c r="C503" s="426"/>
      <c r="D503" s="426"/>
      <c r="E503" s="426"/>
      <c r="F503" s="426"/>
      <c r="G503" s="426"/>
      <c r="H503" s="426"/>
      <c r="I503" s="426"/>
      <c r="J503" s="426"/>
      <c r="K503" s="426"/>
      <c r="L503" s="426"/>
      <c r="M503" s="426"/>
      <c r="N503" s="426"/>
      <c r="O503" s="426"/>
      <c r="P503" s="426"/>
      <c r="Q503" s="426"/>
      <c r="R503" s="426"/>
      <c r="S503" s="426"/>
      <c r="T503" s="426"/>
      <c r="U503" s="426"/>
      <c r="V503" s="426"/>
      <c r="W503" s="426"/>
      <c r="X503" s="426"/>
      <c r="Y503" s="426"/>
      <c r="Z503" s="426"/>
    </row>
    <row r="504" spans="1:26" ht="15.75" customHeight="1">
      <c r="A504" s="426"/>
      <c r="B504" s="426"/>
      <c r="C504" s="426"/>
      <c r="D504" s="426"/>
      <c r="E504" s="426"/>
      <c r="F504" s="426"/>
      <c r="G504" s="426"/>
      <c r="H504" s="426"/>
      <c r="I504" s="426"/>
      <c r="J504" s="426"/>
      <c r="K504" s="426"/>
      <c r="L504" s="426"/>
      <c r="M504" s="426"/>
      <c r="N504" s="426"/>
      <c r="O504" s="426"/>
      <c r="P504" s="426"/>
      <c r="Q504" s="426"/>
      <c r="R504" s="426"/>
      <c r="S504" s="426"/>
      <c r="T504" s="426"/>
      <c r="U504" s="426"/>
      <c r="V504" s="426"/>
      <c r="W504" s="426"/>
      <c r="X504" s="426"/>
      <c r="Y504" s="426"/>
      <c r="Z504" s="426"/>
    </row>
    <row r="505" spans="1:26" ht="15.75" customHeight="1">
      <c r="A505" s="426"/>
      <c r="B505" s="426"/>
      <c r="C505" s="426"/>
      <c r="D505" s="426"/>
      <c r="E505" s="426"/>
      <c r="F505" s="426"/>
      <c r="G505" s="426"/>
      <c r="H505" s="426"/>
      <c r="I505" s="426"/>
      <c r="J505" s="426"/>
      <c r="K505" s="426"/>
      <c r="L505" s="426"/>
      <c r="M505" s="426"/>
      <c r="N505" s="426"/>
      <c r="O505" s="426"/>
      <c r="P505" s="426"/>
      <c r="Q505" s="426"/>
      <c r="R505" s="426"/>
      <c r="S505" s="426"/>
      <c r="T505" s="426"/>
      <c r="U505" s="426"/>
      <c r="V505" s="426"/>
      <c r="W505" s="426"/>
      <c r="X505" s="426"/>
      <c r="Y505" s="426"/>
      <c r="Z505" s="426"/>
    </row>
    <row r="506" spans="1:26" ht="15.75" customHeight="1">
      <c r="A506" s="426"/>
      <c r="B506" s="426"/>
      <c r="C506" s="426"/>
      <c r="D506" s="426"/>
      <c r="E506" s="426"/>
      <c r="F506" s="426"/>
      <c r="G506" s="426"/>
      <c r="H506" s="426"/>
      <c r="I506" s="426"/>
      <c r="J506" s="426"/>
      <c r="K506" s="426"/>
      <c r="L506" s="426"/>
      <c r="M506" s="426"/>
      <c r="N506" s="426"/>
      <c r="O506" s="426"/>
      <c r="P506" s="426"/>
      <c r="Q506" s="426"/>
      <c r="R506" s="426"/>
      <c r="S506" s="426"/>
      <c r="T506" s="426"/>
      <c r="U506" s="426"/>
      <c r="V506" s="426"/>
      <c r="W506" s="426"/>
      <c r="X506" s="426"/>
      <c r="Y506" s="426"/>
      <c r="Z506" s="426"/>
    </row>
    <row r="507" spans="1:26" ht="15.75" customHeight="1">
      <c r="A507" s="426"/>
      <c r="B507" s="426"/>
      <c r="C507" s="426"/>
      <c r="D507" s="426"/>
      <c r="E507" s="426"/>
      <c r="F507" s="426"/>
      <c r="G507" s="426"/>
      <c r="H507" s="426"/>
      <c r="I507" s="426"/>
      <c r="J507" s="426"/>
      <c r="K507" s="426"/>
      <c r="L507" s="426"/>
      <c r="M507" s="426"/>
      <c r="N507" s="426"/>
      <c r="O507" s="426"/>
      <c r="P507" s="426"/>
      <c r="Q507" s="426"/>
      <c r="R507" s="426"/>
      <c r="S507" s="426"/>
      <c r="T507" s="426"/>
      <c r="U507" s="426"/>
      <c r="V507" s="426"/>
      <c r="W507" s="426"/>
      <c r="X507" s="426"/>
      <c r="Y507" s="426"/>
      <c r="Z507" s="426"/>
    </row>
    <row r="508" spans="1:26" ht="15.75" customHeight="1">
      <c r="A508" s="426"/>
      <c r="B508" s="426"/>
      <c r="C508" s="426"/>
      <c r="D508" s="426"/>
      <c r="E508" s="426"/>
      <c r="F508" s="426"/>
      <c r="G508" s="426"/>
      <c r="H508" s="426"/>
      <c r="I508" s="426"/>
      <c r="J508" s="426"/>
      <c r="K508" s="426"/>
      <c r="L508" s="426"/>
      <c r="M508" s="426"/>
      <c r="N508" s="426"/>
      <c r="O508" s="426"/>
      <c r="P508" s="426"/>
      <c r="Q508" s="426"/>
      <c r="R508" s="426"/>
      <c r="S508" s="426"/>
      <c r="T508" s="426"/>
      <c r="U508" s="426"/>
      <c r="V508" s="426"/>
      <c r="W508" s="426"/>
      <c r="X508" s="426"/>
      <c r="Y508" s="426"/>
      <c r="Z508" s="426"/>
    </row>
    <row r="509" spans="1:26" ht="15.75" customHeight="1">
      <c r="A509" s="426"/>
      <c r="B509" s="426"/>
      <c r="C509" s="426"/>
      <c r="D509" s="426"/>
      <c r="E509" s="426"/>
      <c r="F509" s="426"/>
      <c r="G509" s="426"/>
      <c r="H509" s="426"/>
      <c r="I509" s="426"/>
      <c r="J509" s="426"/>
      <c r="K509" s="426"/>
      <c r="L509" s="426"/>
      <c r="M509" s="426"/>
      <c r="N509" s="426"/>
      <c r="O509" s="426"/>
      <c r="P509" s="426"/>
      <c r="Q509" s="426"/>
      <c r="R509" s="426"/>
      <c r="S509" s="426"/>
      <c r="T509" s="426"/>
      <c r="U509" s="426"/>
      <c r="V509" s="426"/>
      <c r="W509" s="426"/>
      <c r="X509" s="426"/>
      <c r="Y509" s="426"/>
      <c r="Z509" s="426"/>
    </row>
    <row r="510" spans="1:26" ht="15.75" customHeight="1">
      <c r="A510" s="426"/>
      <c r="B510" s="426"/>
      <c r="C510" s="426"/>
      <c r="D510" s="426"/>
      <c r="E510" s="426"/>
      <c r="F510" s="426"/>
      <c r="G510" s="426"/>
      <c r="H510" s="426"/>
      <c r="I510" s="426"/>
      <c r="J510" s="426"/>
      <c r="K510" s="426"/>
      <c r="L510" s="426"/>
      <c r="M510" s="426"/>
      <c r="N510" s="426"/>
      <c r="O510" s="426"/>
      <c r="P510" s="426"/>
      <c r="Q510" s="426"/>
      <c r="R510" s="426"/>
      <c r="S510" s="426"/>
      <c r="T510" s="426"/>
      <c r="U510" s="426"/>
      <c r="V510" s="426"/>
      <c r="W510" s="426"/>
      <c r="X510" s="426"/>
      <c r="Y510" s="426"/>
      <c r="Z510" s="426"/>
    </row>
    <row r="511" spans="1:26" ht="15.75" customHeight="1">
      <c r="A511" s="426"/>
      <c r="B511" s="426"/>
      <c r="C511" s="426"/>
      <c r="D511" s="426"/>
      <c r="E511" s="426"/>
      <c r="F511" s="426"/>
      <c r="G511" s="426"/>
      <c r="H511" s="426"/>
      <c r="I511" s="426"/>
      <c r="J511" s="426"/>
      <c r="K511" s="426"/>
      <c r="L511" s="426"/>
      <c r="M511" s="426"/>
      <c r="N511" s="426"/>
      <c r="O511" s="426"/>
      <c r="P511" s="426"/>
      <c r="Q511" s="426"/>
      <c r="R511" s="426"/>
      <c r="S511" s="426"/>
      <c r="T511" s="426"/>
      <c r="U511" s="426"/>
      <c r="V511" s="426"/>
      <c r="W511" s="426"/>
      <c r="X511" s="426"/>
      <c r="Y511" s="426"/>
      <c r="Z511" s="426"/>
    </row>
    <row r="512" spans="1:26" ht="15.75" customHeight="1">
      <c r="A512" s="426"/>
      <c r="B512" s="426"/>
      <c r="C512" s="426"/>
      <c r="D512" s="426"/>
      <c r="E512" s="426"/>
      <c r="F512" s="426"/>
      <c r="G512" s="426"/>
      <c r="H512" s="426"/>
      <c r="I512" s="426"/>
      <c r="J512" s="426"/>
      <c r="K512" s="426"/>
      <c r="L512" s="426"/>
      <c r="M512" s="426"/>
      <c r="N512" s="426"/>
      <c r="O512" s="426"/>
      <c r="P512" s="426"/>
      <c r="Q512" s="426"/>
      <c r="R512" s="426"/>
      <c r="S512" s="426"/>
      <c r="T512" s="426"/>
      <c r="U512" s="426"/>
      <c r="V512" s="426"/>
      <c r="W512" s="426"/>
      <c r="X512" s="426"/>
      <c r="Y512" s="426"/>
      <c r="Z512" s="426"/>
    </row>
    <row r="513" spans="1:26" ht="15.75" customHeight="1">
      <c r="A513" s="426"/>
      <c r="B513" s="426"/>
      <c r="C513" s="426"/>
      <c r="D513" s="426"/>
      <c r="E513" s="426"/>
      <c r="F513" s="426"/>
      <c r="G513" s="426"/>
      <c r="H513" s="426"/>
      <c r="I513" s="426"/>
      <c r="J513" s="426"/>
      <c r="K513" s="426"/>
      <c r="L513" s="426"/>
      <c r="M513" s="426"/>
      <c r="N513" s="426"/>
      <c r="O513" s="426"/>
      <c r="P513" s="426"/>
      <c r="Q513" s="426"/>
      <c r="R513" s="426"/>
      <c r="S513" s="426"/>
      <c r="T513" s="426"/>
      <c r="U513" s="426"/>
      <c r="V513" s="426"/>
      <c r="W513" s="426"/>
      <c r="X513" s="426"/>
      <c r="Y513" s="426"/>
      <c r="Z513" s="426"/>
    </row>
    <row r="514" spans="1:26" ht="15.75" customHeight="1">
      <c r="A514" s="426"/>
      <c r="B514" s="426"/>
      <c r="C514" s="426"/>
      <c r="D514" s="426"/>
      <c r="E514" s="426"/>
      <c r="F514" s="426"/>
      <c r="G514" s="426"/>
      <c r="H514" s="426"/>
      <c r="I514" s="426"/>
      <c r="J514" s="426"/>
      <c r="K514" s="426"/>
      <c r="L514" s="426"/>
      <c r="M514" s="426"/>
      <c r="N514" s="426"/>
      <c r="O514" s="426"/>
      <c r="P514" s="426"/>
      <c r="Q514" s="426"/>
      <c r="R514" s="426"/>
      <c r="S514" s="426"/>
      <c r="T514" s="426"/>
      <c r="U514" s="426"/>
      <c r="V514" s="426"/>
      <c r="W514" s="426"/>
      <c r="X514" s="426"/>
      <c r="Y514" s="426"/>
      <c r="Z514" s="426"/>
    </row>
    <row r="515" spans="1:26" ht="15.75" customHeight="1">
      <c r="A515" s="426"/>
      <c r="B515" s="426"/>
      <c r="C515" s="426"/>
      <c r="D515" s="426"/>
      <c r="E515" s="426"/>
      <c r="F515" s="426"/>
      <c r="G515" s="426"/>
      <c r="H515" s="426"/>
      <c r="I515" s="426"/>
      <c r="J515" s="426"/>
      <c r="K515" s="426"/>
      <c r="L515" s="426"/>
      <c r="M515" s="426"/>
      <c r="N515" s="426"/>
      <c r="O515" s="426"/>
      <c r="P515" s="426"/>
      <c r="Q515" s="426"/>
      <c r="R515" s="426"/>
      <c r="S515" s="426"/>
      <c r="T515" s="426"/>
      <c r="U515" s="426"/>
      <c r="V515" s="426"/>
      <c r="W515" s="426"/>
      <c r="X515" s="426"/>
      <c r="Y515" s="426"/>
      <c r="Z515" s="426"/>
    </row>
    <row r="516" spans="1:26" ht="15.75" customHeight="1">
      <c r="A516" s="426"/>
      <c r="B516" s="426"/>
      <c r="C516" s="426"/>
      <c r="D516" s="426"/>
      <c r="E516" s="426"/>
      <c r="F516" s="426"/>
      <c r="G516" s="426"/>
      <c r="H516" s="426"/>
      <c r="I516" s="426"/>
      <c r="J516" s="426"/>
      <c r="K516" s="426"/>
      <c r="L516" s="426"/>
      <c r="M516" s="426"/>
      <c r="N516" s="426"/>
      <c r="O516" s="426"/>
      <c r="P516" s="426"/>
      <c r="Q516" s="426"/>
      <c r="R516" s="426"/>
      <c r="S516" s="426"/>
      <c r="T516" s="426"/>
      <c r="U516" s="426"/>
      <c r="V516" s="426"/>
      <c r="W516" s="426"/>
      <c r="X516" s="426"/>
      <c r="Y516" s="426"/>
      <c r="Z516" s="426"/>
    </row>
    <row r="517" spans="1:26" ht="15.75" customHeight="1">
      <c r="A517" s="426"/>
      <c r="B517" s="426"/>
      <c r="C517" s="426"/>
      <c r="D517" s="426"/>
      <c r="E517" s="426"/>
      <c r="F517" s="426"/>
      <c r="G517" s="426"/>
      <c r="H517" s="426"/>
      <c r="I517" s="426"/>
      <c r="J517" s="426"/>
      <c r="K517" s="426"/>
      <c r="L517" s="426"/>
      <c r="M517" s="426"/>
      <c r="N517" s="426"/>
      <c r="O517" s="426"/>
      <c r="P517" s="426"/>
      <c r="Q517" s="426"/>
      <c r="R517" s="426"/>
      <c r="S517" s="426"/>
      <c r="T517" s="426"/>
      <c r="U517" s="426"/>
      <c r="V517" s="426"/>
      <c r="W517" s="426"/>
      <c r="X517" s="426"/>
      <c r="Y517" s="426"/>
      <c r="Z517" s="426"/>
    </row>
    <row r="518" spans="1:26" ht="15.75" customHeight="1">
      <c r="A518" s="426"/>
      <c r="B518" s="426"/>
      <c r="C518" s="426"/>
      <c r="D518" s="426"/>
      <c r="E518" s="426"/>
      <c r="F518" s="426"/>
      <c r="G518" s="426"/>
      <c r="H518" s="426"/>
      <c r="I518" s="426"/>
      <c r="J518" s="426"/>
      <c r="K518" s="426"/>
      <c r="L518" s="426"/>
      <c r="M518" s="426"/>
      <c r="N518" s="426"/>
      <c r="O518" s="426"/>
      <c r="P518" s="426"/>
      <c r="Q518" s="426"/>
      <c r="R518" s="426"/>
      <c r="S518" s="426"/>
      <c r="T518" s="426"/>
      <c r="U518" s="426"/>
      <c r="V518" s="426"/>
      <c r="W518" s="426"/>
      <c r="X518" s="426"/>
      <c r="Y518" s="426"/>
      <c r="Z518" s="426"/>
    </row>
    <row r="519" spans="1:26" ht="15.75" customHeight="1">
      <c r="A519" s="426"/>
      <c r="B519" s="426"/>
      <c r="C519" s="426"/>
      <c r="D519" s="426"/>
      <c r="E519" s="426"/>
      <c r="F519" s="426"/>
      <c r="G519" s="426"/>
      <c r="H519" s="426"/>
      <c r="I519" s="426"/>
      <c r="J519" s="426"/>
      <c r="K519" s="426"/>
      <c r="L519" s="426"/>
      <c r="M519" s="426"/>
      <c r="N519" s="426"/>
      <c r="O519" s="426"/>
      <c r="P519" s="426"/>
      <c r="Q519" s="426"/>
      <c r="R519" s="426"/>
      <c r="S519" s="426"/>
      <c r="T519" s="426"/>
      <c r="U519" s="426"/>
      <c r="V519" s="426"/>
      <c r="W519" s="426"/>
      <c r="X519" s="426"/>
      <c r="Y519" s="426"/>
      <c r="Z519" s="426"/>
    </row>
    <row r="520" spans="1:26" ht="15.75" customHeight="1">
      <c r="A520" s="426"/>
      <c r="B520" s="426"/>
      <c r="C520" s="426"/>
      <c r="D520" s="426"/>
      <c r="E520" s="426"/>
      <c r="F520" s="426"/>
      <c r="G520" s="426"/>
      <c r="H520" s="426"/>
      <c r="I520" s="426"/>
      <c r="J520" s="426"/>
      <c r="K520" s="426"/>
      <c r="L520" s="426"/>
      <c r="M520" s="426"/>
      <c r="N520" s="426"/>
      <c r="O520" s="426"/>
      <c r="P520" s="426"/>
      <c r="Q520" s="426"/>
      <c r="R520" s="426"/>
      <c r="S520" s="426"/>
      <c r="T520" s="426"/>
      <c r="U520" s="426"/>
      <c r="V520" s="426"/>
      <c r="W520" s="426"/>
      <c r="X520" s="426"/>
      <c r="Y520" s="426"/>
      <c r="Z520" s="426"/>
    </row>
    <row r="521" spans="1:26" ht="15.75" customHeight="1">
      <c r="A521" s="426"/>
      <c r="B521" s="426"/>
      <c r="C521" s="426"/>
      <c r="D521" s="426"/>
      <c r="E521" s="426"/>
      <c r="F521" s="426"/>
      <c r="G521" s="426"/>
      <c r="H521" s="426"/>
      <c r="I521" s="426"/>
      <c r="J521" s="426"/>
      <c r="K521" s="426"/>
      <c r="L521" s="426"/>
      <c r="M521" s="426"/>
      <c r="N521" s="426"/>
      <c r="O521" s="426"/>
      <c r="P521" s="426"/>
      <c r="Q521" s="426"/>
      <c r="R521" s="426"/>
      <c r="S521" s="426"/>
      <c r="T521" s="426"/>
      <c r="U521" s="426"/>
      <c r="V521" s="426"/>
      <c r="W521" s="426"/>
      <c r="X521" s="426"/>
      <c r="Y521" s="426"/>
      <c r="Z521" s="426"/>
    </row>
    <row r="522" spans="1:26" ht="15.75" customHeight="1">
      <c r="A522" s="426"/>
      <c r="B522" s="426"/>
      <c r="C522" s="426"/>
      <c r="D522" s="426"/>
      <c r="E522" s="426"/>
      <c r="F522" s="426"/>
      <c r="G522" s="426"/>
      <c r="H522" s="426"/>
      <c r="I522" s="426"/>
      <c r="J522" s="426"/>
      <c r="K522" s="426"/>
      <c r="L522" s="426"/>
      <c r="M522" s="426"/>
      <c r="N522" s="426"/>
      <c r="O522" s="426"/>
      <c r="P522" s="426"/>
      <c r="Q522" s="426"/>
      <c r="R522" s="426"/>
      <c r="S522" s="426"/>
      <c r="T522" s="426"/>
      <c r="U522" s="426"/>
      <c r="V522" s="426"/>
      <c r="W522" s="426"/>
      <c r="X522" s="426"/>
      <c r="Y522" s="426"/>
      <c r="Z522" s="426"/>
    </row>
    <row r="523" spans="1:26" ht="15.75" customHeight="1">
      <c r="A523" s="426"/>
      <c r="B523" s="426"/>
      <c r="C523" s="426"/>
      <c r="D523" s="426"/>
      <c r="E523" s="426"/>
      <c r="F523" s="426"/>
      <c r="G523" s="426"/>
      <c r="H523" s="426"/>
      <c r="I523" s="426"/>
      <c r="J523" s="426"/>
      <c r="K523" s="426"/>
      <c r="L523" s="426"/>
      <c r="M523" s="426"/>
      <c r="N523" s="426"/>
      <c r="O523" s="426"/>
      <c r="P523" s="426"/>
      <c r="Q523" s="426"/>
      <c r="R523" s="426"/>
      <c r="S523" s="426"/>
      <c r="T523" s="426"/>
      <c r="U523" s="426"/>
      <c r="V523" s="426"/>
      <c r="W523" s="426"/>
      <c r="X523" s="426"/>
      <c r="Y523" s="426"/>
      <c r="Z523" s="426"/>
    </row>
    <row r="524" spans="1:26" ht="15.75" customHeight="1">
      <c r="A524" s="426"/>
      <c r="B524" s="426"/>
      <c r="C524" s="426"/>
      <c r="D524" s="426"/>
      <c r="E524" s="426"/>
      <c r="F524" s="426"/>
      <c r="G524" s="426"/>
      <c r="H524" s="426"/>
      <c r="I524" s="426"/>
      <c r="J524" s="426"/>
      <c r="K524" s="426"/>
      <c r="L524" s="426"/>
      <c r="M524" s="426"/>
      <c r="N524" s="426"/>
      <c r="O524" s="426"/>
      <c r="P524" s="426"/>
      <c r="Q524" s="426"/>
      <c r="R524" s="426"/>
      <c r="S524" s="426"/>
      <c r="T524" s="426"/>
      <c r="U524" s="426"/>
      <c r="V524" s="426"/>
      <c r="W524" s="426"/>
      <c r="X524" s="426"/>
      <c r="Y524" s="426"/>
      <c r="Z524" s="426"/>
    </row>
    <row r="525" spans="1:26" ht="15.75" customHeight="1">
      <c r="A525" s="426"/>
      <c r="B525" s="426"/>
      <c r="C525" s="426"/>
      <c r="D525" s="426"/>
      <c r="E525" s="426"/>
      <c r="F525" s="426"/>
      <c r="G525" s="426"/>
      <c r="H525" s="426"/>
      <c r="I525" s="426"/>
      <c r="J525" s="426"/>
      <c r="K525" s="426"/>
      <c r="L525" s="426"/>
      <c r="M525" s="426"/>
      <c r="N525" s="426"/>
      <c r="O525" s="426"/>
      <c r="P525" s="426"/>
      <c r="Q525" s="426"/>
      <c r="R525" s="426"/>
      <c r="S525" s="426"/>
      <c r="T525" s="426"/>
      <c r="U525" s="426"/>
      <c r="V525" s="426"/>
      <c r="W525" s="426"/>
      <c r="X525" s="426"/>
      <c r="Y525" s="426"/>
      <c r="Z525" s="426"/>
    </row>
    <row r="526" spans="1:26" ht="15.75" customHeight="1">
      <c r="A526" s="426"/>
      <c r="B526" s="426"/>
      <c r="C526" s="426"/>
      <c r="D526" s="426"/>
      <c r="E526" s="426"/>
      <c r="F526" s="426"/>
      <c r="G526" s="426"/>
      <c r="H526" s="426"/>
      <c r="I526" s="426"/>
      <c r="J526" s="426"/>
      <c r="K526" s="426"/>
      <c r="L526" s="426"/>
      <c r="M526" s="426"/>
      <c r="N526" s="426"/>
      <c r="O526" s="426"/>
      <c r="P526" s="426"/>
      <c r="Q526" s="426"/>
      <c r="R526" s="426"/>
      <c r="S526" s="426"/>
      <c r="T526" s="426"/>
      <c r="U526" s="426"/>
      <c r="V526" s="426"/>
      <c r="W526" s="426"/>
      <c r="X526" s="426"/>
      <c r="Y526" s="426"/>
      <c r="Z526" s="426"/>
    </row>
    <row r="527" spans="1:26" ht="15.75" customHeight="1">
      <c r="A527" s="426"/>
      <c r="B527" s="426"/>
      <c r="C527" s="426"/>
      <c r="D527" s="426"/>
      <c r="E527" s="426"/>
      <c r="F527" s="426"/>
      <c r="G527" s="426"/>
      <c r="H527" s="426"/>
      <c r="I527" s="426"/>
      <c r="J527" s="426"/>
      <c r="K527" s="426"/>
      <c r="L527" s="426"/>
      <c r="M527" s="426"/>
      <c r="N527" s="426"/>
      <c r="O527" s="426"/>
      <c r="P527" s="426"/>
      <c r="Q527" s="426"/>
      <c r="R527" s="426"/>
      <c r="S527" s="426"/>
      <c r="T527" s="426"/>
      <c r="U527" s="426"/>
      <c r="V527" s="426"/>
      <c r="W527" s="426"/>
      <c r="X527" s="426"/>
      <c r="Y527" s="426"/>
      <c r="Z527" s="426"/>
    </row>
    <row r="528" spans="1:26" ht="15.75" customHeight="1">
      <c r="A528" s="426"/>
      <c r="B528" s="426"/>
      <c r="C528" s="426"/>
      <c r="D528" s="426"/>
      <c r="E528" s="426"/>
      <c r="F528" s="426"/>
      <c r="G528" s="426"/>
      <c r="H528" s="426"/>
      <c r="I528" s="426"/>
      <c r="J528" s="426"/>
      <c r="K528" s="426"/>
      <c r="L528" s="426"/>
      <c r="M528" s="426"/>
      <c r="N528" s="426"/>
      <c r="O528" s="426"/>
      <c r="P528" s="426"/>
      <c r="Q528" s="426"/>
      <c r="R528" s="426"/>
      <c r="S528" s="426"/>
      <c r="T528" s="426"/>
      <c r="U528" s="426"/>
      <c r="V528" s="426"/>
      <c r="W528" s="426"/>
      <c r="X528" s="426"/>
      <c r="Y528" s="426"/>
      <c r="Z528" s="426"/>
    </row>
    <row r="529" spans="1:26" ht="15.75" customHeight="1">
      <c r="A529" s="426"/>
      <c r="B529" s="426"/>
      <c r="C529" s="426"/>
      <c r="D529" s="426"/>
      <c r="E529" s="426"/>
      <c r="F529" s="426"/>
      <c r="G529" s="426"/>
      <c r="H529" s="426"/>
      <c r="I529" s="426"/>
      <c r="J529" s="426"/>
      <c r="K529" s="426"/>
      <c r="L529" s="426"/>
      <c r="M529" s="426"/>
      <c r="N529" s="426"/>
      <c r="O529" s="426"/>
      <c r="P529" s="426"/>
      <c r="Q529" s="426"/>
      <c r="R529" s="426"/>
      <c r="S529" s="426"/>
      <c r="T529" s="426"/>
      <c r="U529" s="426"/>
      <c r="V529" s="426"/>
      <c r="W529" s="426"/>
      <c r="X529" s="426"/>
      <c r="Y529" s="426"/>
      <c r="Z529" s="426"/>
    </row>
    <row r="530" spans="1:26" ht="15.75" customHeight="1">
      <c r="A530" s="426"/>
      <c r="B530" s="426"/>
      <c r="C530" s="426"/>
      <c r="D530" s="426"/>
      <c r="E530" s="426"/>
      <c r="F530" s="426"/>
      <c r="G530" s="426"/>
      <c r="H530" s="426"/>
      <c r="I530" s="426"/>
      <c r="J530" s="426"/>
      <c r="K530" s="426"/>
      <c r="L530" s="426"/>
      <c r="M530" s="426"/>
      <c r="N530" s="426"/>
      <c r="O530" s="426"/>
      <c r="P530" s="426"/>
      <c r="Q530" s="426"/>
      <c r="R530" s="426"/>
      <c r="S530" s="426"/>
      <c r="T530" s="426"/>
      <c r="U530" s="426"/>
      <c r="V530" s="426"/>
      <c r="W530" s="426"/>
      <c r="X530" s="426"/>
      <c r="Y530" s="426"/>
      <c r="Z530" s="426"/>
    </row>
    <row r="531" spans="1:26" ht="15.75" customHeight="1">
      <c r="A531" s="426"/>
      <c r="B531" s="426"/>
      <c r="C531" s="426"/>
      <c r="D531" s="426"/>
      <c r="E531" s="426"/>
      <c r="F531" s="426"/>
      <c r="G531" s="426"/>
      <c r="H531" s="426"/>
      <c r="I531" s="426"/>
      <c r="J531" s="426"/>
      <c r="K531" s="426"/>
      <c r="L531" s="426"/>
      <c r="M531" s="426"/>
      <c r="N531" s="426"/>
      <c r="O531" s="426"/>
      <c r="P531" s="426"/>
      <c r="Q531" s="426"/>
      <c r="R531" s="426"/>
      <c r="S531" s="426"/>
      <c r="T531" s="426"/>
      <c r="U531" s="426"/>
      <c r="V531" s="426"/>
      <c r="W531" s="426"/>
      <c r="X531" s="426"/>
      <c r="Y531" s="426"/>
      <c r="Z531" s="426"/>
    </row>
    <row r="532" spans="1:26" ht="15.75" customHeight="1">
      <c r="A532" s="426"/>
      <c r="B532" s="426"/>
      <c r="C532" s="426"/>
      <c r="D532" s="426"/>
      <c r="E532" s="426"/>
      <c r="F532" s="426"/>
      <c r="G532" s="426"/>
      <c r="H532" s="426"/>
      <c r="I532" s="426"/>
      <c r="J532" s="426"/>
      <c r="K532" s="426"/>
      <c r="L532" s="426"/>
      <c r="M532" s="426"/>
      <c r="N532" s="426"/>
      <c r="O532" s="426"/>
      <c r="P532" s="426"/>
      <c r="Q532" s="426"/>
      <c r="R532" s="426"/>
      <c r="S532" s="426"/>
      <c r="T532" s="426"/>
      <c r="U532" s="426"/>
      <c r="V532" s="426"/>
      <c r="W532" s="426"/>
      <c r="X532" s="426"/>
      <c r="Y532" s="426"/>
      <c r="Z532" s="426"/>
    </row>
    <row r="533" spans="1:26" ht="15.75" customHeight="1">
      <c r="A533" s="426"/>
      <c r="B533" s="426"/>
      <c r="C533" s="426"/>
      <c r="D533" s="426"/>
      <c r="E533" s="426"/>
      <c r="F533" s="426"/>
      <c r="G533" s="426"/>
      <c r="H533" s="426"/>
      <c r="I533" s="426"/>
      <c r="J533" s="426"/>
      <c r="K533" s="426"/>
      <c r="L533" s="426"/>
      <c r="M533" s="426"/>
      <c r="N533" s="426"/>
      <c r="O533" s="426"/>
      <c r="P533" s="426"/>
      <c r="Q533" s="426"/>
      <c r="R533" s="426"/>
      <c r="S533" s="426"/>
      <c r="T533" s="426"/>
      <c r="U533" s="426"/>
      <c r="V533" s="426"/>
      <c r="W533" s="426"/>
      <c r="X533" s="426"/>
      <c r="Y533" s="426"/>
      <c r="Z533" s="426"/>
    </row>
    <row r="534" spans="1:26" ht="15.75" customHeight="1">
      <c r="A534" s="426"/>
      <c r="B534" s="426"/>
      <c r="C534" s="426"/>
      <c r="D534" s="426"/>
      <c r="E534" s="426"/>
      <c r="F534" s="426"/>
      <c r="G534" s="426"/>
      <c r="H534" s="426"/>
      <c r="I534" s="426"/>
      <c r="J534" s="426"/>
      <c r="K534" s="426"/>
      <c r="L534" s="426"/>
      <c r="M534" s="426"/>
      <c r="N534" s="426"/>
      <c r="O534" s="426"/>
      <c r="P534" s="426"/>
      <c r="Q534" s="426"/>
      <c r="R534" s="426"/>
      <c r="S534" s="426"/>
      <c r="T534" s="426"/>
      <c r="U534" s="426"/>
      <c r="V534" s="426"/>
      <c r="W534" s="426"/>
      <c r="X534" s="426"/>
      <c r="Y534" s="426"/>
      <c r="Z534" s="426"/>
    </row>
    <row r="535" spans="1:26" ht="15.75" customHeight="1">
      <c r="A535" s="426"/>
      <c r="B535" s="426"/>
      <c r="C535" s="426"/>
      <c r="D535" s="426"/>
      <c r="E535" s="426"/>
      <c r="F535" s="426"/>
      <c r="G535" s="426"/>
      <c r="H535" s="426"/>
      <c r="I535" s="426"/>
      <c r="J535" s="426"/>
      <c r="K535" s="426"/>
      <c r="L535" s="426"/>
      <c r="M535" s="426"/>
      <c r="N535" s="426"/>
      <c r="O535" s="426"/>
      <c r="P535" s="426"/>
      <c r="Q535" s="426"/>
      <c r="R535" s="426"/>
      <c r="S535" s="426"/>
      <c r="T535" s="426"/>
      <c r="U535" s="426"/>
      <c r="V535" s="426"/>
      <c r="W535" s="426"/>
      <c r="X535" s="426"/>
      <c r="Y535" s="426"/>
      <c r="Z535" s="426"/>
    </row>
    <row r="536" spans="1:26" ht="15.75" customHeight="1">
      <c r="A536" s="426"/>
      <c r="B536" s="426"/>
      <c r="C536" s="426"/>
      <c r="D536" s="426"/>
      <c r="E536" s="426"/>
      <c r="F536" s="426"/>
      <c r="G536" s="426"/>
      <c r="H536" s="426"/>
      <c r="I536" s="426"/>
      <c r="J536" s="426"/>
      <c r="K536" s="426"/>
      <c r="L536" s="426"/>
      <c r="M536" s="426"/>
      <c r="N536" s="426"/>
      <c r="O536" s="426"/>
      <c r="P536" s="426"/>
      <c r="Q536" s="426"/>
      <c r="R536" s="426"/>
      <c r="S536" s="426"/>
      <c r="T536" s="426"/>
      <c r="U536" s="426"/>
      <c r="V536" s="426"/>
      <c r="W536" s="426"/>
      <c r="X536" s="426"/>
      <c r="Y536" s="426"/>
      <c r="Z536" s="426"/>
    </row>
    <row r="537" spans="1:26" ht="15.75" customHeight="1">
      <c r="A537" s="426"/>
      <c r="B537" s="426"/>
      <c r="C537" s="426"/>
      <c r="D537" s="426"/>
      <c r="E537" s="426"/>
      <c r="F537" s="426"/>
      <c r="G537" s="426"/>
      <c r="H537" s="426"/>
      <c r="I537" s="426"/>
      <c r="J537" s="426"/>
      <c r="K537" s="426"/>
      <c r="L537" s="426"/>
      <c r="M537" s="426"/>
      <c r="N537" s="426"/>
      <c r="O537" s="426"/>
      <c r="P537" s="426"/>
      <c r="Q537" s="426"/>
      <c r="R537" s="426"/>
      <c r="S537" s="426"/>
      <c r="T537" s="426"/>
      <c r="U537" s="426"/>
      <c r="V537" s="426"/>
      <c r="W537" s="426"/>
      <c r="X537" s="426"/>
      <c r="Y537" s="426"/>
      <c r="Z537" s="426"/>
    </row>
    <row r="538" spans="1:26" ht="15.75" customHeight="1">
      <c r="A538" s="426"/>
      <c r="B538" s="426"/>
      <c r="C538" s="426"/>
      <c r="D538" s="426"/>
      <c r="E538" s="426"/>
      <c r="F538" s="426"/>
      <c r="G538" s="426"/>
      <c r="H538" s="426"/>
      <c r="I538" s="426"/>
      <c r="J538" s="426"/>
      <c r="K538" s="426"/>
      <c r="L538" s="426"/>
      <c r="M538" s="426"/>
      <c r="N538" s="426"/>
      <c r="O538" s="426"/>
      <c r="P538" s="426"/>
      <c r="Q538" s="426"/>
      <c r="R538" s="426"/>
      <c r="S538" s="426"/>
      <c r="T538" s="426"/>
      <c r="U538" s="426"/>
      <c r="V538" s="426"/>
      <c r="W538" s="426"/>
      <c r="X538" s="426"/>
      <c r="Y538" s="426"/>
      <c r="Z538" s="426"/>
    </row>
    <row r="539" spans="1:26" ht="15.75" customHeight="1">
      <c r="A539" s="426"/>
      <c r="B539" s="426"/>
      <c r="C539" s="426"/>
      <c r="D539" s="426"/>
      <c r="E539" s="426"/>
      <c r="F539" s="426"/>
      <c r="G539" s="426"/>
      <c r="H539" s="426"/>
      <c r="I539" s="426"/>
      <c r="J539" s="426"/>
      <c r="K539" s="426"/>
      <c r="L539" s="426"/>
      <c r="M539" s="426"/>
      <c r="N539" s="426"/>
      <c r="O539" s="426"/>
      <c r="P539" s="426"/>
      <c r="Q539" s="426"/>
      <c r="R539" s="426"/>
      <c r="S539" s="426"/>
      <c r="T539" s="426"/>
      <c r="U539" s="426"/>
      <c r="V539" s="426"/>
      <c r="W539" s="426"/>
      <c r="X539" s="426"/>
      <c r="Y539" s="426"/>
      <c r="Z539" s="426"/>
    </row>
    <row r="540" spans="1:26" ht="15.75" customHeight="1">
      <c r="A540" s="426"/>
      <c r="B540" s="426"/>
      <c r="C540" s="426"/>
      <c r="D540" s="426"/>
      <c r="E540" s="426"/>
      <c r="F540" s="426"/>
      <c r="G540" s="426"/>
      <c r="H540" s="426"/>
      <c r="I540" s="426"/>
      <c r="J540" s="426"/>
      <c r="K540" s="426"/>
      <c r="L540" s="426"/>
      <c r="M540" s="426"/>
      <c r="N540" s="426"/>
      <c r="O540" s="426"/>
      <c r="P540" s="426"/>
      <c r="Q540" s="426"/>
      <c r="R540" s="426"/>
      <c r="S540" s="426"/>
      <c r="T540" s="426"/>
      <c r="U540" s="426"/>
      <c r="V540" s="426"/>
      <c r="W540" s="426"/>
      <c r="X540" s="426"/>
      <c r="Y540" s="426"/>
      <c r="Z540" s="426"/>
    </row>
    <row r="541" spans="1:26" ht="15.75" customHeight="1">
      <c r="A541" s="426"/>
      <c r="B541" s="426"/>
      <c r="C541" s="426"/>
      <c r="D541" s="426"/>
      <c r="E541" s="426"/>
      <c r="F541" s="426"/>
      <c r="G541" s="426"/>
      <c r="H541" s="426"/>
      <c r="I541" s="426"/>
      <c r="J541" s="426"/>
      <c r="K541" s="426"/>
      <c r="L541" s="426"/>
      <c r="M541" s="426"/>
      <c r="N541" s="426"/>
      <c r="O541" s="426"/>
      <c r="P541" s="426"/>
      <c r="Q541" s="426"/>
      <c r="R541" s="426"/>
      <c r="S541" s="426"/>
      <c r="T541" s="426"/>
      <c r="U541" s="426"/>
      <c r="V541" s="426"/>
      <c r="W541" s="426"/>
      <c r="X541" s="426"/>
      <c r="Y541" s="426"/>
      <c r="Z541" s="426"/>
    </row>
    <row r="542" spans="1:26" ht="15.75" customHeight="1">
      <c r="A542" s="426"/>
      <c r="B542" s="426"/>
      <c r="C542" s="426"/>
      <c r="D542" s="426"/>
      <c r="E542" s="426"/>
      <c r="F542" s="426"/>
      <c r="G542" s="426"/>
      <c r="H542" s="426"/>
      <c r="I542" s="426"/>
      <c r="J542" s="426"/>
      <c r="K542" s="426"/>
      <c r="L542" s="426"/>
      <c r="M542" s="426"/>
      <c r="N542" s="426"/>
      <c r="O542" s="426"/>
      <c r="P542" s="426"/>
      <c r="Q542" s="426"/>
      <c r="R542" s="426"/>
      <c r="S542" s="426"/>
      <c r="T542" s="426"/>
      <c r="U542" s="426"/>
      <c r="V542" s="426"/>
      <c r="W542" s="426"/>
      <c r="X542" s="426"/>
      <c r="Y542" s="426"/>
      <c r="Z542" s="426"/>
    </row>
    <row r="543" spans="1:26" ht="15.75" customHeight="1">
      <c r="A543" s="426"/>
      <c r="B543" s="426"/>
      <c r="C543" s="426"/>
      <c r="D543" s="426"/>
      <c r="E543" s="426"/>
      <c r="F543" s="426"/>
      <c r="G543" s="426"/>
      <c r="H543" s="426"/>
      <c r="I543" s="426"/>
      <c r="J543" s="426"/>
      <c r="K543" s="426"/>
      <c r="L543" s="426"/>
      <c r="M543" s="426"/>
      <c r="N543" s="426"/>
      <c r="O543" s="426"/>
      <c r="P543" s="426"/>
      <c r="Q543" s="426"/>
      <c r="R543" s="426"/>
      <c r="S543" s="426"/>
      <c r="T543" s="426"/>
      <c r="U543" s="426"/>
      <c r="V543" s="426"/>
      <c r="W543" s="426"/>
      <c r="X543" s="426"/>
      <c r="Y543" s="426"/>
      <c r="Z543" s="426"/>
    </row>
    <row r="544" spans="1:26" ht="15.75" customHeight="1">
      <c r="A544" s="426"/>
      <c r="B544" s="426"/>
      <c r="C544" s="426"/>
      <c r="D544" s="426"/>
      <c r="E544" s="426"/>
      <c r="F544" s="426"/>
      <c r="G544" s="426"/>
      <c r="H544" s="426"/>
      <c r="I544" s="426"/>
      <c r="J544" s="426"/>
      <c r="K544" s="426"/>
      <c r="L544" s="426"/>
      <c r="M544" s="426"/>
      <c r="N544" s="426"/>
      <c r="O544" s="426"/>
      <c r="P544" s="426"/>
      <c r="Q544" s="426"/>
      <c r="R544" s="426"/>
      <c r="S544" s="426"/>
      <c r="T544" s="426"/>
      <c r="U544" s="426"/>
      <c r="V544" s="426"/>
      <c r="W544" s="426"/>
      <c r="X544" s="426"/>
      <c r="Y544" s="426"/>
      <c r="Z544" s="426"/>
    </row>
    <row r="545" spans="1:26" ht="15.75" customHeight="1">
      <c r="A545" s="426"/>
      <c r="B545" s="426"/>
      <c r="C545" s="426"/>
      <c r="D545" s="426"/>
      <c r="E545" s="426"/>
      <c r="F545" s="426"/>
      <c r="G545" s="426"/>
      <c r="H545" s="426"/>
      <c r="I545" s="426"/>
      <c r="J545" s="426"/>
      <c r="K545" s="426"/>
      <c r="L545" s="426"/>
      <c r="M545" s="426"/>
      <c r="N545" s="426"/>
      <c r="O545" s="426"/>
      <c r="P545" s="426"/>
      <c r="Q545" s="426"/>
      <c r="R545" s="426"/>
      <c r="S545" s="426"/>
      <c r="T545" s="426"/>
      <c r="U545" s="426"/>
      <c r="V545" s="426"/>
      <c r="W545" s="426"/>
      <c r="X545" s="426"/>
      <c r="Y545" s="426"/>
      <c r="Z545" s="426"/>
    </row>
    <row r="546" spans="1:26" ht="15.75" customHeight="1">
      <c r="A546" s="426"/>
      <c r="B546" s="426"/>
      <c r="C546" s="426"/>
      <c r="D546" s="426"/>
      <c r="E546" s="426"/>
      <c r="F546" s="426"/>
      <c r="G546" s="426"/>
      <c r="H546" s="426"/>
      <c r="I546" s="426"/>
      <c r="J546" s="426"/>
      <c r="K546" s="426"/>
      <c r="L546" s="426"/>
      <c r="M546" s="426"/>
      <c r="N546" s="426"/>
      <c r="O546" s="426"/>
      <c r="P546" s="426"/>
      <c r="Q546" s="426"/>
      <c r="R546" s="426"/>
      <c r="S546" s="426"/>
      <c r="T546" s="426"/>
      <c r="U546" s="426"/>
      <c r="V546" s="426"/>
      <c r="W546" s="426"/>
      <c r="X546" s="426"/>
      <c r="Y546" s="426"/>
      <c r="Z546" s="426"/>
    </row>
    <row r="547" spans="1:26" ht="15.75" customHeight="1">
      <c r="A547" s="426"/>
      <c r="B547" s="426"/>
      <c r="C547" s="426"/>
      <c r="D547" s="426"/>
      <c r="E547" s="426"/>
      <c r="F547" s="426"/>
      <c r="G547" s="426"/>
      <c r="H547" s="426"/>
      <c r="I547" s="426"/>
      <c r="J547" s="426"/>
      <c r="K547" s="426"/>
      <c r="L547" s="426"/>
      <c r="M547" s="426"/>
      <c r="N547" s="426"/>
      <c r="O547" s="426"/>
      <c r="P547" s="426"/>
      <c r="Q547" s="426"/>
      <c r="R547" s="426"/>
      <c r="S547" s="426"/>
      <c r="T547" s="426"/>
      <c r="U547" s="426"/>
      <c r="V547" s="426"/>
      <c r="W547" s="426"/>
      <c r="X547" s="426"/>
      <c r="Y547" s="426"/>
      <c r="Z547" s="426"/>
    </row>
    <row r="548" spans="1:26" ht="15.75" customHeight="1">
      <c r="A548" s="426"/>
      <c r="B548" s="426"/>
      <c r="C548" s="426"/>
      <c r="D548" s="426"/>
      <c r="E548" s="426"/>
      <c r="F548" s="426"/>
      <c r="G548" s="426"/>
      <c r="H548" s="426"/>
      <c r="I548" s="426"/>
      <c r="J548" s="426"/>
      <c r="K548" s="426"/>
      <c r="L548" s="426"/>
      <c r="M548" s="426"/>
      <c r="N548" s="426"/>
      <c r="O548" s="426"/>
      <c r="P548" s="426"/>
      <c r="Q548" s="426"/>
      <c r="R548" s="426"/>
      <c r="S548" s="426"/>
      <c r="T548" s="426"/>
      <c r="U548" s="426"/>
      <c r="V548" s="426"/>
      <c r="W548" s="426"/>
      <c r="X548" s="426"/>
      <c r="Y548" s="426"/>
      <c r="Z548" s="426"/>
    </row>
    <row r="549" spans="1:26" ht="15.75" customHeight="1">
      <c r="A549" s="426"/>
      <c r="B549" s="426"/>
      <c r="C549" s="426"/>
      <c r="D549" s="426"/>
      <c r="E549" s="426"/>
      <c r="F549" s="426"/>
      <c r="G549" s="426"/>
      <c r="H549" s="426"/>
      <c r="I549" s="426"/>
      <c r="J549" s="426"/>
      <c r="K549" s="426"/>
      <c r="L549" s="426"/>
      <c r="M549" s="426"/>
      <c r="N549" s="426"/>
      <c r="O549" s="426"/>
      <c r="P549" s="426"/>
      <c r="Q549" s="426"/>
      <c r="R549" s="426"/>
      <c r="S549" s="426"/>
      <c r="T549" s="426"/>
      <c r="U549" s="426"/>
      <c r="V549" s="426"/>
      <c r="W549" s="426"/>
      <c r="X549" s="426"/>
      <c r="Y549" s="426"/>
      <c r="Z549" s="426"/>
    </row>
    <row r="550" spans="1:26" ht="15.75" customHeight="1">
      <c r="A550" s="426"/>
      <c r="B550" s="426"/>
      <c r="C550" s="426"/>
      <c r="D550" s="426"/>
      <c r="E550" s="426"/>
      <c r="F550" s="426"/>
      <c r="G550" s="426"/>
      <c r="H550" s="426"/>
      <c r="I550" s="426"/>
      <c r="J550" s="426"/>
      <c r="K550" s="426"/>
      <c r="L550" s="426"/>
      <c r="M550" s="426"/>
      <c r="N550" s="426"/>
      <c r="O550" s="426"/>
      <c r="P550" s="426"/>
      <c r="Q550" s="426"/>
      <c r="R550" s="426"/>
      <c r="S550" s="426"/>
      <c r="T550" s="426"/>
      <c r="U550" s="426"/>
      <c r="V550" s="426"/>
      <c r="W550" s="426"/>
      <c r="X550" s="426"/>
      <c r="Y550" s="426"/>
      <c r="Z550" s="426"/>
    </row>
    <row r="551" spans="1:26" ht="15.75" customHeight="1">
      <c r="A551" s="426"/>
      <c r="B551" s="426"/>
      <c r="C551" s="426"/>
      <c r="D551" s="426"/>
      <c r="E551" s="426"/>
      <c r="F551" s="426"/>
      <c r="G551" s="426"/>
      <c r="H551" s="426"/>
      <c r="I551" s="426"/>
      <c r="J551" s="426"/>
      <c r="K551" s="426"/>
      <c r="L551" s="426"/>
      <c r="M551" s="426"/>
      <c r="N551" s="426"/>
      <c r="O551" s="426"/>
      <c r="P551" s="426"/>
      <c r="Q551" s="426"/>
      <c r="R551" s="426"/>
      <c r="S551" s="426"/>
      <c r="T551" s="426"/>
      <c r="U551" s="426"/>
      <c r="V551" s="426"/>
      <c r="W551" s="426"/>
      <c r="X551" s="426"/>
      <c r="Y551" s="426"/>
      <c r="Z551" s="426"/>
    </row>
    <row r="552" spans="1:26" ht="15.75" customHeight="1">
      <c r="A552" s="426"/>
      <c r="B552" s="426"/>
      <c r="C552" s="426"/>
      <c r="D552" s="426"/>
      <c r="E552" s="426"/>
      <c r="F552" s="426"/>
      <c r="G552" s="426"/>
      <c r="H552" s="426"/>
      <c r="I552" s="426"/>
      <c r="J552" s="426"/>
      <c r="K552" s="426"/>
      <c r="L552" s="426"/>
      <c r="M552" s="426"/>
      <c r="N552" s="426"/>
      <c r="O552" s="426"/>
      <c r="P552" s="426"/>
      <c r="Q552" s="426"/>
      <c r="R552" s="426"/>
      <c r="S552" s="426"/>
      <c r="T552" s="426"/>
      <c r="U552" s="426"/>
      <c r="V552" s="426"/>
      <c r="W552" s="426"/>
      <c r="X552" s="426"/>
      <c r="Y552" s="426"/>
      <c r="Z552" s="426"/>
    </row>
    <row r="553" spans="1:26" ht="15.75" customHeight="1">
      <c r="A553" s="426"/>
      <c r="B553" s="426"/>
      <c r="C553" s="426"/>
      <c r="D553" s="426"/>
      <c r="E553" s="426"/>
      <c r="F553" s="426"/>
      <c r="G553" s="426"/>
      <c r="H553" s="426"/>
      <c r="I553" s="426"/>
      <c r="J553" s="426"/>
      <c r="K553" s="426"/>
      <c r="L553" s="426"/>
      <c r="M553" s="426"/>
      <c r="N553" s="426"/>
      <c r="O553" s="426"/>
      <c r="P553" s="426"/>
      <c r="Q553" s="426"/>
      <c r="R553" s="426"/>
      <c r="S553" s="426"/>
      <c r="T553" s="426"/>
      <c r="U553" s="426"/>
      <c r="V553" s="426"/>
      <c r="W553" s="426"/>
      <c r="X553" s="426"/>
      <c r="Y553" s="426"/>
      <c r="Z553" s="426"/>
    </row>
    <row r="554" spans="1:26" ht="15.75" customHeight="1">
      <c r="A554" s="426"/>
      <c r="B554" s="426"/>
      <c r="C554" s="426"/>
      <c r="D554" s="426"/>
      <c r="E554" s="426"/>
      <c r="F554" s="426"/>
      <c r="G554" s="426"/>
      <c r="H554" s="426"/>
      <c r="I554" s="426"/>
      <c r="J554" s="426"/>
      <c r="K554" s="426"/>
      <c r="L554" s="426"/>
      <c r="M554" s="426"/>
      <c r="N554" s="426"/>
      <c r="O554" s="426"/>
      <c r="P554" s="426"/>
      <c r="Q554" s="426"/>
      <c r="R554" s="426"/>
      <c r="S554" s="426"/>
      <c r="T554" s="426"/>
      <c r="U554" s="426"/>
      <c r="V554" s="426"/>
      <c r="W554" s="426"/>
      <c r="X554" s="426"/>
      <c r="Y554" s="426"/>
      <c r="Z554" s="426"/>
    </row>
    <row r="555" spans="1:26" ht="15.75" customHeight="1">
      <c r="A555" s="426"/>
      <c r="B555" s="426"/>
      <c r="C555" s="426"/>
      <c r="D555" s="426"/>
      <c r="E555" s="426"/>
      <c r="F555" s="426"/>
      <c r="G555" s="426"/>
      <c r="H555" s="426"/>
      <c r="I555" s="426"/>
      <c r="J555" s="426"/>
      <c r="K555" s="426"/>
      <c r="L555" s="426"/>
      <c r="M555" s="426"/>
      <c r="N555" s="426"/>
      <c r="O555" s="426"/>
      <c r="P555" s="426"/>
      <c r="Q555" s="426"/>
      <c r="R555" s="426"/>
      <c r="S555" s="426"/>
      <c r="T555" s="426"/>
      <c r="U555" s="426"/>
      <c r="V555" s="426"/>
      <c r="W555" s="426"/>
      <c r="X555" s="426"/>
      <c r="Y555" s="426"/>
      <c r="Z555" s="426"/>
    </row>
    <row r="556" spans="1:26" ht="15.75" customHeight="1">
      <c r="A556" s="426"/>
      <c r="B556" s="426"/>
      <c r="C556" s="426"/>
      <c r="D556" s="426"/>
      <c r="E556" s="426"/>
      <c r="F556" s="426"/>
      <c r="G556" s="426"/>
      <c r="H556" s="426"/>
      <c r="I556" s="426"/>
      <c r="J556" s="426"/>
      <c r="K556" s="426"/>
      <c r="L556" s="426"/>
      <c r="M556" s="426"/>
      <c r="N556" s="426"/>
      <c r="O556" s="426"/>
      <c r="P556" s="426"/>
      <c r="Q556" s="426"/>
      <c r="R556" s="426"/>
      <c r="S556" s="426"/>
      <c r="T556" s="426"/>
      <c r="U556" s="426"/>
      <c r="V556" s="426"/>
      <c r="W556" s="426"/>
      <c r="X556" s="426"/>
      <c r="Y556" s="426"/>
      <c r="Z556" s="426"/>
    </row>
    <row r="557" spans="1:26" ht="15.75" customHeight="1">
      <c r="A557" s="426"/>
      <c r="B557" s="426"/>
      <c r="C557" s="426"/>
      <c r="D557" s="426"/>
      <c r="E557" s="426"/>
      <c r="F557" s="426"/>
      <c r="G557" s="426"/>
      <c r="H557" s="426"/>
      <c r="I557" s="426"/>
      <c r="J557" s="426"/>
      <c r="K557" s="426"/>
      <c r="L557" s="426"/>
      <c r="M557" s="426"/>
      <c r="N557" s="426"/>
      <c r="O557" s="426"/>
      <c r="P557" s="426"/>
      <c r="Q557" s="426"/>
      <c r="R557" s="426"/>
      <c r="S557" s="426"/>
      <c r="T557" s="426"/>
      <c r="U557" s="426"/>
      <c r="V557" s="426"/>
      <c r="W557" s="426"/>
      <c r="X557" s="426"/>
      <c r="Y557" s="426"/>
      <c r="Z557" s="426"/>
    </row>
    <row r="558" spans="1:26" ht="15.75" customHeight="1">
      <c r="A558" s="426"/>
      <c r="B558" s="426"/>
      <c r="C558" s="426"/>
      <c r="D558" s="426"/>
      <c r="E558" s="426"/>
      <c r="F558" s="426"/>
      <c r="G558" s="426"/>
      <c r="H558" s="426"/>
      <c r="I558" s="426"/>
      <c r="J558" s="426"/>
      <c r="K558" s="426"/>
      <c r="L558" s="426"/>
      <c r="M558" s="426"/>
      <c r="N558" s="426"/>
      <c r="O558" s="426"/>
      <c r="P558" s="426"/>
      <c r="Q558" s="426"/>
      <c r="R558" s="426"/>
      <c r="S558" s="426"/>
      <c r="T558" s="426"/>
      <c r="U558" s="426"/>
      <c r="V558" s="426"/>
      <c r="W558" s="426"/>
      <c r="X558" s="426"/>
      <c r="Y558" s="426"/>
      <c r="Z558" s="426"/>
    </row>
    <row r="559" spans="1:26" ht="15.75" customHeight="1">
      <c r="A559" s="426"/>
      <c r="B559" s="426"/>
      <c r="C559" s="426"/>
      <c r="D559" s="426"/>
      <c r="E559" s="426"/>
      <c r="F559" s="426"/>
      <c r="G559" s="426"/>
      <c r="H559" s="426"/>
      <c r="I559" s="426"/>
      <c r="J559" s="426"/>
      <c r="K559" s="426"/>
      <c r="L559" s="426"/>
      <c r="M559" s="426"/>
      <c r="N559" s="426"/>
      <c r="O559" s="426"/>
      <c r="P559" s="426"/>
      <c r="Q559" s="426"/>
      <c r="R559" s="426"/>
      <c r="S559" s="426"/>
      <c r="T559" s="426"/>
      <c r="U559" s="426"/>
      <c r="V559" s="426"/>
      <c r="W559" s="426"/>
      <c r="X559" s="426"/>
      <c r="Y559" s="426"/>
      <c r="Z559" s="426"/>
    </row>
    <row r="560" spans="1:26" ht="15.75" customHeight="1">
      <c r="A560" s="426"/>
      <c r="B560" s="426"/>
      <c r="C560" s="426"/>
      <c r="D560" s="426"/>
      <c r="E560" s="426"/>
      <c r="F560" s="426"/>
      <c r="G560" s="426"/>
      <c r="H560" s="426"/>
      <c r="I560" s="426"/>
      <c r="J560" s="426"/>
      <c r="K560" s="426"/>
      <c r="L560" s="426"/>
      <c r="M560" s="426"/>
      <c r="N560" s="426"/>
      <c r="O560" s="426"/>
      <c r="P560" s="426"/>
      <c r="Q560" s="426"/>
      <c r="R560" s="426"/>
      <c r="S560" s="426"/>
      <c r="T560" s="426"/>
      <c r="U560" s="426"/>
      <c r="V560" s="426"/>
      <c r="W560" s="426"/>
      <c r="X560" s="426"/>
      <c r="Y560" s="426"/>
      <c r="Z560" s="426"/>
    </row>
    <row r="561" spans="1:26" ht="15.75" customHeight="1">
      <c r="A561" s="426"/>
      <c r="B561" s="426"/>
      <c r="C561" s="426"/>
      <c r="D561" s="426"/>
      <c r="E561" s="426"/>
      <c r="F561" s="426"/>
      <c r="G561" s="426"/>
      <c r="H561" s="426"/>
      <c r="I561" s="426"/>
      <c r="J561" s="426"/>
      <c r="K561" s="426"/>
      <c r="L561" s="426"/>
      <c r="M561" s="426"/>
      <c r="N561" s="426"/>
      <c r="O561" s="426"/>
      <c r="P561" s="426"/>
      <c r="Q561" s="426"/>
      <c r="R561" s="426"/>
      <c r="S561" s="426"/>
      <c r="T561" s="426"/>
      <c r="U561" s="426"/>
      <c r="V561" s="426"/>
      <c r="W561" s="426"/>
      <c r="X561" s="426"/>
      <c r="Y561" s="426"/>
      <c r="Z561" s="426"/>
    </row>
    <row r="562" spans="1:26" ht="15.75" customHeight="1">
      <c r="A562" s="426"/>
      <c r="B562" s="426"/>
      <c r="C562" s="426"/>
      <c r="D562" s="426"/>
      <c r="E562" s="426"/>
      <c r="F562" s="426"/>
      <c r="G562" s="426"/>
      <c r="H562" s="426"/>
      <c r="I562" s="426"/>
      <c r="J562" s="426"/>
      <c r="K562" s="426"/>
      <c r="L562" s="426"/>
      <c r="M562" s="426"/>
      <c r="N562" s="426"/>
      <c r="O562" s="426"/>
      <c r="P562" s="426"/>
      <c r="Q562" s="426"/>
      <c r="R562" s="426"/>
      <c r="S562" s="426"/>
      <c r="T562" s="426"/>
      <c r="U562" s="426"/>
      <c r="V562" s="426"/>
      <c r="W562" s="426"/>
      <c r="X562" s="426"/>
      <c r="Y562" s="426"/>
      <c r="Z562" s="426"/>
    </row>
    <row r="563" spans="1:26" ht="15.75" customHeight="1">
      <c r="A563" s="426"/>
      <c r="B563" s="426"/>
      <c r="C563" s="426"/>
      <c r="D563" s="426"/>
      <c r="E563" s="426"/>
      <c r="F563" s="426"/>
      <c r="G563" s="426"/>
      <c r="H563" s="426"/>
      <c r="I563" s="426"/>
      <c r="J563" s="426"/>
      <c r="K563" s="426"/>
      <c r="L563" s="426"/>
      <c r="M563" s="426"/>
      <c r="N563" s="426"/>
      <c r="O563" s="426"/>
      <c r="P563" s="426"/>
      <c r="Q563" s="426"/>
      <c r="R563" s="426"/>
      <c r="S563" s="426"/>
      <c r="T563" s="426"/>
      <c r="U563" s="426"/>
      <c r="V563" s="426"/>
      <c r="W563" s="426"/>
      <c r="X563" s="426"/>
      <c r="Y563" s="426"/>
      <c r="Z563" s="426"/>
    </row>
    <row r="564" spans="1:26" ht="15.75" customHeight="1">
      <c r="A564" s="426"/>
      <c r="B564" s="426"/>
      <c r="C564" s="426"/>
      <c r="D564" s="426"/>
      <c r="E564" s="426"/>
      <c r="F564" s="426"/>
      <c r="G564" s="426"/>
      <c r="H564" s="426"/>
      <c r="I564" s="426"/>
      <c r="J564" s="426"/>
      <c r="K564" s="426"/>
      <c r="L564" s="426"/>
      <c r="M564" s="426"/>
      <c r="N564" s="426"/>
      <c r="O564" s="426"/>
      <c r="P564" s="426"/>
      <c r="Q564" s="426"/>
      <c r="R564" s="426"/>
      <c r="S564" s="426"/>
      <c r="T564" s="426"/>
      <c r="U564" s="426"/>
      <c r="V564" s="426"/>
      <c r="W564" s="426"/>
      <c r="X564" s="426"/>
      <c r="Y564" s="426"/>
      <c r="Z564" s="426"/>
    </row>
    <row r="565" spans="1:26" ht="15.75" customHeight="1">
      <c r="A565" s="426"/>
      <c r="B565" s="426"/>
      <c r="C565" s="426"/>
      <c r="D565" s="426"/>
      <c r="E565" s="426"/>
      <c r="F565" s="426"/>
      <c r="G565" s="426"/>
      <c r="H565" s="426"/>
      <c r="I565" s="426"/>
      <c r="J565" s="426"/>
      <c r="K565" s="426"/>
      <c r="L565" s="426"/>
      <c r="M565" s="426"/>
      <c r="N565" s="426"/>
      <c r="O565" s="426"/>
      <c r="P565" s="426"/>
      <c r="Q565" s="426"/>
      <c r="R565" s="426"/>
      <c r="S565" s="426"/>
      <c r="T565" s="426"/>
      <c r="U565" s="426"/>
      <c r="V565" s="426"/>
      <c r="W565" s="426"/>
      <c r="X565" s="426"/>
      <c r="Y565" s="426"/>
      <c r="Z565" s="426"/>
    </row>
    <row r="566" spans="1:26" ht="15.75" customHeight="1">
      <c r="A566" s="426"/>
      <c r="B566" s="426"/>
      <c r="C566" s="426"/>
      <c r="D566" s="426"/>
      <c r="E566" s="426"/>
      <c r="F566" s="426"/>
      <c r="G566" s="426"/>
      <c r="H566" s="426"/>
      <c r="I566" s="426"/>
      <c r="J566" s="426"/>
      <c r="K566" s="426"/>
      <c r="L566" s="426"/>
      <c r="M566" s="426"/>
      <c r="N566" s="426"/>
      <c r="O566" s="426"/>
      <c r="P566" s="426"/>
      <c r="Q566" s="426"/>
      <c r="R566" s="426"/>
      <c r="S566" s="426"/>
      <c r="T566" s="426"/>
      <c r="U566" s="426"/>
      <c r="V566" s="426"/>
      <c r="W566" s="426"/>
      <c r="X566" s="426"/>
      <c r="Y566" s="426"/>
      <c r="Z566" s="426"/>
    </row>
    <row r="567" spans="1:26" ht="15.75" customHeight="1">
      <c r="A567" s="426"/>
      <c r="B567" s="426"/>
      <c r="C567" s="426"/>
      <c r="D567" s="426"/>
      <c r="E567" s="426"/>
      <c r="F567" s="426"/>
      <c r="G567" s="426"/>
      <c r="H567" s="426"/>
      <c r="I567" s="426"/>
      <c r="J567" s="426"/>
      <c r="K567" s="426"/>
      <c r="L567" s="426"/>
      <c r="M567" s="426"/>
      <c r="N567" s="426"/>
      <c r="O567" s="426"/>
      <c r="P567" s="426"/>
      <c r="Q567" s="426"/>
      <c r="R567" s="426"/>
      <c r="S567" s="426"/>
      <c r="T567" s="426"/>
      <c r="U567" s="426"/>
      <c r="V567" s="426"/>
      <c r="W567" s="426"/>
      <c r="X567" s="426"/>
      <c r="Y567" s="426"/>
      <c r="Z567" s="426"/>
    </row>
    <row r="568" spans="1:26" ht="15.75" customHeight="1">
      <c r="A568" s="426"/>
      <c r="B568" s="426"/>
      <c r="C568" s="426"/>
      <c r="D568" s="426"/>
      <c r="E568" s="426"/>
      <c r="F568" s="426"/>
      <c r="G568" s="426"/>
      <c r="H568" s="426"/>
      <c r="I568" s="426"/>
      <c r="J568" s="426"/>
      <c r="K568" s="426"/>
      <c r="L568" s="426"/>
      <c r="M568" s="426"/>
      <c r="N568" s="426"/>
      <c r="O568" s="426"/>
      <c r="P568" s="426"/>
      <c r="Q568" s="426"/>
      <c r="R568" s="426"/>
      <c r="S568" s="426"/>
      <c r="T568" s="426"/>
      <c r="U568" s="426"/>
      <c r="V568" s="426"/>
      <c r="W568" s="426"/>
      <c r="X568" s="426"/>
      <c r="Y568" s="426"/>
      <c r="Z568" s="426"/>
    </row>
    <row r="569" spans="1:26" ht="15.75" customHeight="1">
      <c r="A569" s="426"/>
      <c r="B569" s="426"/>
      <c r="C569" s="426"/>
      <c r="D569" s="426"/>
      <c r="E569" s="426"/>
      <c r="F569" s="426"/>
      <c r="G569" s="426"/>
      <c r="H569" s="426"/>
      <c r="I569" s="426"/>
      <c r="J569" s="426"/>
      <c r="K569" s="426"/>
      <c r="L569" s="426"/>
      <c r="M569" s="426"/>
      <c r="N569" s="426"/>
      <c r="O569" s="426"/>
      <c r="P569" s="426"/>
      <c r="Q569" s="426"/>
      <c r="R569" s="426"/>
      <c r="S569" s="426"/>
      <c r="T569" s="426"/>
      <c r="U569" s="426"/>
      <c r="V569" s="426"/>
      <c r="W569" s="426"/>
      <c r="X569" s="426"/>
      <c r="Y569" s="426"/>
      <c r="Z569" s="426"/>
    </row>
    <row r="570" spans="1:26" ht="15.75" customHeight="1">
      <c r="A570" s="426"/>
      <c r="B570" s="426"/>
      <c r="C570" s="426"/>
      <c r="D570" s="426"/>
      <c r="E570" s="426"/>
      <c r="F570" s="426"/>
      <c r="G570" s="426"/>
      <c r="H570" s="426"/>
      <c r="I570" s="426"/>
      <c r="J570" s="426"/>
      <c r="K570" s="426"/>
      <c r="L570" s="426"/>
      <c r="M570" s="426"/>
      <c r="N570" s="426"/>
      <c r="O570" s="426"/>
      <c r="P570" s="426"/>
      <c r="Q570" s="426"/>
      <c r="R570" s="426"/>
      <c r="S570" s="426"/>
      <c r="T570" s="426"/>
      <c r="U570" s="426"/>
      <c r="V570" s="426"/>
      <c r="W570" s="426"/>
      <c r="X570" s="426"/>
      <c r="Y570" s="426"/>
      <c r="Z570" s="426"/>
    </row>
    <row r="571" spans="1:26" ht="15.75" customHeight="1">
      <c r="A571" s="426"/>
      <c r="B571" s="426"/>
      <c r="C571" s="426"/>
      <c r="D571" s="426"/>
      <c r="E571" s="426"/>
      <c r="F571" s="426"/>
      <c r="G571" s="426"/>
      <c r="H571" s="426"/>
      <c r="I571" s="426"/>
      <c r="J571" s="426"/>
      <c r="K571" s="426"/>
      <c r="L571" s="426"/>
      <c r="M571" s="426"/>
      <c r="N571" s="426"/>
      <c r="O571" s="426"/>
      <c r="P571" s="426"/>
      <c r="Q571" s="426"/>
      <c r="R571" s="426"/>
      <c r="S571" s="426"/>
      <c r="T571" s="426"/>
      <c r="U571" s="426"/>
      <c r="V571" s="426"/>
      <c r="W571" s="426"/>
      <c r="X571" s="426"/>
      <c r="Y571" s="426"/>
      <c r="Z571" s="426"/>
    </row>
    <row r="572" spans="1:26" ht="15.75" customHeight="1">
      <c r="A572" s="426"/>
      <c r="B572" s="426"/>
      <c r="C572" s="426"/>
      <c r="D572" s="426"/>
      <c r="E572" s="426"/>
      <c r="F572" s="426"/>
      <c r="G572" s="426"/>
      <c r="H572" s="426"/>
      <c r="I572" s="426"/>
      <c r="J572" s="426"/>
      <c r="K572" s="426"/>
      <c r="L572" s="426"/>
      <c r="M572" s="426"/>
      <c r="N572" s="426"/>
      <c r="O572" s="426"/>
      <c r="P572" s="426"/>
      <c r="Q572" s="426"/>
      <c r="R572" s="426"/>
      <c r="S572" s="426"/>
      <c r="T572" s="426"/>
      <c r="U572" s="426"/>
      <c r="V572" s="426"/>
      <c r="W572" s="426"/>
      <c r="X572" s="426"/>
      <c r="Y572" s="426"/>
      <c r="Z572" s="426"/>
    </row>
    <row r="573" spans="1:26" ht="15.75" customHeight="1">
      <c r="A573" s="426"/>
      <c r="B573" s="426"/>
      <c r="C573" s="426"/>
      <c r="D573" s="426"/>
      <c r="E573" s="426"/>
      <c r="F573" s="426"/>
      <c r="G573" s="426"/>
      <c r="H573" s="426"/>
      <c r="I573" s="426"/>
      <c r="J573" s="426"/>
      <c r="K573" s="426"/>
      <c r="L573" s="426"/>
      <c r="M573" s="426"/>
      <c r="N573" s="426"/>
      <c r="O573" s="426"/>
      <c r="P573" s="426"/>
      <c r="Q573" s="426"/>
      <c r="R573" s="426"/>
      <c r="S573" s="426"/>
      <c r="T573" s="426"/>
      <c r="U573" s="426"/>
      <c r="V573" s="426"/>
      <c r="W573" s="426"/>
      <c r="X573" s="426"/>
      <c r="Y573" s="426"/>
      <c r="Z573" s="426"/>
    </row>
    <row r="574" spans="1:26" ht="15.75" customHeight="1">
      <c r="A574" s="426"/>
      <c r="B574" s="426"/>
      <c r="C574" s="426"/>
      <c r="D574" s="426"/>
      <c r="E574" s="426"/>
      <c r="F574" s="426"/>
      <c r="G574" s="426"/>
      <c r="H574" s="426"/>
      <c r="I574" s="426"/>
      <c r="J574" s="426"/>
      <c r="K574" s="426"/>
      <c r="L574" s="426"/>
      <c r="M574" s="426"/>
      <c r="N574" s="426"/>
      <c r="O574" s="426"/>
      <c r="P574" s="426"/>
      <c r="Q574" s="426"/>
      <c r="R574" s="426"/>
      <c r="S574" s="426"/>
      <c r="T574" s="426"/>
      <c r="U574" s="426"/>
      <c r="V574" s="426"/>
      <c r="W574" s="426"/>
      <c r="X574" s="426"/>
      <c r="Y574" s="426"/>
      <c r="Z574" s="426"/>
    </row>
    <row r="575" spans="1:26" ht="15.75" customHeight="1">
      <c r="A575" s="426"/>
      <c r="B575" s="426"/>
      <c r="C575" s="426"/>
      <c r="D575" s="426"/>
      <c r="E575" s="426"/>
      <c r="F575" s="426"/>
      <c r="G575" s="426"/>
      <c r="H575" s="426"/>
      <c r="I575" s="426"/>
      <c r="J575" s="426"/>
      <c r="K575" s="426"/>
      <c r="L575" s="426"/>
      <c r="M575" s="426"/>
      <c r="N575" s="426"/>
      <c r="O575" s="426"/>
      <c r="P575" s="426"/>
      <c r="Q575" s="426"/>
      <c r="R575" s="426"/>
      <c r="S575" s="426"/>
      <c r="T575" s="426"/>
      <c r="U575" s="426"/>
      <c r="V575" s="426"/>
      <c r="W575" s="426"/>
      <c r="X575" s="426"/>
      <c r="Y575" s="426"/>
      <c r="Z575" s="426"/>
    </row>
    <row r="576" spans="1:26" ht="15.75" customHeight="1">
      <c r="A576" s="426"/>
      <c r="B576" s="426"/>
      <c r="C576" s="426"/>
      <c r="D576" s="426"/>
      <c r="E576" s="426"/>
      <c r="F576" s="426"/>
      <c r="G576" s="426"/>
      <c r="H576" s="426"/>
      <c r="I576" s="426"/>
      <c r="J576" s="426"/>
      <c r="K576" s="426"/>
      <c r="L576" s="426"/>
      <c r="M576" s="426"/>
      <c r="N576" s="426"/>
      <c r="O576" s="426"/>
      <c r="P576" s="426"/>
      <c r="Q576" s="426"/>
      <c r="R576" s="426"/>
      <c r="S576" s="426"/>
      <c r="T576" s="426"/>
      <c r="U576" s="426"/>
      <c r="V576" s="426"/>
      <c r="W576" s="426"/>
      <c r="X576" s="426"/>
      <c r="Y576" s="426"/>
      <c r="Z576" s="426"/>
    </row>
    <row r="577" spans="1:26" ht="15.75" customHeight="1">
      <c r="A577" s="426"/>
      <c r="B577" s="426"/>
      <c r="C577" s="426"/>
      <c r="D577" s="426"/>
      <c r="E577" s="426"/>
      <c r="F577" s="426"/>
      <c r="G577" s="426"/>
      <c r="H577" s="426"/>
      <c r="I577" s="426"/>
      <c r="J577" s="426"/>
      <c r="K577" s="426"/>
      <c r="L577" s="426"/>
      <c r="M577" s="426"/>
      <c r="N577" s="426"/>
      <c r="O577" s="426"/>
      <c r="P577" s="426"/>
      <c r="Q577" s="426"/>
      <c r="R577" s="426"/>
      <c r="S577" s="426"/>
      <c r="T577" s="426"/>
      <c r="U577" s="426"/>
      <c r="V577" s="426"/>
      <c r="W577" s="426"/>
      <c r="X577" s="426"/>
      <c r="Y577" s="426"/>
      <c r="Z577" s="426"/>
    </row>
    <row r="578" spans="1:26" ht="15.75" customHeight="1">
      <c r="A578" s="426"/>
      <c r="B578" s="426"/>
      <c r="C578" s="426"/>
      <c r="D578" s="426"/>
      <c r="E578" s="426"/>
      <c r="F578" s="426"/>
      <c r="G578" s="426"/>
      <c r="H578" s="426"/>
      <c r="I578" s="426"/>
      <c r="J578" s="426"/>
      <c r="K578" s="426"/>
      <c r="L578" s="426"/>
      <c r="M578" s="426"/>
      <c r="N578" s="426"/>
      <c r="O578" s="426"/>
      <c r="P578" s="426"/>
      <c r="Q578" s="426"/>
      <c r="R578" s="426"/>
      <c r="S578" s="426"/>
      <c r="T578" s="426"/>
      <c r="U578" s="426"/>
      <c r="V578" s="426"/>
      <c r="W578" s="426"/>
      <c r="X578" s="426"/>
      <c r="Y578" s="426"/>
      <c r="Z578" s="426"/>
    </row>
    <row r="579" spans="1:26" ht="15.75" customHeight="1">
      <c r="A579" s="426"/>
      <c r="B579" s="426"/>
      <c r="C579" s="426"/>
      <c r="D579" s="426"/>
      <c r="E579" s="426"/>
      <c r="F579" s="426"/>
      <c r="G579" s="426"/>
      <c r="H579" s="426"/>
      <c r="I579" s="426"/>
      <c r="J579" s="426"/>
      <c r="K579" s="426"/>
      <c r="L579" s="426"/>
      <c r="M579" s="426"/>
      <c r="N579" s="426"/>
      <c r="O579" s="426"/>
      <c r="P579" s="426"/>
      <c r="Q579" s="426"/>
      <c r="R579" s="426"/>
      <c r="S579" s="426"/>
      <c r="T579" s="426"/>
      <c r="U579" s="426"/>
      <c r="V579" s="426"/>
      <c r="W579" s="426"/>
      <c r="X579" s="426"/>
      <c r="Y579" s="426"/>
      <c r="Z579" s="426"/>
    </row>
    <row r="580" spans="1:26" ht="15.75" customHeight="1">
      <c r="A580" s="426"/>
      <c r="B580" s="426"/>
      <c r="C580" s="426"/>
      <c r="D580" s="426"/>
      <c r="E580" s="426"/>
      <c r="F580" s="426"/>
      <c r="G580" s="426"/>
      <c r="H580" s="426"/>
      <c r="I580" s="426"/>
      <c r="J580" s="426"/>
      <c r="K580" s="426"/>
      <c r="L580" s="426"/>
      <c r="M580" s="426"/>
      <c r="N580" s="426"/>
      <c r="O580" s="426"/>
      <c r="P580" s="426"/>
      <c r="Q580" s="426"/>
      <c r="R580" s="426"/>
      <c r="S580" s="426"/>
      <c r="T580" s="426"/>
      <c r="U580" s="426"/>
      <c r="V580" s="426"/>
      <c r="W580" s="426"/>
      <c r="X580" s="426"/>
      <c r="Y580" s="426"/>
      <c r="Z580" s="426"/>
    </row>
    <row r="581" spans="1:26" ht="15.75" customHeight="1">
      <c r="A581" s="426"/>
      <c r="B581" s="426"/>
      <c r="C581" s="426"/>
      <c r="D581" s="426"/>
      <c r="E581" s="426"/>
      <c r="F581" s="426"/>
      <c r="G581" s="426"/>
      <c r="H581" s="426"/>
      <c r="I581" s="426"/>
      <c r="J581" s="426"/>
      <c r="K581" s="426"/>
      <c r="L581" s="426"/>
      <c r="M581" s="426"/>
      <c r="N581" s="426"/>
      <c r="O581" s="426"/>
      <c r="P581" s="426"/>
      <c r="Q581" s="426"/>
      <c r="R581" s="426"/>
      <c r="S581" s="426"/>
      <c r="T581" s="426"/>
      <c r="U581" s="426"/>
      <c r="V581" s="426"/>
      <c r="W581" s="426"/>
      <c r="X581" s="426"/>
      <c r="Y581" s="426"/>
      <c r="Z581" s="426"/>
    </row>
    <row r="582" spans="1:26" ht="15.75" customHeight="1">
      <c r="A582" s="426"/>
      <c r="B582" s="426"/>
      <c r="C582" s="426"/>
      <c r="D582" s="426"/>
      <c r="E582" s="426"/>
      <c r="F582" s="426"/>
      <c r="G582" s="426"/>
      <c r="H582" s="426"/>
      <c r="I582" s="426"/>
      <c r="J582" s="426"/>
      <c r="K582" s="426"/>
      <c r="L582" s="426"/>
      <c r="M582" s="426"/>
      <c r="N582" s="426"/>
      <c r="O582" s="426"/>
      <c r="P582" s="426"/>
      <c r="Q582" s="426"/>
      <c r="R582" s="426"/>
      <c r="S582" s="426"/>
      <c r="T582" s="426"/>
      <c r="U582" s="426"/>
      <c r="V582" s="426"/>
      <c r="W582" s="426"/>
      <c r="X582" s="426"/>
      <c r="Y582" s="426"/>
      <c r="Z582" s="426"/>
    </row>
    <row r="583" spans="1:26" ht="15.75" customHeight="1">
      <c r="A583" s="426"/>
      <c r="B583" s="426"/>
      <c r="C583" s="426"/>
      <c r="D583" s="426"/>
      <c r="E583" s="426"/>
      <c r="F583" s="426"/>
      <c r="G583" s="426"/>
      <c r="H583" s="426"/>
      <c r="I583" s="426"/>
      <c r="J583" s="426"/>
      <c r="K583" s="426"/>
      <c r="L583" s="426"/>
      <c r="M583" s="426"/>
      <c r="N583" s="426"/>
      <c r="O583" s="426"/>
      <c r="P583" s="426"/>
      <c r="Q583" s="426"/>
      <c r="R583" s="426"/>
      <c r="S583" s="426"/>
      <c r="T583" s="426"/>
      <c r="U583" s="426"/>
      <c r="V583" s="426"/>
      <c r="W583" s="426"/>
      <c r="X583" s="426"/>
      <c r="Y583" s="426"/>
      <c r="Z583" s="426"/>
    </row>
    <row r="584" spans="1:26" ht="15.75" customHeight="1">
      <c r="A584" s="426"/>
      <c r="B584" s="426"/>
      <c r="C584" s="426"/>
      <c r="D584" s="426"/>
      <c r="E584" s="426"/>
      <c r="F584" s="426"/>
      <c r="G584" s="426"/>
      <c r="H584" s="426"/>
      <c r="I584" s="426"/>
      <c r="J584" s="426"/>
      <c r="K584" s="426"/>
      <c r="L584" s="426"/>
      <c r="M584" s="426"/>
      <c r="N584" s="426"/>
      <c r="O584" s="426"/>
      <c r="P584" s="426"/>
      <c r="Q584" s="426"/>
      <c r="R584" s="426"/>
      <c r="S584" s="426"/>
      <c r="T584" s="426"/>
      <c r="U584" s="426"/>
      <c r="V584" s="426"/>
      <c r="W584" s="426"/>
      <c r="X584" s="426"/>
      <c r="Y584" s="426"/>
      <c r="Z584" s="426"/>
    </row>
    <row r="585" spans="1:26" ht="15.75" customHeight="1">
      <c r="A585" s="426"/>
      <c r="B585" s="426"/>
      <c r="C585" s="426"/>
      <c r="D585" s="426"/>
      <c r="E585" s="426"/>
      <c r="F585" s="426"/>
      <c r="G585" s="426"/>
      <c r="H585" s="426"/>
      <c r="I585" s="426"/>
      <c r="J585" s="426"/>
      <c r="K585" s="426"/>
      <c r="L585" s="426"/>
      <c r="M585" s="426"/>
      <c r="N585" s="426"/>
      <c r="O585" s="426"/>
      <c r="P585" s="426"/>
      <c r="Q585" s="426"/>
      <c r="R585" s="426"/>
      <c r="S585" s="426"/>
      <c r="T585" s="426"/>
      <c r="U585" s="426"/>
      <c r="V585" s="426"/>
      <c r="W585" s="426"/>
      <c r="X585" s="426"/>
      <c r="Y585" s="426"/>
      <c r="Z585" s="426"/>
    </row>
    <row r="586" spans="1:26" ht="15.75" customHeight="1">
      <c r="A586" s="426"/>
      <c r="B586" s="426"/>
      <c r="C586" s="426"/>
      <c r="D586" s="426"/>
      <c r="E586" s="426"/>
      <c r="F586" s="426"/>
      <c r="G586" s="426"/>
      <c r="H586" s="426"/>
      <c r="I586" s="426"/>
      <c r="J586" s="426"/>
      <c r="K586" s="426"/>
      <c r="L586" s="426"/>
      <c r="M586" s="426"/>
      <c r="N586" s="426"/>
      <c r="O586" s="426"/>
      <c r="P586" s="426"/>
      <c r="Q586" s="426"/>
      <c r="R586" s="426"/>
      <c r="S586" s="426"/>
      <c r="T586" s="426"/>
      <c r="U586" s="426"/>
      <c r="V586" s="426"/>
      <c r="W586" s="426"/>
      <c r="X586" s="426"/>
      <c r="Y586" s="426"/>
      <c r="Z586" s="426"/>
    </row>
    <row r="587" spans="1:26" ht="15.75" customHeight="1">
      <c r="A587" s="426"/>
      <c r="B587" s="426"/>
      <c r="C587" s="426"/>
      <c r="D587" s="426"/>
      <c r="E587" s="426"/>
      <c r="F587" s="426"/>
      <c r="G587" s="426"/>
      <c r="H587" s="426"/>
      <c r="I587" s="426"/>
      <c r="J587" s="426"/>
      <c r="K587" s="426"/>
      <c r="L587" s="426"/>
      <c r="M587" s="426"/>
      <c r="N587" s="426"/>
      <c r="O587" s="426"/>
      <c r="P587" s="426"/>
      <c r="Q587" s="426"/>
      <c r="R587" s="426"/>
      <c r="S587" s="426"/>
      <c r="T587" s="426"/>
      <c r="U587" s="426"/>
      <c r="V587" s="426"/>
      <c r="W587" s="426"/>
      <c r="X587" s="426"/>
      <c r="Y587" s="426"/>
      <c r="Z587" s="426"/>
    </row>
    <row r="588" spans="1:26" ht="15.75" customHeight="1">
      <c r="A588" s="426"/>
      <c r="B588" s="426"/>
      <c r="C588" s="426"/>
      <c r="D588" s="426"/>
      <c r="E588" s="426"/>
      <c r="F588" s="426"/>
      <c r="G588" s="426"/>
      <c r="H588" s="426"/>
      <c r="I588" s="426"/>
      <c r="J588" s="426"/>
      <c r="K588" s="426"/>
      <c r="L588" s="426"/>
      <c r="M588" s="426"/>
      <c r="N588" s="426"/>
      <c r="O588" s="426"/>
      <c r="P588" s="426"/>
      <c r="Q588" s="426"/>
      <c r="R588" s="426"/>
      <c r="S588" s="426"/>
      <c r="T588" s="426"/>
      <c r="U588" s="426"/>
      <c r="V588" s="426"/>
      <c r="W588" s="426"/>
      <c r="X588" s="426"/>
      <c r="Y588" s="426"/>
      <c r="Z588" s="426"/>
    </row>
    <row r="589" spans="1:26" ht="15.75" customHeight="1">
      <c r="A589" s="426"/>
      <c r="B589" s="426"/>
      <c r="C589" s="426"/>
      <c r="D589" s="426"/>
      <c r="E589" s="426"/>
      <c r="F589" s="426"/>
      <c r="G589" s="426"/>
      <c r="H589" s="426"/>
      <c r="I589" s="426"/>
      <c r="J589" s="426"/>
      <c r="K589" s="426"/>
      <c r="L589" s="426"/>
      <c r="M589" s="426"/>
      <c r="N589" s="426"/>
      <c r="O589" s="426"/>
      <c r="P589" s="426"/>
      <c r="Q589" s="426"/>
      <c r="R589" s="426"/>
      <c r="S589" s="426"/>
      <c r="T589" s="426"/>
      <c r="U589" s="426"/>
      <c r="V589" s="426"/>
      <c r="W589" s="426"/>
      <c r="X589" s="426"/>
      <c r="Y589" s="426"/>
      <c r="Z589" s="426"/>
    </row>
    <row r="590" spans="1:26" ht="15.75" customHeight="1">
      <c r="A590" s="426"/>
      <c r="B590" s="426"/>
      <c r="C590" s="426"/>
      <c r="D590" s="426"/>
      <c r="E590" s="426"/>
      <c r="F590" s="426"/>
      <c r="G590" s="426"/>
      <c r="H590" s="426"/>
      <c r="I590" s="426"/>
      <c r="J590" s="426"/>
      <c r="K590" s="426"/>
      <c r="L590" s="426"/>
      <c r="M590" s="426"/>
      <c r="N590" s="426"/>
      <c r="O590" s="426"/>
      <c r="P590" s="426"/>
      <c r="Q590" s="426"/>
      <c r="R590" s="426"/>
      <c r="S590" s="426"/>
      <c r="T590" s="426"/>
      <c r="U590" s="426"/>
      <c r="V590" s="426"/>
      <c r="W590" s="426"/>
      <c r="X590" s="426"/>
      <c r="Y590" s="426"/>
      <c r="Z590" s="426"/>
    </row>
    <row r="591" spans="1:26" ht="15.75" customHeight="1">
      <c r="A591" s="426"/>
      <c r="B591" s="426"/>
      <c r="C591" s="426"/>
      <c r="D591" s="426"/>
      <c r="E591" s="426"/>
      <c r="F591" s="426"/>
      <c r="G591" s="426"/>
      <c r="H591" s="426"/>
      <c r="I591" s="426"/>
      <c r="J591" s="426"/>
      <c r="K591" s="426"/>
      <c r="L591" s="426"/>
      <c r="M591" s="426"/>
      <c r="N591" s="426"/>
      <c r="O591" s="426"/>
      <c r="P591" s="426"/>
      <c r="Q591" s="426"/>
      <c r="R591" s="426"/>
      <c r="S591" s="426"/>
      <c r="T591" s="426"/>
      <c r="U591" s="426"/>
      <c r="V591" s="426"/>
      <c r="W591" s="426"/>
      <c r="X591" s="426"/>
      <c r="Y591" s="426"/>
      <c r="Z591" s="426"/>
    </row>
    <row r="592" spans="1:26" ht="15.75" customHeight="1">
      <c r="A592" s="426"/>
      <c r="B592" s="426"/>
      <c r="C592" s="426"/>
      <c r="D592" s="426"/>
      <c r="E592" s="426"/>
      <c r="F592" s="426"/>
      <c r="G592" s="426"/>
      <c r="H592" s="426"/>
      <c r="I592" s="426"/>
      <c r="J592" s="426"/>
      <c r="K592" s="426"/>
      <c r="L592" s="426"/>
      <c r="M592" s="426"/>
      <c r="N592" s="426"/>
      <c r="O592" s="426"/>
      <c r="P592" s="426"/>
      <c r="Q592" s="426"/>
      <c r="R592" s="426"/>
      <c r="S592" s="426"/>
      <c r="T592" s="426"/>
      <c r="U592" s="426"/>
      <c r="V592" s="426"/>
      <c r="W592" s="426"/>
      <c r="X592" s="426"/>
      <c r="Y592" s="426"/>
      <c r="Z592" s="426"/>
    </row>
    <row r="593" spans="1:26" ht="15.75" customHeight="1">
      <c r="A593" s="426"/>
      <c r="B593" s="426"/>
      <c r="C593" s="426"/>
      <c r="D593" s="426"/>
      <c r="E593" s="426"/>
      <c r="F593" s="426"/>
      <c r="G593" s="426"/>
      <c r="H593" s="426"/>
      <c r="I593" s="426"/>
      <c r="J593" s="426"/>
      <c r="K593" s="426"/>
      <c r="L593" s="426"/>
      <c r="M593" s="426"/>
      <c r="N593" s="426"/>
      <c r="O593" s="426"/>
      <c r="P593" s="426"/>
      <c r="Q593" s="426"/>
      <c r="R593" s="426"/>
      <c r="S593" s="426"/>
      <c r="T593" s="426"/>
      <c r="U593" s="426"/>
      <c r="V593" s="426"/>
      <c r="W593" s="426"/>
      <c r="X593" s="426"/>
      <c r="Y593" s="426"/>
      <c r="Z593" s="426"/>
    </row>
    <row r="594" spans="1:26" ht="15.75" customHeight="1">
      <c r="A594" s="426"/>
      <c r="B594" s="426"/>
      <c r="C594" s="426"/>
      <c r="D594" s="426"/>
      <c r="E594" s="426"/>
      <c r="F594" s="426"/>
      <c r="G594" s="426"/>
      <c r="H594" s="426"/>
      <c r="I594" s="426"/>
      <c r="J594" s="426"/>
      <c r="K594" s="426"/>
      <c r="L594" s="426"/>
      <c r="M594" s="426"/>
      <c r="N594" s="426"/>
      <c r="O594" s="426"/>
      <c r="P594" s="426"/>
      <c r="Q594" s="426"/>
      <c r="R594" s="426"/>
      <c r="S594" s="426"/>
      <c r="T594" s="426"/>
      <c r="U594" s="426"/>
      <c r="V594" s="426"/>
      <c r="W594" s="426"/>
      <c r="X594" s="426"/>
      <c r="Y594" s="426"/>
      <c r="Z594" s="426"/>
    </row>
    <row r="595" spans="1:26" ht="15.75" customHeight="1">
      <c r="A595" s="426"/>
      <c r="B595" s="426"/>
      <c r="C595" s="426"/>
      <c r="D595" s="426"/>
      <c r="E595" s="426"/>
      <c r="F595" s="426"/>
      <c r="G595" s="426"/>
      <c r="H595" s="426"/>
      <c r="I595" s="426"/>
      <c r="J595" s="426"/>
      <c r="K595" s="426"/>
      <c r="L595" s="426"/>
      <c r="M595" s="426"/>
      <c r="N595" s="426"/>
      <c r="O595" s="426"/>
      <c r="P595" s="426"/>
      <c r="Q595" s="426"/>
      <c r="R595" s="426"/>
      <c r="S595" s="426"/>
      <c r="T595" s="426"/>
      <c r="U595" s="426"/>
      <c r="V595" s="426"/>
      <c r="W595" s="426"/>
      <c r="X595" s="426"/>
      <c r="Y595" s="426"/>
      <c r="Z595" s="426"/>
    </row>
    <row r="596" spans="1:26" ht="15.75" customHeight="1">
      <c r="A596" s="426"/>
      <c r="B596" s="426"/>
      <c r="C596" s="426"/>
      <c r="D596" s="426"/>
      <c r="E596" s="426"/>
      <c r="F596" s="426"/>
      <c r="G596" s="426"/>
      <c r="H596" s="426"/>
      <c r="I596" s="426"/>
      <c r="J596" s="426"/>
      <c r="K596" s="426"/>
      <c r="L596" s="426"/>
      <c r="M596" s="426"/>
      <c r="N596" s="426"/>
      <c r="O596" s="426"/>
      <c r="P596" s="426"/>
      <c r="Q596" s="426"/>
      <c r="R596" s="426"/>
      <c r="S596" s="426"/>
      <c r="T596" s="426"/>
      <c r="U596" s="426"/>
      <c r="V596" s="426"/>
      <c r="W596" s="426"/>
      <c r="X596" s="426"/>
      <c r="Y596" s="426"/>
      <c r="Z596" s="426"/>
    </row>
    <row r="597" spans="1:26" ht="15.75" customHeight="1">
      <c r="A597" s="426"/>
      <c r="B597" s="426"/>
      <c r="C597" s="426"/>
      <c r="D597" s="426"/>
      <c r="E597" s="426"/>
      <c r="F597" s="426"/>
      <c r="G597" s="426"/>
      <c r="H597" s="426"/>
      <c r="I597" s="426"/>
      <c r="J597" s="426"/>
      <c r="K597" s="426"/>
      <c r="L597" s="426"/>
      <c r="M597" s="426"/>
      <c r="N597" s="426"/>
      <c r="O597" s="426"/>
      <c r="P597" s="426"/>
      <c r="Q597" s="426"/>
      <c r="R597" s="426"/>
      <c r="S597" s="426"/>
      <c r="T597" s="426"/>
      <c r="U597" s="426"/>
      <c r="V597" s="426"/>
      <c r="W597" s="426"/>
      <c r="X597" s="426"/>
      <c r="Y597" s="426"/>
      <c r="Z597" s="426"/>
    </row>
    <row r="598" spans="1:26" ht="15.75" customHeight="1">
      <c r="A598" s="426"/>
      <c r="B598" s="426"/>
      <c r="C598" s="426"/>
      <c r="D598" s="426"/>
      <c r="E598" s="426"/>
      <c r="F598" s="426"/>
      <c r="G598" s="426"/>
      <c r="H598" s="426"/>
      <c r="I598" s="426"/>
      <c r="J598" s="426"/>
      <c r="K598" s="426"/>
      <c r="L598" s="426"/>
      <c r="M598" s="426"/>
      <c r="N598" s="426"/>
      <c r="O598" s="426"/>
      <c r="P598" s="426"/>
      <c r="Q598" s="426"/>
      <c r="R598" s="426"/>
      <c r="S598" s="426"/>
      <c r="T598" s="426"/>
      <c r="U598" s="426"/>
      <c r="V598" s="426"/>
      <c r="W598" s="426"/>
      <c r="X598" s="426"/>
      <c r="Y598" s="426"/>
      <c r="Z598" s="426"/>
    </row>
    <row r="599" spans="1:26" ht="15.75" customHeight="1">
      <c r="A599" s="426"/>
      <c r="B599" s="426"/>
      <c r="C599" s="426"/>
      <c r="D599" s="426"/>
      <c r="E599" s="426"/>
      <c r="F599" s="426"/>
      <c r="G599" s="426"/>
      <c r="H599" s="426"/>
      <c r="I599" s="426"/>
      <c r="J599" s="426"/>
      <c r="K599" s="426"/>
      <c r="L599" s="426"/>
      <c r="M599" s="426"/>
      <c r="N599" s="426"/>
      <c r="O599" s="426"/>
      <c r="P599" s="426"/>
      <c r="Q599" s="426"/>
      <c r="R599" s="426"/>
      <c r="S599" s="426"/>
      <c r="T599" s="426"/>
      <c r="U599" s="426"/>
      <c r="V599" s="426"/>
      <c r="W599" s="426"/>
      <c r="X599" s="426"/>
      <c r="Y599" s="426"/>
      <c r="Z599" s="426"/>
    </row>
    <row r="600" spans="1:26" ht="15.75" customHeight="1">
      <c r="A600" s="426"/>
      <c r="B600" s="426"/>
      <c r="C600" s="426"/>
      <c r="D600" s="426"/>
      <c r="E600" s="426"/>
      <c r="F600" s="426"/>
      <c r="G600" s="426"/>
      <c r="H600" s="426"/>
      <c r="I600" s="426"/>
      <c r="J600" s="426"/>
      <c r="K600" s="426"/>
      <c r="L600" s="426"/>
      <c r="M600" s="426"/>
      <c r="N600" s="426"/>
      <c r="O600" s="426"/>
      <c r="P600" s="426"/>
      <c r="Q600" s="426"/>
      <c r="R600" s="426"/>
      <c r="S600" s="426"/>
      <c r="T600" s="426"/>
      <c r="U600" s="426"/>
      <c r="V600" s="426"/>
      <c r="W600" s="426"/>
      <c r="X600" s="426"/>
      <c r="Y600" s="426"/>
      <c r="Z600" s="426"/>
    </row>
    <row r="601" spans="1:26" ht="15.75" customHeight="1">
      <c r="A601" s="426"/>
      <c r="B601" s="426"/>
      <c r="C601" s="426"/>
      <c r="D601" s="426"/>
      <c r="E601" s="426"/>
      <c r="F601" s="426"/>
      <c r="G601" s="426"/>
      <c r="H601" s="426"/>
      <c r="I601" s="426"/>
      <c r="J601" s="426"/>
      <c r="K601" s="426"/>
      <c r="L601" s="426"/>
      <c r="M601" s="426"/>
      <c r="N601" s="426"/>
      <c r="O601" s="426"/>
      <c r="P601" s="426"/>
      <c r="Q601" s="426"/>
      <c r="R601" s="426"/>
      <c r="S601" s="426"/>
      <c r="T601" s="426"/>
      <c r="U601" s="426"/>
      <c r="V601" s="426"/>
      <c r="W601" s="426"/>
      <c r="X601" s="426"/>
      <c r="Y601" s="426"/>
      <c r="Z601" s="426"/>
    </row>
    <row r="602" spans="1:26" ht="15.75" customHeight="1">
      <c r="A602" s="426"/>
      <c r="B602" s="426"/>
      <c r="C602" s="426"/>
      <c r="D602" s="426"/>
      <c r="E602" s="426"/>
      <c r="F602" s="426"/>
      <c r="G602" s="426"/>
      <c r="H602" s="426"/>
      <c r="I602" s="426"/>
      <c r="J602" s="426"/>
      <c r="K602" s="426"/>
      <c r="L602" s="426"/>
      <c r="M602" s="426"/>
      <c r="N602" s="426"/>
      <c r="O602" s="426"/>
      <c r="P602" s="426"/>
      <c r="Q602" s="426"/>
      <c r="R602" s="426"/>
      <c r="S602" s="426"/>
      <c r="T602" s="426"/>
      <c r="U602" s="426"/>
      <c r="V602" s="426"/>
      <c r="W602" s="426"/>
      <c r="X602" s="426"/>
      <c r="Y602" s="426"/>
      <c r="Z602" s="426"/>
    </row>
    <row r="603" spans="1:26" ht="15.75" customHeight="1">
      <c r="A603" s="426"/>
      <c r="B603" s="426"/>
      <c r="C603" s="426"/>
      <c r="D603" s="426"/>
      <c r="E603" s="426"/>
      <c r="F603" s="426"/>
      <c r="G603" s="426"/>
      <c r="H603" s="426"/>
      <c r="I603" s="426"/>
      <c r="J603" s="426"/>
      <c r="K603" s="426"/>
      <c r="L603" s="426"/>
      <c r="M603" s="426"/>
      <c r="N603" s="426"/>
      <c r="O603" s="426"/>
      <c r="P603" s="426"/>
      <c r="Q603" s="426"/>
      <c r="R603" s="426"/>
      <c r="S603" s="426"/>
      <c r="T603" s="426"/>
      <c r="U603" s="426"/>
      <c r="V603" s="426"/>
      <c r="W603" s="426"/>
      <c r="X603" s="426"/>
      <c r="Y603" s="426"/>
      <c r="Z603" s="426"/>
    </row>
    <row r="604" spans="1:26" ht="15.75" customHeight="1">
      <c r="A604" s="426"/>
      <c r="B604" s="426"/>
      <c r="C604" s="426"/>
      <c r="D604" s="426"/>
      <c r="E604" s="426"/>
      <c r="F604" s="426"/>
      <c r="G604" s="426"/>
      <c r="H604" s="426"/>
      <c r="I604" s="426"/>
      <c r="J604" s="426"/>
      <c r="K604" s="426"/>
      <c r="L604" s="426"/>
      <c r="M604" s="426"/>
      <c r="N604" s="426"/>
      <c r="O604" s="426"/>
      <c r="P604" s="426"/>
      <c r="Q604" s="426"/>
      <c r="R604" s="426"/>
      <c r="S604" s="426"/>
      <c r="T604" s="426"/>
      <c r="U604" s="426"/>
      <c r="V604" s="426"/>
      <c r="W604" s="426"/>
      <c r="X604" s="426"/>
      <c r="Y604" s="426"/>
      <c r="Z604" s="426"/>
    </row>
    <row r="605" spans="1:26" ht="15.75" customHeight="1">
      <c r="A605" s="426"/>
      <c r="B605" s="426"/>
      <c r="C605" s="426"/>
      <c r="D605" s="426"/>
      <c r="E605" s="426"/>
      <c r="F605" s="426"/>
      <c r="G605" s="426"/>
      <c r="H605" s="426"/>
      <c r="I605" s="426"/>
      <c r="J605" s="426"/>
      <c r="K605" s="426"/>
      <c r="L605" s="426"/>
      <c r="M605" s="426"/>
      <c r="N605" s="426"/>
      <c r="O605" s="426"/>
      <c r="P605" s="426"/>
      <c r="Q605" s="426"/>
      <c r="R605" s="426"/>
      <c r="S605" s="426"/>
      <c r="T605" s="426"/>
      <c r="U605" s="426"/>
      <c r="V605" s="426"/>
      <c r="W605" s="426"/>
      <c r="X605" s="426"/>
      <c r="Y605" s="426"/>
      <c r="Z605" s="426"/>
    </row>
    <row r="606" spans="1:26" ht="15.75" customHeight="1">
      <c r="A606" s="426"/>
      <c r="B606" s="426"/>
      <c r="C606" s="426"/>
      <c r="D606" s="426"/>
      <c r="E606" s="426"/>
      <c r="F606" s="426"/>
      <c r="G606" s="426"/>
      <c r="H606" s="426"/>
      <c r="I606" s="426"/>
      <c r="J606" s="426"/>
      <c r="K606" s="426"/>
      <c r="L606" s="426"/>
      <c r="M606" s="426"/>
      <c r="N606" s="426"/>
      <c r="O606" s="426"/>
      <c r="P606" s="426"/>
      <c r="Q606" s="426"/>
      <c r="R606" s="426"/>
      <c r="S606" s="426"/>
      <c r="T606" s="426"/>
      <c r="U606" s="426"/>
      <c r="V606" s="426"/>
      <c r="W606" s="426"/>
      <c r="X606" s="426"/>
      <c r="Y606" s="426"/>
      <c r="Z606" s="426"/>
    </row>
    <row r="607" spans="1:26" ht="15.75" customHeight="1">
      <c r="A607" s="426"/>
      <c r="B607" s="426"/>
      <c r="C607" s="426"/>
      <c r="D607" s="426"/>
      <c r="E607" s="426"/>
      <c r="F607" s="426"/>
      <c r="G607" s="426"/>
      <c r="H607" s="426"/>
      <c r="I607" s="426"/>
      <c r="J607" s="426"/>
      <c r="K607" s="426"/>
      <c r="L607" s="426"/>
      <c r="M607" s="426"/>
      <c r="N607" s="426"/>
      <c r="O607" s="426"/>
      <c r="P607" s="426"/>
      <c r="Q607" s="426"/>
      <c r="R607" s="426"/>
      <c r="S607" s="426"/>
      <c r="T607" s="426"/>
      <c r="U607" s="426"/>
      <c r="V607" s="426"/>
      <c r="W607" s="426"/>
      <c r="X607" s="426"/>
      <c r="Y607" s="426"/>
      <c r="Z607" s="426"/>
    </row>
    <row r="608" spans="1:26" ht="15.75" customHeight="1">
      <c r="A608" s="426"/>
      <c r="B608" s="426"/>
      <c r="C608" s="426"/>
      <c r="D608" s="426"/>
      <c r="E608" s="426"/>
      <c r="F608" s="426"/>
      <c r="G608" s="426"/>
      <c r="H608" s="426"/>
      <c r="I608" s="426"/>
      <c r="J608" s="426"/>
      <c r="K608" s="426"/>
      <c r="L608" s="426"/>
      <c r="M608" s="426"/>
      <c r="N608" s="426"/>
      <c r="O608" s="426"/>
      <c r="P608" s="426"/>
      <c r="Q608" s="426"/>
      <c r="R608" s="426"/>
      <c r="S608" s="426"/>
      <c r="T608" s="426"/>
      <c r="U608" s="426"/>
      <c r="V608" s="426"/>
      <c r="W608" s="426"/>
      <c r="X608" s="426"/>
      <c r="Y608" s="426"/>
      <c r="Z608" s="426"/>
    </row>
    <row r="609" spans="1:26" ht="15.75" customHeight="1">
      <c r="A609" s="426"/>
      <c r="B609" s="426"/>
      <c r="C609" s="426"/>
      <c r="D609" s="426"/>
      <c r="E609" s="426"/>
      <c r="F609" s="426"/>
      <c r="G609" s="426"/>
      <c r="H609" s="426"/>
      <c r="I609" s="426"/>
      <c r="J609" s="426"/>
      <c r="K609" s="426"/>
      <c r="L609" s="426"/>
      <c r="M609" s="426"/>
      <c r="N609" s="426"/>
      <c r="O609" s="426"/>
      <c r="P609" s="426"/>
      <c r="Q609" s="426"/>
      <c r="R609" s="426"/>
      <c r="S609" s="426"/>
      <c r="T609" s="426"/>
      <c r="U609" s="426"/>
      <c r="V609" s="426"/>
      <c r="W609" s="426"/>
      <c r="X609" s="426"/>
      <c r="Y609" s="426"/>
      <c r="Z609" s="426"/>
    </row>
    <row r="610" spans="1:26" ht="15.75" customHeight="1">
      <c r="A610" s="426"/>
      <c r="B610" s="426"/>
      <c r="C610" s="426"/>
      <c r="D610" s="426"/>
      <c r="E610" s="426"/>
      <c r="F610" s="426"/>
      <c r="G610" s="426"/>
      <c r="H610" s="426"/>
      <c r="I610" s="426"/>
      <c r="J610" s="426"/>
      <c r="K610" s="426"/>
      <c r="L610" s="426"/>
      <c r="M610" s="426"/>
      <c r="N610" s="426"/>
      <c r="O610" s="426"/>
      <c r="P610" s="426"/>
      <c r="Q610" s="426"/>
      <c r="R610" s="426"/>
      <c r="S610" s="426"/>
      <c r="T610" s="426"/>
      <c r="U610" s="426"/>
      <c r="V610" s="426"/>
      <c r="W610" s="426"/>
      <c r="X610" s="426"/>
      <c r="Y610" s="426"/>
      <c r="Z610" s="426"/>
    </row>
    <row r="611" spans="1:26" ht="15.75" customHeight="1">
      <c r="A611" s="426"/>
      <c r="B611" s="426"/>
      <c r="C611" s="426"/>
      <c r="D611" s="426"/>
      <c r="E611" s="426"/>
      <c r="F611" s="426"/>
      <c r="G611" s="426"/>
      <c r="H611" s="426"/>
      <c r="I611" s="426"/>
      <c r="J611" s="426"/>
      <c r="K611" s="426"/>
      <c r="L611" s="426"/>
      <c r="M611" s="426"/>
      <c r="N611" s="426"/>
      <c r="O611" s="426"/>
      <c r="P611" s="426"/>
      <c r="Q611" s="426"/>
      <c r="R611" s="426"/>
      <c r="S611" s="426"/>
      <c r="T611" s="426"/>
      <c r="U611" s="426"/>
      <c r="V611" s="426"/>
      <c r="W611" s="426"/>
      <c r="X611" s="426"/>
      <c r="Y611" s="426"/>
      <c r="Z611" s="426"/>
    </row>
    <row r="612" spans="1:26" ht="15.75" customHeight="1">
      <c r="A612" s="426"/>
      <c r="B612" s="426"/>
      <c r="C612" s="426"/>
      <c r="D612" s="426"/>
      <c r="E612" s="426"/>
      <c r="F612" s="426"/>
      <c r="G612" s="426"/>
      <c r="H612" s="426"/>
      <c r="I612" s="426"/>
      <c r="J612" s="426"/>
      <c r="K612" s="426"/>
      <c r="L612" s="426"/>
      <c r="M612" s="426"/>
      <c r="N612" s="426"/>
      <c r="O612" s="426"/>
      <c r="P612" s="426"/>
      <c r="Q612" s="426"/>
      <c r="R612" s="426"/>
      <c r="S612" s="426"/>
      <c r="T612" s="426"/>
      <c r="U612" s="426"/>
      <c r="V612" s="426"/>
      <c r="W612" s="426"/>
      <c r="X612" s="426"/>
      <c r="Y612" s="426"/>
      <c r="Z612" s="426"/>
    </row>
    <row r="613" spans="1:26" ht="15.75" customHeight="1">
      <c r="A613" s="426"/>
      <c r="B613" s="426"/>
      <c r="C613" s="426"/>
      <c r="D613" s="426"/>
      <c r="E613" s="426"/>
      <c r="F613" s="426"/>
      <c r="G613" s="426"/>
      <c r="H613" s="426"/>
      <c r="I613" s="426"/>
      <c r="J613" s="426"/>
      <c r="K613" s="426"/>
      <c r="L613" s="426"/>
      <c r="M613" s="426"/>
      <c r="N613" s="426"/>
      <c r="O613" s="426"/>
      <c r="P613" s="426"/>
      <c r="Q613" s="426"/>
      <c r="R613" s="426"/>
      <c r="S613" s="426"/>
      <c r="T613" s="426"/>
      <c r="U613" s="426"/>
      <c r="V613" s="426"/>
      <c r="W613" s="426"/>
      <c r="X613" s="426"/>
      <c r="Y613" s="426"/>
      <c r="Z613" s="426"/>
    </row>
    <row r="614" spans="1:26" ht="15.75" customHeight="1">
      <c r="A614" s="426"/>
      <c r="B614" s="426"/>
      <c r="C614" s="426"/>
      <c r="D614" s="426"/>
      <c r="E614" s="426"/>
      <c r="F614" s="426"/>
      <c r="G614" s="426"/>
      <c r="H614" s="426"/>
      <c r="I614" s="426"/>
      <c r="J614" s="426"/>
      <c r="K614" s="426"/>
      <c r="L614" s="426"/>
      <c r="M614" s="426"/>
      <c r="N614" s="426"/>
      <c r="O614" s="426"/>
      <c r="P614" s="426"/>
      <c r="Q614" s="426"/>
      <c r="R614" s="426"/>
      <c r="S614" s="426"/>
      <c r="T614" s="426"/>
      <c r="U614" s="426"/>
      <c r="V614" s="426"/>
      <c r="W614" s="426"/>
      <c r="X614" s="426"/>
      <c r="Y614" s="426"/>
      <c r="Z614" s="426"/>
    </row>
    <row r="615" spans="1:26" ht="15.75" customHeight="1">
      <c r="A615" s="426"/>
      <c r="B615" s="426"/>
      <c r="C615" s="426"/>
      <c r="D615" s="426"/>
      <c r="E615" s="426"/>
      <c r="F615" s="426"/>
      <c r="G615" s="426"/>
      <c r="H615" s="426"/>
      <c r="I615" s="426"/>
      <c r="J615" s="426"/>
      <c r="K615" s="426"/>
      <c r="L615" s="426"/>
      <c r="M615" s="426"/>
      <c r="N615" s="426"/>
      <c r="O615" s="426"/>
      <c r="P615" s="426"/>
      <c r="Q615" s="426"/>
      <c r="R615" s="426"/>
      <c r="S615" s="426"/>
      <c r="T615" s="426"/>
      <c r="U615" s="426"/>
      <c r="V615" s="426"/>
      <c r="W615" s="426"/>
      <c r="X615" s="426"/>
      <c r="Y615" s="426"/>
      <c r="Z615" s="426"/>
    </row>
    <row r="616" spans="1:26" ht="15.75" customHeight="1">
      <c r="A616" s="426"/>
      <c r="B616" s="426"/>
      <c r="C616" s="426"/>
      <c r="D616" s="426"/>
      <c r="E616" s="426"/>
      <c r="F616" s="426"/>
      <c r="G616" s="426"/>
      <c r="H616" s="426"/>
      <c r="I616" s="426"/>
      <c r="J616" s="426"/>
      <c r="K616" s="426"/>
      <c r="L616" s="426"/>
      <c r="M616" s="426"/>
      <c r="N616" s="426"/>
      <c r="O616" s="426"/>
      <c r="P616" s="426"/>
      <c r="Q616" s="426"/>
      <c r="R616" s="426"/>
      <c r="S616" s="426"/>
      <c r="T616" s="426"/>
      <c r="U616" s="426"/>
      <c r="V616" s="426"/>
      <c r="W616" s="426"/>
      <c r="X616" s="426"/>
      <c r="Y616" s="426"/>
      <c r="Z616" s="426"/>
    </row>
    <row r="617" spans="1:26" ht="15.75" customHeight="1">
      <c r="A617" s="426"/>
      <c r="B617" s="426"/>
      <c r="C617" s="426"/>
      <c r="D617" s="426"/>
      <c r="E617" s="426"/>
      <c r="F617" s="426"/>
      <c r="G617" s="426"/>
      <c r="H617" s="426"/>
      <c r="I617" s="426"/>
      <c r="J617" s="426"/>
      <c r="K617" s="426"/>
      <c r="L617" s="426"/>
      <c r="M617" s="426"/>
      <c r="N617" s="426"/>
      <c r="O617" s="426"/>
      <c r="P617" s="426"/>
      <c r="Q617" s="426"/>
      <c r="R617" s="426"/>
      <c r="S617" s="426"/>
      <c r="T617" s="426"/>
      <c r="U617" s="426"/>
      <c r="V617" s="426"/>
      <c r="W617" s="426"/>
      <c r="X617" s="426"/>
      <c r="Y617" s="426"/>
      <c r="Z617" s="426"/>
    </row>
    <row r="618" spans="1:26" ht="15.75" customHeight="1">
      <c r="A618" s="426"/>
      <c r="B618" s="426"/>
      <c r="C618" s="426"/>
      <c r="D618" s="426"/>
      <c r="E618" s="426"/>
      <c r="F618" s="426"/>
      <c r="G618" s="426"/>
      <c r="H618" s="426"/>
      <c r="I618" s="426"/>
      <c r="J618" s="426"/>
      <c r="K618" s="426"/>
      <c r="L618" s="426"/>
      <c r="M618" s="426"/>
      <c r="N618" s="426"/>
      <c r="O618" s="426"/>
      <c r="P618" s="426"/>
      <c r="Q618" s="426"/>
      <c r="R618" s="426"/>
      <c r="S618" s="426"/>
      <c r="T618" s="426"/>
      <c r="U618" s="426"/>
      <c r="V618" s="426"/>
      <c r="W618" s="426"/>
      <c r="X618" s="426"/>
      <c r="Y618" s="426"/>
      <c r="Z618" s="426"/>
    </row>
    <row r="619" spans="1:26" ht="15.75" customHeight="1">
      <c r="A619" s="426"/>
      <c r="B619" s="426"/>
      <c r="C619" s="426"/>
      <c r="D619" s="426"/>
      <c r="E619" s="426"/>
      <c r="F619" s="426"/>
      <c r="G619" s="426"/>
      <c r="H619" s="426"/>
      <c r="I619" s="426"/>
      <c r="J619" s="426"/>
      <c r="K619" s="426"/>
      <c r="L619" s="426"/>
      <c r="M619" s="426"/>
      <c r="N619" s="426"/>
      <c r="O619" s="426"/>
      <c r="P619" s="426"/>
      <c r="Q619" s="426"/>
      <c r="R619" s="426"/>
      <c r="S619" s="426"/>
      <c r="T619" s="426"/>
      <c r="U619" s="426"/>
      <c r="V619" s="426"/>
      <c r="W619" s="426"/>
      <c r="X619" s="426"/>
      <c r="Y619" s="426"/>
      <c r="Z619" s="426"/>
    </row>
    <row r="620" spans="1:26" ht="15.75" customHeight="1">
      <c r="A620" s="426"/>
      <c r="B620" s="426"/>
      <c r="C620" s="426"/>
      <c r="D620" s="426"/>
      <c r="E620" s="426"/>
      <c r="F620" s="426"/>
      <c r="G620" s="426"/>
      <c r="H620" s="426"/>
      <c r="I620" s="426"/>
      <c r="J620" s="426"/>
      <c r="K620" s="426"/>
      <c r="L620" s="426"/>
      <c r="M620" s="426"/>
      <c r="N620" s="426"/>
      <c r="O620" s="426"/>
      <c r="P620" s="426"/>
      <c r="Q620" s="426"/>
      <c r="R620" s="426"/>
      <c r="S620" s="426"/>
      <c r="T620" s="426"/>
      <c r="U620" s="426"/>
      <c r="V620" s="426"/>
      <c r="W620" s="426"/>
      <c r="X620" s="426"/>
      <c r="Y620" s="426"/>
      <c r="Z620" s="426"/>
    </row>
    <row r="621" spans="1:26" ht="15.75" customHeight="1">
      <c r="A621" s="426"/>
      <c r="B621" s="426"/>
      <c r="C621" s="426"/>
      <c r="D621" s="426"/>
      <c r="E621" s="426"/>
      <c r="F621" s="426"/>
      <c r="G621" s="426"/>
      <c r="H621" s="426"/>
      <c r="I621" s="426"/>
      <c r="J621" s="426"/>
      <c r="K621" s="426"/>
      <c r="L621" s="426"/>
      <c r="M621" s="426"/>
      <c r="N621" s="426"/>
      <c r="O621" s="426"/>
      <c r="P621" s="426"/>
      <c r="Q621" s="426"/>
      <c r="R621" s="426"/>
      <c r="S621" s="426"/>
      <c r="T621" s="426"/>
      <c r="U621" s="426"/>
      <c r="V621" s="426"/>
      <c r="W621" s="426"/>
      <c r="X621" s="426"/>
      <c r="Y621" s="426"/>
      <c r="Z621" s="426"/>
    </row>
    <row r="622" spans="1:26" ht="15.75" customHeight="1">
      <c r="A622" s="426"/>
      <c r="B622" s="426"/>
      <c r="C622" s="426"/>
      <c r="D622" s="426"/>
      <c r="E622" s="426"/>
      <c r="F622" s="426"/>
      <c r="G622" s="426"/>
      <c r="H622" s="426"/>
      <c r="I622" s="426"/>
      <c r="J622" s="426"/>
      <c r="K622" s="426"/>
      <c r="L622" s="426"/>
      <c r="M622" s="426"/>
      <c r="N622" s="426"/>
      <c r="O622" s="426"/>
      <c r="P622" s="426"/>
      <c r="Q622" s="426"/>
      <c r="R622" s="426"/>
      <c r="S622" s="426"/>
      <c r="T622" s="426"/>
      <c r="U622" s="426"/>
      <c r="V622" s="426"/>
      <c r="W622" s="426"/>
      <c r="X622" s="426"/>
      <c r="Y622" s="426"/>
      <c r="Z622" s="426"/>
    </row>
    <row r="623" spans="1:26" ht="15.75" customHeight="1">
      <c r="A623" s="426"/>
      <c r="B623" s="426"/>
      <c r="C623" s="426"/>
      <c r="D623" s="426"/>
      <c r="E623" s="426"/>
      <c r="F623" s="426"/>
      <c r="G623" s="426"/>
      <c r="H623" s="426"/>
      <c r="I623" s="426"/>
      <c r="J623" s="426"/>
      <c r="K623" s="426"/>
      <c r="L623" s="426"/>
      <c r="M623" s="426"/>
      <c r="N623" s="426"/>
      <c r="O623" s="426"/>
      <c r="P623" s="426"/>
      <c r="Q623" s="426"/>
      <c r="R623" s="426"/>
      <c r="S623" s="426"/>
      <c r="T623" s="426"/>
      <c r="U623" s="426"/>
      <c r="V623" s="426"/>
      <c r="W623" s="426"/>
      <c r="X623" s="426"/>
      <c r="Y623" s="426"/>
      <c r="Z623" s="426"/>
    </row>
    <row r="624" spans="1:26" ht="15.75" customHeight="1">
      <c r="A624" s="426"/>
      <c r="B624" s="426"/>
      <c r="C624" s="426"/>
      <c r="D624" s="426"/>
      <c r="E624" s="426"/>
      <c r="F624" s="426"/>
      <c r="G624" s="426"/>
      <c r="H624" s="426"/>
      <c r="I624" s="426"/>
      <c r="J624" s="426"/>
      <c r="K624" s="426"/>
      <c r="L624" s="426"/>
      <c r="M624" s="426"/>
      <c r="N624" s="426"/>
      <c r="O624" s="426"/>
      <c r="P624" s="426"/>
      <c r="Q624" s="426"/>
      <c r="R624" s="426"/>
      <c r="S624" s="426"/>
      <c r="T624" s="426"/>
      <c r="U624" s="426"/>
      <c r="V624" s="426"/>
      <c r="W624" s="426"/>
      <c r="X624" s="426"/>
      <c r="Y624" s="426"/>
      <c r="Z624" s="426"/>
    </row>
    <row r="625" spans="1:26" ht="15.75" customHeight="1">
      <c r="A625" s="426"/>
      <c r="B625" s="426"/>
      <c r="C625" s="426"/>
      <c r="D625" s="426"/>
      <c r="E625" s="426"/>
      <c r="F625" s="426"/>
      <c r="G625" s="426"/>
      <c r="H625" s="426"/>
      <c r="I625" s="426"/>
      <c r="J625" s="426"/>
      <c r="K625" s="426"/>
      <c r="L625" s="426"/>
      <c r="M625" s="426"/>
      <c r="N625" s="426"/>
      <c r="O625" s="426"/>
      <c r="P625" s="426"/>
      <c r="Q625" s="426"/>
      <c r="R625" s="426"/>
      <c r="S625" s="426"/>
      <c r="T625" s="426"/>
      <c r="U625" s="426"/>
      <c r="V625" s="426"/>
      <c r="W625" s="426"/>
      <c r="X625" s="426"/>
      <c r="Y625" s="426"/>
      <c r="Z625" s="426"/>
    </row>
    <row r="626" spans="1:26" ht="15.75" customHeight="1">
      <c r="A626" s="426"/>
      <c r="B626" s="426"/>
      <c r="C626" s="426"/>
      <c r="D626" s="426"/>
      <c r="E626" s="426"/>
      <c r="F626" s="426"/>
      <c r="G626" s="426"/>
      <c r="H626" s="426"/>
      <c r="I626" s="426"/>
      <c r="J626" s="426"/>
      <c r="K626" s="426"/>
      <c r="L626" s="426"/>
      <c r="M626" s="426"/>
      <c r="N626" s="426"/>
      <c r="O626" s="426"/>
      <c r="P626" s="426"/>
      <c r="Q626" s="426"/>
      <c r="R626" s="426"/>
      <c r="S626" s="426"/>
      <c r="T626" s="426"/>
      <c r="U626" s="426"/>
      <c r="V626" s="426"/>
      <c r="W626" s="426"/>
      <c r="X626" s="426"/>
      <c r="Y626" s="426"/>
      <c r="Z626" s="426"/>
    </row>
    <row r="627" spans="1:26" ht="15.75" customHeight="1">
      <c r="A627" s="426"/>
      <c r="B627" s="426"/>
      <c r="C627" s="426"/>
      <c r="D627" s="426"/>
      <c r="E627" s="426"/>
      <c r="F627" s="426"/>
      <c r="G627" s="426"/>
      <c r="H627" s="426"/>
      <c r="I627" s="426"/>
      <c r="J627" s="426"/>
      <c r="K627" s="426"/>
      <c r="L627" s="426"/>
      <c r="M627" s="426"/>
      <c r="N627" s="426"/>
      <c r="O627" s="426"/>
      <c r="P627" s="426"/>
      <c r="Q627" s="426"/>
      <c r="R627" s="426"/>
      <c r="S627" s="426"/>
      <c r="T627" s="426"/>
      <c r="U627" s="426"/>
      <c r="V627" s="426"/>
      <c r="W627" s="426"/>
      <c r="X627" s="426"/>
      <c r="Y627" s="426"/>
      <c r="Z627" s="426"/>
    </row>
    <row r="628" spans="1:26" ht="15.75" customHeight="1">
      <c r="A628" s="426"/>
      <c r="B628" s="426"/>
      <c r="C628" s="426"/>
      <c r="D628" s="426"/>
      <c r="E628" s="426"/>
      <c r="F628" s="426"/>
      <c r="G628" s="426"/>
      <c r="H628" s="426"/>
      <c r="I628" s="426"/>
      <c r="J628" s="426"/>
      <c r="K628" s="426"/>
      <c r="L628" s="426"/>
      <c r="M628" s="426"/>
      <c r="N628" s="426"/>
      <c r="O628" s="426"/>
      <c r="P628" s="426"/>
      <c r="Q628" s="426"/>
      <c r="R628" s="426"/>
      <c r="S628" s="426"/>
      <c r="T628" s="426"/>
      <c r="U628" s="426"/>
      <c r="V628" s="426"/>
      <c r="W628" s="426"/>
      <c r="X628" s="426"/>
      <c r="Y628" s="426"/>
      <c r="Z628" s="426"/>
    </row>
    <row r="629" spans="1:26" ht="15.75" customHeight="1">
      <c r="A629" s="426"/>
      <c r="B629" s="426"/>
      <c r="C629" s="426"/>
      <c r="D629" s="426"/>
      <c r="E629" s="426"/>
      <c r="F629" s="426"/>
      <c r="G629" s="426"/>
      <c r="H629" s="426"/>
      <c r="I629" s="426"/>
      <c r="J629" s="426"/>
      <c r="K629" s="426"/>
      <c r="L629" s="426"/>
      <c r="M629" s="426"/>
      <c r="N629" s="426"/>
      <c r="O629" s="426"/>
      <c r="P629" s="426"/>
      <c r="Q629" s="426"/>
      <c r="R629" s="426"/>
      <c r="S629" s="426"/>
      <c r="T629" s="426"/>
      <c r="U629" s="426"/>
      <c r="V629" s="426"/>
      <c r="W629" s="426"/>
      <c r="X629" s="426"/>
      <c r="Y629" s="426"/>
      <c r="Z629" s="426"/>
    </row>
    <row r="630" spans="1:26" ht="15.75" customHeight="1">
      <c r="A630" s="426"/>
      <c r="B630" s="426"/>
      <c r="C630" s="426"/>
      <c r="D630" s="426"/>
      <c r="E630" s="426"/>
      <c r="F630" s="426"/>
      <c r="G630" s="426"/>
      <c r="H630" s="426"/>
      <c r="I630" s="426"/>
      <c r="J630" s="426"/>
      <c r="K630" s="426"/>
      <c r="L630" s="426"/>
      <c r="M630" s="426"/>
      <c r="N630" s="426"/>
      <c r="O630" s="426"/>
      <c r="P630" s="426"/>
      <c r="Q630" s="426"/>
      <c r="R630" s="426"/>
      <c r="S630" s="426"/>
      <c r="T630" s="426"/>
      <c r="U630" s="426"/>
      <c r="V630" s="426"/>
      <c r="W630" s="426"/>
      <c r="X630" s="426"/>
      <c r="Y630" s="426"/>
      <c r="Z630" s="426"/>
    </row>
    <row r="631" spans="1:26" ht="15.75" customHeight="1">
      <c r="A631" s="426"/>
      <c r="B631" s="426"/>
      <c r="C631" s="426"/>
      <c r="D631" s="426"/>
      <c r="E631" s="426"/>
      <c r="F631" s="426"/>
      <c r="G631" s="426"/>
      <c r="H631" s="426"/>
      <c r="I631" s="426"/>
      <c r="J631" s="426"/>
      <c r="K631" s="426"/>
      <c r="L631" s="426"/>
      <c r="M631" s="426"/>
      <c r="N631" s="426"/>
      <c r="O631" s="426"/>
      <c r="P631" s="426"/>
      <c r="Q631" s="426"/>
      <c r="R631" s="426"/>
      <c r="S631" s="426"/>
      <c r="T631" s="426"/>
      <c r="U631" s="426"/>
      <c r="V631" s="426"/>
      <c r="W631" s="426"/>
      <c r="X631" s="426"/>
      <c r="Y631" s="426"/>
      <c r="Z631" s="426"/>
    </row>
    <row r="632" spans="1:26" ht="15.75" customHeight="1">
      <c r="A632" s="426"/>
      <c r="B632" s="426"/>
      <c r="C632" s="426"/>
      <c r="D632" s="426"/>
      <c r="E632" s="426"/>
      <c r="F632" s="426"/>
      <c r="G632" s="426"/>
      <c r="H632" s="426"/>
      <c r="I632" s="426"/>
      <c r="J632" s="426"/>
      <c r="K632" s="426"/>
      <c r="L632" s="426"/>
      <c r="M632" s="426"/>
      <c r="N632" s="426"/>
      <c r="O632" s="426"/>
      <c r="P632" s="426"/>
      <c r="Q632" s="426"/>
      <c r="R632" s="426"/>
      <c r="S632" s="426"/>
      <c r="T632" s="426"/>
      <c r="U632" s="426"/>
      <c r="V632" s="426"/>
      <c r="W632" s="426"/>
      <c r="X632" s="426"/>
      <c r="Y632" s="426"/>
      <c r="Z632" s="426"/>
    </row>
    <row r="633" spans="1:26" ht="15.75" customHeight="1">
      <c r="A633" s="426"/>
      <c r="B633" s="426"/>
      <c r="C633" s="426"/>
      <c r="D633" s="426"/>
      <c r="E633" s="426"/>
      <c r="F633" s="426"/>
      <c r="G633" s="426"/>
      <c r="H633" s="426"/>
      <c r="I633" s="426"/>
      <c r="J633" s="426"/>
      <c r="K633" s="426"/>
      <c r="L633" s="426"/>
      <c r="M633" s="426"/>
      <c r="N633" s="426"/>
      <c r="O633" s="426"/>
      <c r="P633" s="426"/>
      <c r="Q633" s="426"/>
      <c r="R633" s="426"/>
      <c r="S633" s="426"/>
      <c r="T633" s="426"/>
      <c r="U633" s="426"/>
      <c r="V633" s="426"/>
      <c r="W633" s="426"/>
      <c r="X633" s="426"/>
      <c r="Y633" s="426"/>
      <c r="Z633" s="426"/>
    </row>
    <row r="634" spans="1:26" ht="15.75" customHeight="1">
      <c r="A634" s="426"/>
      <c r="B634" s="426"/>
      <c r="C634" s="426"/>
      <c r="D634" s="426"/>
      <c r="E634" s="426"/>
      <c r="F634" s="426"/>
      <c r="G634" s="426"/>
      <c r="H634" s="426"/>
      <c r="I634" s="426"/>
      <c r="J634" s="426"/>
      <c r="K634" s="426"/>
      <c r="L634" s="426"/>
      <c r="M634" s="426"/>
      <c r="N634" s="426"/>
      <c r="O634" s="426"/>
      <c r="P634" s="426"/>
      <c r="Q634" s="426"/>
      <c r="R634" s="426"/>
      <c r="S634" s="426"/>
      <c r="T634" s="426"/>
      <c r="U634" s="426"/>
      <c r="V634" s="426"/>
      <c r="W634" s="426"/>
      <c r="X634" s="426"/>
      <c r="Y634" s="426"/>
      <c r="Z634" s="426"/>
    </row>
    <row r="635" spans="1:26" ht="15.75" customHeight="1">
      <c r="A635" s="426"/>
      <c r="B635" s="426"/>
      <c r="C635" s="426"/>
      <c r="D635" s="426"/>
      <c r="E635" s="426"/>
      <c r="F635" s="426"/>
      <c r="G635" s="426"/>
      <c r="H635" s="426"/>
      <c r="I635" s="426"/>
      <c r="J635" s="426"/>
      <c r="K635" s="426"/>
      <c r="L635" s="426"/>
      <c r="M635" s="426"/>
      <c r="N635" s="426"/>
      <c r="O635" s="426"/>
      <c r="P635" s="426"/>
      <c r="Q635" s="426"/>
      <c r="R635" s="426"/>
      <c r="S635" s="426"/>
      <c r="T635" s="426"/>
      <c r="U635" s="426"/>
      <c r="V635" s="426"/>
      <c r="W635" s="426"/>
      <c r="X635" s="426"/>
      <c r="Y635" s="426"/>
      <c r="Z635" s="426"/>
    </row>
    <row r="636" spans="1:26" ht="15.75" customHeight="1">
      <c r="A636" s="426"/>
      <c r="B636" s="426"/>
      <c r="C636" s="426"/>
      <c r="D636" s="426"/>
      <c r="E636" s="426"/>
      <c r="F636" s="426"/>
      <c r="G636" s="426"/>
      <c r="H636" s="426"/>
      <c r="I636" s="426"/>
      <c r="J636" s="426"/>
      <c r="K636" s="426"/>
      <c r="L636" s="426"/>
      <c r="M636" s="426"/>
      <c r="N636" s="426"/>
      <c r="O636" s="426"/>
      <c r="P636" s="426"/>
      <c r="Q636" s="426"/>
      <c r="R636" s="426"/>
      <c r="S636" s="426"/>
      <c r="T636" s="426"/>
      <c r="U636" s="426"/>
      <c r="V636" s="426"/>
      <c r="W636" s="426"/>
      <c r="X636" s="426"/>
      <c r="Y636" s="426"/>
      <c r="Z636" s="426"/>
    </row>
    <row r="637" spans="1:26" ht="15.75" customHeight="1">
      <c r="A637" s="426"/>
      <c r="B637" s="426"/>
      <c r="C637" s="426"/>
      <c r="D637" s="426"/>
      <c r="E637" s="426"/>
      <c r="F637" s="426"/>
      <c r="G637" s="426"/>
      <c r="H637" s="426"/>
      <c r="I637" s="426"/>
      <c r="J637" s="426"/>
      <c r="K637" s="426"/>
      <c r="L637" s="426"/>
      <c r="M637" s="426"/>
      <c r="N637" s="426"/>
      <c r="O637" s="426"/>
      <c r="P637" s="426"/>
      <c r="Q637" s="426"/>
      <c r="R637" s="426"/>
      <c r="S637" s="426"/>
      <c r="T637" s="426"/>
      <c r="U637" s="426"/>
      <c r="V637" s="426"/>
      <c r="W637" s="426"/>
      <c r="X637" s="426"/>
      <c r="Y637" s="426"/>
      <c r="Z637" s="426"/>
    </row>
    <row r="638" spans="1:26" ht="15.75" customHeight="1">
      <c r="A638" s="426"/>
      <c r="B638" s="426"/>
      <c r="C638" s="426"/>
      <c r="D638" s="426"/>
      <c r="E638" s="426"/>
      <c r="F638" s="426"/>
      <c r="G638" s="426"/>
      <c r="H638" s="426"/>
      <c r="I638" s="426"/>
      <c r="J638" s="426"/>
      <c r="K638" s="426"/>
      <c r="L638" s="426"/>
      <c r="M638" s="426"/>
      <c r="N638" s="426"/>
      <c r="O638" s="426"/>
      <c r="P638" s="426"/>
      <c r="Q638" s="426"/>
      <c r="R638" s="426"/>
      <c r="S638" s="426"/>
      <c r="T638" s="426"/>
      <c r="U638" s="426"/>
      <c r="V638" s="426"/>
      <c r="W638" s="426"/>
      <c r="X638" s="426"/>
      <c r="Y638" s="426"/>
      <c r="Z638" s="426"/>
    </row>
    <row r="639" spans="1:26" ht="15.75" customHeight="1">
      <c r="A639" s="426"/>
      <c r="B639" s="426"/>
      <c r="C639" s="426"/>
      <c r="D639" s="426"/>
      <c r="E639" s="426"/>
      <c r="F639" s="426"/>
      <c r="G639" s="426"/>
      <c r="H639" s="426"/>
      <c r="I639" s="426"/>
      <c r="J639" s="426"/>
      <c r="K639" s="426"/>
      <c r="L639" s="426"/>
      <c r="M639" s="426"/>
      <c r="N639" s="426"/>
      <c r="O639" s="426"/>
      <c r="P639" s="426"/>
      <c r="Q639" s="426"/>
      <c r="R639" s="426"/>
      <c r="S639" s="426"/>
      <c r="T639" s="426"/>
      <c r="U639" s="426"/>
      <c r="V639" s="426"/>
      <c r="W639" s="426"/>
      <c r="X639" s="426"/>
      <c r="Y639" s="426"/>
      <c r="Z639" s="426"/>
    </row>
    <row r="640" spans="1:26" ht="15.75" customHeight="1">
      <c r="A640" s="426"/>
      <c r="B640" s="426"/>
      <c r="C640" s="426"/>
      <c r="D640" s="426"/>
      <c r="E640" s="426"/>
      <c r="F640" s="426"/>
      <c r="G640" s="426"/>
      <c r="H640" s="426"/>
      <c r="I640" s="426"/>
      <c r="J640" s="426"/>
      <c r="K640" s="426"/>
      <c r="L640" s="426"/>
      <c r="M640" s="426"/>
      <c r="N640" s="426"/>
      <c r="O640" s="426"/>
      <c r="P640" s="426"/>
      <c r="Q640" s="426"/>
      <c r="R640" s="426"/>
      <c r="S640" s="426"/>
      <c r="T640" s="426"/>
      <c r="U640" s="426"/>
      <c r="V640" s="426"/>
      <c r="W640" s="426"/>
      <c r="X640" s="426"/>
      <c r="Y640" s="426"/>
      <c r="Z640" s="426"/>
    </row>
    <row r="641" spans="1:26" ht="15.75" customHeight="1">
      <c r="A641" s="426"/>
      <c r="B641" s="426"/>
      <c r="C641" s="426"/>
      <c r="D641" s="426"/>
      <c r="E641" s="426"/>
      <c r="F641" s="426"/>
      <c r="G641" s="426"/>
      <c r="H641" s="426"/>
      <c r="I641" s="426"/>
      <c r="J641" s="426"/>
      <c r="K641" s="426"/>
      <c r="L641" s="426"/>
      <c r="M641" s="426"/>
      <c r="N641" s="426"/>
      <c r="O641" s="426"/>
      <c r="P641" s="426"/>
      <c r="Q641" s="426"/>
      <c r="R641" s="426"/>
      <c r="S641" s="426"/>
      <c r="T641" s="426"/>
      <c r="U641" s="426"/>
      <c r="V641" s="426"/>
      <c r="W641" s="426"/>
      <c r="X641" s="426"/>
      <c r="Y641" s="426"/>
      <c r="Z641" s="426"/>
    </row>
    <row r="642" spans="1:26" ht="15.75" customHeight="1">
      <c r="A642" s="426"/>
      <c r="B642" s="426"/>
      <c r="C642" s="426"/>
      <c r="D642" s="426"/>
      <c r="E642" s="426"/>
      <c r="F642" s="426"/>
      <c r="G642" s="426"/>
      <c r="H642" s="426"/>
      <c r="I642" s="426"/>
      <c r="J642" s="426"/>
      <c r="K642" s="426"/>
      <c r="L642" s="426"/>
      <c r="M642" s="426"/>
      <c r="N642" s="426"/>
      <c r="O642" s="426"/>
      <c r="P642" s="426"/>
      <c r="Q642" s="426"/>
      <c r="R642" s="426"/>
      <c r="S642" s="426"/>
      <c r="T642" s="426"/>
      <c r="U642" s="426"/>
      <c r="V642" s="426"/>
      <c r="W642" s="426"/>
      <c r="X642" s="426"/>
      <c r="Y642" s="426"/>
      <c r="Z642" s="426"/>
    </row>
    <row r="643" spans="1:26" ht="15.75" customHeight="1">
      <c r="A643" s="426"/>
      <c r="B643" s="426"/>
      <c r="C643" s="426"/>
      <c r="D643" s="426"/>
      <c r="E643" s="426"/>
      <c r="F643" s="426"/>
      <c r="G643" s="426"/>
      <c r="H643" s="426"/>
      <c r="I643" s="426"/>
      <c r="J643" s="426"/>
      <c r="K643" s="426"/>
      <c r="L643" s="426"/>
      <c r="M643" s="426"/>
      <c r="N643" s="426"/>
      <c r="O643" s="426"/>
      <c r="P643" s="426"/>
      <c r="Q643" s="426"/>
      <c r="R643" s="426"/>
      <c r="S643" s="426"/>
      <c r="T643" s="426"/>
      <c r="U643" s="426"/>
      <c r="V643" s="426"/>
      <c r="W643" s="426"/>
      <c r="X643" s="426"/>
      <c r="Y643" s="426"/>
      <c r="Z643" s="426"/>
    </row>
    <row r="644" spans="1:26" ht="15.75" customHeight="1">
      <c r="A644" s="426"/>
      <c r="B644" s="426"/>
      <c r="C644" s="426"/>
      <c r="D644" s="426"/>
      <c r="E644" s="426"/>
      <c r="F644" s="426"/>
      <c r="G644" s="426"/>
      <c r="H644" s="426"/>
      <c r="I644" s="426"/>
      <c r="J644" s="426"/>
      <c r="K644" s="426"/>
      <c r="L644" s="426"/>
      <c r="M644" s="426"/>
      <c r="N644" s="426"/>
      <c r="O644" s="426"/>
      <c r="P644" s="426"/>
      <c r="Q644" s="426"/>
      <c r="R644" s="426"/>
      <c r="S644" s="426"/>
      <c r="T644" s="426"/>
      <c r="U644" s="426"/>
      <c r="V644" s="426"/>
      <c r="W644" s="426"/>
      <c r="X644" s="426"/>
      <c r="Y644" s="426"/>
      <c r="Z644" s="426"/>
    </row>
    <row r="645" spans="1:26" ht="15.75" customHeight="1">
      <c r="A645" s="426"/>
      <c r="B645" s="426"/>
      <c r="C645" s="426"/>
      <c r="D645" s="426"/>
      <c r="E645" s="426"/>
      <c r="F645" s="426"/>
      <c r="G645" s="426"/>
      <c r="H645" s="426"/>
      <c r="I645" s="426"/>
      <c r="J645" s="426"/>
      <c r="K645" s="426"/>
      <c r="L645" s="426"/>
      <c r="M645" s="426"/>
      <c r="N645" s="426"/>
      <c r="O645" s="426"/>
      <c r="P645" s="426"/>
      <c r="Q645" s="426"/>
      <c r="R645" s="426"/>
      <c r="S645" s="426"/>
      <c r="T645" s="426"/>
      <c r="U645" s="426"/>
      <c r="V645" s="426"/>
      <c r="W645" s="426"/>
      <c r="X645" s="426"/>
      <c r="Y645" s="426"/>
      <c r="Z645" s="426"/>
    </row>
    <row r="646" spans="1:26" ht="15.75" customHeight="1">
      <c r="A646" s="426"/>
      <c r="B646" s="426"/>
      <c r="C646" s="426"/>
      <c r="D646" s="426"/>
      <c r="E646" s="426"/>
      <c r="F646" s="426"/>
      <c r="G646" s="426"/>
      <c r="H646" s="426"/>
      <c r="I646" s="426"/>
      <c r="J646" s="426"/>
      <c r="K646" s="426"/>
      <c r="L646" s="426"/>
      <c r="M646" s="426"/>
      <c r="N646" s="426"/>
      <c r="O646" s="426"/>
      <c r="P646" s="426"/>
      <c r="Q646" s="426"/>
      <c r="R646" s="426"/>
      <c r="S646" s="426"/>
      <c r="T646" s="426"/>
      <c r="U646" s="426"/>
      <c r="V646" s="426"/>
      <c r="W646" s="426"/>
      <c r="X646" s="426"/>
      <c r="Y646" s="426"/>
      <c r="Z646" s="426"/>
    </row>
    <row r="647" spans="1:26" ht="15.75" customHeight="1">
      <c r="A647" s="426"/>
      <c r="B647" s="426"/>
      <c r="C647" s="426"/>
      <c r="D647" s="426"/>
      <c r="E647" s="426"/>
      <c r="F647" s="426"/>
      <c r="G647" s="426"/>
      <c r="H647" s="426"/>
      <c r="I647" s="426"/>
      <c r="J647" s="426"/>
      <c r="K647" s="426"/>
      <c r="L647" s="426"/>
      <c r="M647" s="426"/>
      <c r="N647" s="426"/>
      <c r="O647" s="426"/>
      <c r="P647" s="426"/>
      <c r="Q647" s="426"/>
      <c r="R647" s="426"/>
      <c r="S647" s="426"/>
      <c r="T647" s="426"/>
      <c r="U647" s="426"/>
      <c r="V647" s="426"/>
      <c r="W647" s="426"/>
      <c r="X647" s="426"/>
      <c r="Y647" s="426"/>
      <c r="Z647" s="426"/>
    </row>
    <row r="648" spans="1:26" ht="15.75" customHeight="1">
      <c r="A648" s="426"/>
      <c r="B648" s="426"/>
      <c r="C648" s="426"/>
      <c r="D648" s="426"/>
      <c r="E648" s="426"/>
      <c r="F648" s="426"/>
      <c r="G648" s="426"/>
      <c r="H648" s="426"/>
      <c r="I648" s="426"/>
      <c r="J648" s="426"/>
      <c r="K648" s="426"/>
      <c r="L648" s="426"/>
      <c r="M648" s="426"/>
      <c r="N648" s="426"/>
      <c r="O648" s="426"/>
      <c r="P648" s="426"/>
      <c r="Q648" s="426"/>
      <c r="R648" s="426"/>
      <c r="S648" s="426"/>
      <c r="T648" s="426"/>
      <c r="U648" s="426"/>
      <c r="V648" s="426"/>
      <c r="W648" s="426"/>
      <c r="X648" s="426"/>
      <c r="Y648" s="426"/>
      <c r="Z648" s="426"/>
    </row>
    <row r="649" spans="1:26" ht="15.75" customHeight="1">
      <c r="A649" s="426"/>
      <c r="B649" s="426"/>
      <c r="C649" s="426"/>
      <c r="D649" s="426"/>
      <c r="E649" s="426"/>
      <c r="F649" s="426"/>
      <c r="G649" s="426"/>
      <c r="H649" s="426"/>
      <c r="I649" s="426"/>
      <c r="J649" s="426"/>
      <c r="K649" s="426"/>
      <c r="L649" s="426"/>
      <c r="M649" s="426"/>
      <c r="N649" s="426"/>
      <c r="O649" s="426"/>
      <c r="P649" s="426"/>
      <c r="Q649" s="426"/>
      <c r="R649" s="426"/>
      <c r="S649" s="426"/>
      <c r="T649" s="426"/>
      <c r="U649" s="426"/>
      <c r="V649" s="426"/>
      <c r="W649" s="426"/>
      <c r="X649" s="426"/>
      <c r="Y649" s="426"/>
      <c r="Z649" s="426"/>
    </row>
    <row r="650" spans="1:26" ht="15.75" customHeight="1">
      <c r="A650" s="426"/>
      <c r="B650" s="426"/>
      <c r="C650" s="426"/>
      <c r="D650" s="426"/>
      <c r="E650" s="426"/>
      <c r="F650" s="426"/>
      <c r="G650" s="426"/>
      <c r="H650" s="426"/>
      <c r="I650" s="426"/>
      <c r="J650" s="426"/>
      <c r="K650" s="426"/>
      <c r="L650" s="426"/>
      <c r="M650" s="426"/>
      <c r="N650" s="426"/>
      <c r="O650" s="426"/>
      <c r="P650" s="426"/>
      <c r="Q650" s="426"/>
      <c r="R650" s="426"/>
      <c r="S650" s="426"/>
      <c r="T650" s="426"/>
      <c r="U650" s="426"/>
      <c r="V650" s="426"/>
      <c r="W650" s="426"/>
      <c r="X650" s="426"/>
      <c r="Y650" s="426"/>
      <c r="Z650" s="426"/>
    </row>
    <row r="651" spans="1:26" ht="15.75" customHeight="1">
      <c r="A651" s="426"/>
      <c r="B651" s="426"/>
      <c r="C651" s="426"/>
      <c r="D651" s="426"/>
      <c r="E651" s="426"/>
      <c r="F651" s="426"/>
      <c r="G651" s="426"/>
      <c r="H651" s="426"/>
      <c r="I651" s="426"/>
      <c r="J651" s="426"/>
      <c r="K651" s="426"/>
      <c r="L651" s="426"/>
      <c r="M651" s="426"/>
      <c r="N651" s="426"/>
      <c r="O651" s="426"/>
      <c r="P651" s="426"/>
      <c r="Q651" s="426"/>
      <c r="R651" s="426"/>
      <c r="S651" s="426"/>
      <c r="T651" s="426"/>
      <c r="U651" s="426"/>
      <c r="V651" s="426"/>
      <c r="W651" s="426"/>
      <c r="X651" s="426"/>
      <c r="Y651" s="426"/>
      <c r="Z651" s="426"/>
    </row>
    <row r="652" spans="1:26" ht="15.75" customHeight="1">
      <c r="A652" s="426"/>
      <c r="B652" s="426"/>
      <c r="C652" s="426"/>
      <c r="D652" s="426"/>
      <c r="E652" s="426"/>
      <c r="F652" s="426"/>
      <c r="G652" s="426"/>
      <c r="H652" s="426"/>
      <c r="I652" s="426"/>
      <c r="J652" s="426"/>
      <c r="K652" s="426"/>
      <c r="L652" s="426"/>
      <c r="M652" s="426"/>
      <c r="N652" s="426"/>
      <c r="O652" s="426"/>
      <c r="P652" s="426"/>
      <c r="Q652" s="426"/>
      <c r="R652" s="426"/>
      <c r="S652" s="426"/>
      <c r="T652" s="426"/>
      <c r="U652" s="426"/>
      <c r="V652" s="426"/>
      <c r="W652" s="426"/>
      <c r="X652" s="426"/>
      <c r="Y652" s="426"/>
      <c r="Z652" s="426"/>
    </row>
    <row r="653" spans="1:26" ht="15.75" customHeight="1">
      <c r="A653" s="426"/>
      <c r="B653" s="426"/>
      <c r="C653" s="426"/>
      <c r="D653" s="426"/>
      <c r="E653" s="426"/>
      <c r="F653" s="426"/>
      <c r="G653" s="426"/>
      <c r="H653" s="426"/>
      <c r="I653" s="426"/>
      <c r="J653" s="426"/>
      <c r="K653" s="426"/>
      <c r="L653" s="426"/>
      <c r="M653" s="426"/>
      <c r="N653" s="426"/>
      <c r="O653" s="426"/>
      <c r="P653" s="426"/>
      <c r="Q653" s="426"/>
      <c r="R653" s="426"/>
      <c r="S653" s="426"/>
      <c r="T653" s="426"/>
      <c r="U653" s="426"/>
      <c r="V653" s="426"/>
      <c r="W653" s="426"/>
      <c r="X653" s="426"/>
      <c r="Y653" s="426"/>
      <c r="Z653" s="426"/>
    </row>
    <row r="654" spans="1:26" ht="15.75" customHeight="1">
      <c r="A654" s="426"/>
      <c r="B654" s="426"/>
      <c r="C654" s="426"/>
      <c r="D654" s="426"/>
      <c r="E654" s="426"/>
      <c r="F654" s="426"/>
      <c r="G654" s="426"/>
      <c r="H654" s="426"/>
      <c r="I654" s="426"/>
      <c r="J654" s="426"/>
      <c r="K654" s="426"/>
      <c r="L654" s="426"/>
      <c r="M654" s="426"/>
      <c r="N654" s="426"/>
      <c r="O654" s="426"/>
      <c r="P654" s="426"/>
      <c r="Q654" s="426"/>
      <c r="R654" s="426"/>
      <c r="S654" s="426"/>
      <c r="T654" s="426"/>
      <c r="U654" s="426"/>
      <c r="V654" s="426"/>
      <c r="W654" s="426"/>
      <c r="X654" s="426"/>
      <c r="Y654" s="426"/>
      <c r="Z654" s="426"/>
    </row>
    <row r="655" spans="1:26" ht="15.75" customHeight="1">
      <c r="A655" s="426"/>
      <c r="B655" s="426"/>
      <c r="C655" s="426"/>
      <c r="D655" s="426"/>
      <c r="E655" s="426"/>
      <c r="F655" s="426"/>
      <c r="G655" s="426"/>
      <c r="H655" s="426"/>
      <c r="I655" s="426"/>
      <c r="J655" s="426"/>
      <c r="K655" s="426"/>
      <c r="L655" s="426"/>
      <c r="M655" s="426"/>
      <c r="N655" s="426"/>
      <c r="O655" s="426"/>
      <c r="P655" s="426"/>
      <c r="Q655" s="426"/>
      <c r="R655" s="426"/>
      <c r="S655" s="426"/>
      <c r="T655" s="426"/>
      <c r="U655" s="426"/>
      <c r="V655" s="426"/>
      <c r="W655" s="426"/>
      <c r="X655" s="426"/>
      <c r="Y655" s="426"/>
      <c r="Z655" s="426"/>
    </row>
    <row r="656" spans="1:26" ht="15.75" customHeight="1">
      <c r="A656" s="426"/>
      <c r="B656" s="426"/>
      <c r="C656" s="426"/>
      <c r="D656" s="426"/>
      <c r="E656" s="426"/>
      <c r="F656" s="426"/>
      <c r="G656" s="426"/>
      <c r="H656" s="426"/>
      <c r="I656" s="426"/>
      <c r="J656" s="426"/>
      <c r="K656" s="426"/>
      <c r="L656" s="426"/>
      <c r="M656" s="426"/>
      <c r="N656" s="426"/>
      <c r="O656" s="426"/>
      <c r="P656" s="426"/>
      <c r="Q656" s="426"/>
      <c r="R656" s="426"/>
      <c r="S656" s="426"/>
      <c r="T656" s="426"/>
      <c r="U656" s="426"/>
      <c r="V656" s="426"/>
      <c r="W656" s="426"/>
      <c r="X656" s="426"/>
      <c r="Y656" s="426"/>
      <c r="Z656" s="426"/>
    </row>
    <row r="657" spans="1:26" ht="15.75" customHeight="1">
      <c r="A657" s="426"/>
      <c r="B657" s="426"/>
      <c r="C657" s="426"/>
      <c r="D657" s="426"/>
      <c r="E657" s="426"/>
      <c r="F657" s="426"/>
      <c r="G657" s="426"/>
      <c r="H657" s="426"/>
      <c r="I657" s="426"/>
      <c r="J657" s="426"/>
      <c r="K657" s="426"/>
      <c r="L657" s="426"/>
      <c r="M657" s="426"/>
      <c r="N657" s="426"/>
      <c r="O657" s="426"/>
      <c r="P657" s="426"/>
      <c r="Q657" s="426"/>
      <c r="R657" s="426"/>
      <c r="S657" s="426"/>
      <c r="T657" s="426"/>
      <c r="U657" s="426"/>
      <c r="V657" s="426"/>
      <c r="W657" s="426"/>
      <c r="X657" s="426"/>
      <c r="Y657" s="426"/>
      <c r="Z657" s="426"/>
    </row>
    <row r="658" spans="1:26" ht="15.75" customHeight="1">
      <c r="A658" s="426"/>
      <c r="B658" s="426"/>
      <c r="C658" s="426"/>
      <c r="D658" s="426"/>
      <c r="E658" s="426"/>
      <c r="F658" s="426"/>
      <c r="G658" s="426"/>
      <c r="H658" s="426"/>
      <c r="I658" s="426"/>
      <c r="J658" s="426"/>
      <c r="K658" s="426"/>
      <c r="L658" s="426"/>
      <c r="M658" s="426"/>
      <c r="N658" s="426"/>
      <c r="O658" s="426"/>
      <c r="P658" s="426"/>
      <c r="Q658" s="426"/>
      <c r="R658" s="426"/>
      <c r="S658" s="426"/>
      <c r="T658" s="426"/>
      <c r="U658" s="426"/>
      <c r="V658" s="426"/>
      <c r="W658" s="426"/>
      <c r="X658" s="426"/>
      <c r="Y658" s="426"/>
      <c r="Z658" s="426"/>
    </row>
    <row r="659" spans="1:26" ht="15.75" customHeight="1">
      <c r="A659" s="426"/>
      <c r="B659" s="426"/>
      <c r="C659" s="426"/>
      <c r="D659" s="426"/>
      <c r="E659" s="426"/>
      <c r="F659" s="426"/>
      <c r="G659" s="426"/>
      <c r="H659" s="426"/>
      <c r="I659" s="426"/>
      <c r="J659" s="426"/>
      <c r="K659" s="426"/>
      <c r="L659" s="426"/>
      <c r="M659" s="426"/>
      <c r="N659" s="426"/>
      <c r="O659" s="426"/>
      <c r="P659" s="426"/>
      <c r="Q659" s="426"/>
      <c r="R659" s="426"/>
      <c r="S659" s="426"/>
      <c r="T659" s="426"/>
      <c r="U659" s="426"/>
      <c r="V659" s="426"/>
      <c r="W659" s="426"/>
      <c r="X659" s="426"/>
      <c r="Y659" s="426"/>
      <c r="Z659" s="426"/>
    </row>
    <row r="660" spans="1:26" ht="15.75" customHeight="1">
      <c r="A660" s="426"/>
      <c r="B660" s="426"/>
      <c r="C660" s="426"/>
      <c r="D660" s="426"/>
      <c r="E660" s="426"/>
      <c r="F660" s="426"/>
      <c r="G660" s="426"/>
      <c r="H660" s="426"/>
      <c r="I660" s="426"/>
      <c r="J660" s="426"/>
      <c r="K660" s="426"/>
      <c r="L660" s="426"/>
      <c r="M660" s="426"/>
      <c r="N660" s="426"/>
      <c r="O660" s="426"/>
      <c r="P660" s="426"/>
      <c r="Q660" s="426"/>
      <c r="R660" s="426"/>
      <c r="S660" s="426"/>
      <c r="T660" s="426"/>
      <c r="U660" s="426"/>
      <c r="V660" s="426"/>
      <c r="W660" s="426"/>
      <c r="X660" s="426"/>
      <c r="Y660" s="426"/>
      <c r="Z660" s="426"/>
    </row>
    <row r="661" spans="1:26" ht="15.75" customHeight="1">
      <c r="A661" s="426"/>
      <c r="B661" s="426"/>
      <c r="C661" s="426"/>
      <c r="D661" s="426"/>
      <c r="E661" s="426"/>
      <c r="F661" s="426"/>
      <c r="G661" s="426"/>
      <c r="H661" s="426"/>
      <c r="I661" s="426"/>
      <c r="J661" s="426"/>
      <c r="K661" s="426"/>
      <c r="L661" s="426"/>
      <c r="M661" s="426"/>
      <c r="N661" s="426"/>
      <c r="O661" s="426"/>
      <c r="P661" s="426"/>
      <c r="Q661" s="426"/>
      <c r="R661" s="426"/>
      <c r="S661" s="426"/>
      <c r="T661" s="426"/>
      <c r="U661" s="426"/>
      <c r="V661" s="426"/>
      <c r="W661" s="426"/>
      <c r="X661" s="426"/>
      <c r="Y661" s="426"/>
      <c r="Z661" s="426"/>
    </row>
    <row r="662" spans="1:26" ht="15.75" customHeight="1">
      <c r="A662" s="426"/>
      <c r="B662" s="426"/>
      <c r="C662" s="426"/>
      <c r="D662" s="426"/>
      <c r="E662" s="426"/>
      <c r="F662" s="426"/>
      <c r="G662" s="426"/>
      <c r="H662" s="426"/>
      <c r="I662" s="426"/>
      <c r="J662" s="426"/>
      <c r="K662" s="426"/>
      <c r="L662" s="426"/>
      <c r="M662" s="426"/>
      <c r="N662" s="426"/>
      <c r="O662" s="426"/>
      <c r="P662" s="426"/>
      <c r="Q662" s="426"/>
      <c r="R662" s="426"/>
      <c r="S662" s="426"/>
      <c r="T662" s="426"/>
      <c r="U662" s="426"/>
      <c r="V662" s="426"/>
      <c r="W662" s="426"/>
      <c r="X662" s="426"/>
      <c r="Y662" s="426"/>
      <c r="Z662" s="426"/>
    </row>
    <row r="663" spans="1:26" ht="15.75" customHeight="1">
      <c r="A663" s="426"/>
      <c r="B663" s="426"/>
      <c r="C663" s="426"/>
      <c r="D663" s="426"/>
      <c r="E663" s="426"/>
      <c r="F663" s="426"/>
      <c r="G663" s="426"/>
      <c r="H663" s="426"/>
      <c r="I663" s="426"/>
      <c r="J663" s="426"/>
      <c r="K663" s="426"/>
      <c r="L663" s="426"/>
      <c r="M663" s="426"/>
      <c r="N663" s="426"/>
      <c r="O663" s="426"/>
      <c r="P663" s="426"/>
      <c r="Q663" s="426"/>
      <c r="R663" s="426"/>
      <c r="S663" s="426"/>
      <c r="T663" s="426"/>
      <c r="U663" s="426"/>
      <c r="V663" s="426"/>
      <c r="W663" s="426"/>
      <c r="X663" s="426"/>
      <c r="Y663" s="426"/>
      <c r="Z663" s="426"/>
    </row>
    <row r="664" spans="1:26" ht="15.75" customHeight="1">
      <c r="A664" s="426"/>
      <c r="B664" s="426"/>
      <c r="C664" s="426"/>
      <c r="D664" s="426"/>
      <c r="E664" s="426"/>
      <c r="F664" s="426"/>
      <c r="G664" s="426"/>
      <c r="H664" s="426"/>
      <c r="I664" s="426"/>
      <c r="J664" s="426"/>
      <c r="K664" s="426"/>
      <c r="L664" s="426"/>
      <c r="M664" s="426"/>
      <c r="N664" s="426"/>
      <c r="O664" s="426"/>
      <c r="P664" s="426"/>
      <c r="Q664" s="426"/>
      <c r="R664" s="426"/>
      <c r="S664" s="426"/>
      <c r="T664" s="426"/>
      <c r="U664" s="426"/>
      <c r="V664" s="426"/>
      <c r="W664" s="426"/>
      <c r="X664" s="426"/>
      <c r="Y664" s="426"/>
      <c r="Z664" s="426"/>
    </row>
    <row r="665" spans="1:26" ht="15.75" customHeight="1">
      <c r="A665" s="426"/>
      <c r="B665" s="426"/>
      <c r="C665" s="426"/>
      <c r="D665" s="426"/>
      <c r="E665" s="426"/>
      <c r="F665" s="426"/>
      <c r="G665" s="426"/>
      <c r="H665" s="426"/>
      <c r="I665" s="426"/>
      <c r="J665" s="426"/>
      <c r="K665" s="426"/>
      <c r="L665" s="426"/>
      <c r="M665" s="426"/>
      <c r="N665" s="426"/>
      <c r="O665" s="426"/>
      <c r="P665" s="426"/>
      <c r="Q665" s="426"/>
      <c r="R665" s="426"/>
      <c r="S665" s="426"/>
      <c r="T665" s="426"/>
      <c r="U665" s="426"/>
      <c r="V665" s="426"/>
      <c r="W665" s="426"/>
      <c r="X665" s="426"/>
      <c r="Y665" s="426"/>
      <c r="Z665" s="426"/>
    </row>
    <row r="666" spans="1:26" ht="15.75" customHeight="1">
      <c r="A666" s="426"/>
      <c r="B666" s="426"/>
      <c r="C666" s="426"/>
      <c r="D666" s="426"/>
      <c r="E666" s="426"/>
      <c r="F666" s="426"/>
      <c r="G666" s="426"/>
      <c r="H666" s="426"/>
      <c r="I666" s="426"/>
      <c r="J666" s="426"/>
      <c r="K666" s="426"/>
      <c r="L666" s="426"/>
      <c r="M666" s="426"/>
      <c r="N666" s="426"/>
      <c r="O666" s="426"/>
      <c r="P666" s="426"/>
      <c r="Q666" s="426"/>
      <c r="R666" s="426"/>
      <c r="S666" s="426"/>
      <c r="T666" s="426"/>
      <c r="U666" s="426"/>
      <c r="V666" s="426"/>
      <c r="W666" s="426"/>
      <c r="X666" s="426"/>
      <c r="Y666" s="426"/>
      <c r="Z666" s="426"/>
    </row>
    <row r="667" spans="1:26" ht="15.75" customHeight="1">
      <c r="A667" s="426"/>
      <c r="B667" s="426"/>
      <c r="C667" s="426"/>
      <c r="D667" s="426"/>
      <c r="E667" s="426"/>
      <c r="F667" s="426"/>
      <c r="G667" s="426"/>
      <c r="H667" s="426"/>
      <c r="I667" s="426"/>
      <c r="J667" s="426"/>
      <c r="K667" s="426"/>
      <c r="L667" s="426"/>
      <c r="M667" s="426"/>
      <c r="N667" s="426"/>
      <c r="O667" s="426"/>
      <c r="P667" s="426"/>
      <c r="Q667" s="426"/>
      <c r="R667" s="426"/>
      <c r="S667" s="426"/>
      <c r="T667" s="426"/>
      <c r="U667" s="426"/>
      <c r="V667" s="426"/>
      <c r="W667" s="426"/>
      <c r="X667" s="426"/>
      <c r="Y667" s="426"/>
      <c r="Z667" s="426"/>
    </row>
    <row r="668" spans="1:26" ht="15.75" customHeight="1">
      <c r="A668" s="426"/>
      <c r="B668" s="426"/>
      <c r="C668" s="426"/>
      <c r="D668" s="426"/>
      <c r="E668" s="426"/>
      <c r="F668" s="426"/>
      <c r="G668" s="426"/>
      <c r="H668" s="426"/>
      <c r="I668" s="426"/>
      <c r="J668" s="426"/>
      <c r="K668" s="426"/>
      <c r="L668" s="426"/>
      <c r="M668" s="426"/>
      <c r="N668" s="426"/>
      <c r="O668" s="426"/>
      <c r="P668" s="426"/>
      <c r="Q668" s="426"/>
      <c r="R668" s="426"/>
      <c r="S668" s="426"/>
      <c r="T668" s="426"/>
      <c r="U668" s="426"/>
      <c r="V668" s="426"/>
      <c r="W668" s="426"/>
      <c r="X668" s="426"/>
      <c r="Y668" s="426"/>
      <c r="Z668" s="426"/>
    </row>
    <row r="669" spans="1:26" ht="15.75" customHeight="1">
      <c r="A669" s="426"/>
      <c r="B669" s="426"/>
      <c r="C669" s="426"/>
      <c r="D669" s="426"/>
      <c r="E669" s="426"/>
      <c r="F669" s="426"/>
      <c r="G669" s="426"/>
      <c r="H669" s="426"/>
      <c r="I669" s="426"/>
      <c r="J669" s="426"/>
      <c r="K669" s="426"/>
      <c r="L669" s="426"/>
      <c r="M669" s="426"/>
      <c r="N669" s="426"/>
      <c r="O669" s="426"/>
      <c r="P669" s="426"/>
      <c r="Q669" s="426"/>
      <c r="R669" s="426"/>
      <c r="S669" s="426"/>
      <c r="T669" s="426"/>
      <c r="U669" s="426"/>
      <c r="V669" s="426"/>
      <c r="W669" s="426"/>
      <c r="X669" s="426"/>
      <c r="Y669" s="426"/>
      <c r="Z669" s="426"/>
    </row>
    <row r="670" spans="1:26" ht="15.75" customHeight="1">
      <c r="A670" s="426"/>
      <c r="B670" s="426"/>
      <c r="C670" s="426"/>
      <c r="D670" s="426"/>
      <c r="E670" s="426"/>
      <c r="F670" s="426"/>
      <c r="G670" s="426"/>
      <c r="H670" s="426"/>
      <c r="I670" s="426"/>
      <c r="J670" s="426"/>
      <c r="K670" s="426"/>
      <c r="L670" s="426"/>
      <c r="M670" s="426"/>
      <c r="N670" s="426"/>
      <c r="O670" s="426"/>
      <c r="P670" s="426"/>
      <c r="Q670" s="426"/>
      <c r="R670" s="426"/>
      <c r="S670" s="426"/>
      <c r="T670" s="426"/>
      <c r="U670" s="426"/>
      <c r="V670" s="426"/>
      <c r="W670" s="426"/>
      <c r="X670" s="426"/>
      <c r="Y670" s="426"/>
      <c r="Z670" s="426"/>
    </row>
    <row r="671" spans="1:26" ht="15.75" customHeight="1">
      <c r="A671" s="426"/>
      <c r="B671" s="426"/>
      <c r="C671" s="426"/>
      <c r="D671" s="426"/>
      <c r="E671" s="426"/>
      <c r="F671" s="426"/>
      <c r="G671" s="426"/>
      <c r="H671" s="426"/>
      <c r="I671" s="426"/>
      <c r="J671" s="426"/>
      <c r="K671" s="426"/>
      <c r="L671" s="426"/>
      <c r="M671" s="426"/>
      <c r="N671" s="426"/>
      <c r="O671" s="426"/>
      <c r="P671" s="426"/>
      <c r="Q671" s="426"/>
      <c r="R671" s="426"/>
      <c r="S671" s="426"/>
      <c r="T671" s="426"/>
      <c r="U671" s="426"/>
      <c r="V671" s="426"/>
      <c r="W671" s="426"/>
      <c r="X671" s="426"/>
      <c r="Y671" s="426"/>
      <c r="Z671" s="426"/>
    </row>
    <row r="672" spans="1:26" ht="15.75" customHeight="1">
      <c r="A672" s="426"/>
      <c r="B672" s="426"/>
      <c r="C672" s="426"/>
      <c r="D672" s="426"/>
      <c r="E672" s="426"/>
      <c r="F672" s="426"/>
      <c r="G672" s="426"/>
      <c r="H672" s="426"/>
      <c r="I672" s="426"/>
      <c r="J672" s="426"/>
      <c r="K672" s="426"/>
      <c r="L672" s="426"/>
      <c r="M672" s="426"/>
      <c r="N672" s="426"/>
      <c r="O672" s="426"/>
      <c r="P672" s="426"/>
      <c r="Q672" s="426"/>
      <c r="R672" s="426"/>
      <c r="S672" s="426"/>
      <c r="T672" s="426"/>
      <c r="U672" s="426"/>
      <c r="V672" s="426"/>
      <c r="W672" s="426"/>
      <c r="X672" s="426"/>
      <c r="Y672" s="426"/>
      <c r="Z672" s="426"/>
    </row>
    <row r="673" spans="1:26" ht="15.75" customHeight="1">
      <c r="A673" s="426"/>
      <c r="B673" s="426"/>
      <c r="C673" s="426"/>
      <c r="D673" s="426"/>
      <c r="E673" s="426"/>
      <c r="F673" s="426"/>
      <c r="G673" s="426"/>
      <c r="H673" s="426"/>
      <c r="I673" s="426"/>
      <c r="J673" s="426"/>
      <c r="K673" s="426"/>
      <c r="L673" s="426"/>
      <c r="M673" s="426"/>
      <c r="N673" s="426"/>
      <c r="O673" s="426"/>
      <c r="P673" s="426"/>
      <c r="Q673" s="426"/>
      <c r="R673" s="426"/>
      <c r="S673" s="426"/>
      <c r="T673" s="426"/>
      <c r="U673" s="426"/>
      <c r="V673" s="426"/>
      <c r="W673" s="426"/>
      <c r="X673" s="426"/>
      <c r="Y673" s="426"/>
      <c r="Z673" s="426"/>
    </row>
    <row r="674" spans="1:26" ht="15.75" customHeight="1">
      <c r="A674" s="426"/>
      <c r="B674" s="426"/>
      <c r="C674" s="426"/>
      <c r="D674" s="426"/>
      <c r="E674" s="426"/>
      <c r="F674" s="426"/>
      <c r="G674" s="426"/>
      <c r="H674" s="426"/>
      <c r="I674" s="426"/>
      <c r="J674" s="426"/>
      <c r="K674" s="426"/>
      <c r="L674" s="426"/>
      <c r="M674" s="426"/>
      <c r="N674" s="426"/>
      <c r="O674" s="426"/>
      <c r="P674" s="426"/>
      <c r="Q674" s="426"/>
      <c r="R674" s="426"/>
      <c r="S674" s="426"/>
      <c r="T674" s="426"/>
      <c r="U674" s="426"/>
      <c r="V674" s="426"/>
      <c r="W674" s="426"/>
      <c r="X674" s="426"/>
      <c r="Y674" s="426"/>
      <c r="Z674" s="426"/>
    </row>
    <row r="675" spans="1:26" ht="15.75" customHeight="1">
      <c r="A675" s="426"/>
      <c r="B675" s="426"/>
      <c r="C675" s="426"/>
      <c r="D675" s="426"/>
      <c r="E675" s="426"/>
      <c r="F675" s="426"/>
      <c r="G675" s="426"/>
      <c r="H675" s="426"/>
      <c r="I675" s="426"/>
      <c r="J675" s="426"/>
      <c r="K675" s="426"/>
      <c r="L675" s="426"/>
      <c r="M675" s="426"/>
      <c r="N675" s="426"/>
      <c r="O675" s="426"/>
      <c r="P675" s="426"/>
      <c r="Q675" s="426"/>
      <c r="R675" s="426"/>
      <c r="S675" s="426"/>
      <c r="T675" s="426"/>
      <c r="U675" s="426"/>
      <c r="V675" s="426"/>
      <c r="W675" s="426"/>
      <c r="X675" s="426"/>
      <c r="Y675" s="426"/>
      <c r="Z675" s="426"/>
    </row>
    <row r="676" spans="1:26" ht="15.75" customHeight="1">
      <c r="A676" s="426"/>
      <c r="B676" s="426"/>
      <c r="C676" s="426"/>
      <c r="D676" s="426"/>
      <c r="E676" s="426"/>
      <c r="F676" s="426"/>
      <c r="G676" s="426"/>
      <c r="H676" s="426"/>
      <c r="I676" s="426"/>
      <c r="J676" s="426"/>
      <c r="K676" s="426"/>
      <c r="L676" s="426"/>
      <c r="M676" s="426"/>
      <c r="N676" s="426"/>
      <c r="O676" s="426"/>
      <c r="P676" s="426"/>
      <c r="Q676" s="426"/>
      <c r="R676" s="426"/>
      <c r="S676" s="426"/>
      <c r="T676" s="426"/>
      <c r="U676" s="426"/>
      <c r="V676" s="426"/>
      <c r="W676" s="426"/>
      <c r="X676" s="426"/>
      <c r="Y676" s="426"/>
      <c r="Z676" s="426"/>
    </row>
    <row r="677" spans="1:26" ht="15.75" customHeight="1">
      <c r="A677" s="426"/>
      <c r="B677" s="426"/>
      <c r="C677" s="426"/>
      <c r="D677" s="426"/>
      <c r="E677" s="426"/>
      <c r="F677" s="426"/>
      <c r="G677" s="426"/>
      <c r="H677" s="426"/>
      <c r="I677" s="426"/>
      <c r="J677" s="426"/>
      <c r="K677" s="426"/>
      <c r="L677" s="426"/>
      <c r="M677" s="426"/>
      <c r="N677" s="426"/>
      <c r="O677" s="426"/>
      <c r="P677" s="426"/>
      <c r="Q677" s="426"/>
      <c r="R677" s="426"/>
      <c r="S677" s="426"/>
      <c r="T677" s="426"/>
      <c r="U677" s="426"/>
      <c r="V677" s="426"/>
      <c r="W677" s="426"/>
      <c r="X677" s="426"/>
      <c r="Y677" s="426"/>
      <c r="Z677" s="426"/>
    </row>
    <row r="678" spans="1:26" ht="15.75" customHeight="1">
      <c r="A678" s="426"/>
      <c r="B678" s="426"/>
      <c r="C678" s="426"/>
      <c r="D678" s="426"/>
      <c r="E678" s="426"/>
      <c r="F678" s="426"/>
      <c r="G678" s="426"/>
      <c r="H678" s="426"/>
      <c r="I678" s="426"/>
      <c r="J678" s="426"/>
      <c r="K678" s="426"/>
      <c r="L678" s="426"/>
      <c r="M678" s="426"/>
      <c r="N678" s="426"/>
      <c r="O678" s="426"/>
      <c r="P678" s="426"/>
      <c r="Q678" s="426"/>
      <c r="R678" s="426"/>
      <c r="S678" s="426"/>
      <c r="T678" s="426"/>
      <c r="U678" s="426"/>
      <c r="V678" s="426"/>
      <c r="W678" s="426"/>
      <c r="X678" s="426"/>
      <c r="Y678" s="426"/>
      <c r="Z678" s="426"/>
    </row>
    <row r="679" spans="1:26" ht="15.75" customHeight="1">
      <c r="A679" s="426"/>
      <c r="B679" s="426"/>
      <c r="C679" s="426"/>
      <c r="D679" s="426"/>
      <c r="E679" s="426"/>
      <c r="F679" s="426"/>
      <c r="G679" s="426"/>
      <c r="H679" s="426"/>
      <c r="I679" s="426"/>
      <c r="J679" s="426"/>
      <c r="K679" s="426"/>
      <c r="L679" s="426"/>
      <c r="M679" s="426"/>
      <c r="N679" s="426"/>
      <c r="O679" s="426"/>
      <c r="P679" s="426"/>
      <c r="Q679" s="426"/>
      <c r="R679" s="426"/>
      <c r="S679" s="426"/>
      <c r="T679" s="426"/>
      <c r="U679" s="426"/>
      <c r="V679" s="426"/>
      <c r="W679" s="426"/>
      <c r="X679" s="426"/>
      <c r="Y679" s="426"/>
      <c r="Z679" s="426"/>
    </row>
    <row r="680" spans="1:26" ht="15.75" customHeight="1">
      <c r="A680" s="426"/>
      <c r="B680" s="426"/>
      <c r="C680" s="426"/>
      <c r="D680" s="426"/>
      <c r="E680" s="426"/>
      <c r="F680" s="426"/>
      <c r="G680" s="426"/>
      <c r="H680" s="426"/>
      <c r="I680" s="426"/>
      <c r="J680" s="426"/>
      <c r="K680" s="426"/>
      <c r="L680" s="426"/>
      <c r="M680" s="426"/>
      <c r="N680" s="426"/>
      <c r="O680" s="426"/>
      <c r="P680" s="426"/>
      <c r="Q680" s="426"/>
      <c r="R680" s="426"/>
      <c r="S680" s="426"/>
      <c r="T680" s="426"/>
      <c r="U680" s="426"/>
      <c r="V680" s="426"/>
      <c r="W680" s="426"/>
      <c r="X680" s="426"/>
      <c r="Y680" s="426"/>
      <c r="Z680" s="426"/>
    </row>
    <row r="681" spans="1:26" ht="15.75" customHeight="1">
      <c r="A681" s="426"/>
      <c r="B681" s="426"/>
      <c r="C681" s="426"/>
      <c r="D681" s="426"/>
      <c r="E681" s="426"/>
      <c r="F681" s="426"/>
      <c r="G681" s="426"/>
      <c r="H681" s="426"/>
      <c r="I681" s="426"/>
      <c r="J681" s="426"/>
      <c r="K681" s="426"/>
      <c r="L681" s="426"/>
      <c r="M681" s="426"/>
      <c r="N681" s="426"/>
      <c r="O681" s="426"/>
      <c r="P681" s="426"/>
      <c r="Q681" s="426"/>
      <c r="R681" s="426"/>
      <c r="S681" s="426"/>
      <c r="T681" s="426"/>
      <c r="U681" s="426"/>
      <c r="V681" s="426"/>
      <c r="W681" s="426"/>
      <c r="X681" s="426"/>
      <c r="Y681" s="426"/>
      <c r="Z681" s="426"/>
    </row>
    <row r="682" spans="1:26" ht="15.75" customHeight="1">
      <c r="A682" s="426"/>
      <c r="B682" s="426"/>
      <c r="C682" s="426"/>
      <c r="D682" s="426"/>
      <c r="E682" s="426"/>
      <c r="F682" s="426"/>
      <c r="G682" s="426"/>
      <c r="H682" s="426"/>
      <c r="I682" s="426"/>
      <c r="J682" s="426"/>
      <c r="K682" s="426"/>
      <c r="L682" s="426"/>
      <c r="M682" s="426"/>
      <c r="N682" s="426"/>
      <c r="O682" s="426"/>
      <c r="P682" s="426"/>
      <c r="Q682" s="426"/>
      <c r="R682" s="426"/>
      <c r="S682" s="426"/>
      <c r="T682" s="426"/>
      <c r="U682" s="426"/>
      <c r="V682" s="426"/>
      <c r="W682" s="426"/>
      <c r="X682" s="426"/>
      <c r="Y682" s="426"/>
      <c r="Z682" s="426"/>
    </row>
    <row r="683" spans="1:26" ht="15.75" customHeight="1">
      <c r="A683" s="426"/>
      <c r="B683" s="426"/>
      <c r="C683" s="426"/>
      <c r="D683" s="426"/>
      <c r="E683" s="426"/>
      <c r="F683" s="426"/>
      <c r="G683" s="426"/>
      <c r="H683" s="426"/>
      <c r="I683" s="426"/>
      <c r="J683" s="426"/>
      <c r="K683" s="426"/>
      <c r="L683" s="426"/>
      <c r="M683" s="426"/>
      <c r="N683" s="426"/>
      <c r="O683" s="426"/>
      <c r="P683" s="426"/>
      <c r="Q683" s="426"/>
      <c r="R683" s="426"/>
      <c r="S683" s="426"/>
      <c r="T683" s="426"/>
      <c r="U683" s="426"/>
      <c r="V683" s="426"/>
      <c r="W683" s="426"/>
      <c r="X683" s="426"/>
      <c r="Y683" s="426"/>
      <c r="Z683" s="426"/>
    </row>
    <row r="684" spans="1:26" ht="15.75" customHeight="1">
      <c r="A684" s="426"/>
      <c r="B684" s="426"/>
      <c r="C684" s="426"/>
      <c r="D684" s="426"/>
      <c r="E684" s="426"/>
      <c r="F684" s="426"/>
      <c r="G684" s="426"/>
      <c r="H684" s="426"/>
      <c r="I684" s="426"/>
      <c r="J684" s="426"/>
      <c r="K684" s="426"/>
      <c r="L684" s="426"/>
      <c r="M684" s="426"/>
      <c r="N684" s="426"/>
      <c r="O684" s="426"/>
      <c r="P684" s="426"/>
      <c r="Q684" s="426"/>
      <c r="R684" s="426"/>
      <c r="S684" s="426"/>
      <c r="T684" s="426"/>
      <c r="U684" s="426"/>
      <c r="V684" s="426"/>
      <c r="W684" s="426"/>
      <c r="X684" s="426"/>
      <c r="Y684" s="426"/>
      <c r="Z684" s="426"/>
    </row>
    <row r="685" spans="1:26" ht="15.75" customHeight="1">
      <c r="A685" s="426"/>
      <c r="B685" s="426"/>
      <c r="C685" s="426"/>
      <c r="D685" s="426"/>
      <c r="E685" s="426"/>
      <c r="F685" s="426"/>
      <c r="G685" s="426"/>
      <c r="H685" s="426"/>
      <c r="I685" s="426"/>
      <c r="J685" s="426"/>
      <c r="K685" s="426"/>
      <c r="L685" s="426"/>
      <c r="M685" s="426"/>
      <c r="N685" s="426"/>
      <c r="O685" s="426"/>
      <c r="P685" s="426"/>
      <c r="Q685" s="426"/>
      <c r="R685" s="426"/>
      <c r="S685" s="426"/>
      <c r="T685" s="426"/>
      <c r="U685" s="426"/>
      <c r="V685" s="426"/>
      <c r="W685" s="426"/>
      <c r="X685" s="426"/>
      <c r="Y685" s="426"/>
      <c r="Z685" s="426"/>
    </row>
    <row r="686" spans="1:26" ht="15.75" customHeight="1">
      <c r="A686" s="426"/>
      <c r="B686" s="426"/>
      <c r="C686" s="426"/>
      <c r="D686" s="426"/>
      <c r="E686" s="426"/>
      <c r="F686" s="426"/>
      <c r="G686" s="426"/>
      <c r="H686" s="426"/>
      <c r="I686" s="426"/>
      <c r="J686" s="426"/>
      <c r="K686" s="426"/>
      <c r="L686" s="426"/>
      <c r="M686" s="426"/>
      <c r="N686" s="426"/>
      <c r="O686" s="426"/>
      <c r="P686" s="426"/>
      <c r="Q686" s="426"/>
      <c r="R686" s="426"/>
      <c r="S686" s="426"/>
      <c r="T686" s="426"/>
      <c r="U686" s="426"/>
      <c r="V686" s="426"/>
      <c r="W686" s="426"/>
      <c r="X686" s="426"/>
      <c r="Y686" s="426"/>
      <c r="Z686" s="426"/>
    </row>
    <row r="687" spans="1:26" ht="15.75" customHeight="1">
      <c r="A687" s="426"/>
      <c r="B687" s="426"/>
      <c r="C687" s="426"/>
      <c r="D687" s="426"/>
      <c r="E687" s="426"/>
      <c r="F687" s="426"/>
      <c r="G687" s="426"/>
      <c r="H687" s="426"/>
      <c r="I687" s="426"/>
      <c r="J687" s="426"/>
      <c r="K687" s="426"/>
      <c r="L687" s="426"/>
      <c r="M687" s="426"/>
      <c r="N687" s="426"/>
      <c r="O687" s="426"/>
      <c r="P687" s="426"/>
      <c r="Q687" s="426"/>
      <c r="R687" s="426"/>
      <c r="S687" s="426"/>
      <c r="T687" s="426"/>
      <c r="U687" s="426"/>
      <c r="V687" s="426"/>
      <c r="W687" s="426"/>
      <c r="X687" s="426"/>
      <c r="Y687" s="426"/>
      <c r="Z687" s="426"/>
    </row>
    <row r="688" spans="1:26" ht="15.75" customHeight="1">
      <c r="A688" s="426"/>
      <c r="B688" s="426"/>
      <c r="C688" s="426"/>
      <c r="D688" s="426"/>
      <c r="E688" s="426"/>
      <c r="F688" s="426"/>
      <c r="G688" s="426"/>
      <c r="H688" s="426"/>
      <c r="I688" s="426"/>
      <c r="J688" s="426"/>
      <c r="K688" s="426"/>
      <c r="L688" s="426"/>
      <c r="M688" s="426"/>
      <c r="N688" s="426"/>
      <c r="O688" s="426"/>
      <c r="P688" s="426"/>
      <c r="Q688" s="426"/>
      <c r="R688" s="426"/>
      <c r="S688" s="426"/>
      <c r="T688" s="426"/>
      <c r="U688" s="426"/>
      <c r="V688" s="426"/>
      <c r="W688" s="426"/>
      <c r="X688" s="426"/>
      <c r="Y688" s="426"/>
      <c r="Z688" s="426"/>
    </row>
    <row r="689" spans="1:26" ht="15.75" customHeight="1">
      <c r="A689" s="426"/>
      <c r="B689" s="426"/>
      <c r="C689" s="426"/>
      <c r="D689" s="426"/>
      <c r="E689" s="426"/>
      <c r="F689" s="426"/>
      <c r="G689" s="426"/>
      <c r="H689" s="426"/>
      <c r="I689" s="426"/>
      <c r="J689" s="426"/>
      <c r="K689" s="426"/>
      <c r="L689" s="426"/>
      <c r="M689" s="426"/>
      <c r="N689" s="426"/>
      <c r="O689" s="426"/>
      <c r="P689" s="426"/>
      <c r="Q689" s="426"/>
      <c r="R689" s="426"/>
      <c r="S689" s="426"/>
      <c r="T689" s="426"/>
      <c r="U689" s="426"/>
      <c r="V689" s="426"/>
      <c r="W689" s="426"/>
      <c r="X689" s="426"/>
      <c r="Y689" s="426"/>
      <c r="Z689" s="426"/>
    </row>
    <row r="690" spans="1:26" ht="15.75" customHeight="1">
      <c r="A690" s="426"/>
      <c r="B690" s="426"/>
      <c r="C690" s="426"/>
      <c r="D690" s="426"/>
      <c r="E690" s="426"/>
      <c r="F690" s="426"/>
      <c r="G690" s="426"/>
      <c r="H690" s="426"/>
      <c r="I690" s="426"/>
      <c r="J690" s="426"/>
      <c r="K690" s="426"/>
      <c r="L690" s="426"/>
      <c r="M690" s="426"/>
      <c r="N690" s="426"/>
      <c r="O690" s="426"/>
      <c r="P690" s="426"/>
      <c r="Q690" s="426"/>
      <c r="R690" s="426"/>
      <c r="S690" s="426"/>
      <c r="T690" s="426"/>
      <c r="U690" s="426"/>
      <c r="V690" s="426"/>
      <c r="W690" s="426"/>
      <c r="X690" s="426"/>
      <c r="Y690" s="426"/>
      <c r="Z690" s="426"/>
    </row>
    <row r="691" spans="1:26" ht="15.75" customHeight="1">
      <c r="A691" s="426"/>
      <c r="B691" s="426"/>
      <c r="C691" s="426"/>
      <c r="D691" s="426"/>
      <c r="E691" s="426"/>
      <c r="F691" s="426"/>
      <c r="G691" s="426"/>
      <c r="H691" s="426"/>
      <c r="I691" s="426"/>
      <c r="J691" s="426"/>
      <c r="K691" s="426"/>
      <c r="L691" s="426"/>
      <c r="M691" s="426"/>
      <c r="N691" s="426"/>
      <c r="O691" s="426"/>
      <c r="P691" s="426"/>
      <c r="Q691" s="426"/>
      <c r="R691" s="426"/>
      <c r="S691" s="426"/>
      <c r="T691" s="426"/>
      <c r="U691" s="426"/>
      <c r="V691" s="426"/>
      <c r="W691" s="426"/>
      <c r="X691" s="426"/>
      <c r="Y691" s="426"/>
      <c r="Z691" s="426"/>
    </row>
    <row r="692" spans="1:26" ht="15.75" customHeight="1">
      <c r="A692" s="426"/>
      <c r="B692" s="426"/>
      <c r="C692" s="426"/>
      <c r="D692" s="426"/>
      <c r="E692" s="426"/>
      <c r="F692" s="426"/>
      <c r="G692" s="426"/>
      <c r="H692" s="426"/>
      <c r="I692" s="426"/>
      <c r="J692" s="426"/>
      <c r="K692" s="426"/>
      <c r="L692" s="426"/>
      <c r="M692" s="426"/>
      <c r="N692" s="426"/>
      <c r="O692" s="426"/>
      <c r="P692" s="426"/>
      <c r="Q692" s="426"/>
      <c r="R692" s="426"/>
      <c r="S692" s="426"/>
      <c r="T692" s="426"/>
      <c r="U692" s="426"/>
      <c r="V692" s="426"/>
      <c r="W692" s="426"/>
      <c r="X692" s="426"/>
      <c r="Y692" s="426"/>
      <c r="Z692" s="426"/>
    </row>
    <row r="693" spans="1:26" ht="15.75" customHeight="1">
      <c r="A693" s="426"/>
      <c r="B693" s="426"/>
      <c r="C693" s="426"/>
      <c r="D693" s="426"/>
      <c r="E693" s="426"/>
      <c r="F693" s="426"/>
      <c r="G693" s="426"/>
      <c r="H693" s="426"/>
      <c r="I693" s="426"/>
      <c r="J693" s="426"/>
      <c r="K693" s="426"/>
      <c r="L693" s="426"/>
      <c r="M693" s="426"/>
      <c r="N693" s="426"/>
      <c r="O693" s="426"/>
      <c r="P693" s="426"/>
      <c r="Q693" s="426"/>
      <c r="R693" s="426"/>
      <c r="S693" s="426"/>
      <c r="T693" s="426"/>
      <c r="U693" s="426"/>
      <c r="V693" s="426"/>
      <c r="W693" s="426"/>
      <c r="X693" s="426"/>
      <c r="Y693" s="426"/>
      <c r="Z693" s="426"/>
    </row>
    <row r="694" spans="1:26" ht="15.75" customHeight="1">
      <c r="A694" s="426"/>
      <c r="B694" s="426"/>
      <c r="C694" s="426"/>
      <c r="D694" s="426"/>
      <c r="E694" s="426"/>
      <c r="F694" s="426"/>
      <c r="G694" s="426"/>
      <c r="H694" s="426"/>
      <c r="I694" s="426"/>
      <c r="J694" s="426"/>
      <c r="K694" s="426"/>
      <c r="L694" s="426"/>
      <c r="M694" s="426"/>
      <c r="N694" s="426"/>
      <c r="O694" s="426"/>
      <c r="P694" s="426"/>
      <c r="Q694" s="426"/>
      <c r="R694" s="426"/>
      <c r="S694" s="426"/>
      <c r="T694" s="426"/>
      <c r="U694" s="426"/>
      <c r="V694" s="426"/>
      <c r="W694" s="426"/>
      <c r="X694" s="426"/>
      <c r="Y694" s="426"/>
      <c r="Z694" s="426"/>
    </row>
    <row r="695" spans="1:26" ht="15.75" customHeight="1">
      <c r="A695" s="426"/>
      <c r="B695" s="426"/>
      <c r="C695" s="426"/>
      <c r="D695" s="426"/>
      <c r="E695" s="426"/>
      <c r="F695" s="426"/>
      <c r="G695" s="426"/>
      <c r="H695" s="426"/>
      <c r="I695" s="426"/>
      <c r="J695" s="426"/>
      <c r="K695" s="426"/>
      <c r="L695" s="426"/>
      <c r="M695" s="426"/>
      <c r="N695" s="426"/>
      <c r="O695" s="426"/>
      <c r="P695" s="426"/>
      <c r="Q695" s="426"/>
      <c r="R695" s="426"/>
      <c r="S695" s="426"/>
      <c r="T695" s="426"/>
      <c r="U695" s="426"/>
      <c r="V695" s="426"/>
      <c r="W695" s="426"/>
      <c r="X695" s="426"/>
      <c r="Y695" s="426"/>
      <c r="Z695" s="426"/>
    </row>
    <row r="696" spans="1:26" ht="15.75" customHeight="1">
      <c r="A696" s="426"/>
      <c r="B696" s="426"/>
      <c r="C696" s="426"/>
      <c r="D696" s="426"/>
      <c r="E696" s="426"/>
      <c r="F696" s="426"/>
      <c r="G696" s="426"/>
      <c r="H696" s="426"/>
      <c r="I696" s="426"/>
      <c r="J696" s="426"/>
      <c r="K696" s="426"/>
      <c r="L696" s="426"/>
      <c r="M696" s="426"/>
      <c r="N696" s="426"/>
      <c r="O696" s="426"/>
      <c r="P696" s="426"/>
      <c r="Q696" s="426"/>
      <c r="R696" s="426"/>
      <c r="S696" s="426"/>
      <c r="T696" s="426"/>
      <c r="U696" s="426"/>
      <c r="V696" s="426"/>
      <c r="W696" s="426"/>
      <c r="X696" s="426"/>
      <c r="Y696" s="426"/>
      <c r="Z696" s="426"/>
    </row>
    <row r="697" spans="1:26" ht="15.75" customHeight="1">
      <c r="A697" s="426"/>
      <c r="B697" s="426"/>
      <c r="C697" s="426"/>
      <c r="D697" s="426"/>
      <c r="E697" s="426"/>
      <c r="F697" s="426"/>
      <c r="G697" s="426"/>
      <c r="H697" s="426"/>
      <c r="I697" s="426"/>
      <c r="J697" s="426"/>
      <c r="K697" s="426"/>
      <c r="L697" s="426"/>
      <c r="M697" s="426"/>
      <c r="N697" s="426"/>
      <c r="O697" s="426"/>
      <c r="P697" s="426"/>
      <c r="Q697" s="426"/>
      <c r="R697" s="426"/>
      <c r="S697" s="426"/>
      <c r="T697" s="426"/>
      <c r="U697" s="426"/>
      <c r="V697" s="426"/>
      <c r="W697" s="426"/>
      <c r="X697" s="426"/>
      <c r="Y697" s="426"/>
      <c r="Z697" s="426"/>
    </row>
    <row r="698" spans="1:26" ht="15.75" customHeight="1">
      <c r="A698" s="426"/>
      <c r="B698" s="426"/>
      <c r="C698" s="426"/>
      <c r="D698" s="426"/>
      <c r="E698" s="426"/>
      <c r="F698" s="426"/>
      <c r="G698" s="426"/>
      <c r="H698" s="426"/>
      <c r="I698" s="426"/>
      <c r="J698" s="426"/>
      <c r="K698" s="426"/>
      <c r="L698" s="426"/>
      <c r="M698" s="426"/>
      <c r="N698" s="426"/>
      <c r="O698" s="426"/>
      <c r="P698" s="426"/>
      <c r="Q698" s="426"/>
      <c r="R698" s="426"/>
      <c r="S698" s="426"/>
      <c r="T698" s="426"/>
      <c r="U698" s="426"/>
      <c r="V698" s="426"/>
      <c r="W698" s="426"/>
      <c r="X698" s="426"/>
      <c r="Y698" s="426"/>
      <c r="Z698" s="426"/>
    </row>
    <row r="699" spans="1:26" ht="15.75" customHeight="1">
      <c r="A699" s="426"/>
      <c r="B699" s="426"/>
      <c r="C699" s="426"/>
      <c r="D699" s="426"/>
      <c r="E699" s="426"/>
      <c r="F699" s="426"/>
      <c r="G699" s="426"/>
      <c r="H699" s="426"/>
      <c r="I699" s="426"/>
      <c r="J699" s="426"/>
      <c r="K699" s="426"/>
      <c r="L699" s="426"/>
      <c r="M699" s="426"/>
      <c r="N699" s="426"/>
      <c r="O699" s="426"/>
      <c r="P699" s="426"/>
      <c r="Q699" s="426"/>
      <c r="R699" s="426"/>
      <c r="S699" s="426"/>
      <c r="T699" s="426"/>
      <c r="U699" s="426"/>
      <c r="V699" s="426"/>
      <c r="W699" s="426"/>
      <c r="X699" s="426"/>
      <c r="Y699" s="426"/>
      <c r="Z699" s="426"/>
    </row>
    <row r="700" spans="1:26" ht="15.75" customHeight="1">
      <c r="A700" s="426"/>
      <c r="B700" s="426"/>
      <c r="C700" s="426"/>
      <c r="D700" s="426"/>
      <c r="E700" s="426"/>
      <c r="F700" s="426"/>
      <c r="G700" s="426"/>
      <c r="H700" s="426"/>
      <c r="I700" s="426"/>
      <c r="J700" s="426"/>
      <c r="K700" s="426"/>
      <c r="L700" s="426"/>
      <c r="M700" s="426"/>
      <c r="N700" s="426"/>
      <c r="O700" s="426"/>
      <c r="P700" s="426"/>
      <c r="Q700" s="426"/>
      <c r="R700" s="426"/>
      <c r="S700" s="426"/>
      <c r="T700" s="426"/>
      <c r="U700" s="426"/>
      <c r="V700" s="426"/>
      <c r="W700" s="426"/>
      <c r="X700" s="426"/>
      <c r="Y700" s="426"/>
      <c r="Z700" s="426"/>
    </row>
    <row r="701" spans="1:26" ht="15.75" customHeight="1">
      <c r="A701" s="426"/>
      <c r="B701" s="426"/>
      <c r="C701" s="426"/>
      <c r="D701" s="426"/>
      <c r="E701" s="426"/>
      <c r="F701" s="426"/>
      <c r="G701" s="426"/>
      <c r="H701" s="426"/>
      <c r="I701" s="426"/>
      <c r="J701" s="426"/>
      <c r="K701" s="426"/>
      <c r="L701" s="426"/>
      <c r="M701" s="426"/>
      <c r="N701" s="426"/>
      <c r="O701" s="426"/>
      <c r="P701" s="426"/>
      <c r="Q701" s="426"/>
      <c r="R701" s="426"/>
      <c r="S701" s="426"/>
      <c r="T701" s="426"/>
      <c r="U701" s="426"/>
      <c r="V701" s="426"/>
      <c r="W701" s="426"/>
      <c r="X701" s="426"/>
      <c r="Y701" s="426"/>
      <c r="Z701" s="426"/>
    </row>
    <row r="702" spans="1:26" ht="15.75" customHeight="1">
      <c r="A702" s="426"/>
      <c r="B702" s="426"/>
      <c r="C702" s="426"/>
      <c r="D702" s="426"/>
      <c r="E702" s="426"/>
      <c r="F702" s="426"/>
      <c r="G702" s="426"/>
      <c r="H702" s="426"/>
      <c r="I702" s="426"/>
      <c r="J702" s="426"/>
      <c r="K702" s="426"/>
      <c r="L702" s="426"/>
      <c r="M702" s="426"/>
      <c r="N702" s="426"/>
      <c r="O702" s="426"/>
      <c r="P702" s="426"/>
      <c r="Q702" s="426"/>
      <c r="R702" s="426"/>
      <c r="S702" s="426"/>
      <c r="T702" s="426"/>
      <c r="U702" s="426"/>
      <c r="V702" s="426"/>
      <c r="W702" s="426"/>
      <c r="X702" s="426"/>
      <c r="Y702" s="426"/>
      <c r="Z702" s="426"/>
    </row>
    <row r="703" spans="1:26" ht="15.75" customHeight="1">
      <c r="A703" s="426"/>
      <c r="B703" s="426"/>
      <c r="C703" s="426"/>
      <c r="D703" s="426"/>
      <c r="E703" s="426"/>
      <c r="F703" s="426"/>
      <c r="G703" s="426"/>
      <c r="H703" s="426"/>
      <c r="I703" s="426"/>
      <c r="J703" s="426"/>
      <c r="K703" s="426"/>
      <c r="L703" s="426"/>
      <c r="M703" s="426"/>
      <c r="N703" s="426"/>
      <c r="O703" s="426"/>
      <c r="P703" s="426"/>
      <c r="Q703" s="426"/>
      <c r="R703" s="426"/>
      <c r="S703" s="426"/>
      <c r="T703" s="426"/>
      <c r="U703" s="426"/>
      <c r="V703" s="426"/>
      <c r="W703" s="426"/>
      <c r="X703" s="426"/>
      <c r="Y703" s="426"/>
      <c r="Z703" s="426"/>
    </row>
    <row r="704" spans="1:26" ht="15.75" customHeight="1">
      <c r="A704" s="426"/>
      <c r="B704" s="426"/>
      <c r="C704" s="426"/>
      <c r="D704" s="426"/>
      <c r="E704" s="426"/>
      <c r="F704" s="426"/>
      <c r="G704" s="426"/>
      <c r="H704" s="426"/>
      <c r="I704" s="426"/>
      <c r="J704" s="426"/>
      <c r="K704" s="426"/>
      <c r="L704" s="426"/>
      <c r="M704" s="426"/>
      <c r="N704" s="426"/>
      <c r="O704" s="426"/>
      <c r="P704" s="426"/>
      <c r="Q704" s="426"/>
      <c r="R704" s="426"/>
      <c r="S704" s="426"/>
      <c r="T704" s="426"/>
      <c r="U704" s="426"/>
      <c r="V704" s="426"/>
      <c r="W704" s="426"/>
      <c r="X704" s="426"/>
      <c r="Y704" s="426"/>
      <c r="Z704" s="426"/>
    </row>
    <row r="705" spans="1:26" ht="15.75" customHeight="1">
      <c r="A705" s="426"/>
      <c r="B705" s="426"/>
      <c r="C705" s="426"/>
      <c r="D705" s="426"/>
      <c r="E705" s="426"/>
      <c r="F705" s="426"/>
      <c r="G705" s="426"/>
      <c r="H705" s="426"/>
      <c r="I705" s="426"/>
      <c r="J705" s="426"/>
      <c r="K705" s="426"/>
      <c r="L705" s="426"/>
      <c r="M705" s="426"/>
      <c r="N705" s="426"/>
      <c r="O705" s="426"/>
      <c r="P705" s="426"/>
      <c r="Q705" s="426"/>
      <c r="R705" s="426"/>
      <c r="S705" s="426"/>
      <c r="T705" s="426"/>
      <c r="U705" s="426"/>
      <c r="V705" s="426"/>
      <c r="W705" s="426"/>
      <c r="X705" s="426"/>
      <c r="Y705" s="426"/>
      <c r="Z705" s="426"/>
    </row>
    <row r="706" spans="1:26" ht="15.75" customHeight="1">
      <c r="A706" s="426"/>
      <c r="B706" s="426"/>
      <c r="C706" s="426"/>
      <c r="D706" s="426"/>
      <c r="E706" s="426"/>
      <c r="F706" s="426"/>
      <c r="G706" s="426"/>
      <c r="H706" s="426"/>
      <c r="I706" s="426"/>
      <c r="J706" s="426"/>
      <c r="K706" s="426"/>
      <c r="L706" s="426"/>
      <c r="M706" s="426"/>
      <c r="N706" s="426"/>
      <c r="O706" s="426"/>
      <c r="P706" s="426"/>
      <c r="Q706" s="426"/>
      <c r="R706" s="426"/>
      <c r="S706" s="426"/>
      <c r="T706" s="426"/>
      <c r="U706" s="426"/>
      <c r="V706" s="426"/>
      <c r="W706" s="426"/>
      <c r="X706" s="426"/>
      <c r="Y706" s="426"/>
      <c r="Z706" s="426"/>
    </row>
    <row r="707" spans="1:26" ht="15.75" customHeight="1">
      <c r="A707" s="426"/>
      <c r="B707" s="426"/>
      <c r="C707" s="426"/>
      <c r="D707" s="426"/>
      <c r="E707" s="426"/>
      <c r="F707" s="426"/>
      <c r="G707" s="426"/>
      <c r="H707" s="426"/>
      <c r="I707" s="426"/>
      <c r="J707" s="426"/>
      <c r="K707" s="426"/>
      <c r="L707" s="426"/>
      <c r="M707" s="426"/>
      <c r="N707" s="426"/>
      <c r="O707" s="426"/>
      <c r="P707" s="426"/>
      <c r="Q707" s="426"/>
      <c r="R707" s="426"/>
      <c r="S707" s="426"/>
      <c r="T707" s="426"/>
      <c r="U707" s="426"/>
      <c r="V707" s="426"/>
      <c r="W707" s="426"/>
      <c r="X707" s="426"/>
      <c r="Y707" s="426"/>
      <c r="Z707" s="426"/>
    </row>
    <row r="708" spans="1:26" ht="15.75" customHeight="1">
      <c r="A708" s="426"/>
      <c r="B708" s="426"/>
      <c r="C708" s="426"/>
      <c r="D708" s="426"/>
      <c r="E708" s="426"/>
      <c r="F708" s="426"/>
      <c r="G708" s="426"/>
      <c r="H708" s="426"/>
      <c r="I708" s="426"/>
      <c r="J708" s="426"/>
      <c r="K708" s="426"/>
      <c r="L708" s="426"/>
      <c r="M708" s="426"/>
      <c r="N708" s="426"/>
      <c r="O708" s="426"/>
      <c r="P708" s="426"/>
      <c r="Q708" s="426"/>
      <c r="R708" s="426"/>
      <c r="S708" s="426"/>
      <c r="T708" s="426"/>
      <c r="U708" s="426"/>
      <c r="V708" s="426"/>
      <c r="W708" s="426"/>
      <c r="X708" s="426"/>
      <c r="Y708" s="426"/>
      <c r="Z708" s="426"/>
    </row>
    <row r="709" spans="1:26" ht="15.75" customHeight="1">
      <c r="A709" s="426"/>
      <c r="B709" s="426"/>
      <c r="C709" s="426"/>
      <c r="D709" s="426"/>
      <c r="E709" s="426"/>
      <c r="F709" s="426"/>
      <c r="G709" s="426"/>
      <c r="H709" s="426"/>
      <c r="I709" s="426"/>
      <c r="J709" s="426"/>
      <c r="K709" s="426"/>
      <c r="L709" s="426"/>
      <c r="M709" s="426"/>
      <c r="N709" s="426"/>
      <c r="O709" s="426"/>
      <c r="P709" s="426"/>
      <c r="Q709" s="426"/>
      <c r="R709" s="426"/>
      <c r="S709" s="426"/>
      <c r="T709" s="426"/>
      <c r="U709" s="426"/>
      <c r="V709" s="426"/>
      <c r="W709" s="426"/>
      <c r="X709" s="426"/>
      <c r="Y709" s="426"/>
      <c r="Z709" s="426"/>
    </row>
    <row r="710" spans="1:26" ht="15.75" customHeight="1">
      <c r="A710" s="426"/>
      <c r="B710" s="426"/>
      <c r="C710" s="426"/>
      <c r="D710" s="426"/>
      <c r="E710" s="426"/>
      <c r="F710" s="426"/>
      <c r="G710" s="426"/>
      <c r="H710" s="426"/>
      <c r="I710" s="426"/>
      <c r="J710" s="426"/>
      <c r="K710" s="426"/>
      <c r="L710" s="426"/>
      <c r="M710" s="426"/>
      <c r="N710" s="426"/>
      <c r="O710" s="426"/>
      <c r="P710" s="426"/>
      <c r="Q710" s="426"/>
      <c r="R710" s="426"/>
      <c r="S710" s="426"/>
      <c r="T710" s="426"/>
      <c r="U710" s="426"/>
      <c r="V710" s="426"/>
      <c r="W710" s="426"/>
      <c r="X710" s="426"/>
      <c r="Y710" s="426"/>
      <c r="Z710" s="426"/>
    </row>
    <row r="711" spans="1:26" ht="15.75" customHeight="1">
      <c r="A711" s="426"/>
      <c r="B711" s="426"/>
      <c r="C711" s="426"/>
      <c r="D711" s="426"/>
      <c r="E711" s="426"/>
      <c r="F711" s="426"/>
      <c r="G711" s="426"/>
      <c r="H711" s="426"/>
      <c r="I711" s="426"/>
      <c r="J711" s="426"/>
      <c r="K711" s="426"/>
      <c r="L711" s="426"/>
      <c r="M711" s="426"/>
      <c r="N711" s="426"/>
      <c r="O711" s="426"/>
      <c r="P711" s="426"/>
      <c r="Q711" s="426"/>
      <c r="R711" s="426"/>
      <c r="S711" s="426"/>
      <c r="T711" s="426"/>
      <c r="U711" s="426"/>
      <c r="V711" s="426"/>
      <c r="W711" s="426"/>
      <c r="X711" s="426"/>
      <c r="Y711" s="426"/>
      <c r="Z711" s="426"/>
    </row>
    <row r="712" spans="1:26" ht="15.75" customHeight="1">
      <c r="A712" s="426"/>
      <c r="B712" s="426"/>
      <c r="C712" s="426"/>
      <c r="D712" s="426"/>
      <c r="E712" s="426"/>
      <c r="F712" s="426"/>
      <c r="G712" s="426"/>
      <c r="H712" s="426"/>
      <c r="I712" s="426"/>
      <c r="J712" s="426"/>
      <c r="K712" s="426"/>
      <c r="L712" s="426"/>
      <c r="M712" s="426"/>
      <c r="N712" s="426"/>
      <c r="O712" s="426"/>
      <c r="P712" s="426"/>
      <c r="Q712" s="426"/>
      <c r="R712" s="426"/>
      <c r="S712" s="426"/>
      <c r="T712" s="426"/>
      <c r="U712" s="426"/>
      <c r="V712" s="426"/>
      <c r="W712" s="426"/>
      <c r="X712" s="426"/>
      <c r="Y712" s="426"/>
      <c r="Z712" s="426"/>
    </row>
    <row r="713" spans="1:26" ht="15.75" customHeight="1">
      <c r="A713" s="426"/>
      <c r="B713" s="426"/>
      <c r="C713" s="426"/>
      <c r="D713" s="426"/>
      <c r="E713" s="426"/>
      <c r="F713" s="426"/>
      <c r="G713" s="426"/>
      <c r="H713" s="426"/>
      <c r="I713" s="426"/>
      <c r="J713" s="426"/>
      <c r="K713" s="426"/>
      <c r="L713" s="426"/>
      <c r="M713" s="426"/>
      <c r="N713" s="426"/>
      <c r="O713" s="426"/>
      <c r="P713" s="426"/>
      <c r="Q713" s="426"/>
      <c r="R713" s="426"/>
      <c r="S713" s="426"/>
      <c r="T713" s="426"/>
      <c r="U713" s="426"/>
      <c r="V713" s="426"/>
      <c r="W713" s="426"/>
      <c r="X713" s="426"/>
      <c r="Y713" s="426"/>
      <c r="Z713" s="426"/>
    </row>
    <row r="714" spans="1:26" ht="15.75" customHeight="1">
      <c r="A714" s="426"/>
      <c r="B714" s="426"/>
      <c r="C714" s="426"/>
      <c r="D714" s="426"/>
      <c r="E714" s="426"/>
      <c r="F714" s="426"/>
      <c r="G714" s="426"/>
      <c r="H714" s="426"/>
      <c r="I714" s="426"/>
      <c r="J714" s="426"/>
      <c r="K714" s="426"/>
      <c r="L714" s="426"/>
      <c r="M714" s="426"/>
      <c r="N714" s="426"/>
      <c r="O714" s="426"/>
      <c r="P714" s="426"/>
      <c r="Q714" s="426"/>
      <c r="R714" s="426"/>
      <c r="S714" s="426"/>
      <c r="T714" s="426"/>
      <c r="U714" s="426"/>
      <c r="V714" s="426"/>
      <c r="W714" s="426"/>
      <c r="X714" s="426"/>
      <c r="Y714" s="426"/>
      <c r="Z714" s="426"/>
    </row>
    <row r="715" spans="1:26" ht="15.75" customHeight="1">
      <c r="A715" s="426"/>
      <c r="B715" s="426"/>
      <c r="C715" s="426"/>
      <c r="D715" s="426"/>
      <c r="E715" s="426"/>
      <c r="F715" s="426"/>
      <c r="G715" s="426"/>
      <c r="H715" s="426"/>
      <c r="I715" s="426"/>
      <c r="J715" s="426"/>
      <c r="K715" s="426"/>
      <c r="L715" s="426"/>
      <c r="M715" s="426"/>
      <c r="N715" s="426"/>
      <c r="O715" s="426"/>
      <c r="P715" s="426"/>
      <c r="Q715" s="426"/>
      <c r="R715" s="426"/>
      <c r="S715" s="426"/>
      <c r="T715" s="426"/>
      <c r="U715" s="426"/>
      <c r="V715" s="426"/>
      <c r="W715" s="426"/>
      <c r="X715" s="426"/>
      <c r="Y715" s="426"/>
      <c r="Z715" s="426"/>
    </row>
    <row r="716" spans="1:26" ht="15.75" customHeight="1">
      <c r="A716" s="426"/>
      <c r="B716" s="426"/>
      <c r="C716" s="426"/>
      <c r="D716" s="426"/>
      <c r="E716" s="426"/>
      <c r="F716" s="426"/>
      <c r="G716" s="426"/>
      <c r="H716" s="426"/>
      <c r="I716" s="426"/>
      <c r="J716" s="426"/>
      <c r="K716" s="426"/>
      <c r="L716" s="426"/>
      <c r="M716" s="426"/>
      <c r="N716" s="426"/>
      <c r="O716" s="426"/>
      <c r="P716" s="426"/>
      <c r="Q716" s="426"/>
      <c r="R716" s="426"/>
      <c r="S716" s="426"/>
      <c r="T716" s="426"/>
      <c r="U716" s="426"/>
      <c r="V716" s="426"/>
      <c r="W716" s="426"/>
      <c r="X716" s="426"/>
      <c r="Y716" s="426"/>
      <c r="Z716" s="426"/>
    </row>
    <row r="717" spans="1:26" ht="15.75" customHeight="1">
      <c r="A717" s="426"/>
      <c r="B717" s="426"/>
      <c r="C717" s="426"/>
      <c r="D717" s="426"/>
      <c r="E717" s="426"/>
      <c r="F717" s="426"/>
      <c r="G717" s="426"/>
      <c r="H717" s="426"/>
      <c r="I717" s="426"/>
      <c r="J717" s="426"/>
      <c r="K717" s="426"/>
      <c r="L717" s="426"/>
      <c r="M717" s="426"/>
      <c r="N717" s="426"/>
      <c r="O717" s="426"/>
      <c r="P717" s="426"/>
      <c r="Q717" s="426"/>
      <c r="R717" s="426"/>
      <c r="S717" s="426"/>
      <c r="T717" s="426"/>
      <c r="U717" s="426"/>
      <c r="V717" s="426"/>
      <c r="W717" s="426"/>
      <c r="X717" s="426"/>
      <c r="Y717" s="426"/>
      <c r="Z717" s="426"/>
    </row>
    <row r="718" spans="1:26" ht="15.75" customHeight="1">
      <c r="A718" s="426"/>
      <c r="B718" s="426"/>
      <c r="C718" s="426"/>
      <c r="D718" s="426"/>
      <c r="E718" s="426"/>
      <c r="F718" s="426"/>
      <c r="G718" s="426"/>
      <c r="H718" s="426"/>
      <c r="I718" s="426"/>
      <c r="J718" s="426"/>
      <c r="K718" s="426"/>
      <c r="L718" s="426"/>
      <c r="M718" s="426"/>
      <c r="N718" s="426"/>
      <c r="O718" s="426"/>
      <c r="P718" s="426"/>
      <c r="Q718" s="426"/>
      <c r="R718" s="426"/>
      <c r="S718" s="426"/>
      <c r="T718" s="426"/>
      <c r="U718" s="426"/>
      <c r="V718" s="426"/>
      <c r="W718" s="426"/>
      <c r="X718" s="426"/>
      <c r="Y718" s="426"/>
      <c r="Z718" s="426"/>
    </row>
    <row r="719" spans="1:26" ht="15.75" customHeight="1">
      <c r="A719" s="426"/>
      <c r="B719" s="426"/>
      <c r="C719" s="426"/>
      <c r="D719" s="426"/>
      <c r="E719" s="426"/>
      <c r="F719" s="426"/>
      <c r="G719" s="426"/>
      <c r="H719" s="426"/>
      <c r="I719" s="426"/>
      <c r="J719" s="426"/>
      <c r="K719" s="426"/>
      <c r="L719" s="426"/>
      <c r="M719" s="426"/>
      <c r="N719" s="426"/>
      <c r="O719" s="426"/>
      <c r="P719" s="426"/>
      <c r="Q719" s="426"/>
      <c r="R719" s="426"/>
      <c r="S719" s="426"/>
      <c r="T719" s="426"/>
      <c r="U719" s="426"/>
      <c r="V719" s="426"/>
      <c r="W719" s="426"/>
      <c r="X719" s="426"/>
      <c r="Y719" s="426"/>
      <c r="Z719" s="426"/>
    </row>
    <row r="720" spans="1:26" ht="15.75" customHeight="1">
      <c r="A720" s="426"/>
      <c r="B720" s="426"/>
      <c r="C720" s="426"/>
      <c r="D720" s="426"/>
      <c r="E720" s="426"/>
      <c r="F720" s="426"/>
      <c r="G720" s="426"/>
      <c r="H720" s="426"/>
      <c r="I720" s="426"/>
      <c r="J720" s="426"/>
      <c r="K720" s="426"/>
      <c r="L720" s="426"/>
      <c r="M720" s="426"/>
      <c r="N720" s="426"/>
      <c r="O720" s="426"/>
      <c r="P720" s="426"/>
      <c r="Q720" s="426"/>
      <c r="R720" s="426"/>
      <c r="S720" s="426"/>
      <c r="T720" s="426"/>
      <c r="U720" s="426"/>
      <c r="V720" s="426"/>
      <c r="W720" s="426"/>
      <c r="X720" s="426"/>
      <c r="Y720" s="426"/>
      <c r="Z720" s="426"/>
    </row>
    <row r="721" spans="1:26" ht="15.75" customHeight="1">
      <c r="A721" s="426"/>
      <c r="B721" s="426"/>
      <c r="C721" s="426"/>
      <c r="D721" s="426"/>
      <c r="E721" s="426"/>
      <c r="F721" s="426"/>
      <c r="G721" s="426"/>
      <c r="H721" s="426"/>
      <c r="I721" s="426"/>
      <c r="J721" s="426"/>
      <c r="K721" s="426"/>
      <c r="L721" s="426"/>
      <c r="M721" s="426"/>
      <c r="N721" s="426"/>
      <c r="O721" s="426"/>
      <c r="P721" s="426"/>
      <c r="Q721" s="426"/>
      <c r="R721" s="426"/>
      <c r="S721" s="426"/>
      <c r="T721" s="426"/>
      <c r="U721" s="426"/>
      <c r="V721" s="426"/>
      <c r="W721" s="426"/>
      <c r="X721" s="426"/>
      <c r="Y721" s="426"/>
      <c r="Z721" s="426"/>
    </row>
    <row r="722" spans="1:26" ht="15.75" customHeight="1">
      <c r="A722" s="426"/>
      <c r="B722" s="426"/>
      <c r="C722" s="426"/>
      <c r="D722" s="426"/>
      <c r="E722" s="426"/>
      <c r="F722" s="426"/>
      <c r="G722" s="426"/>
      <c r="H722" s="426"/>
      <c r="I722" s="426"/>
      <c r="J722" s="426"/>
      <c r="K722" s="426"/>
      <c r="L722" s="426"/>
      <c r="M722" s="426"/>
      <c r="N722" s="426"/>
      <c r="O722" s="426"/>
      <c r="P722" s="426"/>
      <c r="Q722" s="426"/>
      <c r="R722" s="426"/>
      <c r="S722" s="426"/>
      <c r="T722" s="426"/>
      <c r="U722" s="426"/>
      <c r="V722" s="426"/>
      <c r="W722" s="426"/>
      <c r="X722" s="426"/>
      <c r="Y722" s="426"/>
      <c r="Z722" s="426"/>
    </row>
    <row r="723" spans="1:26" ht="15.75" customHeight="1">
      <c r="A723" s="426"/>
      <c r="B723" s="426"/>
      <c r="C723" s="426"/>
      <c r="D723" s="426"/>
      <c r="E723" s="426"/>
      <c r="F723" s="426"/>
      <c r="G723" s="426"/>
      <c r="H723" s="426"/>
      <c r="I723" s="426"/>
      <c r="J723" s="426"/>
      <c r="K723" s="426"/>
      <c r="L723" s="426"/>
      <c r="M723" s="426"/>
      <c r="N723" s="426"/>
      <c r="O723" s="426"/>
      <c r="P723" s="426"/>
      <c r="Q723" s="426"/>
      <c r="R723" s="426"/>
      <c r="S723" s="426"/>
      <c r="T723" s="426"/>
      <c r="U723" s="426"/>
      <c r="V723" s="426"/>
      <c r="W723" s="426"/>
      <c r="X723" s="426"/>
      <c r="Y723" s="426"/>
      <c r="Z723" s="426"/>
    </row>
    <row r="724" spans="1:26" ht="15.75" customHeight="1">
      <c r="A724" s="426"/>
      <c r="B724" s="426"/>
      <c r="C724" s="426"/>
      <c r="D724" s="426"/>
      <c r="E724" s="426"/>
      <c r="F724" s="426"/>
      <c r="G724" s="426"/>
      <c r="H724" s="426"/>
      <c r="I724" s="426"/>
      <c r="J724" s="426"/>
      <c r="K724" s="426"/>
      <c r="L724" s="426"/>
      <c r="M724" s="426"/>
      <c r="N724" s="426"/>
      <c r="O724" s="426"/>
      <c r="P724" s="426"/>
      <c r="Q724" s="426"/>
      <c r="R724" s="426"/>
      <c r="S724" s="426"/>
      <c r="T724" s="426"/>
      <c r="U724" s="426"/>
      <c r="V724" s="426"/>
      <c r="W724" s="426"/>
      <c r="X724" s="426"/>
      <c r="Y724" s="426"/>
      <c r="Z724" s="426"/>
    </row>
    <row r="725" spans="1:26" ht="15.75" customHeight="1">
      <c r="A725" s="426"/>
      <c r="B725" s="426"/>
      <c r="C725" s="426"/>
      <c r="D725" s="426"/>
      <c r="E725" s="426"/>
      <c r="F725" s="426"/>
      <c r="G725" s="426"/>
      <c r="H725" s="426"/>
      <c r="I725" s="426"/>
      <c r="J725" s="426"/>
      <c r="K725" s="426"/>
      <c r="L725" s="426"/>
      <c r="M725" s="426"/>
      <c r="N725" s="426"/>
      <c r="O725" s="426"/>
      <c r="P725" s="426"/>
      <c r="Q725" s="426"/>
      <c r="R725" s="426"/>
      <c r="S725" s="426"/>
      <c r="T725" s="426"/>
      <c r="U725" s="426"/>
      <c r="V725" s="426"/>
      <c r="W725" s="426"/>
      <c r="X725" s="426"/>
      <c r="Y725" s="426"/>
      <c r="Z725" s="426"/>
    </row>
    <row r="726" spans="1:26" ht="15.75" customHeight="1">
      <c r="A726" s="426"/>
      <c r="B726" s="426"/>
      <c r="C726" s="426"/>
      <c r="D726" s="426"/>
      <c r="E726" s="426"/>
      <c r="F726" s="426"/>
      <c r="G726" s="426"/>
      <c r="H726" s="426"/>
      <c r="I726" s="426"/>
      <c r="J726" s="426"/>
      <c r="K726" s="426"/>
      <c r="L726" s="426"/>
      <c r="M726" s="426"/>
      <c r="N726" s="426"/>
      <c r="O726" s="426"/>
      <c r="P726" s="426"/>
      <c r="Q726" s="426"/>
      <c r="R726" s="426"/>
      <c r="S726" s="426"/>
      <c r="T726" s="426"/>
      <c r="U726" s="426"/>
      <c r="V726" s="426"/>
      <c r="W726" s="426"/>
      <c r="X726" s="426"/>
      <c r="Y726" s="426"/>
      <c r="Z726" s="426"/>
    </row>
    <row r="727" spans="1:26" ht="15.75" customHeight="1">
      <c r="A727" s="426"/>
      <c r="B727" s="426"/>
      <c r="C727" s="426"/>
      <c r="D727" s="426"/>
      <c r="E727" s="426"/>
      <c r="F727" s="426"/>
      <c r="G727" s="426"/>
      <c r="H727" s="426"/>
      <c r="I727" s="426"/>
      <c r="J727" s="426"/>
      <c r="K727" s="426"/>
      <c r="L727" s="426"/>
      <c r="M727" s="426"/>
      <c r="N727" s="426"/>
      <c r="O727" s="426"/>
      <c r="P727" s="426"/>
      <c r="Q727" s="426"/>
      <c r="R727" s="426"/>
      <c r="S727" s="426"/>
      <c r="T727" s="426"/>
      <c r="U727" s="426"/>
      <c r="V727" s="426"/>
      <c r="W727" s="426"/>
      <c r="X727" s="426"/>
      <c r="Y727" s="426"/>
      <c r="Z727" s="426"/>
    </row>
    <row r="728" spans="1:26" ht="15.75" customHeight="1">
      <c r="A728" s="426"/>
      <c r="B728" s="426"/>
      <c r="C728" s="426"/>
      <c r="D728" s="426"/>
      <c r="E728" s="426"/>
      <c r="F728" s="426"/>
      <c r="G728" s="426"/>
      <c r="H728" s="426"/>
      <c r="I728" s="426"/>
      <c r="J728" s="426"/>
      <c r="K728" s="426"/>
      <c r="L728" s="426"/>
      <c r="M728" s="426"/>
      <c r="N728" s="426"/>
      <c r="O728" s="426"/>
      <c r="P728" s="426"/>
      <c r="Q728" s="426"/>
      <c r="R728" s="426"/>
      <c r="S728" s="426"/>
      <c r="T728" s="426"/>
      <c r="U728" s="426"/>
      <c r="V728" s="426"/>
      <c r="W728" s="426"/>
      <c r="X728" s="426"/>
      <c r="Y728" s="426"/>
      <c r="Z728" s="426"/>
    </row>
    <row r="729" spans="1:26" ht="15.75" customHeight="1">
      <c r="A729" s="426"/>
      <c r="B729" s="426"/>
      <c r="C729" s="426"/>
      <c r="D729" s="426"/>
      <c r="E729" s="426"/>
      <c r="F729" s="426"/>
      <c r="G729" s="426"/>
      <c r="H729" s="426"/>
      <c r="I729" s="426"/>
      <c r="J729" s="426"/>
      <c r="K729" s="426"/>
      <c r="L729" s="426"/>
      <c r="M729" s="426"/>
      <c r="N729" s="426"/>
      <c r="O729" s="426"/>
      <c r="P729" s="426"/>
      <c r="Q729" s="426"/>
      <c r="R729" s="426"/>
      <c r="S729" s="426"/>
      <c r="T729" s="426"/>
      <c r="U729" s="426"/>
      <c r="V729" s="426"/>
      <c r="W729" s="426"/>
      <c r="X729" s="426"/>
      <c r="Y729" s="426"/>
      <c r="Z729" s="426"/>
    </row>
    <row r="730" spans="1:26" ht="15.75" customHeight="1">
      <c r="A730" s="426"/>
      <c r="B730" s="426"/>
      <c r="C730" s="426"/>
      <c r="D730" s="426"/>
      <c r="E730" s="426"/>
      <c r="F730" s="426"/>
      <c r="G730" s="426"/>
      <c r="H730" s="426"/>
      <c r="I730" s="426"/>
      <c r="J730" s="426"/>
      <c r="K730" s="426"/>
      <c r="L730" s="426"/>
      <c r="M730" s="426"/>
      <c r="N730" s="426"/>
      <c r="O730" s="426"/>
      <c r="P730" s="426"/>
      <c r="Q730" s="426"/>
      <c r="R730" s="426"/>
      <c r="S730" s="426"/>
      <c r="T730" s="426"/>
      <c r="U730" s="426"/>
      <c r="V730" s="426"/>
      <c r="W730" s="426"/>
      <c r="X730" s="426"/>
      <c r="Y730" s="426"/>
      <c r="Z730" s="426"/>
    </row>
    <row r="731" spans="1:26" ht="15.75" customHeight="1">
      <c r="A731" s="426"/>
      <c r="B731" s="426"/>
      <c r="C731" s="426"/>
      <c r="D731" s="426"/>
      <c r="E731" s="426"/>
      <c r="F731" s="426"/>
      <c r="G731" s="426"/>
      <c r="H731" s="426"/>
      <c r="I731" s="426"/>
      <c r="J731" s="426"/>
      <c r="K731" s="426"/>
      <c r="L731" s="426"/>
      <c r="M731" s="426"/>
      <c r="N731" s="426"/>
      <c r="O731" s="426"/>
      <c r="P731" s="426"/>
      <c r="Q731" s="426"/>
      <c r="R731" s="426"/>
      <c r="S731" s="426"/>
      <c r="T731" s="426"/>
      <c r="U731" s="426"/>
      <c r="V731" s="426"/>
      <c r="W731" s="426"/>
      <c r="X731" s="426"/>
      <c r="Y731" s="426"/>
      <c r="Z731" s="426"/>
    </row>
    <row r="732" spans="1:26" ht="15.75" customHeight="1">
      <c r="A732" s="426"/>
      <c r="B732" s="426"/>
      <c r="C732" s="426"/>
      <c r="D732" s="426"/>
      <c r="E732" s="426"/>
      <c r="F732" s="426"/>
      <c r="G732" s="426"/>
      <c r="H732" s="426"/>
      <c r="I732" s="426"/>
      <c r="J732" s="426"/>
      <c r="K732" s="426"/>
      <c r="L732" s="426"/>
      <c r="M732" s="426"/>
      <c r="N732" s="426"/>
      <c r="O732" s="426"/>
      <c r="P732" s="426"/>
      <c r="Q732" s="426"/>
      <c r="R732" s="426"/>
      <c r="S732" s="426"/>
      <c r="T732" s="426"/>
      <c r="U732" s="426"/>
      <c r="V732" s="426"/>
      <c r="W732" s="426"/>
      <c r="X732" s="426"/>
      <c r="Y732" s="426"/>
      <c r="Z732" s="426"/>
    </row>
    <row r="733" spans="1:26" ht="15.75" customHeight="1">
      <c r="A733" s="426"/>
      <c r="B733" s="426"/>
      <c r="C733" s="426"/>
      <c r="D733" s="426"/>
      <c r="E733" s="426"/>
      <c r="F733" s="426"/>
      <c r="G733" s="426"/>
      <c r="H733" s="426"/>
      <c r="I733" s="426"/>
      <c r="J733" s="426"/>
      <c r="K733" s="426"/>
      <c r="L733" s="426"/>
      <c r="M733" s="426"/>
      <c r="N733" s="426"/>
      <c r="O733" s="426"/>
      <c r="P733" s="426"/>
      <c r="Q733" s="426"/>
      <c r="R733" s="426"/>
      <c r="S733" s="426"/>
      <c r="T733" s="426"/>
      <c r="U733" s="426"/>
      <c r="V733" s="426"/>
      <c r="W733" s="426"/>
      <c r="X733" s="426"/>
      <c r="Y733" s="426"/>
      <c r="Z733" s="426"/>
    </row>
    <row r="734" spans="1:26" ht="15.75" customHeight="1">
      <c r="A734" s="426"/>
      <c r="B734" s="426"/>
      <c r="C734" s="426"/>
      <c r="D734" s="426"/>
      <c r="E734" s="426"/>
      <c r="F734" s="426"/>
      <c r="G734" s="426"/>
      <c r="H734" s="426"/>
      <c r="I734" s="426"/>
      <c r="J734" s="426"/>
      <c r="K734" s="426"/>
      <c r="L734" s="426"/>
      <c r="M734" s="426"/>
      <c r="N734" s="426"/>
      <c r="O734" s="426"/>
      <c r="P734" s="426"/>
      <c r="Q734" s="426"/>
      <c r="R734" s="426"/>
      <c r="S734" s="426"/>
      <c r="T734" s="426"/>
      <c r="U734" s="426"/>
      <c r="V734" s="426"/>
      <c r="W734" s="426"/>
      <c r="X734" s="426"/>
      <c r="Y734" s="426"/>
      <c r="Z734" s="426"/>
    </row>
    <row r="735" spans="1:26" ht="15.75" customHeight="1">
      <c r="A735" s="426"/>
      <c r="B735" s="426"/>
      <c r="C735" s="426"/>
      <c r="D735" s="426"/>
      <c r="E735" s="426"/>
      <c r="F735" s="426"/>
      <c r="G735" s="426"/>
      <c r="H735" s="426"/>
      <c r="I735" s="426"/>
      <c r="J735" s="426"/>
      <c r="K735" s="426"/>
      <c r="L735" s="426"/>
      <c r="M735" s="426"/>
      <c r="N735" s="426"/>
      <c r="O735" s="426"/>
      <c r="P735" s="426"/>
      <c r="Q735" s="426"/>
      <c r="R735" s="426"/>
      <c r="S735" s="426"/>
      <c r="T735" s="426"/>
      <c r="U735" s="426"/>
      <c r="V735" s="426"/>
      <c r="W735" s="426"/>
      <c r="X735" s="426"/>
      <c r="Y735" s="426"/>
      <c r="Z735" s="426"/>
    </row>
    <row r="736" spans="1:26" ht="15.75" customHeight="1">
      <c r="A736" s="426"/>
      <c r="B736" s="426"/>
      <c r="C736" s="426"/>
      <c r="D736" s="426"/>
      <c r="E736" s="426"/>
      <c r="F736" s="426"/>
      <c r="G736" s="426"/>
      <c r="H736" s="426"/>
      <c r="I736" s="426"/>
      <c r="J736" s="426"/>
      <c r="K736" s="426"/>
      <c r="L736" s="426"/>
      <c r="M736" s="426"/>
      <c r="N736" s="426"/>
      <c r="O736" s="426"/>
      <c r="P736" s="426"/>
      <c r="Q736" s="426"/>
      <c r="R736" s="426"/>
      <c r="S736" s="426"/>
      <c r="T736" s="426"/>
      <c r="U736" s="426"/>
      <c r="V736" s="426"/>
      <c r="W736" s="426"/>
      <c r="X736" s="426"/>
      <c r="Y736" s="426"/>
      <c r="Z736" s="426"/>
    </row>
    <row r="737" spans="1:26" ht="15.75" customHeight="1">
      <c r="A737" s="426"/>
      <c r="B737" s="426"/>
      <c r="C737" s="426"/>
      <c r="D737" s="426"/>
      <c r="E737" s="426"/>
      <c r="F737" s="426"/>
      <c r="G737" s="426"/>
      <c r="H737" s="426"/>
      <c r="I737" s="426"/>
      <c r="J737" s="426"/>
      <c r="K737" s="426"/>
      <c r="L737" s="426"/>
      <c r="M737" s="426"/>
      <c r="N737" s="426"/>
      <c r="O737" s="426"/>
      <c r="P737" s="426"/>
      <c r="Q737" s="426"/>
      <c r="R737" s="426"/>
      <c r="S737" s="426"/>
      <c r="T737" s="426"/>
      <c r="U737" s="426"/>
      <c r="V737" s="426"/>
      <c r="W737" s="426"/>
      <c r="X737" s="426"/>
      <c r="Y737" s="426"/>
      <c r="Z737" s="426"/>
    </row>
    <row r="738" spans="1:26" ht="15.75" customHeight="1">
      <c r="A738" s="426"/>
      <c r="B738" s="426"/>
      <c r="C738" s="426"/>
      <c r="D738" s="426"/>
      <c r="E738" s="426"/>
      <c r="F738" s="426"/>
      <c r="G738" s="426"/>
      <c r="H738" s="426"/>
      <c r="I738" s="426"/>
      <c r="J738" s="426"/>
      <c r="K738" s="426"/>
      <c r="L738" s="426"/>
      <c r="M738" s="426"/>
      <c r="N738" s="426"/>
      <c r="O738" s="426"/>
      <c r="P738" s="426"/>
      <c r="Q738" s="426"/>
      <c r="R738" s="426"/>
      <c r="S738" s="426"/>
      <c r="T738" s="426"/>
      <c r="U738" s="426"/>
      <c r="V738" s="426"/>
      <c r="W738" s="426"/>
      <c r="X738" s="426"/>
      <c r="Y738" s="426"/>
      <c r="Z738" s="426"/>
    </row>
    <row r="739" spans="1:26" ht="15.75" customHeight="1">
      <c r="A739" s="426"/>
      <c r="B739" s="426"/>
      <c r="C739" s="426"/>
      <c r="D739" s="426"/>
      <c r="E739" s="426"/>
      <c r="F739" s="426"/>
      <c r="G739" s="426"/>
      <c r="H739" s="426"/>
      <c r="I739" s="426"/>
      <c r="J739" s="426"/>
      <c r="K739" s="426"/>
      <c r="L739" s="426"/>
      <c r="M739" s="426"/>
      <c r="N739" s="426"/>
      <c r="O739" s="426"/>
      <c r="P739" s="426"/>
      <c r="Q739" s="426"/>
      <c r="R739" s="426"/>
      <c r="S739" s="426"/>
      <c r="T739" s="426"/>
      <c r="U739" s="426"/>
      <c r="V739" s="426"/>
      <c r="W739" s="426"/>
      <c r="X739" s="426"/>
      <c r="Y739" s="426"/>
      <c r="Z739" s="426"/>
    </row>
    <row r="740" spans="1:26" ht="15.75" customHeight="1">
      <c r="A740" s="426"/>
      <c r="B740" s="426"/>
      <c r="C740" s="426"/>
      <c r="D740" s="426"/>
      <c r="E740" s="426"/>
      <c r="F740" s="426"/>
      <c r="G740" s="426"/>
      <c r="H740" s="426"/>
      <c r="I740" s="426"/>
      <c r="J740" s="426"/>
      <c r="K740" s="426"/>
      <c r="L740" s="426"/>
      <c r="M740" s="426"/>
      <c r="N740" s="426"/>
      <c r="O740" s="426"/>
      <c r="P740" s="426"/>
      <c r="Q740" s="426"/>
      <c r="R740" s="426"/>
      <c r="S740" s="426"/>
      <c r="T740" s="426"/>
      <c r="U740" s="426"/>
      <c r="V740" s="426"/>
      <c r="W740" s="426"/>
      <c r="X740" s="426"/>
      <c r="Y740" s="426"/>
      <c r="Z740" s="426"/>
    </row>
    <row r="741" spans="1:26" ht="15.75" customHeight="1">
      <c r="A741" s="426"/>
      <c r="B741" s="426"/>
      <c r="C741" s="426"/>
      <c r="D741" s="426"/>
      <c r="E741" s="426"/>
      <c r="F741" s="426"/>
      <c r="G741" s="426"/>
      <c r="H741" s="426"/>
      <c r="I741" s="426"/>
      <c r="J741" s="426"/>
      <c r="K741" s="426"/>
      <c r="L741" s="426"/>
      <c r="M741" s="426"/>
      <c r="N741" s="426"/>
      <c r="O741" s="426"/>
      <c r="P741" s="426"/>
      <c r="Q741" s="426"/>
      <c r="R741" s="426"/>
      <c r="S741" s="426"/>
      <c r="T741" s="426"/>
      <c r="U741" s="426"/>
      <c r="V741" s="426"/>
      <c r="W741" s="426"/>
      <c r="X741" s="426"/>
      <c r="Y741" s="426"/>
      <c r="Z741" s="426"/>
    </row>
    <row r="742" spans="1:26" ht="15.75" customHeight="1">
      <c r="A742" s="426"/>
      <c r="B742" s="426"/>
      <c r="C742" s="426"/>
      <c r="D742" s="426"/>
      <c r="E742" s="426"/>
      <c r="F742" s="426"/>
      <c r="G742" s="426"/>
      <c r="H742" s="426"/>
      <c r="I742" s="426"/>
      <c r="J742" s="426"/>
      <c r="K742" s="426"/>
      <c r="L742" s="426"/>
      <c r="M742" s="426"/>
      <c r="N742" s="426"/>
      <c r="O742" s="426"/>
      <c r="P742" s="426"/>
      <c r="Q742" s="426"/>
      <c r="R742" s="426"/>
      <c r="S742" s="426"/>
      <c r="T742" s="426"/>
      <c r="U742" s="426"/>
      <c r="V742" s="426"/>
      <c r="W742" s="426"/>
      <c r="X742" s="426"/>
      <c r="Y742" s="426"/>
      <c r="Z742" s="426"/>
    </row>
    <row r="743" spans="1:26" ht="15.75" customHeight="1">
      <c r="A743" s="426"/>
      <c r="B743" s="426"/>
      <c r="C743" s="426"/>
      <c r="D743" s="426"/>
      <c r="E743" s="426"/>
      <c r="F743" s="426"/>
      <c r="G743" s="426"/>
      <c r="H743" s="426"/>
      <c r="I743" s="426"/>
      <c r="J743" s="426"/>
      <c r="K743" s="426"/>
      <c r="L743" s="426"/>
      <c r="M743" s="426"/>
      <c r="N743" s="426"/>
      <c r="O743" s="426"/>
      <c r="P743" s="426"/>
      <c r="Q743" s="426"/>
      <c r="R743" s="426"/>
      <c r="S743" s="426"/>
      <c r="T743" s="426"/>
      <c r="U743" s="426"/>
      <c r="V743" s="426"/>
      <c r="W743" s="426"/>
      <c r="X743" s="426"/>
      <c r="Y743" s="426"/>
      <c r="Z743" s="426"/>
    </row>
    <row r="744" spans="1:26" ht="15.75" customHeight="1">
      <c r="A744" s="426"/>
      <c r="B744" s="426"/>
      <c r="C744" s="426"/>
      <c r="D744" s="426"/>
      <c r="E744" s="426"/>
      <c r="F744" s="426"/>
      <c r="G744" s="426"/>
      <c r="H744" s="426"/>
      <c r="I744" s="426"/>
      <c r="J744" s="426"/>
      <c r="K744" s="426"/>
      <c r="L744" s="426"/>
      <c r="M744" s="426"/>
      <c r="N744" s="426"/>
      <c r="O744" s="426"/>
      <c r="P744" s="426"/>
      <c r="Q744" s="426"/>
      <c r="R744" s="426"/>
      <c r="S744" s="426"/>
      <c r="T744" s="426"/>
      <c r="U744" s="426"/>
      <c r="V744" s="426"/>
      <c r="W744" s="426"/>
      <c r="X744" s="426"/>
      <c r="Y744" s="426"/>
      <c r="Z744" s="426"/>
    </row>
    <row r="745" spans="1:26" ht="15.75" customHeight="1">
      <c r="A745" s="426"/>
      <c r="B745" s="426"/>
      <c r="C745" s="426"/>
      <c r="D745" s="426"/>
      <c r="E745" s="426"/>
      <c r="F745" s="426"/>
      <c r="G745" s="426"/>
      <c r="H745" s="426"/>
      <c r="I745" s="426"/>
      <c r="J745" s="426"/>
      <c r="K745" s="426"/>
      <c r="L745" s="426"/>
      <c r="M745" s="426"/>
      <c r="N745" s="426"/>
      <c r="O745" s="426"/>
      <c r="P745" s="426"/>
      <c r="Q745" s="426"/>
      <c r="R745" s="426"/>
      <c r="S745" s="426"/>
      <c r="T745" s="426"/>
      <c r="U745" s="426"/>
      <c r="V745" s="426"/>
      <c r="W745" s="426"/>
      <c r="X745" s="426"/>
      <c r="Y745" s="426"/>
      <c r="Z745" s="426"/>
    </row>
    <row r="746" spans="1:26" ht="15.75" customHeight="1">
      <c r="A746" s="426"/>
      <c r="B746" s="426"/>
      <c r="C746" s="426"/>
      <c r="D746" s="426"/>
      <c r="E746" s="426"/>
      <c r="F746" s="426"/>
      <c r="G746" s="426"/>
      <c r="H746" s="426"/>
      <c r="I746" s="426"/>
      <c r="J746" s="426"/>
      <c r="K746" s="426"/>
      <c r="L746" s="426"/>
      <c r="M746" s="426"/>
      <c r="N746" s="426"/>
      <c r="O746" s="426"/>
      <c r="P746" s="426"/>
      <c r="Q746" s="426"/>
      <c r="R746" s="426"/>
      <c r="S746" s="426"/>
      <c r="T746" s="426"/>
      <c r="U746" s="426"/>
      <c r="V746" s="426"/>
      <c r="W746" s="426"/>
      <c r="X746" s="426"/>
      <c r="Y746" s="426"/>
      <c r="Z746" s="426"/>
    </row>
    <row r="747" spans="1:26" ht="15.75" customHeight="1">
      <c r="A747" s="426"/>
      <c r="B747" s="426"/>
      <c r="C747" s="426"/>
      <c r="D747" s="426"/>
      <c r="E747" s="426"/>
      <c r="F747" s="426"/>
      <c r="G747" s="426"/>
      <c r="H747" s="426"/>
      <c r="I747" s="426"/>
      <c r="J747" s="426"/>
      <c r="K747" s="426"/>
      <c r="L747" s="426"/>
      <c r="M747" s="426"/>
      <c r="N747" s="426"/>
      <c r="O747" s="426"/>
      <c r="P747" s="426"/>
      <c r="Q747" s="426"/>
      <c r="R747" s="426"/>
      <c r="S747" s="426"/>
      <c r="T747" s="426"/>
      <c r="U747" s="426"/>
      <c r="V747" s="426"/>
      <c r="W747" s="426"/>
      <c r="X747" s="426"/>
      <c r="Y747" s="426"/>
      <c r="Z747" s="426"/>
    </row>
    <row r="748" spans="1:26" ht="15.75" customHeight="1">
      <c r="A748" s="426"/>
      <c r="B748" s="426"/>
      <c r="C748" s="426"/>
      <c r="D748" s="426"/>
      <c r="E748" s="426"/>
      <c r="F748" s="426"/>
      <c r="G748" s="426"/>
      <c r="H748" s="426"/>
      <c r="I748" s="426"/>
      <c r="J748" s="426"/>
      <c r="K748" s="426"/>
      <c r="L748" s="426"/>
      <c r="M748" s="426"/>
      <c r="N748" s="426"/>
      <c r="O748" s="426"/>
      <c r="P748" s="426"/>
      <c r="Q748" s="426"/>
      <c r="R748" s="426"/>
      <c r="S748" s="426"/>
      <c r="T748" s="426"/>
      <c r="U748" s="426"/>
      <c r="V748" s="426"/>
      <c r="W748" s="426"/>
      <c r="X748" s="426"/>
      <c r="Y748" s="426"/>
      <c r="Z748" s="426"/>
    </row>
    <row r="749" spans="1:26" ht="15.75" customHeight="1">
      <c r="A749" s="426"/>
      <c r="B749" s="426"/>
      <c r="C749" s="426"/>
      <c r="D749" s="426"/>
      <c r="E749" s="426"/>
      <c r="F749" s="426"/>
      <c r="G749" s="426"/>
      <c r="H749" s="426"/>
      <c r="I749" s="426"/>
      <c r="J749" s="426"/>
      <c r="K749" s="426"/>
      <c r="L749" s="426"/>
      <c r="M749" s="426"/>
      <c r="N749" s="426"/>
      <c r="O749" s="426"/>
      <c r="P749" s="426"/>
      <c r="Q749" s="426"/>
      <c r="R749" s="426"/>
      <c r="S749" s="426"/>
      <c r="T749" s="426"/>
      <c r="U749" s="426"/>
      <c r="V749" s="426"/>
      <c r="W749" s="426"/>
      <c r="X749" s="426"/>
      <c r="Y749" s="426"/>
      <c r="Z749" s="426"/>
    </row>
    <row r="750" spans="1:26" ht="15.75" customHeight="1">
      <c r="A750" s="426"/>
      <c r="B750" s="426"/>
      <c r="C750" s="426"/>
      <c r="D750" s="426"/>
      <c r="E750" s="426"/>
      <c r="F750" s="426"/>
      <c r="G750" s="426"/>
      <c r="H750" s="426"/>
      <c r="I750" s="426"/>
      <c r="J750" s="426"/>
      <c r="K750" s="426"/>
      <c r="L750" s="426"/>
      <c r="M750" s="426"/>
      <c r="N750" s="426"/>
      <c r="O750" s="426"/>
      <c r="P750" s="426"/>
      <c r="Q750" s="426"/>
      <c r="R750" s="426"/>
      <c r="S750" s="426"/>
      <c r="T750" s="426"/>
      <c r="U750" s="426"/>
      <c r="V750" s="426"/>
      <c r="W750" s="426"/>
      <c r="X750" s="426"/>
      <c r="Y750" s="426"/>
      <c r="Z750" s="426"/>
    </row>
    <row r="751" spans="1:26" ht="15.75" customHeight="1">
      <c r="A751" s="426"/>
      <c r="B751" s="426"/>
      <c r="C751" s="426"/>
      <c r="D751" s="426"/>
      <c r="E751" s="426"/>
      <c r="F751" s="426"/>
      <c r="G751" s="426"/>
      <c r="H751" s="426"/>
      <c r="I751" s="426"/>
      <c r="J751" s="426"/>
      <c r="K751" s="426"/>
      <c r="L751" s="426"/>
      <c r="M751" s="426"/>
      <c r="N751" s="426"/>
      <c r="O751" s="426"/>
      <c r="P751" s="426"/>
      <c r="Q751" s="426"/>
      <c r="R751" s="426"/>
      <c r="S751" s="426"/>
      <c r="T751" s="426"/>
      <c r="U751" s="426"/>
      <c r="V751" s="426"/>
      <c r="W751" s="426"/>
      <c r="X751" s="426"/>
      <c r="Y751" s="426"/>
      <c r="Z751" s="426"/>
    </row>
    <row r="752" spans="1:26" ht="15.75" customHeight="1">
      <c r="A752" s="426"/>
      <c r="B752" s="426"/>
      <c r="C752" s="426"/>
      <c r="D752" s="426"/>
      <c r="E752" s="426"/>
      <c r="F752" s="426"/>
      <c r="G752" s="426"/>
      <c r="H752" s="426"/>
      <c r="I752" s="426"/>
      <c r="J752" s="426"/>
      <c r="K752" s="426"/>
      <c r="L752" s="426"/>
      <c r="M752" s="426"/>
      <c r="N752" s="426"/>
      <c r="O752" s="426"/>
      <c r="P752" s="426"/>
      <c r="Q752" s="426"/>
      <c r="R752" s="426"/>
      <c r="S752" s="426"/>
      <c r="T752" s="426"/>
      <c r="U752" s="426"/>
      <c r="V752" s="426"/>
      <c r="W752" s="426"/>
      <c r="X752" s="426"/>
      <c r="Y752" s="426"/>
      <c r="Z752" s="426"/>
    </row>
    <row r="753" spans="1:26" ht="15.75" customHeight="1">
      <c r="A753" s="426"/>
      <c r="B753" s="426"/>
      <c r="C753" s="426"/>
      <c r="D753" s="426"/>
      <c r="E753" s="426"/>
      <c r="F753" s="426"/>
      <c r="G753" s="426"/>
      <c r="H753" s="426"/>
      <c r="I753" s="426"/>
      <c r="J753" s="426"/>
      <c r="K753" s="426"/>
      <c r="L753" s="426"/>
      <c r="M753" s="426"/>
      <c r="N753" s="426"/>
      <c r="O753" s="426"/>
      <c r="P753" s="426"/>
      <c r="Q753" s="426"/>
      <c r="R753" s="426"/>
      <c r="S753" s="426"/>
      <c r="T753" s="426"/>
      <c r="U753" s="426"/>
      <c r="V753" s="426"/>
      <c r="W753" s="426"/>
      <c r="X753" s="426"/>
      <c r="Y753" s="426"/>
      <c r="Z753" s="426"/>
    </row>
    <row r="754" spans="1:26" ht="15.75" customHeight="1">
      <c r="A754" s="426"/>
      <c r="B754" s="426"/>
      <c r="C754" s="426"/>
      <c r="D754" s="426"/>
      <c r="E754" s="426"/>
      <c r="F754" s="426"/>
      <c r="G754" s="426"/>
      <c r="H754" s="426"/>
      <c r="I754" s="426"/>
      <c r="J754" s="426"/>
      <c r="K754" s="426"/>
      <c r="L754" s="426"/>
      <c r="M754" s="426"/>
      <c r="N754" s="426"/>
      <c r="O754" s="426"/>
      <c r="P754" s="426"/>
      <c r="Q754" s="426"/>
      <c r="R754" s="426"/>
      <c r="S754" s="426"/>
      <c r="T754" s="426"/>
      <c r="U754" s="426"/>
      <c r="V754" s="426"/>
      <c r="W754" s="426"/>
      <c r="X754" s="426"/>
      <c r="Y754" s="426"/>
      <c r="Z754" s="426"/>
    </row>
    <row r="755" spans="1:26" ht="15.75" customHeight="1">
      <c r="A755" s="426"/>
      <c r="B755" s="426"/>
      <c r="C755" s="426"/>
      <c r="D755" s="426"/>
      <c r="E755" s="426"/>
      <c r="F755" s="426"/>
      <c r="G755" s="426"/>
      <c r="H755" s="426"/>
      <c r="I755" s="426"/>
      <c r="J755" s="426"/>
      <c r="K755" s="426"/>
      <c r="L755" s="426"/>
      <c r="M755" s="426"/>
      <c r="N755" s="426"/>
      <c r="O755" s="426"/>
      <c r="P755" s="426"/>
      <c r="Q755" s="426"/>
      <c r="R755" s="426"/>
      <c r="S755" s="426"/>
      <c r="T755" s="426"/>
      <c r="U755" s="426"/>
      <c r="V755" s="426"/>
      <c r="W755" s="426"/>
      <c r="X755" s="426"/>
      <c r="Y755" s="426"/>
      <c r="Z755" s="426"/>
    </row>
    <row r="756" spans="1:26" ht="15.75" customHeight="1">
      <c r="A756" s="426"/>
      <c r="B756" s="426"/>
      <c r="C756" s="426"/>
      <c r="D756" s="426"/>
      <c r="E756" s="426"/>
      <c r="F756" s="426"/>
      <c r="G756" s="426"/>
      <c r="H756" s="426"/>
      <c r="I756" s="426"/>
      <c r="J756" s="426"/>
      <c r="K756" s="426"/>
      <c r="L756" s="426"/>
      <c r="M756" s="426"/>
      <c r="N756" s="426"/>
      <c r="O756" s="426"/>
      <c r="P756" s="426"/>
      <c r="Q756" s="426"/>
      <c r="R756" s="426"/>
      <c r="S756" s="426"/>
      <c r="T756" s="426"/>
      <c r="U756" s="426"/>
      <c r="V756" s="426"/>
      <c r="W756" s="426"/>
      <c r="X756" s="426"/>
      <c r="Y756" s="426"/>
      <c r="Z756" s="426"/>
    </row>
    <row r="757" spans="1:26" ht="15.75" customHeight="1">
      <c r="A757" s="426"/>
      <c r="B757" s="426"/>
      <c r="C757" s="426"/>
      <c r="D757" s="426"/>
      <c r="E757" s="426"/>
      <c r="F757" s="426"/>
      <c r="G757" s="426"/>
      <c r="H757" s="426"/>
      <c r="I757" s="426"/>
      <c r="J757" s="426"/>
      <c r="K757" s="426"/>
      <c r="L757" s="426"/>
      <c r="M757" s="426"/>
      <c r="N757" s="426"/>
      <c r="O757" s="426"/>
      <c r="P757" s="426"/>
      <c r="Q757" s="426"/>
      <c r="R757" s="426"/>
      <c r="S757" s="426"/>
      <c r="T757" s="426"/>
      <c r="U757" s="426"/>
      <c r="V757" s="426"/>
      <c r="W757" s="426"/>
      <c r="X757" s="426"/>
      <c r="Y757" s="426"/>
      <c r="Z757" s="426"/>
    </row>
    <row r="758" spans="1:26" ht="15.75" customHeight="1">
      <c r="A758" s="426"/>
      <c r="B758" s="426"/>
      <c r="C758" s="426"/>
      <c r="D758" s="426"/>
      <c r="E758" s="426"/>
      <c r="F758" s="426"/>
      <c r="G758" s="426"/>
      <c r="H758" s="426"/>
      <c r="I758" s="426"/>
      <c r="J758" s="426"/>
      <c r="K758" s="426"/>
      <c r="L758" s="426"/>
      <c r="M758" s="426"/>
      <c r="N758" s="426"/>
      <c r="O758" s="426"/>
      <c r="P758" s="426"/>
      <c r="Q758" s="426"/>
      <c r="R758" s="426"/>
      <c r="S758" s="426"/>
      <c r="T758" s="426"/>
      <c r="U758" s="426"/>
      <c r="V758" s="426"/>
      <c r="W758" s="426"/>
      <c r="X758" s="426"/>
      <c r="Y758" s="426"/>
      <c r="Z758" s="426"/>
    </row>
    <row r="759" spans="1:26" ht="15.75" customHeight="1">
      <c r="A759" s="426"/>
      <c r="B759" s="426"/>
      <c r="C759" s="426"/>
      <c r="D759" s="426"/>
      <c r="E759" s="426"/>
      <c r="F759" s="426"/>
      <c r="G759" s="426"/>
      <c r="H759" s="426"/>
      <c r="I759" s="426"/>
      <c r="J759" s="426"/>
      <c r="K759" s="426"/>
      <c r="L759" s="426"/>
      <c r="M759" s="426"/>
      <c r="N759" s="426"/>
      <c r="O759" s="426"/>
      <c r="P759" s="426"/>
      <c r="Q759" s="426"/>
      <c r="R759" s="426"/>
      <c r="S759" s="426"/>
      <c r="T759" s="426"/>
      <c r="U759" s="426"/>
      <c r="V759" s="426"/>
      <c r="W759" s="426"/>
      <c r="X759" s="426"/>
      <c r="Y759" s="426"/>
      <c r="Z759" s="426"/>
    </row>
    <row r="760" spans="1:26" ht="15.75" customHeight="1">
      <c r="A760" s="426"/>
      <c r="B760" s="426"/>
      <c r="C760" s="426"/>
      <c r="D760" s="426"/>
      <c r="E760" s="426"/>
      <c r="F760" s="426"/>
      <c r="G760" s="426"/>
      <c r="H760" s="426"/>
      <c r="I760" s="426"/>
      <c r="J760" s="426"/>
      <c r="K760" s="426"/>
      <c r="L760" s="426"/>
      <c r="M760" s="426"/>
      <c r="N760" s="426"/>
      <c r="O760" s="426"/>
      <c r="P760" s="426"/>
      <c r="Q760" s="426"/>
      <c r="R760" s="426"/>
      <c r="S760" s="426"/>
      <c r="T760" s="426"/>
      <c r="U760" s="426"/>
      <c r="V760" s="426"/>
      <c r="W760" s="426"/>
      <c r="X760" s="426"/>
      <c r="Y760" s="426"/>
      <c r="Z760" s="426"/>
    </row>
    <row r="761" spans="1:26" ht="15.75" customHeight="1">
      <c r="A761" s="426"/>
      <c r="B761" s="426"/>
      <c r="C761" s="426"/>
      <c r="D761" s="426"/>
      <c r="E761" s="426"/>
      <c r="F761" s="426"/>
      <c r="G761" s="426"/>
      <c r="H761" s="426"/>
      <c r="I761" s="426"/>
      <c r="J761" s="426"/>
      <c r="K761" s="426"/>
      <c r="L761" s="426"/>
      <c r="M761" s="426"/>
      <c r="N761" s="426"/>
      <c r="O761" s="426"/>
      <c r="P761" s="426"/>
      <c r="Q761" s="426"/>
      <c r="R761" s="426"/>
      <c r="S761" s="426"/>
      <c r="T761" s="426"/>
      <c r="U761" s="426"/>
      <c r="V761" s="426"/>
      <c r="W761" s="426"/>
      <c r="X761" s="426"/>
      <c r="Y761" s="426"/>
      <c r="Z761" s="426"/>
    </row>
    <row r="762" spans="1:26" ht="15.75" customHeight="1">
      <c r="A762" s="426"/>
      <c r="B762" s="426"/>
      <c r="C762" s="426"/>
      <c r="D762" s="426"/>
      <c r="E762" s="426"/>
      <c r="F762" s="426"/>
      <c r="G762" s="426"/>
      <c r="H762" s="426"/>
      <c r="I762" s="426"/>
      <c r="J762" s="426"/>
      <c r="K762" s="426"/>
      <c r="L762" s="426"/>
      <c r="M762" s="426"/>
      <c r="N762" s="426"/>
      <c r="O762" s="426"/>
      <c r="P762" s="426"/>
      <c r="Q762" s="426"/>
      <c r="R762" s="426"/>
      <c r="S762" s="426"/>
      <c r="T762" s="426"/>
      <c r="U762" s="426"/>
      <c r="V762" s="426"/>
      <c r="W762" s="426"/>
      <c r="X762" s="426"/>
      <c r="Y762" s="426"/>
      <c r="Z762" s="426"/>
    </row>
    <row r="763" spans="1:26" ht="15.75" customHeight="1">
      <c r="A763" s="426"/>
      <c r="B763" s="426"/>
      <c r="C763" s="426"/>
      <c r="D763" s="426"/>
      <c r="E763" s="426"/>
      <c r="F763" s="426"/>
      <c r="G763" s="426"/>
      <c r="H763" s="426"/>
      <c r="I763" s="426"/>
      <c r="J763" s="426"/>
      <c r="K763" s="426"/>
      <c r="L763" s="426"/>
      <c r="M763" s="426"/>
      <c r="N763" s="426"/>
      <c r="O763" s="426"/>
      <c r="P763" s="426"/>
      <c r="Q763" s="426"/>
      <c r="R763" s="426"/>
      <c r="S763" s="426"/>
      <c r="T763" s="426"/>
      <c r="U763" s="426"/>
      <c r="V763" s="426"/>
      <c r="W763" s="426"/>
      <c r="X763" s="426"/>
      <c r="Y763" s="426"/>
      <c r="Z763" s="426"/>
    </row>
    <row r="764" spans="1:26" ht="15.75" customHeight="1">
      <c r="A764" s="426"/>
      <c r="B764" s="426"/>
      <c r="C764" s="426"/>
      <c r="D764" s="426"/>
      <c r="E764" s="426"/>
      <c r="F764" s="426"/>
      <c r="G764" s="426"/>
      <c r="H764" s="426"/>
      <c r="I764" s="426"/>
      <c r="J764" s="426"/>
      <c r="K764" s="426"/>
      <c r="L764" s="426"/>
      <c r="M764" s="426"/>
      <c r="N764" s="426"/>
      <c r="O764" s="426"/>
      <c r="P764" s="426"/>
      <c r="Q764" s="426"/>
      <c r="R764" s="426"/>
      <c r="S764" s="426"/>
      <c r="T764" s="426"/>
      <c r="U764" s="426"/>
      <c r="V764" s="426"/>
      <c r="W764" s="426"/>
      <c r="X764" s="426"/>
      <c r="Y764" s="426"/>
      <c r="Z764" s="426"/>
    </row>
    <row r="765" spans="1:26" ht="15.75" customHeight="1">
      <c r="A765" s="426"/>
      <c r="B765" s="426"/>
      <c r="C765" s="426"/>
      <c r="D765" s="426"/>
      <c r="E765" s="426"/>
      <c r="F765" s="426"/>
      <c r="G765" s="426"/>
      <c r="H765" s="426"/>
      <c r="I765" s="426"/>
      <c r="J765" s="426"/>
      <c r="K765" s="426"/>
      <c r="L765" s="426"/>
      <c r="M765" s="426"/>
      <c r="N765" s="426"/>
      <c r="O765" s="426"/>
      <c r="P765" s="426"/>
      <c r="Q765" s="426"/>
      <c r="R765" s="426"/>
      <c r="S765" s="426"/>
      <c r="T765" s="426"/>
      <c r="U765" s="426"/>
      <c r="V765" s="426"/>
      <c r="W765" s="426"/>
      <c r="X765" s="426"/>
      <c r="Y765" s="426"/>
      <c r="Z765" s="426"/>
    </row>
    <row r="766" spans="1:26" ht="15.75" customHeight="1">
      <c r="A766" s="426"/>
      <c r="B766" s="426"/>
      <c r="C766" s="426"/>
      <c r="D766" s="426"/>
      <c r="E766" s="426"/>
      <c r="F766" s="426"/>
      <c r="G766" s="426"/>
      <c r="H766" s="426"/>
      <c r="I766" s="426"/>
      <c r="J766" s="426"/>
      <c r="K766" s="426"/>
      <c r="L766" s="426"/>
      <c r="M766" s="426"/>
      <c r="N766" s="426"/>
      <c r="O766" s="426"/>
      <c r="P766" s="426"/>
      <c r="Q766" s="426"/>
      <c r="R766" s="426"/>
      <c r="S766" s="426"/>
      <c r="T766" s="426"/>
      <c r="U766" s="426"/>
      <c r="V766" s="426"/>
      <c r="W766" s="426"/>
      <c r="X766" s="426"/>
      <c r="Y766" s="426"/>
      <c r="Z766" s="426"/>
    </row>
    <row r="767" spans="1:26" ht="15.75" customHeight="1">
      <c r="A767" s="426"/>
      <c r="B767" s="426"/>
      <c r="C767" s="426"/>
      <c r="D767" s="426"/>
      <c r="E767" s="426"/>
      <c r="F767" s="426"/>
      <c r="G767" s="426"/>
      <c r="H767" s="426"/>
      <c r="I767" s="426"/>
      <c r="J767" s="426"/>
      <c r="K767" s="426"/>
      <c r="L767" s="426"/>
      <c r="M767" s="426"/>
      <c r="N767" s="426"/>
      <c r="O767" s="426"/>
      <c r="P767" s="426"/>
      <c r="Q767" s="426"/>
      <c r="R767" s="426"/>
      <c r="S767" s="426"/>
      <c r="T767" s="426"/>
      <c r="U767" s="426"/>
      <c r="V767" s="426"/>
      <c r="W767" s="426"/>
      <c r="X767" s="426"/>
      <c r="Y767" s="426"/>
      <c r="Z767" s="426"/>
    </row>
    <row r="768" spans="1:26" ht="15.75" customHeight="1">
      <c r="A768" s="426"/>
      <c r="B768" s="426"/>
      <c r="C768" s="426"/>
      <c r="D768" s="426"/>
      <c r="E768" s="426"/>
      <c r="F768" s="426"/>
      <c r="G768" s="426"/>
      <c r="H768" s="426"/>
      <c r="I768" s="426"/>
      <c r="J768" s="426"/>
      <c r="K768" s="426"/>
      <c r="L768" s="426"/>
      <c r="M768" s="426"/>
      <c r="N768" s="426"/>
      <c r="O768" s="426"/>
      <c r="P768" s="426"/>
      <c r="Q768" s="426"/>
      <c r="R768" s="426"/>
      <c r="S768" s="426"/>
      <c r="T768" s="426"/>
      <c r="U768" s="426"/>
      <c r="V768" s="426"/>
      <c r="W768" s="426"/>
      <c r="X768" s="426"/>
      <c r="Y768" s="426"/>
      <c r="Z768" s="426"/>
    </row>
    <row r="769" spans="1:26" ht="15.75" customHeight="1">
      <c r="A769" s="426"/>
      <c r="B769" s="426"/>
      <c r="C769" s="426"/>
      <c r="D769" s="426"/>
      <c r="E769" s="426"/>
      <c r="F769" s="426"/>
      <c r="G769" s="426"/>
      <c r="H769" s="426"/>
      <c r="I769" s="426"/>
      <c r="J769" s="426"/>
      <c r="K769" s="426"/>
      <c r="L769" s="426"/>
      <c r="M769" s="426"/>
      <c r="N769" s="426"/>
      <c r="O769" s="426"/>
      <c r="P769" s="426"/>
      <c r="Q769" s="426"/>
      <c r="R769" s="426"/>
      <c r="S769" s="426"/>
      <c r="T769" s="426"/>
      <c r="U769" s="426"/>
      <c r="V769" s="426"/>
      <c r="W769" s="426"/>
      <c r="X769" s="426"/>
      <c r="Y769" s="426"/>
      <c r="Z769" s="426"/>
    </row>
    <row r="770" spans="1:26" ht="15.75" customHeight="1">
      <c r="A770" s="426"/>
      <c r="B770" s="426"/>
      <c r="C770" s="426"/>
      <c r="D770" s="426"/>
      <c r="E770" s="426"/>
      <c r="F770" s="426"/>
      <c r="G770" s="426"/>
      <c r="H770" s="426"/>
      <c r="I770" s="426"/>
      <c r="J770" s="426"/>
      <c r="K770" s="426"/>
      <c r="L770" s="426"/>
      <c r="M770" s="426"/>
      <c r="N770" s="426"/>
      <c r="O770" s="426"/>
      <c r="P770" s="426"/>
      <c r="Q770" s="426"/>
      <c r="R770" s="426"/>
      <c r="S770" s="426"/>
      <c r="T770" s="426"/>
      <c r="U770" s="426"/>
      <c r="V770" s="426"/>
      <c r="W770" s="426"/>
      <c r="X770" s="426"/>
      <c r="Y770" s="426"/>
      <c r="Z770" s="426"/>
    </row>
    <row r="771" spans="1:26" ht="15.75" customHeight="1">
      <c r="A771" s="426"/>
      <c r="B771" s="426"/>
      <c r="C771" s="426"/>
      <c r="D771" s="426"/>
      <c r="E771" s="426"/>
      <c r="F771" s="426"/>
      <c r="G771" s="426"/>
      <c r="H771" s="426"/>
      <c r="I771" s="426"/>
      <c r="J771" s="426"/>
      <c r="K771" s="426"/>
      <c r="L771" s="426"/>
      <c r="M771" s="426"/>
      <c r="N771" s="426"/>
      <c r="O771" s="426"/>
      <c r="P771" s="426"/>
      <c r="Q771" s="426"/>
      <c r="R771" s="426"/>
      <c r="S771" s="426"/>
      <c r="T771" s="426"/>
      <c r="U771" s="426"/>
      <c r="V771" s="426"/>
      <c r="W771" s="426"/>
      <c r="X771" s="426"/>
      <c r="Y771" s="426"/>
      <c r="Z771" s="426"/>
    </row>
    <row r="772" spans="1:26" ht="15.75" customHeight="1">
      <c r="A772" s="426"/>
      <c r="B772" s="426"/>
      <c r="C772" s="426"/>
      <c r="D772" s="426"/>
      <c r="E772" s="426"/>
      <c r="F772" s="426"/>
      <c r="G772" s="426"/>
      <c r="H772" s="426"/>
      <c r="I772" s="426"/>
      <c r="J772" s="426"/>
      <c r="K772" s="426"/>
      <c r="L772" s="426"/>
      <c r="M772" s="426"/>
      <c r="N772" s="426"/>
      <c r="O772" s="426"/>
      <c r="P772" s="426"/>
      <c r="Q772" s="426"/>
      <c r="R772" s="426"/>
      <c r="S772" s="426"/>
      <c r="T772" s="426"/>
      <c r="U772" s="426"/>
      <c r="V772" s="426"/>
      <c r="W772" s="426"/>
      <c r="X772" s="426"/>
      <c r="Y772" s="426"/>
      <c r="Z772" s="426"/>
    </row>
    <row r="773" spans="1:26" ht="15.75" customHeight="1">
      <c r="A773" s="426"/>
      <c r="B773" s="426"/>
      <c r="C773" s="426"/>
      <c r="D773" s="426"/>
      <c r="E773" s="426"/>
      <c r="F773" s="426"/>
      <c r="G773" s="426"/>
      <c r="H773" s="426"/>
      <c r="I773" s="426"/>
      <c r="J773" s="426"/>
      <c r="K773" s="426"/>
      <c r="L773" s="426"/>
      <c r="M773" s="426"/>
      <c r="N773" s="426"/>
      <c r="O773" s="426"/>
      <c r="P773" s="426"/>
      <c r="Q773" s="426"/>
      <c r="R773" s="426"/>
      <c r="S773" s="426"/>
      <c r="T773" s="426"/>
      <c r="U773" s="426"/>
      <c r="V773" s="426"/>
      <c r="W773" s="426"/>
      <c r="X773" s="426"/>
      <c r="Y773" s="426"/>
      <c r="Z773" s="426"/>
    </row>
    <row r="774" spans="1:26" ht="15.75" customHeight="1">
      <c r="A774" s="426"/>
      <c r="B774" s="426"/>
      <c r="C774" s="426"/>
      <c r="D774" s="426"/>
      <c r="E774" s="426"/>
      <c r="F774" s="426"/>
      <c r="G774" s="426"/>
      <c r="H774" s="426"/>
      <c r="I774" s="426"/>
      <c r="J774" s="426"/>
      <c r="K774" s="426"/>
      <c r="L774" s="426"/>
      <c r="M774" s="426"/>
      <c r="N774" s="426"/>
      <c r="O774" s="426"/>
      <c r="P774" s="426"/>
      <c r="Q774" s="426"/>
      <c r="R774" s="426"/>
      <c r="S774" s="426"/>
      <c r="T774" s="426"/>
      <c r="U774" s="426"/>
      <c r="V774" s="426"/>
      <c r="W774" s="426"/>
      <c r="X774" s="426"/>
      <c r="Y774" s="426"/>
      <c r="Z774" s="426"/>
    </row>
    <row r="775" spans="1:26" ht="15.75" customHeight="1">
      <c r="A775" s="426"/>
      <c r="B775" s="426"/>
      <c r="C775" s="426"/>
      <c r="D775" s="426"/>
      <c r="E775" s="426"/>
      <c r="F775" s="426"/>
      <c r="G775" s="426"/>
      <c r="H775" s="426"/>
      <c r="I775" s="426"/>
      <c r="J775" s="426"/>
      <c r="K775" s="426"/>
      <c r="L775" s="426"/>
      <c r="M775" s="426"/>
      <c r="N775" s="426"/>
      <c r="O775" s="426"/>
      <c r="P775" s="426"/>
      <c r="Q775" s="426"/>
      <c r="R775" s="426"/>
      <c r="S775" s="426"/>
      <c r="T775" s="426"/>
      <c r="U775" s="426"/>
      <c r="V775" s="426"/>
      <c r="W775" s="426"/>
      <c r="X775" s="426"/>
      <c r="Y775" s="426"/>
      <c r="Z775" s="426"/>
    </row>
    <row r="776" spans="1:26" ht="15.75" customHeight="1">
      <c r="A776" s="426"/>
      <c r="B776" s="426"/>
      <c r="C776" s="426"/>
      <c r="D776" s="426"/>
      <c r="E776" s="426"/>
      <c r="F776" s="426"/>
      <c r="G776" s="426"/>
      <c r="H776" s="426"/>
      <c r="I776" s="426"/>
      <c r="J776" s="426"/>
      <c r="K776" s="426"/>
      <c r="L776" s="426"/>
      <c r="M776" s="426"/>
      <c r="N776" s="426"/>
      <c r="O776" s="426"/>
      <c r="P776" s="426"/>
      <c r="Q776" s="426"/>
      <c r="R776" s="426"/>
      <c r="S776" s="426"/>
      <c r="T776" s="426"/>
      <c r="U776" s="426"/>
      <c r="V776" s="426"/>
      <c r="W776" s="426"/>
      <c r="X776" s="426"/>
      <c r="Y776" s="426"/>
      <c r="Z776" s="426"/>
    </row>
    <row r="777" spans="1:26" ht="15.75" customHeight="1">
      <c r="A777" s="426"/>
      <c r="B777" s="426"/>
      <c r="C777" s="426"/>
      <c r="D777" s="426"/>
      <c r="E777" s="426"/>
      <c r="F777" s="426"/>
      <c r="G777" s="426"/>
      <c r="H777" s="426"/>
      <c r="I777" s="426"/>
      <c r="J777" s="426"/>
      <c r="K777" s="426"/>
      <c r="L777" s="426"/>
      <c r="M777" s="426"/>
      <c r="N777" s="426"/>
      <c r="O777" s="426"/>
      <c r="P777" s="426"/>
      <c r="Q777" s="426"/>
      <c r="R777" s="426"/>
      <c r="S777" s="426"/>
      <c r="T777" s="426"/>
      <c r="U777" s="426"/>
      <c r="V777" s="426"/>
      <c r="W777" s="426"/>
      <c r="X777" s="426"/>
      <c r="Y777" s="426"/>
      <c r="Z777" s="426"/>
    </row>
    <row r="778" spans="1:26" ht="15.75" customHeight="1">
      <c r="A778" s="426"/>
      <c r="B778" s="426"/>
      <c r="C778" s="426"/>
      <c r="D778" s="426"/>
      <c r="E778" s="426"/>
      <c r="F778" s="426"/>
      <c r="G778" s="426"/>
      <c r="H778" s="426"/>
      <c r="I778" s="426"/>
      <c r="J778" s="426"/>
      <c r="K778" s="426"/>
      <c r="L778" s="426"/>
      <c r="M778" s="426"/>
      <c r="N778" s="426"/>
      <c r="O778" s="426"/>
      <c r="P778" s="426"/>
      <c r="Q778" s="426"/>
      <c r="R778" s="426"/>
      <c r="S778" s="426"/>
      <c r="T778" s="426"/>
      <c r="U778" s="426"/>
      <c r="V778" s="426"/>
      <c r="W778" s="426"/>
      <c r="X778" s="426"/>
      <c r="Y778" s="426"/>
      <c r="Z778" s="426"/>
    </row>
    <row r="779" spans="1:26" ht="15.75" customHeight="1">
      <c r="A779" s="426"/>
      <c r="B779" s="426"/>
      <c r="C779" s="426"/>
      <c r="D779" s="426"/>
      <c r="E779" s="426"/>
      <c r="F779" s="426"/>
      <c r="G779" s="426"/>
      <c r="H779" s="426"/>
      <c r="I779" s="426"/>
      <c r="J779" s="426"/>
      <c r="K779" s="426"/>
      <c r="L779" s="426"/>
      <c r="M779" s="426"/>
      <c r="N779" s="426"/>
      <c r="O779" s="426"/>
      <c r="P779" s="426"/>
      <c r="Q779" s="426"/>
      <c r="R779" s="426"/>
      <c r="S779" s="426"/>
      <c r="T779" s="426"/>
      <c r="U779" s="426"/>
      <c r="V779" s="426"/>
      <c r="W779" s="426"/>
      <c r="X779" s="426"/>
      <c r="Y779" s="426"/>
      <c r="Z779" s="426"/>
    </row>
    <row r="780" spans="1:26" ht="15.75" customHeight="1">
      <c r="A780" s="426"/>
      <c r="B780" s="426"/>
      <c r="C780" s="426"/>
      <c r="D780" s="426"/>
      <c r="E780" s="426"/>
      <c r="F780" s="426"/>
      <c r="G780" s="426"/>
      <c r="H780" s="426"/>
      <c r="I780" s="426"/>
      <c r="J780" s="426"/>
      <c r="K780" s="426"/>
      <c r="L780" s="426"/>
      <c r="M780" s="426"/>
      <c r="N780" s="426"/>
      <c r="O780" s="426"/>
      <c r="P780" s="426"/>
      <c r="Q780" s="426"/>
      <c r="R780" s="426"/>
      <c r="S780" s="426"/>
      <c r="T780" s="426"/>
      <c r="U780" s="426"/>
      <c r="V780" s="426"/>
      <c r="W780" s="426"/>
      <c r="X780" s="426"/>
      <c r="Y780" s="426"/>
      <c r="Z780" s="426"/>
    </row>
    <row r="781" spans="1:26" ht="15.75" customHeight="1">
      <c r="A781" s="426"/>
      <c r="B781" s="426"/>
      <c r="C781" s="426"/>
      <c r="D781" s="426"/>
      <c r="E781" s="426"/>
      <c r="F781" s="426"/>
      <c r="G781" s="426"/>
      <c r="H781" s="426"/>
      <c r="I781" s="426"/>
      <c r="J781" s="426"/>
      <c r="K781" s="426"/>
      <c r="L781" s="426"/>
      <c r="M781" s="426"/>
      <c r="N781" s="426"/>
      <c r="O781" s="426"/>
      <c r="P781" s="426"/>
      <c r="Q781" s="426"/>
      <c r="R781" s="426"/>
      <c r="S781" s="426"/>
      <c r="T781" s="426"/>
      <c r="U781" s="426"/>
      <c r="V781" s="426"/>
      <c r="W781" s="426"/>
      <c r="X781" s="426"/>
      <c r="Y781" s="426"/>
      <c r="Z781" s="426"/>
    </row>
    <row r="782" spans="1:26" ht="15.75" customHeight="1">
      <c r="A782" s="426"/>
      <c r="B782" s="426"/>
      <c r="C782" s="426"/>
      <c r="D782" s="426"/>
      <c r="E782" s="426"/>
      <c r="F782" s="426"/>
      <c r="G782" s="426"/>
      <c r="H782" s="426"/>
      <c r="I782" s="426"/>
      <c r="J782" s="426"/>
      <c r="K782" s="426"/>
      <c r="L782" s="426"/>
      <c r="M782" s="426"/>
      <c r="N782" s="426"/>
      <c r="O782" s="426"/>
      <c r="P782" s="426"/>
      <c r="Q782" s="426"/>
      <c r="R782" s="426"/>
      <c r="S782" s="426"/>
      <c r="T782" s="426"/>
      <c r="U782" s="426"/>
      <c r="V782" s="426"/>
      <c r="W782" s="426"/>
      <c r="X782" s="426"/>
      <c r="Y782" s="426"/>
      <c r="Z782" s="426"/>
    </row>
    <row r="783" spans="1:26" ht="15.75" customHeight="1">
      <c r="A783" s="426"/>
      <c r="B783" s="426"/>
      <c r="C783" s="426"/>
      <c r="D783" s="426"/>
      <c r="E783" s="426"/>
      <c r="F783" s="426"/>
      <c r="G783" s="426"/>
      <c r="H783" s="426"/>
      <c r="I783" s="426"/>
      <c r="J783" s="426"/>
      <c r="K783" s="426"/>
      <c r="L783" s="426"/>
      <c r="M783" s="426"/>
      <c r="N783" s="426"/>
      <c r="O783" s="426"/>
      <c r="P783" s="426"/>
      <c r="Q783" s="426"/>
      <c r="R783" s="426"/>
      <c r="S783" s="426"/>
      <c r="T783" s="426"/>
      <c r="U783" s="426"/>
      <c r="V783" s="426"/>
      <c r="W783" s="426"/>
      <c r="X783" s="426"/>
      <c r="Y783" s="426"/>
      <c r="Z783" s="426"/>
    </row>
    <row r="784" spans="1:26" ht="15.75" customHeight="1">
      <c r="A784" s="426"/>
      <c r="B784" s="426"/>
      <c r="C784" s="426"/>
      <c r="D784" s="426"/>
      <c r="E784" s="426"/>
      <c r="F784" s="426"/>
      <c r="G784" s="426"/>
      <c r="H784" s="426"/>
      <c r="I784" s="426"/>
      <c r="J784" s="426"/>
      <c r="K784" s="426"/>
      <c r="L784" s="426"/>
      <c r="M784" s="426"/>
      <c r="N784" s="426"/>
      <c r="O784" s="426"/>
      <c r="P784" s="426"/>
      <c r="Q784" s="426"/>
      <c r="R784" s="426"/>
      <c r="S784" s="426"/>
      <c r="T784" s="426"/>
      <c r="U784" s="426"/>
      <c r="V784" s="426"/>
      <c r="W784" s="426"/>
      <c r="X784" s="426"/>
      <c r="Y784" s="426"/>
      <c r="Z784" s="426"/>
    </row>
    <row r="785" spans="1:26" ht="15.75" customHeight="1">
      <c r="A785" s="426"/>
      <c r="B785" s="426"/>
      <c r="C785" s="426"/>
      <c r="D785" s="426"/>
      <c r="E785" s="426"/>
      <c r="F785" s="426"/>
      <c r="G785" s="426"/>
      <c r="H785" s="426"/>
      <c r="I785" s="426"/>
      <c r="J785" s="426"/>
      <c r="K785" s="426"/>
      <c r="L785" s="426"/>
      <c r="M785" s="426"/>
      <c r="N785" s="426"/>
      <c r="O785" s="426"/>
      <c r="P785" s="426"/>
      <c r="Q785" s="426"/>
      <c r="R785" s="426"/>
      <c r="S785" s="426"/>
      <c r="T785" s="426"/>
      <c r="U785" s="426"/>
      <c r="V785" s="426"/>
      <c r="W785" s="426"/>
      <c r="X785" s="426"/>
      <c r="Y785" s="426"/>
      <c r="Z785" s="426"/>
    </row>
    <row r="786" spans="1:26" ht="15.75" customHeight="1">
      <c r="A786" s="426"/>
      <c r="B786" s="426"/>
      <c r="C786" s="426"/>
      <c r="D786" s="426"/>
      <c r="E786" s="426"/>
      <c r="F786" s="426"/>
      <c r="G786" s="426"/>
      <c r="H786" s="426"/>
      <c r="I786" s="426"/>
      <c r="J786" s="426"/>
      <c r="K786" s="426"/>
      <c r="L786" s="426"/>
      <c r="M786" s="426"/>
      <c r="N786" s="426"/>
      <c r="O786" s="426"/>
      <c r="P786" s="426"/>
      <c r="Q786" s="426"/>
      <c r="R786" s="426"/>
      <c r="S786" s="426"/>
      <c r="T786" s="426"/>
      <c r="U786" s="426"/>
      <c r="V786" s="426"/>
      <c r="W786" s="426"/>
      <c r="X786" s="426"/>
      <c r="Y786" s="426"/>
      <c r="Z786" s="426"/>
    </row>
    <row r="787" spans="1:26" ht="15.75" customHeight="1">
      <c r="A787" s="426"/>
      <c r="B787" s="426"/>
      <c r="C787" s="426"/>
      <c r="D787" s="426"/>
      <c r="E787" s="426"/>
      <c r="F787" s="426"/>
      <c r="G787" s="426"/>
      <c r="H787" s="426"/>
      <c r="I787" s="426"/>
      <c r="J787" s="426"/>
      <c r="K787" s="426"/>
      <c r="L787" s="426"/>
      <c r="M787" s="426"/>
      <c r="N787" s="426"/>
      <c r="O787" s="426"/>
      <c r="P787" s="426"/>
      <c r="Q787" s="426"/>
      <c r="R787" s="426"/>
      <c r="S787" s="426"/>
      <c r="T787" s="426"/>
      <c r="U787" s="426"/>
      <c r="V787" s="426"/>
      <c r="W787" s="426"/>
      <c r="X787" s="426"/>
      <c r="Y787" s="426"/>
      <c r="Z787" s="426"/>
    </row>
    <row r="788" spans="1:26" ht="15.75" customHeight="1">
      <c r="A788" s="426"/>
      <c r="B788" s="426"/>
      <c r="C788" s="426"/>
      <c r="D788" s="426"/>
      <c r="E788" s="426"/>
      <c r="F788" s="426"/>
      <c r="G788" s="426"/>
      <c r="H788" s="426"/>
      <c r="I788" s="426"/>
      <c r="J788" s="426"/>
      <c r="K788" s="426"/>
      <c r="L788" s="426"/>
      <c r="M788" s="426"/>
      <c r="N788" s="426"/>
      <c r="O788" s="426"/>
      <c r="P788" s="426"/>
      <c r="Q788" s="426"/>
      <c r="R788" s="426"/>
      <c r="S788" s="426"/>
      <c r="T788" s="426"/>
      <c r="U788" s="426"/>
      <c r="V788" s="426"/>
      <c r="W788" s="426"/>
      <c r="X788" s="426"/>
      <c r="Y788" s="426"/>
      <c r="Z788" s="426"/>
    </row>
    <row r="789" spans="1:26" ht="15.75" customHeight="1">
      <c r="A789" s="426"/>
      <c r="B789" s="426"/>
      <c r="C789" s="426"/>
      <c r="D789" s="426"/>
      <c r="E789" s="426"/>
      <c r="F789" s="426"/>
      <c r="G789" s="426"/>
      <c r="H789" s="426"/>
      <c r="I789" s="426"/>
      <c r="J789" s="426"/>
      <c r="K789" s="426"/>
      <c r="L789" s="426"/>
      <c r="M789" s="426"/>
      <c r="N789" s="426"/>
      <c r="O789" s="426"/>
      <c r="P789" s="426"/>
      <c r="Q789" s="426"/>
      <c r="R789" s="426"/>
      <c r="S789" s="426"/>
      <c r="T789" s="426"/>
      <c r="U789" s="426"/>
      <c r="V789" s="426"/>
      <c r="W789" s="426"/>
      <c r="X789" s="426"/>
      <c r="Y789" s="426"/>
      <c r="Z789" s="426"/>
    </row>
    <row r="790" spans="1:26" ht="15.75" customHeight="1">
      <c r="A790" s="426"/>
      <c r="B790" s="426"/>
      <c r="C790" s="426"/>
      <c r="D790" s="426"/>
      <c r="E790" s="426"/>
      <c r="F790" s="426"/>
      <c r="G790" s="426"/>
      <c r="H790" s="426"/>
      <c r="I790" s="426"/>
      <c r="J790" s="426"/>
      <c r="K790" s="426"/>
      <c r="L790" s="426"/>
      <c r="M790" s="426"/>
      <c r="N790" s="426"/>
      <c r="O790" s="426"/>
      <c r="P790" s="426"/>
      <c r="Q790" s="426"/>
      <c r="R790" s="426"/>
      <c r="S790" s="426"/>
      <c r="T790" s="426"/>
      <c r="U790" s="426"/>
      <c r="V790" s="426"/>
      <c r="W790" s="426"/>
      <c r="X790" s="426"/>
      <c r="Y790" s="426"/>
      <c r="Z790" s="426"/>
    </row>
    <row r="791" spans="1:26" ht="15.75" customHeight="1">
      <c r="A791" s="426"/>
      <c r="B791" s="426"/>
      <c r="C791" s="426"/>
      <c r="D791" s="426"/>
      <c r="E791" s="426"/>
      <c r="F791" s="426"/>
      <c r="G791" s="426"/>
      <c r="H791" s="426"/>
      <c r="I791" s="426"/>
      <c r="J791" s="426"/>
      <c r="K791" s="426"/>
      <c r="L791" s="426"/>
      <c r="M791" s="426"/>
      <c r="N791" s="426"/>
      <c r="O791" s="426"/>
      <c r="P791" s="426"/>
      <c r="Q791" s="426"/>
      <c r="R791" s="426"/>
      <c r="S791" s="426"/>
      <c r="T791" s="426"/>
      <c r="U791" s="426"/>
      <c r="V791" s="426"/>
      <c r="W791" s="426"/>
      <c r="X791" s="426"/>
      <c r="Y791" s="426"/>
      <c r="Z791" s="426"/>
    </row>
    <row r="792" spans="1:26" ht="15.75" customHeight="1">
      <c r="A792" s="426"/>
      <c r="B792" s="426"/>
      <c r="C792" s="426"/>
      <c r="D792" s="426"/>
      <c r="E792" s="426"/>
      <c r="F792" s="426"/>
      <c r="G792" s="426"/>
      <c r="H792" s="426"/>
      <c r="I792" s="426"/>
      <c r="J792" s="426"/>
      <c r="K792" s="426"/>
      <c r="L792" s="426"/>
      <c r="M792" s="426"/>
      <c r="N792" s="426"/>
      <c r="O792" s="426"/>
      <c r="P792" s="426"/>
      <c r="Q792" s="426"/>
      <c r="R792" s="426"/>
      <c r="S792" s="426"/>
      <c r="T792" s="426"/>
      <c r="U792" s="426"/>
      <c r="V792" s="426"/>
      <c r="W792" s="426"/>
      <c r="X792" s="426"/>
      <c r="Y792" s="426"/>
      <c r="Z792" s="426"/>
    </row>
    <row r="793" spans="1:26" ht="15.75" customHeight="1">
      <c r="A793" s="426"/>
      <c r="B793" s="426"/>
      <c r="C793" s="426"/>
      <c r="D793" s="426"/>
      <c r="E793" s="426"/>
      <c r="F793" s="426"/>
      <c r="G793" s="426"/>
      <c r="H793" s="426"/>
      <c r="I793" s="426"/>
      <c r="J793" s="426"/>
      <c r="K793" s="426"/>
      <c r="L793" s="426"/>
      <c r="M793" s="426"/>
      <c r="N793" s="426"/>
      <c r="O793" s="426"/>
      <c r="P793" s="426"/>
      <c r="Q793" s="426"/>
      <c r="R793" s="426"/>
      <c r="S793" s="426"/>
      <c r="T793" s="426"/>
      <c r="U793" s="426"/>
      <c r="V793" s="426"/>
      <c r="W793" s="426"/>
      <c r="X793" s="426"/>
      <c r="Y793" s="426"/>
      <c r="Z793" s="426"/>
    </row>
    <row r="794" spans="1:26" ht="15.75" customHeight="1">
      <c r="A794" s="426"/>
      <c r="B794" s="426"/>
      <c r="C794" s="426"/>
      <c r="D794" s="426"/>
      <c r="E794" s="426"/>
      <c r="F794" s="426"/>
      <c r="G794" s="426"/>
      <c r="H794" s="426"/>
      <c r="I794" s="426"/>
      <c r="J794" s="426"/>
      <c r="K794" s="426"/>
      <c r="L794" s="426"/>
      <c r="M794" s="426"/>
      <c r="N794" s="426"/>
      <c r="O794" s="426"/>
      <c r="P794" s="426"/>
      <c r="Q794" s="426"/>
      <c r="R794" s="426"/>
      <c r="S794" s="426"/>
      <c r="T794" s="426"/>
      <c r="U794" s="426"/>
      <c r="V794" s="426"/>
      <c r="W794" s="426"/>
      <c r="X794" s="426"/>
      <c r="Y794" s="426"/>
      <c r="Z794" s="426"/>
    </row>
    <row r="795" spans="1:26" ht="15.75" customHeight="1">
      <c r="A795" s="426"/>
      <c r="B795" s="426"/>
      <c r="C795" s="426"/>
      <c r="D795" s="426"/>
      <c r="E795" s="426"/>
      <c r="F795" s="426"/>
      <c r="G795" s="426"/>
      <c r="H795" s="426"/>
      <c r="I795" s="426"/>
      <c r="J795" s="426"/>
      <c r="K795" s="426"/>
      <c r="L795" s="426"/>
      <c r="M795" s="426"/>
      <c r="N795" s="426"/>
      <c r="O795" s="426"/>
      <c r="P795" s="426"/>
      <c r="Q795" s="426"/>
      <c r="R795" s="426"/>
      <c r="S795" s="426"/>
      <c r="T795" s="426"/>
      <c r="U795" s="426"/>
      <c r="V795" s="426"/>
      <c r="W795" s="426"/>
      <c r="X795" s="426"/>
      <c r="Y795" s="426"/>
      <c r="Z795" s="426"/>
    </row>
    <row r="796" spans="1:26" ht="15.75" customHeight="1">
      <c r="A796" s="426"/>
      <c r="B796" s="426"/>
      <c r="C796" s="426"/>
      <c r="D796" s="426"/>
      <c r="E796" s="426"/>
      <c r="F796" s="426"/>
      <c r="G796" s="426"/>
      <c r="H796" s="426"/>
      <c r="I796" s="426"/>
      <c r="J796" s="426"/>
      <c r="K796" s="426"/>
      <c r="L796" s="426"/>
      <c r="M796" s="426"/>
      <c r="N796" s="426"/>
      <c r="O796" s="426"/>
      <c r="P796" s="426"/>
      <c r="Q796" s="426"/>
      <c r="R796" s="426"/>
      <c r="S796" s="426"/>
      <c r="T796" s="426"/>
      <c r="U796" s="426"/>
      <c r="V796" s="426"/>
      <c r="W796" s="426"/>
      <c r="X796" s="426"/>
      <c r="Y796" s="426"/>
      <c r="Z796" s="426"/>
    </row>
    <row r="797" spans="1:26" ht="15.75" customHeight="1">
      <c r="A797" s="426"/>
      <c r="B797" s="426"/>
      <c r="C797" s="426"/>
      <c r="D797" s="426"/>
      <c r="E797" s="426"/>
      <c r="F797" s="426"/>
      <c r="G797" s="426"/>
      <c r="H797" s="426"/>
      <c r="I797" s="426"/>
      <c r="J797" s="426"/>
      <c r="K797" s="426"/>
      <c r="L797" s="426"/>
      <c r="M797" s="426"/>
      <c r="N797" s="426"/>
      <c r="O797" s="426"/>
      <c r="P797" s="426"/>
      <c r="Q797" s="426"/>
      <c r="R797" s="426"/>
      <c r="S797" s="426"/>
      <c r="T797" s="426"/>
      <c r="U797" s="426"/>
      <c r="V797" s="426"/>
      <c r="W797" s="426"/>
      <c r="X797" s="426"/>
      <c r="Y797" s="426"/>
      <c r="Z797" s="426"/>
    </row>
    <row r="798" spans="1:26" ht="15.75" customHeight="1">
      <c r="A798" s="426"/>
      <c r="B798" s="426"/>
      <c r="C798" s="426"/>
      <c r="D798" s="426"/>
      <c r="E798" s="426"/>
      <c r="F798" s="426"/>
      <c r="G798" s="426"/>
      <c r="H798" s="426"/>
      <c r="I798" s="426"/>
      <c r="J798" s="426"/>
      <c r="K798" s="426"/>
      <c r="L798" s="426"/>
      <c r="M798" s="426"/>
      <c r="N798" s="426"/>
      <c r="O798" s="426"/>
      <c r="P798" s="426"/>
      <c r="Q798" s="426"/>
      <c r="R798" s="426"/>
      <c r="S798" s="426"/>
      <c r="T798" s="426"/>
      <c r="U798" s="426"/>
      <c r="V798" s="426"/>
      <c r="W798" s="426"/>
      <c r="X798" s="426"/>
      <c r="Y798" s="426"/>
      <c r="Z798" s="426"/>
    </row>
    <row r="799" spans="1:26" ht="15.75" customHeight="1">
      <c r="A799" s="426"/>
      <c r="B799" s="426"/>
      <c r="C799" s="426"/>
      <c r="D799" s="426"/>
      <c r="E799" s="426"/>
      <c r="F799" s="426"/>
      <c r="G799" s="426"/>
      <c r="H799" s="426"/>
      <c r="I799" s="426"/>
      <c r="J799" s="426"/>
      <c r="K799" s="426"/>
      <c r="L799" s="426"/>
      <c r="M799" s="426"/>
      <c r="N799" s="426"/>
      <c r="O799" s="426"/>
      <c r="P799" s="426"/>
      <c r="Q799" s="426"/>
      <c r="R799" s="426"/>
      <c r="S799" s="426"/>
      <c r="T799" s="426"/>
      <c r="U799" s="426"/>
      <c r="V799" s="426"/>
      <c r="W799" s="426"/>
      <c r="X799" s="426"/>
      <c r="Y799" s="426"/>
      <c r="Z799" s="426"/>
    </row>
    <row r="800" spans="1:26" ht="15.75" customHeight="1">
      <c r="A800" s="426"/>
      <c r="B800" s="426"/>
      <c r="C800" s="426"/>
      <c r="D800" s="426"/>
      <c r="E800" s="426"/>
      <c r="F800" s="426"/>
      <c r="G800" s="426"/>
      <c r="H800" s="426"/>
      <c r="I800" s="426"/>
      <c r="J800" s="426"/>
      <c r="K800" s="426"/>
      <c r="L800" s="426"/>
      <c r="M800" s="426"/>
      <c r="N800" s="426"/>
      <c r="O800" s="426"/>
      <c r="P800" s="426"/>
      <c r="Q800" s="426"/>
      <c r="R800" s="426"/>
      <c r="S800" s="426"/>
      <c r="T800" s="426"/>
      <c r="U800" s="426"/>
      <c r="V800" s="426"/>
      <c r="W800" s="426"/>
      <c r="X800" s="426"/>
      <c r="Y800" s="426"/>
      <c r="Z800" s="426"/>
    </row>
    <row r="801" spans="1:26" ht="15.75" customHeight="1">
      <c r="A801" s="426"/>
      <c r="B801" s="426"/>
      <c r="C801" s="426"/>
      <c r="D801" s="426"/>
      <c r="E801" s="426"/>
      <c r="F801" s="426"/>
      <c r="G801" s="426"/>
      <c r="H801" s="426"/>
      <c r="I801" s="426"/>
      <c r="J801" s="426"/>
      <c r="K801" s="426"/>
      <c r="L801" s="426"/>
      <c r="M801" s="426"/>
      <c r="N801" s="426"/>
      <c r="O801" s="426"/>
      <c r="P801" s="426"/>
      <c r="Q801" s="426"/>
      <c r="R801" s="426"/>
      <c r="S801" s="426"/>
      <c r="T801" s="426"/>
      <c r="U801" s="426"/>
      <c r="V801" s="426"/>
      <c r="W801" s="426"/>
      <c r="X801" s="426"/>
      <c r="Y801" s="426"/>
      <c r="Z801" s="426"/>
    </row>
    <row r="802" spans="1:26" ht="15.75" customHeight="1">
      <c r="A802" s="426"/>
      <c r="B802" s="426"/>
      <c r="C802" s="426"/>
      <c r="D802" s="426"/>
      <c r="E802" s="426"/>
      <c r="F802" s="426"/>
      <c r="G802" s="426"/>
      <c r="H802" s="426"/>
      <c r="I802" s="426"/>
      <c r="J802" s="426"/>
      <c r="K802" s="426"/>
      <c r="L802" s="426"/>
      <c r="M802" s="426"/>
      <c r="N802" s="426"/>
      <c r="O802" s="426"/>
      <c r="P802" s="426"/>
      <c r="Q802" s="426"/>
      <c r="R802" s="426"/>
      <c r="S802" s="426"/>
      <c r="T802" s="426"/>
      <c r="U802" s="426"/>
      <c r="V802" s="426"/>
      <c r="W802" s="426"/>
      <c r="X802" s="426"/>
      <c r="Y802" s="426"/>
      <c r="Z802" s="426"/>
    </row>
    <row r="803" spans="1:26" ht="15.75" customHeight="1">
      <c r="A803" s="426"/>
      <c r="B803" s="426"/>
      <c r="C803" s="426"/>
      <c r="D803" s="426"/>
      <c r="E803" s="426"/>
      <c r="F803" s="426"/>
      <c r="G803" s="426"/>
      <c r="H803" s="426"/>
      <c r="I803" s="426"/>
      <c r="J803" s="426"/>
      <c r="K803" s="426"/>
      <c r="L803" s="426"/>
      <c r="M803" s="426"/>
      <c r="N803" s="426"/>
      <c r="O803" s="426"/>
      <c r="P803" s="426"/>
      <c r="Q803" s="426"/>
      <c r="R803" s="426"/>
      <c r="S803" s="426"/>
      <c r="T803" s="426"/>
      <c r="U803" s="426"/>
      <c r="V803" s="426"/>
      <c r="W803" s="426"/>
      <c r="X803" s="426"/>
      <c r="Y803" s="426"/>
      <c r="Z803" s="426"/>
    </row>
    <row r="804" spans="1:26" ht="15.75" customHeight="1">
      <c r="A804" s="426"/>
      <c r="B804" s="426"/>
      <c r="C804" s="426"/>
      <c r="D804" s="426"/>
      <c r="E804" s="426"/>
      <c r="F804" s="426"/>
      <c r="G804" s="426"/>
      <c r="H804" s="426"/>
      <c r="I804" s="426"/>
      <c r="J804" s="426"/>
      <c r="K804" s="426"/>
      <c r="L804" s="426"/>
      <c r="M804" s="426"/>
      <c r="N804" s="426"/>
      <c r="O804" s="426"/>
      <c r="P804" s="426"/>
      <c r="Q804" s="426"/>
      <c r="R804" s="426"/>
      <c r="S804" s="426"/>
      <c r="T804" s="426"/>
      <c r="U804" s="426"/>
      <c r="V804" s="426"/>
      <c r="W804" s="426"/>
      <c r="X804" s="426"/>
      <c r="Y804" s="426"/>
      <c r="Z804" s="426"/>
    </row>
    <row r="805" spans="1:26" ht="15.75" customHeight="1">
      <c r="A805" s="426"/>
      <c r="B805" s="426"/>
      <c r="C805" s="426"/>
      <c r="D805" s="426"/>
      <c r="E805" s="426"/>
      <c r="F805" s="426"/>
      <c r="G805" s="426"/>
      <c r="H805" s="426"/>
      <c r="I805" s="426"/>
      <c r="J805" s="426"/>
      <c r="K805" s="426"/>
      <c r="L805" s="426"/>
      <c r="M805" s="426"/>
      <c r="N805" s="426"/>
      <c r="O805" s="426"/>
      <c r="P805" s="426"/>
      <c r="Q805" s="426"/>
      <c r="R805" s="426"/>
      <c r="S805" s="426"/>
      <c r="T805" s="426"/>
      <c r="U805" s="426"/>
      <c r="V805" s="426"/>
      <c r="W805" s="426"/>
      <c r="X805" s="426"/>
      <c r="Y805" s="426"/>
      <c r="Z805" s="426"/>
    </row>
    <row r="806" spans="1:26" ht="15.75" customHeight="1">
      <c r="A806" s="426"/>
      <c r="B806" s="426"/>
      <c r="C806" s="426"/>
      <c r="D806" s="426"/>
      <c r="E806" s="426"/>
      <c r="F806" s="426"/>
      <c r="G806" s="426"/>
      <c r="H806" s="426"/>
      <c r="I806" s="426"/>
      <c r="J806" s="426"/>
      <c r="K806" s="426"/>
      <c r="L806" s="426"/>
      <c r="M806" s="426"/>
      <c r="N806" s="426"/>
      <c r="O806" s="426"/>
      <c r="P806" s="426"/>
      <c r="Q806" s="426"/>
      <c r="R806" s="426"/>
      <c r="S806" s="426"/>
      <c r="T806" s="426"/>
      <c r="U806" s="426"/>
      <c r="V806" s="426"/>
      <c r="W806" s="426"/>
      <c r="X806" s="426"/>
      <c r="Y806" s="426"/>
      <c r="Z806" s="426"/>
    </row>
    <row r="807" spans="1:26" ht="15.75" customHeight="1">
      <c r="A807" s="426"/>
      <c r="B807" s="426"/>
      <c r="C807" s="426"/>
      <c r="D807" s="426"/>
      <c r="E807" s="426"/>
      <c r="F807" s="426"/>
      <c r="G807" s="426"/>
      <c r="H807" s="426"/>
      <c r="I807" s="426"/>
      <c r="J807" s="426"/>
      <c r="K807" s="426"/>
      <c r="L807" s="426"/>
      <c r="M807" s="426"/>
      <c r="N807" s="426"/>
      <c r="O807" s="426"/>
      <c r="P807" s="426"/>
      <c r="Q807" s="426"/>
      <c r="R807" s="426"/>
      <c r="S807" s="426"/>
      <c r="T807" s="426"/>
      <c r="U807" s="426"/>
      <c r="V807" s="426"/>
      <c r="W807" s="426"/>
      <c r="X807" s="426"/>
      <c r="Y807" s="426"/>
      <c r="Z807" s="426"/>
    </row>
    <row r="808" spans="1:26" ht="15.75" customHeight="1">
      <c r="A808" s="426"/>
      <c r="B808" s="426"/>
      <c r="C808" s="426"/>
      <c r="D808" s="426"/>
      <c r="E808" s="426"/>
      <c r="F808" s="426"/>
      <c r="G808" s="426"/>
      <c r="H808" s="426"/>
      <c r="I808" s="426"/>
      <c r="J808" s="426"/>
      <c r="K808" s="426"/>
      <c r="L808" s="426"/>
      <c r="M808" s="426"/>
      <c r="N808" s="426"/>
      <c r="O808" s="426"/>
      <c r="P808" s="426"/>
      <c r="Q808" s="426"/>
      <c r="R808" s="426"/>
      <c r="S808" s="426"/>
      <c r="T808" s="426"/>
      <c r="U808" s="426"/>
      <c r="V808" s="426"/>
      <c r="W808" s="426"/>
      <c r="X808" s="426"/>
      <c r="Y808" s="426"/>
      <c r="Z808" s="426"/>
    </row>
    <row r="809" spans="1:26" ht="15.75" customHeight="1">
      <c r="A809" s="426"/>
      <c r="B809" s="426"/>
      <c r="C809" s="426"/>
      <c r="D809" s="426"/>
      <c r="E809" s="426"/>
      <c r="F809" s="426"/>
      <c r="G809" s="426"/>
      <c r="H809" s="426"/>
      <c r="I809" s="426"/>
      <c r="J809" s="426"/>
      <c r="K809" s="426"/>
      <c r="L809" s="426"/>
      <c r="M809" s="426"/>
      <c r="N809" s="426"/>
      <c r="O809" s="426"/>
      <c r="P809" s="426"/>
      <c r="Q809" s="426"/>
      <c r="R809" s="426"/>
      <c r="S809" s="426"/>
      <c r="T809" s="426"/>
      <c r="U809" s="426"/>
      <c r="V809" s="426"/>
      <c r="W809" s="426"/>
      <c r="X809" s="426"/>
      <c r="Y809" s="426"/>
      <c r="Z809" s="426"/>
    </row>
    <row r="810" spans="1:26" ht="15.75" customHeight="1">
      <c r="A810" s="426"/>
      <c r="B810" s="426"/>
      <c r="C810" s="426"/>
      <c r="D810" s="426"/>
      <c r="E810" s="426"/>
      <c r="F810" s="426"/>
      <c r="G810" s="426"/>
      <c r="H810" s="426"/>
      <c r="I810" s="426"/>
      <c r="J810" s="426"/>
      <c r="K810" s="426"/>
      <c r="L810" s="426"/>
      <c r="M810" s="426"/>
      <c r="N810" s="426"/>
      <c r="O810" s="426"/>
      <c r="P810" s="426"/>
      <c r="Q810" s="426"/>
      <c r="R810" s="426"/>
      <c r="S810" s="426"/>
      <c r="T810" s="426"/>
      <c r="U810" s="426"/>
      <c r="V810" s="426"/>
      <c r="W810" s="426"/>
      <c r="X810" s="426"/>
      <c r="Y810" s="426"/>
      <c r="Z810" s="426"/>
    </row>
    <row r="811" spans="1:26" ht="15.75" customHeight="1">
      <c r="A811" s="426"/>
      <c r="B811" s="426"/>
      <c r="C811" s="426"/>
      <c r="D811" s="426"/>
      <c r="E811" s="426"/>
      <c r="F811" s="426"/>
      <c r="G811" s="426"/>
      <c r="H811" s="426"/>
      <c r="I811" s="426"/>
      <c r="J811" s="426"/>
      <c r="K811" s="426"/>
      <c r="L811" s="426"/>
      <c r="M811" s="426"/>
      <c r="N811" s="426"/>
      <c r="O811" s="426"/>
      <c r="P811" s="426"/>
      <c r="Q811" s="426"/>
      <c r="R811" s="426"/>
      <c r="S811" s="426"/>
      <c r="T811" s="426"/>
      <c r="U811" s="426"/>
      <c r="V811" s="426"/>
      <c r="W811" s="426"/>
      <c r="X811" s="426"/>
      <c r="Y811" s="426"/>
      <c r="Z811" s="426"/>
    </row>
    <row r="812" spans="1:26" ht="15.75" customHeight="1">
      <c r="A812" s="426"/>
      <c r="B812" s="426"/>
      <c r="C812" s="426"/>
      <c r="D812" s="426"/>
      <c r="E812" s="426"/>
      <c r="F812" s="426"/>
      <c r="G812" s="426"/>
      <c r="H812" s="426"/>
      <c r="I812" s="426"/>
      <c r="J812" s="426"/>
      <c r="K812" s="426"/>
      <c r="L812" s="426"/>
      <c r="M812" s="426"/>
      <c r="N812" s="426"/>
      <c r="O812" s="426"/>
      <c r="P812" s="426"/>
      <c r="Q812" s="426"/>
      <c r="R812" s="426"/>
      <c r="S812" s="426"/>
      <c r="T812" s="426"/>
      <c r="U812" s="426"/>
      <c r="V812" s="426"/>
      <c r="W812" s="426"/>
      <c r="X812" s="426"/>
      <c r="Y812" s="426"/>
      <c r="Z812" s="426"/>
    </row>
    <row r="813" spans="1:26" ht="15.75" customHeight="1">
      <c r="A813" s="426"/>
      <c r="B813" s="426"/>
      <c r="C813" s="426"/>
      <c r="D813" s="426"/>
      <c r="E813" s="426"/>
      <c r="F813" s="426"/>
      <c r="G813" s="426"/>
      <c r="H813" s="426"/>
      <c r="I813" s="426"/>
      <c r="J813" s="426"/>
      <c r="K813" s="426"/>
      <c r="L813" s="426"/>
      <c r="M813" s="426"/>
      <c r="N813" s="426"/>
      <c r="O813" s="426"/>
      <c r="P813" s="426"/>
      <c r="Q813" s="426"/>
      <c r="R813" s="426"/>
      <c r="S813" s="426"/>
      <c r="T813" s="426"/>
      <c r="U813" s="426"/>
      <c r="V813" s="426"/>
      <c r="W813" s="426"/>
      <c r="X813" s="426"/>
      <c r="Y813" s="426"/>
      <c r="Z813" s="426"/>
    </row>
    <row r="814" spans="1:26" ht="15.75" customHeight="1">
      <c r="A814" s="426"/>
      <c r="B814" s="426"/>
      <c r="C814" s="426"/>
      <c r="D814" s="426"/>
      <c r="E814" s="426"/>
      <c r="F814" s="426"/>
      <c r="G814" s="426"/>
      <c r="H814" s="426"/>
      <c r="I814" s="426"/>
      <c r="J814" s="426"/>
      <c r="K814" s="426"/>
      <c r="L814" s="426"/>
      <c r="M814" s="426"/>
      <c r="N814" s="426"/>
      <c r="O814" s="426"/>
      <c r="P814" s="426"/>
      <c r="Q814" s="426"/>
      <c r="R814" s="426"/>
      <c r="S814" s="426"/>
      <c r="T814" s="426"/>
      <c r="U814" s="426"/>
      <c r="V814" s="426"/>
      <c r="W814" s="426"/>
      <c r="X814" s="426"/>
      <c r="Y814" s="426"/>
      <c r="Z814" s="426"/>
    </row>
    <row r="815" spans="1:26" ht="15.75" customHeight="1">
      <c r="A815" s="426"/>
      <c r="B815" s="426"/>
      <c r="C815" s="426"/>
      <c r="D815" s="426"/>
      <c r="E815" s="426"/>
      <c r="F815" s="426"/>
      <c r="G815" s="426"/>
      <c r="H815" s="426"/>
      <c r="I815" s="426"/>
      <c r="J815" s="426"/>
      <c r="K815" s="426"/>
      <c r="L815" s="426"/>
      <c r="M815" s="426"/>
      <c r="N815" s="426"/>
      <c r="O815" s="426"/>
      <c r="P815" s="426"/>
      <c r="Q815" s="426"/>
      <c r="R815" s="426"/>
      <c r="S815" s="426"/>
      <c r="T815" s="426"/>
      <c r="U815" s="426"/>
      <c r="V815" s="426"/>
      <c r="W815" s="426"/>
      <c r="X815" s="426"/>
      <c r="Y815" s="426"/>
      <c r="Z815" s="426"/>
    </row>
    <row r="816" spans="1:26" ht="15.75" customHeight="1">
      <c r="A816" s="426"/>
      <c r="B816" s="426"/>
      <c r="C816" s="426"/>
      <c r="D816" s="426"/>
      <c r="E816" s="426"/>
      <c r="F816" s="426"/>
      <c r="G816" s="426"/>
      <c r="H816" s="426"/>
      <c r="I816" s="426"/>
      <c r="J816" s="426"/>
      <c r="K816" s="426"/>
      <c r="L816" s="426"/>
      <c r="M816" s="426"/>
      <c r="N816" s="426"/>
      <c r="O816" s="426"/>
      <c r="P816" s="426"/>
      <c r="Q816" s="426"/>
      <c r="R816" s="426"/>
      <c r="S816" s="426"/>
      <c r="T816" s="426"/>
      <c r="U816" s="426"/>
      <c r="V816" s="426"/>
      <c r="W816" s="426"/>
      <c r="X816" s="426"/>
      <c r="Y816" s="426"/>
      <c r="Z816" s="426"/>
    </row>
    <row r="817" spans="1:26" ht="15.75" customHeight="1">
      <c r="A817" s="426"/>
      <c r="B817" s="426"/>
      <c r="C817" s="426"/>
      <c r="D817" s="426"/>
      <c r="E817" s="426"/>
      <c r="F817" s="426"/>
      <c r="G817" s="426"/>
      <c r="H817" s="426"/>
      <c r="I817" s="426"/>
      <c r="J817" s="426"/>
      <c r="K817" s="426"/>
      <c r="L817" s="426"/>
      <c r="M817" s="426"/>
      <c r="N817" s="426"/>
      <c r="O817" s="426"/>
      <c r="P817" s="426"/>
      <c r="Q817" s="426"/>
      <c r="R817" s="426"/>
      <c r="S817" s="426"/>
      <c r="T817" s="426"/>
      <c r="U817" s="426"/>
      <c r="V817" s="426"/>
      <c r="W817" s="426"/>
      <c r="X817" s="426"/>
      <c r="Y817" s="426"/>
      <c r="Z817" s="426"/>
    </row>
    <row r="818" spans="1:26" ht="15.75" customHeight="1">
      <c r="A818" s="426"/>
      <c r="B818" s="426"/>
      <c r="C818" s="426"/>
      <c r="D818" s="426"/>
      <c r="E818" s="426"/>
      <c r="F818" s="426"/>
      <c r="G818" s="426"/>
      <c r="H818" s="426"/>
      <c r="I818" s="426"/>
      <c r="J818" s="426"/>
      <c r="K818" s="426"/>
      <c r="L818" s="426"/>
      <c r="M818" s="426"/>
      <c r="N818" s="426"/>
      <c r="O818" s="426"/>
      <c r="P818" s="426"/>
      <c r="Q818" s="426"/>
      <c r="R818" s="426"/>
      <c r="S818" s="426"/>
      <c r="T818" s="426"/>
      <c r="U818" s="426"/>
      <c r="V818" s="426"/>
      <c r="W818" s="426"/>
      <c r="X818" s="426"/>
      <c r="Y818" s="426"/>
      <c r="Z818" s="426"/>
    </row>
    <row r="819" spans="1:26" ht="15.75" customHeight="1">
      <c r="A819" s="426"/>
      <c r="B819" s="426"/>
      <c r="C819" s="426"/>
      <c r="D819" s="426"/>
      <c r="E819" s="426"/>
      <c r="F819" s="426"/>
      <c r="G819" s="426"/>
      <c r="H819" s="426"/>
      <c r="I819" s="426"/>
      <c r="J819" s="426"/>
      <c r="K819" s="426"/>
      <c r="L819" s="426"/>
      <c r="M819" s="426"/>
      <c r="N819" s="426"/>
      <c r="O819" s="426"/>
      <c r="P819" s="426"/>
      <c r="Q819" s="426"/>
      <c r="R819" s="426"/>
      <c r="S819" s="426"/>
      <c r="T819" s="426"/>
      <c r="U819" s="426"/>
      <c r="V819" s="426"/>
      <c r="W819" s="426"/>
      <c r="X819" s="426"/>
      <c r="Y819" s="426"/>
      <c r="Z819" s="426"/>
    </row>
    <row r="820" spans="1:26" ht="15.75" customHeight="1">
      <c r="A820" s="426"/>
      <c r="B820" s="426"/>
      <c r="C820" s="426"/>
      <c r="D820" s="426"/>
      <c r="E820" s="426"/>
      <c r="F820" s="426"/>
      <c r="G820" s="426"/>
      <c r="H820" s="426"/>
      <c r="I820" s="426"/>
      <c r="J820" s="426"/>
      <c r="K820" s="426"/>
      <c r="L820" s="426"/>
      <c r="M820" s="426"/>
      <c r="N820" s="426"/>
      <c r="O820" s="426"/>
      <c r="P820" s="426"/>
      <c r="Q820" s="426"/>
      <c r="R820" s="426"/>
      <c r="S820" s="426"/>
      <c r="T820" s="426"/>
      <c r="U820" s="426"/>
      <c r="V820" s="426"/>
      <c r="W820" s="426"/>
      <c r="X820" s="426"/>
      <c r="Y820" s="426"/>
      <c r="Z820" s="426"/>
    </row>
    <row r="821" spans="1:26" ht="15.75" customHeight="1">
      <c r="A821" s="426"/>
      <c r="B821" s="426"/>
      <c r="C821" s="426"/>
      <c r="D821" s="426"/>
      <c r="E821" s="426"/>
      <c r="F821" s="426"/>
      <c r="G821" s="426"/>
      <c r="H821" s="426"/>
      <c r="I821" s="426"/>
      <c r="J821" s="426"/>
      <c r="K821" s="426"/>
      <c r="L821" s="426"/>
      <c r="M821" s="426"/>
      <c r="N821" s="426"/>
      <c r="O821" s="426"/>
      <c r="P821" s="426"/>
      <c r="Q821" s="426"/>
      <c r="R821" s="426"/>
      <c r="S821" s="426"/>
      <c r="T821" s="426"/>
      <c r="U821" s="426"/>
      <c r="V821" s="426"/>
      <c r="W821" s="426"/>
      <c r="X821" s="426"/>
      <c r="Y821" s="426"/>
      <c r="Z821" s="426"/>
    </row>
    <row r="822" spans="1:26" ht="15.75" customHeight="1">
      <c r="A822" s="426"/>
      <c r="B822" s="426"/>
      <c r="C822" s="426"/>
      <c r="D822" s="426"/>
      <c r="E822" s="426"/>
      <c r="F822" s="426"/>
      <c r="G822" s="426"/>
      <c r="H822" s="426"/>
      <c r="I822" s="426"/>
      <c r="J822" s="426"/>
      <c r="K822" s="426"/>
      <c r="L822" s="426"/>
      <c r="M822" s="426"/>
      <c r="N822" s="426"/>
      <c r="O822" s="426"/>
      <c r="P822" s="426"/>
      <c r="Q822" s="426"/>
      <c r="R822" s="426"/>
      <c r="S822" s="426"/>
      <c r="T822" s="426"/>
      <c r="U822" s="426"/>
      <c r="V822" s="426"/>
      <c r="W822" s="426"/>
      <c r="X822" s="426"/>
      <c r="Y822" s="426"/>
      <c r="Z822" s="426"/>
    </row>
    <row r="823" spans="1:26" ht="15.75" customHeight="1">
      <c r="A823" s="426"/>
      <c r="B823" s="426"/>
      <c r="C823" s="426"/>
      <c r="D823" s="426"/>
      <c r="E823" s="426"/>
      <c r="F823" s="426"/>
      <c r="G823" s="426"/>
      <c r="H823" s="426"/>
      <c r="I823" s="426"/>
      <c r="J823" s="426"/>
      <c r="K823" s="426"/>
      <c r="L823" s="426"/>
      <c r="M823" s="426"/>
      <c r="N823" s="426"/>
      <c r="O823" s="426"/>
      <c r="P823" s="426"/>
      <c r="Q823" s="426"/>
      <c r="R823" s="426"/>
      <c r="S823" s="426"/>
      <c r="T823" s="426"/>
      <c r="U823" s="426"/>
      <c r="V823" s="426"/>
      <c r="W823" s="426"/>
      <c r="X823" s="426"/>
      <c r="Y823" s="426"/>
      <c r="Z823" s="426"/>
    </row>
    <row r="824" spans="1:26" ht="15.75" customHeight="1">
      <c r="A824" s="426"/>
      <c r="B824" s="426"/>
      <c r="C824" s="426"/>
      <c r="D824" s="426"/>
      <c r="E824" s="426"/>
      <c r="F824" s="426"/>
      <c r="G824" s="426"/>
      <c r="H824" s="426"/>
      <c r="I824" s="426"/>
      <c r="J824" s="426"/>
      <c r="K824" s="426"/>
      <c r="L824" s="426"/>
      <c r="M824" s="426"/>
      <c r="N824" s="426"/>
      <c r="O824" s="426"/>
      <c r="P824" s="426"/>
      <c r="Q824" s="426"/>
      <c r="R824" s="426"/>
      <c r="S824" s="426"/>
      <c r="T824" s="426"/>
      <c r="U824" s="426"/>
      <c r="V824" s="426"/>
      <c r="W824" s="426"/>
      <c r="X824" s="426"/>
      <c r="Y824" s="426"/>
      <c r="Z824" s="426"/>
    </row>
    <row r="825" spans="1:26" ht="15.75" customHeight="1">
      <c r="A825" s="426"/>
      <c r="B825" s="426"/>
      <c r="C825" s="426"/>
      <c r="D825" s="426"/>
      <c r="E825" s="426"/>
      <c r="F825" s="426"/>
      <c r="G825" s="426"/>
      <c r="H825" s="426"/>
      <c r="I825" s="426"/>
      <c r="J825" s="426"/>
      <c r="K825" s="426"/>
      <c r="L825" s="426"/>
      <c r="M825" s="426"/>
      <c r="N825" s="426"/>
      <c r="O825" s="426"/>
      <c r="P825" s="426"/>
      <c r="Q825" s="426"/>
      <c r="R825" s="426"/>
      <c r="S825" s="426"/>
      <c r="T825" s="426"/>
      <c r="U825" s="426"/>
      <c r="V825" s="426"/>
      <c r="W825" s="426"/>
      <c r="X825" s="426"/>
      <c r="Y825" s="426"/>
      <c r="Z825" s="426"/>
    </row>
    <row r="826" spans="1:26" ht="15.75" customHeight="1">
      <c r="A826" s="426"/>
      <c r="B826" s="426"/>
      <c r="C826" s="426"/>
      <c r="D826" s="426"/>
      <c r="E826" s="426"/>
      <c r="F826" s="426"/>
      <c r="G826" s="426"/>
      <c r="H826" s="426"/>
      <c r="I826" s="426"/>
      <c r="J826" s="426"/>
      <c r="K826" s="426"/>
      <c r="L826" s="426"/>
      <c r="M826" s="426"/>
      <c r="N826" s="426"/>
      <c r="O826" s="426"/>
      <c r="P826" s="426"/>
      <c r="Q826" s="426"/>
      <c r="R826" s="426"/>
      <c r="S826" s="426"/>
      <c r="T826" s="426"/>
      <c r="U826" s="426"/>
      <c r="V826" s="426"/>
      <c r="W826" s="426"/>
      <c r="X826" s="426"/>
      <c r="Y826" s="426"/>
      <c r="Z826" s="426"/>
    </row>
    <row r="827" spans="1:26" ht="15.75" customHeight="1">
      <c r="A827" s="426"/>
      <c r="B827" s="426"/>
      <c r="C827" s="426"/>
      <c r="D827" s="426"/>
      <c r="E827" s="426"/>
      <c r="F827" s="426"/>
      <c r="G827" s="426"/>
      <c r="H827" s="426"/>
      <c r="I827" s="426"/>
      <c r="J827" s="426"/>
      <c r="K827" s="426"/>
      <c r="L827" s="426"/>
      <c r="M827" s="426"/>
      <c r="N827" s="426"/>
      <c r="O827" s="426"/>
      <c r="P827" s="426"/>
      <c r="Q827" s="426"/>
      <c r="R827" s="426"/>
      <c r="S827" s="426"/>
      <c r="T827" s="426"/>
      <c r="U827" s="426"/>
      <c r="V827" s="426"/>
      <c r="W827" s="426"/>
      <c r="X827" s="426"/>
      <c r="Y827" s="426"/>
      <c r="Z827" s="426"/>
    </row>
    <row r="828" spans="1:26" ht="15.75" customHeight="1">
      <c r="A828" s="426"/>
      <c r="B828" s="426"/>
      <c r="C828" s="426"/>
      <c r="D828" s="426"/>
      <c r="E828" s="426"/>
      <c r="F828" s="426"/>
      <c r="G828" s="426"/>
      <c r="H828" s="426"/>
      <c r="I828" s="426"/>
      <c r="J828" s="426"/>
      <c r="K828" s="426"/>
      <c r="L828" s="426"/>
      <c r="M828" s="426"/>
      <c r="N828" s="426"/>
      <c r="O828" s="426"/>
      <c r="P828" s="426"/>
      <c r="Q828" s="426"/>
      <c r="R828" s="426"/>
      <c r="S828" s="426"/>
      <c r="T828" s="426"/>
      <c r="U828" s="426"/>
      <c r="V828" s="426"/>
      <c r="W828" s="426"/>
      <c r="X828" s="426"/>
      <c r="Y828" s="426"/>
      <c r="Z828" s="426"/>
    </row>
    <row r="829" spans="1:26" ht="15.75" customHeight="1">
      <c r="A829" s="426"/>
      <c r="B829" s="426"/>
      <c r="C829" s="426"/>
      <c r="D829" s="426"/>
      <c r="E829" s="426"/>
      <c r="F829" s="426"/>
      <c r="G829" s="426"/>
      <c r="H829" s="426"/>
      <c r="I829" s="426"/>
      <c r="J829" s="426"/>
      <c r="K829" s="426"/>
      <c r="L829" s="426"/>
      <c r="M829" s="426"/>
      <c r="N829" s="426"/>
      <c r="O829" s="426"/>
      <c r="P829" s="426"/>
      <c r="Q829" s="426"/>
      <c r="R829" s="426"/>
      <c r="S829" s="426"/>
      <c r="T829" s="426"/>
      <c r="U829" s="426"/>
      <c r="V829" s="426"/>
      <c r="W829" s="426"/>
      <c r="X829" s="426"/>
      <c r="Y829" s="426"/>
      <c r="Z829" s="426"/>
    </row>
    <row r="830" spans="1:26" ht="15.75" customHeight="1">
      <c r="A830" s="426"/>
      <c r="B830" s="426"/>
      <c r="C830" s="426"/>
      <c r="D830" s="426"/>
      <c r="E830" s="426"/>
      <c r="F830" s="426"/>
      <c r="G830" s="426"/>
      <c r="H830" s="426"/>
      <c r="I830" s="426"/>
      <c r="J830" s="426"/>
      <c r="K830" s="426"/>
      <c r="L830" s="426"/>
      <c r="M830" s="426"/>
      <c r="N830" s="426"/>
      <c r="O830" s="426"/>
      <c r="P830" s="426"/>
      <c r="Q830" s="426"/>
      <c r="R830" s="426"/>
      <c r="S830" s="426"/>
      <c r="T830" s="426"/>
      <c r="U830" s="426"/>
      <c r="V830" s="426"/>
      <c r="W830" s="426"/>
      <c r="X830" s="426"/>
      <c r="Y830" s="426"/>
      <c r="Z830" s="426"/>
    </row>
    <row r="831" spans="1:26" ht="15.75" customHeight="1">
      <c r="A831" s="426"/>
      <c r="B831" s="426"/>
      <c r="C831" s="426"/>
      <c r="D831" s="426"/>
      <c r="E831" s="426"/>
      <c r="F831" s="426"/>
      <c r="G831" s="426"/>
      <c r="H831" s="426"/>
      <c r="I831" s="426"/>
      <c r="J831" s="426"/>
      <c r="K831" s="426"/>
      <c r="L831" s="426"/>
      <c r="M831" s="426"/>
      <c r="N831" s="426"/>
      <c r="O831" s="426"/>
      <c r="P831" s="426"/>
      <c r="Q831" s="426"/>
      <c r="R831" s="426"/>
      <c r="S831" s="426"/>
      <c r="T831" s="426"/>
      <c r="U831" s="426"/>
      <c r="V831" s="426"/>
      <c r="W831" s="426"/>
      <c r="X831" s="426"/>
      <c r="Y831" s="426"/>
      <c r="Z831" s="426"/>
    </row>
    <row r="832" spans="1:26" ht="15.75" customHeight="1">
      <c r="A832" s="426"/>
      <c r="B832" s="426"/>
      <c r="C832" s="426"/>
      <c r="D832" s="426"/>
      <c r="E832" s="426"/>
      <c r="F832" s="426"/>
      <c r="G832" s="426"/>
      <c r="H832" s="426"/>
      <c r="I832" s="426"/>
      <c r="J832" s="426"/>
      <c r="K832" s="426"/>
      <c r="L832" s="426"/>
      <c r="M832" s="426"/>
      <c r="N832" s="426"/>
      <c r="O832" s="426"/>
      <c r="P832" s="426"/>
      <c r="Q832" s="426"/>
      <c r="R832" s="426"/>
      <c r="S832" s="426"/>
      <c r="T832" s="426"/>
      <c r="U832" s="426"/>
      <c r="V832" s="426"/>
      <c r="W832" s="426"/>
      <c r="X832" s="426"/>
      <c r="Y832" s="426"/>
      <c r="Z832" s="426"/>
    </row>
    <row r="833" spans="1:26" ht="15.75" customHeight="1">
      <c r="A833" s="426"/>
      <c r="B833" s="426"/>
      <c r="C833" s="426"/>
      <c r="D833" s="426"/>
      <c r="E833" s="426"/>
      <c r="F833" s="426"/>
      <c r="G833" s="426"/>
      <c r="H833" s="426"/>
      <c r="I833" s="426"/>
      <c r="J833" s="426"/>
      <c r="K833" s="426"/>
      <c r="L833" s="426"/>
      <c r="M833" s="426"/>
      <c r="N833" s="426"/>
      <c r="O833" s="426"/>
      <c r="P833" s="426"/>
      <c r="Q833" s="426"/>
      <c r="R833" s="426"/>
      <c r="S833" s="426"/>
      <c r="T833" s="426"/>
      <c r="U833" s="426"/>
      <c r="V833" s="426"/>
      <c r="W833" s="426"/>
      <c r="X833" s="426"/>
      <c r="Y833" s="426"/>
      <c r="Z833" s="426"/>
    </row>
    <row r="834" spans="1:26" ht="15.75" customHeight="1">
      <c r="A834" s="426"/>
      <c r="B834" s="426"/>
      <c r="C834" s="426"/>
      <c r="D834" s="426"/>
      <c r="E834" s="426"/>
      <c r="F834" s="426"/>
      <c r="G834" s="426"/>
      <c r="H834" s="426"/>
      <c r="I834" s="426"/>
      <c r="J834" s="426"/>
      <c r="K834" s="426"/>
      <c r="L834" s="426"/>
      <c r="M834" s="426"/>
      <c r="N834" s="426"/>
      <c r="O834" s="426"/>
      <c r="P834" s="426"/>
      <c r="Q834" s="426"/>
      <c r="R834" s="426"/>
      <c r="S834" s="426"/>
      <c r="T834" s="426"/>
      <c r="U834" s="426"/>
      <c r="V834" s="426"/>
      <c r="W834" s="426"/>
      <c r="X834" s="426"/>
      <c r="Y834" s="426"/>
      <c r="Z834" s="426"/>
    </row>
    <row r="835" spans="1:26" ht="15.75" customHeight="1">
      <c r="A835" s="426"/>
      <c r="B835" s="426"/>
      <c r="C835" s="426"/>
      <c r="D835" s="426"/>
      <c r="E835" s="426"/>
      <c r="F835" s="426"/>
      <c r="G835" s="426"/>
      <c r="H835" s="426"/>
      <c r="I835" s="426"/>
      <c r="J835" s="426"/>
      <c r="K835" s="426"/>
      <c r="L835" s="426"/>
      <c r="M835" s="426"/>
      <c r="N835" s="426"/>
      <c r="O835" s="426"/>
      <c r="P835" s="426"/>
      <c r="Q835" s="426"/>
      <c r="R835" s="426"/>
      <c r="S835" s="426"/>
      <c r="T835" s="426"/>
      <c r="U835" s="426"/>
      <c r="V835" s="426"/>
      <c r="W835" s="426"/>
      <c r="X835" s="426"/>
      <c r="Y835" s="426"/>
      <c r="Z835" s="426"/>
    </row>
    <row r="836" spans="1:26" ht="15.75" customHeight="1">
      <c r="A836" s="426"/>
      <c r="B836" s="426"/>
      <c r="C836" s="426"/>
      <c r="D836" s="426"/>
      <c r="E836" s="426"/>
      <c r="F836" s="426"/>
      <c r="G836" s="426"/>
      <c r="H836" s="426"/>
      <c r="I836" s="426"/>
      <c r="J836" s="426"/>
      <c r="K836" s="426"/>
      <c r="L836" s="426"/>
      <c r="M836" s="426"/>
      <c r="N836" s="426"/>
      <c r="O836" s="426"/>
      <c r="P836" s="426"/>
      <c r="Q836" s="426"/>
      <c r="R836" s="426"/>
      <c r="S836" s="426"/>
      <c r="T836" s="426"/>
      <c r="U836" s="426"/>
      <c r="V836" s="426"/>
      <c r="W836" s="426"/>
      <c r="X836" s="426"/>
      <c r="Y836" s="426"/>
      <c r="Z836" s="426"/>
    </row>
    <row r="837" spans="1:26" ht="15.75" customHeight="1">
      <c r="A837" s="426"/>
      <c r="B837" s="426"/>
      <c r="C837" s="426"/>
      <c r="D837" s="426"/>
      <c r="E837" s="426"/>
      <c r="F837" s="426"/>
      <c r="G837" s="426"/>
      <c r="H837" s="426"/>
      <c r="I837" s="426"/>
      <c r="J837" s="426"/>
      <c r="K837" s="426"/>
      <c r="L837" s="426"/>
      <c r="M837" s="426"/>
      <c r="N837" s="426"/>
      <c r="O837" s="426"/>
      <c r="P837" s="426"/>
      <c r="Q837" s="426"/>
      <c r="R837" s="426"/>
      <c r="S837" s="426"/>
      <c r="T837" s="426"/>
      <c r="U837" s="426"/>
      <c r="V837" s="426"/>
      <c r="W837" s="426"/>
      <c r="X837" s="426"/>
      <c r="Y837" s="426"/>
      <c r="Z837" s="426"/>
    </row>
    <row r="838" spans="1:26" ht="15.75" customHeight="1">
      <c r="A838" s="426"/>
      <c r="B838" s="426"/>
      <c r="C838" s="426"/>
      <c r="D838" s="426"/>
      <c r="E838" s="426"/>
      <c r="F838" s="426"/>
      <c r="G838" s="426"/>
      <c r="H838" s="426"/>
      <c r="I838" s="426"/>
      <c r="J838" s="426"/>
      <c r="K838" s="426"/>
      <c r="L838" s="426"/>
      <c r="M838" s="426"/>
      <c r="N838" s="426"/>
      <c r="O838" s="426"/>
      <c r="P838" s="426"/>
      <c r="Q838" s="426"/>
      <c r="R838" s="426"/>
      <c r="S838" s="426"/>
      <c r="T838" s="426"/>
      <c r="U838" s="426"/>
      <c r="V838" s="426"/>
      <c r="W838" s="426"/>
      <c r="X838" s="426"/>
      <c r="Y838" s="426"/>
      <c r="Z838" s="426"/>
    </row>
    <row r="839" spans="1:26" ht="15.75" customHeight="1">
      <c r="A839" s="426"/>
      <c r="B839" s="426"/>
      <c r="C839" s="426"/>
      <c r="D839" s="426"/>
      <c r="E839" s="426"/>
      <c r="F839" s="426"/>
      <c r="G839" s="426"/>
      <c r="H839" s="426"/>
      <c r="I839" s="426"/>
      <c r="J839" s="426"/>
      <c r="K839" s="426"/>
      <c r="L839" s="426"/>
      <c r="M839" s="426"/>
      <c r="N839" s="426"/>
      <c r="O839" s="426"/>
      <c r="P839" s="426"/>
      <c r="Q839" s="426"/>
      <c r="R839" s="426"/>
      <c r="S839" s="426"/>
      <c r="T839" s="426"/>
      <c r="U839" s="426"/>
      <c r="V839" s="426"/>
      <c r="W839" s="426"/>
      <c r="X839" s="426"/>
      <c r="Y839" s="426"/>
      <c r="Z839" s="426"/>
    </row>
    <row r="840" spans="1:26" ht="15.75" customHeight="1">
      <c r="A840" s="426"/>
      <c r="B840" s="426"/>
      <c r="C840" s="426"/>
      <c r="D840" s="426"/>
      <c r="E840" s="426"/>
      <c r="F840" s="426"/>
      <c r="G840" s="426"/>
      <c r="H840" s="426"/>
      <c r="I840" s="426"/>
      <c r="J840" s="426"/>
      <c r="K840" s="426"/>
      <c r="L840" s="426"/>
      <c r="M840" s="426"/>
      <c r="N840" s="426"/>
      <c r="O840" s="426"/>
      <c r="P840" s="426"/>
      <c r="Q840" s="426"/>
      <c r="R840" s="426"/>
      <c r="S840" s="426"/>
      <c r="T840" s="426"/>
      <c r="U840" s="426"/>
      <c r="V840" s="426"/>
      <c r="W840" s="426"/>
      <c r="X840" s="426"/>
      <c r="Y840" s="426"/>
      <c r="Z840" s="426"/>
    </row>
    <row r="841" spans="1:26" ht="15.75" customHeight="1">
      <c r="A841" s="426"/>
      <c r="B841" s="426"/>
      <c r="C841" s="426"/>
      <c r="D841" s="426"/>
      <c r="E841" s="426"/>
      <c r="F841" s="426"/>
      <c r="G841" s="426"/>
      <c r="H841" s="426"/>
      <c r="I841" s="426"/>
      <c r="J841" s="426"/>
      <c r="K841" s="426"/>
      <c r="L841" s="426"/>
      <c r="M841" s="426"/>
      <c r="N841" s="426"/>
      <c r="O841" s="426"/>
      <c r="P841" s="426"/>
      <c r="Q841" s="426"/>
      <c r="R841" s="426"/>
      <c r="S841" s="426"/>
      <c r="T841" s="426"/>
      <c r="U841" s="426"/>
      <c r="V841" s="426"/>
      <c r="W841" s="426"/>
      <c r="X841" s="426"/>
      <c r="Y841" s="426"/>
      <c r="Z841" s="426"/>
    </row>
    <row r="842" spans="1:26" ht="15.75" customHeight="1">
      <c r="A842" s="426"/>
      <c r="B842" s="426"/>
      <c r="C842" s="426"/>
      <c r="D842" s="426"/>
      <c r="E842" s="426"/>
      <c r="F842" s="426"/>
      <c r="G842" s="426"/>
      <c r="H842" s="426"/>
      <c r="I842" s="426"/>
      <c r="J842" s="426"/>
      <c r="K842" s="426"/>
      <c r="L842" s="426"/>
      <c r="M842" s="426"/>
      <c r="N842" s="426"/>
      <c r="O842" s="426"/>
      <c r="P842" s="426"/>
      <c r="Q842" s="426"/>
      <c r="R842" s="426"/>
      <c r="S842" s="426"/>
      <c r="T842" s="426"/>
      <c r="U842" s="426"/>
      <c r="V842" s="426"/>
      <c r="W842" s="426"/>
      <c r="X842" s="426"/>
      <c r="Y842" s="426"/>
      <c r="Z842" s="426"/>
    </row>
    <row r="843" spans="1:26" ht="15.75" customHeight="1">
      <c r="A843" s="426"/>
      <c r="B843" s="426"/>
      <c r="C843" s="426"/>
      <c r="D843" s="426"/>
      <c r="E843" s="426"/>
      <c r="F843" s="426"/>
      <c r="G843" s="426"/>
      <c r="H843" s="426"/>
      <c r="I843" s="426"/>
      <c r="J843" s="426"/>
      <c r="K843" s="426"/>
      <c r="L843" s="426"/>
      <c r="M843" s="426"/>
      <c r="N843" s="426"/>
      <c r="O843" s="426"/>
      <c r="P843" s="426"/>
      <c r="Q843" s="426"/>
      <c r="R843" s="426"/>
      <c r="S843" s="426"/>
      <c r="T843" s="426"/>
      <c r="U843" s="426"/>
      <c r="V843" s="426"/>
      <c r="W843" s="426"/>
      <c r="X843" s="426"/>
      <c r="Y843" s="426"/>
      <c r="Z843" s="426"/>
    </row>
    <row r="844" spans="1:26" ht="15.75" customHeight="1">
      <c r="A844" s="426"/>
      <c r="B844" s="426"/>
      <c r="C844" s="426"/>
      <c r="D844" s="426"/>
      <c r="E844" s="426"/>
      <c r="F844" s="426"/>
      <c r="G844" s="426"/>
      <c r="H844" s="426"/>
      <c r="I844" s="426"/>
      <c r="J844" s="426"/>
      <c r="K844" s="426"/>
      <c r="L844" s="426"/>
      <c r="M844" s="426"/>
      <c r="N844" s="426"/>
      <c r="O844" s="426"/>
      <c r="P844" s="426"/>
      <c r="Q844" s="426"/>
      <c r="R844" s="426"/>
      <c r="S844" s="426"/>
      <c r="T844" s="426"/>
      <c r="U844" s="426"/>
      <c r="V844" s="426"/>
      <c r="W844" s="426"/>
      <c r="X844" s="426"/>
      <c r="Y844" s="426"/>
      <c r="Z844" s="426"/>
    </row>
    <row r="845" spans="1:26" ht="15.75" customHeight="1">
      <c r="A845" s="426"/>
      <c r="B845" s="426"/>
      <c r="C845" s="426"/>
      <c r="D845" s="426"/>
      <c r="E845" s="426"/>
      <c r="F845" s="426"/>
      <c r="G845" s="426"/>
      <c r="H845" s="426"/>
      <c r="I845" s="426"/>
      <c r="J845" s="426"/>
      <c r="K845" s="426"/>
      <c r="L845" s="426"/>
      <c r="M845" s="426"/>
      <c r="N845" s="426"/>
      <c r="O845" s="426"/>
      <c r="P845" s="426"/>
      <c r="Q845" s="426"/>
      <c r="R845" s="426"/>
      <c r="S845" s="426"/>
      <c r="T845" s="426"/>
      <c r="U845" s="426"/>
      <c r="V845" s="426"/>
      <c r="W845" s="426"/>
      <c r="X845" s="426"/>
      <c r="Y845" s="426"/>
      <c r="Z845" s="426"/>
    </row>
    <row r="846" spans="1:26" ht="15.75" customHeight="1">
      <c r="A846" s="426"/>
      <c r="B846" s="426"/>
      <c r="C846" s="426"/>
      <c r="D846" s="426"/>
      <c r="E846" s="426"/>
      <c r="F846" s="426"/>
      <c r="G846" s="426"/>
      <c r="H846" s="426"/>
      <c r="I846" s="426"/>
      <c r="J846" s="426"/>
      <c r="K846" s="426"/>
      <c r="L846" s="426"/>
      <c r="M846" s="426"/>
      <c r="N846" s="426"/>
      <c r="O846" s="426"/>
      <c r="P846" s="426"/>
      <c r="Q846" s="426"/>
      <c r="R846" s="426"/>
      <c r="S846" s="426"/>
      <c r="T846" s="426"/>
      <c r="U846" s="426"/>
      <c r="V846" s="426"/>
      <c r="W846" s="426"/>
      <c r="X846" s="426"/>
      <c r="Y846" s="426"/>
      <c r="Z846" s="426"/>
    </row>
    <row r="847" spans="1:26" ht="15.75" customHeight="1">
      <c r="A847" s="426"/>
      <c r="B847" s="426"/>
      <c r="C847" s="426"/>
      <c r="D847" s="426"/>
      <c r="E847" s="426"/>
      <c r="F847" s="426"/>
      <c r="G847" s="426"/>
      <c r="H847" s="426"/>
      <c r="I847" s="426"/>
      <c r="J847" s="426"/>
      <c r="K847" s="426"/>
      <c r="L847" s="426"/>
      <c r="M847" s="426"/>
      <c r="N847" s="426"/>
      <c r="O847" s="426"/>
      <c r="P847" s="426"/>
      <c r="Q847" s="426"/>
      <c r="R847" s="426"/>
      <c r="S847" s="426"/>
      <c r="T847" s="426"/>
      <c r="U847" s="426"/>
      <c r="V847" s="426"/>
      <c r="W847" s="426"/>
      <c r="X847" s="426"/>
      <c r="Y847" s="426"/>
      <c r="Z847" s="426"/>
    </row>
    <row r="848" spans="1:26" ht="15.75" customHeight="1">
      <c r="A848" s="426"/>
      <c r="B848" s="426"/>
      <c r="C848" s="426"/>
      <c r="D848" s="426"/>
      <c r="E848" s="426"/>
      <c r="F848" s="426"/>
      <c r="G848" s="426"/>
      <c r="H848" s="426"/>
      <c r="I848" s="426"/>
      <c r="J848" s="426"/>
      <c r="K848" s="426"/>
      <c r="L848" s="426"/>
      <c r="M848" s="426"/>
      <c r="N848" s="426"/>
      <c r="O848" s="426"/>
      <c r="P848" s="426"/>
      <c r="Q848" s="426"/>
      <c r="R848" s="426"/>
      <c r="S848" s="426"/>
      <c r="T848" s="426"/>
      <c r="U848" s="426"/>
      <c r="V848" s="426"/>
      <c r="W848" s="426"/>
      <c r="X848" s="426"/>
      <c r="Y848" s="426"/>
      <c r="Z848" s="426"/>
    </row>
    <row r="849" spans="1:26" ht="15.75" customHeight="1">
      <c r="A849" s="426"/>
      <c r="B849" s="426"/>
      <c r="C849" s="426"/>
      <c r="D849" s="426"/>
      <c r="E849" s="426"/>
      <c r="F849" s="426"/>
      <c r="G849" s="426"/>
      <c r="H849" s="426"/>
      <c r="I849" s="426"/>
      <c r="J849" s="426"/>
      <c r="K849" s="426"/>
      <c r="L849" s="426"/>
      <c r="M849" s="426"/>
      <c r="N849" s="426"/>
      <c r="O849" s="426"/>
      <c r="P849" s="426"/>
      <c r="Q849" s="426"/>
      <c r="R849" s="426"/>
      <c r="S849" s="426"/>
      <c r="T849" s="426"/>
      <c r="U849" s="426"/>
      <c r="V849" s="426"/>
      <c r="W849" s="426"/>
      <c r="X849" s="426"/>
      <c r="Y849" s="426"/>
      <c r="Z849" s="426"/>
    </row>
    <row r="850" spans="1:26" ht="15.75" customHeight="1">
      <c r="A850" s="426"/>
      <c r="B850" s="426"/>
      <c r="C850" s="426"/>
      <c r="D850" s="426"/>
      <c r="E850" s="426"/>
      <c r="F850" s="426"/>
      <c r="G850" s="426"/>
      <c r="H850" s="426"/>
      <c r="I850" s="426"/>
      <c r="J850" s="426"/>
      <c r="K850" s="426"/>
      <c r="L850" s="426"/>
      <c r="M850" s="426"/>
      <c r="N850" s="426"/>
      <c r="O850" s="426"/>
      <c r="P850" s="426"/>
      <c r="Q850" s="426"/>
      <c r="R850" s="426"/>
      <c r="S850" s="426"/>
      <c r="T850" s="426"/>
      <c r="U850" s="426"/>
      <c r="V850" s="426"/>
      <c r="W850" s="426"/>
      <c r="X850" s="426"/>
      <c r="Y850" s="426"/>
      <c r="Z850" s="426"/>
    </row>
    <row r="851" spans="1:26" ht="15.75" customHeight="1">
      <c r="A851" s="426"/>
      <c r="B851" s="426"/>
      <c r="C851" s="426"/>
      <c r="D851" s="426"/>
      <c r="E851" s="426"/>
      <c r="F851" s="426"/>
      <c r="G851" s="426"/>
      <c r="H851" s="426"/>
      <c r="I851" s="426"/>
      <c r="J851" s="426"/>
      <c r="K851" s="426"/>
      <c r="L851" s="426"/>
      <c r="M851" s="426"/>
      <c r="N851" s="426"/>
      <c r="O851" s="426"/>
      <c r="P851" s="426"/>
      <c r="Q851" s="426"/>
      <c r="R851" s="426"/>
      <c r="S851" s="426"/>
      <c r="T851" s="426"/>
      <c r="U851" s="426"/>
      <c r="V851" s="426"/>
      <c r="W851" s="426"/>
      <c r="X851" s="426"/>
      <c r="Y851" s="426"/>
      <c r="Z851" s="426"/>
    </row>
    <row r="852" spans="1:26" ht="15.75" customHeight="1">
      <c r="A852" s="426"/>
      <c r="B852" s="426"/>
      <c r="C852" s="426"/>
      <c r="D852" s="426"/>
      <c r="E852" s="426"/>
      <c r="F852" s="426"/>
      <c r="G852" s="426"/>
      <c r="H852" s="426"/>
      <c r="I852" s="426"/>
      <c r="J852" s="426"/>
      <c r="K852" s="426"/>
      <c r="L852" s="426"/>
      <c r="M852" s="426"/>
      <c r="N852" s="426"/>
      <c r="O852" s="426"/>
      <c r="P852" s="426"/>
      <c r="Q852" s="426"/>
      <c r="R852" s="426"/>
      <c r="S852" s="426"/>
      <c r="T852" s="426"/>
      <c r="U852" s="426"/>
      <c r="V852" s="426"/>
      <c r="W852" s="426"/>
      <c r="X852" s="426"/>
      <c r="Y852" s="426"/>
      <c r="Z852" s="426"/>
    </row>
    <row r="853" spans="1:26" ht="15.75" customHeight="1">
      <c r="A853" s="426"/>
      <c r="B853" s="426"/>
      <c r="C853" s="426"/>
      <c r="D853" s="426"/>
      <c r="E853" s="426"/>
      <c r="F853" s="426"/>
      <c r="G853" s="426"/>
      <c r="H853" s="426"/>
      <c r="I853" s="426"/>
      <c r="J853" s="426"/>
      <c r="K853" s="426"/>
      <c r="L853" s="426"/>
      <c r="M853" s="426"/>
      <c r="N853" s="426"/>
      <c r="O853" s="426"/>
      <c r="P853" s="426"/>
      <c r="Q853" s="426"/>
      <c r="R853" s="426"/>
      <c r="S853" s="426"/>
      <c r="T853" s="426"/>
      <c r="U853" s="426"/>
      <c r="V853" s="426"/>
      <c r="W853" s="426"/>
      <c r="X853" s="426"/>
      <c r="Y853" s="426"/>
      <c r="Z853" s="426"/>
    </row>
    <row r="854" spans="1:26" ht="15.75" customHeight="1">
      <c r="A854" s="426"/>
      <c r="B854" s="426"/>
      <c r="C854" s="426"/>
      <c r="D854" s="426"/>
      <c r="E854" s="426"/>
      <c r="F854" s="426"/>
      <c r="G854" s="426"/>
      <c r="H854" s="426"/>
      <c r="I854" s="426"/>
      <c r="J854" s="426"/>
      <c r="K854" s="426"/>
      <c r="L854" s="426"/>
      <c r="M854" s="426"/>
      <c r="N854" s="426"/>
      <c r="O854" s="426"/>
      <c r="P854" s="426"/>
      <c r="Q854" s="426"/>
      <c r="R854" s="426"/>
      <c r="S854" s="426"/>
      <c r="T854" s="426"/>
      <c r="U854" s="426"/>
      <c r="V854" s="426"/>
      <c r="W854" s="426"/>
      <c r="X854" s="426"/>
      <c r="Y854" s="426"/>
      <c r="Z854" s="426"/>
    </row>
    <row r="855" spans="1:26" ht="15.75" customHeight="1">
      <c r="A855" s="426"/>
      <c r="B855" s="426"/>
      <c r="C855" s="426"/>
      <c r="D855" s="426"/>
      <c r="E855" s="426"/>
      <c r="F855" s="426"/>
      <c r="G855" s="426"/>
      <c r="H855" s="426"/>
      <c r="I855" s="426"/>
      <c r="J855" s="426"/>
      <c r="K855" s="426"/>
      <c r="L855" s="426"/>
      <c r="M855" s="426"/>
      <c r="N855" s="426"/>
      <c r="O855" s="426"/>
      <c r="P855" s="426"/>
      <c r="Q855" s="426"/>
      <c r="R855" s="426"/>
      <c r="S855" s="426"/>
      <c r="T855" s="426"/>
      <c r="U855" s="426"/>
      <c r="V855" s="426"/>
      <c r="W855" s="426"/>
      <c r="X855" s="426"/>
      <c r="Y855" s="426"/>
      <c r="Z855" s="426"/>
    </row>
    <row r="856" spans="1:26" ht="15.75" customHeight="1">
      <c r="A856" s="426"/>
      <c r="B856" s="426"/>
      <c r="C856" s="426"/>
      <c r="D856" s="426"/>
      <c r="E856" s="426"/>
      <c r="F856" s="426"/>
      <c r="G856" s="426"/>
      <c r="H856" s="426"/>
      <c r="I856" s="426"/>
      <c r="J856" s="426"/>
      <c r="K856" s="426"/>
      <c r="L856" s="426"/>
      <c r="M856" s="426"/>
      <c r="N856" s="426"/>
      <c r="O856" s="426"/>
      <c r="P856" s="426"/>
      <c r="Q856" s="426"/>
      <c r="R856" s="426"/>
      <c r="S856" s="426"/>
      <c r="T856" s="426"/>
      <c r="U856" s="426"/>
      <c r="V856" s="426"/>
      <c r="W856" s="426"/>
      <c r="X856" s="426"/>
      <c r="Y856" s="426"/>
      <c r="Z856" s="426"/>
    </row>
    <row r="857" spans="1:26" ht="15.75" customHeight="1">
      <c r="A857" s="426"/>
      <c r="B857" s="426"/>
      <c r="C857" s="426"/>
      <c r="D857" s="426"/>
      <c r="E857" s="426"/>
      <c r="F857" s="426"/>
      <c r="G857" s="426"/>
      <c r="H857" s="426"/>
      <c r="I857" s="426"/>
      <c r="J857" s="426"/>
      <c r="K857" s="426"/>
      <c r="L857" s="426"/>
      <c r="M857" s="426"/>
      <c r="N857" s="426"/>
      <c r="O857" s="426"/>
      <c r="P857" s="426"/>
      <c r="Q857" s="426"/>
      <c r="R857" s="426"/>
      <c r="S857" s="426"/>
      <c r="T857" s="426"/>
      <c r="U857" s="426"/>
      <c r="V857" s="426"/>
      <c r="W857" s="426"/>
      <c r="X857" s="426"/>
      <c r="Y857" s="426"/>
      <c r="Z857" s="426"/>
    </row>
    <row r="858" spans="1:26" ht="15.75" customHeight="1">
      <c r="A858" s="426"/>
      <c r="B858" s="426"/>
      <c r="C858" s="426"/>
      <c r="D858" s="426"/>
      <c r="E858" s="426"/>
      <c r="F858" s="426"/>
      <c r="G858" s="426"/>
      <c r="H858" s="426"/>
      <c r="I858" s="426"/>
      <c r="J858" s="426"/>
      <c r="K858" s="426"/>
      <c r="L858" s="426"/>
      <c r="M858" s="426"/>
      <c r="N858" s="426"/>
      <c r="O858" s="426"/>
      <c r="P858" s="426"/>
      <c r="Q858" s="426"/>
      <c r="R858" s="426"/>
      <c r="S858" s="426"/>
      <c r="T858" s="426"/>
      <c r="U858" s="426"/>
      <c r="V858" s="426"/>
      <c r="W858" s="426"/>
      <c r="X858" s="426"/>
      <c r="Y858" s="426"/>
      <c r="Z858" s="426"/>
    </row>
    <row r="859" spans="1:26" ht="15.75" customHeight="1">
      <c r="A859" s="426"/>
      <c r="B859" s="426"/>
      <c r="C859" s="426"/>
      <c r="D859" s="426"/>
      <c r="E859" s="426"/>
      <c r="F859" s="426"/>
      <c r="G859" s="426"/>
      <c r="H859" s="426"/>
      <c r="I859" s="426"/>
      <c r="J859" s="426"/>
      <c r="K859" s="426"/>
      <c r="L859" s="426"/>
      <c r="M859" s="426"/>
      <c r="N859" s="426"/>
      <c r="O859" s="426"/>
      <c r="P859" s="426"/>
      <c r="Q859" s="426"/>
      <c r="R859" s="426"/>
      <c r="S859" s="426"/>
      <c r="T859" s="426"/>
      <c r="U859" s="426"/>
      <c r="V859" s="426"/>
      <c r="W859" s="426"/>
      <c r="X859" s="426"/>
      <c r="Y859" s="426"/>
      <c r="Z859" s="426"/>
    </row>
    <row r="860" spans="1:26" ht="15.75" customHeight="1">
      <c r="A860" s="426"/>
      <c r="B860" s="426"/>
      <c r="C860" s="426"/>
      <c r="D860" s="426"/>
      <c r="E860" s="426"/>
      <c r="F860" s="426"/>
      <c r="G860" s="426"/>
      <c r="H860" s="426"/>
      <c r="I860" s="426"/>
      <c r="J860" s="426"/>
      <c r="K860" s="426"/>
      <c r="L860" s="426"/>
      <c r="M860" s="426"/>
      <c r="N860" s="426"/>
      <c r="O860" s="426"/>
      <c r="P860" s="426"/>
      <c r="Q860" s="426"/>
      <c r="R860" s="426"/>
      <c r="S860" s="426"/>
      <c r="T860" s="426"/>
      <c r="U860" s="426"/>
      <c r="V860" s="426"/>
      <c r="W860" s="426"/>
      <c r="X860" s="426"/>
      <c r="Y860" s="426"/>
      <c r="Z860" s="426"/>
    </row>
    <row r="861" spans="1:26" ht="15.75" customHeight="1">
      <c r="A861" s="426"/>
      <c r="B861" s="426"/>
      <c r="C861" s="426"/>
      <c r="D861" s="426"/>
      <c r="E861" s="426"/>
      <c r="F861" s="426"/>
      <c r="G861" s="426"/>
      <c r="H861" s="426"/>
      <c r="I861" s="426"/>
      <c r="J861" s="426"/>
      <c r="K861" s="426"/>
      <c r="L861" s="426"/>
      <c r="M861" s="426"/>
      <c r="N861" s="426"/>
      <c r="O861" s="426"/>
      <c r="P861" s="426"/>
      <c r="Q861" s="426"/>
      <c r="R861" s="426"/>
      <c r="S861" s="426"/>
      <c r="T861" s="426"/>
      <c r="U861" s="426"/>
      <c r="V861" s="426"/>
      <c r="W861" s="426"/>
      <c r="X861" s="426"/>
      <c r="Y861" s="426"/>
      <c r="Z861" s="426"/>
    </row>
    <row r="862" spans="1:26" ht="15.75" customHeight="1">
      <c r="A862" s="426"/>
      <c r="B862" s="426"/>
      <c r="C862" s="426"/>
      <c r="D862" s="426"/>
      <c r="E862" s="426"/>
      <c r="F862" s="426"/>
      <c r="G862" s="426"/>
      <c r="H862" s="426"/>
      <c r="I862" s="426"/>
      <c r="J862" s="426"/>
      <c r="K862" s="426"/>
      <c r="L862" s="426"/>
      <c r="M862" s="426"/>
      <c r="N862" s="426"/>
      <c r="O862" s="426"/>
      <c r="P862" s="426"/>
      <c r="Q862" s="426"/>
      <c r="R862" s="426"/>
      <c r="S862" s="426"/>
      <c r="T862" s="426"/>
      <c r="U862" s="426"/>
      <c r="V862" s="426"/>
      <c r="W862" s="426"/>
      <c r="X862" s="426"/>
      <c r="Y862" s="426"/>
      <c r="Z862" s="426"/>
    </row>
    <row r="863" spans="1:26" ht="15.75" customHeight="1">
      <c r="A863" s="426"/>
      <c r="B863" s="426"/>
      <c r="C863" s="426"/>
      <c r="D863" s="426"/>
      <c r="E863" s="426"/>
      <c r="F863" s="426"/>
      <c r="G863" s="426"/>
      <c r="H863" s="426"/>
      <c r="I863" s="426"/>
      <c r="J863" s="426"/>
      <c r="K863" s="426"/>
      <c r="L863" s="426"/>
      <c r="M863" s="426"/>
      <c r="N863" s="426"/>
      <c r="O863" s="426"/>
      <c r="P863" s="426"/>
      <c r="Q863" s="426"/>
      <c r="R863" s="426"/>
      <c r="S863" s="426"/>
      <c r="T863" s="426"/>
      <c r="U863" s="426"/>
      <c r="V863" s="426"/>
      <c r="W863" s="426"/>
      <c r="X863" s="426"/>
      <c r="Y863" s="426"/>
      <c r="Z863" s="426"/>
    </row>
    <row r="864" spans="1:26" ht="15.75" customHeight="1">
      <c r="A864" s="426"/>
      <c r="B864" s="426"/>
      <c r="C864" s="426"/>
      <c r="D864" s="426"/>
      <c r="E864" s="426"/>
      <c r="F864" s="426"/>
      <c r="G864" s="426"/>
      <c r="H864" s="426"/>
      <c r="I864" s="426"/>
      <c r="J864" s="426"/>
      <c r="K864" s="426"/>
      <c r="L864" s="426"/>
      <c r="M864" s="426"/>
      <c r="N864" s="426"/>
      <c r="O864" s="426"/>
      <c r="P864" s="426"/>
      <c r="Q864" s="426"/>
      <c r="R864" s="426"/>
      <c r="S864" s="426"/>
      <c r="T864" s="426"/>
      <c r="U864" s="426"/>
      <c r="V864" s="426"/>
      <c r="W864" s="426"/>
      <c r="X864" s="426"/>
      <c r="Y864" s="426"/>
      <c r="Z864" s="426"/>
    </row>
    <row r="865" spans="1:26" ht="15.75" customHeight="1">
      <c r="A865" s="426"/>
      <c r="B865" s="426"/>
      <c r="C865" s="426"/>
      <c r="D865" s="426"/>
      <c r="E865" s="426"/>
      <c r="F865" s="426"/>
      <c r="G865" s="426"/>
      <c r="H865" s="426"/>
      <c r="I865" s="426"/>
      <c r="J865" s="426"/>
      <c r="K865" s="426"/>
      <c r="L865" s="426"/>
      <c r="M865" s="426"/>
      <c r="N865" s="426"/>
      <c r="O865" s="426"/>
      <c r="P865" s="426"/>
      <c r="Q865" s="426"/>
      <c r="R865" s="426"/>
      <c r="S865" s="426"/>
      <c r="T865" s="426"/>
      <c r="U865" s="426"/>
      <c r="V865" s="426"/>
      <c r="W865" s="426"/>
      <c r="X865" s="426"/>
      <c r="Y865" s="426"/>
      <c r="Z865" s="426"/>
    </row>
    <row r="866" spans="1:26" ht="15.75" customHeight="1">
      <c r="A866" s="426"/>
      <c r="B866" s="426"/>
      <c r="C866" s="426"/>
      <c r="D866" s="426"/>
      <c r="E866" s="426"/>
      <c r="F866" s="426"/>
      <c r="G866" s="426"/>
      <c r="H866" s="426"/>
      <c r="I866" s="426"/>
      <c r="J866" s="426"/>
      <c r="K866" s="426"/>
      <c r="L866" s="426"/>
      <c r="M866" s="426"/>
      <c r="N866" s="426"/>
      <c r="O866" s="426"/>
      <c r="P866" s="426"/>
      <c r="Q866" s="426"/>
      <c r="R866" s="426"/>
      <c r="S866" s="426"/>
      <c r="T866" s="426"/>
      <c r="U866" s="426"/>
      <c r="V866" s="426"/>
      <c r="W866" s="426"/>
      <c r="X866" s="426"/>
      <c r="Y866" s="426"/>
      <c r="Z866" s="426"/>
    </row>
    <row r="867" spans="1:26" ht="15.75" customHeight="1">
      <c r="A867" s="426"/>
      <c r="B867" s="426"/>
      <c r="C867" s="426"/>
      <c r="D867" s="426"/>
      <c r="E867" s="426"/>
      <c r="F867" s="426"/>
      <c r="G867" s="426"/>
      <c r="H867" s="426"/>
      <c r="I867" s="426"/>
      <c r="J867" s="426"/>
      <c r="K867" s="426"/>
      <c r="L867" s="426"/>
      <c r="M867" s="426"/>
      <c r="N867" s="426"/>
      <c r="O867" s="426"/>
      <c r="P867" s="426"/>
      <c r="Q867" s="426"/>
      <c r="R867" s="426"/>
      <c r="S867" s="426"/>
      <c r="T867" s="426"/>
      <c r="U867" s="426"/>
      <c r="V867" s="426"/>
      <c r="W867" s="426"/>
      <c r="X867" s="426"/>
      <c r="Y867" s="426"/>
      <c r="Z867" s="426"/>
    </row>
    <row r="868" spans="1:26" ht="15.75" customHeight="1">
      <c r="A868" s="426"/>
      <c r="B868" s="426"/>
      <c r="C868" s="426"/>
      <c r="D868" s="426"/>
      <c r="E868" s="426"/>
      <c r="F868" s="426"/>
      <c r="G868" s="426"/>
      <c r="H868" s="426"/>
      <c r="I868" s="426"/>
      <c r="J868" s="426"/>
      <c r="K868" s="426"/>
      <c r="L868" s="426"/>
      <c r="M868" s="426"/>
      <c r="N868" s="426"/>
      <c r="O868" s="426"/>
      <c r="P868" s="426"/>
      <c r="Q868" s="426"/>
      <c r="R868" s="426"/>
      <c r="S868" s="426"/>
      <c r="T868" s="426"/>
      <c r="U868" s="426"/>
      <c r="V868" s="426"/>
      <c r="W868" s="426"/>
      <c r="X868" s="426"/>
      <c r="Y868" s="426"/>
      <c r="Z868" s="426"/>
    </row>
    <row r="869" spans="1:26" ht="15.75" customHeight="1">
      <c r="A869" s="426"/>
      <c r="B869" s="426"/>
      <c r="C869" s="426"/>
      <c r="D869" s="426"/>
      <c r="E869" s="426"/>
      <c r="F869" s="426"/>
      <c r="G869" s="426"/>
      <c r="H869" s="426"/>
      <c r="I869" s="426"/>
      <c r="J869" s="426"/>
      <c r="K869" s="426"/>
      <c r="L869" s="426"/>
      <c r="M869" s="426"/>
      <c r="N869" s="426"/>
      <c r="O869" s="426"/>
      <c r="P869" s="426"/>
      <c r="Q869" s="426"/>
      <c r="R869" s="426"/>
      <c r="S869" s="426"/>
      <c r="T869" s="426"/>
      <c r="U869" s="426"/>
      <c r="V869" s="426"/>
      <c r="W869" s="426"/>
      <c r="X869" s="426"/>
      <c r="Y869" s="426"/>
      <c r="Z869" s="426"/>
    </row>
    <row r="870" spans="1:26" ht="15.75" customHeight="1">
      <c r="A870" s="426"/>
      <c r="B870" s="426"/>
      <c r="C870" s="426"/>
      <c r="D870" s="426"/>
      <c r="E870" s="426"/>
      <c r="F870" s="426"/>
      <c r="G870" s="426"/>
      <c r="H870" s="426"/>
      <c r="I870" s="426"/>
      <c r="J870" s="426"/>
      <c r="K870" s="426"/>
      <c r="L870" s="426"/>
      <c r="M870" s="426"/>
      <c r="N870" s="426"/>
      <c r="O870" s="426"/>
      <c r="P870" s="426"/>
      <c r="Q870" s="426"/>
      <c r="R870" s="426"/>
      <c r="S870" s="426"/>
      <c r="T870" s="426"/>
      <c r="U870" s="426"/>
      <c r="V870" s="426"/>
      <c r="W870" s="426"/>
      <c r="X870" s="426"/>
      <c r="Y870" s="426"/>
      <c r="Z870" s="426"/>
    </row>
    <row r="871" spans="1:26" ht="15.75" customHeight="1">
      <c r="A871" s="426"/>
      <c r="B871" s="426"/>
      <c r="C871" s="426"/>
      <c r="D871" s="426"/>
      <c r="E871" s="426"/>
      <c r="F871" s="426"/>
      <c r="G871" s="426"/>
      <c r="H871" s="426"/>
      <c r="I871" s="426"/>
      <c r="J871" s="426"/>
      <c r="K871" s="426"/>
      <c r="L871" s="426"/>
      <c r="M871" s="426"/>
      <c r="N871" s="426"/>
      <c r="O871" s="426"/>
      <c r="P871" s="426"/>
      <c r="Q871" s="426"/>
      <c r="R871" s="426"/>
      <c r="S871" s="426"/>
      <c r="T871" s="426"/>
      <c r="U871" s="426"/>
      <c r="V871" s="426"/>
      <c r="W871" s="426"/>
      <c r="X871" s="426"/>
      <c r="Y871" s="426"/>
      <c r="Z871" s="426"/>
    </row>
    <row r="872" spans="1:26" ht="15.75" customHeight="1">
      <c r="A872" s="426"/>
      <c r="B872" s="426"/>
      <c r="C872" s="426"/>
      <c r="D872" s="426"/>
      <c r="E872" s="426"/>
      <c r="F872" s="426"/>
      <c r="G872" s="426"/>
      <c r="H872" s="426"/>
      <c r="I872" s="426"/>
      <c r="J872" s="426"/>
      <c r="K872" s="426"/>
      <c r="L872" s="426"/>
      <c r="M872" s="426"/>
      <c r="N872" s="426"/>
      <c r="O872" s="426"/>
      <c r="P872" s="426"/>
      <c r="Q872" s="426"/>
      <c r="R872" s="426"/>
      <c r="S872" s="426"/>
      <c r="T872" s="426"/>
      <c r="U872" s="426"/>
      <c r="V872" s="426"/>
      <c r="W872" s="426"/>
      <c r="X872" s="426"/>
      <c r="Y872" s="426"/>
      <c r="Z872" s="426"/>
    </row>
    <row r="873" spans="1:26" ht="15.75" customHeight="1">
      <c r="A873" s="426"/>
      <c r="B873" s="426"/>
      <c r="C873" s="426"/>
      <c r="D873" s="426"/>
      <c r="E873" s="426"/>
      <c r="F873" s="426"/>
      <c r="G873" s="426"/>
      <c r="H873" s="426"/>
      <c r="I873" s="426"/>
      <c r="J873" s="426"/>
      <c r="K873" s="426"/>
      <c r="L873" s="426"/>
      <c r="M873" s="426"/>
      <c r="N873" s="426"/>
      <c r="O873" s="426"/>
      <c r="P873" s="426"/>
      <c r="Q873" s="426"/>
      <c r="R873" s="426"/>
      <c r="S873" s="426"/>
      <c r="T873" s="426"/>
      <c r="U873" s="426"/>
      <c r="V873" s="426"/>
      <c r="W873" s="426"/>
      <c r="X873" s="426"/>
      <c r="Y873" s="426"/>
      <c r="Z873" s="426"/>
    </row>
    <row r="874" spans="1:26" ht="15.75" customHeight="1">
      <c r="A874" s="426"/>
      <c r="B874" s="426"/>
      <c r="C874" s="426"/>
      <c r="D874" s="426"/>
      <c r="E874" s="426"/>
      <c r="F874" s="426"/>
      <c r="G874" s="426"/>
      <c r="H874" s="426"/>
      <c r="I874" s="426"/>
      <c r="J874" s="426"/>
      <c r="K874" s="426"/>
      <c r="L874" s="426"/>
      <c r="M874" s="426"/>
      <c r="N874" s="426"/>
      <c r="O874" s="426"/>
      <c r="P874" s="426"/>
      <c r="Q874" s="426"/>
      <c r="R874" s="426"/>
      <c r="S874" s="426"/>
      <c r="T874" s="426"/>
      <c r="U874" s="426"/>
      <c r="V874" s="426"/>
      <c r="W874" s="426"/>
      <c r="X874" s="426"/>
      <c r="Y874" s="426"/>
      <c r="Z874" s="426"/>
    </row>
    <row r="875" spans="1:26" ht="15.75" customHeight="1">
      <c r="A875" s="426"/>
      <c r="B875" s="426"/>
      <c r="C875" s="426"/>
      <c r="D875" s="426"/>
      <c r="E875" s="426"/>
      <c r="F875" s="426"/>
      <c r="G875" s="426"/>
      <c r="H875" s="426"/>
      <c r="I875" s="426"/>
      <c r="J875" s="426"/>
      <c r="K875" s="426"/>
      <c r="L875" s="426"/>
      <c r="M875" s="426"/>
      <c r="N875" s="426"/>
      <c r="O875" s="426"/>
      <c r="P875" s="426"/>
      <c r="Q875" s="426"/>
      <c r="R875" s="426"/>
      <c r="S875" s="426"/>
      <c r="T875" s="426"/>
      <c r="U875" s="426"/>
      <c r="V875" s="426"/>
      <c r="W875" s="426"/>
      <c r="X875" s="426"/>
      <c r="Y875" s="426"/>
      <c r="Z875" s="426"/>
    </row>
    <row r="876" spans="1:26" ht="15.75" customHeight="1">
      <c r="A876" s="426"/>
      <c r="B876" s="426"/>
      <c r="C876" s="426"/>
      <c r="D876" s="426"/>
      <c r="E876" s="426"/>
      <c r="F876" s="426"/>
      <c r="G876" s="426"/>
      <c r="H876" s="426"/>
      <c r="I876" s="426"/>
      <c r="J876" s="426"/>
      <c r="K876" s="426"/>
      <c r="L876" s="426"/>
      <c r="M876" s="426"/>
      <c r="N876" s="426"/>
      <c r="O876" s="426"/>
      <c r="P876" s="426"/>
      <c r="Q876" s="426"/>
      <c r="R876" s="426"/>
      <c r="S876" s="426"/>
      <c r="T876" s="426"/>
      <c r="U876" s="426"/>
      <c r="V876" s="426"/>
      <c r="W876" s="426"/>
      <c r="X876" s="426"/>
      <c r="Y876" s="426"/>
      <c r="Z876" s="426"/>
    </row>
    <row r="877" spans="1:26" ht="15.75" customHeight="1">
      <c r="A877" s="426"/>
      <c r="B877" s="426"/>
      <c r="C877" s="426"/>
      <c r="D877" s="426"/>
      <c r="E877" s="426"/>
      <c r="F877" s="426"/>
      <c r="G877" s="426"/>
      <c r="H877" s="426"/>
      <c r="I877" s="426"/>
      <c r="J877" s="426"/>
      <c r="K877" s="426"/>
      <c r="L877" s="426"/>
      <c r="M877" s="426"/>
      <c r="N877" s="426"/>
      <c r="O877" s="426"/>
      <c r="P877" s="426"/>
      <c r="Q877" s="426"/>
      <c r="R877" s="426"/>
      <c r="S877" s="426"/>
      <c r="T877" s="426"/>
      <c r="U877" s="426"/>
      <c r="V877" s="426"/>
      <c r="W877" s="426"/>
      <c r="X877" s="426"/>
      <c r="Y877" s="426"/>
      <c r="Z877" s="426"/>
    </row>
    <row r="878" spans="1:26" ht="15.75" customHeight="1">
      <c r="A878" s="426"/>
      <c r="B878" s="426"/>
      <c r="C878" s="426"/>
      <c r="D878" s="426"/>
      <c r="E878" s="426"/>
      <c r="F878" s="426"/>
      <c r="G878" s="426"/>
      <c r="H878" s="426"/>
      <c r="I878" s="426"/>
      <c r="J878" s="426"/>
      <c r="K878" s="426"/>
      <c r="L878" s="426"/>
      <c r="M878" s="426"/>
      <c r="N878" s="426"/>
      <c r="O878" s="426"/>
      <c r="P878" s="426"/>
      <c r="Q878" s="426"/>
      <c r="R878" s="426"/>
      <c r="S878" s="426"/>
      <c r="T878" s="426"/>
      <c r="U878" s="426"/>
      <c r="V878" s="426"/>
      <c r="W878" s="426"/>
      <c r="X878" s="426"/>
      <c r="Y878" s="426"/>
      <c r="Z878" s="426"/>
    </row>
    <row r="879" spans="1:26" ht="15.75" customHeight="1">
      <c r="A879" s="426"/>
      <c r="B879" s="426"/>
      <c r="C879" s="426"/>
      <c r="D879" s="426"/>
      <c r="E879" s="426"/>
      <c r="F879" s="426"/>
      <c r="G879" s="426"/>
      <c r="H879" s="426"/>
      <c r="I879" s="426"/>
      <c r="J879" s="426"/>
      <c r="K879" s="426"/>
      <c r="L879" s="426"/>
      <c r="M879" s="426"/>
      <c r="N879" s="426"/>
      <c r="O879" s="426"/>
      <c r="P879" s="426"/>
      <c r="Q879" s="426"/>
      <c r="R879" s="426"/>
      <c r="S879" s="426"/>
      <c r="T879" s="426"/>
      <c r="U879" s="426"/>
      <c r="V879" s="426"/>
      <c r="W879" s="426"/>
      <c r="X879" s="426"/>
      <c r="Y879" s="426"/>
      <c r="Z879" s="426"/>
    </row>
    <row r="880" spans="1:26" ht="15.75" customHeight="1">
      <c r="A880" s="426"/>
      <c r="B880" s="426"/>
      <c r="C880" s="426"/>
      <c r="D880" s="426"/>
      <c r="E880" s="426"/>
      <c r="F880" s="426"/>
      <c r="G880" s="426"/>
      <c r="H880" s="426"/>
      <c r="I880" s="426"/>
      <c r="J880" s="426"/>
      <c r="K880" s="426"/>
      <c r="L880" s="426"/>
      <c r="M880" s="426"/>
      <c r="N880" s="426"/>
      <c r="O880" s="426"/>
      <c r="P880" s="426"/>
      <c r="Q880" s="426"/>
      <c r="R880" s="426"/>
      <c r="S880" s="426"/>
      <c r="T880" s="426"/>
      <c r="U880" s="426"/>
      <c r="V880" s="426"/>
      <c r="W880" s="426"/>
      <c r="X880" s="426"/>
      <c r="Y880" s="426"/>
      <c r="Z880" s="426"/>
    </row>
    <row r="881" spans="1:26" ht="15.75" customHeight="1">
      <c r="A881" s="426"/>
      <c r="B881" s="426"/>
      <c r="C881" s="426"/>
      <c r="D881" s="426"/>
      <c r="E881" s="426"/>
      <c r="F881" s="426"/>
      <c r="G881" s="426"/>
      <c r="H881" s="426"/>
      <c r="I881" s="426"/>
      <c r="J881" s="426"/>
      <c r="K881" s="426"/>
      <c r="L881" s="426"/>
      <c r="M881" s="426"/>
      <c r="N881" s="426"/>
      <c r="O881" s="426"/>
      <c r="P881" s="426"/>
      <c r="Q881" s="426"/>
      <c r="R881" s="426"/>
      <c r="S881" s="426"/>
      <c r="T881" s="426"/>
      <c r="U881" s="426"/>
      <c r="V881" s="426"/>
      <c r="W881" s="426"/>
      <c r="X881" s="426"/>
      <c r="Y881" s="426"/>
      <c r="Z881" s="426"/>
    </row>
    <row r="882" spans="1:26" ht="15.75" customHeight="1">
      <c r="A882" s="426"/>
      <c r="B882" s="426"/>
      <c r="C882" s="426"/>
      <c r="D882" s="426"/>
      <c r="E882" s="426"/>
      <c r="F882" s="426"/>
      <c r="G882" s="426"/>
      <c r="H882" s="426"/>
      <c r="I882" s="426"/>
      <c r="J882" s="426"/>
      <c r="K882" s="426"/>
      <c r="L882" s="426"/>
      <c r="M882" s="426"/>
      <c r="N882" s="426"/>
      <c r="O882" s="426"/>
      <c r="P882" s="426"/>
      <c r="Q882" s="426"/>
      <c r="R882" s="426"/>
      <c r="S882" s="426"/>
      <c r="T882" s="426"/>
      <c r="U882" s="426"/>
      <c r="V882" s="426"/>
      <c r="W882" s="426"/>
      <c r="X882" s="426"/>
      <c r="Y882" s="426"/>
      <c r="Z882" s="426"/>
    </row>
    <row r="883" spans="1:26" ht="15.75" customHeight="1">
      <c r="A883" s="426"/>
      <c r="B883" s="426"/>
      <c r="C883" s="426"/>
      <c r="D883" s="426"/>
      <c r="E883" s="426"/>
      <c r="F883" s="426"/>
      <c r="G883" s="426"/>
      <c r="H883" s="426"/>
      <c r="I883" s="426"/>
      <c r="J883" s="426"/>
      <c r="K883" s="426"/>
      <c r="L883" s="426"/>
      <c r="M883" s="426"/>
      <c r="N883" s="426"/>
      <c r="O883" s="426"/>
      <c r="P883" s="426"/>
      <c r="Q883" s="426"/>
      <c r="R883" s="426"/>
      <c r="S883" s="426"/>
      <c r="T883" s="426"/>
      <c r="U883" s="426"/>
      <c r="V883" s="426"/>
      <c r="W883" s="426"/>
      <c r="X883" s="426"/>
      <c r="Y883" s="426"/>
      <c r="Z883" s="426"/>
    </row>
    <row r="884" spans="1:26" ht="15.75" customHeight="1">
      <c r="A884" s="426"/>
      <c r="B884" s="426"/>
      <c r="C884" s="426"/>
      <c r="D884" s="426"/>
      <c r="E884" s="426"/>
      <c r="F884" s="426"/>
      <c r="G884" s="426"/>
      <c r="H884" s="426"/>
      <c r="I884" s="426"/>
      <c r="J884" s="426"/>
      <c r="K884" s="426"/>
      <c r="L884" s="426"/>
      <c r="M884" s="426"/>
      <c r="N884" s="426"/>
      <c r="O884" s="426"/>
      <c r="P884" s="426"/>
      <c r="Q884" s="426"/>
      <c r="R884" s="426"/>
      <c r="S884" s="426"/>
      <c r="T884" s="426"/>
      <c r="U884" s="426"/>
      <c r="V884" s="426"/>
      <c r="W884" s="426"/>
      <c r="X884" s="426"/>
      <c r="Y884" s="426"/>
      <c r="Z884" s="426"/>
    </row>
    <row r="885" spans="1:26" ht="15.75" customHeight="1">
      <c r="A885" s="426"/>
      <c r="B885" s="426"/>
      <c r="C885" s="426"/>
      <c r="D885" s="426"/>
      <c r="E885" s="426"/>
      <c r="F885" s="426"/>
      <c r="G885" s="426"/>
      <c r="H885" s="426"/>
      <c r="I885" s="426"/>
      <c r="J885" s="426"/>
      <c r="K885" s="426"/>
      <c r="L885" s="426"/>
      <c r="M885" s="426"/>
      <c r="N885" s="426"/>
      <c r="O885" s="426"/>
      <c r="P885" s="426"/>
      <c r="Q885" s="426"/>
      <c r="R885" s="426"/>
      <c r="S885" s="426"/>
      <c r="T885" s="426"/>
      <c r="U885" s="426"/>
      <c r="V885" s="426"/>
      <c r="W885" s="426"/>
      <c r="X885" s="426"/>
      <c r="Y885" s="426"/>
      <c r="Z885" s="426"/>
    </row>
    <row r="886" spans="1:26" ht="15.75" customHeight="1">
      <c r="A886" s="426"/>
      <c r="B886" s="426"/>
      <c r="C886" s="426"/>
      <c r="D886" s="426"/>
      <c r="E886" s="426"/>
      <c r="F886" s="426"/>
      <c r="G886" s="426"/>
      <c r="H886" s="426"/>
      <c r="I886" s="426"/>
      <c r="J886" s="426"/>
      <c r="K886" s="426"/>
      <c r="L886" s="426"/>
      <c r="M886" s="426"/>
      <c r="N886" s="426"/>
      <c r="O886" s="426"/>
      <c r="P886" s="426"/>
      <c r="Q886" s="426"/>
      <c r="R886" s="426"/>
      <c r="S886" s="426"/>
      <c r="T886" s="426"/>
      <c r="U886" s="426"/>
      <c r="V886" s="426"/>
      <c r="W886" s="426"/>
      <c r="X886" s="426"/>
      <c r="Y886" s="426"/>
      <c r="Z886" s="426"/>
    </row>
    <row r="887" spans="1:26" ht="15.75" customHeight="1">
      <c r="A887" s="426"/>
      <c r="B887" s="426"/>
      <c r="C887" s="426"/>
      <c r="D887" s="426"/>
      <c r="E887" s="426"/>
      <c r="F887" s="426"/>
      <c r="G887" s="426"/>
      <c r="H887" s="426"/>
      <c r="I887" s="426"/>
      <c r="J887" s="426"/>
      <c r="K887" s="426"/>
      <c r="L887" s="426"/>
      <c r="M887" s="426"/>
      <c r="N887" s="426"/>
      <c r="O887" s="426"/>
      <c r="P887" s="426"/>
      <c r="Q887" s="426"/>
      <c r="R887" s="426"/>
      <c r="S887" s="426"/>
      <c r="T887" s="426"/>
      <c r="U887" s="426"/>
      <c r="V887" s="426"/>
      <c r="W887" s="426"/>
      <c r="X887" s="426"/>
      <c r="Y887" s="426"/>
      <c r="Z887" s="426"/>
    </row>
    <row r="888" spans="1:26" ht="15.75" customHeight="1">
      <c r="A888" s="426"/>
      <c r="B888" s="426"/>
      <c r="C888" s="426"/>
      <c r="D888" s="426"/>
      <c r="E888" s="426"/>
      <c r="F888" s="426"/>
      <c r="G888" s="426"/>
      <c r="H888" s="426"/>
      <c r="I888" s="426"/>
      <c r="J888" s="426"/>
      <c r="K888" s="426"/>
      <c r="L888" s="426"/>
      <c r="M888" s="426"/>
      <c r="N888" s="426"/>
      <c r="O888" s="426"/>
      <c r="P888" s="426"/>
      <c r="Q888" s="426"/>
      <c r="R888" s="426"/>
      <c r="S888" s="426"/>
      <c r="T888" s="426"/>
      <c r="U888" s="426"/>
      <c r="V888" s="426"/>
      <c r="W888" s="426"/>
      <c r="X888" s="426"/>
      <c r="Y888" s="426"/>
      <c r="Z888" s="426"/>
    </row>
    <row r="889" spans="1:26" ht="15.75" customHeight="1">
      <c r="A889" s="426"/>
      <c r="B889" s="426"/>
      <c r="C889" s="426"/>
      <c r="D889" s="426"/>
      <c r="E889" s="426"/>
      <c r="F889" s="426"/>
      <c r="G889" s="426"/>
      <c r="H889" s="426"/>
      <c r="I889" s="426"/>
      <c r="J889" s="426"/>
      <c r="K889" s="426"/>
      <c r="L889" s="426"/>
      <c r="M889" s="426"/>
      <c r="N889" s="426"/>
      <c r="O889" s="426"/>
      <c r="P889" s="426"/>
      <c r="Q889" s="426"/>
      <c r="R889" s="426"/>
      <c r="S889" s="426"/>
      <c r="T889" s="426"/>
      <c r="U889" s="426"/>
      <c r="V889" s="426"/>
      <c r="W889" s="426"/>
      <c r="X889" s="426"/>
      <c r="Y889" s="426"/>
      <c r="Z889" s="426"/>
    </row>
    <row r="890" spans="1:26" ht="15.75" customHeight="1">
      <c r="A890" s="426"/>
      <c r="B890" s="426"/>
      <c r="C890" s="426"/>
      <c r="D890" s="426"/>
      <c r="E890" s="426"/>
      <c r="F890" s="426"/>
      <c r="G890" s="426"/>
      <c r="H890" s="426"/>
      <c r="I890" s="426"/>
      <c r="J890" s="426"/>
      <c r="K890" s="426"/>
      <c r="L890" s="426"/>
      <c r="M890" s="426"/>
      <c r="N890" s="426"/>
      <c r="O890" s="426"/>
      <c r="P890" s="426"/>
      <c r="Q890" s="426"/>
      <c r="R890" s="426"/>
      <c r="S890" s="426"/>
      <c r="T890" s="426"/>
      <c r="U890" s="426"/>
      <c r="V890" s="426"/>
      <c r="W890" s="426"/>
      <c r="X890" s="426"/>
      <c r="Y890" s="426"/>
      <c r="Z890" s="426"/>
    </row>
    <row r="891" spans="1:26" ht="15.75" customHeight="1">
      <c r="A891" s="426"/>
      <c r="B891" s="426"/>
      <c r="C891" s="426"/>
      <c r="D891" s="426"/>
      <c r="E891" s="426"/>
      <c r="F891" s="426"/>
      <c r="G891" s="426"/>
      <c r="H891" s="426"/>
      <c r="I891" s="426"/>
      <c r="J891" s="426"/>
      <c r="K891" s="426"/>
      <c r="L891" s="426"/>
      <c r="M891" s="426"/>
      <c r="N891" s="426"/>
      <c r="O891" s="426"/>
      <c r="P891" s="426"/>
      <c r="Q891" s="426"/>
      <c r="R891" s="426"/>
      <c r="S891" s="426"/>
      <c r="T891" s="426"/>
      <c r="U891" s="426"/>
      <c r="V891" s="426"/>
      <c r="W891" s="426"/>
      <c r="X891" s="426"/>
      <c r="Y891" s="426"/>
      <c r="Z891" s="426"/>
    </row>
    <row r="892" spans="1:26" ht="15.75" customHeight="1">
      <c r="A892" s="426"/>
      <c r="B892" s="426"/>
      <c r="C892" s="426"/>
      <c r="D892" s="426"/>
      <c r="E892" s="426"/>
      <c r="F892" s="426"/>
      <c r="G892" s="426"/>
      <c r="H892" s="426"/>
      <c r="I892" s="426"/>
      <c r="J892" s="426"/>
      <c r="K892" s="426"/>
      <c r="L892" s="426"/>
      <c r="M892" s="426"/>
      <c r="N892" s="426"/>
      <c r="O892" s="426"/>
      <c r="P892" s="426"/>
      <c r="Q892" s="426"/>
      <c r="R892" s="426"/>
      <c r="S892" s="426"/>
      <c r="T892" s="426"/>
      <c r="U892" s="426"/>
      <c r="V892" s="426"/>
      <c r="W892" s="426"/>
      <c r="X892" s="426"/>
      <c r="Y892" s="426"/>
      <c r="Z892" s="426"/>
    </row>
    <row r="893" spans="1:26" ht="15.75" customHeight="1">
      <c r="A893" s="426"/>
      <c r="B893" s="426"/>
      <c r="C893" s="426"/>
      <c r="D893" s="426"/>
      <c r="E893" s="426"/>
      <c r="F893" s="426"/>
      <c r="G893" s="426"/>
      <c r="H893" s="426"/>
      <c r="I893" s="426"/>
      <c r="J893" s="426"/>
      <c r="K893" s="426"/>
      <c r="L893" s="426"/>
      <c r="M893" s="426"/>
      <c r="N893" s="426"/>
      <c r="O893" s="426"/>
      <c r="P893" s="426"/>
      <c r="Q893" s="426"/>
      <c r="R893" s="426"/>
      <c r="S893" s="426"/>
      <c r="T893" s="426"/>
      <c r="U893" s="426"/>
      <c r="V893" s="426"/>
      <c r="W893" s="426"/>
      <c r="X893" s="426"/>
      <c r="Y893" s="426"/>
      <c r="Z893" s="426"/>
    </row>
    <row r="894" spans="1:26" ht="15.75" customHeight="1">
      <c r="A894" s="426"/>
      <c r="B894" s="426"/>
      <c r="C894" s="426"/>
      <c r="D894" s="426"/>
      <c r="E894" s="426"/>
      <c r="F894" s="426"/>
      <c r="G894" s="426"/>
      <c r="H894" s="426"/>
      <c r="I894" s="426"/>
      <c r="J894" s="426"/>
      <c r="K894" s="426"/>
      <c r="L894" s="426"/>
      <c r="M894" s="426"/>
      <c r="N894" s="426"/>
      <c r="O894" s="426"/>
      <c r="P894" s="426"/>
      <c r="Q894" s="426"/>
      <c r="R894" s="426"/>
      <c r="S894" s="426"/>
      <c r="T894" s="426"/>
      <c r="U894" s="426"/>
      <c r="V894" s="426"/>
      <c r="W894" s="426"/>
      <c r="X894" s="426"/>
      <c r="Y894" s="426"/>
      <c r="Z894" s="426"/>
    </row>
    <row r="895" spans="1:26" ht="15.75" customHeight="1">
      <c r="A895" s="426"/>
      <c r="B895" s="426"/>
      <c r="C895" s="426"/>
      <c r="D895" s="426"/>
      <c r="E895" s="426"/>
      <c r="F895" s="426"/>
      <c r="G895" s="426"/>
      <c r="H895" s="426"/>
      <c r="I895" s="426"/>
      <c r="J895" s="426"/>
      <c r="K895" s="426"/>
      <c r="L895" s="426"/>
      <c r="M895" s="426"/>
      <c r="N895" s="426"/>
      <c r="O895" s="426"/>
      <c r="P895" s="426"/>
      <c r="Q895" s="426"/>
      <c r="R895" s="426"/>
      <c r="S895" s="426"/>
      <c r="T895" s="426"/>
      <c r="U895" s="426"/>
      <c r="V895" s="426"/>
      <c r="W895" s="426"/>
      <c r="X895" s="426"/>
      <c r="Y895" s="426"/>
      <c r="Z895" s="426"/>
    </row>
    <row r="896" spans="1:26" ht="15.75" customHeight="1">
      <c r="A896" s="426"/>
      <c r="B896" s="426"/>
      <c r="C896" s="426"/>
      <c r="D896" s="426"/>
      <c r="E896" s="426"/>
      <c r="F896" s="426"/>
      <c r="G896" s="426"/>
      <c r="H896" s="426"/>
      <c r="I896" s="426"/>
      <c r="J896" s="426"/>
      <c r="K896" s="426"/>
      <c r="L896" s="426"/>
      <c r="M896" s="426"/>
      <c r="N896" s="426"/>
      <c r="O896" s="426"/>
      <c r="P896" s="426"/>
      <c r="Q896" s="426"/>
      <c r="R896" s="426"/>
      <c r="S896" s="426"/>
      <c r="T896" s="426"/>
      <c r="U896" s="426"/>
      <c r="V896" s="426"/>
      <c r="W896" s="426"/>
      <c r="X896" s="426"/>
      <c r="Y896" s="426"/>
      <c r="Z896" s="426"/>
    </row>
    <row r="897" spans="1:26" ht="15.75" customHeight="1">
      <c r="A897" s="426"/>
      <c r="B897" s="426"/>
      <c r="C897" s="426"/>
      <c r="D897" s="426"/>
      <c r="E897" s="426"/>
      <c r="F897" s="426"/>
      <c r="G897" s="426"/>
      <c r="H897" s="426"/>
      <c r="I897" s="426"/>
      <c r="J897" s="426"/>
      <c r="K897" s="426"/>
      <c r="L897" s="426"/>
      <c r="M897" s="426"/>
      <c r="N897" s="426"/>
      <c r="O897" s="426"/>
      <c r="P897" s="426"/>
      <c r="Q897" s="426"/>
      <c r="R897" s="426"/>
      <c r="S897" s="426"/>
      <c r="T897" s="426"/>
      <c r="U897" s="426"/>
      <c r="V897" s="426"/>
      <c r="W897" s="426"/>
      <c r="X897" s="426"/>
      <c r="Y897" s="426"/>
      <c r="Z897" s="426"/>
    </row>
    <row r="898" spans="1:26" ht="15.75" customHeight="1">
      <c r="A898" s="426"/>
      <c r="B898" s="426"/>
      <c r="C898" s="426"/>
      <c r="D898" s="426"/>
      <c r="E898" s="426"/>
      <c r="F898" s="426"/>
      <c r="G898" s="426"/>
      <c r="H898" s="426"/>
      <c r="I898" s="426"/>
      <c r="J898" s="426"/>
      <c r="K898" s="426"/>
      <c r="L898" s="426"/>
      <c r="M898" s="426"/>
      <c r="N898" s="426"/>
      <c r="O898" s="426"/>
      <c r="P898" s="426"/>
      <c r="Q898" s="426"/>
      <c r="R898" s="426"/>
      <c r="S898" s="426"/>
      <c r="T898" s="426"/>
      <c r="U898" s="426"/>
      <c r="V898" s="426"/>
      <c r="W898" s="426"/>
      <c r="X898" s="426"/>
      <c r="Y898" s="426"/>
      <c r="Z898" s="426"/>
    </row>
    <row r="899" spans="1:26" ht="15.75" customHeight="1">
      <c r="A899" s="426"/>
      <c r="B899" s="426"/>
      <c r="C899" s="426"/>
      <c r="D899" s="426"/>
      <c r="E899" s="426"/>
      <c r="F899" s="426"/>
      <c r="G899" s="426"/>
      <c r="H899" s="426"/>
      <c r="I899" s="426"/>
      <c r="J899" s="426"/>
      <c r="K899" s="426"/>
      <c r="L899" s="426"/>
      <c r="M899" s="426"/>
      <c r="N899" s="426"/>
      <c r="O899" s="426"/>
      <c r="P899" s="426"/>
      <c r="Q899" s="426"/>
      <c r="R899" s="426"/>
      <c r="S899" s="426"/>
      <c r="T899" s="426"/>
      <c r="U899" s="426"/>
      <c r="V899" s="426"/>
      <c r="W899" s="426"/>
      <c r="X899" s="426"/>
      <c r="Y899" s="426"/>
      <c r="Z899" s="426"/>
    </row>
    <row r="900" spans="1:26" ht="15.75" customHeight="1">
      <c r="A900" s="426"/>
      <c r="B900" s="426"/>
      <c r="C900" s="426"/>
      <c r="D900" s="426"/>
      <c r="E900" s="426"/>
      <c r="F900" s="426"/>
      <c r="G900" s="426"/>
      <c r="H900" s="426"/>
      <c r="I900" s="426"/>
      <c r="J900" s="426"/>
      <c r="K900" s="426"/>
      <c r="L900" s="426"/>
      <c r="M900" s="426"/>
      <c r="N900" s="426"/>
      <c r="O900" s="426"/>
      <c r="P900" s="426"/>
      <c r="Q900" s="426"/>
      <c r="R900" s="426"/>
      <c r="S900" s="426"/>
      <c r="T900" s="426"/>
      <c r="U900" s="426"/>
      <c r="V900" s="426"/>
      <c r="W900" s="426"/>
      <c r="X900" s="426"/>
      <c r="Y900" s="426"/>
      <c r="Z900" s="426"/>
    </row>
    <row r="901" spans="1:26" ht="15.75" customHeight="1">
      <c r="A901" s="426"/>
      <c r="B901" s="426"/>
      <c r="C901" s="426"/>
      <c r="D901" s="426"/>
      <c r="E901" s="426"/>
      <c r="F901" s="426"/>
      <c r="G901" s="426"/>
      <c r="H901" s="426"/>
      <c r="I901" s="426"/>
      <c r="J901" s="426"/>
      <c r="K901" s="426"/>
      <c r="L901" s="426"/>
      <c r="M901" s="426"/>
      <c r="N901" s="426"/>
      <c r="O901" s="426"/>
      <c r="P901" s="426"/>
      <c r="Q901" s="426"/>
      <c r="R901" s="426"/>
      <c r="S901" s="426"/>
      <c r="T901" s="426"/>
      <c r="U901" s="426"/>
      <c r="V901" s="426"/>
      <c r="W901" s="426"/>
      <c r="X901" s="426"/>
      <c r="Y901" s="426"/>
      <c r="Z901" s="426"/>
    </row>
    <row r="902" spans="1:26" ht="15.75" customHeight="1">
      <c r="A902" s="426"/>
      <c r="B902" s="426"/>
      <c r="C902" s="426"/>
      <c r="D902" s="426"/>
      <c r="E902" s="426"/>
      <c r="F902" s="426"/>
      <c r="G902" s="426"/>
      <c r="H902" s="426"/>
      <c r="I902" s="426"/>
      <c r="J902" s="426"/>
      <c r="K902" s="426"/>
      <c r="L902" s="426"/>
      <c r="M902" s="426"/>
      <c r="N902" s="426"/>
      <c r="O902" s="426"/>
      <c r="P902" s="426"/>
      <c r="Q902" s="426"/>
      <c r="R902" s="426"/>
      <c r="S902" s="426"/>
      <c r="T902" s="426"/>
      <c r="U902" s="426"/>
      <c r="V902" s="426"/>
      <c r="W902" s="426"/>
      <c r="X902" s="426"/>
      <c r="Y902" s="426"/>
      <c r="Z902" s="426"/>
    </row>
    <row r="903" spans="1:26" ht="15.75" customHeight="1">
      <c r="A903" s="426"/>
      <c r="B903" s="426"/>
      <c r="C903" s="426"/>
      <c r="D903" s="426"/>
      <c r="E903" s="426"/>
      <c r="F903" s="426"/>
      <c r="G903" s="426"/>
      <c r="H903" s="426"/>
      <c r="I903" s="426"/>
      <c r="J903" s="426"/>
      <c r="K903" s="426"/>
      <c r="L903" s="426"/>
      <c r="M903" s="426"/>
      <c r="N903" s="426"/>
      <c r="O903" s="426"/>
      <c r="P903" s="426"/>
      <c r="Q903" s="426"/>
      <c r="R903" s="426"/>
      <c r="S903" s="426"/>
      <c r="T903" s="426"/>
      <c r="U903" s="426"/>
      <c r="V903" s="426"/>
      <c r="W903" s="426"/>
      <c r="X903" s="426"/>
      <c r="Y903" s="426"/>
      <c r="Z903" s="426"/>
    </row>
    <row r="904" spans="1:26" ht="15.75" customHeight="1">
      <c r="A904" s="426"/>
      <c r="B904" s="426"/>
      <c r="C904" s="426"/>
      <c r="D904" s="426"/>
      <c r="E904" s="426"/>
      <c r="F904" s="426"/>
      <c r="G904" s="426"/>
      <c r="H904" s="426"/>
      <c r="I904" s="426"/>
      <c r="J904" s="426"/>
      <c r="K904" s="426"/>
      <c r="L904" s="426"/>
      <c r="M904" s="426"/>
      <c r="N904" s="426"/>
      <c r="O904" s="426"/>
      <c r="P904" s="426"/>
      <c r="Q904" s="426"/>
      <c r="R904" s="426"/>
      <c r="S904" s="426"/>
      <c r="T904" s="426"/>
      <c r="U904" s="426"/>
      <c r="V904" s="426"/>
      <c r="W904" s="426"/>
      <c r="X904" s="426"/>
      <c r="Y904" s="426"/>
      <c r="Z904" s="426"/>
    </row>
    <row r="905" spans="1:26" ht="15.75" customHeight="1">
      <c r="A905" s="426"/>
      <c r="B905" s="426"/>
      <c r="C905" s="426"/>
      <c r="D905" s="426"/>
      <c r="E905" s="426"/>
      <c r="F905" s="426"/>
      <c r="G905" s="426"/>
      <c r="H905" s="426"/>
      <c r="I905" s="426"/>
      <c r="J905" s="426"/>
      <c r="K905" s="426"/>
      <c r="L905" s="426"/>
      <c r="M905" s="426"/>
      <c r="N905" s="426"/>
      <c r="O905" s="426"/>
      <c r="P905" s="426"/>
      <c r="Q905" s="426"/>
      <c r="R905" s="426"/>
      <c r="S905" s="426"/>
      <c r="T905" s="426"/>
      <c r="U905" s="426"/>
      <c r="V905" s="426"/>
      <c r="W905" s="426"/>
      <c r="X905" s="426"/>
      <c r="Y905" s="426"/>
      <c r="Z905" s="426"/>
    </row>
    <row r="906" spans="1:26" ht="15.75" customHeight="1">
      <c r="A906" s="426"/>
      <c r="B906" s="426"/>
      <c r="C906" s="426"/>
      <c r="D906" s="426"/>
      <c r="E906" s="426"/>
      <c r="F906" s="426"/>
      <c r="G906" s="426"/>
      <c r="H906" s="426"/>
      <c r="I906" s="426"/>
      <c r="J906" s="426"/>
      <c r="K906" s="426"/>
      <c r="L906" s="426"/>
      <c r="M906" s="426"/>
      <c r="N906" s="426"/>
      <c r="O906" s="426"/>
      <c r="P906" s="426"/>
      <c r="Q906" s="426"/>
      <c r="R906" s="426"/>
      <c r="S906" s="426"/>
      <c r="T906" s="426"/>
      <c r="U906" s="426"/>
      <c r="V906" s="426"/>
      <c r="W906" s="426"/>
      <c r="X906" s="426"/>
      <c r="Y906" s="426"/>
      <c r="Z906" s="426"/>
    </row>
    <row r="907" spans="1:26" ht="15.75" customHeight="1">
      <c r="A907" s="426"/>
      <c r="B907" s="426"/>
      <c r="C907" s="426"/>
      <c r="D907" s="426"/>
      <c r="E907" s="426"/>
      <c r="F907" s="426"/>
      <c r="G907" s="426"/>
      <c r="H907" s="426"/>
      <c r="I907" s="426"/>
      <c r="J907" s="426"/>
      <c r="K907" s="426"/>
      <c r="L907" s="426"/>
      <c r="M907" s="426"/>
      <c r="N907" s="426"/>
      <c r="O907" s="426"/>
      <c r="P907" s="426"/>
      <c r="Q907" s="426"/>
      <c r="R907" s="426"/>
      <c r="S907" s="426"/>
      <c r="T907" s="426"/>
      <c r="U907" s="426"/>
      <c r="V907" s="426"/>
      <c r="W907" s="426"/>
      <c r="X907" s="426"/>
      <c r="Y907" s="426"/>
      <c r="Z907" s="426"/>
    </row>
    <row r="908" spans="1:26" ht="15.75" customHeight="1">
      <c r="A908" s="426"/>
      <c r="B908" s="426"/>
      <c r="C908" s="426"/>
      <c r="D908" s="426"/>
      <c r="E908" s="426"/>
      <c r="F908" s="426"/>
      <c r="G908" s="426"/>
      <c r="H908" s="426"/>
      <c r="I908" s="426"/>
      <c r="J908" s="426"/>
      <c r="K908" s="426"/>
      <c r="L908" s="426"/>
      <c r="M908" s="426"/>
      <c r="N908" s="426"/>
      <c r="O908" s="426"/>
      <c r="P908" s="426"/>
      <c r="Q908" s="426"/>
      <c r="R908" s="426"/>
      <c r="S908" s="426"/>
      <c r="T908" s="426"/>
      <c r="U908" s="426"/>
      <c r="V908" s="426"/>
      <c r="W908" s="426"/>
      <c r="X908" s="426"/>
      <c r="Y908" s="426"/>
      <c r="Z908" s="426"/>
    </row>
    <row r="909" spans="1:26" ht="15.75" customHeight="1">
      <c r="A909" s="426"/>
      <c r="B909" s="426"/>
      <c r="C909" s="426"/>
      <c r="D909" s="426"/>
      <c r="E909" s="426"/>
      <c r="F909" s="426"/>
      <c r="G909" s="426"/>
      <c r="H909" s="426"/>
      <c r="I909" s="426"/>
      <c r="J909" s="426"/>
      <c r="K909" s="426"/>
      <c r="L909" s="426"/>
      <c r="M909" s="426"/>
      <c r="N909" s="426"/>
      <c r="O909" s="426"/>
      <c r="P909" s="426"/>
      <c r="Q909" s="426"/>
      <c r="R909" s="426"/>
      <c r="S909" s="426"/>
      <c r="T909" s="426"/>
      <c r="U909" s="426"/>
      <c r="V909" s="426"/>
      <c r="W909" s="426"/>
      <c r="X909" s="426"/>
      <c r="Y909" s="426"/>
      <c r="Z909" s="426"/>
    </row>
    <row r="910" spans="1:26" ht="15.75" customHeight="1">
      <c r="A910" s="426"/>
      <c r="B910" s="426"/>
      <c r="C910" s="426"/>
      <c r="D910" s="426"/>
      <c r="E910" s="426"/>
      <c r="F910" s="426"/>
      <c r="G910" s="426"/>
      <c r="H910" s="426"/>
      <c r="I910" s="426"/>
      <c r="J910" s="426"/>
      <c r="K910" s="426"/>
      <c r="L910" s="426"/>
      <c r="M910" s="426"/>
      <c r="N910" s="426"/>
      <c r="O910" s="426"/>
      <c r="P910" s="426"/>
      <c r="Q910" s="426"/>
      <c r="R910" s="426"/>
      <c r="S910" s="426"/>
      <c r="T910" s="426"/>
      <c r="U910" s="426"/>
      <c r="V910" s="426"/>
      <c r="W910" s="426"/>
      <c r="X910" s="426"/>
      <c r="Y910" s="426"/>
      <c r="Z910" s="426"/>
    </row>
    <row r="911" spans="1:26" ht="15.75" customHeight="1">
      <c r="A911" s="426"/>
      <c r="B911" s="426"/>
      <c r="C911" s="426"/>
      <c r="D911" s="426"/>
      <c r="E911" s="426"/>
      <c r="F911" s="426"/>
      <c r="G911" s="426"/>
      <c r="H911" s="426"/>
      <c r="I911" s="426"/>
      <c r="J911" s="426"/>
      <c r="K911" s="426"/>
      <c r="L911" s="426"/>
      <c r="M911" s="426"/>
      <c r="N911" s="426"/>
      <c r="O911" s="426"/>
      <c r="P911" s="426"/>
      <c r="Q911" s="426"/>
      <c r="R911" s="426"/>
      <c r="S911" s="426"/>
      <c r="T911" s="426"/>
      <c r="U911" s="426"/>
      <c r="V911" s="426"/>
      <c r="W911" s="426"/>
      <c r="X911" s="426"/>
      <c r="Y911" s="426"/>
      <c r="Z911" s="426"/>
    </row>
    <row r="912" spans="1:26" ht="15.75" customHeight="1">
      <c r="A912" s="426"/>
      <c r="B912" s="426"/>
      <c r="C912" s="426"/>
      <c r="D912" s="426"/>
      <c r="E912" s="426"/>
      <c r="F912" s="426"/>
      <c r="G912" s="426"/>
      <c r="H912" s="426"/>
      <c r="I912" s="426"/>
      <c r="J912" s="426"/>
      <c r="K912" s="426"/>
      <c r="L912" s="426"/>
      <c r="M912" s="426"/>
      <c r="N912" s="426"/>
      <c r="O912" s="426"/>
      <c r="P912" s="426"/>
      <c r="Q912" s="426"/>
      <c r="R912" s="426"/>
      <c r="S912" s="426"/>
      <c r="T912" s="426"/>
      <c r="U912" s="426"/>
      <c r="V912" s="426"/>
      <c r="W912" s="426"/>
      <c r="X912" s="426"/>
      <c r="Y912" s="426"/>
      <c r="Z912" s="426"/>
    </row>
    <row r="913" spans="1:26" ht="15.75" customHeight="1">
      <c r="A913" s="426"/>
      <c r="B913" s="426"/>
      <c r="C913" s="426"/>
      <c r="D913" s="426"/>
      <c r="E913" s="426"/>
      <c r="F913" s="426"/>
      <c r="G913" s="426"/>
      <c r="H913" s="426"/>
      <c r="I913" s="426"/>
      <c r="J913" s="426"/>
      <c r="K913" s="426"/>
      <c r="L913" s="426"/>
      <c r="M913" s="426"/>
      <c r="N913" s="426"/>
      <c r="O913" s="426"/>
      <c r="P913" s="426"/>
      <c r="Q913" s="426"/>
      <c r="R913" s="426"/>
      <c r="S913" s="426"/>
      <c r="T913" s="426"/>
      <c r="U913" s="426"/>
      <c r="V913" s="426"/>
      <c r="W913" s="426"/>
      <c r="X913" s="426"/>
      <c r="Y913" s="426"/>
      <c r="Z913" s="426"/>
    </row>
    <row r="914" spans="1:26" ht="15.75" customHeight="1">
      <c r="A914" s="426"/>
      <c r="B914" s="426"/>
      <c r="C914" s="426"/>
      <c r="D914" s="426"/>
      <c r="E914" s="426"/>
      <c r="F914" s="426"/>
      <c r="G914" s="426"/>
      <c r="H914" s="426"/>
      <c r="I914" s="426"/>
      <c r="J914" s="426"/>
      <c r="K914" s="426"/>
      <c r="L914" s="426"/>
      <c r="M914" s="426"/>
      <c r="N914" s="426"/>
      <c r="O914" s="426"/>
      <c r="P914" s="426"/>
      <c r="Q914" s="426"/>
      <c r="R914" s="426"/>
      <c r="S914" s="426"/>
      <c r="T914" s="426"/>
      <c r="U914" s="426"/>
      <c r="V914" s="426"/>
      <c r="W914" s="426"/>
      <c r="X914" s="426"/>
      <c r="Y914" s="426"/>
      <c r="Z914" s="426"/>
    </row>
    <row r="915" spans="1:26" ht="15.75" customHeight="1">
      <c r="A915" s="426"/>
      <c r="B915" s="426"/>
      <c r="C915" s="426"/>
      <c r="D915" s="426"/>
      <c r="E915" s="426"/>
      <c r="F915" s="426"/>
      <c r="G915" s="426"/>
      <c r="H915" s="426"/>
      <c r="I915" s="426"/>
      <c r="J915" s="426"/>
      <c r="K915" s="426"/>
      <c r="L915" s="426"/>
      <c r="M915" s="426"/>
      <c r="N915" s="426"/>
      <c r="O915" s="426"/>
      <c r="P915" s="426"/>
      <c r="Q915" s="426"/>
      <c r="R915" s="426"/>
      <c r="S915" s="426"/>
      <c r="T915" s="426"/>
      <c r="U915" s="426"/>
      <c r="V915" s="426"/>
      <c r="W915" s="426"/>
      <c r="X915" s="426"/>
      <c r="Y915" s="426"/>
      <c r="Z915" s="426"/>
    </row>
    <row r="916" spans="1:26" ht="15.75" customHeight="1">
      <c r="A916" s="426"/>
      <c r="B916" s="426"/>
      <c r="C916" s="426"/>
      <c r="D916" s="426"/>
      <c r="E916" s="426"/>
      <c r="F916" s="426"/>
      <c r="G916" s="426"/>
      <c r="H916" s="426"/>
      <c r="I916" s="426"/>
      <c r="J916" s="426"/>
      <c r="K916" s="426"/>
      <c r="L916" s="426"/>
      <c r="M916" s="426"/>
      <c r="N916" s="426"/>
      <c r="O916" s="426"/>
      <c r="P916" s="426"/>
      <c r="Q916" s="426"/>
      <c r="R916" s="426"/>
      <c r="S916" s="426"/>
      <c r="T916" s="426"/>
      <c r="U916" s="426"/>
      <c r="V916" s="426"/>
      <c r="W916" s="426"/>
      <c r="X916" s="426"/>
      <c r="Y916" s="426"/>
      <c r="Z916" s="426"/>
    </row>
    <row r="917" spans="1:26" ht="15.75" customHeight="1">
      <c r="A917" s="426"/>
      <c r="B917" s="426"/>
      <c r="C917" s="426"/>
      <c r="D917" s="426"/>
      <c r="E917" s="426"/>
      <c r="F917" s="426"/>
      <c r="G917" s="426"/>
      <c r="H917" s="426"/>
      <c r="I917" s="426"/>
      <c r="J917" s="426"/>
      <c r="K917" s="426"/>
      <c r="L917" s="426"/>
      <c r="M917" s="426"/>
      <c r="N917" s="426"/>
      <c r="O917" s="426"/>
      <c r="P917" s="426"/>
      <c r="Q917" s="426"/>
      <c r="R917" s="426"/>
      <c r="S917" s="426"/>
      <c r="T917" s="426"/>
      <c r="U917" s="426"/>
      <c r="V917" s="426"/>
      <c r="W917" s="426"/>
      <c r="X917" s="426"/>
      <c r="Y917" s="426"/>
      <c r="Z917" s="426"/>
    </row>
    <row r="918" spans="1:26" ht="15.75" customHeight="1">
      <c r="A918" s="426"/>
      <c r="B918" s="426"/>
      <c r="C918" s="426"/>
      <c r="D918" s="426"/>
      <c r="E918" s="426"/>
      <c r="F918" s="426"/>
      <c r="G918" s="426"/>
      <c r="H918" s="426"/>
      <c r="I918" s="426"/>
      <c r="J918" s="426"/>
      <c r="K918" s="426"/>
      <c r="L918" s="426"/>
      <c r="M918" s="426"/>
      <c r="N918" s="426"/>
      <c r="O918" s="426"/>
      <c r="P918" s="426"/>
      <c r="Q918" s="426"/>
      <c r="R918" s="426"/>
      <c r="S918" s="426"/>
      <c r="T918" s="426"/>
      <c r="U918" s="426"/>
      <c r="V918" s="426"/>
      <c r="W918" s="426"/>
      <c r="X918" s="426"/>
      <c r="Y918" s="426"/>
      <c r="Z918" s="426"/>
    </row>
    <row r="919" spans="1:26" ht="15.75" customHeight="1">
      <c r="A919" s="426"/>
      <c r="B919" s="426"/>
      <c r="C919" s="426"/>
      <c r="D919" s="426"/>
      <c r="E919" s="426"/>
      <c r="F919" s="426"/>
      <c r="G919" s="426"/>
      <c r="H919" s="426"/>
      <c r="I919" s="426"/>
      <c r="J919" s="426"/>
      <c r="K919" s="426"/>
      <c r="L919" s="426"/>
      <c r="M919" s="426"/>
      <c r="N919" s="426"/>
      <c r="O919" s="426"/>
      <c r="P919" s="426"/>
      <c r="Q919" s="426"/>
      <c r="R919" s="426"/>
      <c r="S919" s="426"/>
      <c r="T919" s="426"/>
      <c r="U919" s="426"/>
      <c r="V919" s="426"/>
      <c r="W919" s="426"/>
      <c r="X919" s="426"/>
      <c r="Y919" s="426"/>
      <c r="Z919" s="426"/>
    </row>
    <row r="920" spans="1:26" ht="15.75" customHeight="1">
      <c r="A920" s="426"/>
      <c r="B920" s="426"/>
      <c r="C920" s="426"/>
      <c r="D920" s="426"/>
      <c r="E920" s="426"/>
      <c r="F920" s="426"/>
      <c r="G920" s="426"/>
      <c r="H920" s="426"/>
      <c r="I920" s="426"/>
      <c r="J920" s="426"/>
      <c r="K920" s="426"/>
      <c r="L920" s="426"/>
      <c r="M920" s="426"/>
      <c r="N920" s="426"/>
      <c r="O920" s="426"/>
      <c r="P920" s="426"/>
      <c r="Q920" s="426"/>
      <c r="R920" s="426"/>
      <c r="S920" s="426"/>
      <c r="T920" s="426"/>
      <c r="U920" s="426"/>
      <c r="V920" s="426"/>
      <c r="W920" s="426"/>
      <c r="X920" s="426"/>
      <c r="Y920" s="426"/>
      <c r="Z920" s="426"/>
    </row>
    <row r="921" spans="1:26" ht="15.75" customHeight="1">
      <c r="A921" s="426"/>
      <c r="B921" s="426"/>
      <c r="C921" s="426"/>
      <c r="D921" s="426"/>
      <c r="E921" s="426"/>
      <c r="F921" s="426"/>
      <c r="G921" s="426"/>
      <c r="H921" s="426"/>
      <c r="I921" s="426"/>
      <c r="J921" s="426"/>
      <c r="K921" s="426"/>
      <c r="L921" s="426"/>
      <c r="M921" s="426"/>
      <c r="N921" s="426"/>
      <c r="O921" s="426"/>
      <c r="P921" s="426"/>
      <c r="Q921" s="426"/>
      <c r="R921" s="426"/>
      <c r="S921" s="426"/>
      <c r="T921" s="426"/>
      <c r="U921" s="426"/>
      <c r="V921" s="426"/>
      <c r="W921" s="426"/>
      <c r="X921" s="426"/>
      <c r="Y921" s="426"/>
      <c r="Z921" s="426"/>
    </row>
    <row r="922" spans="1:26" ht="15.75" customHeight="1">
      <c r="A922" s="426"/>
      <c r="B922" s="426"/>
      <c r="C922" s="426"/>
      <c r="D922" s="426"/>
      <c r="E922" s="426"/>
      <c r="F922" s="426"/>
      <c r="G922" s="426"/>
      <c r="H922" s="426"/>
      <c r="I922" s="426"/>
      <c r="J922" s="426"/>
      <c r="K922" s="426"/>
      <c r="L922" s="426"/>
      <c r="M922" s="426"/>
      <c r="N922" s="426"/>
      <c r="O922" s="426"/>
      <c r="P922" s="426"/>
      <c r="Q922" s="426"/>
      <c r="R922" s="426"/>
      <c r="S922" s="426"/>
      <c r="T922" s="426"/>
      <c r="U922" s="426"/>
      <c r="V922" s="426"/>
      <c r="W922" s="426"/>
      <c r="X922" s="426"/>
      <c r="Y922" s="426"/>
      <c r="Z922" s="426"/>
    </row>
    <row r="923" spans="1:26" ht="15.75" customHeight="1">
      <c r="A923" s="426"/>
      <c r="B923" s="426"/>
      <c r="C923" s="426"/>
      <c r="D923" s="426"/>
      <c r="E923" s="426"/>
      <c r="F923" s="426"/>
      <c r="G923" s="426"/>
      <c r="H923" s="426"/>
      <c r="I923" s="426"/>
      <c r="J923" s="426"/>
      <c r="K923" s="426"/>
      <c r="L923" s="426"/>
      <c r="M923" s="426"/>
      <c r="N923" s="426"/>
      <c r="O923" s="426"/>
      <c r="P923" s="426"/>
      <c r="Q923" s="426"/>
      <c r="R923" s="426"/>
      <c r="S923" s="426"/>
      <c r="T923" s="426"/>
      <c r="U923" s="426"/>
      <c r="V923" s="426"/>
      <c r="W923" s="426"/>
      <c r="X923" s="426"/>
      <c r="Y923" s="426"/>
      <c r="Z923" s="426"/>
    </row>
    <row r="924" spans="1:26" ht="15.75" customHeight="1">
      <c r="A924" s="426"/>
      <c r="B924" s="426"/>
      <c r="C924" s="426"/>
      <c r="D924" s="426"/>
      <c r="E924" s="426"/>
      <c r="F924" s="426"/>
      <c r="G924" s="426"/>
      <c r="H924" s="426"/>
      <c r="I924" s="426"/>
      <c r="J924" s="426"/>
      <c r="K924" s="426"/>
      <c r="L924" s="426"/>
      <c r="M924" s="426"/>
      <c r="N924" s="426"/>
      <c r="O924" s="426"/>
      <c r="P924" s="426"/>
      <c r="Q924" s="426"/>
      <c r="R924" s="426"/>
      <c r="S924" s="426"/>
      <c r="T924" s="426"/>
      <c r="U924" s="426"/>
      <c r="V924" s="426"/>
      <c r="W924" s="426"/>
      <c r="X924" s="426"/>
      <c r="Y924" s="426"/>
      <c r="Z924" s="426"/>
    </row>
    <row r="925" spans="1:26" ht="15.75" customHeight="1">
      <c r="A925" s="426"/>
      <c r="B925" s="426"/>
      <c r="C925" s="426"/>
      <c r="D925" s="426"/>
      <c r="E925" s="426"/>
      <c r="F925" s="426"/>
      <c r="G925" s="426"/>
      <c r="H925" s="426"/>
      <c r="I925" s="426"/>
      <c r="J925" s="426"/>
      <c r="K925" s="426"/>
      <c r="L925" s="426"/>
      <c r="M925" s="426"/>
      <c r="N925" s="426"/>
      <c r="O925" s="426"/>
      <c r="P925" s="426"/>
      <c r="Q925" s="426"/>
      <c r="R925" s="426"/>
      <c r="S925" s="426"/>
      <c r="T925" s="426"/>
      <c r="U925" s="426"/>
      <c r="V925" s="426"/>
      <c r="W925" s="426"/>
      <c r="X925" s="426"/>
      <c r="Y925" s="426"/>
      <c r="Z925" s="426"/>
    </row>
    <row r="926" spans="1:26" ht="15.75" customHeight="1">
      <c r="A926" s="426"/>
      <c r="B926" s="426"/>
      <c r="C926" s="426"/>
      <c r="D926" s="426"/>
      <c r="E926" s="426"/>
      <c r="F926" s="426"/>
      <c r="G926" s="426"/>
      <c r="H926" s="426"/>
      <c r="I926" s="426"/>
      <c r="J926" s="426"/>
      <c r="K926" s="426"/>
      <c r="L926" s="426"/>
      <c r="M926" s="426"/>
      <c r="N926" s="426"/>
      <c r="O926" s="426"/>
      <c r="P926" s="426"/>
      <c r="Q926" s="426"/>
      <c r="R926" s="426"/>
      <c r="S926" s="426"/>
      <c r="T926" s="426"/>
      <c r="U926" s="426"/>
      <c r="V926" s="426"/>
      <c r="W926" s="426"/>
      <c r="X926" s="426"/>
      <c r="Y926" s="426"/>
      <c r="Z926" s="426"/>
    </row>
    <row r="927" spans="1:26" ht="15.75" customHeight="1">
      <c r="A927" s="426"/>
      <c r="B927" s="426"/>
      <c r="C927" s="426"/>
      <c r="D927" s="426"/>
      <c r="E927" s="426"/>
      <c r="F927" s="426"/>
      <c r="G927" s="426"/>
      <c r="H927" s="426"/>
      <c r="I927" s="426"/>
      <c r="J927" s="426"/>
      <c r="K927" s="426"/>
      <c r="L927" s="426"/>
      <c r="M927" s="426"/>
      <c r="N927" s="426"/>
      <c r="O927" s="426"/>
      <c r="P927" s="426"/>
      <c r="Q927" s="426"/>
      <c r="R927" s="426"/>
      <c r="S927" s="426"/>
      <c r="T927" s="426"/>
      <c r="U927" s="426"/>
      <c r="V927" s="426"/>
      <c r="W927" s="426"/>
      <c r="X927" s="426"/>
      <c r="Y927" s="426"/>
      <c r="Z927" s="426"/>
    </row>
    <row r="928" spans="1:26" ht="15.75" customHeight="1">
      <c r="A928" s="426"/>
      <c r="B928" s="426"/>
      <c r="C928" s="426"/>
      <c r="D928" s="426"/>
      <c r="E928" s="426"/>
      <c r="F928" s="426"/>
      <c r="G928" s="426"/>
      <c r="H928" s="426"/>
      <c r="I928" s="426"/>
      <c r="J928" s="426"/>
      <c r="K928" s="426"/>
      <c r="L928" s="426"/>
      <c r="M928" s="426"/>
      <c r="N928" s="426"/>
      <c r="O928" s="426"/>
      <c r="P928" s="426"/>
      <c r="Q928" s="426"/>
      <c r="R928" s="426"/>
      <c r="S928" s="426"/>
      <c r="T928" s="426"/>
      <c r="U928" s="426"/>
      <c r="V928" s="426"/>
      <c r="W928" s="426"/>
      <c r="X928" s="426"/>
      <c r="Y928" s="426"/>
      <c r="Z928" s="426"/>
    </row>
    <row r="929" spans="1:26" ht="15.75" customHeight="1">
      <c r="A929" s="426"/>
      <c r="B929" s="426"/>
      <c r="C929" s="426"/>
      <c r="D929" s="426"/>
      <c r="E929" s="426"/>
      <c r="F929" s="426"/>
      <c r="G929" s="426"/>
      <c r="H929" s="426"/>
      <c r="I929" s="426"/>
      <c r="J929" s="426"/>
      <c r="K929" s="426"/>
      <c r="L929" s="426"/>
      <c r="M929" s="426"/>
      <c r="N929" s="426"/>
      <c r="O929" s="426"/>
      <c r="P929" s="426"/>
      <c r="Q929" s="426"/>
      <c r="R929" s="426"/>
      <c r="S929" s="426"/>
      <c r="T929" s="426"/>
      <c r="U929" s="426"/>
      <c r="V929" s="426"/>
      <c r="W929" s="426"/>
      <c r="X929" s="426"/>
      <c r="Y929" s="426"/>
      <c r="Z929" s="426"/>
    </row>
    <row r="930" spans="1:26" ht="15.75" customHeight="1">
      <c r="A930" s="426"/>
      <c r="B930" s="426"/>
      <c r="C930" s="426"/>
      <c r="D930" s="426"/>
      <c r="E930" s="426"/>
      <c r="F930" s="426"/>
      <c r="G930" s="426"/>
      <c r="H930" s="426"/>
      <c r="I930" s="426"/>
      <c r="J930" s="426"/>
      <c r="K930" s="426"/>
      <c r="L930" s="426"/>
      <c r="M930" s="426"/>
      <c r="N930" s="426"/>
      <c r="O930" s="426"/>
      <c r="P930" s="426"/>
      <c r="Q930" s="426"/>
      <c r="R930" s="426"/>
      <c r="S930" s="426"/>
      <c r="T930" s="426"/>
      <c r="U930" s="426"/>
      <c r="V930" s="426"/>
      <c r="W930" s="426"/>
      <c r="X930" s="426"/>
      <c r="Y930" s="426"/>
      <c r="Z930" s="426"/>
    </row>
    <row r="931" spans="1:26" ht="15.75" customHeight="1">
      <c r="A931" s="426"/>
      <c r="B931" s="426"/>
      <c r="C931" s="426"/>
      <c r="D931" s="426"/>
      <c r="E931" s="426"/>
      <c r="F931" s="426"/>
      <c r="G931" s="426"/>
      <c r="H931" s="426"/>
      <c r="I931" s="426"/>
      <c r="J931" s="426"/>
      <c r="K931" s="426"/>
      <c r="L931" s="426"/>
      <c r="M931" s="426"/>
      <c r="N931" s="426"/>
      <c r="O931" s="426"/>
      <c r="P931" s="426"/>
      <c r="Q931" s="426"/>
      <c r="R931" s="426"/>
      <c r="S931" s="426"/>
      <c r="T931" s="426"/>
      <c r="U931" s="426"/>
      <c r="V931" s="426"/>
      <c r="W931" s="426"/>
      <c r="X931" s="426"/>
      <c r="Y931" s="426"/>
      <c r="Z931" s="426"/>
    </row>
    <row r="932" spans="1:26" ht="15.75" customHeight="1">
      <c r="A932" s="426"/>
      <c r="B932" s="426"/>
      <c r="C932" s="426"/>
      <c r="D932" s="426"/>
      <c r="E932" s="426"/>
      <c r="F932" s="426"/>
      <c r="G932" s="426"/>
      <c r="H932" s="426"/>
      <c r="I932" s="426"/>
      <c r="J932" s="426"/>
      <c r="K932" s="426"/>
      <c r="L932" s="426"/>
      <c r="M932" s="426"/>
      <c r="N932" s="426"/>
      <c r="O932" s="426"/>
      <c r="P932" s="426"/>
      <c r="Q932" s="426"/>
      <c r="R932" s="426"/>
      <c r="S932" s="426"/>
      <c r="T932" s="426"/>
      <c r="U932" s="426"/>
      <c r="V932" s="426"/>
      <c r="W932" s="426"/>
      <c r="X932" s="426"/>
      <c r="Y932" s="426"/>
      <c r="Z932" s="426"/>
    </row>
    <row r="933" spans="1:26" ht="15.75" customHeight="1">
      <c r="A933" s="426"/>
      <c r="B933" s="426"/>
      <c r="C933" s="426"/>
      <c r="D933" s="426"/>
      <c r="E933" s="426"/>
      <c r="F933" s="426"/>
      <c r="G933" s="426"/>
      <c r="H933" s="426"/>
      <c r="I933" s="426"/>
      <c r="J933" s="426"/>
      <c r="K933" s="426"/>
      <c r="L933" s="426"/>
      <c r="M933" s="426"/>
      <c r="N933" s="426"/>
      <c r="O933" s="426"/>
      <c r="P933" s="426"/>
      <c r="Q933" s="426"/>
      <c r="R933" s="426"/>
      <c r="S933" s="426"/>
      <c r="T933" s="426"/>
      <c r="U933" s="426"/>
      <c r="V933" s="426"/>
      <c r="W933" s="426"/>
      <c r="X933" s="426"/>
      <c r="Y933" s="426"/>
      <c r="Z933" s="426"/>
    </row>
    <row r="934" spans="1:26" ht="15.75" customHeight="1">
      <c r="A934" s="426"/>
      <c r="B934" s="426"/>
      <c r="C934" s="426"/>
      <c r="D934" s="426"/>
      <c r="E934" s="426"/>
      <c r="F934" s="426"/>
      <c r="G934" s="426"/>
      <c r="H934" s="426"/>
      <c r="I934" s="426"/>
      <c r="J934" s="426"/>
      <c r="K934" s="426"/>
      <c r="L934" s="426"/>
      <c r="M934" s="426"/>
      <c r="N934" s="426"/>
      <c r="O934" s="426"/>
      <c r="P934" s="426"/>
      <c r="Q934" s="426"/>
      <c r="R934" s="426"/>
      <c r="S934" s="426"/>
      <c r="T934" s="426"/>
      <c r="U934" s="426"/>
      <c r="V934" s="426"/>
      <c r="W934" s="426"/>
      <c r="X934" s="426"/>
      <c r="Y934" s="426"/>
      <c r="Z934" s="426"/>
    </row>
    <row r="935" spans="1:26" ht="15.75" customHeight="1">
      <c r="A935" s="426"/>
      <c r="B935" s="426"/>
      <c r="C935" s="426"/>
      <c r="D935" s="426"/>
      <c r="E935" s="426"/>
      <c r="F935" s="426"/>
      <c r="G935" s="426"/>
      <c r="H935" s="426"/>
      <c r="I935" s="426"/>
      <c r="J935" s="426"/>
      <c r="K935" s="426"/>
      <c r="L935" s="426"/>
      <c r="M935" s="426"/>
      <c r="N935" s="426"/>
      <c r="O935" s="426"/>
      <c r="P935" s="426"/>
      <c r="Q935" s="426"/>
      <c r="R935" s="426"/>
      <c r="S935" s="426"/>
      <c r="T935" s="426"/>
      <c r="U935" s="426"/>
      <c r="V935" s="426"/>
      <c r="W935" s="426"/>
      <c r="X935" s="426"/>
      <c r="Y935" s="426"/>
      <c r="Z935" s="426"/>
    </row>
    <row r="936" spans="1:26" ht="15.75" customHeight="1">
      <c r="A936" s="426"/>
      <c r="B936" s="426"/>
      <c r="C936" s="426"/>
      <c r="D936" s="426"/>
      <c r="E936" s="426"/>
      <c r="F936" s="426"/>
      <c r="G936" s="426"/>
      <c r="H936" s="426"/>
      <c r="I936" s="426"/>
      <c r="J936" s="426"/>
      <c r="K936" s="426"/>
      <c r="L936" s="426"/>
      <c r="M936" s="426"/>
      <c r="N936" s="426"/>
      <c r="O936" s="426"/>
      <c r="P936" s="426"/>
      <c r="Q936" s="426"/>
      <c r="R936" s="426"/>
      <c r="S936" s="426"/>
      <c r="T936" s="426"/>
      <c r="U936" s="426"/>
      <c r="V936" s="426"/>
      <c r="W936" s="426"/>
      <c r="X936" s="426"/>
      <c r="Y936" s="426"/>
      <c r="Z936" s="426"/>
    </row>
    <row r="937" spans="1:26" ht="15.75" customHeight="1">
      <c r="A937" s="426"/>
      <c r="B937" s="426"/>
      <c r="C937" s="426"/>
      <c r="D937" s="426"/>
      <c r="E937" s="426"/>
      <c r="F937" s="426"/>
      <c r="G937" s="426"/>
      <c r="H937" s="426"/>
      <c r="I937" s="426"/>
      <c r="J937" s="426"/>
      <c r="K937" s="426"/>
      <c r="L937" s="426"/>
      <c r="M937" s="426"/>
      <c r="N937" s="426"/>
      <c r="O937" s="426"/>
      <c r="P937" s="426"/>
      <c r="Q937" s="426"/>
      <c r="R937" s="426"/>
      <c r="S937" s="426"/>
      <c r="T937" s="426"/>
      <c r="U937" s="426"/>
      <c r="V937" s="426"/>
      <c r="W937" s="426"/>
      <c r="X937" s="426"/>
      <c r="Y937" s="426"/>
      <c r="Z937" s="426"/>
    </row>
    <row r="938" spans="1:26" ht="15.75" customHeight="1">
      <c r="A938" s="426"/>
      <c r="B938" s="426"/>
      <c r="C938" s="426"/>
      <c r="D938" s="426"/>
      <c r="E938" s="426"/>
      <c r="F938" s="426"/>
      <c r="G938" s="426"/>
      <c r="H938" s="426"/>
      <c r="I938" s="426"/>
      <c r="J938" s="426"/>
      <c r="K938" s="426"/>
      <c r="L938" s="426"/>
      <c r="M938" s="426"/>
      <c r="N938" s="426"/>
      <c r="O938" s="426"/>
      <c r="P938" s="426"/>
      <c r="Q938" s="426"/>
      <c r="R938" s="426"/>
      <c r="S938" s="426"/>
      <c r="T938" s="426"/>
      <c r="U938" s="426"/>
      <c r="V938" s="426"/>
      <c r="W938" s="426"/>
      <c r="X938" s="426"/>
      <c r="Y938" s="426"/>
      <c r="Z938" s="426"/>
    </row>
    <row r="939" spans="1:26" ht="15.75" customHeight="1">
      <c r="A939" s="426"/>
      <c r="B939" s="426"/>
      <c r="C939" s="426"/>
      <c r="D939" s="426"/>
      <c r="E939" s="426"/>
      <c r="F939" s="426"/>
      <c r="G939" s="426"/>
      <c r="H939" s="426"/>
      <c r="I939" s="426"/>
      <c r="J939" s="426"/>
      <c r="K939" s="426"/>
      <c r="L939" s="426"/>
      <c r="M939" s="426"/>
      <c r="N939" s="426"/>
      <c r="O939" s="426"/>
      <c r="P939" s="426"/>
      <c r="Q939" s="426"/>
      <c r="R939" s="426"/>
      <c r="S939" s="426"/>
      <c r="T939" s="426"/>
      <c r="U939" s="426"/>
      <c r="V939" s="426"/>
      <c r="W939" s="426"/>
      <c r="X939" s="426"/>
      <c r="Y939" s="426"/>
      <c r="Z939" s="426"/>
    </row>
    <row r="940" spans="1:26" ht="15.75" customHeight="1">
      <c r="A940" s="426"/>
      <c r="B940" s="426"/>
      <c r="C940" s="426"/>
      <c r="D940" s="426"/>
      <c r="E940" s="426"/>
      <c r="F940" s="426"/>
      <c r="G940" s="426"/>
      <c r="H940" s="426"/>
      <c r="I940" s="426"/>
      <c r="J940" s="426"/>
      <c r="K940" s="426"/>
      <c r="L940" s="426"/>
      <c r="M940" s="426"/>
      <c r="N940" s="426"/>
      <c r="O940" s="426"/>
      <c r="P940" s="426"/>
      <c r="Q940" s="426"/>
      <c r="R940" s="426"/>
      <c r="S940" s="426"/>
      <c r="T940" s="426"/>
      <c r="U940" s="426"/>
      <c r="V940" s="426"/>
      <c r="W940" s="426"/>
      <c r="X940" s="426"/>
      <c r="Y940" s="426"/>
      <c r="Z940" s="426"/>
    </row>
    <row r="941" spans="1:26" ht="15.75" customHeight="1">
      <c r="A941" s="426"/>
      <c r="B941" s="426"/>
      <c r="C941" s="426"/>
      <c r="D941" s="426"/>
      <c r="E941" s="426"/>
      <c r="F941" s="426"/>
      <c r="G941" s="426"/>
      <c r="H941" s="426"/>
      <c r="I941" s="426"/>
      <c r="J941" s="426"/>
      <c r="K941" s="426"/>
      <c r="L941" s="426"/>
      <c r="M941" s="426"/>
      <c r="N941" s="426"/>
      <c r="O941" s="426"/>
      <c r="P941" s="426"/>
      <c r="Q941" s="426"/>
      <c r="R941" s="426"/>
      <c r="S941" s="426"/>
      <c r="T941" s="426"/>
      <c r="U941" s="426"/>
      <c r="V941" s="426"/>
      <c r="W941" s="426"/>
      <c r="X941" s="426"/>
      <c r="Y941" s="426"/>
      <c r="Z941" s="426"/>
    </row>
    <row r="942" spans="1:26" ht="15.75" customHeight="1">
      <c r="A942" s="426"/>
      <c r="B942" s="426"/>
      <c r="C942" s="426"/>
      <c r="D942" s="426"/>
      <c r="E942" s="426"/>
      <c r="F942" s="426"/>
      <c r="G942" s="426"/>
      <c r="H942" s="426"/>
      <c r="I942" s="426"/>
      <c r="J942" s="426"/>
      <c r="K942" s="426"/>
      <c r="L942" s="426"/>
      <c r="M942" s="426"/>
      <c r="N942" s="426"/>
      <c r="O942" s="426"/>
      <c r="P942" s="426"/>
      <c r="Q942" s="426"/>
      <c r="R942" s="426"/>
      <c r="S942" s="426"/>
      <c r="T942" s="426"/>
      <c r="U942" s="426"/>
      <c r="V942" s="426"/>
      <c r="W942" s="426"/>
      <c r="X942" s="426"/>
      <c r="Y942" s="426"/>
      <c r="Z942" s="426"/>
    </row>
    <row r="943" spans="1:26" ht="15.75" customHeight="1">
      <c r="A943" s="426"/>
      <c r="B943" s="426"/>
      <c r="C943" s="426"/>
      <c r="D943" s="426"/>
      <c r="E943" s="426"/>
      <c r="F943" s="426"/>
      <c r="G943" s="426"/>
      <c r="H943" s="426"/>
      <c r="I943" s="426"/>
      <c r="J943" s="426"/>
      <c r="K943" s="426"/>
      <c r="L943" s="426"/>
      <c r="M943" s="426"/>
      <c r="N943" s="426"/>
      <c r="O943" s="426"/>
      <c r="P943" s="426"/>
      <c r="Q943" s="426"/>
      <c r="R943" s="426"/>
      <c r="S943" s="426"/>
      <c r="T943" s="426"/>
      <c r="U943" s="426"/>
      <c r="V943" s="426"/>
      <c r="W943" s="426"/>
      <c r="X943" s="426"/>
      <c r="Y943" s="426"/>
      <c r="Z943" s="426"/>
    </row>
    <row r="944" spans="1:26" ht="15.75" customHeight="1">
      <c r="A944" s="426"/>
      <c r="B944" s="426"/>
      <c r="C944" s="426"/>
      <c r="D944" s="426"/>
      <c r="E944" s="426"/>
      <c r="F944" s="426"/>
      <c r="G944" s="426"/>
      <c r="H944" s="426"/>
      <c r="I944" s="426"/>
      <c r="J944" s="426"/>
      <c r="K944" s="426"/>
      <c r="L944" s="426"/>
      <c r="M944" s="426"/>
      <c r="N944" s="426"/>
      <c r="O944" s="426"/>
      <c r="P944" s="426"/>
      <c r="Q944" s="426"/>
      <c r="R944" s="426"/>
      <c r="S944" s="426"/>
      <c r="T944" s="426"/>
      <c r="U944" s="426"/>
      <c r="V944" s="426"/>
      <c r="W944" s="426"/>
      <c r="X944" s="426"/>
      <c r="Y944" s="426"/>
      <c r="Z944" s="426"/>
    </row>
    <row r="945" spans="1:26" ht="15.75" customHeight="1">
      <c r="A945" s="426"/>
      <c r="B945" s="426"/>
      <c r="C945" s="426"/>
      <c r="D945" s="426"/>
      <c r="E945" s="426"/>
      <c r="F945" s="426"/>
      <c r="G945" s="426"/>
      <c r="H945" s="426"/>
      <c r="I945" s="426"/>
      <c r="J945" s="426"/>
      <c r="K945" s="426"/>
      <c r="L945" s="426"/>
      <c r="M945" s="426"/>
      <c r="N945" s="426"/>
      <c r="O945" s="426"/>
      <c r="P945" s="426"/>
      <c r="Q945" s="426"/>
      <c r="R945" s="426"/>
      <c r="S945" s="426"/>
      <c r="T945" s="426"/>
      <c r="U945" s="426"/>
      <c r="V945" s="426"/>
      <c r="W945" s="426"/>
      <c r="X945" s="426"/>
      <c r="Y945" s="426"/>
      <c r="Z945" s="426"/>
    </row>
    <row r="946" spans="1:26" ht="15.75" customHeight="1">
      <c r="A946" s="426"/>
      <c r="B946" s="426"/>
      <c r="C946" s="426"/>
      <c r="D946" s="426"/>
      <c r="E946" s="426"/>
      <c r="F946" s="426"/>
      <c r="G946" s="426"/>
      <c r="H946" s="426"/>
      <c r="I946" s="426"/>
      <c r="J946" s="426"/>
      <c r="K946" s="426"/>
      <c r="L946" s="426"/>
      <c r="M946" s="426"/>
      <c r="N946" s="426"/>
      <c r="O946" s="426"/>
      <c r="P946" s="426"/>
      <c r="Q946" s="426"/>
      <c r="R946" s="426"/>
      <c r="S946" s="426"/>
      <c r="T946" s="426"/>
      <c r="U946" s="426"/>
      <c r="V946" s="426"/>
      <c r="W946" s="426"/>
      <c r="X946" s="426"/>
      <c r="Y946" s="426"/>
      <c r="Z946" s="426"/>
    </row>
    <row r="947" spans="1:26" ht="15.75" customHeight="1">
      <c r="A947" s="426"/>
      <c r="B947" s="426"/>
      <c r="C947" s="426"/>
      <c r="D947" s="426"/>
      <c r="E947" s="426"/>
      <c r="F947" s="426"/>
      <c r="G947" s="426"/>
      <c r="H947" s="426"/>
      <c r="I947" s="426"/>
      <c r="J947" s="426"/>
      <c r="K947" s="426"/>
      <c r="L947" s="426"/>
      <c r="M947" s="426"/>
      <c r="N947" s="426"/>
      <c r="O947" s="426"/>
      <c r="P947" s="426"/>
      <c r="Q947" s="426"/>
      <c r="R947" s="426"/>
      <c r="S947" s="426"/>
      <c r="T947" s="426"/>
      <c r="U947" s="426"/>
      <c r="V947" s="426"/>
      <c r="W947" s="426"/>
      <c r="X947" s="426"/>
      <c r="Y947" s="426"/>
      <c r="Z947" s="426"/>
    </row>
    <row r="948" spans="1:26" ht="15.75" customHeight="1">
      <c r="A948" s="426"/>
      <c r="B948" s="426"/>
      <c r="C948" s="426"/>
      <c r="D948" s="426"/>
      <c r="E948" s="426"/>
      <c r="F948" s="426"/>
      <c r="G948" s="426"/>
      <c r="H948" s="426"/>
      <c r="I948" s="426"/>
      <c r="J948" s="426"/>
      <c r="K948" s="426"/>
      <c r="L948" s="426"/>
      <c r="M948" s="426"/>
      <c r="N948" s="426"/>
      <c r="O948" s="426"/>
      <c r="P948" s="426"/>
      <c r="Q948" s="426"/>
      <c r="R948" s="426"/>
      <c r="S948" s="426"/>
      <c r="T948" s="426"/>
      <c r="U948" s="426"/>
      <c r="V948" s="426"/>
      <c r="W948" s="426"/>
      <c r="X948" s="426"/>
      <c r="Y948" s="426"/>
      <c r="Z948" s="426"/>
    </row>
    <row r="949" spans="1:26" ht="15.75" customHeight="1">
      <c r="A949" s="426"/>
      <c r="B949" s="426"/>
      <c r="C949" s="426"/>
      <c r="D949" s="426"/>
      <c r="E949" s="426"/>
      <c r="F949" s="426"/>
      <c r="G949" s="426"/>
      <c r="H949" s="426"/>
      <c r="I949" s="426"/>
      <c r="J949" s="426"/>
      <c r="K949" s="426"/>
      <c r="L949" s="426"/>
      <c r="M949" s="426"/>
      <c r="N949" s="426"/>
      <c r="O949" s="426"/>
      <c r="P949" s="426"/>
      <c r="Q949" s="426"/>
      <c r="R949" s="426"/>
      <c r="S949" s="426"/>
      <c r="T949" s="426"/>
      <c r="U949" s="426"/>
      <c r="V949" s="426"/>
      <c r="W949" s="426"/>
      <c r="X949" s="426"/>
      <c r="Y949" s="426"/>
      <c r="Z949" s="426"/>
    </row>
    <row r="950" spans="1:26" ht="15.75" customHeight="1">
      <c r="A950" s="426"/>
      <c r="B950" s="426"/>
      <c r="C950" s="426"/>
      <c r="D950" s="426"/>
      <c r="E950" s="426"/>
      <c r="F950" s="426"/>
      <c r="G950" s="426"/>
      <c r="H950" s="426"/>
      <c r="I950" s="426"/>
      <c r="J950" s="426"/>
      <c r="K950" s="426"/>
      <c r="L950" s="426"/>
      <c r="M950" s="426"/>
      <c r="N950" s="426"/>
      <c r="O950" s="426"/>
      <c r="P950" s="426"/>
      <c r="Q950" s="426"/>
      <c r="R950" s="426"/>
      <c r="S950" s="426"/>
      <c r="T950" s="426"/>
      <c r="U950" s="426"/>
      <c r="V950" s="426"/>
      <c r="W950" s="426"/>
      <c r="X950" s="426"/>
      <c r="Y950" s="426"/>
      <c r="Z950" s="426"/>
    </row>
    <row r="951" spans="1:26" ht="15.75" customHeight="1">
      <c r="A951" s="426"/>
      <c r="B951" s="426"/>
      <c r="C951" s="426"/>
      <c r="D951" s="426"/>
      <c r="E951" s="426"/>
      <c r="F951" s="426"/>
      <c r="G951" s="426"/>
      <c r="H951" s="426"/>
      <c r="I951" s="426"/>
      <c r="J951" s="426"/>
      <c r="K951" s="426"/>
      <c r="L951" s="426"/>
      <c r="M951" s="426"/>
      <c r="N951" s="426"/>
      <c r="O951" s="426"/>
      <c r="P951" s="426"/>
      <c r="Q951" s="426"/>
      <c r="R951" s="426"/>
      <c r="S951" s="426"/>
      <c r="T951" s="426"/>
      <c r="U951" s="426"/>
      <c r="V951" s="426"/>
      <c r="W951" s="426"/>
      <c r="X951" s="426"/>
      <c r="Y951" s="426"/>
      <c r="Z951" s="426"/>
    </row>
    <row r="952" spans="1:26" ht="15.75" customHeight="1">
      <c r="A952" s="426"/>
      <c r="B952" s="426"/>
      <c r="C952" s="426"/>
      <c r="D952" s="426"/>
      <c r="E952" s="426"/>
      <c r="F952" s="426"/>
      <c r="G952" s="426"/>
      <c r="H952" s="426"/>
      <c r="I952" s="426"/>
      <c r="J952" s="426"/>
      <c r="K952" s="426"/>
      <c r="L952" s="426"/>
      <c r="M952" s="426"/>
      <c r="N952" s="426"/>
      <c r="O952" s="426"/>
      <c r="P952" s="426"/>
      <c r="Q952" s="426"/>
      <c r="R952" s="426"/>
      <c r="S952" s="426"/>
      <c r="T952" s="426"/>
      <c r="U952" s="426"/>
      <c r="V952" s="426"/>
      <c r="W952" s="426"/>
      <c r="X952" s="426"/>
      <c r="Y952" s="426"/>
      <c r="Z952" s="426"/>
    </row>
    <row r="953" spans="1:26" ht="15.75" customHeight="1">
      <c r="A953" s="426"/>
      <c r="B953" s="426"/>
      <c r="C953" s="426"/>
      <c r="D953" s="426"/>
      <c r="E953" s="426"/>
      <c r="F953" s="426"/>
      <c r="G953" s="426"/>
      <c r="H953" s="426"/>
      <c r="I953" s="426"/>
      <c r="J953" s="426"/>
      <c r="K953" s="426"/>
      <c r="L953" s="426"/>
      <c r="M953" s="426"/>
      <c r="N953" s="426"/>
      <c r="O953" s="426"/>
      <c r="P953" s="426"/>
      <c r="Q953" s="426"/>
      <c r="R953" s="426"/>
      <c r="S953" s="426"/>
      <c r="T953" s="426"/>
      <c r="U953" s="426"/>
      <c r="V953" s="426"/>
      <c r="W953" s="426"/>
      <c r="X953" s="426"/>
      <c r="Y953" s="426"/>
      <c r="Z953" s="426"/>
    </row>
    <row r="954" spans="1:26" ht="15.75" customHeight="1">
      <c r="A954" s="426"/>
      <c r="B954" s="426"/>
      <c r="C954" s="426"/>
      <c r="D954" s="426"/>
      <c r="E954" s="426"/>
      <c r="F954" s="426"/>
      <c r="G954" s="426"/>
      <c r="H954" s="426"/>
      <c r="I954" s="426"/>
      <c r="J954" s="426"/>
      <c r="K954" s="426"/>
      <c r="L954" s="426"/>
      <c r="M954" s="426"/>
      <c r="N954" s="426"/>
      <c r="O954" s="426"/>
      <c r="P954" s="426"/>
      <c r="Q954" s="426"/>
      <c r="R954" s="426"/>
      <c r="S954" s="426"/>
      <c r="T954" s="426"/>
      <c r="U954" s="426"/>
      <c r="V954" s="426"/>
      <c r="W954" s="426"/>
      <c r="X954" s="426"/>
      <c r="Y954" s="426"/>
      <c r="Z954" s="426"/>
    </row>
    <row r="955" spans="1:26" ht="15.75" customHeight="1">
      <c r="A955" s="426"/>
      <c r="B955" s="426"/>
      <c r="C955" s="426"/>
      <c r="D955" s="426"/>
      <c r="E955" s="426"/>
      <c r="F955" s="426"/>
      <c r="G955" s="426"/>
      <c r="H955" s="426"/>
      <c r="I955" s="426"/>
      <c r="J955" s="426"/>
      <c r="K955" s="426"/>
      <c r="L955" s="426"/>
      <c r="M955" s="426"/>
      <c r="N955" s="426"/>
      <c r="O955" s="426"/>
      <c r="P955" s="426"/>
      <c r="Q955" s="426"/>
      <c r="R955" s="426"/>
      <c r="S955" s="426"/>
      <c r="T955" s="426"/>
      <c r="U955" s="426"/>
      <c r="V955" s="426"/>
      <c r="W955" s="426"/>
      <c r="X955" s="426"/>
      <c r="Y955" s="426"/>
      <c r="Z955" s="426"/>
    </row>
    <row r="956" spans="1:26" ht="15.75" customHeight="1">
      <c r="A956" s="426"/>
      <c r="B956" s="426"/>
      <c r="C956" s="426"/>
      <c r="D956" s="426"/>
      <c r="E956" s="426"/>
      <c r="F956" s="426"/>
      <c r="G956" s="426"/>
      <c r="H956" s="426"/>
      <c r="I956" s="426"/>
      <c r="J956" s="426"/>
      <c r="K956" s="426"/>
      <c r="L956" s="426"/>
      <c r="M956" s="426"/>
      <c r="N956" s="426"/>
      <c r="O956" s="426"/>
      <c r="P956" s="426"/>
      <c r="Q956" s="426"/>
      <c r="R956" s="426"/>
      <c r="S956" s="426"/>
      <c r="T956" s="426"/>
      <c r="U956" s="426"/>
      <c r="V956" s="426"/>
      <c r="W956" s="426"/>
      <c r="X956" s="426"/>
      <c r="Y956" s="426"/>
      <c r="Z956" s="426"/>
    </row>
    <row r="957" spans="1:26" ht="15.75" customHeight="1">
      <c r="A957" s="426"/>
      <c r="B957" s="426"/>
      <c r="C957" s="426"/>
      <c r="D957" s="426"/>
      <c r="E957" s="426"/>
      <c r="F957" s="426"/>
      <c r="G957" s="426"/>
      <c r="H957" s="426"/>
      <c r="I957" s="426"/>
      <c r="J957" s="426"/>
      <c r="K957" s="426"/>
      <c r="L957" s="426"/>
      <c r="M957" s="426"/>
      <c r="N957" s="426"/>
      <c r="O957" s="426"/>
      <c r="P957" s="426"/>
      <c r="Q957" s="426"/>
      <c r="R957" s="426"/>
      <c r="S957" s="426"/>
      <c r="T957" s="426"/>
      <c r="U957" s="426"/>
      <c r="V957" s="426"/>
      <c r="W957" s="426"/>
      <c r="X957" s="426"/>
      <c r="Y957" s="426"/>
      <c r="Z957" s="426"/>
    </row>
    <row r="958" spans="1:26" ht="15.75" customHeight="1">
      <c r="A958" s="426"/>
      <c r="B958" s="426"/>
      <c r="C958" s="426"/>
      <c r="D958" s="426"/>
      <c r="E958" s="426"/>
      <c r="F958" s="426"/>
      <c r="G958" s="426"/>
      <c r="H958" s="426"/>
      <c r="I958" s="426"/>
      <c r="J958" s="426"/>
      <c r="K958" s="426"/>
      <c r="L958" s="426"/>
      <c r="M958" s="426"/>
      <c r="N958" s="426"/>
      <c r="O958" s="426"/>
      <c r="P958" s="426"/>
      <c r="Q958" s="426"/>
      <c r="R958" s="426"/>
      <c r="S958" s="426"/>
      <c r="T958" s="426"/>
      <c r="U958" s="426"/>
      <c r="V958" s="426"/>
      <c r="W958" s="426"/>
      <c r="X958" s="426"/>
      <c r="Y958" s="426"/>
      <c r="Z958" s="426"/>
    </row>
    <row r="959" spans="1:26" ht="15.75" customHeight="1">
      <c r="A959" s="426"/>
      <c r="B959" s="426"/>
      <c r="C959" s="426"/>
      <c r="D959" s="426"/>
      <c r="E959" s="426"/>
      <c r="F959" s="426"/>
      <c r="G959" s="426"/>
      <c r="H959" s="426"/>
      <c r="I959" s="426"/>
      <c r="J959" s="426"/>
      <c r="K959" s="426"/>
      <c r="L959" s="426"/>
      <c r="M959" s="426"/>
      <c r="N959" s="426"/>
      <c r="O959" s="426"/>
      <c r="P959" s="426"/>
      <c r="Q959" s="426"/>
      <c r="R959" s="426"/>
      <c r="S959" s="426"/>
      <c r="T959" s="426"/>
      <c r="U959" s="426"/>
      <c r="V959" s="426"/>
      <c r="W959" s="426"/>
      <c r="X959" s="426"/>
      <c r="Y959" s="426"/>
      <c r="Z959" s="426"/>
    </row>
    <row r="960" spans="1:26" ht="15.75" customHeight="1">
      <c r="A960" s="426"/>
      <c r="B960" s="426"/>
      <c r="C960" s="426"/>
      <c r="D960" s="426"/>
      <c r="E960" s="426"/>
      <c r="F960" s="426"/>
      <c r="G960" s="426"/>
      <c r="H960" s="426"/>
      <c r="I960" s="426"/>
      <c r="J960" s="426"/>
      <c r="K960" s="426"/>
      <c r="L960" s="426"/>
      <c r="M960" s="426"/>
      <c r="N960" s="426"/>
      <c r="O960" s="426"/>
      <c r="P960" s="426"/>
      <c r="Q960" s="426"/>
      <c r="R960" s="426"/>
      <c r="S960" s="426"/>
      <c r="T960" s="426"/>
      <c r="U960" s="426"/>
      <c r="V960" s="426"/>
      <c r="W960" s="426"/>
      <c r="X960" s="426"/>
      <c r="Y960" s="426"/>
      <c r="Z960" s="426"/>
    </row>
    <row r="961" spans="1:26" ht="15.75" customHeight="1">
      <c r="A961" s="426"/>
      <c r="B961" s="426"/>
      <c r="C961" s="426"/>
      <c r="D961" s="426"/>
      <c r="E961" s="426"/>
      <c r="F961" s="426"/>
      <c r="G961" s="426"/>
      <c r="H961" s="426"/>
      <c r="I961" s="426"/>
      <c r="J961" s="426"/>
      <c r="K961" s="426"/>
      <c r="L961" s="426"/>
      <c r="M961" s="426"/>
      <c r="N961" s="426"/>
      <c r="O961" s="426"/>
      <c r="P961" s="426"/>
      <c r="Q961" s="426"/>
      <c r="R961" s="426"/>
      <c r="S961" s="426"/>
      <c r="T961" s="426"/>
      <c r="U961" s="426"/>
      <c r="V961" s="426"/>
      <c r="W961" s="426"/>
      <c r="X961" s="426"/>
      <c r="Y961" s="426"/>
      <c r="Z961" s="426"/>
    </row>
    <row r="962" spans="1:26" ht="15.75" customHeight="1">
      <c r="A962" s="426"/>
      <c r="B962" s="426"/>
      <c r="C962" s="426"/>
      <c r="D962" s="426"/>
      <c r="E962" s="426"/>
      <c r="F962" s="426"/>
      <c r="G962" s="426"/>
      <c r="H962" s="426"/>
      <c r="I962" s="426"/>
      <c r="J962" s="426"/>
      <c r="K962" s="426"/>
      <c r="L962" s="426"/>
      <c r="M962" s="426"/>
      <c r="N962" s="426"/>
      <c r="O962" s="426"/>
      <c r="P962" s="426"/>
      <c r="Q962" s="426"/>
      <c r="R962" s="426"/>
      <c r="S962" s="426"/>
      <c r="T962" s="426"/>
      <c r="U962" s="426"/>
      <c r="V962" s="426"/>
      <c r="W962" s="426"/>
      <c r="X962" s="426"/>
      <c r="Y962" s="426"/>
      <c r="Z962" s="426"/>
    </row>
    <row r="963" spans="1:26" ht="15.75" customHeight="1">
      <c r="A963" s="426"/>
      <c r="B963" s="426"/>
      <c r="C963" s="426"/>
      <c r="D963" s="426"/>
      <c r="E963" s="426"/>
      <c r="F963" s="426"/>
      <c r="G963" s="426"/>
      <c r="H963" s="426"/>
      <c r="I963" s="426"/>
      <c r="J963" s="426"/>
      <c r="K963" s="426"/>
      <c r="L963" s="426"/>
      <c r="M963" s="426"/>
      <c r="N963" s="426"/>
      <c r="O963" s="426"/>
      <c r="P963" s="426"/>
      <c r="Q963" s="426"/>
      <c r="R963" s="426"/>
      <c r="S963" s="426"/>
      <c r="T963" s="426"/>
      <c r="U963" s="426"/>
      <c r="V963" s="426"/>
      <c r="W963" s="426"/>
      <c r="X963" s="426"/>
      <c r="Y963" s="426"/>
      <c r="Z963" s="426"/>
    </row>
    <row r="964" spans="1:26" ht="15.75" customHeight="1">
      <c r="A964" s="426"/>
      <c r="B964" s="426"/>
      <c r="C964" s="426"/>
      <c r="D964" s="426"/>
      <c r="E964" s="426"/>
      <c r="F964" s="426"/>
      <c r="G964" s="426"/>
      <c r="H964" s="426"/>
      <c r="I964" s="426"/>
      <c r="J964" s="426"/>
      <c r="K964" s="426"/>
      <c r="L964" s="426"/>
      <c r="M964" s="426"/>
      <c r="N964" s="426"/>
      <c r="O964" s="426"/>
      <c r="P964" s="426"/>
      <c r="Q964" s="426"/>
      <c r="R964" s="426"/>
      <c r="S964" s="426"/>
      <c r="T964" s="426"/>
      <c r="U964" s="426"/>
      <c r="V964" s="426"/>
      <c r="W964" s="426"/>
      <c r="X964" s="426"/>
      <c r="Y964" s="426"/>
      <c r="Z964" s="426"/>
    </row>
    <row r="965" spans="1:26" ht="15.75" customHeight="1">
      <c r="A965" s="426"/>
      <c r="B965" s="426"/>
      <c r="C965" s="426"/>
      <c r="D965" s="426"/>
      <c r="E965" s="426"/>
      <c r="F965" s="426"/>
      <c r="G965" s="426"/>
      <c r="H965" s="426"/>
      <c r="I965" s="426"/>
      <c r="J965" s="426"/>
      <c r="K965" s="426"/>
      <c r="L965" s="426"/>
      <c r="M965" s="426"/>
      <c r="N965" s="426"/>
      <c r="O965" s="426"/>
      <c r="P965" s="426"/>
      <c r="Q965" s="426"/>
      <c r="R965" s="426"/>
      <c r="S965" s="426"/>
      <c r="T965" s="426"/>
      <c r="U965" s="426"/>
      <c r="V965" s="426"/>
      <c r="W965" s="426"/>
      <c r="X965" s="426"/>
      <c r="Y965" s="426"/>
      <c r="Z965" s="426"/>
    </row>
    <row r="966" spans="1:26" ht="15.75" customHeight="1">
      <c r="A966" s="426"/>
      <c r="B966" s="426"/>
      <c r="C966" s="426"/>
      <c r="D966" s="426"/>
      <c r="E966" s="426"/>
      <c r="F966" s="426"/>
      <c r="G966" s="426"/>
      <c r="H966" s="426"/>
      <c r="I966" s="426"/>
      <c r="J966" s="426"/>
      <c r="K966" s="426"/>
      <c r="L966" s="426"/>
      <c r="M966" s="426"/>
      <c r="N966" s="426"/>
      <c r="O966" s="426"/>
      <c r="P966" s="426"/>
      <c r="Q966" s="426"/>
      <c r="R966" s="426"/>
      <c r="S966" s="426"/>
      <c r="T966" s="426"/>
      <c r="U966" s="426"/>
      <c r="V966" s="426"/>
      <c r="W966" s="426"/>
      <c r="X966" s="426"/>
      <c r="Y966" s="426"/>
      <c r="Z966" s="426"/>
    </row>
    <row r="967" spans="1:26" ht="15.75" customHeight="1">
      <c r="A967" s="426"/>
      <c r="B967" s="426"/>
      <c r="C967" s="426"/>
      <c r="D967" s="426"/>
      <c r="E967" s="426"/>
      <c r="F967" s="426"/>
      <c r="G967" s="426"/>
      <c r="H967" s="426"/>
      <c r="I967" s="426"/>
      <c r="J967" s="426"/>
      <c r="K967" s="426"/>
      <c r="L967" s="426"/>
      <c r="M967" s="426"/>
      <c r="N967" s="426"/>
      <c r="O967" s="426"/>
      <c r="P967" s="426"/>
      <c r="Q967" s="426"/>
      <c r="R967" s="426"/>
      <c r="S967" s="426"/>
      <c r="T967" s="426"/>
      <c r="U967" s="426"/>
      <c r="V967" s="426"/>
      <c r="W967" s="426"/>
      <c r="X967" s="426"/>
      <c r="Y967" s="426"/>
      <c r="Z967" s="426"/>
    </row>
    <row r="968" spans="1:26" ht="15.75" customHeight="1">
      <c r="A968" s="426"/>
      <c r="B968" s="426"/>
      <c r="C968" s="426"/>
      <c r="D968" s="426"/>
      <c r="E968" s="426"/>
      <c r="F968" s="426"/>
      <c r="G968" s="426"/>
      <c r="H968" s="426"/>
      <c r="I968" s="426"/>
      <c r="J968" s="426"/>
      <c r="K968" s="426"/>
      <c r="L968" s="426"/>
      <c r="M968" s="426"/>
      <c r="N968" s="426"/>
      <c r="O968" s="426"/>
      <c r="P968" s="426"/>
      <c r="Q968" s="426"/>
      <c r="R968" s="426"/>
      <c r="S968" s="426"/>
      <c r="T968" s="426"/>
      <c r="U968" s="426"/>
      <c r="V968" s="426"/>
      <c r="W968" s="426"/>
      <c r="X968" s="426"/>
      <c r="Y968" s="426"/>
      <c r="Z968" s="426"/>
    </row>
    <row r="969" spans="1:26" ht="15.75" customHeight="1">
      <c r="A969" s="426"/>
      <c r="B969" s="426"/>
      <c r="C969" s="426"/>
      <c r="D969" s="426"/>
      <c r="E969" s="426"/>
      <c r="F969" s="426"/>
      <c r="G969" s="426"/>
      <c r="H969" s="426"/>
      <c r="I969" s="426"/>
      <c r="J969" s="426"/>
      <c r="K969" s="426"/>
      <c r="L969" s="426"/>
      <c r="M969" s="426"/>
      <c r="N969" s="426"/>
      <c r="O969" s="426"/>
      <c r="P969" s="426"/>
      <c r="Q969" s="426"/>
      <c r="R969" s="426"/>
      <c r="S969" s="426"/>
      <c r="T969" s="426"/>
      <c r="U969" s="426"/>
      <c r="V969" s="426"/>
      <c r="W969" s="426"/>
      <c r="X969" s="426"/>
      <c r="Y969" s="426"/>
      <c r="Z969" s="426"/>
    </row>
    <row r="970" spans="1:26" ht="15.75" customHeight="1">
      <c r="A970" s="426"/>
      <c r="B970" s="426"/>
      <c r="C970" s="426"/>
      <c r="D970" s="426"/>
      <c r="E970" s="426"/>
      <c r="F970" s="426"/>
      <c r="G970" s="426"/>
      <c r="H970" s="426"/>
      <c r="I970" s="426"/>
      <c r="J970" s="426"/>
      <c r="K970" s="426"/>
      <c r="L970" s="426"/>
      <c r="M970" s="426"/>
      <c r="N970" s="426"/>
      <c r="O970" s="426"/>
      <c r="P970" s="426"/>
      <c r="Q970" s="426"/>
      <c r="R970" s="426"/>
      <c r="S970" s="426"/>
      <c r="T970" s="426"/>
      <c r="U970" s="426"/>
      <c r="V970" s="426"/>
      <c r="W970" s="426"/>
      <c r="X970" s="426"/>
      <c r="Y970" s="426"/>
      <c r="Z970" s="426"/>
    </row>
    <row r="971" spans="1:26" ht="15.75" customHeight="1">
      <c r="A971" s="426"/>
      <c r="B971" s="426"/>
      <c r="C971" s="426"/>
      <c r="D971" s="426"/>
      <c r="E971" s="426"/>
      <c r="F971" s="426"/>
      <c r="G971" s="426"/>
      <c r="H971" s="426"/>
      <c r="I971" s="426"/>
      <c r="J971" s="426"/>
      <c r="K971" s="426"/>
      <c r="L971" s="426"/>
      <c r="M971" s="426"/>
      <c r="N971" s="426"/>
      <c r="O971" s="426"/>
      <c r="P971" s="426"/>
      <c r="Q971" s="426"/>
      <c r="R971" s="426"/>
      <c r="S971" s="426"/>
      <c r="T971" s="426"/>
      <c r="U971" s="426"/>
      <c r="V971" s="426"/>
      <c r="W971" s="426"/>
      <c r="X971" s="426"/>
      <c r="Y971" s="426"/>
      <c r="Z971" s="426"/>
    </row>
    <row r="972" spans="1:26" ht="15.75" customHeight="1">
      <c r="A972" s="426"/>
      <c r="B972" s="426"/>
      <c r="C972" s="426"/>
      <c r="D972" s="426"/>
      <c r="E972" s="426"/>
      <c r="F972" s="426"/>
      <c r="G972" s="426"/>
      <c r="H972" s="426"/>
      <c r="I972" s="426"/>
      <c r="J972" s="426"/>
      <c r="K972" s="426"/>
      <c r="L972" s="426"/>
      <c r="M972" s="426"/>
      <c r="N972" s="426"/>
      <c r="O972" s="426"/>
      <c r="P972" s="426"/>
      <c r="Q972" s="426"/>
      <c r="R972" s="426"/>
      <c r="S972" s="426"/>
      <c r="T972" s="426"/>
      <c r="U972" s="426"/>
      <c r="V972" s="426"/>
      <c r="W972" s="426"/>
      <c r="X972" s="426"/>
      <c r="Y972" s="426"/>
      <c r="Z972" s="426"/>
    </row>
    <row r="973" spans="1:26" ht="15.75" customHeight="1">
      <c r="A973" s="426"/>
      <c r="B973" s="426"/>
      <c r="C973" s="426"/>
      <c r="D973" s="426"/>
      <c r="E973" s="426"/>
      <c r="F973" s="426"/>
      <c r="G973" s="426"/>
      <c r="H973" s="426"/>
      <c r="I973" s="426"/>
      <c r="J973" s="426"/>
      <c r="K973" s="426"/>
      <c r="L973" s="426"/>
      <c r="M973" s="426"/>
      <c r="N973" s="426"/>
      <c r="O973" s="426"/>
      <c r="P973" s="426"/>
      <c r="Q973" s="426"/>
      <c r="R973" s="426"/>
      <c r="S973" s="426"/>
      <c r="T973" s="426"/>
      <c r="U973" s="426"/>
      <c r="V973" s="426"/>
      <c r="W973" s="426"/>
      <c r="X973" s="426"/>
      <c r="Y973" s="426"/>
      <c r="Z973" s="426"/>
    </row>
    <row r="974" spans="1:26" ht="15.75" customHeight="1">
      <c r="A974" s="426"/>
      <c r="B974" s="426"/>
      <c r="C974" s="426"/>
      <c r="D974" s="426"/>
      <c r="E974" s="426"/>
      <c r="F974" s="426"/>
      <c r="G974" s="426"/>
      <c r="H974" s="426"/>
      <c r="I974" s="426"/>
      <c r="J974" s="426"/>
      <c r="K974" s="426"/>
      <c r="L974" s="426"/>
      <c r="M974" s="426"/>
      <c r="N974" s="426"/>
      <c r="O974" s="426"/>
      <c r="P974" s="426"/>
      <c r="Q974" s="426"/>
      <c r="R974" s="426"/>
      <c r="S974" s="426"/>
      <c r="T974" s="426"/>
      <c r="U974" s="426"/>
      <c r="V974" s="426"/>
      <c r="W974" s="426"/>
      <c r="X974" s="426"/>
      <c r="Y974" s="426"/>
      <c r="Z974" s="426"/>
    </row>
    <row r="975" spans="1:26" ht="15.75" customHeight="1">
      <c r="A975" s="426"/>
      <c r="B975" s="426"/>
      <c r="C975" s="426"/>
      <c r="D975" s="426"/>
      <c r="E975" s="426"/>
      <c r="F975" s="426"/>
      <c r="G975" s="426"/>
      <c r="H975" s="426"/>
      <c r="I975" s="426"/>
      <c r="J975" s="426"/>
      <c r="K975" s="426"/>
      <c r="L975" s="426"/>
      <c r="M975" s="426"/>
      <c r="N975" s="426"/>
      <c r="O975" s="426"/>
      <c r="P975" s="426"/>
      <c r="Q975" s="426"/>
      <c r="R975" s="426"/>
      <c r="S975" s="426"/>
      <c r="T975" s="426"/>
      <c r="U975" s="426"/>
      <c r="V975" s="426"/>
      <c r="W975" s="426"/>
      <c r="X975" s="426"/>
      <c r="Y975" s="426"/>
      <c r="Z975" s="426"/>
    </row>
    <row r="976" spans="1:26" ht="15.75" customHeight="1">
      <c r="A976" s="426"/>
      <c r="B976" s="426"/>
      <c r="C976" s="426"/>
      <c r="D976" s="426"/>
      <c r="E976" s="426"/>
      <c r="F976" s="426"/>
      <c r="G976" s="426"/>
      <c r="H976" s="426"/>
      <c r="I976" s="426"/>
      <c r="J976" s="426"/>
      <c r="K976" s="426"/>
      <c r="L976" s="426"/>
      <c r="M976" s="426"/>
      <c r="N976" s="426"/>
      <c r="O976" s="426"/>
      <c r="P976" s="426"/>
      <c r="Q976" s="426"/>
      <c r="R976" s="426"/>
      <c r="S976" s="426"/>
      <c r="T976" s="426"/>
      <c r="U976" s="426"/>
      <c r="V976" s="426"/>
      <c r="W976" s="426"/>
      <c r="X976" s="426"/>
      <c r="Y976" s="426"/>
      <c r="Z976" s="426"/>
    </row>
    <row r="977" spans="1:26" ht="15.75" customHeight="1">
      <c r="A977" s="426"/>
      <c r="B977" s="426"/>
      <c r="C977" s="426"/>
      <c r="D977" s="426"/>
      <c r="E977" s="426"/>
      <c r="F977" s="426"/>
      <c r="G977" s="426"/>
      <c r="H977" s="426"/>
      <c r="I977" s="426"/>
      <c r="J977" s="426"/>
      <c r="K977" s="426"/>
      <c r="L977" s="426"/>
      <c r="M977" s="426"/>
      <c r="N977" s="426"/>
      <c r="O977" s="426"/>
      <c r="P977" s="426"/>
      <c r="Q977" s="426"/>
      <c r="R977" s="426"/>
      <c r="S977" s="426"/>
      <c r="T977" s="426"/>
      <c r="U977" s="426"/>
      <c r="V977" s="426"/>
      <c r="W977" s="426"/>
      <c r="X977" s="426"/>
      <c r="Y977" s="426"/>
      <c r="Z977" s="426"/>
    </row>
    <row r="978" spans="1:26" ht="15.75" customHeight="1">
      <c r="A978" s="426"/>
      <c r="B978" s="426"/>
      <c r="C978" s="426"/>
      <c r="D978" s="426"/>
      <c r="E978" s="426"/>
      <c r="F978" s="426"/>
      <c r="G978" s="426"/>
      <c r="H978" s="426"/>
      <c r="I978" s="426"/>
      <c r="J978" s="426"/>
      <c r="K978" s="426"/>
      <c r="L978" s="426"/>
      <c r="M978" s="426"/>
      <c r="N978" s="426"/>
      <c r="O978" s="426"/>
      <c r="P978" s="426"/>
      <c r="Q978" s="426"/>
      <c r="R978" s="426"/>
      <c r="S978" s="426"/>
      <c r="T978" s="426"/>
      <c r="U978" s="426"/>
      <c r="V978" s="426"/>
      <c r="W978" s="426"/>
      <c r="X978" s="426"/>
      <c r="Y978" s="426"/>
      <c r="Z978" s="426"/>
    </row>
    <row r="979" spans="1:26" ht="15.75" customHeight="1">
      <c r="A979" s="426"/>
      <c r="B979" s="426"/>
      <c r="C979" s="426"/>
      <c r="D979" s="426"/>
      <c r="E979" s="426"/>
      <c r="F979" s="426"/>
      <c r="G979" s="426"/>
      <c r="H979" s="426"/>
      <c r="I979" s="426"/>
      <c r="J979" s="426"/>
      <c r="K979" s="426"/>
      <c r="L979" s="426"/>
      <c r="M979" s="426"/>
      <c r="N979" s="426"/>
      <c r="O979" s="426"/>
      <c r="P979" s="426"/>
      <c r="Q979" s="426"/>
      <c r="R979" s="426"/>
      <c r="S979" s="426"/>
      <c r="T979" s="426"/>
      <c r="U979" s="426"/>
      <c r="V979" s="426"/>
      <c r="W979" s="426"/>
      <c r="X979" s="426"/>
      <c r="Y979" s="426"/>
      <c r="Z979" s="426"/>
    </row>
    <row r="980" spans="1:26" ht="15.75" customHeight="1">
      <c r="A980" s="426"/>
      <c r="B980" s="426"/>
      <c r="C980" s="426"/>
      <c r="D980" s="426"/>
      <c r="E980" s="426"/>
      <c r="F980" s="426"/>
      <c r="G980" s="426"/>
      <c r="H980" s="426"/>
      <c r="I980" s="426"/>
      <c r="J980" s="426"/>
      <c r="K980" s="426"/>
      <c r="L980" s="426"/>
      <c r="M980" s="426"/>
      <c r="N980" s="426"/>
      <c r="O980" s="426"/>
      <c r="P980" s="426"/>
      <c r="Q980" s="426"/>
      <c r="R980" s="426"/>
      <c r="S980" s="426"/>
      <c r="T980" s="426"/>
      <c r="U980" s="426"/>
      <c r="V980" s="426"/>
      <c r="W980" s="426"/>
      <c r="X980" s="426"/>
      <c r="Y980" s="426"/>
      <c r="Z980" s="426"/>
    </row>
    <row r="981" spans="1:26" ht="15.75" customHeight="1">
      <c r="A981" s="426"/>
      <c r="B981" s="426"/>
      <c r="C981" s="426"/>
      <c r="D981" s="426"/>
      <c r="E981" s="426"/>
      <c r="F981" s="426"/>
      <c r="G981" s="426"/>
      <c r="H981" s="426"/>
      <c r="I981" s="426"/>
      <c r="J981" s="426"/>
      <c r="K981" s="426"/>
      <c r="L981" s="426"/>
      <c r="M981" s="426"/>
      <c r="N981" s="426"/>
      <c r="O981" s="426"/>
      <c r="P981" s="426"/>
      <c r="Q981" s="426"/>
      <c r="R981" s="426"/>
      <c r="S981" s="426"/>
      <c r="T981" s="426"/>
      <c r="U981" s="426"/>
      <c r="V981" s="426"/>
      <c r="W981" s="426"/>
      <c r="X981" s="426"/>
      <c r="Y981" s="426"/>
      <c r="Z981" s="426"/>
    </row>
    <row r="982" spans="1:26" ht="15.75" customHeight="1">
      <c r="A982" s="426"/>
      <c r="B982" s="426"/>
      <c r="C982" s="426"/>
      <c r="D982" s="426"/>
      <c r="E982" s="426"/>
      <c r="F982" s="426"/>
      <c r="G982" s="426"/>
      <c r="H982" s="426"/>
      <c r="I982" s="426"/>
      <c r="J982" s="426"/>
      <c r="K982" s="426"/>
      <c r="L982" s="426"/>
      <c r="M982" s="426"/>
      <c r="N982" s="426"/>
      <c r="O982" s="426"/>
      <c r="P982" s="426"/>
      <c r="Q982" s="426"/>
      <c r="R982" s="426"/>
      <c r="S982" s="426"/>
      <c r="T982" s="426"/>
      <c r="U982" s="426"/>
      <c r="V982" s="426"/>
      <c r="W982" s="426"/>
      <c r="X982" s="426"/>
      <c r="Y982" s="426"/>
      <c r="Z982" s="426"/>
    </row>
    <row r="983" spans="1:26" ht="15.75" customHeight="1">
      <c r="A983" s="426"/>
      <c r="B983" s="426"/>
      <c r="C983" s="426"/>
      <c r="D983" s="426"/>
      <c r="E983" s="426"/>
      <c r="F983" s="426"/>
      <c r="G983" s="426"/>
      <c r="H983" s="426"/>
      <c r="I983" s="426"/>
      <c r="J983" s="426"/>
      <c r="K983" s="426"/>
      <c r="L983" s="426"/>
      <c r="M983" s="426"/>
      <c r="N983" s="426"/>
      <c r="O983" s="426"/>
      <c r="P983" s="426"/>
      <c r="Q983" s="426"/>
      <c r="R983" s="426"/>
      <c r="S983" s="426"/>
      <c r="T983" s="426"/>
      <c r="U983" s="426"/>
      <c r="V983" s="426"/>
      <c r="W983" s="426"/>
      <c r="X983" s="426"/>
      <c r="Y983" s="426"/>
      <c r="Z983" s="426"/>
    </row>
    <row r="984" spans="1:26" ht="15.75" customHeight="1">
      <c r="A984" s="426"/>
      <c r="B984" s="426"/>
      <c r="C984" s="426"/>
      <c r="D984" s="426"/>
      <c r="E984" s="426"/>
      <c r="F984" s="426"/>
      <c r="G984" s="426"/>
      <c r="H984" s="426"/>
      <c r="I984" s="426"/>
      <c r="J984" s="426"/>
      <c r="K984" s="426"/>
      <c r="L984" s="426"/>
      <c r="M984" s="426"/>
      <c r="N984" s="426"/>
      <c r="O984" s="426"/>
      <c r="P984" s="426"/>
      <c r="Q984" s="426"/>
      <c r="R984" s="426"/>
      <c r="S984" s="426"/>
      <c r="T984" s="426"/>
      <c r="U984" s="426"/>
      <c r="V984" s="426"/>
      <c r="W984" s="426"/>
      <c r="X984" s="426"/>
      <c r="Y984" s="426"/>
      <c r="Z984" s="426"/>
    </row>
    <row r="985" spans="1:26" ht="15.75" customHeight="1">
      <c r="A985" s="426"/>
      <c r="B985" s="426"/>
      <c r="C985" s="426"/>
      <c r="D985" s="426"/>
      <c r="E985" s="426"/>
      <c r="F985" s="426"/>
      <c r="G985" s="426"/>
      <c r="H985" s="426"/>
      <c r="I985" s="426"/>
      <c r="J985" s="426"/>
      <c r="K985" s="426"/>
      <c r="L985" s="426"/>
      <c r="M985" s="426"/>
      <c r="N985" s="426"/>
      <c r="O985" s="426"/>
      <c r="P985" s="426"/>
      <c r="Q985" s="426"/>
      <c r="R985" s="426"/>
      <c r="S985" s="426"/>
      <c r="T985" s="426"/>
      <c r="U985" s="426"/>
      <c r="V985" s="426"/>
      <c r="W985" s="426"/>
      <c r="X985" s="426"/>
      <c r="Y985" s="426"/>
      <c r="Z985" s="426"/>
    </row>
    <row r="986" spans="1:26" ht="15.75" customHeight="1">
      <c r="A986" s="426"/>
      <c r="B986" s="426"/>
      <c r="C986" s="426"/>
      <c r="D986" s="426"/>
      <c r="E986" s="426"/>
      <c r="F986" s="426"/>
      <c r="G986" s="426"/>
      <c r="H986" s="426"/>
      <c r="I986" s="426"/>
      <c r="J986" s="426"/>
      <c r="K986" s="426"/>
      <c r="L986" s="426"/>
      <c r="M986" s="426"/>
      <c r="N986" s="426"/>
      <c r="O986" s="426"/>
      <c r="P986" s="426"/>
      <c r="Q986" s="426"/>
      <c r="R986" s="426"/>
      <c r="S986" s="426"/>
      <c r="T986" s="426"/>
      <c r="U986" s="426"/>
      <c r="V986" s="426"/>
      <c r="W986" s="426"/>
      <c r="X986" s="426"/>
      <c r="Y986" s="426"/>
      <c r="Z986" s="426"/>
    </row>
    <row r="987" spans="1:26" ht="15.75" customHeight="1">
      <c r="A987" s="426"/>
      <c r="B987" s="426"/>
      <c r="C987" s="426"/>
      <c r="D987" s="426"/>
      <c r="E987" s="426"/>
      <c r="F987" s="426"/>
      <c r="G987" s="426"/>
      <c r="H987" s="426"/>
      <c r="I987" s="426"/>
      <c r="J987" s="426"/>
      <c r="K987" s="426"/>
      <c r="L987" s="426"/>
      <c r="M987" s="426"/>
      <c r="N987" s="426"/>
      <c r="O987" s="426"/>
      <c r="P987" s="426"/>
      <c r="Q987" s="426"/>
      <c r="R987" s="426"/>
      <c r="S987" s="426"/>
      <c r="T987" s="426"/>
      <c r="U987" s="426"/>
      <c r="V987" s="426"/>
      <c r="W987" s="426"/>
      <c r="X987" s="426"/>
      <c r="Y987" s="426"/>
      <c r="Z987" s="426"/>
    </row>
    <row r="988" spans="1:26" ht="15.75" customHeight="1">
      <c r="A988" s="426"/>
      <c r="B988" s="426"/>
      <c r="C988" s="426"/>
      <c r="D988" s="426"/>
      <c r="E988" s="426"/>
      <c r="F988" s="426"/>
      <c r="G988" s="426"/>
      <c r="H988" s="426"/>
      <c r="I988" s="426"/>
      <c r="J988" s="426"/>
      <c r="K988" s="426"/>
      <c r="L988" s="426"/>
      <c r="M988" s="426"/>
      <c r="N988" s="426"/>
      <c r="O988" s="426"/>
      <c r="P988" s="426"/>
      <c r="Q988" s="426"/>
      <c r="R988" s="426"/>
      <c r="S988" s="426"/>
      <c r="T988" s="426"/>
      <c r="U988" s="426"/>
      <c r="V988" s="426"/>
      <c r="W988" s="426"/>
      <c r="X988" s="426"/>
      <c r="Y988" s="426"/>
      <c r="Z988" s="426"/>
    </row>
    <row r="989" spans="1:26" ht="15.75" customHeight="1">
      <c r="A989" s="426"/>
      <c r="B989" s="426"/>
      <c r="C989" s="426"/>
      <c r="D989" s="426"/>
      <c r="E989" s="426"/>
      <c r="F989" s="426"/>
      <c r="G989" s="426"/>
      <c r="H989" s="426"/>
      <c r="I989" s="426"/>
      <c r="J989" s="426"/>
      <c r="K989" s="426"/>
      <c r="L989" s="426"/>
      <c r="M989" s="426"/>
      <c r="N989" s="426"/>
      <c r="O989" s="426"/>
      <c r="P989" s="426"/>
      <c r="Q989" s="426"/>
      <c r="R989" s="426"/>
      <c r="S989" s="426"/>
      <c r="T989" s="426"/>
      <c r="U989" s="426"/>
      <c r="V989" s="426"/>
      <c r="W989" s="426"/>
      <c r="X989" s="426"/>
      <c r="Y989" s="426"/>
      <c r="Z989" s="426"/>
    </row>
    <row r="990" spans="1:26" ht="15.75" customHeight="1">
      <c r="A990" s="426"/>
      <c r="B990" s="426"/>
      <c r="C990" s="426"/>
      <c r="D990" s="426"/>
      <c r="E990" s="426"/>
      <c r="F990" s="426"/>
      <c r="G990" s="426"/>
      <c r="H990" s="426"/>
      <c r="I990" s="426"/>
      <c r="J990" s="426"/>
      <c r="K990" s="426"/>
      <c r="L990" s="426"/>
      <c r="M990" s="426"/>
      <c r="N990" s="426"/>
      <c r="O990" s="426"/>
      <c r="P990" s="426"/>
      <c r="Q990" s="426"/>
      <c r="R990" s="426"/>
      <c r="S990" s="426"/>
      <c r="T990" s="426"/>
      <c r="U990" s="426"/>
      <c r="V990" s="426"/>
      <c r="W990" s="426"/>
      <c r="X990" s="426"/>
      <c r="Y990" s="426"/>
      <c r="Z990" s="426"/>
    </row>
    <row r="991" spans="1:26" ht="15.75" customHeight="1">
      <c r="A991" s="426"/>
      <c r="B991" s="426"/>
      <c r="C991" s="426"/>
      <c r="D991" s="426"/>
      <c r="E991" s="426"/>
      <c r="F991" s="426"/>
      <c r="G991" s="426"/>
      <c r="H991" s="426"/>
      <c r="I991" s="426"/>
      <c r="J991" s="426"/>
      <c r="K991" s="426"/>
      <c r="L991" s="426"/>
      <c r="M991" s="426"/>
      <c r="N991" s="426"/>
      <c r="O991" s="426"/>
      <c r="P991" s="426"/>
      <c r="Q991" s="426"/>
      <c r="R991" s="426"/>
      <c r="S991" s="426"/>
      <c r="T991" s="426"/>
      <c r="U991" s="426"/>
      <c r="V991" s="426"/>
      <c r="W991" s="426"/>
      <c r="X991" s="426"/>
      <c r="Y991" s="426"/>
      <c r="Z991" s="426"/>
    </row>
    <row r="992" spans="1:26" ht="15.75" customHeight="1">
      <c r="A992" s="426"/>
      <c r="B992" s="426"/>
      <c r="C992" s="426"/>
      <c r="D992" s="426"/>
      <c r="E992" s="426"/>
      <c r="F992" s="426"/>
      <c r="G992" s="426"/>
      <c r="H992" s="426"/>
      <c r="I992" s="426"/>
      <c r="J992" s="426"/>
      <c r="K992" s="426"/>
      <c r="L992" s="426"/>
      <c r="M992" s="426"/>
      <c r="N992" s="426"/>
      <c r="O992" s="426"/>
      <c r="P992" s="426"/>
      <c r="Q992" s="426"/>
      <c r="R992" s="426"/>
      <c r="S992" s="426"/>
      <c r="T992" s="426"/>
      <c r="U992" s="426"/>
      <c r="V992" s="426"/>
      <c r="W992" s="426"/>
      <c r="X992" s="426"/>
      <c r="Y992" s="426"/>
      <c r="Z992" s="426"/>
    </row>
    <row r="993" spans="1:26" ht="15.75" customHeight="1">
      <c r="A993" s="426"/>
      <c r="B993" s="426"/>
      <c r="C993" s="426"/>
      <c r="D993" s="426"/>
      <c r="E993" s="426"/>
      <c r="F993" s="426"/>
      <c r="G993" s="426"/>
      <c r="H993" s="426"/>
      <c r="I993" s="426"/>
      <c r="J993" s="426"/>
      <c r="K993" s="426"/>
      <c r="L993" s="426"/>
      <c r="M993" s="426"/>
      <c r="N993" s="426"/>
      <c r="O993" s="426"/>
      <c r="P993" s="426"/>
      <c r="Q993" s="426"/>
      <c r="R993" s="426"/>
      <c r="S993" s="426"/>
      <c r="T993" s="426"/>
      <c r="U993" s="426"/>
      <c r="V993" s="426"/>
      <c r="W993" s="426"/>
      <c r="X993" s="426"/>
      <c r="Y993" s="426"/>
      <c r="Z993" s="426"/>
    </row>
    <row r="994" spans="1:26" ht="15.75" customHeight="1">
      <c r="A994" s="426"/>
      <c r="B994" s="426"/>
      <c r="C994" s="426"/>
      <c r="D994" s="426"/>
      <c r="E994" s="426"/>
      <c r="F994" s="426"/>
      <c r="G994" s="426"/>
      <c r="H994" s="426"/>
      <c r="I994" s="426"/>
      <c r="J994" s="426"/>
      <c r="K994" s="426"/>
      <c r="L994" s="426"/>
      <c r="M994" s="426"/>
      <c r="N994" s="426"/>
      <c r="O994" s="426"/>
      <c r="P994" s="426"/>
      <c r="Q994" s="426"/>
      <c r="R994" s="426"/>
      <c r="S994" s="426"/>
      <c r="T994" s="426"/>
      <c r="U994" s="426"/>
      <c r="V994" s="426"/>
      <c r="W994" s="426"/>
      <c r="X994" s="426"/>
      <c r="Y994" s="426"/>
      <c r="Z994" s="426"/>
    </row>
    <row r="995" spans="1:26" ht="15.75" customHeight="1">
      <c r="A995" s="426"/>
      <c r="B995" s="426"/>
      <c r="C995" s="426"/>
      <c r="D995" s="426"/>
      <c r="E995" s="426"/>
      <c r="F995" s="426"/>
      <c r="G995" s="426"/>
      <c r="H995" s="426"/>
      <c r="I995" s="426"/>
      <c r="J995" s="426"/>
      <c r="K995" s="426"/>
      <c r="L995" s="426"/>
      <c r="M995" s="426"/>
      <c r="N995" s="426"/>
      <c r="O995" s="426"/>
      <c r="P995" s="426"/>
      <c r="Q995" s="426"/>
      <c r="R995" s="426"/>
      <c r="S995" s="426"/>
      <c r="T995" s="426"/>
      <c r="U995" s="426"/>
      <c r="V995" s="426"/>
      <c r="W995" s="426"/>
      <c r="X995" s="426"/>
      <c r="Y995" s="426"/>
      <c r="Z995" s="426"/>
    </row>
    <row r="996" spans="1:26" ht="15.75" customHeight="1">
      <c r="A996" s="426"/>
      <c r="B996" s="426"/>
      <c r="C996" s="426"/>
      <c r="D996" s="426"/>
      <c r="E996" s="426"/>
      <c r="F996" s="426"/>
      <c r="G996" s="426"/>
      <c r="H996" s="426"/>
      <c r="I996" s="426"/>
      <c r="J996" s="426"/>
      <c r="K996" s="426"/>
      <c r="L996" s="426"/>
      <c r="M996" s="426"/>
      <c r="N996" s="426"/>
      <c r="O996" s="426"/>
      <c r="P996" s="426"/>
      <c r="Q996" s="426"/>
      <c r="R996" s="426"/>
      <c r="S996" s="426"/>
      <c r="T996" s="426"/>
      <c r="U996" s="426"/>
      <c r="V996" s="426"/>
      <c r="W996" s="426"/>
      <c r="X996" s="426"/>
      <c r="Y996" s="426"/>
      <c r="Z996" s="426"/>
    </row>
    <row r="997" spans="1:26" ht="15.75" customHeight="1">
      <c r="A997" s="426"/>
      <c r="B997" s="426"/>
      <c r="C997" s="426"/>
      <c r="D997" s="426"/>
      <c r="E997" s="426"/>
      <c r="F997" s="426"/>
      <c r="G997" s="426"/>
      <c r="H997" s="426"/>
      <c r="I997" s="426"/>
      <c r="J997" s="426"/>
      <c r="K997" s="426"/>
      <c r="L997" s="426"/>
      <c r="M997" s="426"/>
      <c r="N997" s="426"/>
      <c r="O997" s="426"/>
      <c r="P997" s="426"/>
      <c r="Q997" s="426"/>
      <c r="R997" s="426"/>
      <c r="S997" s="426"/>
      <c r="T997" s="426"/>
      <c r="U997" s="426"/>
      <c r="V997" s="426"/>
      <c r="W997" s="426"/>
      <c r="X997" s="426"/>
      <c r="Y997" s="426"/>
      <c r="Z997" s="426"/>
    </row>
    <row r="998" spans="1:26" ht="15.75" customHeight="1">
      <c r="A998" s="426"/>
      <c r="B998" s="426"/>
      <c r="C998" s="426"/>
      <c r="D998" s="426"/>
      <c r="E998" s="426"/>
      <c r="F998" s="426"/>
      <c r="G998" s="426"/>
      <c r="H998" s="426"/>
      <c r="I998" s="426"/>
      <c r="J998" s="426"/>
      <c r="K998" s="426"/>
      <c r="L998" s="426"/>
      <c r="M998" s="426"/>
      <c r="N998" s="426"/>
      <c r="O998" s="426"/>
      <c r="P998" s="426"/>
      <c r="Q998" s="426"/>
      <c r="R998" s="426"/>
      <c r="S998" s="426"/>
      <c r="T998" s="426"/>
      <c r="U998" s="426"/>
      <c r="V998" s="426"/>
      <c r="W998" s="426"/>
      <c r="X998" s="426"/>
      <c r="Y998" s="426"/>
      <c r="Z998" s="426"/>
    </row>
    <row r="999" spans="1:26" ht="15.75" customHeight="1">
      <c r="A999" s="426"/>
      <c r="B999" s="426"/>
      <c r="C999" s="426"/>
      <c r="D999" s="426"/>
      <c r="E999" s="426"/>
      <c r="F999" s="426"/>
      <c r="G999" s="426"/>
      <c r="H999" s="426"/>
      <c r="I999" s="426"/>
      <c r="J999" s="426"/>
      <c r="K999" s="426"/>
      <c r="L999" s="426"/>
      <c r="M999" s="426"/>
      <c r="N999" s="426"/>
      <c r="O999" s="426"/>
      <c r="P999" s="426"/>
      <c r="Q999" s="426"/>
      <c r="R999" s="426"/>
      <c r="S999" s="426"/>
      <c r="T999" s="426"/>
      <c r="U999" s="426"/>
      <c r="V999" s="426"/>
      <c r="W999" s="426"/>
      <c r="X999" s="426"/>
      <c r="Y999" s="426"/>
      <c r="Z999" s="426"/>
    </row>
    <row r="1000" spans="1:26" ht="15.75" customHeight="1">
      <c r="A1000" s="426"/>
      <c r="B1000" s="426"/>
      <c r="C1000" s="426"/>
      <c r="D1000" s="426"/>
      <c r="E1000" s="426"/>
      <c r="F1000" s="426"/>
      <c r="G1000" s="426"/>
      <c r="H1000" s="426"/>
      <c r="I1000" s="426"/>
      <c r="J1000" s="426"/>
      <c r="K1000" s="426"/>
      <c r="L1000" s="426"/>
      <c r="M1000" s="426"/>
      <c r="N1000" s="426"/>
      <c r="O1000" s="426"/>
      <c r="P1000" s="426"/>
      <c r="Q1000" s="426"/>
      <c r="R1000" s="426"/>
      <c r="S1000" s="426"/>
      <c r="T1000" s="426"/>
      <c r="U1000" s="426"/>
      <c r="V1000" s="426"/>
      <c r="W1000" s="426"/>
      <c r="X1000" s="426"/>
      <c r="Y1000" s="426"/>
      <c r="Z1000" s="426"/>
    </row>
  </sheetData>
  <mergeCells count="104">
    <mergeCell ref="K61:K62"/>
    <mergeCell ref="Q61:Q62"/>
    <mergeCell ref="S61:S62"/>
    <mergeCell ref="T61:T62"/>
    <mergeCell ref="U61:U62"/>
    <mergeCell ref="V61:V62"/>
    <mergeCell ref="V63:V73"/>
    <mergeCell ref="D61:D62"/>
    <mergeCell ref="E61:E62"/>
    <mergeCell ref="F61:F62"/>
    <mergeCell ref="H61:H62"/>
    <mergeCell ref="I61:I62"/>
    <mergeCell ref="J61:J62"/>
    <mergeCell ref="K63:K73"/>
    <mergeCell ref="E76:E77"/>
    <mergeCell ref="F76:F77"/>
    <mergeCell ref="H76:H77"/>
    <mergeCell ref="I76:I77"/>
    <mergeCell ref="J76:J77"/>
    <mergeCell ref="K76:K77"/>
    <mergeCell ref="K78:K88"/>
    <mergeCell ref="D76:D77"/>
    <mergeCell ref="D91:D92"/>
    <mergeCell ref="E91:E92"/>
    <mergeCell ref="F91:F92"/>
    <mergeCell ref="K153:K159"/>
    <mergeCell ref="J91:J92"/>
    <mergeCell ref="K91:K92"/>
    <mergeCell ref="K93:K103"/>
    <mergeCell ref="I106:I107"/>
    <mergeCell ref="J106:J107"/>
    <mergeCell ref="K106:K107"/>
    <mergeCell ref="K108:K118"/>
    <mergeCell ref="D106:D107"/>
    <mergeCell ref="E106:E107"/>
    <mergeCell ref="F106:F107"/>
    <mergeCell ref="H106:H107"/>
    <mergeCell ref="H121:H122"/>
    <mergeCell ref="I121:I122"/>
    <mergeCell ref="J121:J122"/>
    <mergeCell ref="K121:K122"/>
    <mergeCell ref="K123:K133"/>
    <mergeCell ref="F136:F137"/>
    <mergeCell ref="H136:H137"/>
    <mergeCell ref="I136:I137"/>
    <mergeCell ref="J136:J137"/>
    <mergeCell ref="K136:K137"/>
    <mergeCell ref="B151:B152"/>
    <mergeCell ref="D151:D152"/>
    <mergeCell ref="E151:E152"/>
    <mergeCell ref="F151:F152"/>
    <mergeCell ref="H151:H152"/>
    <mergeCell ref="I151:I152"/>
    <mergeCell ref="J151:J152"/>
    <mergeCell ref="K151:K152"/>
    <mergeCell ref="K138:K148"/>
    <mergeCell ref="B106:B107"/>
    <mergeCell ref="B121:B122"/>
    <mergeCell ref="D121:D122"/>
    <mergeCell ref="E121:E122"/>
    <mergeCell ref="F121:F122"/>
    <mergeCell ref="B136:B137"/>
    <mergeCell ref="D136:D137"/>
    <mergeCell ref="D170:E170"/>
    <mergeCell ref="A1:J1"/>
    <mergeCell ref="E9:F9"/>
    <mergeCell ref="I9:J9"/>
    <mergeCell ref="E10:F10"/>
    <mergeCell ref="I10:J10"/>
    <mergeCell ref="B11:B12"/>
    <mergeCell ref="B26:B27"/>
    <mergeCell ref="B46:B47"/>
    <mergeCell ref="F46:F47"/>
    <mergeCell ref="H46:H47"/>
    <mergeCell ref="B61:B62"/>
    <mergeCell ref="B76:B77"/>
    <mergeCell ref="B91:B92"/>
    <mergeCell ref="H91:H92"/>
    <mergeCell ref="I91:I92"/>
    <mergeCell ref="E136:E137"/>
    <mergeCell ref="K12:K23"/>
    <mergeCell ref="I25:J25"/>
    <mergeCell ref="K28:K43"/>
    <mergeCell ref="O45:P45"/>
    <mergeCell ref="S45:T45"/>
    <mergeCell ref="K48:K58"/>
    <mergeCell ref="V48:V58"/>
    <mergeCell ref="D26:D27"/>
    <mergeCell ref="E26:E27"/>
    <mergeCell ref="F26:F27"/>
    <mergeCell ref="H26:H27"/>
    <mergeCell ref="I26:I27"/>
    <mergeCell ref="J26:J27"/>
    <mergeCell ref="K26:K27"/>
    <mergeCell ref="I46:I47"/>
    <mergeCell ref="J46:J47"/>
    <mergeCell ref="K46:K47"/>
    <mergeCell ref="Q46:Q47"/>
    <mergeCell ref="S46:S47"/>
    <mergeCell ref="T46:T47"/>
    <mergeCell ref="U46:U47"/>
    <mergeCell ref="V46:V47"/>
    <mergeCell ref="D46:D47"/>
    <mergeCell ref="E46:E47"/>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U1000"/>
  <sheetViews>
    <sheetView showGridLines="0" workbookViewId="0"/>
  </sheetViews>
  <sheetFormatPr defaultColWidth="12.5703125" defaultRowHeight="15" customHeight="1"/>
  <cols>
    <col min="1" max="1" width="8.5703125" customWidth="1"/>
    <col min="2" max="2" width="97.42578125" customWidth="1"/>
    <col min="3" max="3" width="65.140625" customWidth="1"/>
    <col min="4" max="5" width="3" customWidth="1"/>
    <col min="6" max="6" width="53" customWidth="1"/>
    <col min="7" max="12" width="8.5703125" customWidth="1"/>
    <col min="13" max="13" width="33.42578125" customWidth="1"/>
    <col min="14" max="14" width="8.5703125" customWidth="1"/>
    <col min="15" max="15" width="121.42578125" customWidth="1"/>
    <col min="16" max="26" width="8.5703125" customWidth="1"/>
  </cols>
  <sheetData>
    <row r="1" spans="1:21" ht="12.75" customHeight="1">
      <c r="M1" s="73"/>
      <c r="O1" s="74"/>
      <c r="U1" s="73"/>
    </row>
    <row r="2" spans="1:21" ht="12.75" customHeight="1">
      <c r="M2" s="74"/>
      <c r="O2" s="74"/>
    </row>
    <row r="3" spans="1:21" ht="12.75" customHeight="1">
      <c r="M3" s="73"/>
      <c r="O3" s="74"/>
    </row>
    <row r="4" spans="1:21" ht="12.75" customHeight="1">
      <c r="M4" s="73"/>
      <c r="O4" s="74"/>
    </row>
    <row r="5" spans="1:21" ht="12.75" customHeight="1">
      <c r="M5" s="73"/>
      <c r="O5" s="74"/>
    </row>
    <row r="6" spans="1:21" ht="12.75" customHeight="1">
      <c r="M6" s="73"/>
      <c r="O6" s="74"/>
    </row>
    <row r="7" spans="1:21" ht="12.75" customHeight="1">
      <c r="C7" s="75"/>
      <c r="M7" s="73"/>
      <c r="O7" s="74"/>
    </row>
    <row r="8" spans="1:21" ht="12.75" customHeight="1">
      <c r="C8" s="76"/>
      <c r="M8" s="73"/>
      <c r="O8" s="74"/>
    </row>
    <row r="9" spans="1:21" ht="12.75" customHeight="1">
      <c r="C9" s="77"/>
      <c r="M9" s="73"/>
      <c r="O9" s="74"/>
    </row>
    <row r="10" spans="1:21" ht="12.75" customHeight="1">
      <c r="C10" s="77"/>
      <c r="M10" s="73"/>
      <c r="O10" s="74"/>
    </row>
    <row r="11" spans="1:21" ht="12.75" customHeight="1">
      <c r="C11" s="77"/>
      <c r="M11" s="73"/>
      <c r="O11" s="78"/>
    </row>
    <row r="12" spans="1:21" ht="12.75" customHeight="1">
      <c r="C12" s="77"/>
      <c r="M12" s="73"/>
      <c r="O12" s="78"/>
    </row>
    <row r="13" spans="1:21" ht="15" customHeight="1">
      <c r="A13" s="79"/>
      <c r="C13" s="77"/>
      <c r="M13" s="73"/>
      <c r="O13" s="78"/>
    </row>
    <row r="14" spans="1:21" ht="12.75" customHeight="1">
      <c r="C14" s="25"/>
      <c r="M14" s="73"/>
      <c r="O14" s="78"/>
    </row>
    <row r="15" spans="1:21" ht="12.75" customHeight="1">
      <c r="A15" s="25">
        <v>1</v>
      </c>
      <c r="B15" s="74" t="s">
        <v>149</v>
      </c>
      <c r="C15" s="5"/>
      <c r="D15" s="5"/>
      <c r="E15" s="25">
        <v>20</v>
      </c>
      <c r="F15" s="73" t="s">
        <v>150</v>
      </c>
      <c r="G15" s="5"/>
      <c r="M15" s="73"/>
      <c r="O15" s="78"/>
    </row>
    <row r="16" spans="1:21" ht="12.75" customHeight="1">
      <c r="A16" s="25">
        <v>2</v>
      </c>
      <c r="B16" s="74" t="s">
        <v>151</v>
      </c>
      <c r="C16" s="6"/>
      <c r="E16" s="25">
        <v>21</v>
      </c>
      <c r="F16" s="73" t="s">
        <v>152</v>
      </c>
      <c r="G16" s="6"/>
      <c r="M16" s="73"/>
      <c r="O16" s="78"/>
    </row>
    <row r="17" spans="1:15" ht="12.75" customHeight="1">
      <c r="A17" s="25">
        <v>3</v>
      </c>
      <c r="B17" s="74" t="s">
        <v>153</v>
      </c>
      <c r="C17" s="6"/>
      <c r="E17" s="25">
        <v>22</v>
      </c>
      <c r="F17" s="73" t="s">
        <v>154</v>
      </c>
      <c r="G17" s="6"/>
      <c r="M17" s="73"/>
      <c r="O17" s="78"/>
    </row>
    <row r="18" spans="1:15" ht="12.75" customHeight="1">
      <c r="A18" s="25">
        <v>4</v>
      </c>
      <c r="B18" s="74" t="s">
        <v>155</v>
      </c>
      <c r="C18" s="6"/>
      <c r="E18" s="25">
        <v>23</v>
      </c>
      <c r="F18" s="73" t="s">
        <v>156</v>
      </c>
      <c r="G18" s="6"/>
      <c r="M18" s="73"/>
      <c r="O18" s="78"/>
    </row>
    <row r="19" spans="1:15" ht="12.75" customHeight="1">
      <c r="A19" s="25">
        <v>5</v>
      </c>
      <c r="B19" s="74" t="s">
        <v>157</v>
      </c>
      <c r="C19" s="6"/>
      <c r="E19" s="25">
        <v>24</v>
      </c>
      <c r="F19" s="73" t="s">
        <v>158</v>
      </c>
      <c r="G19" s="6"/>
      <c r="M19" s="73"/>
      <c r="O19" s="78"/>
    </row>
    <row r="20" spans="1:15" ht="12.75" customHeight="1">
      <c r="A20" s="25">
        <v>6</v>
      </c>
      <c r="B20" s="74" t="s">
        <v>159</v>
      </c>
      <c r="C20" s="6"/>
      <c r="E20" s="25">
        <v>25</v>
      </c>
      <c r="F20" s="73" t="s">
        <v>160</v>
      </c>
      <c r="G20" s="6"/>
      <c r="M20" s="73"/>
      <c r="O20" s="78"/>
    </row>
    <row r="21" spans="1:15" ht="12.75" customHeight="1">
      <c r="A21" s="25">
        <v>7</v>
      </c>
      <c r="B21" s="74" t="s">
        <v>161</v>
      </c>
      <c r="C21" s="6"/>
      <c r="E21" s="25">
        <v>26</v>
      </c>
      <c r="F21" s="73" t="s">
        <v>162</v>
      </c>
      <c r="G21" s="6"/>
      <c r="M21" s="73"/>
      <c r="O21" s="78"/>
    </row>
    <row r="22" spans="1:15" ht="12.75" customHeight="1">
      <c r="A22" s="25">
        <v>8</v>
      </c>
      <c r="B22" s="74" t="s">
        <v>163</v>
      </c>
      <c r="C22" s="6"/>
      <c r="E22" s="25">
        <v>27</v>
      </c>
      <c r="F22" s="73" t="s">
        <v>164</v>
      </c>
      <c r="G22" s="6"/>
      <c r="M22" s="73"/>
      <c r="O22" s="78"/>
    </row>
    <row r="23" spans="1:15" ht="12.75" customHeight="1">
      <c r="A23" s="25">
        <v>9</v>
      </c>
      <c r="B23" s="74" t="s">
        <v>165</v>
      </c>
      <c r="C23" s="6"/>
      <c r="E23" s="25">
        <v>28</v>
      </c>
      <c r="F23" s="73" t="s">
        <v>164</v>
      </c>
      <c r="G23" s="6"/>
      <c r="L23" s="80"/>
      <c r="M23" s="73"/>
      <c r="O23" s="78"/>
    </row>
    <row r="24" spans="1:15" ht="12.75" customHeight="1">
      <c r="A24" s="25">
        <v>10</v>
      </c>
      <c r="B24" s="74" t="s">
        <v>166</v>
      </c>
      <c r="C24" s="6"/>
      <c r="E24" s="25">
        <v>29</v>
      </c>
      <c r="F24" s="73" t="s">
        <v>167</v>
      </c>
      <c r="G24" s="6"/>
      <c r="L24" s="80"/>
      <c r="M24" s="73"/>
      <c r="O24" s="74"/>
    </row>
    <row r="25" spans="1:15" ht="12.75" customHeight="1">
      <c r="A25" s="25">
        <v>11</v>
      </c>
      <c r="B25" s="74" t="s">
        <v>168</v>
      </c>
      <c r="C25" s="6"/>
      <c r="E25" s="25">
        <v>30</v>
      </c>
      <c r="F25" s="73" t="s">
        <v>169</v>
      </c>
      <c r="G25" s="6"/>
      <c r="L25" s="80"/>
      <c r="M25" s="73"/>
      <c r="O25" s="74"/>
    </row>
    <row r="26" spans="1:15" ht="12.75" customHeight="1">
      <c r="A26" s="25">
        <v>12</v>
      </c>
      <c r="B26" s="78" t="s">
        <v>170</v>
      </c>
      <c r="C26" s="6"/>
      <c r="E26" s="25">
        <v>31</v>
      </c>
      <c r="F26" s="73" t="s">
        <v>171</v>
      </c>
      <c r="G26" s="6"/>
      <c r="L26" s="80"/>
      <c r="M26" s="73"/>
      <c r="O26" s="74"/>
    </row>
    <row r="27" spans="1:15" ht="12.75" customHeight="1">
      <c r="A27" s="25">
        <v>13</v>
      </c>
      <c r="B27" s="78" t="s">
        <v>172</v>
      </c>
      <c r="C27" s="6"/>
      <c r="E27" s="25">
        <v>32</v>
      </c>
      <c r="F27" s="73" t="s">
        <v>173</v>
      </c>
      <c r="G27" s="6"/>
      <c r="L27" s="80"/>
      <c r="M27" s="73"/>
      <c r="O27" s="74"/>
    </row>
    <row r="28" spans="1:15" ht="12.75" customHeight="1">
      <c r="A28" s="25">
        <v>14</v>
      </c>
      <c r="B28" s="78" t="s">
        <v>174</v>
      </c>
      <c r="C28" s="6"/>
      <c r="E28" s="25">
        <v>33</v>
      </c>
      <c r="F28" s="73" t="s">
        <v>175</v>
      </c>
      <c r="G28" s="81"/>
      <c r="L28" s="80"/>
      <c r="M28" s="73"/>
      <c r="O28" s="74"/>
    </row>
    <row r="29" spans="1:15" ht="12.75" customHeight="1">
      <c r="A29" s="25">
        <v>15</v>
      </c>
      <c r="B29" s="74" t="s">
        <v>176</v>
      </c>
      <c r="C29" s="6"/>
      <c r="E29" s="25">
        <v>34</v>
      </c>
      <c r="F29" s="73" t="s">
        <v>177</v>
      </c>
      <c r="G29" s="81"/>
      <c r="L29" s="80"/>
      <c r="M29" s="73"/>
      <c r="O29" s="73"/>
    </row>
    <row r="30" spans="1:15" ht="12.75" customHeight="1">
      <c r="A30" s="25">
        <v>16</v>
      </c>
      <c r="B30" s="74" t="s">
        <v>178</v>
      </c>
      <c r="C30" s="6"/>
      <c r="E30" s="25">
        <v>35</v>
      </c>
      <c r="F30" s="73" t="s">
        <v>179</v>
      </c>
      <c r="G30" s="81"/>
      <c r="L30" s="80"/>
      <c r="M30" s="73"/>
      <c r="O30" s="73"/>
    </row>
    <row r="31" spans="1:15" ht="12.75" customHeight="1">
      <c r="A31" s="25">
        <v>17</v>
      </c>
      <c r="B31" s="74" t="s">
        <v>180</v>
      </c>
      <c r="C31" s="6"/>
      <c r="E31" s="25">
        <v>36</v>
      </c>
      <c r="F31" s="73" t="s">
        <v>181</v>
      </c>
      <c r="G31" s="6"/>
      <c r="L31" s="80"/>
      <c r="M31" s="73"/>
      <c r="O31" s="73"/>
    </row>
    <row r="32" spans="1:15" ht="12.75" customHeight="1">
      <c r="A32" s="25">
        <v>18</v>
      </c>
      <c r="B32" s="74" t="s">
        <v>182</v>
      </c>
      <c r="C32" s="6"/>
      <c r="E32" s="25">
        <v>37</v>
      </c>
      <c r="F32" s="73" t="s">
        <v>183</v>
      </c>
      <c r="G32" s="6"/>
      <c r="L32" s="80"/>
      <c r="M32" s="73"/>
      <c r="O32" s="73"/>
    </row>
    <row r="33" spans="1:15" ht="12.75" customHeight="1">
      <c r="A33" s="25">
        <v>19</v>
      </c>
      <c r="B33" s="74" t="s">
        <v>184</v>
      </c>
      <c r="C33" s="82"/>
      <c r="E33" s="25">
        <v>38</v>
      </c>
      <c r="F33" s="73" t="s">
        <v>185</v>
      </c>
      <c r="G33" s="6"/>
      <c r="M33" s="73"/>
      <c r="O33" s="73"/>
    </row>
    <row r="34" spans="1:15" ht="12.75" customHeight="1">
      <c r="A34" s="25"/>
      <c r="E34" s="25">
        <v>39</v>
      </c>
      <c r="F34" s="73" t="s">
        <v>186</v>
      </c>
      <c r="M34" s="73"/>
      <c r="O34" s="73"/>
    </row>
    <row r="35" spans="1:15" ht="12.75" customHeight="1">
      <c r="A35" s="25"/>
      <c r="E35" s="25">
        <v>40</v>
      </c>
      <c r="F35" s="73" t="s">
        <v>187</v>
      </c>
      <c r="M35" s="73"/>
      <c r="O35" s="73"/>
    </row>
    <row r="36" spans="1:15" ht="12.75" customHeight="1">
      <c r="A36" s="25"/>
      <c r="E36" s="25"/>
      <c r="F36" s="73"/>
      <c r="M36" s="73"/>
      <c r="O36" s="73"/>
    </row>
    <row r="37" spans="1:15" ht="12.75" customHeight="1">
      <c r="A37" s="25"/>
      <c r="C37" s="22"/>
      <c r="E37" s="25"/>
      <c r="F37" s="25"/>
      <c r="M37" s="73"/>
      <c r="O37" s="73"/>
    </row>
    <row r="38" spans="1:15" ht="12.75" customHeight="1">
      <c r="A38" s="25"/>
      <c r="E38" s="25"/>
      <c r="F38" s="25"/>
      <c r="M38" s="73"/>
      <c r="O38" s="73"/>
    </row>
    <row r="39" spans="1:15" ht="12.75" customHeight="1">
      <c r="A39" s="25"/>
      <c r="C39" s="25"/>
      <c r="D39" s="73"/>
      <c r="E39" s="25"/>
      <c r="F39" s="73"/>
      <c r="M39" s="73"/>
      <c r="O39" s="73"/>
    </row>
    <row r="40" spans="1:15" ht="12.75" customHeight="1">
      <c r="A40" s="25"/>
      <c r="C40" s="25"/>
      <c r="D40" s="73"/>
      <c r="E40" s="25"/>
      <c r="F40" s="6"/>
      <c r="I40" s="22"/>
      <c r="M40" s="73"/>
      <c r="O40" s="73"/>
    </row>
    <row r="41" spans="1:15" ht="12.75" customHeight="1">
      <c r="A41" s="25"/>
      <c r="C41" s="25"/>
      <c r="D41" s="73"/>
      <c r="E41" s="25"/>
      <c r="G41" s="25"/>
      <c r="H41" s="25"/>
      <c r="M41" s="73"/>
      <c r="O41" s="73"/>
    </row>
    <row r="42" spans="1:15" ht="115.5" customHeight="1">
      <c r="A42" s="83" t="s">
        <v>146</v>
      </c>
      <c r="B42" s="646" t="s">
        <v>188</v>
      </c>
      <c r="C42" s="631"/>
      <c r="D42" s="631"/>
      <c r="E42" s="631"/>
      <c r="F42" s="631"/>
      <c r="G42" s="25"/>
      <c r="H42" s="25"/>
      <c r="M42" s="73"/>
      <c r="O42" s="73"/>
    </row>
    <row r="43" spans="1:15" ht="12.75" customHeight="1">
      <c r="A43" s="84"/>
      <c r="C43" s="25"/>
      <c r="D43" s="25"/>
      <c r="E43" s="25"/>
      <c r="G43" s="25"/>
      <c r="H43" s="25"/>
      <c r="M43" s="73"/>
      <c r="O43" s="73"/>
    </row>
    <row r="44" spans="1:15" ht="12.75" customHeight="1">
      <c r="A44" s="25"/>
      <c r="C44" s="25"/>
      <c r="D44" s="25"/>
      <c r="E44" s="25"/>
      <c r="G44" s="25"/>
      <c r="H44" s="25"/>
      <c r="M44" s="73"/>
      <c r="O44" s="73"/>
    </row>
    <row r="45" spans="1:15" ht="12.75" customHeight="1">
      <c r="A45" s="25"/>
      <c r="D45" s="25"/>
      <c r="G45" s="25"/>
      <c r="H45" s="25"/>
      <c r="M45" s="73"/>
      <c r="O45" s="73"/>
    </row>
    <row r="46" spans="1:15" ht="12.75" customHeight="1">
      <c r="A46" s="25"/>
      <c r="D46" s="25"/>
      <c r="G46" s="25"/>
      <c r="H46" s="25"/>
      <c r="M46" s="73"/>
      <c r="O46" s="73"/>
    </row>
    <row r="47" spans="1:15" ht="12.75" customHeight="1">
      <c r="A47" s="25"/>
      <c r="D47" s="25"/>
      <c r="M47" s="73"/>
      <c r="O47" s="73"/>
    </row>
    <row r="48" spans="1:15" ht="12.75" customHeight="1">
      <c r="A48" s="25"/>
      <c r="D48" s="73"/>
      <c r="M48" s="73"/>
      <c r="O48" s="73"/>
    </row>
    <row r="49" spans="1:15" ht="12.75" customHeight="1">
      <c r="A49" s="25"/>
      <c r="D49" s="73"/>
      <c r="M49" s="73"/>
      <c r="O49" s="73"/>
    </row>
    <row r="50" spans="1:15" ht="12.75" customHeight="1">
      <c r="D50" s="73"/>
      <c r="M50" s="73"/>
      <c r="O50" s="73"/>
    </row>
    <row r="51" spans="1:15" ht="12.75" customHeight="1">
      <c r="D51" s="73"/>
      <c r="G51" s="6"/>
      <c r="M51" s="73"/>
      <c r="O51" s="73"/>
    </row>
    <row r="52" spans="1:15" ht="12.75" customHeight="1">
      <c r="D52" s="73"/>
      <c r="F52" s="6"/>
      <c r="M52" s="73"/>
      <c r="O52" s="73"/>
    </row>
    <row r="53" spans="1:15" ht="12.75" customHeight="1">
      <c r="D53" s="73"/>
      <c r="F53" s="6"/>
      <c r="M53" s="73"/>
      <c r="O53" s="25"/>
    </row>
    <row r="54" spans="1:15" ht="12.75" customHeight="1">
      <c r="F54" s="6"/>
      <c r="M54" s="73"/>
    </row>
    <row r="55" spans="1:15" ht="12.75" customHeight="1">
      <c r="M55" s="73"/>
    </row>
    <row r="56" spans="1:15" ht="12.75" customHeight="1">
      <c r="M56" s="73"/>
    </row>
    <row r="57" spans="1:15" ht="12.75" customHeight="1"/>
    <row r="58" spans="1:15" ht="12.75" customHeight="1"/>
    <row r="59" spans="1:15" ht="12.75" customHeight="1"/>
    <row r="60" spans="1:15" ht="12.75" customHeight="1"/>
    <row r="61" spans="1:15" ht="12.75" customHeight="1"/>
    <row r="62" spans="1:15" ht="12.75" customHeight="1"/>
    <row r="63" spans="1:15" ht="12.75" customHeight="1"/>
    <row r="64" spans="1:15"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B42:F42"/>
  </mergeCells>
  <hyperlinks>
    <hyperlink ref="B15" location="'LDC Info'!A1" display="LDC Information Sheet" xr:uid="{00000000-0004-0000-0200-000000000000}"/>
    <hyperlink ref="F15" location="null!A1" display="App.2-G: Service Reliability Indicators" xr:uid="{00000000-0004-0000-0200-000001000000}"/>
    <hyperlink ref="B16" location="Index!A1" display="Index" xr:uid="{00000000-0004-0000-0200-000002000000}"/>
    <hyperlink ref="F16" location="null!A1" display="App.2-H: Other Operating Revenue" xr:uid="{00000000-0004-0000-0200-000003000000}"/>
    <hyperlink ref="B17" location="'COS Flowchart'!A1" display="Cost of Service Application Flowchart" xr:uid="{00000000-0004-0000-0200-000004000000}"/>
    <hyperlink ref="F17" location="null!A1" display="App.2-I: Load Forecast CDM Adjustment Workform" xr:uid="{00000000-0004-0000-0200-000005000000}"/>
    <hyperlink ref="B18" location="'List of Key References'!A1" display="List of Key References" xr:uid="{00000000-0004-0000-0200-000006000000}"/>
    <hyperlink ref="F18" location="'App.2-IA_Load_Forecast_Instrct'!A1" display="App.2-IA: Load Forecast Data Instructions" xr:uid="{00000000-0004-0000-0200-000007000000}"/>
    <hyperlink ref="B19" location="null!A1" display="App.2-A: List of Requested Approvals" xr:uid="{00000000-0004-0000-0200-000008000000}"/>
    <hyperlink ref="F19" location="'App.2-IB_Load_Forecast_Analysis'!A1" display="App.2-IB:  Actual and Forecast Load and Customer Data" xr:uid="{00000000-0004-0000-0200-000009000000}"/>
    <hyperlink ref="B20" location="'App.2-AA_Capital Projects'!A1" display="App.2-AA: Capital Projects Table" xr:uid="{00000000-0004-0000-0200-00000A000000}"/>
    <hyperlink ref="F20" location="null!A1" display="App.2-JA: OM&amp;A Summary Analysis" xr:uid="{00000000-0004-0000-0200-00000B000000}"/>
    <hyperlink ref="B21" location="'App.2-AB_Capital Expenditures'!A1" display="App.2-AB: Capital Expenditures" xr:uid="{00000000-0004-0000-0200-00000C000000}"/>
    <hyperlink ref="F21" location="null!A1" display="App.2-JB: Recoverable OM&amp;A Cost Driver Table" xr:uid="{00000000-0004-0000-0200-00000D000000}"/>
    <hyperlink ref="B22" location="null!A1" display="App. 2-AC: Customer Engagement Worksheet" xr:uid="{00000000-0004-0000-0200-00000E000000}"/>
    <hyperlink ref="F22" location="null!A1" display="App.2-JC: OM&amp;A Programs Table" xr:uid="{00000000-0004-0000-0200-00000F000000}"/>
    <hyperlink ref="B23" location="'App.2-B_Acctg Instructions'!A1" display="App.2-B: General Accounting Instructions" xr:uid="{00000000-0004-0000-0200-000010000000}"/>
    <hyperlink ref="F23" location="null!Print_Area" display="App.2-JC: OM&amp;A Programs Table" xr:uid="{00000000-0004-0000-0200-000011000000}"/>
    <hyperlink ref="B24" location="null!A1" display="App.2-BA: Fixed Asset Continuity Schedule" xr:uid="{00000000-0004-0000-0200-000012000000}"/>
    <hyperlink ref="F24" location="null!A1" display="App.2-L: Recoverable OM&amp;A Cost per Customer and per FTE" xr:uid="{00000000-0004-0000-0200-000013000000}"/>
    <hyperlink ref="B25" location="null!A1" display="Appendix 2-BB: Service Life Comparison" xr:uid="{00000000-0004-0000-0200-000014000000}"/>
    <hyperlink ref="F25" location="null!A1" display="App.2-M: Regulatory Costs Schedule" xr:uid="{00000000-0004-0000-0200-000015000000}"/>
    <hyperlink ref="B26" location="null!A1" display="App.2-C_DepExp: Depreciation and Amortization Expense" xr:uid="{00000000-0004-0000-0200-000016000000}"/>
    <hyperlink ref="F26" location="null!A1" display="App.2-N: Shared Servcies and Corporate Cost Allocation" xr:uid="{00000000-0004-0000-0200-000017000000}"/>
    <hyperlink ref="B27" location="null!A1" display="App.2-D: Overhead Expenses" xr:uid="{00000000-0004-0000-0200-000018000000}"/>
    <hyperlink ref="F27" location="'App.2-OA Capital Structure'!A1" display="App.2-OA: Capital Structure and Cost of Capital" xr:uid="{00000000-0004-0000-0200-000019000000}"/>
    <hyperlink ref="B28" location="null!A1" display="App.2-EA: Account 1575 PP&amp;E Deferral Account (2015 IFRS Adopters)" xr:uid="{00000000-0004-0000-0200-00001A000000}"/>
    <hyperlink ref="F28" location="'App.2-OB_Debt Instruments'!A1" display="App.2-OB: Debt Instruments" xr:uid="{00000000-0004-0000-0200-00001B000000}"/>
    <hyperlink ref="B29" location="null!A1" display="App.2-EB: Account 1576 - Accounting Changes Under CGAAP (2012 Changes)" xr:uid="{00000000-0004-0000-0200-00001C000000}"/>
    <hyperlink ref="F29" location="null!A1" display="App.2-Q: Cost of Serving Embedded Distributor(s)" xr:uid="{00000000-0004-0000-0200-00001D000000}"/>
    <hyperlink ref="B30" location="null!A1" display="App.2-EC: Account 1576 - Accounting Changes Under CGAAP (2013 Changes)" xr:uid="{00000000-0004-0000-0200-00001E000000}"/>
    <hyperlink ref="F30" location="null!A1" display="App.2-R: Loss Factors" xr:uid="{00000000-0004-0000-0200-00001F000000}"/>
    <hyperlink ref="B31" location="null!A1" display="App.2-FA: Renewable Generation Connection Investment Summary" xr:uid="{00000000-0004-0000-0200-000020000000}"/>
    <hyperlink ref="F31" location="null!A1" display="App.2-S: Stranded Meter Treatment" xr:uid="{00000000-0004-0000-0200-000021000000}"/>
    <hyperlink ref="B32" location="null!A1" display="App.2-FB: Calculation of Renewable Generation Connection Direct Benefits/Provincial Amount: Renewable Enabling Improvement Investments" xr:uid="{00000000-0004-0000-0200-000022000000}"/>
    <hyperlink ref="F32" location="null!A1" display="App.2-Y: Transition to MIFRS Summary Impact" xr:uid="{00000000-0004-0000-0200-000023000000}"/>
    <hyperlink ref="B33" location="null!A1" display="App.2-FC: Calculation of Renewable Generation Connection Direct Benefits/Provincial Amount: Renewable Expansion Investments" xr:uid="{00000000-0004-0000-0200-000024000000}"/>
    <hyperlink ref="F33" location="null!A1" display="App.2-YA: One-Time Incremental IFRS Transition Costs" xr:uid="{00000000-0004-0000-0200-000025000000}"/>
    <hyperlink ref="F34" location="null!A1" display="App.2-ZA: Commodity Expense" xr:uid="{00000000-0004-0000-0200-000026000000}"/>
    <hyperlink ref="F35" location="null!A1" display="App.2-ZB: Cost of Power" xr:uid="{00000000-0004-0000-0200-000027000000}"/>
  </hyperlinks>
  <pageMargins left="0.75" right="0.75" top="1" bottom="1"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B1:J1000"/>
  <sheetViews>
    <sheetView showGridLines="0" workbookViewId="0"/>
  </sheetViews>
  <sheetFormatPr defaultColWidth="12.5703125" defaultRowHeight="15" customHeight="1"/>
  <cols>
    <col min="1" max="1" width="2.5703125" customWidth="1"/>
    <col min="2" max="2" width="81.5703125" customWidth="1"/>
    <col min="3" max="5" width="9.42578125" customWidth="1"/>
    <col min="6" max="6" width="12.5703125" customWidth="1"/>
    <col min="7" max="7" width="10.5703125" customWidth="1"/>
    <col min="8" max="26" width="9.42578125" customWidth="1"/>
  </cols>
  <sheetData>
    <row r="1" spans="2:10" ht="12.75" customHeight="1"/>
    <row r="2" spans="2:10" ht="12.75" customHeight="1"/>
    <row r="3" spans="2:10" ht="12.75" customHeight="1">
      <c r="B3" s="647"/>
      <c r="C3" s="631"/>
      <c r="D3" s="631"/>
      <c r="E3" s="631"/>
      <c r="F3" s="631"/>
      <c r="G3" s="631"/>
    </row>
    <row r="4" spans="2:10" ht="12.75" customHeight="1">
      <c r="B4" s="647" t="s">
        <v>189</v>
      </c>
      <c r="C4" s="631"/>
      <c r="D4" s="631"/>
      <c r="E4" s="631"/>
      <c r="F4" s="631"/>
      <c r="G4" s="631"/>
    </row>
    <row r="5" spans="2:10" ht="12.75" customHeight="1"/>
    <row r="6" spans="2:10" ht="51" customHeight="1">
      <c r="B6" s="648" t="s">
        <v>190</v>
      </c>
      <c r="C6" s="631"/>
      <c r="D6" s="631"/>
      <c r="E6" s="631"/>
      <c r="F6" s="631"/>
      <c r="G6" s="631"/>
      <c r="J6" s="86"/>
    </row>
    <row r="7" spans="2:10" ht="12.75" customHeight="1"/>
    <row r="8" spans="2:10" ht="12.75" customHeight="1"/>
    <row r="9" spans="2:10" ht="12.75" customHeight="1"/>
    <row r="10" spans="2:10" ht="12.75" customHeight="1"/>
    <row r="11" spans="2:10" ht="12.75" customHeight="1"/>
    <row r="12" spans="2:10" ht="12.75" customHeight="1"/>
    <row r="13" spans="2:10" ht="12.75" customHeight="1"/>
    <row r="14" spans="2:10" ht="12.75" customHeight="1"/>
    <row r="15" spans="2:10" ht="12.75" customHeight="1"/>
    <row r="16" spans="2:10"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3:G3"/>
    <mergeCell ref="B4:G4"/>
    <mergeCell ref="B6:G6"/>
  </mergeCells>
  <pageMargins left="0.75" right="0.75" top="1" bottom="1"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1000"/>
  <sheetViews>
    <sheetView showGridLines="0" workbookViewId="0"/>
  </sheetViews>
  <sheetFormatPr defaultColWidth="12.5703125" defaultRowHeight="15" customHeight="1"/>
  <cols>
    <col min="1" max="26" width="9.140625" customWidth="1"/>
  </cols>
  <sheetData>
    <row r="1" spans="1:1" ht="12.75" customHeight="1">
      <c r="A1" s="87" t="s">
        <v>191</v>
      </c>
    </row>
    <row r="2" spans="1:1" ht="12.75" customHeight="1">
      <c r="A2" s="88"/>
    </row>
    <row r="3" spans="1:1" ht="12.75" customHeight="1">
      <c r="A3" s="89" t="s">
        <v>192</v>
      </c>
    </row>
    <row r="4" spans="1:1" ht="12.75" customHeight="1">
      <c r="A4" s="89"/>
    </row>
    <row r="5" spans="1:1" ht="12.75" customHeight="1">
      <c r="A5" s="90" t="s">
        <v>193</v>
      </c>
    </row>
    <row r="6" spans="1:1" ht="12.75" customHeight="1">
      <c r="A6" s="91"/>
    </row>
    <row r="7" spans="1:1" ht="12.75" customHeight="1">
      <c r="A7" s="90" t="s">
        <v>194</v>
      </c>
    </row>
    <row r="8" spans="1:1" ht="12.75" customHeight="1">
      <c r="A8" s="91"/>
    </row>
    <row r="9" spans="1:1" ht="12.75" customHeight="1">
      <c r="A9" s="89" t="s">
        <v>195</v>
      </c>
    </row>
    <row r="10" spans="1:1" ht="12.75" customHeight="1">
      <c r="A10" s="92"/>
    </row>
    <row r="11" spans="1:1" ht="12.75" customHeight="1">
      <c r="A11" s="90" t="s">
        <v>196</v>
      </c>
    </row>
    <row r="12" spans="1:1" ht="12.75" customHeight="1">
      <c r="A12" s="91"/>
    </row>
    <row r="13" spans="1:1" ht="12.75" customHeight="1">
      <c r="A13" s="90" t="s">
        <v>197</v>
      </c>
    </row>
    <row r="14" spans="1:1" ht="12.75" customHeight="1">
      <c r="A14" s="93"/>
    </row>
    <row r="15" spans="1:1" ht="12.75" customHeight="1">
      <c r="A15" s="90" t="s">
        <v>198</v>
      </c>
    </row>
    <row r="16" spans="1:1" ht="12.75" customHeight="1">
      <c r="A16" s="89"/>
    </row>
    <row r="17" spans="1:1" ht="12.75" customHeight="1">
      <c r="A17" s="90" t="s">
        <v>199</v>
      </c>
    </row>
    <row r="18" spans="1:1" ht="12.75" customHeight="1">
      <c r="A18" s="94"/>
    </row>
    <row r="19" spans="1:1" ht="12.75" customHeight="1">
      <c r="A19" s="90" t="s">
        <v>200</v>
      </c>
    </row>
    <row r="20" spans="1:1" ht="12.75" customHeight="1">
      <c r="A20" s="95"/>
    </row>
    <row r="21" spans="1:1" ht="12.75" customHeight="1">
      <c r="A21" s="90" t="s">
        <v>201</v>
      </c>
    </row>
    <row r="22" spans="1:1" ht="12.75" customHeight="1">
      <c r="A22" s="89"/>
    </row>
    <row r="23" spans="1:1" ht="12.75" customHeight="1">
      <c r="A23" s="90" t="s">
        <v>202</v>
      </c>
    </row>
    <row r="24" spans="1:1" ht="12.75" customHeight="1">
      <c r="A24" s="89"/>
    </row>
    <row r="25" spans="1:1" ht="12.75" customHeight="1">
      <c r="A25" s="96" t="s">
        <v>203</v>
      </c>
    </row>
    <row r="26" spans="1:1" ht="12.75" customHeight="1">
      <c r="A26" s="90" t="s">
        <v>204</v>
      </c>
    </row>
    <row r="27" spans="1:1" ht="12.75" customHeight="1">
      <c r="A27" s="95"/>
    </row>
    <row r="28" spans="1:1" ht="12.75" customHeight="1">
      <c r="A28" s="90" t="s">
        <v>205</v>
      </c>
    </row>
    <row r="29" spans="1:1" ht="12.75" customHeight="1">
      <c r="A29" s="89"/>
    </row>
    <row r="30" spans="1:1" ht="12.75" customHeight="1">
      <c r="A30" s="96" t="s">
        <v>206</v>
      </c>
    </row>
    <row r="31" spans="1:1" ht="12.75" customHeight="1">
      <c r="A31" s="97"/>
    </row>
    <row r="32" spans="1:1" ht="12.75" customHeight="1">
      <c r="A32" s="90" t="s">
        <v>207</v>
      </c>
    </row>
    <row r="33" spans="1:1" ht="12.75" customHeight="1">
      <c r="A33" s="98"/>
    </row>
    <row r="34" spans="1:1" ht="12.75" customHeight="1">
      <c r="A34" s="89" t="s">
        <v>208</v>
      </c>
    </row>
    <row r="35" spans="1:1" ht="12.75" customHeight="1">
      <c r="A35" s="99"/>
    </row>
    <row r="36" spans="1:1" ht="12.75" customHeight="1">
      <c r="A36" s="96" t="s">
        <v>209</v>
      </c>
    </row>
    <row r="37" spans="1:1" ht="12.75" customHeight="1">
      <c r="A37" s="90" t="s">
        <v>210</v>
      </c>
    </row>
    <row r="38" spans="1:1" ht="12.75" customHeight="1">
      <c r="A38" s="89"/>
    </row>
    <row r="39" spans="1:1" ht="12.75" customHeight="1">
      <c r="A39" s="96" t="s">
        <v>211</v>
      </c>
    </row>
    <row r="40" spans="1:1" ht="12.75" customHeight="1">
      <c r="A40" s="90" t="s">
        <v>212</v>
      </c>
    </row>
    <row r="41" spans="1:1" ht="12.75" customHeight="1">
      <c r="A41" s="98"/>
    </row>
    <row r="42" spans="1:1" ht="12.75" customHeight="1">
      <c r="A42" s="90" t="s">
        <v>213</v>
      </c>
    </row>
    <row r="43" spans="1:1" ht="12.75" customHeight="1">
      <c r="A43" s="89"/>
    </row>
    <row r="44" spans="1:1" ht="12.75" customHeight="1">
      <c r="A44" s="96" t="s">
        <v>214</v>
      </c>
    </row>
    <row r="45" spans="1:1" ht="12.75" customHeight="1">
      <c r="A45" s="90" t="s">
        <v>215</v>
      </c>
    </row>
    <row r="46" spans="1:1" ht="12.75" customHeight="1">
      <c r="A46" s="91"/>
    </row>
    <row r="47" spans="1:1" ht="12.75" customHeight="1">
      <c r="A47" s="90" t="s">
        <v>216</v>
      </c>
    </row>
    <row r="48" spans="1:1" ht="12.75" customHeight="1">
      <c r="A48" s="89"/>
    </row>
    <row r="49" spans="1:1" ht="12.75" customHeight="1">
      <c r="A49" s="96" t="s">
        <v>217</v>
      </c>
    </row>
    <row r="50" spans="1:1" ht="12.75" customHeight="1">
      <c r="A50" s="90" t="s">
        <v>218</v>
      </c>
    </row>
    <row r="51" spans="1:1" ht="12.75" customHeight="1">
      <c r="A51" s="100"/>
    </row>
    <row r="52" spans="1:1" ht="12.75" customHeight="1">
      <c r="A52" s="5"/>
    </row>
    <row r="53" spans="1:1" ht="12.75" customHeight="1">
      <c r="A53" s="96" t="s">
        <v>219</v>
      </c>
    </row>
    <row r="54" spans="1:1" ht="12.75" customHeight="1">
      <c r="A54" s="90" t="s">
        <v>220</v>
      </c>
    </row>
    <row r="55" spans="1:1" ht="12.75" customHeight="1"/>
    <row r="56" spans="1:1" ht="12.75" customHeight="1"/>
    <row r="57" spans="1:1" ht="12.75" customHeight="1">
      <c r="A57" s="96" t="s">
        <v>221</v>
      </c>
    </row>
    <row r="58" spans="1:1" ht="12.75" customHeight="1">
      <c r="A58" s="90" t="s">
        <v>222</v>
      </c>
    </row>
    <row r="59" spans="1:1" ht="12.75" customHeight="1"/>
    <row r="60" spans="1:1" ht="12.75" customHeight="1"/>
    <row r="61" spans="1:1" ht="12.75" customHeight="1"/>
    <row r="62" spans="1:1" ht="12.75" customHeight="1"/>
    <row r="63" spans="1:1" ht="12.75" customHeight="1"/>
    <row r="64" spans="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ref="A5" r:id="rId1" xr:uid="{00000000-0004-0000-0400-000000000000}"/>
    <hyperlink ref="A7" r:id="rId2" xr:uid="{00000000-0004-0000-0400-000001000000}"/>
    <hyperlink ref="A11" r:id="rId3" xr:uid="{00000000-0004-0000-0400-000002000000}"/>
    <hyperlink ref="A13" r:id="rId4" xr:uid="{00000000-0004-0000-0400-000003000000}"/>
    <hyperlink ref="A15" r:id="rId5" xr:uid="{00000000-0004-0000-0400-000004000000}"/>
    <hyperlink ref="A17" r:id="rId6" xr:uid="{00000000-0004-0000-0400-000005000000}"/>
    <hyperlink ref="A19" r:id="rId7" xr:uid="{00000000-0004-0000-0400-000006000000}"/>
    <hyperlink ref="A21" r:id="rId8" xr:uid="{00000000-0004-0000-0400-000007000000}"/>
    <hyperlink ref="A23" r:id="rId9" xr:uid="{00000000-0004-0000-0400-000008000000}"/>
    <hyperlink ref="A26" r:id="rId10" xr:uid="{00000000-0004-0000-0400-000009000000}"/>
    <hyperlink ref="A28" r:id="rId11" xr:uid="{00000000-0004-0000-0400-00000A000000}"/>
    <hyperlink ref="A32" r:id="rId12" xr:uid="{00000000-0004-0000-0400-00000B000000}"/>
    <hyperlink ref="A37" r:id="rId13" xr:uid="{00000000-0004-0000-0400-00000C000000}"/>
    <hyperlink ref="A40" r:id="rId14" xr:uid="{00000000-0004-0000-0400-00000D000000}"/>
    <hyperlink ref="A42" r:id="rId15" xr:uid="{00000000-0004-0000-0400-00000E000000}"/>
    <hyperlink ref="A45" r:id="rId16" xr:uid="{00000000-0004-0000-0400-00000F000000}"/>
    <hyperlink ref="A47" r:id="rId17" xr:uid="{00000000-0004-0000-0400-000010000000}"/>
    <hyperlink ref="A50" r:id="rId18" xr:uid="{00000000-0004-0000-0400-000011000000}"/>
    <hyperlink ref="A54" r:id="rId19" xr:uid="{00000000-0004-0000-0400-000012000000}"/>
    <hyperlink ref="A58" r:id="rId20" xr:uid="{00000000-0004-0000-0400-000013000000}"/>
  </hyperlinks>
  <pageMargins left="0.7" right="0.7" top="0.75" bottom="0.75" header="0" footer="0"/>
  <pageSetup orientation="portrait"/>
  <colBreaks count="1" manualBreakCount="1">
    <brk id="1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AG999"/>
  <sheetViews>
    <sheetView showGridLines="0" workbookViewId="0"/>
  </sheetViews>
  <sheetFormatPr defaultColWidth="12.5703125" defaultRowHeight="15" customHeight="1"/>
  <cols>
    <col min="1" max="1" width="28.42578125" customWidth="1"/>
    <col min="2" max="2" width="9.42578125" customWidth="1"/>
    <col min="3" max="3" width="11.28515625" customWidth="1"/>
    <col min="4" max="5" width="9.42578125" customWidth="1"/>
    <col min="6" max="6" width="11.28515625" customWidth="1"/>
    <col min="7" max="8" width="9.42578125" customWidth="1"/>
    <col min="9" max="9" width="11.28515625" customWidth="1"/>
    <col min="10" max="14" width="9.42578125" customWidth="1"/>
    <col min="15" max="15" width="11.28515625" customWidth="1"/>
    <col min="16" max="16" width="9.42578125" customWidth="1"/>
    <col min="17" max="21" width="12.5703125" customWidth="1"/>
    <col min="22" max="23" width="9.42578125" customWidth="1"/>
    <col min="24" max="24" width="11.28515625" customWidth="1"/>
    <col min="25" max="28" width="9.42578125" customWidth="1"/>
    <col min="29" max="29" width="10" customWidth="1"/>
    <col min="30" max="31" width="9.42578125" customWidth="1"/>
    <col min="32" max="32" width="10.42578125" customWidth="1"/>
    <col min="33" max="33" width="9.42578125" customWidth="1"/>
  </cols>
  <sheetData>
    <row r="1" spans="1:33" ht="12.75" customHeight="1">
      <c r="S1" s="25" t="s">
        <v>92</v>
      </c>
      <c r="U1" s="27" t="str">
        <f>EBNUMBER</f>
        <v>EB-2024-0115</v>
      </c>
      <c r="AE1" s="25"/>
    </row>
    <row r="2" spans="1:33" ht="12.75" customHeight="1">
      <c r="A2" s="6"/>
      <c r="B2" s="6"/>
      <c r="C2" s="6"/>
      <c r="D2" s="6"/>
      <c r="E2" s="6"/>
      <c r="F2" s="25"/>
      <c r="G2" s="25"/>
      <c r="H2" s="25"/>
      <c r="I2" s="25"/>
      <c r="J2" s="26"/>
      <c r="S2" s="25" t="s">
        <v>93</v>
      </c>
      <c r="U2" s="28">
        <v>2</v>
      </c>
      <c r="AE2" s="25"/>
    </row>
    <row r="3" spans="1:33" ht="12.75" customHeight="1">
      <c r="A3" s="6"/>
      <c r="B3" s="6"/>
      <c r="C3" s="6"/>
      <c r="D3" s="6"/>
      <c r="E3" s="6"/>
      <c r="F3" s="25"/>
      <c r="G3" s="25"/>
      <c r="H3" s="25"/>
      <c r="I3" s="25"/>
      <c r="J3" s="26"/>
      <c r="S3" s="25" t="s">
        <v>94</v>
      </c>
      <c r="U3" s="28">
        <v>5</v>
      </c>
      <c r="AE3" s="25"/>
    </row>
    <row r="4" spans="1:33" ht="12.75" customHeight="1">
      <c r="A4" s="29"/>
      <c r="B4" s="6"/>
      <c r="C4" s="6"/>
      <c r="D4" s="6"/>
      <c r="E4" s="6"/>
      <c r="F4" s="25"/>
      <c r="G4" s="25"/>
      <c r="H4" s="25"/>
      <c r="I4" s="25"/>
      <c r="J4" s="26"/>
      <c r="S4" s="25" t="s">
        <v>95</v>
      </c>
      <c r="U4" s="28">
        <v>5</v>
      </c>
      <c r="AE4" s="25"/>
    </row>
    <row r="5" spans="1:33" ht="12.75" customHeight="1">
      <c r="A5" s="30"/>
      <c r="B5" s="30"/>
      <c r="C5" s="30"/>
      <c r="D5" s="30"/>
      <c r="E5" s="30"/>
      <c r="F5" s="30"/>
      <c r="G5" s="30"/>
      <c r="H5" s="30"/>
      <c r="I5" s="30"/>
      <c r="J5" s="30"/>
      <c r="S5" s="31" t="s">
        <v>223</v>
      </c>
      <c r="U5" s="28" t="s">
        <v>224</v>
      </c>
      <c r="AE5" s="25"/>
    </row>
    <row r="6" spans="1:33" ht="12.75" customHeight="1">
      <c r="A6" s="30"/>
      <c r="B6" s="30"/>
      <c r="C6" s="30"/>
      <c r="D6" s="30"/>
      <c r="E6" s="30"/>
      <c r="F6" s="30"/>
      <c r="G6" s="30"/>
      <c r="H6" s="30"/>
      <c r="I6" s="30"/>
      <c r="J6" s="30"/>
      <c r="S6" s="25"/>
      <c r="U6" s="27"/>
      <c r="AE6" s="25"/>
    </row>
    <row r="7" spans="1:33" ht="12.75" customHeight="1">
      <c r="A7" s="30"/>
      <c r="B7" s="30"/>
      <c r="C7" s="30"/>
      <c r="D7" s="30"/>
      <c r="E7" s="30"/>
      <c r="F7" s="30"/>
      <c r="G7" s="30"/>
      <c r="H7" s="30"/>
      <c r="I7" s="30"/>
      <c r="J7" s="30"/>
      <c r="S7" s="25" t="s">
        <v>98</v>
      </c>
      <c r="U7" s="33">
        <v>45979</v>
      </c>
      <c r="AE7" s="25"/>
    </row>
    <row r="8" spans="1:33" ht="12.75" customHeight="1">
      <c r="B8" s="6"/>
      <c r="Q8" s="25" t="s">
        <v>225</v>
      </c>
      <c r="U8" s="36" t="s">
        <v>46</v>
      </c>
      <c r="AC8" s="25"/>
      <c r="AG8" s="10"/>
    </row>
    <row r="9" spans="1:33" ht="12.75" customHeight="1">
      <c r="A9" s="645" t="s">
        <v>226</v>
      </c>
      <c r="B9" s="631"/>
      <c r="C9" s="631"/>
      <c r="D9" s="631"/>
      <c r="E9" s="631"/>
      <c r="F9" s="631"/>
      <c r="G9" s="631"/>
      <c r="H9" s="631"/>
      <c r="I9" s="631"/>
      <c r="J9" s="631"/>
      <c r="K9" s="631"/>
      <c r="L9" s="631"/>
      <c r="M9" s="631"/>
      <c r="N9" s="631"/>
      <c r="O9" s="631"/>
      <c r="P9" s="631"/>
      <c r="Q9" s="631"/>
      <c r="R9" s="631"/>
      <c r="S9" s="631"/>
      <c r="T9" s="631"/>
      <c r="U9" s="631"/>
      <c r="V9" s="34"/>
      <c r="W9" s="34"/>
      <c r="X9" s="34"/>
      <c r="Y9" s="34"/>
      <c r="Z9" s="34"/>
      <c r="AA9" s="34"/>
      <c r="AB9" s="34"/>
      <c r="AC9" s="34"/>
      <c r="AD9" s="34"/>
      <c r="AE9" s="34"/>
      <c r="AF9" s="34"/>
      <c r="AG9" s="34"/>
    </row>
    <row r="10" spans="1:33" ht="57.75" customHeight="1">
      <c r="A10" s="658" t="s">
        <v>227</v>
      </c>
      <c r="B10" s="631"/>
      <c r="C10" s="631"/>
      <c r="D10" s="631"/>
      <c r="E10" s="631"/>
      <c r="F10" s="631"/>
      <c r="G10" s="631"/>
      <c r="H10" s="631"/>
      <c r="I10" s="631"/>
      <c r="J10" s="631"/>
      <c r="K10" s="631"/>
      <c r="L10" s="631"/>
      <c r="M10" s="631"/>
      <c r="N10" s="631"/>
      <c r="O10" s="631"/>
      <c r="P10" s="631"/>
      <c r="Q10" s="631"/>
      <c r="R10" s="631"/>
      <c r="S10" s="631"/>
      <c r="T10" s="631"/>
      <c r="U10" s="631"/>
      <c r="V10" s="101"/>
      <c r="W10" s="101"/>
      <c r="X10" s="101"/>
      <c r="Y10" s="101"/>
      <c r="Z10" s="101"/>
      <c r="AA10" s="101"/>
      <c r="AB10" s="101"/>
      <c r="AC10" s="101"/>
      <c r="AD10" s="101"/>
      <c r="AE10" s="101"/>
      <c r="AF10" s="101"/>
      <c r="AG10" s="101"/>
    </row>
    <row r="11" spans="1:33" ht="12.75" customHeight="1">
      <c r="A11" s="102" t="s">
        <v>228</v>
      </c>
    </row>
    <row r="12" spans="1:33" ht="23.25" customHeight="1">
      <c r="A12" s="103">
        <f>TestYear</f>
        <v>2026</v>
      </c>
      <c r="B12" s="102"/>
      <c r="C12" s="102"/>
      <c r="D12" s="102"/>
      <c r="E12" s="102"/>
      <c r="F12" s="102"/>
      <c r="G12" s="102"/>
      <c r="H12" s="102"/>
      <c r="I12" s="102"/>
      <c r="J12" s="102"/>
      <c r="K12" s="102"/>
      <c r="L12" s="102"/>
      <c r="M12" s="102"/>
    </row>
    <row r="13" spans="1:33" ht="18.75" customHeight="1">
      <c r="A13" s="659" t="s">
        <v>229</v>
      </c>
      <c r="B13" s="662" t="s">
        <v>230</v>
      </c>
      <c r="C13" s="663"/>
      <c r="D13" s="663"/>
      <c r="E13" s="663"/>
      <c r="F13" s="663"/>
      <c r="G13" s="663"/>
      <c r="H13" s="663"/>
      <c r="I13" s="663"/>
      <c r="J13" s="663"/>
      <c r="K13" s="663"/>
      <c r="L13" s="663"/>
      <c r="M13" s="663"/>
      <c r="N13" s="663"/>
      <c r="O13" s="663"/>
      <c r="P13" s="663"/>
      <c r="Q13" s="664" t="s">
        <v>231</v>
      </c>
      <c r="R13" s="665"/>
      <c r="S13" s="665"/>
      <c r="T13" s="665"/>
      <c r="U13" s="666"/>
    </row>
    <row r="14" spans="1:33" ht="12.75" customHeight="1">
      <c r="A14" s="660"/>
      <c r="B14" s="667">
        <v>2021</v>
      </c>
      <c r="C14" s="668"/>
      <c r="D14" s="669"/>
      <c r="E14" s="667">
        <v>2022</v>
      </c>
      <c r="F14" s="668"/>
      <c r="G14" s="669"/>
      <c r="H14" s="667">
        <v>2023</v>
      </c>
      <c r="I14" s="668"/>
      <c r="J14" s="669"/>
      <c r="K14" s="667">
        <v>2024</v>
      </c>
      <c r="L14" s="668"/>
      <c r="M14" s="669"/>
      <c r="N14" s="667">
        <f>Q14-1</f>
        <v>2025</v>
      </c>
      <c r="O14" s="668"/>
      <c r="P14" s="669"/>
      <c r="Q14" s="673">
        <f>A12</f>
        <v>2026</v>
      </c>
      <c r="R14" s="673">
        <f t="shared" ref="R14:U14" si="0">Q14+1</f>
        <v>2027</v>
      </c>
      <c r="S14" s="673">
        <f t="shared" si="0"/>
        <v>2028</v>
      </c>
      <c r="T14" s="673">
        <f t="shared" si="0"/>
        <v>2029</v>
      </c>
      <c r="U14" s="673">
        <f t="shared" si="0"/>
        <v>2030</v>
      </c>
    </row>
    <row r="15" spans="1:33" ht="12.75" customHeight="1">
      <c r="A15" s="660"/>
      <c r="B15" s="104" t="s">
        <v>232</v>
      </c>
      <c r="C15" s="104" t="s">
        <v>233</v>
      </c>
      <c r="D15" s="104" t="s">
        <v>234</v>
      </c>
      <c r="E15" s="104" t="s">
        <v>232</v>
      </c>
      <c r="F15" s="105" t="s">
        <v>233</v>
      </c>
      <c r="G15" s="104" t="s">
        <v>234</v>
      </c>
      <c r="H15" s="105" t="s">
        <v>232</v>
      </c>
      <c r="I15" s="105" t="s">
        <v>233</v>
      </c>
      <c r="J15" s="104" t="s">
        <v>234</v>
      </c>
      <c r="K15" s="104" t="s">
        <v>232</v>
      </c>
      <c r="L15" s="106" t="s">
        <v>233</v>
      </c>
      <c r="M15" s="104" t="s">
        <v>234</v>
      </c>
      <c r="N15" s="105" t="s">
        <v>232</v>
      </c>
      <c r="O15" s="107" t="s">
        <v>235</v>
      </c>
      <c r="P15" s="104" t="s">
        <v>234</v>
      </c>
      <c r="Q15" s="674"/>
      <c r="R15" s="674"/>
      <c r="S15" s="674"/>
      <c r="T15" s="674"/>
      <c r="U15" s="674"/>
    </row>
    <row r="16" spans="1:33" ht="12.75" customHeight="1">
      <c r="A16" s="661"/>
      <c r="B16" s="670" t="s">
        <v>236</v>
      </c>
      <c r="C16" s="671"/>
      <c r="D16" s="108" t="s">
        <v>237</v>
      </c>
      <c r="E16" s="670" t="s">
        <v>236</v>
      </c>
      <c r="F16" s="671"/>
      <c r="G16" s="108" t="s">
        <v>237</v>
      </c>
      <c r="H16" s="670" t="s">
        <v>236</v>
      </c>
      <c r="I16" s="671"/>
      <c r="J16" s="108" t="s">
        <v>237</v>
      </c>
      <c r="K16" s="670" t="s">
        <v>236</v>
      </c>
      <c r="L16" s="671"/>
      <c r="M16" s="108" t="s">
        <v>237</v>
      </c>
      <c r="N16" s="670" t="s">
        <v>236</v>
      </c>
      <c r="O16" s="671"/>
      <c r="P16" s="108" t="s">
        <v>237</v>
      </c>
      <c r="Q16" s="670" t="s">
        <v>236</v>
      </c>
      <c r="R16" s="663"/>
      <c r="S16" s="663"/>
      <c r="T16" s="663"/>
      <c r="U16" s="672"/>
    </row>
    <row r="17" spans="1:33" ht="12.75" customHeight="1">
      <c r="A17" s="109" t="s">
        <v>105</v>
      </c>
      <c r="B17" s="110">
        <v>56693</v>
      </c>
      <c r="C17" s="110">
        <v>47660</v>
      </c>
      <c r="D17" s="111">
        <f t="shared" ref="D17:D24" si="1">IF(ISERROR((C17-B17)/B17),"--",(C17-B17)/B17)</f>
        <v>-0.15933183990968902</v>
      </c>
      <c r="E17" s="110">
        <v>41032</v>
      </c>
      <c r="F17" s="112">
        <v>47063</v>
      </c>
      <c r="G17" s="111">
        <f t="shared" ref="G17:G24" si="2">IF(ISERROR((F17-E17)/E17),"--",(F17-E17)/E17)</f>
        <v>0.1469828426593878</v>
      </c>
      <c r="H17" s="112">
        <v>37434</v>
      </c>
      <c r="I17" s="112">
        <v>53393</v>
      </c>
      <c r="J17" s="111">
        <f t="shared" ref="J17:J24" si="3">IF(ISERROR((I17-H17)/H17),"--",(I17-H17)/H17)</f>
        <v>0.42632366298017843</v>
      </c>
      <c r="K17" s="110">
        <v>34462</v>
      </c>
      <c r="L17" s="110">
        <v>68543.024390000006</v>
      </c>
      <c r="M17" s="111">
        <f t="shared" ref="M17:M24" si="4">IF(ISERROR((L17-K17)/K17),"--",(L17-K17)/K17)</f>
        <v>0.98894505223144347</v>
      </c>
      <c r="N17" s="112">
        <v>34039</v>
      </c>
      <c r="O17" s="112">
        <v>75911.054709999997</v>
      </c>
      <c r="P17" s="111">
        <f t="shared" ref="P17:P24" si="5">IF(ISERROR((O17-N17)/N17),"--",(O17-N17)/N17)</f>
        <v>1.230120000881342</v>
      </c>
      <c r="Q17" s="110">
        <v>89672</v>
      </c>
      <c r="R17" s="110">
        <v>86074</v>
      </c>
      <c r="S17" s="110">
        <v>68447</v>
      </c>
      <c r="T17" s="110">
        <v>66978</v>
      </c>
      <c r="U17" s="113">
        <v>71472</v>
      </c>
    </row>
    <row r="18" spans="1:33" ht="12.75" customHeight="1">
      <c r="A18" s="109" t="s">
        <v>115</v>
      </c>
      <c r="B18" s="114">
        <v>45421</v>
      </c>
      <c r="C18" s="114">
        <v>43257</v>
      </c>
      <c r="D18" s="111">
        <f t="shared" si="1"/>
        <v>-4.7643160652561592E-2</v>
      </c>
      <c r="E18" s="114">
        <v>44414</v>
      </c>
      <c r="F18" s="112">
        <v>65469</v>
      </c>
      <c r="G18" s="111">
        <f t="shared" si="2"/>
        <v>0.4740622326293511</v>
      </c>
      <c r="H18" s="112">
        <v>40594</v>
      </c>
      <c r="I18" s="115">
        <v>40271</v>
      </c>
      <c r="J18" s="111">
        <f t="shared" si="3"/>
        <v>-7.9568409124501152E-3</v>
      </c>
      <c r="K18" s="114">
        <v>39436</v>
      </c>
      <c r="L18" s="114">
        <v>42824.47971</v>
      </c>
      <c r="M18" s="111">
        <f t="shared" si="4"/>
        <v>8.5923514301653306E-2</v>
      </c>
      <c r="N18" s="112">
        <v>40114</v>
      </c>
      <c r="O18" s="115">
        <v>40512.596640000003</v>
      </c>
      <c r="P18" s="111">
        <f t="shared" si="5"/>
        <v>9.9365966994067762E-3</v>
      </c>
      <c r="Q18" s="114">
        <v>85348</v>
      </c>
      <c r="R18" s="114">
        <v>83396</v>
      </c>
      <c r="S18" s="114">
        <v>80714</v>
      </c>
      <c r="T18" s="114">
        <v>86903</v>
      </c>
      <c r="U18" s="116">
        <v>95343</v>
      </c>
    </row>
    <row r="19" spans="1:33" ht="12.75" customHeight="1">
      <c r="A19" s="109" t="s">
        <v>122</v>
      </c>
      <c r="B19" s="114">
        <v>25436</v>
      </c>
      <c r="C19" s="114">
        <v>23986</v>
      </c>
      <c r="D19" s="111">
        <f t="shared" si="1"/>
        <v>-5.7005818524925304E-2</v>
      </c>
      <c r="E19" s="114">
        <v>26168</v>
      </c>
      <c r="F19" s="112">
        <v>13833</v>
      </c>
      <c r="G19" s="111">
        <f t="shared" si="2"/>
        <v>-0.47137725466218283</v>
      </c>
      <c r="H19" s="112">
        <v>23434</v>
      </c>
      <c r="I19" s="115">
        <v>16585</v>
      </c>
      <c r="J19" s="111">
        <f t="shared" si="3"/>
        <v>-0.29226764530169841</v>
      </c>
      <c r="K19" s="114">
        <v>24654</v>
      </c>
      <c r="L19" s="114">
        <v>45672.022790000003</v>
      </c>
      <c r="M19" s="111">
        <f t="shared" si="4"/>
        <v>0.85251978543035623</v>
      </c>
      <c r="N19" s="112">
        <v>23398</v>
      </c>
      <c r="O19" s="115">
        <f>57589.29809-633.533</f>
        <v>56955.765089999994</v>
      </c>
      <c r="P19" s="111">
        <f t="shared" si="5"/>
        <v>1.4342151077015126</v>
      </c>
      <c r="Q19" s="114">
        <v>105148</v>
      </c>
      <c r="R19" s="114">
        <v>134693</v>
      </c>
      <c r="S19" s="114">
        <v>85890</v>
      </c>
      <c r="T19" s="114">
        <v>84575</v>
      </c>
      <c r="U19" s="116">
        <v>66641</v>
      </c>
    </row>
    <row r="20" spans="1:33" ht="12.75" customHeight="1">
      <c r="A20" s="109" t="s">
        <v>131</v>
      </c>
      <c r="B20" s="114">
        <v>31900</v>
      </c>
      <c r="C20" s="114">
        <v>23732</v>
      </c>
      <c r="D20" s="111">
        <f t="shared" si="1"/>
        <v>-0.25605015673981191</v>
      </c>
      <c r="E20" s="114">
        <v>11214</v>
      </c>
      <c r="F20" s="112">
        <v>11443</v>
      </c>
      <c r="G20" s="111">
        <f t="shared" si="2"/>
        <v>2.0420902443374352E-2</v>
      </c>
      <c r="H20" s="112">
        <v>6438</v>
      </c>
      <c r="I20" s="115">
        <v>12883</v>
      </c>
      <c r="J20" s="111">
        <f t="shared" si="3"/>
        <v>1.0010872941907425</v>
      </c>
      <c r="K20" s="114">
        <v>15733</v>
      </c>
      <c r="L20" s="114">
        <v>15473.52751</v>
      </c>
      <c r="M20" s="111">
        <f t="shared" si="4"/>
        <v>-1.6492244962817017E-2</v>
      </c>
      <c r="N20" s="112">
        <v>16708</v>
      </c>
      <c r="O20" s="115">
        <v>12873.019399999999</v>
      </c>
      <c r="P20" s="111">
        <f t="shared" si="5"/>
        <v>-0.2295296025855878</v>
      </c>
      <c r="Q20" s="114">
        <v>38940</v>
      </c>
      <c r="R20" s="114">
        <v>42908</v>
      </c>
      <c r="S20" s="114">
        <v>55700</v>
      </c>
      <c r="T20" s="114">
        <v>36547</v>
      </c>
      <c r="U20" s="116">
        <v>11026</v>
      </c>
    </row>
    <row r="21" spans="1:33" ht="12.75" customHeight="1">
      <c r="A21" s="109" t="s">
        <v>238</v>
      </c>
      <c r="B21" s="117">
        <f t="shared" ref="B21:C21" si="6">SUM(B17:B20)</f>
        <v>159450</v>
      </c>
      <c r="C21" s="117">
        <f t="shared" si="6"/>
        <v>138635</v>
      </c>
      <c r="D21" s="118">
        <f t="shared" si="1"/>
        <v>-0.13054248980871747</v>
      </c>
      <c r="E21" s="119">
        <f t="shared" ref="E21:F21" si="7">SUM(E17:E20)</f>
        <v>122828</v>
      </c>
      <c r="F21" s="119">
        <f t="shared" si="7"/>
        <v>137808</v>
      </c>
      <c r="G21" s="118">
        <f t="shared" si="2"/>
        <v>0.12195916240596606</v>
      </c>
      <c r="H21" s="119">
        <f t="shared" ref="H21:I21" si="8">SUM(H17:H20)</f>
        <v>107900</v>
      </c>
      <c r="I21" s="119">
        <f t="shared" si="8"/>
        <v>123132</v>
      </c>
      <c r="J21" s="118">
        <f t="shared" si="3"/>
        <v>0.14116774791473585</v>
      </c>
      <c r="K21" s="119">
        <f t="shared" ref="K21:L21" si="9">SUM(K17:K20)</f>
        <v>114285</v>
      </c>
      <c r="L21" s="119">
        <f t="shared" si="9"/>
        <v>172513.05440000002</v>
      </c>
      <c r="M21" s="118">
        <f t="shared" si="4"/>
        <v>0.5094986603666275</v>
      </c>
      <c r="N21" s="119">
        <f t="shared" ref="N21:O21" si="10">SUM(N17:N20)</f>
        <v>114259</v>
      </c>
      <c r="O21" s="119">
        <f t="shared" si="10"/>
        <v>186252.43583999999</v>
      </c>
      <c r="P21" s="118">
        <f t="shared" si="5"/>
        <v>0.63008984710175997</v>
      </c>
      <c r="Q21" s="117">
        <f t="shared" ref="Q21:U21" si="11">SUM(Q17:Q20)</f>
        <v>319108</v>
      </c>
      <c r="R21" s="117">
        <f t="shared" si="11"/>
        <v>347071</v>
      </c>
      <c r="S21" s="117">
        <f t="shared" si="11"/>
        <v>290751</v>
      </c>
      <c r="T21" s="117">
        <f t="shared" si="11"/>
        <v>275003</v>
      </c>
      <c r="U21" s="120">
        <f t="shared" si="11"/>
        <v>244482</v>
      </c>
    </row>
    <row r="22" spans="1:33" ht="12.75" customHeight="1">
      <c r="A22" s="109" t="s">
        <v>239</v>
      </c>
      <c r="B22" s="121">
        <v>-39232</v>
      </c>
      <c r="C22" s="121">
        <v>-26538</v>
      </c>
      <c r="D22" s="122">
        <f t="shared" si="1"/>
        <v>-0.32356239804241438</v>
      </c>
      <c r="E22" s="121">
        <v>-23493</v>
      </c>
      <c r="F22" s="121">
        <v>-27530</v>
      </c>
      <c r="G22" s="122">
        <f t="shared" si="2"/>
        <v>0.17183841995488017</v>
      </c>
      <c r="H22" s="121">
        <v>-19943</v>
      </c>
      <c r="I22" s="121">
        <v>-29147</v>
      </c>
      <c r="J22" s="122">
        <f t="shared" si="3"/>
        <v>0.4615153186581758</v>
      </c>
      <c r="K22" s="121">
        <v>-19226</v>
      </c>
      <c r="L22" s="121">
        <v>-46206.889490000001</v>
      </c>
      <c r="M22" s="122">
        <f t="shared" si="4"/>
        <v>1.4033542853427652</v>
      </c>
      <c r="N22" s="121">
        <v>-19264</v>
      </c>
      <c r="O22" s="121">
        <v>-32602.647089999999</v>
      </c>
      <c r="P22" s="122">
        <f t="shared" si="5"/>
        <v>0.69241315874169429</v>
      </c>
      <c r="Q22" s="121">
        <v>-59970</v>
      </c>
      <c r="R22" s="121">
        <v>-64866</v>
      </c>
      <c r="S22" s="121">
        <v>-42283</v>
      </c>
      <c r="T22" s="121">
        <v>-34796</v>
      </c>
      <c r="U22" s="121">
        <v>-41070</v>
      </c>
    </row>
    <row r="23" spans="1:33" ht="12.75" customHeight="1">
      <c r="A23" s="109" t="s">
        <v>240</v>
      </c>
      <c r="B23" s="123">
        <f t="shared" ref="B23:C23" si="12">B21+B22</f>
        <v>120218</v>
      </c>
      <c r="C23" s="123">
        <f t="shared" si="12"/>
        <v>112097</v>
      </c>
      <c r="D23" s="122">
        <f t="shared" si="1"/>
        <v>-6.7552280024621936E-2</v>
      </c>
      <c r="E23" s="123">
        <f t="shared" ref="E23:F23" si="13">E21+E22</f>
        <v>99335</v>
      </c>
      <c r="F23" s="123">
        <f t="shared" si="13"/>
        <v>110278</v>
      </c>
      <c r="G23" s="124">
        <f t="shared" si="2"/>
        <v>0.11016258116474556</v>
      </c>
      <c r="H23" s="123">
        <f t="shared" ref="H23:I23" si="14">H21+H22</f>
        <v>87957</v>
      </c>
      <c r="I23" s="123">
        <f t="shared" si="14"/>
        <v>93985</v>
      </c>
      <c r="J23" s="122">
        <f t="shared" si="3"/>
        <v>6.8533487954341332E-2</v>
      </c>
      <c r="K23" s="123">
        <f t="shared" ref="K23:L23" si="15">K21+K22</f>
        <v>95059</v>
      </c>
      <c r="L23" s="123">
        <f t="shared" si="15"/>
        <v>126306.16491000002</v>
      </c>
      <c r="M23" s="122">
        <f t="shared" si="4"/>
        <v>0.32871337706056264</v>
      </c>
      <c r="N23" s="123">
        <f t="shared" ref="N23:O23" si="16">N21+N22</f>
        <v>94995</v>
      </c>
      <c r="O23" s="123">
        <f t="shared" si="16"/>
        <v>153649.78875000001</v>
      </c>
      <c r="P23" s="122">
        <f t="shared" si="5"/>
        <v>0.6174513263855993</v>
      </c>
      <c r="Q23" s="123">
        <f t="shared" ref="Q23:U23" si="17">Q21+Q22</f>
        <v>259138</v>
      </c>
      <c r="R23" s="123">
        <f t="shared" si="17"/>
        <v>282205</v>
      </c>
      <c r="S23" s="123">
        <f t="shared" si="17"/>
        <v>248468</v>
      </c>
      <c r="T23" s="123">
        <f t="shared" si="17"/>
        <v>240207</v>
      </c>
      <c r="U23" s="123">
        <f t="shared" si="17"/>
        <v>203412</v>
      </c>
    </row>
    <row r="24" spans="1:33" ht="12.75" customHeight="1">
      <c r="A24" s="125" t="s">
        <v>241</v>
      </c>
      <c r="B24" s="126">
        <v>35455</v>
      </c>
      <c r="C24" s="127">
        <v>31798</v>
      </c>
      <c r="D24" s="128">
        <f t="shared" si="1"/>
        <v>-0.10314483147651954</v>
      </c>
      <c r="E24" s="126">
        <v>37169</v>
      </c>
      <c r="F24" s="127">
        <v>43779</v>
      </c>
      <c r="G24" s="128">
        <f t="shared" si="2"/>
        <v>0.17783636901719174</v>
      </c>
      <c r="H24" s="129">
        <v>38752</v>
      </c>
      <c r="I24" s="127">
        <v>48082</v>
      </c>
      <c r="J24" s="128">
        <f t="shared" si="3"/>
        <v>0.24076176713459951</v>
      </c>
      <c r="K24" s="126">
        <v>39993</v>
      </c>
      <c r="L24" s="126">
        <v>45848</v>
      </c>
      <c r="M24" s="128">
        <f t="shared" si="4"/>
        <v>0.14640062010851898</v>
      </c>
      <c r="N24" s="129">
        <v>41429</v>
      </c>
      <c r="O24" s="129">
        <v>48864</v>
      </c>
      <c r="P24" s="128">
        <f t="shared" si="5"/>
        <v>0.17946366072075118</v>
      </c>
      <c r="Q24" s="126">
        <v>63790</v>
      </c>
      <c r="R24" s="126"/>
      <c r="S24" s="126"/>
      <c r="T24" s="126"/>
      <c r="U24" s="130"/>
    </row>
    <row r="25" spans="1:33" ht="12.75" customHeight="1">
      <c r="A25" s="6"/>
      <c r="B25" s="6"/>
      <c r="C25" s="6"/>
      <c r="D25" s="6"/>
      <c r="E25" s="6"/>
      <c r="F25" s="6"/>
      <c r="G25" s="6"/>
      <c r="H25" s="6"/>
      <c r="I25" s="6"/>
      <c r="J25" s="6"/>
      <c r="K25" s="6"/>
      <c r="L25" s="6"/>
      <c r="M25" s="6"/>
      <c r="N25" s="71"/>
      <c r="O25" s="6"/>
      <c r="P25" s="6"/>
      <c r="R25" s="6"/>
      <c r="S25" s="6"/>
      <c r="T25" s="6"/>
      <c r="U25" s="6"/>
      <c r="V25" s="6"/>
      <c r="W25" s="6"/>
      <c r="X25" s="6"/>
      <c r="Y25" s="6"/>
      <c r="Z25" s="6"/>
      <c r="AA25" s="6"/>
      <c r="AB25" s="6"/>
      <c r="AC25" s="6"/>
      <c r="AD25" s="6"/>
      <c r="AE25" s="6"/>
      <c r="AF25" s="6"/>
      <c r="AG25" s="6"/>
    </row>
    <row r="26" spans="1:33" ht="12.75" customHeight="1">
      <c r="A26" s="131"/>
      <c r="B26" s="131"/>
      <c r="C26" s="132"/>
      <c r="D26" s="131"/>
      <c r="E26" s="131"/>
      <c r="F26" s="131"/>
      <c r="G26" s="131"/>
      <c r="H26" s="133"/>
      <c r="I26" s="131"/>
      <c r="J26" s="131"/>
      <c r="K26" s="80"/>
      <c r="L26" s="80"/>
      <c r="M26" s="131"/>
      <c r="N26" s="131"/>
      <c r="O26" s="80"/>
      <c r="P26" s="131"/>
      <c r="Q26" s="134"/>
      <c r="R26" s="134"/>
      <c r="S26" s="134"/>
      <c r="T26" s="134"/>
      <c r="U26" s="134"/>
      <c r="V26" s="131"/>
      <c r="W26" s="131"/>
      <c r="X26" s="131"/>
      <c r="Y26" s="131"/>
      <c r="Z26" s="131"/>
      <c r="AA26" s="131"/>
      <c r="AB26" s="131"/>
      <c r="AC26" s="131"/>
      <c r="AD26" s="131"/>
      <c r="AE26" s="131"/>
      <c r="AF26" s="131"/>
      <c r="AG26" s="131"/>
    </row>
    <row r="27" spans="1:33" ht="12.75" customHeight="1">
      <c r="A27" s="675" t="s">
        <v>242</v>
      </c>
      <c r="B27" s="631"/>
      <c r="C27" s="631"/>
      <c r="D27" s="631"/>
      <c r="E27" s="631"/>
      <c r="F27" s="631"/>
      <c r="G27" s="631"/>
      <c r="H27" s="631"/>
      <c r="I27" s="631"/>
      <c r="J27" s="631"/>
      <c r="K27" s="631"/>
      <c r="L27" s="631"/>
      <c r="M27" s="631"/>
      <c r="N27" s="631"/>
      <c r="O27" s="631"/>
      <c r="P27" s="631"/>
      <c r="Q27" s="631"/>
      <c r="R27" s="631"/>
      <c r="S27" s="631"/>
      <c r="T27" s="631"/>
      <c r="U27" s="631"/>
      <c r="V27" s="631"/>
      <c r="W27" s="631"/>
      <c r="X27" s="631"/>
      <c r="Y27" s="631"/>
      <c r="Z27" s="631"/>
      <c r="AA27" s="631"/>
      <c r="AB27" s="631"/>
      <c r="AC27" s="631"/>
      <c r="AD27" s="631"/>
      <c r="AE27" s="631"/>
      <c r="AF27" s="631"/>
      <c r="AG27" s="631"/>
    </row>
    <row r="28" spans="1:33" ht="27.75" customHeight="1">
      <c r="A28" s="646" t="s">
        <v>243</v>
      </c>
      <c r="B28" s="631"/>
      <c r="C28" s="631"/>
      <c r="D28" s="631"/>
      <c r="E28" s="631"/>
      <c r="F28" s="631"/>
      <c r="G28" s="631"/>
      <c r="H28" s="631"/>
      <c r="I28" s="631"/>
      <c r="J28" s="631"/>
      <c r="K28" s="631"/>
      <c r="L28" s="631"/>
      <c r="M28" s="631"/>
      <c r="N28" s="631"/>
      <c r="O28" s="631"/>
      <c r="P28" s="631"/>
      <c r="Q28" s="631"/>
      <c r="R28" s="631"/>
      <c r="S28" s="631"/>
      <c r="T28" s="631"/>
      <c r="U28" s="631"/>
      <c r="V28" s="631"/>
      <c r="W28" s="631"/>
      <c r="X28" s="631"/>
      <c r="Y28" s="631"/>
      <c r="Z28" s="631"/>
      <c r="AA28" s="631"/>
      <c r="AB28" s="631"/>
      <c r="AC28" s="631"/>
      <c r="AD28" s="631"/>
      <c r="AE28" s="631"/>
      <c r="AF28" s="631"/>
      <c r="AG28" s="631"/>
    </row>
    <row r="29" spans="1:33" ht="12.75" customHeight="1">
      <c r="A29" s="676" t="s">
        <v>244</v>
      </c>
      <c r="B29" s="631"/>
      <c r="C29" s="631"/>
      <c r="D29" s="631"/>
      <c r="E29" s="631"/>
      <c r="F29" s="631"/>
      <c r="G29" s="631"/>
      <c r="H29" s="631"/>
      <c r="I29" s="631"/>
      <c r="J29" s="631"/>
      <c r="K29" s="631"/>
      <c r="L29" s="631"/>
      <c r="M29" s="631"/>
      <c r="N29" s="631"/>
      <c r="O29" s="631"/>
      <c r="P29" s="631"/>
      <c r="Q29" s="631"/>
      <c r="R29" s="631"/>
      <c r="S29" s="631"/>
      <c r="T29" s="631"/>
      <c r="U29" s="631"/>
      <c r="V29" s="631"/>
      <c r="W29" s="631"/>
      <c r="X29" s="631"/>
      <c r="Y29" s="631"/>
      <c r="Z29" s="631"/>
      <c r="AA29" s="631"/>
      <c r="AB29" s="631"/>
      <c r="AC29" s="631"/>
      <c r="AD29" s="631"/>
      <c r="AE29" s="631"/>
      <c r="AF29" s="631"/>
      <c r="AG29" s="631"/>
    </row>
    <row r="30" spans="1:33" ht="12.75" customHeight="1">
      <c r="A30" s="135"/>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row>
    <row r="31" spans="1:33" ht="27.75" customHeight="1">
      <c r="A31" s="676" t="s">
        <v>245</v>
      </c>
      <c r="B31" s="631"/>
      <c r="C31" s="631"/>
      <c r="D31" s="631"/>
      <c r="E31" s="631"/>
      <c r="F31" s="631"/>
      <c r="G31" s="631"/>
      <c r="H31" s="631"/>
      <c r="I31" s="631"/>
      <c r="J31" s="631"/>
      <c r="K31" s="631"/>
      <c r="L31" s="631"/>
      <c r="M31" s="631"/>
      <c r="N31" s="631"/>
      <c r="O31" s="631"/>
      <c r="P31" s="631"/>
      <c r="Q31" s="631"/>
      <c r="R31" s="631"/>
      <c r="S31" s="631"/>
      <c r="T31" s="631"/>
      <c r="U31" s="631"/>
      <c r="V31" s="631"/>
      <c r="W31" s="631"/>
      <c r="X31" s="631"/>
      <c r="Y31" s="631"/>
      <c r="Z31" s="631"/>
      <c r="AA31" s="631"/>
      <c r="AB31" s="631"/>
      <c r="AC31" s="631"/>
      <c r="AD31" s="631"/>
      <c r="AE31" s="631"/>
      <c r="AF31" s="631"/>
      <c r="AG31" s="631"/>
    </row>
    <row r="32" spans="1:33" ht="12.75" customHeight="1">
      <c r="A32" s="135"/>
      <c r="B32" s="135"/>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row>
    <row r="33" spans="1:33" ht="12.75" customHeight="1"/>
    <row r="34" spans="1:33" ht="12.75" customHeight="1">
      <c r="A34" s="677" t="s">
        <v>246</v>
      </c>
      <c r="B34" s="656"/>
      <c r="C34" s="656"/>
      <c r="D34" s="656"/>
      <c r="E34" s="656"/>
      <c r="F34" s="656"/>
      <c r="G34" s="656"/>
      <c r="H34" s="656"/>
      <c r="I34" s="656"/>
      <c r="J34" s="656"/>
      <c r="K34" s="656"/>
      <c r="L34" s="656"/>
      <c r="M34" s="656"/>
      <c r="N34" s="656"/>
      <c r="O34" s="656"/>
      <c r="P34" s="656"/>
      <c r="Q34" s="656"/>
      <c r="R34" s="656"/>
      <c r="S34" s="656"/>
      <c r="T34" s="656"/>
      <c r="U34" s="656"/>
      <c r="V34" s="656"/>
      <c r="W34" s="656"/>
      <c r="X34" s="656"/>
      <c r="Y34" s="656"/>
      <c r="Z34" s="656"/>
      <c r="AA34" s="656"/>
      <c r="AB34" s="656"/>
      <c r="AC34" s="656"/>
      <c r="AD34" s="656"/>
      <c r="AE34" s="656"/>
      <c r="AF34" s="656"/>
      <c r="AG34" s="657"/>
    </row>
    <row r="35" spans="1:33" ht="12.75" customHeight="1">
      <c r="A35" s="655" t="s">
        <v>247</v>
      </c>
      <c r="B35" s="656"/>
      <c r="C35" s="656"/>
      <c r="D35" s="656"/>
      <c r="E35" s="656"/>
      <c r="F35" s="656"/>
      <c r="G35" s="656"/>
      <c r="H35" s="656"/>
      <c r="I35" s="656"/>
      <c r="J35" s="656"/>
      <c r="K35" s="656"/>
      <c r="L35" s="656"/>
      <c r="M35" s="656"/>
      <c r="N35" s="656"/>
      <c r="O35" s="656"/>
      <c r="P35" s="656"/>
      <c r="Q35" s="656"/>
      <c r="R35" s="656"/>
      <c r="S35" s="656"/>
      <c r="T35" s="656"/>
      <c r="U35" s="656"/>
      <c r="V35" s="656"/>
      <c r="W35" s="656"/>
      <c r="X35" s="656"/>
      <c r="Y35" s="656"/>
      <c r="Z35" s="656"/>
      <c r="AA35" s="656"/>
      <c r="AB35" s="656"/>
      <c r="AC35" s="656"/>
      <c r="AD35" s="656"/>
      <c r="AE35" s="656"/>
      <c r="AF35" s="656"/>
      <c r="AG35" s="657"/>
    </row>
    <row r="36" spans="1:33" ht="30" customHeight="1">
      <c r="A36" s="649"/>
      <c r="B36" s="650"/>
      <c r="C36" s="650"/>
      <c r="D36" s="650"/>
      <c r="E36" s="650"/>
      <c r="F36" s="650"/>
      <c r="G36" s="650"/>
      <c r="H36" s="650"/>
      <c r="I36" s="650"/>
      <c r="J36" s="650"/>
      <c r="K36" s="650"/>
      <c r="L36" s="650"/>
      <c r="M36" s="650"/>
      <c r="N36" s="650"/>
      <c r="O36" s="650"/>
      <c r="P36" s="650"/>
      <c r="Q36" s="650"/>
      <c r="R36" s="650"/>
      <c r="S36" s="650"/>
      <c r="T36" s="650"/>
      <c r="U36" s="650"/>
      <c r="V36" s="650"/>
      <c r="W36" s="650"/>
      <c r="X36" s="650"/>
      <c r="Y36" s="650"/>
      <c r="Z36" s="650"/>
      <c r="AA36" s="650"/>
      <c r="AB36" s="650"/>
      <c r="AC36" s="650"/>
      <c r="AD36" s="650"/>
      <c r="AE36" s="650"/>
      <c r="AF36" s="650"/>
      <c r="AG36" s="651"/>
    </row>
    <row r="37" spans="1:33" ht="30" customHeight="1">
      <c r="A37" s="652"/>
      <c r="B37" s="653"/>
      <c r="C37" s="653"/>
      <c r="D37" s="653"/>
      <c r="E37" s="653"/>
      <c r="F37" s="653"/>
      <c r="G37" s="653"/>
      <c r="H37" s="653"/>
      <c r="I37" s="653"/>
      <c r="J37" s="653"/>
      <c r="K37" s="653"/>
      <c r="L37" s="653"/>
      <c r="M37" s="653"/>
      <c r="N37" s="653"/>
      <c r="O37" s="653"/>
      <c r="P37" s="653"/>
      <c r="Q37" s="653"/>
      <c r="R37" s="653"/>
      <c r="S37" s="653"/>
      <c r="T37" s="653"/>
      <c r="U37" s="653"/>
      <c r="V37" s="653"/>
      <c r="W37" s="653"/>
      <c r="X37" s="653"/>
      <c r="Y37" s="653"/>
      <c r="Z37" s="653"/>
      <c r="AA37" s="653"/>
      <c r="AB37" s="653"/>
      <c r="AC37" s="653"/>
      <c r="AD37" s="653"/>
      <c r="AE37" s="653"/>
      <c r="AF37" s="653"/>
      <c r="AG37" s="654"/>
    </row>
    <row r="38" spans="1:33" ht="12.75" customHeight="1">
      <c r="A38" s="655" t="s">
        <v>248</v>
      </c>
      <c r="B38" s="656"/>
      <c r="C38" s="656"/>
      <c r="D38" s="656"/>
      <c r="E38" s="656"/>
      <c r="F38" s="656"/>
      <c r="G38" s="656"/>
      <c r="H38" s="656"/>
      <c r="I38" s="656"/>
      <c r="J38" s="656"/>
      <c r="K38" s="656"/>
      <c r="L38" s="656"/>
      <c r="M38" s="656"/>
      <c r="N38" s="656"/>
      <c r="O38" s="656"/>
      <c r="P38" s="656"/>
      <c r="Q38" s="656"/>
      <c r="R38" s="656"/>
      <c r="S38" s="656"/>
      <c r="T38" s="656"/>
      <c r="U38" s="656"/>
      <c r="V38" s="656"/>
      <c r="W38" s="656"/>
      <c r="X38" s="656"/>
      <c r="Y38" s="656"/>
      <c r="Z38" s="656"/>
      <c r="AA38" s="656"/>
      <c r="AB38" s="656"/>
      <c r="AC38" s="656"/>
      <c r="AD38" s="656"/>
      <c r="AE38" s="656"/>
      <c r="AF38" s="656"/>
      <c r="AG38" s="657"/>
    </row>
    <row r="39" spans="1:33" ht="30" customHeight="1">
      <c r="A39" s="649"/>
      <c r="B39" s="650"/>
      <c r="C39" s="650"/>
      <c r="D39" s="650"/>
      <c r="E39" s="650"/>
      <c r="F39" s="650"/>
      <c r="G39" s="650"/>
      <c r="H39" s="650"/>
      <c r="I39" s="650"/>
      <c r="J39" s="650"/>
      <c r="K39" s="650"/>
      <c r="L39" s="650"/>
      <c r="M39" s="650"/>
      <c r="N39" s="650"/>
      <c r="O39" s="650"/>
      <c r="P39" s="650"/>
      <c r="Q39" s="650"/>
      <c r="R39" s="650"/>
      <c r="S39" s="650"/>
      <c r="T39" s="650"/>
      <c r="U39" s="650"/>
      <c r="V39" s="650"/>
      <c r="W39" s="650"/>
      <c r="X39" s="650"/>
      <c r="Y39" s="650"/>
      <c r="Z39" s="650"/>
      <c r="AA39" s="650"/>
      <c r="AB39" s="650"/>
      <c r="AC39" s="650"/>
      <c r="AD39" s="650"/>
      <c r="AE39" s="650"/>
      <c r="AF39" s="650"/>
      <c r="AG39" s="651"/>
    </row>
    <row r="40" spans="1:33" ht="30" customHeight="1">
      <c r="A40" s="652"/>
      <c r="B40" s="653"/>
      <c r="C40" s="653"/>
      <c r="D40" s="653"/>
      <c r="E40" s="653"/>
      <c r="F40" s="653"/>
      <c r="G40" s="653"/>
      <c r="H40" s="653"/>
      <c r="I40" s="653"/>
      <c r="J40" s="653"/>
      <c r="K40" s="653"/>
      <c r="L40" s="653"/>
      <c r="M40" s="653"/>
      <c r="N40" s="653"/>
      <c r="O40" s="653"/>
      <c r="P40" s="653"/>
      <c r="Q40" s="653"/>
      <c r="R40" s="653"/>
      <c r="S40" s="653"/>
      <c r="T40" s="653"/>
      <c r="U40" s="653"/>
      <c r="V40" s="653"/>
      <c r="W40" s="653"/>
      <c r="X40" s="653"/>
      <c r="Y40" s="653"/>
      <c r="Z40" s="653"/>
      <c r="AA40" s="653"/>
      <c r="AB40" s="653"/>
      <c r="AC40" s="653"/>
      <c r="AD40" s="653"/>
      <c r="AE40" s="653"/>
      <c r="AF40" s="653"/>
      <c r="AG40" s="654"/>
    </row>
    <row r="41" spans="1:33" ht="12.75" customHeight="1">
      <c r="A41" s="655" t="s">
        <v>249</v>
      </c>
      <c r="B41" s="656"/>
      <c r="C41" s="656"/>
      <c r="D41" s="656"/>
      <c r="E41" s="656"/>
      <c r="F41" s="656"/>
      <c r="G41" s="656"/>
      <c r="H41" s="656"/>
      <c r="I41" s="656"/>
      <c r="J41" s="656"/>
      <c r="K41" s="656"/>
      <c r="L41" s="656"/>
      <c r="M41" s="656"/>
      <c r="N41" s="656"/>
      <c r="O41" s="656"/>
      <c r="P41" s="656"/>
      <c r="Q41" s="656"/>
      <c r="R41" s="656"/>
      <c r="S41" s="656"/>
      <c r="T41" s="656"/>
      <c r="U41" s="656"/>
      <c r="V41" s="656"/>
      <c r="W41" s="656"/>
      <c r="X41" s="656"/>
      <c r="Y41" s="656"/>
      <c r="Z41" s="656"/>
      <c r="AA41" s="656"/>
      <c r="AB41" s="656"/>
      <c r="AC41" s="656"/>
      <c r="AD41" s="656"/>
      <c r="AE41" s="656"/>
      <c r="AF41" s="656"/>
      <c r="AG41" s="657"/>
    </row>
    <row r="42" spans="1:33" ht="30" customHeight="1">
      <c r="A42" s="649"/>
      <c r="B42" s="650"/>
      <c r="C42" s="650"/>
      <c r="D42" s="650"/>
      <c r="E42" s="650"/>
      <c r="F42" s="650"/>
      <c r="G42" s="650"/>
      <c r="H42" s="650"/>
      <c r="I42" s="650"/>
      <c r="J42" s="650"/>
      <c r="K42" s="650"/>
      <c r="L42" s="650"/>
      <c r="M42" s="650"/>
      <c r="N42" s="650"/>
      <c r="O42" s="650"/>
      <c r="P42" s="650"/>
      <c r="Q42" s="650"/>
      <c r="R42" s="650"/>
      <c r="S42" s="650"/>
      <c r="T42" s="650"/>
      <c r="U42" s="650"/>
      <c r="V42" s="650"/>
      <c r="W42" s="650"/>
      <c r="X42" s="650"/>
      <c r="Y42" s="650"/>
      <c r="Z42" s="650"/>
      <c r="AA42" s="650"/>
      <c r="AB42" s="650"/>
      <c r="AC42" s="650"/>
      <c r="AD42" s="650"/>
      <c r="AE42" s="650"/>
      <c r="AF42" s="650"/>
      <c r="AG42" s="651"/>
    </row>
    <row r="43" spans="1:33" ht="30" customHeight="1">
      <c r="A43" s="652"/>
      <c r="B43" s="653"/>
      <c r="C43" s="653"/>
      <c r="D43" s="653"/>
      <c r="E43" s="653"/>
      <c r="F43" s="653"/>
      <c r="G43" s="653"/>
      <c r="H43" s="653"/>
      <c r="I43" s="653"/>
      <c r="J43" s="653"/>
      <c r="K43" s="653"/>
      <c r="L43" s="653"/>
      <c r="M43" s="653"/>
      <c r="N43" s="653"/>
      <c r="O43" s="653"/>
      <c r="P43" s="653"/>
      <c r="Q43" s="653"/>
      <c r="R43" s="653"/>
      <c r="S43" s="653"/>
      <c r="T43" s="653"/>
      <c r="U43" s="653"/>
      <c r="V43" s="653"/>
      <c r="W43" s="653"/>
      <c r="X43" s="653"/>
      <c r="Y43" s="653"/>
      <c r="Z43" s="653"/>
      <c r="AA43" s="653"/>
      <c r="AB43" s="653"/>
      <c r="AC43" s="653"/>
      <c r="AD43" s="653"/>
      <c r="AE43" s="653"/>
      <c r="AF43" s="653"/>
      <c r="AG43" s="654"/>
    </row>
    <row r="44" spans="1:33" ht="12.75" customHeight="1"/>
    <row r="45" spans="1:33" ht="12.75" customHeight="1"/>
    <row r="46" spans="1:33" ht="12.75" customHeight="1"/>
    <row r="47" spans="1:33" ht="12.75" customHeight="1"/>
    <row r="48" spans="1:33"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sheetData>
  <mergeCells count="32">
    <mergeCell ref="A27:AG27"/>
    <mergeCell ref="A28:AG28"/>
    <mergeCell ref="A29:AG29"/>
    <mergeCell ref="A31:AG31"/>
    <mergeCell ref="A34:AG34"/>
    <mergeCell ref="H14:J14"/>
    <mergeCell ref="K14:M14"/>
    <mergeCell ref="N14:P14"/>
    <mergeCell ref="Q14:Q15"/>
    <mergeCell ref="R14:R15"/>
    <mergeCell ref="A9:U9"/>
    <mergeCell ref="A10:U10"/>
    <mergeCell ref="A13:A16"/>
    <mergeCell ref="B13:P13"/>
    <mergeCell ref="Q13:U13"/>
    <mergeCell ref="B14:D14"/>
    <mergeCell ref="E14:G14"/>
    <mergeCell ref="N16:O16"/>
    <mergeCell ref="Q16:U16"/>
    <mergeCell ref="S14:S15"/>
    <mergeCell ref="T14:T15"/>
    <mergeCell ref="U14:U15"/>
    <mergeCell ref="B16:C16"/>
    <mergeCell ref="E16:F16"/>
    <mergeCell ref="H16:I16"/>
    <mergeCell ref="K16:L16"/>
    <mergeCell ref="A42:AG43"/>
    <mergeCell ref="A35:AG35"/>
    <mergeCell ref="A36:AG37"/>
    <mergeCell ref="A38:AG38"/>
    <mergeCell ref="A39:AG40"/>
    <mergeCell ref="A41:AG41"/>
  </mergeCells>
  <dataValidations count="1">
    <dataValidation type="list" allowBlank="1" showErrorMessage="1" sqref="U8 AG8" xr:uid="{00000000-0002-0000-0500-000000000000}">
      <formula1>"Yes,No"</formula1>
    </dataValidation>
  </dataValidations>
  <pageMargins left="0.7" right="0.7" top="0.75" bottom="0.75" header="0" footer="0"/>
  <pageSetup scale="37"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Z1000"/>
  <sheetViews>
    <sheetView showGridLines="0" workbookViewId="0"/>
  </sheetViews>
  <sheetFormatPr defaultColWidth="12.5703125" defaultRowHeight="15" customHeight="1"/>
  <cols>
    <col min="1" max="1" width="14.42578125" customWidth="1"/>
    <col min="2" max="2" width="18" customWidth="1"/>
    <col min="3" max="3" width="13.42578125" customWidth="1"/>
    <col min="4" max="4" width="2.5703125" customWidth="1"/>
    <col min="5" max="5" width="26" customWidth="1"/>
    <col min="6" max="6" width="25.5703125" customWidth="1"/>
    <col min="7" max="8" width="29.42578125" customWidth="1"/>
    <col min="9" max="26" width="9.42578125" customWidth="1"/>
  </cols>
  <sheetData>
    <row r="1" spans="1:26" ht="12.75" customHeight="1">
      <c r="A1" s="647" t="s">
        <v>250</v>
      </c>
      <c r="B1" s="631"/>
      <c r="C1" s="631"/>
      <c r="D1" s="631"/>
      <c r="E1" s="631"/>
      <c r="F1" s="631"/>
      <c r="G1" s="631"/>
      <c r="H1" s="631"/>
      <c r="I1" s="631"/>
      <c r="J1" s="631"/>
      <c r="K1" s="631"/>
      <c r="L1" s="6"/>
      <c r="M1" s="6"/>
      <c r="N1" s="6"/>
      <c r="O1" s="6"/>
      <c r="P1" s="6"/>
      <c r="Q1" s="6"/>
      <c r="R1" s="6"/>
      <c r="S1" s="6"/>
      <c r="T1" s="6"/>
      <c r="U1" s="6"/>
      <c r="V1" s="6"/>
      <c r="W1" s="6"/>
      <c r="X1" s="6"/>
      <c r="Y1" s="6"/>
      <c r="Z1" s="6"/>
    </row>
    <row r="2" spans="1:26" ht="12.75" customHeight="1">
      <c r="A2" s="647" t="s">
        <v>251</v>
      </c>
      <c r="B2" s="631"/>
      <c r="C2" s="631"/>
      <c r="D2" s="631"/>
      <c r="E2" s="631"/>
      <c r="F2" s="631"/>
      <c r="G2" s="631"/>
      <c r="H2" s="631"/>
      <c r="I2" s="631"/>
      <c r="J2" s="631"/>
      <c r="K2" s="631"/>
      <c r="L2" s="6"/>
      <c r="M2" s="6"/>
      <c r="N2" s="6"/>
      <c r="O2" s="6"/>
      <c r="P2" s="6"/>
      <c r="Q2" s="6"/>
      <c r="R2" s="6"/>
      <c r="S2" s="6"/>
      <c r="T2" s="6"/>
      <c r="U2" s="6"/>
      <c r="V2" s="6"/>
      <c r="W2" s="6"/>
      <c r="X2" s="6"/>
      <c r="Y2" s="6"/>
      <c r="Z2" s="6"/>
    </row>
    <row r="3" spans="1:26" ht="12.75" customHeight="1">
      <c r="A3" s="6"/>
      <c r="B3" s="6"/>
      <c r="C3" s="6"/>
      <c r="D3" s="6"/>
      <c r="E3" s="6"/>
      <c r="F3" s="6"/>
      <c r="G3" s="6"/>
      <c r="H3" s="6"/>
      <c r="I3" s="6"/>
      <c r="J3" s="6"/>
      <c r="K3" s="6"/>
      <c r="L3" s="6"/>
      <c r="M3" s="6"/>
      <c r="N3" s="6"/>
      <c r="O3" s="6"/>
      <c r="P3" s="6"/>
      <c r="Q3" s="6"/>
      <c r="R3" s="6"/>
      <c r="S3" s="6"/>
      <c r="T3" s="6"/>
      <c r="U3" s="6"/>
      <c r="V3" s="6"/>
      <c r="W3" s="6"/>
      <c r="X3" s="6"/>
      <c r="Y3" s="6"/>
      <c r="Z3" s="6"/>
    </row>
    <row r="4" spans="1:26" ht="12.75" customHeight="1">
      <c r="A4" s="6" t="s">
        <v>252</v>
      </c>
      <c r="B4" s="6"/>
      <c r="C4" s="6"/>
      <c r="D4" s="6"/>
      <c r="E4" s="6"/>
      <c r="F4" s="6"/>
      <c r="G4" s="6"/>
      <c r="H4" s="6"/>
      <c r="I4" s="6"/>
      <c r="J4" s="6"/>
      <c r="K4" s="6"/>
      <c r="L4" s="6"/>
      <c r="M4" s="6"/>
      <c r="N4" s="6"/>
      <c r="O4" s="6"/>
      <c r="P4" s="6"/>
      <c r="Q4" s="6"/>
      <c r="R4" s="6"/>
      <c r="S4" s="6"/>
      <c r="T4" s="6"/>
      <c r="U4" s="6"/>
      <c r="V4" s="6"/>
      <c r="W4" s="6"/>
      <c r="X4" s="6"/>
      <c r="Y4" s="6"/>
      <c r="Z4" s="6"/>
    </row>
    <row r="5" spans="1:26" ht="12.75" customHeight="1">
      <c r="A5" s="6"/>
      <c r="B5" s="6"/>
      <c r="C5" s="6"/>
      <c r="D5" s="6"/>
      <c r="E5" s="6"/>
      <c r="F5" s="6"/>
      <c r="G5" s="6"/>
      <c r="H5" s="6"/>
      <c r="I5" s="6"/>
      <c r="J5" s="6"/>
      <c r="K5" s="6"/>
      <c r="L5" s="6"/>
      <c r="M5" s="6"/>
      <c r="N5" s="6"/>
      <c r="O5" s="6"/>
      <c r="P5" s="6"/>
      <c r="Q5" s="6"/>
      <c r="R5" s="6"/>
      <c r="S5" s="6"/>
      <c r="T5" s="6"/>
      <c r="U5" s="6"/>
      <c r="V5" s="6"/>
      <c r="W5" s="6"/>
      <c r="X5" s="6"/>
      <c r="Y5" s="6"/>
      <c r="Z5" s="6"/>
    </row>
    <row r="6" spans="1:26" ht="68.25" customHeight="1">
      <c r="A6" s="648" t="s">
        <v>253</v>
      </c>
      <c r="B6" s="631"/>
      <c r="C6" s="631"/>
      <c r="D6" s="631"/>
      <c r="E6" s="631"/>
      <c r="F6" s="631"/>
      <c r="G6" s="631"/>
      <c r="H6" s="631"/>
      <c r="I6" s="631"/>
      <c r="J6" s="631"/>
      <c r="K6" s="631"/>
      <c r="L6" s="6"/>
      <c r="M6" s="6"/>
      <c r="N6" s="6"/>
      <c r="O6" s="6"/>
      <c r="P6" s="6"/>
      <c r="Q6" s="6"/>
      <c r="R6" s="6"/>
      <c r="S6" s="6"/>
      <c r="T6" s="6"/>
      <c r="U6" s="6"/>
      <c r="V6" s="6"/>
      <c r="W6" s="6"/>
      <c r="X6" s="6"/>
      <c r="Y6" s="6"/>
      <c r="Z6" s="6"/>
    </row>
    <row r="7" spans="1:26" ht="12.75" customHeight="1">
      <c r="A7" s="24"/>
      <c r="B7" s="24"/>
      <c r="C7" s="24"/>
      <c r="D7" s="24"/>
      <c r="E7" s="24"/>
      <c r="F7" s="24"/>
      <c r="G7" s="24"/>
      <c r="H7" s="24"/>
      <c r="I7" s="24"/>
      <c r="J7" s="24"/>
      <c r="K7" s="24"/>
      <c r="L7" s="6"/>
      <c r="M7" s="6"/>
      <c r="N7" s="6"/>
      <c r="O7" s="6"/>
      <c r="P7" s="6"/>
      <c r="Q7" s="6"/>
      <c r="R7" s="6"/>
      <c r="S7" s="6"/>
      <c r="T7" s="6"/>
      <c r="U7" s="6"/>
      <c r="V7" s="6"/>
      <c r="W7" s="6"/>
      <c r="X7" s="6"/>
      <c r="Y7" s="6"/>
      <c r="Z7" s="6"/>
    </row>
    <row r="8" spans="1:26" ht="12.75" customHeight="1">
      <c r="A8" s="24"/>
      <c r="B8" s="24"/>
      <c r="C8" s="24"/>
      <c r="D8" s="24"/>
      <c r="E8" s="24"/>
      <c r="F8" s="24"/>
      <c r="G8" s="24"/>
      <c r="H8" s="24"/>
      <c r="I8" s="24"/>
      <c r="J8" s="24"/>
      <c r="K8" s="24"/>
      <c r="L8" s="6"/>
      <c r="M8" s="6"/>
      <c r="N8" s="6"/>
      <c r="O8" s="6"/>
      <c r="P8" s="6"/>
      <c r="Q8" s="6"/>
      <c r="R8" s="6"/>
      <c r="S8" s="6"/>
      <c r="T8" s="6"/>
      <c r="U8" s="6"/>
      <c r="V8" s="6"/>
      <c r="W8" s="6"/>
      <c r="X8" s="6"/>
      <c r="Y8" s="6"/>
      <c r="Z8" s="6"/>
    </row>
    <row r="9" spans="1:26" ht="39" customHeight="1">
      <c r="A9" s="24"/>
      <c r="B9" s="24"/>
      <c r="C9" s="24"/>
      <c r="D9" s="24"/>
      <c r="E9" s="679" t="s">
        <v>254</v>
      </c>
      <c r="F9" s="671"/>
      <c r="G9" s="136" t="s">
        <v>255</v>
      </c>
      <c r="H9" s="136" t="s">
        <v>256</v>
      </c>
      <c r="I9" s="24"/>
      <c r="J9" s="24"/>
      <c r="K9" s="24"/>
      <c r="L9" s="6"/>
      <c r="M9" s="6"/>
      <c r="N9" s="6"/>
      <c r="O9" s="6"/>
      <c r="P9" s="6"/>
      <c r="Q9" s="6"/>
      <c r="R9" s="6"/>
      <c r="S9" s="6"/>
      <c r="T9" s="6"/>
      <c r="U9" s="6"/>
      <c r="V9" s="6"/>
      <c r="W9" s="6"/>
      <c r="X9" s="6"/>
      <c r="Y9" s="6"/>
      <c r="Z9" s="6"/>
    </row>
    <row r="10" spans="1:26" ht="12.75" customHeight="1">
      <c r="A10" s="135"/>
      <c r="B10" s="135"/>
      <c r="C10" s="6"/>
      <c r="D10" s="6"/>
      <c r="E10" s="137" t="s">
        <v>257</v>
      </c>
      <c r="F10" s="137" t="s">
        <v>258</v>
      </c>
      <c r="G10" s="136" t="s">
        <v>259</v>
      </c>
      <c r="H10" s="136" t="s">
        <v>260</v>
      </c>
      <c r="I10" s="6"/>
      <c r="J10" s="6"/>
      <c r="K10" s="6"/>
      <c r="L10" s="6"/>
      <c r="M10" s="6"/>
      <c r="N10" s="6"/>
      <c r="O10" s="6"/>
      <c r="P10" s="6"/>
      <c r="Q10" s="6"/>
      <c r="R10" s="6"/>
      <c r="S10" s="6"/>
      <c r="T10" s="6"/>
      <c r="U10" s="6"/>
      <c r="V10" s="6"/>
      <c r="W10" s="6"/>
      <c r="X10" s="6"/>
      <c r="Y10" s="6"/>
      <c r="Z10" s="6"/>
    </row>
    <row r="11" spans="1:26" ht="12.75" customHeight="1">
      <c r="A11" s="135"/>
      <c r="B11" s="138">
        <v>2021</v>
      </c>
      <c r="C11" s="139" t="s">
        <v>261</v>
      </c>
      <c r="D11" s="6"/>
      <c r="E11" s="140" t="s">
        <v>42</v>
      </c>
      <c r="F11" s="141" t="s">
        <v>42</v>
      </c>
      <c r="G11" s="141" t="s">
        <v>42</v>
      </c>
      <c r="H11" s="141" t="s">
        <v>42</v>
      </c>
      <c r="I11" s="6"/>
      <c r="J11" s="6"/>
      <c r="K11" s="6"/>
      <c r="L11" s="6"/>
      <c r="M11" s="6"/>
      <c r="N11" s="6"/>
      <c r="O11" s="6"/>
      <c r="P11" s="6"/>
      <c r="Q11" s="6"/>
      <c r="R11" s="6"/>
      <c r="S11" s="6"/>
      <c r="T11" s="6"/>
      <c r="U11" s="6"/>
      <c r="V11" s="6"/>
      <c r="W11" s="6"/>
      <c r="X11" s="6"/>
      <c r="Y11" s="6"/>
      <c r="Z11" s="6"/>
    </row>
    <row r="12" spans="1:26" ht="12.75" customHeight="1">
      <c r="A12" s="680" t="s">
        <v>262</v>
      </c>
      <c r="B12" s="138">
        <v>2020</v>
      </c>
      <c r="C12" s="142" t="s">
        <v>235</v>
      </c>
      <c r="D12" s="6"/>
      <c r="E12" s="140" t="s">
        <v>42</v>
      </c>
      <c r="F12" s="141" t="s">
        <v>42</v>
      </c>
      <c r="G12" s="141" t="s">
        <v>42</v>
      </c>
      <c r="H12" s="141" t="s">
        <v>42</v>
      </c>
      <c r="I12" s="6"/>
      <c r="J12" s="6"/>
      <c r="K12" s="6"/>
      <c r="L12" s="6"/>
      <c r="M12" s="6"/>
      <c r="N12" s="6"/>
      <c r="O12" s="6"/>
      <c r="P12" s="6"/>
      <c r="Q12" s="6"/>
      <c r="R12" s="6"/>
      <c r="S12" s="6"/>
      <c r="T12" s="6"/>
      <c r="U12" s="6"/>
      <c r="V12" s="6"/>
      <c r="W12" s="6"/>
      <c r="X12" s="6"/>
      <c r="Y12" s="6"/>
      <c r="Z12" s="6"/>
    </row>
    <row r="13" spans="1:26" ht="15" customHeight="1">
      <c r="A13" s="681"/>
      <c r="B13" s="143">
        <v>2019</v>
      </c>
      <c r="C13" s="142" t="s">
        <v>235</v>
      </c>
      <c r="D13" s="6"/>
      <c r="E13" s="144" t="s">
        <v>42</v>
      </c>
      <c r="F13" s="145" t="s">
        <v>42</v>
      </c>
      <c r="G13" s="145" t="s">
        <v>42</v>
      </c>
      <c r="H13" s="145" t="s">
        <v>42</v>
      </c>
      <c r="I13" s="6"/>
      <c r="J13" s="6"/>
      <c r="K13" s="6"/>
      <c r="L13" s="6"/>
      <c r="M13" s="6"/>
      <c r="N13" s="6"/>
      <c r="O13" s="6"/>
      <c r="P13" s="6"/>
      <c r="Q13" s="6"/>
      <c r="R13" s="6"/>
      <c r="S13" s="6"/>
      <c r="T13" s="6"/>
      <c r="U13" s="6"/>
      <c r="V13" s="6"/>
      <c r="W13" s="6"/>
      <c r="X13" s="6"/>
      <c r="Y13" s="6"/>
      <c r="Z13" s="6"/>
    </row>
    <row r="14" spans="1:26" ht="12.75" customHeight="1">
      <c r="A14" s="681"/>
      <c r="B14" s="143">
        <v>2018</v>
      </c>
      <c r="C14" s="142" t="s">
        <v>235</v>
      </c>
      <c r="D14" s="6"/>
      <c r="E14" s="144" t="s">
        <v>42</v>
      </c>
      <c r="F14" s="145" t="s">
        <v>42</v>
      </c>
      <c r="G14" s="145" t="s">
        <v>42</v>
      </c>
      <c r="H14" s="145" t="s">
        <v>42</v>
      </c>
      <c r="I14" s="6"/>
      <c r="J14" s="6"/>
      <c r="K14" s="6"/>
      <c r="L14" s="6"/>
      <c r="M14" s="6"/>
      <c r="N14" s="6"/>
      <c r="O14" s="6"/>
      <c r="P14" s="6"/>
      <c r="Q14" s="6"/>
      <c r="R14" s="6"/>
      <c r="S14" s="6"/>
      <c r="T14" s="6"/>
      <c r="U14" s="6"/>
      <c r="V14" s="6"/>
      <c r="W14" s="6"/>
      <c r="X14" s="6"/>
      <c r="Y14" s="6"/>
      <c r="Z14" s="6"/>
    </row>
    <row r="15" spans="1:26" ht="12.75" customHeight="1">
      <c r="A15" s="681"/>
      <c r="B15" s="143">
        <v>2017</v>
      </c>
      <c r="C15" s="142" t="s">
        <v>263</v>
      </c>
      <c r="D15" s="6"/>
      <c r="E15" s="144" t="s">
        <v>42</v>
      </c>
      <c r="F15" s="145" t="s">
        <v>42</v>
      </c>
      <c r="G15" s="145" t="s">
        <v>42</v>
      </c>
      <c r="H15" s="145" t="s">
        <v>42</v>
      </c>
      <c r="I15" s="6"/>
      <c r="J15" s="6"/>
      <c r="K15" s="6"/>
      <c r="L15" s="6"/>
      <c r="M15" s="6"/>
      <c r="N15" s="6"/>
      <c r="O15" s="6"/>
      <c r="P15" s="6"/>
      <c r="Q15" s="6"/>
      <c r="R15" s="6"/>
      <c r="S15" s="6"/>
      <c r="T15" s="6"/>
      <c r="U15" s="6"/>
      <c r="V15" s="6"/>
      <c r="W15" s="6"/>
      <c r="X15" s="6"/>
      <c r="Y15" s="6"/>
      <c r="Z15" s="6"/>
    </row>
    <row r="16" spans="1:26" ht="12.75" customHeight="1">
      <c r="A16" s="681"/>
      <c r="B16" s="143">
        <v>2016</v>
      </c>
      <c r="C16" s="142" t="s">
        <v>263</v>
      </c>
      <c r="D16" s="6"/>
      <c r="E16" s="146" t="s">
        <v>42</v>
      </c>
      <c r="F16" s="146" t="s">
        <v>42</v>
      </c>
      <c r="G16" s="146" t="s">
        <v>42</v>
      </c>
      <c r="H16" s="146" t="s">
        <v>42</v>
      </c>
      <c r="I16" s="6"/>
      <c r="J16" s="6"/>
      <c r="K16" s="6"/>
      <c r="L16" s="6"/>
      <c r="M16" s="6"/>
      <c r="N16" s="6"/>
      <c r="O16" s="6"/>
      <c r="P16" s="6"/>
      <c r="Q16" s="6"/>
      <c r="R16" s="6"/>
      <c r="S16" s="6"/>
      <c r="T16" s="6"/>
      <c r="U16" s="6"/>
      <c r="V16" s="6"/>
      <c r="W16" s="6"/>
      <c r="X16" s="6"/>
      <c r="Y16" s="6"/>
      <c r="Z16" s="6"/>
    </row>
    <row r="17" spans="1:26" ht="12.75" customHeight="1">
      <c r="A17" s="681"/>
      <c r="B17" s="143">
        <v>2015</v>
      </c>
      <c r="C17" s="142" t="s">
        <v>263</v>
      </c>
      <c r="D17" s="6"/>
      <c r="E17" s="147" t="s">
        <v>264</v>
      </c>
      <c r="F17" s="147" t="s">
        <v>265</v>
      </c>
      <c r="G17" s="147" t="s">
        <v>266</v>
      </c>
      <c r="H17" s="146" t="s">
        <v>267</v>
      </c>
      <c r="I17" s="6"/>
      <c r="J17" s="6"/>
      <c r="K17" s="6"/>
      <c r="L17" s="6"/>
      <c r="M17" s="6"/>
      <c r="N17" s="6"/>
      <c r="O17" s="6"/>
      <c r="P17" s="6"/>
      <c r="Q17" s="6"/>
      <c r="R17" s="6"/>
      <c r="S17" s="6"/>
      <c r="T17" s="6"/>
      <c r="U17" s="6"/>
      <c r="V17" s="6"/>
      <c r="W17" s="6"/>
      <c r="X17" s="6"/>
      <c r="Y17" s="6"/>
      <c r="Z17" s="6"/>
    </row>
    <row r="18" spans="1:26" ht="12.75" customHeight="1">
      <c r="A18" s="681"/>
      <c r="B18" s="143">
        <v>2014</v>
      </c>
      <c r="C18" s="142" t="s">
        <v>263</v>
      </c>
      <c r="D18" s="6"/>
      <c r="E18" s="148" t="s">
        <v>268</v>
      </c>
      <c r="F18" s="147" t="s">
        <v>269</v>
      </c>
      <c r="G18" s="149" t="s">
        <v>267</v>
      </c>
      <c r="H18" s="149" t="s">
        <v>267</v>
      </c>
      <c r="I18" s="6"/>
      <c r="J18" s="6"/>
      <c r="K18" s="6"/>
      <c r="L18" s="6"/>
      <c r="M18" s="6"/>
      <c r="N18" s="6"/>
      <c r="O18" s="6"/>
      <c r="P18" s="6"/>
      <c r="Q18" s="6"/>
      <c r="R18" s="6"/>
      <c r="S18" s="6"/>
      <c r="T18" s="6"/>
      <c r="U18" s="6"/>
      <c r="V18" s="6"/>
      <c r="W18" s="6"/>
      <c r="X18" s="6"/>
      <c r="Y18" s="6"/>
      <c r="Z18" s="6"/>
    </row>
    <row r="19" spans="1:26" ht="12.75" customHeight="1">
      <c r="A19" s="682"/>
      <c r="B19" s="143">
        <v>2013</v>
      </c>
      <c r="C19" s="142" t="s">
        <v>263</v>
      </c>
      <c r="D19" s="6"/>
      <c r="E19" s="150" t="s">
        <v>270</v>
      </c>
      <c r="F19" s="151" t="s">
        <v>267</v>
      </c>
      <c r="G19" s="151" t="s">
        <v>267</v>
      </c>
      <c r="H19" s="151" t="s">
        <v>267</v>
      </c>
      <c r="I19" s="6"/>
      <c r="J19" s="6"/>
      <c r="K19" s="6"/>
      <c r="L19" s="6"/>
      <c r="M19" s="6"/>
      <c r="N19" s="6"/>
      <c r="O19" s="6"/>
      <c r="P19" s="6"/>
      <c r="Q19" s="6"/>
      <c r="R19" s="6"/>
      <c r="S19" s="6"/>
      <c r="T19" s="6"/>
      <c r="U19" s="6"/>
      <c r="V19" s="6"/>
      <c r="W19" s="6"/>
      <c r="X19" s="6"/>
      <c r="Y19" s="6"/>
      <c r="Z19" s="6"/>
    </row>
    <row r="20" spans="1:26" ht="12.75" customHeight="1">
      <c r="A20" s="135"/>
      <c r="B20" s="135"/>
      <c r="C20" s="6"/>
      <c r="D20" s="6"/>
      <c r="E20" s="6"/>
      <c r="F20" s="6"/>
      <c r="G20" s="6"/>
      <c r="H20" s="6"/>
      <c r="I20" s="6"/>
      <c r="J20" s="6"/>
      <c r="K20" s="6"/>
      <c r="L20" s="6"/>
      <c r="M20" s="6"/>
      <c r="N20" s="6"/>
      <c r="O20" s="6"/>
      <c r="P20" s="6"/>
      <c r="Q20" s="6"/>
      <c r="R20" s="6"/>
      <c r="S20" s="6"/>
      <c r="T20" s="6"/>
      <c r="U20" s="6"/>
      <c r="V20" s="6"/>
      <c r="W20" s="6"/>
      <c r="X20" s="6"/>
      <c r="Y20" s="6"/>
      <c r="Z20" s="6"/>
    </row>
    <row r="21" spans="1:26" ht="25.5" customHeight="1">
      <c r="A21" s="678" t="s">
        <v>271</v>
      </c>
      <c r="B21" s="631"/>
      <c r="C21" s="631"/>
      <c r="D21" s="631"/>
      <c r="E21" s="631"/>
      <c r="F21" s="631"/>
      <c r="G21" s="631"/>
      <c r="H21" s="631"/>
      <c r="I21" s="631"/>
      <c r="J21" s="631"/>
      <c r="K21" s="153"/>
      <c r="L21" s="6"/>
      <c r="M21" s="6"/>
      <c r="N21" s="6"/>
      <c r="O21" s="6"/>
      <c r="P21" s="6"/>
      <c r="Q21" s="6"/>
      <c r="R21" s="6"/>
      <c r="S21" s="6"/>
      <c r="T21" s="6"/>
      <c r="U21" s="6"/>
      <c r="V21" s="6"/>
      <c r="W21" s="6"/>
      <c r="X21" s="6"/>
      <c r="Y21" s="6"/>
      <c r="Z21" s="6"/>
    </row>
    <row r="22" spans="1:26" ht="28.5" customHeight="1">
      <c r="A22" s="678" t="s">
        <v>272</v>
      </c>
      <c r="B22" s="631"/>
      <c r="C22" s="631"/>
      <c r="D22" s="631"/>
      <c r="E22" s="631"/>
      <c r="F22" s="631"/>
      <c r="G22" s="631"/>
      <c r="H22" s="631"/>
      <c r="I22" s="631"/>
      <c r="J22" s="154"/>
      <c r="K22" s="154"/>
      <c r="L22" s="6"/>
      <c r="M22" s="6"/>
      <c r="N22" s="6"/>
      <c r="O22" s="6"/>
      <c r="P22" s="6"/>
      <c r="Q22" s="6"/>
      <c r="R22" s="6"/>
      <c r="S22" s="6"/>
      <c r="T22" s="6"/>
      <c r="U22" s="6"/>
      <c r="V22" s="6"/>
      <c r="W22" s="6"/>
      <c r="X22" s="6"/>
      <c r="Y22" s="6"/>
      <c r="Z22" s="6"/>
    </row>
    <row r="23" spans="1:26" ht="28.5" customHeight="1">
      <c r="A23" s="678" t="s">
        <v>273</v>
      </c>
      <c r="B23" s="631"/>
      <c r="C23" s="631"/>
      <c r="D23" s="631"/>
      <c r="E23" s="631"/>
      <c r="F23" s="631"/>
      <c r="G23" s="631"/>
      <c r="H23" s="631"/>
      <c r="I23" s="631"/>
      <c r="J23" s="154"/>
      <c r="K23" s="154"/>
      <c r="L23" s="6"/>
      <c r="M23" s="6"/>
      <c r="N23" s="6"/>
      <c r="O23" s="6"/>
      <c r="P23" s="6"/>
      <c r="Q23" s="6"/>
      <c r="R23" s="6"/>
      <c r="S23" s="6"/>
      <c r="T23" s="6"/>
      <c r="U23" s="6"/>
      <c r="V23" s="6"/>
      <c r="W23" s="6"/>
      <c r="X23" s="6"/>
      <c r="Y23" s="6"/>
      <c r="Z23" s="6"/>
    </row>
    <row r="24" spans="1:26" ht="28.5" customHeight="1">
      <c r="A24" s="152"/>
      <c r="B24" s="152"/>
      <c r="C24" s="152"/>
      <c r="D24" s="152"/>
      <c r="E24" s="152"/>
      <c r="F24" s="152"/>
      <c r="G24" s="152"/>
      <c r="H24" s="152"/>
      <c r="I24" s="152"/>
      <c r="J24" s="154"/>
      <c r="K24" s="154"/>
      <c r="L24" s="6"/>
      <c r="M24" s="6"/>
      <c r="N24" s="6"/>
      <c r="O24" s="6"/>
      <c r="P24" s="6"/>
      <c r="Q24" s="6"/>
      <c r="R24" s="6"/>
      <c r="S24" s="6"/>
      <c r="T24" s="6"/>
      <c r="U24" s="6"/>
      <c r="V24" s="6"/>
      <c r="W24" s="6"/>
      <c r="X24" s="6"/>
      <c r="Y24" s="6"/>
      <c r="Z24" s="6"/>
    </row>
    <row r="25" spans="1:26" ht="12.75" customHeight="1">
      <c r="A25" s="135"/>
      <c r="B25" s="135"/>
      <c r="C25" s="6"/>
      <c r="D25" s="6"/>
      <c r="E25" s="6"/>
      <c r="F25" s="6"/>
      <c r="G25" s="6"/>
      <c r="H25" s="6"/>
      <c r="I25" s="6"/>
      <c r="J25" s="6"/>
      <c r="K25" s="6"/>
      <c r="L25" s="6"/>
      <c r="M25" s="6"/>
      <c r="N25" s="6"/>
      <c r="O25" s="6"/>
      <c r="P25" s="6"/>
      <c r="Q25" s="6"/>
      <c r="R25" s="6"/>
      <c r="S25" s="6"/>
      <c r="T25" s="6"/>
      <c r="U25" s="6"/>
      <c r="V25" s="6"/>
      <c r="W25" s="6"/>
      <c r="X25" s="6"/>
      <c r="Y25" s="6"/>
      <c r="Z25" s="6"/>
    </row>
    <row r="26" spans="1:26" ht="12.75" customHeight="1">
      <c r="A26" s="155" t="s">
        <v>274</v>
      </c>
      <c r="B26" s="155"/>
      <c r="C26" s="155"/>
      <c r="D26" s="155"/>
      <c r="E26" s="155"/>
      <c r="F26" s="155"/>
      <c r="G26" s="155"/>
      <c r="H26" s="155"/>
      <c r="I26" s="155"/>
      <c r="J26" s="155"/>
      <c r="K26" s="155"/>
      <c r="L26" s="155"/>
      <c r="M26" s="155"/>
      <c r="N26" s="155"/>
      <c r="O26" s="155"/>
      <c r="P26" s="155"/>
      <c r="Q26" s="155"/>
      <c r="R26" s="155"/>
      <c r="S26" s="155"/>
      <c r="T26" s="6"/>
      <c r="U26" s="6"/>
      <c r="V26" s="6"/>
      <c r="W26" s="6"/>
      <c r="X26" s="6"/>
      <c r="Y26" s="6"/>
      <c r="Z26" s="6"/>
    </row>
    <row r="27" spans="1:26" ht="12.75" customHeight="1">
      <c r="A27" s="155"/>
      <c r="B27" s="155"/>
      <c r="C27" s="155"/>
      <c r="D27" s="155"/>
      <c r="E27" s="155"/>
      <c r="F27" s="155"/>
      <c r="G27" s="155"/>
      <c r="H27" s="155"/>
      <c r="I27" s="155"/>
      <c r="J27" s="155"/>
      <c r="K27" s="155"/>
      <c r="L27" s="155"/>
      <c r="M27" s="155"/>
      <c r="N27" s="155"/>
      <c r="O27" s="155"/>
      <c r="P27" s="155"/>
      <c r="Q27" s="155"/>
      <c r="R27" s="155"/>
      <c r="S27" s="155"/>
      <c r="T27" s="6"/>
      <c r="U27" s="6"/>
      <c r="V27" s="6"/>
      <c r="W27" s="6"/>
      <c r="X27" s="6"/>
      <c r="Y27" s="6"/>
      <c r="Z27" s="6"/>
    </row>
    <row r="28" spans="1:26" ht="12.75" customHeight="1">
      <c r="A28" s="156" t="s">
        <v>275</v>
      </c>
      <c r="B28" s="155"/>
      <c r="C28" s="155"/>
      <c r="D28" s="155"/>
      <c r="E28" s="155"/>
      <c r="F28" s="155"/>
      <c r="G28" s="155"/>
      <c r="H28" s="155"/>
      <c r="I28" s="155"/>
      <c r="J28" s="155"/>
      <c r="K28" s="155"/>
      <c r="L28" s="155"/>
      <c r="M28" s="155"/>
      <c r="N28" s="155"/>
      <c r="O28" s="155"/>
      <c r="P28" s="155"/>
      <c r="Q28" s="155"/>
      <c r="R28" s="155"/>
      <c r="S28" s="155"/>
      <c r="T28" s="6"/>
      <c r="U28" s="6"/>
      <c r="V28" s="6"/>
      <c r="W28" s="6"/>
      <c r="X28" s="6"/>
      <c r="Y28" s="6"/>
      <c r="Z28" s="6"/>
    </row>
    <row r="29" spans="1:26" ht="12.75" customHeight="1">
      <c r="A29" s="648" t="s">
        <v>276</v>
      </c>
      <c r="B29" s="631"/>
      <c r="C29" s="631"/>
      <c r="D29" s="631"/>
      <c r="E29" s="631"/>
      <c r="F29" s="631"/>
      <c r="G29" s="631"/>
      <c r="H29" s="631"/>
      <c r="I29" s="631"/>
      <c r="J29" s="631"/>
      <c r="K29" s="631"/>
      <c r="L29" s="155"/>
      <c r="M29" s="155"/>
      <c r="N29" s="155"/>
      <c r="O29" s="155"/>
      <c r="P29" s="155"/>
      <c r="Q29" s="155"/>
      <c r="R29" s="155"/>
      <c r="S29" s="155"/>
      <c r="T29" s="6"/>
      <c r="U29" s="6"/>
      <c r="V29" s="6"/>
      <c r="W29" s="6"/>
      <c r="X29" s="6"/>
      <c r="Y29" s="6"/>
      <c r="Z29" s="6"/>
    </row>
    <row r="30" spans="1:26" ht="12.75" customHeight="1">
      <c r="A30" s="631"/>
      <c r="B30" s="631"/>
      <c r="C30" s="631"/>
      <c r="D30" s="631"/>
      <c r="E30" s="631"/>
      <c r="F30" s="631"/>
      <c r="G30" s="631"/>
      <c r="H30" s="631"/>
      <c r="I30" s="631"/>
      <c r="J30" s="631"/>
      <c r="K30" s="631"/>
      <c r="L30" s="155"/>
      <c r="M30" s="155"/>
      <c r="N30" s="155"/>
      <c r="O30" s="155"/>
      <c r="P30" s="155"/>
      <c r="Q30" s="155"/>
      <c r="R30" s="155"/>
      <c r="S30" s="155"/>
      <c r="T30" s="6"/>
      <c r="U30" s="6"/>
      <c r="V30" s="6"/>
      <c r="W30" s="6"/>
      <c r="X30" s="6"/>
      <c r="Y30" s="6"/>
      <c r="Z30" s="6"/>
    </row>
    <row r="31" spans="1:26" ht="12.75" customHeight="1">
      <c r="A31" s="631"/>
      <c r="B31" s="631"/>
      <c r="C31" s="631"/>
      <c r="D31" s="631"/>
      <c r="E31" s="631"/>
      <c r="F31" s="631"/>
      <c r="G31" s="631"/>
      <c r="H31" s="631"/>
      <c r="I31" s="631"/>
      <c r="J31" s="631"/>
      <c r="K31" s="631"/>
      <c r="L31" s="155"/>
      <c r="M31" s="155"/>
      <c r="N31" s="155"/>
      <c r="O31" s="155"/>
      <c r="P31" s="155"/>
      <c r="Q31" s="155"/>
      <c r="R31" s="155"/>
      <c r="S31" s="155"/>
      <c r="T31" s="6"/>
      <c r="U31" s="6"/>
      <c r="V31" s="6"/>
      <c r="W31" s="6"/>
      <c r="X31" s="6"/>
      <c r="Y31" s="6"/>
      <c r="Z31" s="6"/>
    </row>
    <row r="32" spans="1:26" ht="12.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24" customHeight="1">
      <c r="A33" s="648" t="s">
        <v>277</v>
      </c>
      <c r="B33" s="631"/>
      <c r="C33" s="631"/>
      <c r="D33" s="631"/>
      <c r="E33" s="631"/>
      <c r="F33" s="631"/>
      <c r="G33" s="631"/>
      <c r="H33" s="631"/>
      <c r="I33" s="631"/>
      <c r="J33" s="631"/>
      <c r="K33" s="6"/>
      <c r="L33" s="134"/>
      <c r="M33" s="134"/>
      <c r="N33" s="134"/>
      <c r="O33" s="134"/>
      <c r="P33" s="134"/>
      <c r="Q33" s="134"/>
      <c r="R33" s="134"/>
      <c r="S33" s="134"/>
      <c r="T33" s="6"/>
      <c r="U33" s="6"/>
      <c r="V33" s="6"/>
      <c r="W33" s="6"/>
      <c r="X33" s="6"/>
      <c r="Y33" s="6"/>
      <c r="Z33" s="6"/>
    </row>
    <row r="34" spans="1:26" ht="12.75" customHeight="1">
      <c r="A34" s="6"/>
      <c r="B34" s="6"/>
      <c r="C34" s="6"/>
      <c r="D34" s="6"/>
      <c r="E34" s="6"/>
      <c r="F34" s="6"/>
      <c r="G34" s="6"/>
      <c r="H34" s="6"/>
      <c r="I34" s="6"/>
      <c r="J34" s="6"/>
      <c r="K34" s="6"/>
      <c r="L34" s="134"/>
      <c r="M34" s="134"/>
      <c r="N34" s="134"/>
      <c r="O34" s="134"/>
      <c r="P34" s="134"/>
      <c r="Q34" s="134"/>
      <c r="R34" s="134"/>
      <c r="S34" s="134"/>
      <c r="T34" s="6"/>
      <c r="U34" s="6"/>
      <c r="V34" s="6"/>
      <c r="W34" s="6"/>
      <c r="X34" s="6"/>
      <c r="Y34" s="6"/>
      <c r="Z34" s="6"/>
    </row>
    <row r="35" spans="1:26" ht="12.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c r="A36" s="17" t="s">
        <v>278</v>
      </c>
      <c r="B36" s="25"/>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17"/>
      <c r="B37" s="25"/>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6" t="s">
        <v>279</v>
      </c>
      <c r="B38" s="25"/>
      <c r="C38" s="6"/>
      <c r="D38" s="6"/>
      <c r="E38" s="6"/>
      <c r="F38" s="6"/>
      <c r="G38" s="6"/>
      <c r="H38" s="6"/>
      <c r="I38" s="6"/>
      <c r="J38" s="6"/>
      <c r="K38" s="6"/>
      <c r="L38" s="6"/>
      <c r="M38" s="6"/>
      <c r="N38" s="6"/>
      <c r="O38" s="6"/>
      <c r="P38" s="6"/>
      <c r="Q38" s="6"/>
      <c r="R38" s="6"/>
      <c r="S38" s="6"/>
      <c r="T38" s="6"/>
      <c r="U38" s="6"/>
      <c r="V38" s="6"/>
      <c r="W38" s="6"/>
      <c r="X38" s="6"/>
      <c r="Y38" s="6"/>
      <c r="Z38" s="6"/>
    </row>
    <row r="39" spans="1:26" ht="25.5" customHeight="1">
      <c r="A39" s="648" t="s">
        <v>280</v>
      </c>
      <c r="B39" s="631"/>
      <c r="C39" s="631"/>
      <c r="D39" s="631"/>
      <c r="E39" s="631"/>
      <c r="F39" s="631"/>
      <c r="G39" s="631"/>
      <c r="H39" s="631"/>
      <c r="I39" s="631"/>
      <c r="J39" s="631"/>
      <c r="K39" s="631"/>
      <c r="L39" s="6"/>
      <c r="M39" s="6"/>
      <c r="N39" s="6"/>
      <c r="O39" s="6"/>
      <c r="P39" s="6"/>
      <c r="Q39" s="6"/>
      <c r="R39" s="6"/>
      <c r="S39" s="6"/>
      <c r="T39" s="6"/>
      <c r="U39" s="6"/>
      <c r="V39" s="6"/>
      <c r="W39" s="6"/>
      <c r="X39" s="6"/>
      <c r="Y39" s="6"/>
      <c r="Z39" s="6"/>
    </row>
    <row r="40" spans="1:26" ht="54" customHeight="1">
      <c r="A40" s="646" t="s">
        <v>281</v>
      </c>
      <c r="B40" s="631"/>
      <c r="C40" s="631"/>
      <c r="D40" s="631"/>
      <c r="E40" s="631"/>
      <c r="F40" s="631"/>
      <c r="G40" s="631"/>
      <c r="H40" s="631"/>
      <c r="I40" s="631"/>
      <c r="J40" s="631"/>
      <c r="K40" s="631"/>
      <c r="L40" s="631"/>
      <c r="M40" s="6"/>
      <c r="N40" s="6"/>
      <c r="O40" s="6"/>
      <c r="P40" s="6"/>
      <c r="Q40" s="6"/>
      <c r="R40" s="6"/>
      <c r="S40" s="6"/>
      <c r="T40" s="6"/>
      <c r="U40" s="6"/>
      <c r="V40" s="6"/>
      <c r="W40" s="6"/>
      <c r="X40" s="6"/>
      <c r="Y40" s="6"/>
      <c r="Z40" s="6"/>
    </row>
    <row r="41" spans="1:26" ht="12.75" customHeight="1">
      <c r="A41" s="6"/>
      <c r="B41" s="135"/>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155" t="s">
        <v>282</v>
      </c>
      <c r="B42" s="155"/>
      <c r="C42" s="155"/>
      <c r="D42" s="155"/>
      <c r="E42" s="155"/>
      <c r="F42" s="155"/>
      <c r="G42" s="155"/>
      <c r="H42" s="155"/>
      <c r="I42" s="155"/>
      <c r="J42" s="155"/>
      <c r="K42" s="155"/>
      <c r="L42" s="155"/>
      <c r="M42" s="155"/>
      <c r="N42" s="155"/>
      <c r="O42" s="155"/>
      <c r="P42" s="155"/>
      <c r="Q42" s="155"/>
      <c r="R42" s="155"/>
      <c r="S42" s="155"/>
      <c r="T42" s="6"/>
      <c r="U42" s="6"/>
      <c r="V42" s="6"/>
      <c r="W42" s="6"/>
      <c r="X42" s="6"/>
      <c r="Y42" s="6"/>
      <c r="Z42" s="6"/>
    </row>
    <row r="43" spans="1:26" ht="12.75" customHeight="1">
      <c r="A43" s="155"/>
      <c r="B43" s="155"/>
      <c r="C43" s="155"/>
      <c r="D43" s="155"/>
      <c r="E43" s="155"/>
      <c r="F43" s="155"/>
      <c r="G43" s="155"/>
      <c r="H43" s="155"/>
      <c r="I43" s="155"/>
      <c r="J43" s="155"/>
      <c r="K43" s="155"/>
      <c r="L43" s="155"/>
      <c r="M43" s="155"/>
      <c r="N43" s="155"/>
      <c r="O43" s="155"/>
      <c r="P43" s="155"/>
      <c r="Q43" s="155"/>
      <c r="R43" s="155"/>
      <c r="S43" s="155"/>
      <c r="T43" s="6"/>
      <c r="U43" s="6"/>
      <c r="V43" s="6"/>
      <c r="W43" s="6"/>
      <c r="X43" s="6"/>
      <c r="Y43" s="6"/>
      <c r="Z43" s="6"/>
    </row>
    <row r="44" spans="1:26" ht="12.75" customHeight="1">
      <c r="A44" s="156" t="s">
        <v>283</v>
      </c>
      <c r="B44" s="155"/>
      <c r="C44" s="155"/>
      <c r="D44" s="155"/>
      <c r="E44" s="155"/>
      <c r="F44" s="155"/>
      <c r="G44" s="155"/>
      <c r="H44" s="155"/>
      <c r="I44" s="155"/>
      <c r="J44" s="155"/>
      <c r="K44" s="155"/>
      <c r="L44" s="155"/>
      <c r="M44" s="155"/>
      <c r="N44" s="155"/>
      <c r="O44" s="155"/>
      <c r="P44" s="155"/>
      <c r="Q44" s="155"/>
      <c r="R44" s="155"/>
      <c r="S44" s="155"/>
      <c r="T44" s="6"/>
      <c r="U44" s="6"/>
      <c r="V44" s="6"/>
      <c r="W44" s="6"/>
      <c r="X44" s="6"/>
      <c r="Y44" s="6"/>
      <c r="Z44" s="6"/>
    </row>
    <row r="45" spans="1:26" ht="12.75" customHeight="1">
      <c r="A45" s="157" t="s">
        <v>284</v>
      </c>
      <c r="B45" s="678" t="s">
        <v>285</v>
      </c>
      <c r="C45" s="631"/>
      <c r="D45" s="631"/>
      <c r="E45" s="631"/>
      <c r="F45" s="631"/>
      <c r="G45" s="631"/>
      <c r="H45" s="631"/>
      <c r="I45" s="631"/>
      <c r="J45" s="631"/>
      <c r="K45" s="631"/>
      <c r="L45" s="631"/>
      <c r="M45" s="631"/>
      <c r="N45" s="155"/>
      <c r="O45" s="155"/>
      <c r="P45" s="155"/>
      <c r="Q45" s="155"/>
      <c r="R45" s="155"/>
      <c r="S45" s="155"/>
      <c r="T45" s="6"/>
      <c r="U45" s="6"/>
      <c r="V45" s="6"/>
      <c r="W45" s="6"/>
      <c r="X45" s="6"/>
      <c r="Y45" s="6"/>
      <c r="Z45" s="6"/>
    </row>
    <row r="46" spans="1:26" ht="12.75" customHeight="1">
      <c r="A46" s="157" t="s">
        <v>286</v>
      </c>
      <c r="B46" s="678" t="s">
        <v>287</v>
      </c>
      <c r="C46" s="631"/>
      <c r="D46" s="631"/>
      <c r="E46" s="631"/>
      <c r="F46" s="631"/>
      <c r="G46" s="631"/>
      <c r="H46" s="631"/>
      <c r="I46" s="631"/>
      <c r="J46" s="631"/>
      <c r="K46" s="631"/>
      <c r="L46" s="631"/>
      <c r="M46" s="631"/>
      <c r="N46" s="155"/>
      <c r="O46" s="155"/>
      <c r="P46" s="155"/>
      <c r="Q46" s="155"/>
      <c r="R46" s="155"/>
      <c r="S46" s="155"/>
      <c r="T46" s="6"/>
      <c r="U46" s="6"/>
      <c r="V46" s="6"/>
      <c r="W46" s="6"/>
      <c r="X46" s="6"/>
      <c r="Y46" s="6"/>
      <c r="Z46" s="6"/>
    </row>
    <row r="47" spans="1:26" ht="12.75" customHeight="1">
      <c r="A47" s="155"/>
      <c r="B47" s="152"/>
      <c r="C47" s="154"/>
      <c r="D47" s="154"/>
      <c r="E47" s="154"/>
      <c r="F47" s="154"/>
      <c r="G47" s="154"/>
      <c r="H47" s="154"/>
      <c r="I47" s="154"/>
      <c r="J47" s="154"/>
      <c r="K47" s="154"/>
      <c r="L47" s="154"/>
      <c r="M47" s="154"/>
      <c r="N47" s="155"/>
      <c r="O47" s="155"/>
      <c r="P47" s="155"/>
      <c r="Q47" s="155"/>
      <c r="R47" s="155"/>
      <c r="S47" s="155"/>
      <c r="T47" s="6"/>
      <c r="U47" s="6"/>
      <c r="V47" s="6"/>
      <c r="W47" s="6"/>
      <c r="X47" s="6"/>
      <c r="Y47" s="6"/>
      <c r="Z47" s="6"/>
    </row>
    <row r="48" spans="1:26" ht="12.75" customHeight="1">
      <c r="A48" s="156" t="s">
        <v>288</v>
      </c>
      <c r="B48" s="152"/>
      <c r="C48" s="154"/>
      <c r="D48" s="154"/>
      <c r="E48" s="154"/>
      <c r="F48" s="154"/>
      <c r="G48" s="154"/>
      <c r="H48" s="154"/>
      <c r="I48" s="154"/>
      <c r="J48" s="154"/>
      <c r="K48" s="154"/>
      <c r="L48" s="154"/>
      <c r="M48" s="154"/>
      <c r="N48" s="155"/>
      <c r="O48" s="155"/>
      <c r="P48" s="155"/>
      <c r="Q48" s="155"/>
      <c r="R48" s="155"/>
      <c r="S48" s="155"/>
      <c r="T48" s="6"/>
      <c r="U48" s="6"/>
      <c r="V48" s="6"/>
      <c r="W48" s="6"/>
      <c r="X48" s="6"/>
      <c r="Y48" s="6"/>
      <c r="Z48" s="6"/>
    </row>
    <row r="49" spans="1:26" ht="12.75" customHeight="1">
      <c r="A49" s="157" t="s">
        <v>289</v>
      </c>
      <c r="B49" s="678" t="s">
        <v>290</v>
      </c>
      <c r="C49" s="631"/>
      <c r="D49" s="631"/>
      <c r="E49" s="631"/>
      <c r="F49" s="631"/>
      <c r="G49" s="631"/>
      <c r="H49" s="631"/>
      <c r="I49" s="631"/>
      <c r="J49" s="631"/>
      <c r="K49" s="631"/>
      <c r="L49" s="631"/>
      <c r="M49" s="154"/>
      <c r="N49" s="155"/>
      <c r="O49" s="155"/>
      <c r="P49" s="155"/>
      <c r="Q49" s="155"/>
      <c r="R49" s="155"/>
      <c r="S49" s="155"/>
      <c r="T49" s="6"/>
      <c r="U49" s="6"/>
      <c r="V49" s="6"/>
      <c r="W49" s="6"/>
      <c r="X49" s="6"/>
      <c r="Y49" s="6"/>
      <c r="Z49" s="6"/>
    </row>
    <row r="50" spans="1:26" ht="12.75" customHeight="1">
      <c r="A50" s="648" t="s">
        <v>291</v>
      </c>
      <c r="B50" s="631"/>
      <c r="C50" s="631"/>
      <c r="D50" s="631"/>
      <c r="E50" s="631"/>
      <c r="F50" s="631"/>
      <c r="G50" s="631"/>
      <c r="H50" s="631"/>
      <c r="I50" s="631"/>
      <c r="J50" s="631"/>
      <c r="K50" s="631"/>
      <c r="L50" s="631"/>
      <c r="M50" s="631"/>
      <c r="N50" s="155"/>
      <c r="O50" s="155"/>
      <c r="P50" s="155"/>
      <c r="Q50" s="155"/>
      <c r="R50" s="155"/>
      <c r="S50" s="155"/>
      <c r="T50" s="6"/>
      <c r="U50" s="6"/>
      <c r="V50" s="6"/>
      <c r="W50" s="6"/>
      <c r="X50" s="6"/>
      <c r="Y50" s="6"/>
      <c r="Z50" s="6"/>
    </row>
    <row r="51" spans="1:26" ht="12.75" customHeight="1">
      <c r="A51" s="631"/>
      <c r="B51" s="631"/>
      <c r="C51" s="631"/>
      <c r="D51" s="631"/>
      <c r="E51" s="631"/>
      <c r="F51" s="631"/>
      <c r="G51" s="631"/>
      <c r="H51" s="631"/>
      <c r="I51" s="631"/>
      <c r="J51" s="631"/>
      <c r="K51" s="631"/>
      <c r="L51" s="631"/>
      <c r="M51" s="631"/>
      <c r="N51" s="155"/>
      <c r="O51" s="155"/>
      <c r="P51" s="155"/>
      <c r="Q51" s="155"/>
      <c r="R51" s="155"/>
      <c r="S51" s="155"/>
      <c r="T51" s="6"/>
      <c r="U51" s="6"/>
      <c r="V51" s="6"/>
      <c r="W51" s="6"/>
      <c r="X51" s="6"/>
      <c r="Y51" s="6"/>
      <c r="Z51" s="6"/>
    </row>
    <row r="52" spans="1:26" ht="16.5" customHeight="1">
      <c r="A52" s="152"/>
      <c r="B52" s="152"/>
      <c r="C52" s="152"/>
      <c r="D52" s="152"/>
      <c r="E52" s="152"/>
      <c r="F52" s="152"/>
      <c r="G52" s="152"/>
      <c r="H52" s="152"/>
      <c r="I52" s="152"/>
      <c r="J52" s="152"/>
      <c r="K52" s="152"/>
      <c r="L52" s="152"/>
      <c r="M52" s="152"/>
      <c r="N52" s="152"/>
      <c r="O52" s="152"/>
      <c r="P52" s="152"/>
      <c r="Q52" s="152"/>
      <c r="R52" s="152"/>
      <c r="S52" s="152"/>
      <c r="T52" s="153"/>
      <c r="U52" s="6"/>
      <c r="V52" s="6"/>
      <c r="W52" s="6"/>
      <c r="X52" s="6"/>
      <c r="Y52" s="6"/>
      <c r="Z52" s="6"/>
    </row>
    <row r="53" spans="1:26" ht="16.5" customHeight="1">
      <c r="A53" s="152"/>
      <c r="B53" s="152"/>
      <c r="C53" s="152"/>
      <c r="D53" s="152"/>
      <c r="E53" s="152"/>
      <c r="F53" s="152"/>
      <c r="G53" s="152"/>
      <c r="H53" s="152"/>
      <c r="I53" s="152"/>
      <c r="J53" s="152"/>
      <c r="K53" s="152"/>
      <c r="L53" s="152"/>
      <c r="M53" s="152"/>
      <c r="N53" s="152"/>
      <c r="O53" s="152"/>
      <c r="P53" s="152"/>
      <c r="Q53" s="152"/>
      <c r="R53" s="152"/>
      <c r="S53" s="152"/>
      <c r="T53" s="153"/>
      <c r="U53" s="6"/>
      <c r="V53" s="6"/>
      <c r="W53" s="6"/>
      <c r="X53" s="6"/>
      <c r="Y53" s="6"/>
      <c r="Z53" s="6"/>
    </row>
    <row r="54" spans="1:26" ht="12.75" customHeight="1">
      <c r="A54" s="17" t="s">
        <v>292</v>
      </c>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17"/>
      <c r="B55" s="6"/>
      <c r="C55" s="6"/>
      <c r="D55" s="6"/>
      <c r="E55" s="6"/>
      <c r="F55" s="6"/>
      <c r="G55" s="6"/>
      <c r="H55" s="6"/>
      <c r="I55" s="6"/>
      <c r="J55" s="6"/>
      <c r="K55" s="6"/>
      <c r="L55" s="6"/>
      <c r="M55" s="6"/>
      <c r="N55" s="6"/>
      <c r="O55" s="6"/>
      <c r="P55" s="6"/>
      <c r="Q55" s="6"/>
      <c r="R55" s="6"/>
      <c r="S55" s="6"/>
      <c r="T55" s="6"/>
      <c r="U55" s="6"/>
      <c r="V55" s="6"/>
      <c r="W55" s="6"/>
      <c r="X55" s="6"/>
      <c r="Y55" s="6"/>
      <c r="Z55" s="6"/>
    </row>
    <row r="56" spans="1:26" ht="69" customHeight="1">
      <c r="A56" s="646" t="s">
        <v>293</v>
      </c>
      <c r="B56" s="631"/>
      <c r="C56" s="631"/>
      <c r="D56" s="631"/>
      <c r="E56" s="631"/>
      <c r="F56" s="631"/>
      <c r="G56" s="631"/>
      <c r="H56" s="631"/>
      <c r="I56" s="631"/>
      <c r="J56" s="631"/>
      <c r="K56" s="631"/>
      <c r="L56" s="631"/>
      <c r="M56" s="631"/>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78"/>
      <c r="B59" s="631"/>
      <c r="C59" s="631"/>
      <c r="D59" s="631"/>
      <c r="E59" s="631"/>
      <c r="F59" s="631"/>
      <c r="G59" s="631"/>
      <c r="H59" s="631"/>
      <c r="I59" s="631"/>
      <c r="J59" s="631"/>
      <c r="K59" s="631"/>
      <c r="L59" s="678"/>
      <c r="M59" s="631"/>
      <c r="N59" s="631"/>
      <c r="O59" s="631"/>
      <c r="P59" s="631"/>
      <c r="Q59" s="631"/>
      <c r="R59" s="631"/>
      <c r="S59" s="631"/>
      <c r="T59" s="6"/>
      <c r="U59" s="6"/>
      <c r="V59" s="6"/>
      <c r="W59" s="6"/>
      <c r="X59" s="6"/>
      <c r="Y59" s="6"/>
      <c r="Z59" s="6"/>
    </row>
    <row r="60" spans="1:26" ht="12.75" customHeight="1">
      <c r="A60" s="678"/>
      <c r="B60" s="631"/>
      <c r="C60" s="631"/>
      <c r="D60" s="631"/>
      <c r="E60" s="631"/>
      <c r="F60" s="631"/>
      <c r="G60" s="631"/>
      <c r="H60" s="631"/>
      <c r="I60" s="631"/>
      <c r="J60" s="631"/>
      <c r="K60" s="631"/>
      <c r="L60" s="678"/>
      <c r="M60" s="631"/>
      <c r="N60" s="631"/>
      <c r="O60" s="631"/>
      <c r="P60" s="631"/>
      <c r="Q60" s="631"/>
      <c r="R60" s="631"/>
      <c r="S60" s="631"/>
      <c r="T60" s="6"/>
      <c r="U60" s="6"/>
      <c r="V60" s="6"/>
      <c r="W60" s="6"/>
      <c r="X60" s="6"/>
      <c r="Y60" s="6"/>
      <c r="Z60" s="6"/>
    </row>
    <row r="61" spans="1:26" ht="12.75" customHeight="1">
      <c r="A61" s="678"/>
      <c r="B61" s="631"/>
      <c r="C61" s="631"/>
      <c r="D61" s="631"/>
      <c r="E61" s="631"/>
      <c r="F61" s="631"/>
      <c r="G61" s="631"/>
      <c r="H61" s="631"/>
      <c r="I61" s="631"/>
      <c r="J61" s="631"/>
      <c r="K61" s="631"/>
      <c r="L61" s="678"/>
      <c r="M61" s="631"/>
      <c r="N61" s="631"/>
      <c r="O61" s="631"/>
      <c r="P61" s="631"/>
      <c r="Q61" s="631"/>
      <c r="R61" s="631"/>
      <c r="S61" s="631"/>
      <c r="T61" s="6"/>
      <c r="U61" s="6"/>
      <c r="V61" s="6"/>
      <c r="W61" s="6"/>
      <c r="X61" s="6"/>
      <c r="Y61" s="6"/>
      <c r="Z61" s="6"/>
    </row>
    <row r="62" spans="1:26" ht="12.75" customHeight="1">
      <c r="A62" s="6"/>
      <c r="B62" s="6"/>
      <c r="C62" s="6"/>
      <c r="D62" s="6"/>
      <c r="E62" s="6"/>
      <c r="F62" s="6"/>
      <c r="G62" s="6"/>
      <c r="H62" s="6"/>
      <c r="I62" s="6"/>
      <c r="J62" s="6"/>
      <c r="K62" s="6"/>
      <c r="L62" s="678"/>
      <c r="M62" s="631"/>
      <c r="N62" s="631"/>
      <c r="O62" s="631"/>
      <c r="P62" s="631"/>
      <c r="Q62" s="631"/>
      <c r="R62" s="631"/>
      <c r="S62" s="631"/>
      <c r="T62" s="6"/>
      <c r="U62" s="6"/>
      <c r="V62" s="6"/>
      <c r="W62" s="6"/>
      <c r="X62" s="6"/>
      <c r="Y62" s="6"/>
      <c r="Z62" s="6"/>
    </row>
    <row r="63" spans="1:26" ht="12.75" customHeight="1">
      <c r="A63" s="678"/>
      <c r="B63" s="631"/>
      <c r="C63" s="631"/>
      <c r="D63" s="631"/>
      <c r="E63" s="631"/>
      <c r="F63" s="631"/>
      <c r="G63" s="631"/>
      <c r="H63" s="631"/>
      <c r="I63" s="631"/>
      <c r="J63" s="631"/>
      <c r="K63" s="631"/>
      <c r="L63" s="678"/>
      <c r="M63" s="631"/>
      <c r="N63" s="631"/>
      <c r="O63" s="631"/>
      <c r="P63" s="631"/>
      <c r="Q63" s="631"/>
      <c r="R63" s="631"/>
      <c r="S63" s="631"/>
      <c r="T63" s="6"/>
      <c r="U63" s="6"/>
      <c r="V63" s="6"/>
      <c r="W63" s="6"/>
      <c r="X63" s="6"/>
      <c r="Y63" s="6"/>
      <c r="Z63" s="6"/>
    </row>
    <row r="64" spans="1:26" ht="12.75" customHeight="1">
      <c r="A64" s="678"/>
      <c r="B64" s="631"/>
      <c r="C64" s="631"/>
      <c r="D64" s="631"/>
      <c r="E64" s="631"/>
      <c r="F64" s="631"/>
      <c r="G64" s="631"/>
      <c r="H64" s="631"/>
      <c r="I64" s="631"/>
      <c r="J64" s="631"/>
      <c r="K64" s="631"/>
      <c r="L64" s="678"/>
      <c r="M64" s="631"/>
      <c r="N64" s="631"/>
      <c r="O64" s="631"/>
      <c r="P64" s="631"/>
      <c r="Q64" s="631"/>
      <c r="R64" s="631"/>
      <c r="S64" s="631"/>
      <c r="T64" s="6"/>
      <c r="U64" s="6"/>
      <c r="V64" s="6"/>
      <c r="W64" s="6"/>
      <c r="X64" s="6"/>
      <c r="Y64" s="6"/>
      <c r="Z64" s="6"/>
    </row>
    <row r="65" spans="1:26" ht="12.75" customHeight="1">
      <c r="A65" s="678"/>
      <c r="B65" s="631"/>
      <c r="C65" s="631"/>
      <c r="D65" s="631"/>
      <c r="E65" s="631"/>
      <c r="F65" s="631"/>
      <c r="G65" s="631"/>
      <c r="H65" s="631"/>
      <c r="I65" s="631"/>
      <c r="J65" s="631"/>
      <c r="K65" s="631"/>
      <c r="L65" s="678"/>
      <c r="M65" s="631"/>
      <c r="N65" s="631"/>
      <c r="O65" s="631"/>
      <c r="P65" s="631"/>
      <c r="Q65" s="631"/>
      <c r="R65" s="631"/>
      <c r="S65" s="631"/>
      <c r="T65" s="6"/>
      <c r="U65" s="6"/>
      <c r="V65" s="6"/>
      <c r="W65" s="6"/>
      <c r="X65" s="6"/>
      <c r="Y65" s="6"/>
      <c r="Z65" s="6"/>
    </row>
    <row r="66" spans="1:26" ht="12.75" customHeight="1">
      <c r="A66" s="678"/>
      <c r="B66" s="631"/>
      <c r="C66" s="631"/>
      <c r="D66" s="631"/>
      <c r="E66" s="631"/>
      <c r="F66" s="631"/>
      <c r="G66" s="631"/>
      <c r="H66" s="631"/>
      <c r="I66" s="631"/>
      <c r="J66" s="631"/>
      <c r="K66" s="631"/>
      <c r="L66" s="678"/>
      <c r="M66" s="631"/>
      <c r="N66" s="631"/>
      <c r="O66" s="631"/>
      <c r="P66" s="631"/>
      <c r="Q66" s="631"/>
      <c r="R66" s="631"/>
      <c r="S66" s="631"/>
      <c r="T66" s="6"/>
      <c r="U66" s="6"/>
      <c r="V66" s="6"/>
      <c r="W66" s="6"/>
      <c r="X66" s="6"/>
      <c r="Y66" s="6"/>
      <c r="Z66" s="6"/>
    </row>
    <row r="67" spans="1:26" ht="12.75" customHeight="1">
      <c r="A67" s="678"/>
      <c r="B67" s="631"/>
      <c r="C67" s="631"/>
      <c r="D67" s="631"/>
      <c r="E67" s="631"/>
      <c r="F67" s="631"/>
      <c r="G67" s="631"/>
      <c r="H67" s="631"/>
      <c r="I67" s="631"/>
      <c r="J67" s="631"/>
      <c r="K67" s="631"/>
      <c r="L67" s="678"/>
      <c r="M67" s="631"/>
      <c r="N67" s="631"/>
      <c r="O67" s="631"/>
      <c r="P67" s="631"/>
      <c r="Q67" s="631"/>
      <c r="R67" s="631"/>
      <c r="S67" s="631"/>
      <c r="T67" s="6"/>
      <c r="U67" s="6"/>
      <c r="V67" s="6"/>
      <c r="W67" s="6"/>
      <c r="X67" s="6"/>
      <c r="Y67" s="6"/>
      <c r="Z67" s="6"/>
    </row>
    <row r="68" spans="1:26" ht="12.75" customHeight="1">
      <c r="A68" s="678"/>
      <c r="B68" s="631"/>
      <c r="C68" s="631"/>
      <c r="D68" s="631"/>
      <c r="E68" s="631"/>
      <c r="F68" s="631"/>
      <c r="G68" s="631"/>
      <c r="H68" s="631"/>
      <c r="I68" s="631"/>
      <c r="J68" s="631"/>
      <c r="K68" s="631"/>
      <c r="L68" s="678"/>
      <c r="M68" s="631"/>
      <c r="N68" s="631"/>
      <c r="O68" s="631"/>
      <c r="P68" s="631"/>
      <c r="Q68" s="631"/>
      <c r="R68" s="631"/>
      <c r="S68" s="631"/>
      <c r="T68" s="6"/>
      <c r="U68" s="6"/>
      <c r="V68" s="6"/>
      <c r="W68" s="6"/>
      <c r="X68" s="6"/>
      <c r="Y68" s="6"/>
      <c r="Z68" s="6"/>
    </row>
    <row r="69" spans="1:26" ht="12.75" customHeight="1">
      <c r="A69" s="678"/>
      <c r="B69" s="631"/>
      <c r="C69" s="631"/>
      <c r="D69" s="631"/>
      <c r="E69" s="631"/>
      <c r="F69" s="631"/>
      <c r="G69" s="631"/>
      <c r="H69" s="631"/>
      <c r="I69" s="631"/>
      <c r="J69" s="631"/>
      <c r="K69" s="631"/>
      <c r="L69" s="678"/>
      <c r="M69" s="631"/>
      <c r="N69" s="631"/>
      <c r="O69" s="631"/>
      <c r="P69" s="631"/>
      <c r="Q69" s="631"/>
      <c r="R69" s="631"/>
      <c r="S69" s="631"/>
      <c r="T69" s="6"/>
      <c r="U69" s="6"/>
      <c r="V69" s="6"/>
      <c r="W69" s="6"/>
      <c r="X69" s="6"/>
      <c r="Y69" s="6"/>
      <c r="Z69" s="6"/>
    </row>
    <row r="70" spans="1:26" ht="12.75" customHeight="1">
      <c r="A70" s="678"/>
      <c r="B70" s="631"/>
      <c r="C70" s="631"/>
      <c r="D70" s="631"/>
      <c r="E70" s="631"/>
      <c r="F70" s="631"/>
      <c r="G70" s="631"/>
      <c r="H70" s="631"/>
      <c r="I70" s="631"/>
      <c r="J70" s="631"/>
      <c r="K70" s="631"/>
      <c r="L70" s="678"/>
      <c r="M70" s="631"/>
      <c r="N70" s="631"/>
      <c r="O70" s="631"/>
      <c r="P70" s="631"/>
      <c r="Q70" s="631"/>
      <c r="R70" s="631"/>
      <c r="S70" s="631"/>
      <c r="T70" s="6"/>
      <c r="U70" s="6"/>
      <c r="V70" s="6"/>
      <c r="W70" s="6"/>
      <c r="X70" s="6"/>
      <c r="Y70" s="6"/>
      <c r="Z70" s="6"/>
    </row>
    <row r="71" spans="1:26" ht="12.75" customHeight="1">
      <c r="A71" s="678"/>
      <c r="B71" s="631"/>
      <c r="C71" s="631"/>
      <c r="D71" s="631"/>
      <c r="E71" s="631"/>
      <c r="F71" s="631"/>
      <c r="G71" s="631"/>
      <c r="H71" s="631"/>
      <c r="I71" s="631"/>
      <c r="J71" s="631"/>
      <c r="K71" s="631"/>
      <c r="L71" s="678"/>
      <c r="M71" s="631"/>
      <c r="N71" s="631"/>
      <c r="O71" s="631"/>
      <c r="P71" s="631"/>
      <c r="Q71" s="631"/>
      <c r="R71" s="631"/>
      <c r="S71" s="631"/>
      <c r="T71" s="6"/>
      <c r="U71" s="6"/>
      <c r="V71" s="6"/>
      <c r="W71" s="6"/>
      <c r="X71" s="6"/>
      <c r="Y71" s="6"/>
      <c r="Z71" s="6"/>
    </row>
    <row r="72" spans="1:26" ht="12.75" customHeight="1">
      <c r="A72" s="678"/>
      <c r="B72" s="631"/>
      <c r="C72" s="631"/>
      <c r="D72" s="631"/>
      <c r="E72" s="631"/>
      <c r="F72" s="631"/>
      <c r="G72" s="631"/>
      <c r="H72" s="631"/>
      <c r="I72" s="631"/>
      <c r="J72" s="631"/>
      <c r="K72" s="631"/>
      <c r="L72" s="678"/>
      <c r="M72" s="631"/>
      <c r="N72" s="631"/>
      <c r="O72" s="631"/>
      <c r="P72" s="631"/>
      <c r="Q72" s="631"/>
      <c r="R72" s="631"/>
      <c r="S72" s="631"/>
      <c r="T72" s="6"/>
      <c r="U72" s="6"/>
      <c r="V72" s="6"/>
      <c r="W72" s="6"/>
      <c r="X72" s="6"/>
      <c r="Y72" s="6"/>
      <c r="Z72" s="6"/>
    </row>
    <row r="73" spans="1:26" ht="12.75" customHeight="1">
      <c r="A73" s="678"/>
      <c r="B73" s="631"/>
      <c r="C73" s="631"/>
      <c r="D73" s="631"/>
      <c r="E73" s="631"/>
      <c r="F73" s="631"/>
      <c r="G73" s="631"/>
      <c r="H73" s="631"/>
      <c r="I73" s="631"/>
      <c r="J73" s="631"/>
      <c r="K73" s="631"/>
      <c r="L73" s="678"/>
      <c r="M73" s="631"/>
      <c r="N73" s="631"/>
      <c r="O73" s="631"/>
      <c r="P73" s="631"/>
      <c r="Q73" s="631"/>
      <c r="R73" s="631"/>
      <c r="S73" s="631"/>
      <c r="T73" s="6"/>
      <c r="U73" s="6"/>
      <c r="V73" s="6"/>
      <c r="W73" s="6"/>
      <c r="X73" s="6"/>
      <c r="Y73" s="6"/>
      <c r="Z73" s="6"/>
    </row>
    <row r="74" spans="1:26" ht="12.75" customHeight="1">
      <c r="A74" s="678"/>
      <c r="B74" s="631"/>
      <c r="C74" s="631"/>
      <c r="D74" s="631"/>
      <c r="E74" s="631"/>
      <c r="F74" s="631"/>
      <c r="G74" s="631"/>
      <c r="H74" s="631"/>
      <c r="I74" s="631"/>
      <c r="J74" s="631"/>
      <c r="K74" s="631"/>
      <c r="L74" s="678"/>
      <c r="M74" s="631"/>
      <c r="N74" s="631"/>
      <c r="O74" s="631"/>
      <c r="P74" s="631"/>
      <c r="Q74" s="631"/>
      <c r="R74" s="631"/>
      <c r="S74" s="631"/>
      <c r="T74" s="6"/>
      <c r="U74" s="6"/>
      <c r="V74" s="6"/>
      <c r="W74" s="6"/>
      <c r="X74" s="6"/>
      <c r="Y74" s="6"/>
      <c r="Z74" s="6"/>
    </row>
    <row r="75" spans="1:26" ht="12.75" customHeight="1">
      <c r="A75" s="678"/>
      <c r="B75" s="631"/>
      <c r="C75" s="631"/>
      <c r="D75" s="631"/>
      <c r="E75" s="631"/>
      <c r="F75" s="631"/>
      <c r="G75" s="631"/>
      <c r="H75" s="631"/>
      <c r="I75" s="631"/>
      <c r="J75" s="631"/>
      <c r="K75" s="631"/>
      <c r="L75" s="678"/>
      <c r="M75" s="631"/>
      <c r="N75" s="631"/>
      <c r="O75" s="631"/>
      <c r="P75" s="631"/>
      <c r="Q75" s="631"/>
      <c r="R75" s="631"/>
      <c r="S75" s="631"/>
      <c r="T75" s="6"/>
      <c r="U75" s="6"/>
      <c r="V75" s="6"/>
      <c r="W75" s="6"/>
      <c r="X75" s="6"/>
      <c r="Y75" s="6"/>
      <c r="Z75" s="6"/>
    </row>
    <row r="76" spans="1:26" ht="12.75" customHeight="1">
      <c r="A76" s="678"/>
      <c r="B76" s="631"/>
      <c r="C76" s="631"/>
      <c r="D76" s="631"/>
      <c r="E76" s="631"/>
      <c r="F76" s="631"/>
      <c r="G76" s="631"/>
      <c r="H76" s="631"/>
      <c r="I76" s="631"/>
      <c r="J76" s="631"/>
      <c r="K76" s="631"/>
      <c r="L76" s="678"/>
      <c r="M76" s="631"/>
      <c r="N76" s="631"/>
      <c r="O76" s="631"/>
      <c r="P76" s="631"/>
      <c r="Q76" s="631"/>
      <c r="R76" s="631"/>
      <c r="S76" s="631"/>
      <c r="T76" s="6"/>
      <c r="U76" s="6"/>
      <c r="V76" s="6"/>
      <c r="W76" s="6"/>
      <c r="X76" s="6"/>
      <c r="Y76" s="6"/>
      <c r="Z76" s="6"/>
    </row>
    <row r="77" spans="1:26" ht="12.75" customHeight="1">
      <c r="A77" s="678"/>
      <c r="B77" s="631"/>
      <c r="C77" s="631"/>
      <c r="D77" s="631"/>
      <c r="E77" s="631"/>
      <c r="F77" s="631"/>
      <c r="G77" s="631"/>
      <c r="H77" s="631"/>
      <c r="I77" s="631"/>
      <c r="J77" s="631"/>
      <c r="K77" s="631"/>
      <c r="L77" s="678"/>
      <c r="M77" s="631"/>
      <c r="N77" s="631"/>
      <c r="O77" s="631"/>
      <c r="P77" s="631"/>
      <c r="Q77" s="631"/>
      <c r="R77" s="631"/>
      <c r="S77" s="631"/>
      <c r="T77" s="6"/>
      <c r="U77" s="6"/>
      <c r="V77" s="6"/>
      <c r="W77" s="6"/>
      <c r="X77" s="6"/>
      <c r="Y77" s="6"/>
      <c r="Z77" s="6"/>
    </row>
    <row r="78" spans="1:26" ht="12.75" customHeight="1">
      <c r="A78" s="678"/>
      <c r="B78" s="631"/>
      <c r="C78" s="631"/>
      <c r="D78" s="631"/>
      <c r="E78" s="631"/>
      <c r="F78" s="631"/>
      <c r="G78" s="631"/>
      <c r="H78" s="631"/>
      <c r="I78" s="631"/>
      <c r="J78" s="631"/>
      <c r="K78" s="631"/>
      <c r="L78" s="678"/>
      <c r="M78" s="631"/>
      <c r="N78" s="631"/>
      <c r="O78" s="631"/>
      <c r="P78" s="631"/>
      <c r="Q78" s="631"/>
      <c r="R78" s="631"/>
      <c r="S78" s="631"/>
      <c r="T78" s="6"/>
      <c r="U78" s="6"/>
      <c r="V78" s="6"/>
      <c r="W78" s="6"/>
      <c r="X78" s="6"/>
      <c r="Y78" s="6"/>
      <c r="Z78" s="6"/>
    </row>
    <row r="79" spans="1:26" ht="12.75" customHeight="1">
      <c r="A79" s="6"/>
      <c r="B79" s="6"/>
      <c r="C79" s="6"/>
      <c r="D79" s="6"/>
      <c r="E79" s="6"/>
      <c r="F79" s="6"/>
      <c r="G79" s="6"/>
      <c r="H79" s="6"/>
      <c r="I79" s="6"/>
      <c r="J79" s="6"/>
      <c r="K79" s="6"/>
      <c r="L79" s="678"/>
      <c r="M79" s="631"/>
      <c r="N79" s="631"/>
      <c r="O79" s="631"/>
      <c r="P79" s="631"/>
      <c r="Q79" s="631"/>
      <c r="R79" s="631"/>
      <c r="S79" s="631"/>
      <c r="T79" s="6"/>
      <c r="U79" s="6"/>
      <c r="V79" s="6"/>
      <c r="W79" s="6"/>
      <c r="X79" s="6"/>
      <c r="Y79" s="6"/>
      <c r="Z79" s="6"/>
    </row>
    <row r="80" spans="1:26" ht="12.75" customHeight="1">
      <c r="A80" s="678"/>
      <c r="B80" s="631"/>
      <c r="C80" s="631"/>
      <c r="D80" s="631"/>
      <c r="E80" s="631"/>
      <c r="F80" s="631"/>
      <c r="G80" s="631"/>
      <c r="H80" s="631"/>
      <c r="I80" s="631"/>
      <c r="J80" s="631"/>
      <c r="K80" s="631"/>
      <c r="L80" s="678"/>
      <c r="M80" s="631"/>
      <c r="N80" s="631"/>
      <c r="O80" s="631"/>
      <c r="P80" s="631"/>
      <c r="Q80" s="631"/>
      <c r="R80" s="631"/>
      <c r="S80" s="631"/>
      <c r="T80" s="6"/>
      <c r="U80" s="6"/>
      <c r="V80" s="6"/>
      <c r="W80" s="6"/>
      <c r="X80" s="6"/>
      <c r="Y80" s="6"/>
      <c r="Z80" s="6"/>
    </row>
    <row r="81" spans="1:26" ht="12.75" customHeight="1">
      <c r="A81" s="678"/>
      <c r="B81" s="631"/>
      <c r="C81" s="631"/>
      <c r="D81" s="631"/>
      <c r="E81" s="631"/>
      <c r="F81" s="631"/>
      <c r="G81" s="631"/>
      <c r="H81" s="631"/>
      <c r="I81" s="631"/>
      <c r="J81" s="631"/>
      <c r="K81" s="631"/>
      <c r="L81" s="678"/>
      <c r="M81" s="631"/>
      <c r="N81" s="631"/>
      <c r="O81" s="631"/>
      <c r="P81" s="631"/>
      <c r="Q81" s="631"/>
      <c r="R81" s="631"/>
      <c r="S81" s="631"/>
      <c r="T81" s="6"/>
      <c r="U81" s="6"/>
      <c r="V81" s="6"/>
      <c r="W81" s="6"/>
      <c r="X81" s="6"/>
      <c r="Y81" s="6"/>
      <c r="Z81" s="6"/>
    </row>
    <row r="82" spans="1:26" ht="12.75" customHeight="1">
      <c r="A82" s="678"/>
      <c r="B82" s="631"/>
      <c r="C82" s="631"/>
      <c r="D82" s="631"/>
      <c r="E82" s="631"/>
      <c r="F82" s="631"/>
      <c r="G82" s="631"/>
      <c r="H82" s="631"/>
      <c r="I82" s="631"/>
      <c r="J82" s="631"/>
      <c r="K82" s="631"/>
      <c r="L82" s="678"/>
      <c r="M82" s="631"/>
      <c r="N82" s="631"/>
      <c r="O82" s="631"/>
      <c r="P82" s="631"/>
      <c r="Q82" s="631"/>
      <c r="R82" s="631"/>
      <c r="S82" s="631"/>
      <c r="T82" s="6"/>
      <c r="U82" s="6"/>
      <c r="V82" s="6"/>
      <c r="W82" s="6"/>
      <c r="X82" s="6"/>
      <c r="Y82" s="6"/>
      <c r="Z82" s="6"/>
    </row>
    <row r="83" spans="1:26" ht="12.75" customHeight="1">
      <c r="A83" s="678"/>
      <c r="B83" s="631"/>
      <c r="C83" s="631"/>
      <c r="D83" s="631"/>
      <c r="E83" s="631"/>
      <c r="F83" s="631"/>
      <c r="G83" s="631"/>
      <c r="H83" s="631"/>
      <c r="I83" s="631"/>
      <c r="J83" s="631"/>
      <c r="K83" s="631"/>
      <c r="L83" s="678"/>
      <c r="M83" s="631"/>
      <c r="N83" s="631"/>
      <c r="O83" s="631"/>
      <c r="P83" s="631"/>
      <c r="Q83" s="631"/>
      <c r="R83" s="631"/>
      <c r="S83" s="631"/>
      <c r="T83" s="6"/>
      <c r="U83" s="6"/>
      <c r="V83" s="6"/>
      <c r="W83" s="6"/>
      <c r="X83" s="6"/>
      <c r="Y83" s="6"/>
      <c r="Z83" s="6"/>
    </row>
    <row r="84" spans="1:26" ht="12.75" customHeight="1">
      <c r="A84" s="678"/>
      <c r="B84" s="631"/>
      <c r="C84" s="631"/>
      <c r="D84" s="631"/>
      <c r="E84" s="631"/>
      <c r="F84" s="631"/>
      <c r="G84" s="631"/>
      <c r="H84" s="631"/>
      <c r="I84" s="631"/>
      <c r="J84" s="631"/>
      <c r="K84" s="631"/>
      <c r="L84" s="678"/>
      <c r="M84" s="631"/>
      <c r="N84" s="631"/>
      <c r="O84" s="631"/>
      <c r="P84" s="631"/>
      <c r="Q84" s="631"/>
      <c r="R84" s="631"/>
      <c r="S84" s="631"/>
      <c r="T84" s="6"/>
      <c r="U84" s="6"/>
      <c r="V84" s="6"/>
      <c r="W84" s="6"/>
      <c r="X84" s="6"/>
      <c r="Y84" s="6"/>
      <c r="Z84" s="6"/>
    </row>
    <row r="85" spans="1:26" ht="12.75" customHeight="1">
      <c r="A85" s="678"/>
      <c r="B85" s="631"/>
      <c r="C85" s="631"/>
      <c r="D85" s="631"/>
      <c r="E85" s="631"/>
      <c r="F85" s="631"/>
      <c r="G85" s="631"/>
      <c r="H85" s="631"/>
      <c r="I85" s="631"/>
      <c r="J85" s="631"/>
      <c r="K85" s="631"/>
      <c r="L85" s="678"/>
      <c r="M85" s="631"/>
      <c r="N85" s="631"/>
      <c r="O85" s="631"/>
      <c r="P85" s="631"/>
      <c r="Q85" s="631"/>
      <c r="R85" s="631"/>
      <c r="S85" s="631"/>
      <c r="T85" s="6"/>
      <c r="U85" s="6"/>
      <c r="V85" s="6"/>
      <c r="W85" s="6"/>
      <c r="X85" s="6"/>
      <c r="Y85" s="6"/>
      <c r="Z85" s="6"/>
    </row>
    <row r="86" spans="1:26" ht="12.75" customHeight="1">
      <c r="A86" s="678"/>
      <c r="B86" s="631"/>
      <c r="C86" s="631"/>
      <c r="D86" s="631"/>
      <c r="E86" s="631"/>
      <c r="F86" s="631"/>
      <c r="G86" s="631"/>
      <c r="H86" s="631"/>
      <c r="I86" s="631"/>
      <c r="J86" s="631"/>
      <c r="K86" s="631"/>
      <c r="L86" s="678"/>
      <c r="M86" s="631"/>
      <c r="N86" s="631"/>
      <c r="O86" s="631"/>
      <c r="P86" s="631"/>
      <c r="Q86" s="631"/>
      <c r="R86" s="631"/>
      <c r="S86" s="631"/>
      <c r="T86" s="6"/>
      <c r="U86" s="6"/>
      <c r="V86" s="6"/>
      <c r="W86" s="6"/>
      <c r="X86" s="6"/>
      <c r="Y86" s="6"/>
      <c r="Z86" s="6"/>
    </row>
    <row r="87" spans="1:26" ht="12.75" customHeight="1">
      <c r="A87" s="678"/>
      <c r="B87" s="631"/>
      <c r="C87" s="631"/>
      <c r="D87" s="631"/>
      <c r="E87" s="631"/>
      <c r="F87" s="631"/>
      <c r="G87" s="631"/>
      <c r="H87" s="631"/>
      <c r="I87" s="631"/>
      <c r="J87" s="631"/>
      <c r="K87" s="631"/>
      <c r="L87" s="678"/>
      <c r="M87" s="631"/>
      <c r="N87" s="631"/>
      <c r="O87" s="631"/>
      <c r="P87" s="631"/>
      <c r="Q87" s="631"/>
      <c r="R87" s="631"/>
      <c r="S87" s="631"/>
      <c r="T87" s="6"/>
      <c r="U87" s="6"/>
      <c r="V87" s="6"/>
      <c r="W87" s="6"/>
      <c r="X87" s="6"/>
      <c r="Y87" s="6"/>
      <c r="Z87" s="6"/>
    </row>
    <row r="88" spans="1:26" ht="12.75" customHeight="1">
      <c r="A88" s="678"/>
      <c r="B88" s="631"/>
      <c r="C88" s="631"/>
      <c r="D88" s="631"/>
      <c r="E88" s="631"/>
      <c r="F88" s="631"/>
      <c r="G88" s="631"/>
      <c r="H88" s="631"/>
      <c r="I88" s="631"/>
      <c r="J88" s="631"/>
      <c r="K88" s="631"/>
      <c r="L88" s="678"/>
      <c r="M88" s="631"/>
      <c r="N88" s="631"/>
      <c r="O88" s="631"/>
      <c r="P88" s="631"/>
      <c r="Q88" s="631"/>
      <c r="R88" s="631"/>
      <c r="S88" s="631"/>
      <c r="T88" s="6"/>
      <c r="U88" s="6"/>
      <c r="V88" s="6"/>
      <c r="W88" s="6"/>
      <c r="X88" s="6"/>
      <c r="Y88" s="6"/>
      <c r="Z88" s="6"/>
    </row>
    <row r="89" spans="1:26" ht="12.75" customHeight="1">
      <c r="A89" s="678"/>
      <c r="B89" s="631"/>
      <c r="C89" s="631"/>
      <c r="D89" s="631"/>
      <c r="E89" s="631"/>
      <c r="F89" s="631"/>
      <c r="G89" s="631"/>
      <c r="H89" s="631"/>
      <c r="I89" s="631"/>
      <c r="J89" s="631"/>
      <c r="K89" s="631"/>
      <c r="L89" s="678"/>
      <c r="M89" s="631"/>
      <c r="N89" s="631"/>
      <c r="O89" s="631"/>
      <c r="P89" s="631"/>
      <c r="Q89" s="631"/>
      <c r="R89" s="631"/>
      <c r="S89" s="631"/>
      <c r="T89" s="6"/>
      <c r="U89" s="6"/>
      <c r="V89" s="6"/>
      <c r="W89" s="6"/>
      <c r="X89" s="6"/>
      <c r="Y89" s="6"/>
      <c r="Z89" s="6"/>
    </row>
    <row r="90" spans="1:26" ht="12.75" customHeight="1">
      <c r="A90" s="678"/>
      <c r="B90" s="631"/>
      <c r="C90" s="631"/>
      <c r="D90" s="631"/>
      <c r="E90" s="631"/>
      <c r="F90" s="631"/>
      <c r="G90" s="631"/>
      <c r="H90" s="631"/>
      <c r="I90" s="631"/>
      <c r="J90" s="631"/>
      <c r="K90" s="631"/>
      <c r="L90" s="678"/>
      <c r="M90" s="631"/>
      <c r="N90" s="631"/>
      <c r="O90" s="631"/>
      <c r="P90" s="631"/>
      <c r="Q90" s="631"/>
      <c r="R90" s="631"/>
      <c r="S90" s="631"/>
      <c r="T90" s="6"/>
      <c r="U90" s="6"/>
      <c r="V90" s="6"/>
      <c r="W90" s="6"/>
      <c r="X90" s="6"/>
      <c r="Y90" s="6"/>
      <c r="Z90" s="6"/>
    </row>
    <row r="91" spans="1:26" ht="12.75" customHeight="1">
      <c r="A91" s="678"/>
      <c r="B91" s="631"/>
      <c r="C91" s="631"/>
      <c r="D91" s="631"/>
      <c r="E91" s="631"/>
      <c r="F91" s="631"/>
      <c r="G91" s="631"/>
      <c r="H91" s="631"/>
      <c r="I91" s="631"/>
      <c r="J91" s="631"/>
      <c r="K91" s="631"/>
      <c r="L91" s="678"/>
      <c r="M91" s="631"/>
      <c r="N91" s="631"/>
      <c r="O91" s="631"/>
      <c r="P91" s="631"/>
      <c r="Q91" s="631"/>
      <c r="R91" s="631"/>
      <c r="S91" s="631"/>
      <c r="T91" s="6"/>
      <c r="U91" s="6"/>
      <c r="V91" s="6"/>
      <c r="W91" s="6"/>
      <c r="X91" s="6"/>
      <c r="Y91" s="6"/>
      <c r="Z91" s="6"/>
    </row>
    <row r="92" spans="1:26" ht="12.75" customHeight="1">
      <c r="A92" s="678"/>
      <c r="B92" s="631"/>
      <c r="C92" s="631"/>
      <c r="D92" s="631"/>
      <c r="E92" s="631"/>
      <c r="F92" s="631"/>
      <c r="G92" s="631"/>
      <c r="H92" s="631"/>
      <c r="I92" s="631"/>
      <c r="J92" s="631"/>
      <c r="K92" s="631"/>
      <c r="L92" s="678"/>
      <c r="M92" s="631"/>
      <c r="N92" s="631"/>
      <c r="O92" s="631"/>
      <c r="P92" s="631"/>
      <c r="Q92" s="631"/>
      <c r="R92" s="631"/>
      <c r="S92" s="631"/>
      <c r="T92" s="6"/>
      <c r="U92" s="6"/>
      <c r="V92" s="6"/>
      <c r="W92" s="6"/>
      <c r="X92" s="6"/>
      <c r="Y92" s="6"/>
      <c r="Z92" s="6"/>
    </row>
    <row r="93" spans="1:26" ht="12.75" customHeight="1">
      <c r="A93" s="678"/>
      <c r="B93" s="631"/>
      <c r="C93" s="631"/>
      <c r="D93" s="631"/>
      <c r="E93" s="631"/>
      <c r="F93" s="631"/>
      <c r="G93" s="631"/>
      <c r="H93" s="631"/>
      <c r="I93" s="631"/>
      <c r="J93" s="631"/>
      <c r="K93" s="631"/>
      <c r="L93" s="678"/>
      <c r="M93" s="631"/>
      <c r="N93" s="631"/>
      <c r="O93" s="631"/>
      <c r="P93" s="631"/>
      <c r="Q93" s="631"/>
      <c r="R93" s="631"/>
      <c r="S93" s="631"/>
      <c r="T93" s="6"/>
      <c r="U93" s="6"/>
      <c r="V93" s="6"/>
      <c r="W93" s="6"/>
      <c r="X93" s="6"/>
      <c r="Y93" s="6"/>
      <c r="Z93" s="6"/>
    </row>
    <row r="94" spans="1:26" ht="12.75" customHeight="1">
      <c r="A94" s="678"/>
      <c r="B94" s="631"/>
      <c r="C94" s="631"/>
      <c r="D94" s="631"/>
      <c r="E94" s="631"/>
      <c r="F94" s="631"/>
      <c r="G94" s="631"/>
      <c r="H94" s="631"/>
      <c r="I94" s="631"/>
      <c r="J94" s="631"/>
      <c r="K94" s="631"/>
      <c r="L94" s="678"/>
      <c r="M94" s="631"/>
      <c r="N94" s="631"/>
      <c r="O94" s="631"/>
      <c r="P94" s="631"/>
      <c r="Q94" s="631"/>
      <c r="R94" s="631"/>
      <c r="S94" s="631"/>
      <c r="T94" s="6"/>
      <c r="U94" s="6"/>
      <c r="V94" s="6"/>
      <c r="W94" s="6"/>
      <c r="X94" s="6"/>
      <c r="Y94" s="6"/>
      <c r="Z94" s="6"/>
    </row>
    <row r="95" spans="1:26" ht="12.75" customHeight="1">
      <c r="A95" s="678"/>
      <c r="B95" s="631"/>
      <c r="C95" s="631"/>
      <c r="D95" s="631"/>
      <c r="E95" s="631"/>
      <c r="F95" s="631"/>
      <c r="G95" s="631"/>
      <c r="H95" s="631"/>
      <c r="I95" s="631"/>
      <c r="J95" s="631"/>
      <c r="K95" s="631"/>
      <c r="L95" s="678"/>
      <c r="M95" s="631"/>
      <c r="N95" s="631"/>
      <c r="O95" s="631"/>
      <c r="P95" s="631"/>
      <c r="Q95" s="631"/>
      <c r="R95" s="631"/>
      <c r="S95" s="631"/>
      <c r="T95" s="6"/>
      <c r="U95" s="6"/>
      <c r="V95" s="6"/>
      <c r="W95" s="6"/>
      <c r="X95" s="6"/>
      <c r="Y95" s="6"/>
      <c r="Z95" s="6"/>
    </row>
    <row r="96" spans="1:26" ht="12.75" customHeight="1">
      <c r="A96" s="678"/>
      <c r="B96" s="631"/>
      <c r="C96" s="631"/>
      <c r="D96" s="631"/>
      <c r="E96" s="631"/>
      <c r="F96" s="631"/>
      <c r="G96" s="631"/>
      <c r="H96" s="631"/>
      <c r="I96" s="631"/>
      <c r="J96" s="631"/>
      <c r="K96" s="631"/>
      <c r="L96" s="678"/>
      <c r="M96" s="631"/>
      <c r="N96" s="631"/>
      <c r="O96" s="631"/>
      <c r="P96" s="631"/>
      <c r="Q96" s="631"/>
      <c r="R96" s="631"/>
      <c r="S96" s="631"/>
      <c r="T96" s="6"/>
      <c r="U96" s="6"/>
      <c r="V96" s="6"/>
      <c r="W96" s="6"/>
      <c r="X96" s="6"/>
      <c r="Y96" s="6"/>
      <c r="Z96" s="6"/>
    </row>
    <row r="97" spans="1:26" ht="12.75" customHeight="1">
      <c r="A97" s="678"/>
      <c r="B97" s="631"/>
      <c r="C97" s="631"/>
      <c r="D97" s="631"/>
      <c r="E97" s="631"/>
      <c r="F97" s="631"/>
      <c r="G97" s="631"/>
      <c r="H97" s="631"/>
      <c r="I97" s="631"/>
      <c r="J97" s="631"/>
      <c r="K97" s="631"/>
      <c r="L97" s="678"/>
      <c r="M97" s="631"/>
      <c r="N97" s="631"/>
      <c r="O97" s="631"/>
      <c r="P97" s="631"/>
      <c r="Q97" s="631"/>
      <c r="R97" s="631"/>
      <c r="S97" s="631"/>
      <c r="T97" s="6"/>
      <c r="U97" s="6"/>
      <c r="V97" s="6"/>
      <c r="W97" s="6"/>
      <c r="X97" s="6"/>
      <c r="Y97" s="6"/>
      <c r="Z97" s="6"/>
    </row>
    <row r="98" spans="1:26" ht="12.75" customHeight="1">
      <c r="A98" s="678"/>
      <c r="B98" s="631"/>
      <c r="C98" s="631"/>
      <c r="D98" s="631"/>
      <c r="E98" s="631"/>
      <c r="F98" s="631"/>
      <c r="G98" s="631"/>
      <c r="H98" s="631"/>
      <c r="I98" s="631"/>
      <c r="J98" s="631"/>
      <c r="K98" s="631"/>
      <c r="L98" s="678"/>
      <c r="M98" s="631"/>
      <c r="N98" s="631"/>
      <c r="O98" s="631"/>
      <c r="P98" s="631"/>
      <c r="Q98" s="631"/>
      <c r="R98" s="631"/>
      <c r="S98" s="631"/>
      <c r="T98" s="6"/>
      <c r="U98" s="6"/>
      <c r="V98" s="6"/>
      <c r="W98" s="6"/>
      <c r="X98" s="6"/>
      <c r="Y98" s="6"/>
      <c r="Z98" s="6"/>
    </row>
    <row r="99" spans="1:26" ht="12.75" customHeight="1">
      <c r="A99" s="678"/>
      <c r="B99" s="631"/>
      <c r="C99" s="631"/>
      <c r="D99" s="631"/>
      <c r="E99" s="631"/>
      <c r="F99" s="631"/>
      <c r="G99" s="631"/>
      <c r="H99" s="631"/>
      <c r="I99" s="631"/>
      <c r="J99" s="631"/>
      <c r="K99" s="631"/>
      <c r="L99" s="678"/>
      <c r="M99" s="631"/>
      <c r="N99" s="631"/>
      <c r="O99" s="631"/>
      <c r="P99" s="631"/>
      <c r="Q99" s="631"/>
      <c r="R99" s="631"/>
      <c r="S99" s="631"/>
      <c r="T99" s="6"/>
      <c r="U99" s="6"/>
      <c r="V99" s="6"/>
      <c r="W99" s="6"/>
      <c r="X99" s="6"/>
      <c r="Y99" s="6"/>
      <c r="Z99" s="6"/>
    </row>
    <row r="100" spans="1:26" ht="12.75" customHeight="1">
      <c r="A100" s="678"/>
      <c r="B100" s="631"/>
      <c r="C100" s="631"/>
      <c r="D100" s="631"/>
      <c r="E100" s="631"/>
      <c r="F100" s="631"/>
      <c r="G100" s="631"/>
      <c r="H100" s="631"/>
      <c r="I100" s="631"/>
      <c r="J100" s="631"/>
      <c r="K100" s="631"/>
      <c r="L100" s="678"/>
      <c r="M100" s="631"/>
      <c r="N100" s="631"/>
      <c r="O100" s="631"/>
      <c r="P100" s="631"/>
      <c r="Q100" s="631"/>
      <c r="R100" s="631"/>
      <c r="S100" s="631"/>
      <c r="T100" s="6"/>
      <c r="U100" s="6"/>
      <c r="V100" s="6"/>
      <c r="W100" s="6"/>
      <c r="X100" s="6"/>
      <c r="Y100" s="6"/>
      <c r="Z100" s="6"/>
    </row>
    <row r="101" spans="1:26" ht="12.75" customHeight="1">
      <c r="A101" s="678"/>
      <c r="B101" s="631"/>
      <c r="C101" s="631"/>
      <c r="D101" s="631"/>
      <c r="E101" s="631"/>
      <c r="F101" s="631"/>
      <c r="G101" s="631"/>
      <c r="H101" s="631"/>
      <c r="I101" s="631"/>
      <c r="J101" s="631"/>
      <c r="K101" s="631"/>
      <c r="L101" s="678"/>
      <c r="M101" s="631"/>
      <c r="N101" s="631"/>
      <c r="O101" s="631"/>
      <c r="P101" s="631"/>
      <c r="Q101" s="631"/>
      <c r="R101" s="631"/>
      <c r="S101" s="631"/>
      <c r="T101" s="6"/>
      <c r="U101" s="6"/>
      <c r="V101" s="6"/>
      <c r="W101" s="6"/>
      <c r="X101" s="6"/>
      <c r="Y101" s="6"/>
      <c r="Z101" s="6"/>
    </row>
    <row r="102" spans="1:26" ht="12.75" customHeight="1">
      <c r="A102" s="678"/>
      <c r="B102" s="631"/>
      <c r="C102" s="631"/>
      <c r="D102" s="631"/>
      <c r="E102" s="631"/>
      <c r="F102" s="631"/>
      <c r="G102" s="631"/>
      <c r="H102" s="631"/>
      <c r="I102" s="631"/>
      <c r="J102" s="631"/>
      <c r="K102" s="631"/>
      <c r="L102" s="678"/>
      <c r="M102" s="631"/>
      <c r="N102" s="631"/>
      <c r="O102" s="631"/>
      <c r="P102" s="631"/>
      <c r="Q102" s="631"/>
      <c r="R102" s="631"/>
      <c r="S102" s="631"/>
      <c r="T102" s="6"/>
      <c r="U102" s="6"/>
      <c r="V102" s="6"/>
      <c r="W102" s="6"/>
      <c r="X102" s="6"/>
      <c r="Y102" s="6"/>
      <c r="Z102" s="6"/>
    </row>
    <row r="103" spans="1:26" ht="12.75" customHeight="1">
      <c r="A103" s="678"/>
      <c r="B103" s="631"/>
      <c r="C103" s="631"/>
      <c r="D103" s="631"/>
      <c r="E103" s="631"/>
      <c r="F103" s="631"/>
      <c r="G103" s="631"/>
      <c r="H103" s="631"/>
      <c r="I103" s="631"/>
      <c r="J103" s="631"/>
      <c r="K103" s="631"/>
      <c r="L103" s="678"/>
      <c r="M103" s="631"/>
      <c r="N103" s="631"/>
      <c r="O103" s="631"/>
      <c r="P103" s="631"/>
      <c r="Q103" s="631"/>
      <c r="R103" s="631"/>
      <c r="S103" s="631"/>
      <c r="T103" s="6"/>
      <c r="U103" s="6"/>
      <c r="V103" s="6"/>
      <c r="W103" s="6"/>
      <c r="X103" s="6"/>
      <c r="Y103" s="6"/>
      <c r="Z103" s="6"/>
    </row>
    <row r="104" spans="1:26" ht="12.75" customHeight="1">
      <c r="A104" s="678"/>
      <c r="B104" s="631"/>
      <c r="C104" s="631"/>
      <c r="D104" s="631"/>
      <c r="E104" s="631"/>
      <c r="F104" s="631"/>
      <c r="G104" s="631"/>
      <c r="H104" s="631"/>
      <c r="I104" s="631"/>
      <c r="J104" s="631"/>
      <c r="K104" s="631"/>
      <c r="L104" s="678"/>
      <c r="M104" s="631"/>
      <c r="N104" s="631"/>
      <c r="O104" s="631"/>
      <c r="P104" s="631"/>
      <c r="Q104" s="631"/>
      <c r="R104" s="631"/>
      <c r="S104" s="631"/>
      <c r="T104" s="6"/>
      <c r="U104" s="6"/>
      <c r="V104" s="6"/>
      <c r="W104" s="6"/>
      <c r="X104" s="6"/>
      <c r="Y104" s="6"/>
      <c r="Z104" s="6"/>
    </row>
    <row r="105" spans="1:26" ht="12.75" customHeight="1">
      <c r="A105" s="678"/>
      <c r="B105" s="631"/>
      <c r="C105" s="631"/>
      <c r="D105" s="631"/>
      <c r="E105" s="631"/>
      <c r="F105" s="631"/>
      <c r="G105" s="631"/>
      <c r="H105" s="631"/>
      <c r="I105" s="631"/>
      <c r="J105" s="631"/>
      <c r="K105" s="631"/>
      <c r="L105" s="678"/>
      <c r="M105" s="631"/>
      <c r="N105" s="631"/>
      <c r="O105" s="631"/>
      <c r="P105" s="631"/>
      <c r="Q105" s="631"/>
      <c r="R105" s="631"/>
      <c r="S105" s="631"/>
      <c r="T105" s="6"/>
      <c r="U105" s="6"/>
      <c r="V105" s="6"/>
      <c r="W105" s="6"/>
      <c r="X105" s="6"/>
      <c r="Y105" s="6"/>
      <c r="Z105" s="6"/>
    </row>
    <row r="106" spans="1:26" ht="12.75" customHeight="1">
      <c r="A106" s="678"/>
      <c r="B106" s="631"/>
      <c r="C106" s="631"/>
      <c r="D106" s="631"/>
      <c r="E106" s="631"/>
      <c r="F106" s="631"/>
      <c r="G106" s="631"/>
      <c r="H106" s="631"/>
      <c r="I106" s="631"/>
      <c r="J106" s="631"/>
      <c r="K106" s="631"/>
      <c r="L106" s="678"/>
      <c r="M106" s="631"/>
      <c r="N106" s="631"/>
      <c r="O106" s="631"/>
      <c r="P106" s="631"/>
      <c r="Q106" s="631"/>
      <c r="R106" s="631"/>
      <c r="S106" s="631"/>
      <c r="T106" s="6"/>
      <c r="U106" s="6"/>
      <c r="V106" s="6"/>
      <c r="W106" s="6"/>
      <c r="X106" s="6"/>
      <c r="Y106" s="6"/>
      <c r="Z106" s="6"/>
    </row>
    <row r="107" spans="1:26" ht="12.75" customHeight="1">
      <c r="A107" s="678"/>
      <c r="B107" s="631"/>
      <c r="C107" s="631"/>
      <c r="D107" s="631"/>
      <c r="E107" s="631"/>
      <c r="F107" s="631"/>
      <c r="G107" s="631"/>
      <c r="H107" s="631"/>
      <c r="I107" s="631"/>
      <c r="J107" s="631"/>
      <c r="K107" s="631"/>
      <c r="L107" s="678"/>
      <c r="M107" s="631"/>
      <c r="N107" s="631"/>
      <c r="O107" s="631"/>
      <c r="P107" s="631"/>
      <c r="Q107" s="631"/>
      <c r="R107" s="631"/>
      <c r="S107" s="631"/>
      <c r="T107" s="6"/>
      <c r="U107" s="6"/>
      <c r="V107" s="6"/>
      <c r="W107" s="6"/>
      <c r="X107" s="6"/>
      <c r="Y107" s="6"/>
      <c r="Z107" s="6"/>
    </row>
    <row r="108" spans="1:26" ht="12.75" customHeight="1">
      <c r="A108" s="678"/>
      <c r="B108" s="631"/>
      <c r="C108" s="631"/>
      <c r="D108" s="631"/>
      <c r="E108" s="631"/>
      <c r="F108" s="631"/>
      <c r="G108" s="631"/>
      <c r="H108" s="631"/>
      <c r="I108" s="631"/>
      <c r="J108" s="631"/>
      <c r="K108" s="631"/>
      <c r="L108" s="678"/>
      <c r="M108" s="631"/>
      <c r="N108" s="631"/>
      <c r="O108" s="631"/>
      <c r="P108" s="631"/>
      <c r="Q108" s="631"/>
      <c r="R108" s="631"/>
      <c r="S108" s="631"/>
      <c r="T108" s="6"/>
      <c r="U108" s="6"/>
      <c r="V108" s="6"/>
      <c r="W108" s="6"/>
      <c r="X108" s="6"/>
      <c r="Y108" s="6"/>
      <c r="Z108" s="6"/>
    </row>
    <row r="109" spans="1:26" ht="12.75" customHeight="1">
      <c r="A109" s="678"/>
      <c r="B109" s="631"/>
      <c r="C109" s="631"/>
      <c r="D109" s="631"/>
      <c r="E109" s="631"/>
      <c r="F109" s="631"/>
      <c r="G109" s="631"/>
      <c r="H109" s="631"/>
      <c r="I109" s="631"/>
      <c r="J109" s="631"/>
      <c r="K109" s="631"/>
      <c r="L109" s="678"/>
      <c r="M109" s="631"/>
      <c r="N109" s="631"/>
      <c r="O109" s="631"/>
      <c r="P109" s="631"/>
      <c r="Q109" s="631"/>
      <c r="R109" s="631"/>
      <c r="S109" s="631"/>
      <c r="T109" s="6"/>
      <c r="U109" s="6"/>
      <c r="V109" s="6"/>
      <c r="W109" s="6"/>
      <c r="X109" s="6"/>
      <c r="Y109" s="6"/>
      <c r="Z109" s="6"/>
    </row>
    <row r="110" spans="1:26" ht="12.75" customHeight="1">
      <c r="A110" s="678"/>
      <c r="B110" s="631"/>
      <c r="C110" s="631"/>
      <c r="D110" s="631"/>
      <c r="E110" s="631"/>
      <c r="F110" s="631"/>
      <c r="G110" s="631"/>
      <c r="H110" s="631"/>
      <c r="I110" s="631"/>
      <c r="J110" s="631"/>
      <c r="K110" s="631"/>
      <c r="L110" s="678"/>
      <c r="M110" s="631"/>
      <c r="N110" s="631"/>
      <c r="O110" s="631"/>
      <c r="P110" s="631"/>
      <c r="Q110" s="631"/>
      <c r="R110" s="631"/>
      <c r="S110" s="631"/>
      <c r="T110" s="6"/>
      <c r="U110" s="6"/>
      <c r="V110" s="6"/>
      <c r="W110" s="6"/>
      <c r="X110" s="6"/>
      <c r="Y110" s="6"/>
      <c r="Z110" s="6"/>
    </row>
    <row r="111" spans="1:26" ht="12.75" customHeight="1">
      <c r="A111" s="678"/>
      <c r="B111" s="631"/>
      <c r="C111" s="631"/>
      <c r="D111" s="631"/>
      <c r="E111" s="631"/>
      <c r="F111" s="631"/>
      <c r="G111" s="631"/>
      <c r="H111" s="631"/>
      <c r="I111" s="631"/>
      <c r="J111" s="631"/>
      <c r="K111" s="631"/>
      <c r="L111" s="678"/>
      <c r="M111" s="631"/>
      <c r="N111" s="631"/>
      <c r="O111" s="631"/>
      <c r="P111" s="631"/>
      <c r="Q111" s="631"/>
      <c r="R111" s="631"/>
      <c r="S111" s="631"/>
      <c r="T111" s="6"/>
      <c r="U111" s="6"/>
      <c r="V111" s="6"/>
      <c r="W111" s="6"/>
      <c r="X111" s="6"/>
      <c r="Y111" s="6"/>
      <c r="Z111" s="6"/>
    </row>
    <row r="112" spans="1:26" ht="12.75" customHeight="1">
      <c r="A112" s="678"/>
      <c r="B112" s="631"/>
      <c r="C112" s="631"/>
      <c r="D112" s="631"/>
      <c r="E112" s="631"/>
      <c r="F112" s="631"/>
      <c r="G112" s="631"/>
      <c r="H112" s="631"/>
      <c r="I112" s="631"/>
      <c r="J112" s="631"/>
      <c r="K112" s="631"/>
      <c r="L112" s="678"/>
      <c r="M112" s="631"/>
      <c r="N112" s="631"/>
      <c r="O112" s="631"/>
      <c r="P112" s="631"/>
      <c r="Q112" s="631"/>
      <c r="R112" s="631"/>
      <c r="S112" s="631"/>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23">
    <mergeCell ref="A33:J33"/>
    <mergeCell ref="A39:K39"/>
    <mergeCell ref="A40:L40"/>
    <mergeCell ref="B45:M45"/>
    <mergeCell ref="B46:M46"/>
    <mergeCell ref="B49:L49"/>
    <mergeCell ref="A50:M51"/>
    <mergeCell ref="A56:M56"/>
    <mergeCell ref="A59:K59"/>
    <mergeCell ref="L59:S59"/>
    <mergeCell ref="A1:K1"/>
    <mergeCell ref="A2:K2"/>
    <mergeCell ref="A6:K6"/>
    <mergeCell ref="E9:F9"/>
    <mergeCell ref="A12:A19"/>
    <mergeCell ref="A21:J21"/>
    <mergeCell ref="A22:I22"/>
    <mergeCell ref="A23:I23"/>
    <mergeCell ref="A29:K31"/>
    <mergeCell ref="L65:S65"/>
    <mergeCell ref="A60:K60"/>
    <mergeCell ref="A66:K66"/>
    <mergeCell ref="L66:S66"/>
    <mergeCell ref="A67:K67"/>
    <mergeCell ref="L67:S67"/>
    <mergeCell ref="L68:S68"/>
    <mergeCell ref="A68:K68"/>
    <mergeCell ref="A69:K69"/>
    <mergeCell ref="L69:S69"/>
    <mergeCell ref="L60:S60"/>
    <mergeCell ref="A61:K61"/>
    <mergeCell ref="L61:S61"/>
    <mergeCell ref="L62:S62"/>
    <mergeCell ref="A63:K63"/>
    <mergeCell ref="L63:S63"/>
    <mergeCell ref="A64:K64"/>
    <mergeCell ref="L64:S64"/>
    <mergeCell ref="A65:K65"/>
    <mergeCell ref="A70:K70"/>
    <mergeCell ref="L70:S70"/>
    <mergeCell ref="A106:K106"/>
    <mergeCell ref="L106:S106"/>
    <mergeCell ref="L107:S107"/>
    <mergeCell ref="A107:K107"/>
    <mergeCell ref="A108:K108"/>
    <mergeCell ref="L108:S108"/>
    <mergeCell ref="A71:K71"/>
    <mergeCell ref="L71:S71"/>
    <mergeCell ref="A78:K78"/>
    <mergeCell ref="A80:K80"/>
    <mergeCell ref="L80:S80"/>
    <mergeCell ref="A81:K81"/>
    <mergeCell ref="L81:S81"/>
    <mergeCell ref="A82:K82"/>
    <mergeCell ref="L82:S82"/>
    <mergeCell ref="A77:K77"/>
    <mergeCell ref="L77:S77"/>
    <mergeCell ref="L78:S78"/>
    <mergeCell ref="L79:S79"/>
    <mergeCell ref="A72:K72"/>
    <mergeCell ref="L72:S72"/>
    <mergeCell ref="A73:K73"/>
    <mergeCell ref="L73:S73"/>
    <mergeCell ref="A74:K74"/>
    <mergeCell ref="A88:K88"/>
    <mergeCell ref="L88:S88"/>
    <mergeCell ref="A89:K89"/>
    <mergeCell ref="L89:S89"/>
    <mergeCell ref="A90:K90"/>
    <mergeCell ref="L90:S90"/>
    <mergeCell ref="A91:K91"/>
    <mergeCell ref="L91:S91"/>
    <mergeCell ref="L74:S74"/>
    <mergeCell ref="L75:S75"/>
    <mergeCell ref="A75:K75"/>
    <mergeCell ref="A76:K76"/>
    <mergeCell ref="L76:S76"/>
    <mergeCell ref="A92:K92"/>
    <mergeCell ref="L92:S92"/>
    <mergeCell ref="A83:K83"/>
    <mergeCell ref="L83:S83"/>
    <mergeCell ref="A84:K84"/>
    <mergeCell ref="L84:S84"/>
    <mergeCell ref="A85:K85"/>
    <mergeCell ref="L85:S85"/>
    <mergeCell ref="L86:S86"/>
    <mergeCell ref="A86:K86"/>
    <mergeCell ref="A87:K87"/>
    <mergeCell ref="L87:S87"/>
    <mergeCell ref="L93:S93"/>
    <mergeCell ref="A93:K93"/>
    <mergeCell ref="A94:K94"/>
    <mergeCell ref="L94:S94"/>
    <mergeCell ref="A95:K95"/>
    <mergeCell ref="L95:S95"/>
    <mergeCell ref="A96:K96"/>
    <mergeCell ref="L96:S96"/>
    <mergeCell ref="A97:K97"/>
    <mergeCell ref="L97:S97"/>
    <mergeCell ref="A103:K103"/>
    <mergeCell ref="L103:S103"/>
    <mergeCell ref="A111:K111"/>
    <mergeCell ref="L111:S111"/>
    <mergeCell ref="A112:K112"/>
    <mergeCell ref="L112:S112"/>
    <mergeCell ref="A98:K98"/>
    <mergeCell ref="L98:S98"/>
    <mergeCell ref="A99:K99"/>
    <mergeCell ref="L99:S99"/>
    <mergeCell ref="L100:S100"/>
    <mergeCell ref="A100:K100"/>
    <mergeCell ref="A101:K101"/>
    <mergeCell ref="L101:S101"/>
    <mergeCell ref="A102:K102"/>
    <mergeCell ref="L102:S102"/>
    <mergeCell ref="A109:K109"/>
    <mergeCell ref="L109:S109"/>
    <mergeCell ref="A110:K110"/>
    <mergeCell ref="L110:S110"/>
    <mergeCell ref="A104:K104"/>
    <mergeCell ref="L104:S104"/>
    <mergeCell ref="A105:K105"/>
    <mergeCell ref="L105:S105"/>
  </mergeCells>
  <pageMargins left="0.7" right="0.7" top="0.75" bottom="0.75" header="0" footer="0"/>
  <pageSetup fitToHeight="0"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Z1000"/>
  <sheetViews>
    <sheetView showGridLines="0" topLeftCell="A103" workbookViewId="0"/>
  </sheetViews>
  <sheetFormatPr defaultColWidth="12.5703125" defaultRowHeight="15" customHeight="1"/>
  <cols>
    <col min="1" max="1" width="7.5703125" customWidth="1"/>
    <col min="2" max="2" width="10.42578125" customWidth="1"/>
    <col min="3" max="3" width="37.5703125" customWidth="1"/>
    <col min="4" max="4" width="14.42578125" customWidth="1"/>
    <col min="5" max="5" width="13" customWidth="1"/>
    <col min="6" max="6" width="11.5703125" customWidth="1"/>
    <col min="7" max="7" width="13.5703125" customWidth="1"/>
    <col min="8" max="8" width="13.5703125" hidden="1" customWidth="1"/>
    <col min="9" max="9" width="1.5703125" customWidth="1"/>
    <col min="10" max="10" width="14.42578125" customWidth="1"/>
    <col min="11" max="11" width="13.42578125" customWidth="1"/>
    <col min="12" max="12" width="11.5703125" customWidth="1"/>
    <col min="13" max="13" width="14.5703125" customWidth="1"/>
    <col min="14" max="14" width="14.42578125" customWidth="1"/>
    <col min="15" max="15" width="10.42578125" customWidth="1"/>
    <col min="16" max="16" width="13.140625" customWidth="1"/>
    <col min="17" max="17" width="9.42578125" customWidth="1"/>
    <col min="18" max="18" width="9.42578125" hidden="1" customWidth="1"/>
    <col min="19" max="26" width="9.42578125" customWidth="1"/>
  </cols>
  <sheetData>
    <row r="1" spans="1:26" ht="12.75" customHeight="1">
      <c r="A1" s="6"/>
      <c r="B1" s="6"/>
      <c r="C1" s="6"/>
      <c r="D1" s="6"/>
      <c r="E1" s="6"/>
      <c r="F1" s="25"/>
      <c r="G1" s="25"/>
      <c r="H1" s="25"/>
      <c r="I1" s="25"/>
      <c r="J1" s="26"/>
      <c r="K1" s="6"/>
      <c r="L1" s="6"/>
      <c r="M1" s="25" t="s">
        <v>92</v>
      </c>
      <c r="N1" s="27" t="str">
        <f>EBNUMBER</f>
        <v>EB-2024-0115</v>
      </c>
      <c r="O1" s="6"/>
      <c r="P1" s="6"/>
      <c r="Q1" s="6"/>
      <c r="R1" s="6"/>
      <c r="S1" s="6"/>
      <c r="T1" s="6"/>
      <c r="U1" s="6"/>
      <c r="V1" s="6"/>
      <c r="W1" s="6"/>
      <c r="X1" s="6"/>
      <c r="Y1" s="6"/>
      <c r="Z1" s="6"/>
    </row>
    <row r="2" spans="1:26" ht="12.75" customHeight="1">
      <c r="A2" s="6"/>
      <c r="B2" s="6"/>
      <c r="C2" s="6"/>
      <c r="D2" s="6"/>
      <c r="E2" s="6"/>
      <c r="F2" s="25"/>
      <c r="G2" s="25"/>
      <c r="H2" s="25"/>
      <c r="I2" s="25"/>
      <c r="J2" s="26"/>
      <c r="K2" s="6"/>
      <c r="L2" s="6"/>
      <c r="M2" s="25" t="s">
        <v>93</v>
      </c>
      <c r="N2" s="158">
        <v>2</v>
      </c>
      <c r="O2" s="6"/>
      <c r="P2" s="6"/>
      <c r="Q2" s="6"/>
      <c r="R2" s="6"/>
      <c r="S2" s="6"/>
      <c r="T2" s="6"/>
      <c r="U2" s="6"/>
      <c r="V2" s="6"/>
      <c r="W2" s="6"/>
      <c r="X2" s="6"/>
      <c r="Y2" s="6"/>
      <c r="Z2" s="6"/>
    </row>
    <row r="3" spans="1:26" ht="12.75" customHeight="1">
      <c r="A3" s="29"/>
      <c r="B3" s="6"/>
      <c r="C3" s="6"/>
      <c r="D3" s="6"/>
      <c r="E3" s="6"/>
      <c r="F3" s="25"/>
      <c r="G3" s="25"/>
      <c r="H3" s="25"/>
      <c r="I3" s="25"/>
      <c r="J3" s="26"/>
      <c r="K3" s="6"/>
      <c r="L3" s="6"/>
      <c r="M3" s="25" t="s">
        <v>94</v>
      </c>
      <c r="N3" s="158">
        <v>2</v>
      </c>
      <c r="O3" s="6"/>
      <c r="P3" s="6"/>
      <c r="Q3" s="6"/>
      <c r="R3" s="6"/>
      <c r="S3" s="6"/>
      <c r="T3" s="6"/>
      <c r="U3" s="6"/>
      <c r="V3" s="6"/>
      <c r="W3" s="6"/>
      <c r="X3" s="6"/>
      <c r="Y3" s="6"/>
      <c r="Z3" s="6"/>
    </row>
    <row r="4" spans="1:26" ht="12.75" customHeight="1">
      <c r="A4" s="30"/>
      <c r="B4" s="30"/>
      <c r="C4" s="30"/>
      <c r="D4" s="30"/>
      <c r="E4" s="30"/>
      <c r="F4" s="30"/>
      <c r="G4" s="30"/>
      <c r="H4" s="30"/>
      <c r="I4" s="30"/>
      <c r="J4" s="30"/>
      <c r="K4" s="6"/>
      <c r="L4" s="6"/>
      <c r="M4" s="25" t="s">
        <v>95</v>
      </c>
      <c r="N4" s="158">
        <v>1</v>
      </c>
      <c r="O4" s="6"/>
      <c r="P4" s="6"/>
      <c r="Q4" s="6"/>
      <c r="R4" s="6"/>
      <c r="S4" s="6"/>
      <c r="T4" s="6"/>
      <c r="U4" s="6"/>
      <c r="V4" s="6"/>
      <c r="W4" s="6"/>
      <c r="X4" s="6"/>
      <c r="Y4" s="6"/>
      <c r="Z4" s="6"/>
    </row>
    <row r="5" spans="1:26" ht="12.75" customHeight="1">
      <c r="A5" s="30"/>
      <c r="B5" s="30"/>
      <c r="C5" s="30"/>
      <c r="D5" s="30"/>
      <c r="E5" s="30"/>
      <c r="F5" s="30"/>
      <c r="G5" s="30"/>
      <c r="H5" s="30"/>
      <c r="I5" s="30"/>
      <c r="J5" s="30"/>
      <c r="K5" s="6"/>
      <c r="L5" s="6"/>
      <c r="M5" s="31" t="s">
        <v>96</v>
      </c>
      <c r="N5" s="159" t="s">
        <v>224</v>
      </c>
      <c r="O5" s="6"/>
      <c r="P5" s="6"/>
      <c r="Q5" s="6"/>
      <c r="R5" s="6"/>
      <c r="S5" s="6"/>
      <c r="T5" s="6"/>
      <c r="U5" s="6"/>
      <c r="V5" s="6"/>
      <c r="W5" s="6"/>
      <c r="X5" s="6"/>
      <c r="Y5" s="6"/>
      <c r="Z5" s="6"/>
    </row>
    <row r="6" spans="1:26" ht="9" customHeight="1">
      <c r="A6" s="30"/>
      <c r="B6" s="30"/>
      <c r="C6" s="30"/>
      <c r="D6" s="30"/>
      <c r="E6" s="30"/>
      <c r="F6" s="30"/>
      <c r="G6" s="30"/>
      <c r="H6" s="30"/>
      <c r="I6" s="30"/>
      <c r="J6" s="30"/>
      <c r="K6" s="6"/>
      <c r="L6" s="6"/>
      <c r="M6" s="25"/>
      <c r="N6" s="27"/>
      <c r="O6" s="6"/>
      <c r="P6" s="6"/>
      <c r="Q6" s="6"/>
      <c r="R6" s="6"/>
      <c r="S6" s="6"/>
      <c r="T6" s="6"/>
      <c r="U6" s="6"/>
      <c r="V6" s="6"/>
      <c r="W6" s="6"/>
      <c r="X6" s="6"/>
      <c r="Y6" s="6"/>
      <c r="Z6" s="6"/>
    </row>
    <row r="7" spans="1:26" ht="12.75" customHeight="1">
      <c r="A7" s="160"/>
      <c r="B7" s="160"/>
      <c r="C7" s="6"/>
      <c r="D7" s="6"/>
      <c r="E7" s="6"/>
      <c r="F7" s="6"/>
      <c r="G7" s="6"/>
      <c r="H7" s="6"/>
      <c r="I7" s="6"/>
      <c r="J7" s="6"/>
      <c r="K7" s="6"/>
      <c r="L7" s="6"/>
      <c r="M7" s="25" t="s">
        <v>98</v>
      </c>
      <c r="N7" s="33">
        <v>45979</v>
      </c>
      <c r="O7" s="6"/>
      <c r="P7" s="6"/>
      <c r="Q7" s="6"/>
      <c r="R7" s="6"/>
      <c r="S7" s="6"/>
      <c r="T7" s="6"/>
      <c r="U7" s="6"/>
      <c r="V7" s="6"/>
      <c r="W7" s="6"/>
      <c r="X7" s="6"/>
      <c r="Y7" s="6"/>
      <c r="Z7" s="6"/>
    </row>
    <row r="8" spans="1:26" ht="9" customHeight="1">
      <c r="A8" s="160"/>
      <c r="B8" s="160"/>
      <c r="C8" s="6"/>
      <c r="D8" s="6"/>
      <c r="E8" s="6"/>
      <c r="F8" s="6"/>
      <c r="G8" s="6"/>
      <c r="H8" s="6"/>
      <c r="I8" s="6"/>
      <c r="J8" s="6"/>
      <c r="K8" s="6"/>
      <c r="L8" s="6"/>
      <c r="M8" s="6"/>
      <c r="N8" s="6"/>
      <c r="O8" s="6"/>
      <c r="P8" s="6"/>
      <c r="Q8" s="6"/>
      <c r="R8" s="6"/>
      <c r="S8" s="6"/>
      <c r="T8" s="6"/>
      <c r="U8" s="6"/>
      <c r="V8" s="6"/>
      <c r="W8" s="6"/>
      <c r="X8" s="6"/>
      <c r="Y8" s="6"/>
      <c r="Z8" s="6"/>
    </row>
    <row r="9" spans="1:26" ht="20.25" customHeight="1">
      <c r="A9" s="645" t="s">
        <v>294</v>
      </c>
      <c r="B9" s="631"/>
      <c r="C9" s="631"/>
      <c r="D9" s="631"/>
      <c r="E9" s="631"/>
      <c r="F9" s="631"/>
      <c r="G9" s="631"/>
      <c r="H9" s="631"/>
      <c r="I9" s="631"/>
      <c r="J9" s="631"/>
      <c r="K9" s="631"/>
      <c r="L9" s="631"/>
      <c r="M9" s="631"/>
      <c r="N9" s="631"/>
      <c r="O9" s="6"/>
      <c r="P9" s="6"/>
      <c r="Q9" s="6"/>
      <c r="R9" s="6"/>
      <c r="S9" s="6"/>
      <c r="T9" s="6"/>
      <c r="U9" s="6"/>
      <c r="V9" s="6"/>
      <c r="W9" s="6"/>
      <c r="X9" s="6"/>
      <c r="Y9" s="6"/>
      <c r="Z9" s="6"/>
    </row>
    <row r="10" spans="1:26" ht="12.75" customHeight="1">
      <c r="A10" s="645" t="s">
        <v>295</v>
      </c>
      <c r="B10" s="631"/>
      <c r="C10" s="631"/>
      <c r="D10" s="631"/>
      <c r="E10" s="631"/>
      <c r="F10" s="631"/>
      <c r="G10" s="631"/>
      <c r="H10" s="631"/>
      <c r="I10" s="631"/>
      <c r="J10" s="631"/>
      <c r="K10" s="631"/>
      <c r="L10" s="631"/>
      <c r="M10" s="631"/>
      <c r="N10" s="631"/>
      <c r="O10" s="6"/>
      <c r="P10" s="6"/>
      <c r="Q10" s="6"/>
      <c r="R10" s="6"/>
      <c r="S10" s="6"/>
      <c r="T10" s="6"/>
      <c r="U10" s="6"/>
      <c r="V10" s="6"/>
      <c r="W10" s="6"/>
      <c r="X10" s="6"/>
      <c r="Y10" s="6"/>
      <c r="Z10" s="6"/>
    </row>
    <row r="11" spans="1:26" ht="12.75" customHeight="1">
      <c r="A11" s="160"/>
      <c r="B11" s="160"/>
      <c r="C11" s="6"/>
      <c r="D11" s="6"/>
      <c r="E11" s="6"/>
      <c r="F11" s="6"/>
      <c r="G11" s="6"/>
      <c r="H11" s="6"/>
      <c r="I11" s="6"/>
      <c r="J11" s="6"/>
      <c r="K11" s="6"/>
      <c r="L11" s="6"/>
      <c r="M11" s="6"/>
      <c r="N11" s="6"/>
      <c r="O11" s="6"/>
      <c r="P11" s="6"/>
      <c r="Q11" s="6"/>
      <c r="R11" s="6"/>
      <c r="S11" s="6"/>
      <c r="T11" s="6"/>
      <c r="U11" s="6"/>
      <c r="V11" s="6"/>
      <c r="W11" s="6"/>
      <c r="X11" s="6"/>
      <c r="Y11" s="6"/>
      <c r="Z11" s="6"/>
    </row>
    <row r="12" spans="1:26" ht="12.75" customHeight="1">
      <c r="A12" s="161" t="s">
        <v>146</v>
      </c>
      <c r="B12" s="160"/>
      <c r="C12" s="6"/>
      <c r="D12" s="6"/>
      <c r="E12" s="6"/>
      <c r="F12" s="6"/>
      <c r="G12" s="6"/>
      <c r="H12" s="6"/>
      <c r="I12" s="6"/>
      <c r="J12" s="6"/>
      <c r="K12" s="6"/>
      <c r="L12" s="6"/>
      <c r="M12" s="6"/>
      <c r="N12" s="6"/>
      <c r="O12" s="162"/>
      <c r="P12" s="6"/>
      <c r="Q12" s="6"/>
      <c r="R12" s="6"/>
      <c r="S12" s="6"/>
      <c r="T12" s="6"/>
      <c r="U12" s="6"/>
      <c r="V12" s="6"/>
      <c r="W12" s="6"/>
      <c r="X12" s="6"/>
      <c r="Y12" s="6"/>
      <c r="Z12" s="6"/>
    </row>
    <row r="13" spans="1:26" ht="12.75" customHeight="1">
      <c r="A13" s="160"/>
      <c r="B13" s="160"/>
      <c r="C13" s="6"/>
      <c r="D13" s="6"/>
      <c r="E13" s="6"/>
      <c r="F13" s="6"/>
      <c r="G13" s="6"/>
      <c r="H13" s="6"/>
      <c r="I13" s="6"/>
      <c r="J13" s="6"/>
      <c r="K13" s="6"/>
      <c r="L13" s="6"/>
      <c r="M13" s="6"/>
      <c r="N13" s="6"/>
      <c r="O13" s="6"/>
      <c r="P13" s="6"/>
      <c r="Q13" s="6"/>
      <c r="R13" s="6"/>
      <c r="S13" s="6"/>
      <c r="T13" s="6"/>
      <c r="U13" s="6"/>
      <c r="V13" s="6"/>
      <c r="W13" s="6"/>
      <c r="X13" s="6"/>
      <c r="Y13" s="6"/>
      <c r="Z13" s="6"/>
    </row>
    <row r="14" spans="1:26" ht="12.75" customHeight="1">
      <c r="A14" s="160">
        <v>1</v>
      </c>
      <c r="B14" s="646" t="s">
        <v>296</v>
      </c>
      <c r="C14" s="631"/>
      <c r="D14" s="631"/>
      <c r="E14" s="631"/>
      <c r="F14" s="631"/>
      <c r="G14" s="631"/>
      <c r="H14" s="631"/>
      <c r="I14" s="631"/>
      <c r="J14" s="631"/>
      <c r="K14" s="631"/>
      <c r="L14" s="631"/>
      <c r="M14" s="631"/>
      <c r="N14" s="631"/>
      <c r="O14" s="6"/>
      <c r="P14" s="6"/>
      <c r="Q14" s="6"/>
      <c r="R14" s="6"/>
      <c r="S14" s="6"/>
      <c r="T14" s="6"/>
      <c r="U14" s="6"/>
      <c r="V14" s="6"/>
      <c r="W14" s="6"/>
      <c r="X14" s="6"/>
      <c r="Y14" s="6"/>
      <c r="Z14" s="6"/>
    </row>
    <row r="15" spans="1:26" ht="29.25" customHeight="1">
      <c r="A15" s="160"/>
      <c r="B15" s="631"/>
      <c r="C15" s="631"/>
      <c r="D15" s="631"/>
      <c r="E15" s="631"/>
      <c r="F15" s="631"/>
      <c r="G15" s="631"/>
      <c r="H15" s="631"/>
      <c r="I15" s="631"/>
      <c r="J15" s="631"/>
      <c r="K15" s="631"/>
      <c r="L15" s="631"/>
      <c r="M15" s="631"/>
      <c r="N15" s="631"/>
      <c r="O15" s="6"/>
      <c r="P15" s="6"/>
      <c r="Q15" s="6"/>
      <c r="R15" s="6"/>
      <c r="S15" s="6"/>
      <c r="T15" s="6"/>
      <c r="U15" s="6"/>
      <c r="V15" s="6"/>
      <c r="W15" s="6"/>
      <c r="X15" s="6"/>
      <c r="Y15" s="6"/>
      <c r="Z15" s="6"/>
    </row>
    <row r="16" spans="1:26" ht="12.75" customHeight="1">
      <c r="A16" s="160"/>
      <c r="B16" s="160"/>
      <c r="C16" s="6"/>
      <c r="D16" s="6"/>
      <c r="E16" s="6"/>
      <c r="F16" s="6"/>
      <c r="G16" s="6"/>
      <c r="H16" s="6"/>
      <c r="I16" s="6"/>
      <c r="J16" s="6"/>
      <c r="K16" s="6"/>
      <c r="L16" s="6"/>
      <c r="M16" s="6"/>
      <c r="N16" s="6"/>
      <c r="O16" s="6"/>
      <c r="P16" s="6"/>
      <c r="Q16" s="6"/>
      <c r="R16" s="6"/>
      <c r="S16" s="6"/>
      <c r="T16" s="6"/>
      <c r="U16" s="6"/>
      <c r="V16" s="6"/>
      <c r="W16" s="6"/>
      <c r="X16" s="6"/>
      <c r="Y16" s="6"/>
      <c r="Z16" s="6"/>
    </row>
    <row r="17" spans="1:26" ht="12.75" customHeight="1">
      <c r="A17" s="160">
        <v>2</v>
      </c>
      <c r="B17" s="646" t="s">
        <v>297</v>
      </c>
      <c r="C17" s="631"/>
      <c r="D17" s="631"/>
      <c r="E17" s="631"/>
      <c r="F17" s="631"/>
      <c r="G17" s="631"/>
      <c r="H17" s="631"/>
      <c r="I17" s="631"/>
      <c r="J17" s="631"/>
      <c r="K17" s="631"/>
      <c r="L17" s="631"/>
      <c r="M17" s="631"/>
      <c r="N17" s="631"/>
      <c r="O17" s="6"/>
      <c r="P17" s="6"/>
      <c r="Q17" s="6"/>
      <c r="R17" s="6"/>
      <c r="S17" s="6"/>
      <c r="T17" s="6"/>
      <c r="U17" s="6"/>
      <c r="V17" s="6"/>
      <c r="W17" s="6"/>
      <c r="X17" s="6"/>
      <c r="Y17" s="6"/>
      <c r="Z17" s="6"/>
    </row>
    <row r="18" spans="1:26" ht="12.75" customHeight="1">
      <c r="A18" s="160"/>
      <c r="B18" s="631"/>
      <c r="C18" s="631"/>
      <c r="D18" s="631"/>
      <c r="E18" s="631"/>
      <c r="F18" s="631"/>
      <c r="G18" s="631"/>
      <c r="H18" s="631"/>
      <c r="I18" s="631"/>
      <c r="J18" s="631"/>
      <c r="K18" s="631"/>
      <c r="L18" s="631"/>
      <c r="M18" s="631"/>
      <c r="N18" s="631"/>
      <c r="O18" s="6"/>
      <c r="P18" s="6"/>
      <c r="Q18" s="6"/>
      <c r="R18" s="6"/>
      <c r="S18" s="6"/>
      <c r="T18" s="6"/>
      <c r="U18" s="6"/>
      <c r="V18" s="6"/>
      <c r="W18" s="6"/>
      <c r="X18" s="6"/>
      <c r="Y18" s="6"/>
      <c r="Z18" s="6"/>
    </row>
    <row r="19" spans="1:26" ht="12.75" customHeight="1">
      <c r="A19" s="160"/>
      <c r="B19" s="160"/>
      <c r="C19" s="6"/>
      <c r="D19" s="6"/>
      <c r="E19" s="6"/>
      <c r="F19" s="6"/>
      <c r="G19" s="6"/>
      <c r="H19" s="6"/>
      <c r="I19" s="6"/>
      <c r="J19" s="6"/>
      <c r="K19" s="6"/>
      <c r="L19" s="6"/>
      <c r="M19" s="6"/>
      <c r="N19" s="6"/>
      <c r="O19" s="6"/>
      <c r="P19" s="6"/>
      <c r="Q19" s="6"/>
      <c r="R19" s="6"/>
      <c r="S19" s="6"/>
      <c r="T19" s="6"/>
      <c r="U19" s="6"/>
      <c r="V19" s="6"/>
      <c r="W19" s="6"/>
      <c r="X19" s="6"/>
      <c r="Y19" s="6"/>
      <c r="Z19" s="6"/>
    </row>
    <row r="20" spans="1:26" ht="12.75" customHeight="1">
      <c r="A20" s="160">
        <v>3</v>
      </c>
      <c r="B20" s="648" t="s">
        <v>298</v>
      </c>
      <c r="C20" s="631"/>
      <c r="D20" s="631"/>
      <c r="E20" s="631"/>
      <c r="F20" s="631"/>
      <c r="G20" s="631"/>
      <c r="H20" s="631"/>
      <c r="I20" s="631"/>
      <c r="J20" s="631"/>
      <c r="K20" s="631"/>
      <c r="L20" s="631"/>
      <c r="M20" s="631"/>
      <c r="N20" s="631"/>
      <c r="O20" s="6"/>
      <c r="P20" s="6"/>
      <c r="Q20" s="6"/>
      <c r="R20" s="6"/>
      <c r="S20" s="6"/>
      <c r="T20" s="6"/>
      <c r="U20" s="6"/>
      <c r="V20" s="6"/>
      <c r="W20" s="6"/>
      <c r="X20" s="6"/>
      <c r="Y20" s="6"/>
      <c r="Z20" s="6"/>
    </row>
    <row r="21" spans="1:26" ht="12.75" customHeight="1">
      <c r="A21" s="160"/>
      <c r="B21" s="160"/>
      <c r="C21" s="6"/>
      <c r="D21" s="6"/>
      <c r="E21" s="6"/>
      <c r="F21" s="6"/>
      <c r="G21" s="6"/>
      <c r="H21" s="6"/>
      <c r="I21" s="6"/>
      <c r="J21" s="6"/>
      <c r="K21" s="6"/>
      <c r="L21" s="6"/>
      <c r="M21" s="6"/>
      <c r="N21" s="6"/>
      <c r="O21" s="6"/>
      <c r="P21" s="6"/>
      <c r="Q21" s="6"/>
      <c r="R21" s="6"/>
      <c r="S21" s="6"/>
      <c r="T21" s="6"/>
      <c r="U21" s="6"/>
      <c r="V21" s="6"/>
      <c r="W21" s="6"/>
      <c r="X21" s="6"/>
      <c r="Y21" s="6"/>
      <c r="Z21" s="6"/>
    </row>
    <row r="22" spans="1:26" ht="12.75" customHeight="1">
      <c r="A22" s="160">
        <v>4</v>
      </c>
      <c r="B22" s="156" t="s">
        <v>299</v>
      </c>
      <c r="C22" s="6"/>
      <c r="D22" s="6"/>
      <c r="E22" s="6"/>
      <c r="F22" s="6"/>
      <c r="G22" s="6"/>
      <c r="H22" s="6"/>
      <c r="I22" s="6"/>
      <c r="J22" s="6"/>
      <c r="K22" s="6"/>
      <c r="L22" s="6"/>
      <c r="M22" s="6"/>
      <c r="N22" s="6"/>
      <c r="O22" s="6"/>
      <c r="P22" s="6"/>
      <c r="Q22" s="6"/>
      <c r="R22" s="6"/>
      <c r="S22" s="6"/>
      <c r="T22" s="6"/>
      <c r="U22" s="6"/>
      <c r="V22" s="6"/>
      <c r="W22" s="6"/>
      <c r="X22" s="6"/>
      <c r="Y22" s="6"/>
      <c r="Z22" s="6"/>
    </row>
    <row r="23" spans="1:26" ht="12.75" customHeight="1">
      <c r="A23" s="160"/>
      <c r="B23" s="160"/>
      <c r="C23" s="6"/>
      <c r="D23" s="6"/>
      <c r="E23" s="6"/>
      <c r="F23" s="6"/>
      <c r="G23" s="6"/>
      <c r="H23" s="6"/>
      <c r="I23" s="6"/>
      <c r="J23" s="6"/>
      <c r="K23" s="6"/>
      <c r="L23" s="6"/>
      <c r="M23" s="6"/>
      <c r="N23" s="6"/>
      <c r="O23" s="6"/>
      <c r="P23" s="6"/>
      <c r="Q23" s="6"/>
      <c r="R23" s="6"/>
      <c r="S23" s="6"/>
      <c r="T23" s="6"/>
      <c r="U23" s="6"/>
      <c r="V23" s="6"/>
      <c r="W23" s="6"/>
      <c r="X23" s="6"/>
      <c r="Y23" s="6"/>
      <c r="Z23" s="6"/>
    </row>
    <row r="24" spans="1:26" ht="30.75" customHeight="1">
      <c r="A24" s="160">
        <v>5</v>
      </c>
      <c r="B24" s="648" t="s">
        <v>300</v>
      </c>
      <c r="C24" s="631"/>
      <c r="D24" s="631"/>
      <c r="E24" s="631"/>
      <c r="F24" s="631"/>
      <c r="G24" s="631"/>
      <c r="H24" s="631"/>
      <c r="I24" s="631"/>
      <c r="J24" s="631"/>
      <c r="K24" s="631"/>
      <c r="L24" s="631"/>
      <c r="M24" s="631"/>
      <c r="N24" s="631"/>
      <c r="O24" s="6"/>
      <c r="P24" s="6"/>
      <c r="Q24" s="6"/>
      <c r="R24" s="6"/>
      <c r="S24" s="6"/>
      <c r="T24" s="6"/>
      <c r="U24" s="6"/>
      <c r="V24" s="6"/>
      <c r="W24" s="6"/>
      <c r="X24" s="6"/>
      <c r="Y24" s="6"/>
      <c r="Z24" s="6"/>
    </row>
    <row r="25" spans="1:26" ht="12.75" customHeight="1">
      <c r="A25" s="160"/>
      <c r="B25" s="160"/>
      <c r="C25" s="6"/>
      <c r="D25" s="6"/>
      <c r="E25" s="6"/>
      <c r="F25" s="6"/>
      <c r="G25" s="6"/>
      <c r="H25" s="6"/>
      <c r="I25" s="6"/>
      <c r="J25" s="6"/>
      <c r="K25" s="6"/>
      <c r="L25" s="6"/>
      <c r="M25" s="6"/>
      <c r="N25" s="6"/>
      <c r="O25" s="6"/>
      <c r="P25" s="6"/>
      <c r="Q25" s="6"/>
      <c r="R25" s="6"/>
      <c r="S25" s="6"/>
      <c r="T25" s="6"/>
      <c r="U25" s="6"/>
      <c r="V25" s="6"/>
      <c r="W25" s="6"/>
      <c r="X25" s="6"/>
      <c r="Y25" s="6"/>
      <c r="Z25" s="6"/>
    </row>
    <row r="26" spans="1:26" ht="12.75" customHeight="1">
      <c r="A26" s="160">
        <v>6</v>
      </c>
      <c r="B26" s="648" t="s">
        <v>301</v>
      </c>
      <c r="C26" s="631"/>
      <c r="D26" s="631"/>
      <c r="E26" s="631"/>
      <c r="F26" s="631"/>
      <c r="G26" s="631"/>
      <c r="H26" s="631"/>
      <c r="I26" s="631"/>
      <c r="J26" s="631"/>
      <c r="K26" s="631"/>
      <c r="L26" s="631"/>
      <c r="M26" s="631"/>
      <c r="N26" s="631"/>
      <c r="O26" s="6"/>
      <c r="P26" s="6"/>
      <c r="Q26" s="6"/>
      <c r="R26" s="6"/>
      <c r="S26" s="6"/>
      <c r="T26" s="6"/>
      <c r="U26" s="6"/>
      <c r="V26" s="6"/>
      <c r="W26" s="6"/>
      <c r="X26" s="6"/>
      <c r="Y26" s="6"/>
      <c r="Z26" s="6"/>
    </row>
    <row r="27" spans="1:26" ht="12.75" customHeight="1">
      <c r="A27" s="160"/>
      <c r="B27" s="631"/>
      <c r="C27" s="631"/>
      <c r="D27" s="631"/>
      <c r="E27" s="631"/>
      <c r="F27" s="631"/>
      <c r="G27" s="631"/>
      <c r="H27" s="631"/>
      <c r="I27" s="631"/>
      <c r="J27" s="631"/>
      <c r="K27" s="631"/>
      <c r="L27" s="631"/>
      <c r="M27" s="631"/>
      <c r="N27" s="631"/>
      <c r="O27" s="6"/>
      <c r="P27" s="6"/>
      <c r="Q27" s="6"/>
      <c r="R27" s="6"/>
      <c r="S27" s="6"/>
      <c r="T27" s="6"/>
      <c r="U27" s="6"/>
      <c r="V27" s="6"/>
      <c r="W27" s="6"/>
      <c r="X27" s="6"/>
      <c r="Y27" s="6"/>
      <c r="Z27" s="6"/>
    </row>
    <row r="28" spans="1:26" ht="12.75" customHeight="1">
      <c r="A28" s="160"/>
      <c r="B28" s="631"/>
      <c r="C28" s="631"/>
      <c r="D28" s="631"/>
      <c r="E28" s="631"/>
      <c r="F28" s="631"/>
      <c r="G28" s="631"/>
      <c r="H28" s="631"/>
      <c r="I28" s="631"/>
      <c r="J28" s="631"/>
      <c r="K28" s="631"/>
      <c r="L28" s="631"/>
      <c r="M28" s="631"/>
      <c r="N28" s="631"/>
      <c r="O28" s="6"/>
      <c r="P28" s="6"/>
      <c r="Q28" s="6"/>
      <c r="R28" s="6"/>
      <c r="S28" s="6"/>
      <c r="T28" s="6"/>
      <c r="U28" s="6"/>
      <c r="V28" s="6"/>
      <c r="W28" s="6"/>
      <c r="X28" s="6"/>
      <c r="Y28" s="6"/>
      <c r="Z28" s="6"/>
    </row>
    <row r="29" spans="1:26" ht="12.75" customHeight="1">
      <c r="A29" s="160"/>
      <c r="B29" s="160"/>
      <c r="C29" s="6"/>
      <c r="D29" s="6"/>
      <c r="E29" s="6"/>
      <c r="F29" s="6"/>
      <c r="G29" s="6"/>
      <c r="H29" s="6"/>
      <c r="I29" s="6"/>
      <c r="J29" s="6"/>
      <c r="K29" s="6"/>
      <c r="L29" s="6"/>
      <c r="M29" s="6"/>
      <c r="N29" s="6"/>
      <c r="O29" s="6"/>
      <c r="P29" s="6"/>
      <c r="Q29" s="6"/>
      <c r="R29" s="6"/>
      <c r="S29" s="6"/>
      <c r="T29" s="6"/>
      <c r="U29" s="6"/>
      <c r="V29" s="6"/>
      <c r="W29" s="6"/>
      <c r="X29" s="6"/>
      <c r="Y29" s="6"/>
      <c r="Z29" s="6"/>
    </row>
    <row r="30" spans="1:26" ht="12.75" customHeight="1">
      <c r="A30" s="160">
        <v>7</v>
      </c>
      <c r="B30" s="156" t="s">
        <v>302</v>
      </c>
      <c r="C30" s="24"/>
      <c r="D30" s="24"/>
      <c r="E30" s="24"/>
      <c r="F30" s="24"/>
      <c r="G30" s="24"/>
      <c r="H30" s="24"/>
      <c r="I30" s="24"/>
      <c r="J30" s="24"/>
      <c r="K30" s="24"/>
      <c r="L30" s="24"/>
      <c r="M30" s="24"/>
      <c r="N30" s="24"/>
      <c r="O30" s="6"/>
      <c r="P30" s="6"/>
      <c r="Q30" s="6"/>
      <c r="R30" s="6"/>
      <c r="S30" s="6"/>
      <c r="T30" s="6"/>
      <c r="U30" s="6"/>
      <c r="V30" s="6"/>
      <c r="W30" s="6"/>
      <c r="X30" s="6"/>
      <c r="Y30" s="6"/>
      <c r="Z30" s="6"/>
    </row>
    <row r="31" spans="1:26" ht="12.75" customHeight="1">
      <c r="A31" s="160"/>
      <c r="B31" s="24"/>
      <c r="C31" s="24"/>
      <c r="D31" s="24"/>
      <c r="E31" s="24"/>
      <c r="F31" s="24"/>
      <c r="G31" s="24"/>
      <c r="H31" s="24"/>
      <c r="I31" s="24"/>
      <c r="J31" s="24"/>
      <c r="K31" s="24"/>
      <c r="L31" s="24"/>
      <c r="M31" s="24"/>
      <c r="N31" s="24"/>
      <c r="O31" s="6"/>
      <c r="P31" s="6"/>
      <c r="Q31" s="6"/>
      <c r="R31" s="6"/>
      <c r="S31" s="6"/>
      <c r="T31" s="6"/>
      <c r="U31" s="6"/>
      <c r="V31" s="6"/>
      <c r="W31" s="6"/>
      <c r="X31" s="6"/>
      <c r="Y31" s="6"/>
      <c r="Z31" s="6"/>
    </row>
    <row r="32" spans="1:26" ht="12.75" customHeight="1">
      <c r="A32" s="160">
        <v>8</v>
      </c>
      <c r="B32" s="156" t="s">
        <v>277</v>
      </c>
      <c r="C32" s="24"/>
      <c r="D32" s="24"/>
      <c r="E32" s="24"/>
      <c r="F32" s="24"/>
      <c r="G32" s="24"/>
      <c r="H32" s="24"/>
      <c r="I32" s="24"/>
      <c r="J32" s="24"/>
      <c r="K32" s="24"/>
      <c r="L32" s="24"/>
      <c r="M32" s="24"/>
      <c r="N32" s="24"/>
      <c r="O32" s="6"/>
      <c r="P32" s="6"/>
      <c r="Q32" s="6"/>
      <c r="R32" s="6"/>
      <c r="S32" s="6"/>
      <c r="T32" s="6"/>
      <c r="U32" s="6"/>
      <c r="V32" s="6"/>
      <c r="W32" s="6"/>
      <c r="X32" s="6"/>
      <c r="Y32" s="6"/>
      <c r="Z32" s="6"/>
    </row>
    <row r="33" spans="1:26" ht="12.75" customHeight="1">
      <c r="A33" s="160"/>
      <c r="B33" s="160"/>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c r="A34" s="160"/>
      <c r="B34" s="160"/>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c r="A35" s="160"/>
      <c r="B35" s="160"/>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c r="A36" s="160"/>
      <c r="B36" s="160"/>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160"/>
      <c r="B37" s="160"/>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160"/>
      <c r="B38" s="160"/>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160"/>
      <c r="B39" s="160"/>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c r="A40" s="160"/>
      <c r="B40" s="160"/>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160"/>
      <c r="B41" s="160"/>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160"/>
      <c r="B42" s="160"/>
      <c r="C42" s="6"/>
      <c r="D42" s="6"/>
      <c r="E42" s="32" t="s">
        <v>303</v>
      </c>
      <c r="F42" s="163" t="s">
        <v>42</v>
      </c>
      <c r="G42" s="6"/>
      <c r="H42" s="6"/>
      <c r="I42" s="6"/>
      <c r="J42" s="6"/>
      <c r="K42" s="6"/>
      <c r="L42" s="6"/>
      <c r="M42" s="6"/>
      <c r="N42" s="6"/>
      <c r="O42" s="6"/>
      <c r="P42" s="6"/>
      <c r="Q42" s="6"/>
      <c r="R42" s="6"/>
      <c r="S42" s="6"/>
      <c r="T42" s="6"/>
      <c r="U42" s="6"/>
      <c r="V42" s="6"/>
      <c r="W42" s="6"/>
      <c r="X42" s="6"/>
      <c r="Y42" s="6"/>
      <c r="Z42" s="6"/>
    </row>
    <row r="43" spans="1:26" ht="12.75" customHeight="1">
      <c r="A43" s="160"/>
      <c r="B43" s="160"/>
      <c r="C43" s="6"/>
      <c r="D43" s="6"/>
      <c r="E43" s="164" t="s">
        <v>304</v>
      </c>
      <c r="F43" s="165">
        <v>2026</v>
      </c>
      <c r="G43" s="166"/>
      <c r="H43" s="167" t="b">
        <f>IF(F43=2014,4,IF(F43=2015,5,IF(F43=2016,6,IF(F43=2017,7,IF(F43=2018,8,IF(F43=2019,9,IF(F43=2020,10)))))))</f>
        <v>0</v>
      </c>
      <c r="I43" s="6"/>
      <c r="J43" s="6"/>
      <c r="K43" s="6"/>
      <c r="L43" s="6"/>
      <c r="M43" s="6"/>
      <c r="N43" s="6"/>
      <c r="O43" s="6"/>
      <c r="P43" s="6"/>
      <c r="Q43" s="6"/>
      <c r="R43" s="6"/>
      <c r="S43" s="6"/>
      <c r="T43" s="6"/>
      <c r="U43" s="6"/>
      <c r="V43" s="6"/>
      <c r="W43" s="6"/>
      <c r="X43" s="6"/>
      <c r="Y43" s="6"/>
      <c r="Z43" s="6"/>
    </row>
    <row r="44" spans="1:26" ht="12.75" customHeight="1">
      <c r="A44" s="160"/>
      <c r="B44" s="160"/>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160"/>
      <c r="B45" s="160"/>
      <c r="C45" s="6"/>
      <c r="D45" s="684" t="s">
        <v>305</v>
      </c>
      <c r="E45" s="656"/>
      <c r="F45" s="656"/>
      <c r="G45" s="656"/>
      <c r="H45" s="657"/>
      <c r="I45" s="6"/>
      <c r="J45" s="168"/>
      <c r="K45" s="169" t="s">
        <v>306</v>
      </c>
      <c r="L45" s="169"/>
      <c r="M45" s="170"/>
      <c r="N45" s="6"/>
      <c r="O45" s="6"/>
      <c r="P45" s="6"/>
      <c r="Q45" s="6"/>
      <c r="R45" s="6"/>
      <c r="S45" s="6"/>
      <c r="T45" s="6"/>
      <c r="U45" s="6"/>
      <c r="V45" s="6"/>
      <c r="W45" s="6"/>
      <c r="X45" s="6"/>
      <c r="Y45" s="6"/>
      <c r="Z45" s="6"/>
    </row>
    <row r="46" spans="1:26" ht="30" customHeight="1">
      <c r="A46" s="171" t="s">
        <v>307</v>
      </c>
      <c r="B46" s="171" t="s">
        <v>308</v>
      </c>
      <c r="C46" s="172" t="s">
        <v>309</v>
      </c>
      <c r="D46" s="171" t="s">
        <v>310</v>
      </c>
      <c r="E46" s="173" t="s">
        <v>311</v>
      </c>
      <c r="F46" s="173" t="s">
        <v>312</v>
      </c>
      <c r="G46" s="171" t="s">
        <v>313</v>
      </c>
      <c r="H46" s="171" t="s">
        <v>314</v>
      </c>
      <c r="I46" s="174"/>
      <c r="J46" s="171" t="s">
        <v>315</v>
      </c>
      <c r="K46" s="175" t="s">
        <v>316</v>
      </c>
      <c r="L46" s="175" t="s">
        <v>317</v>
      </c>
      <c r="M46" s="176" t="s">
        <v>313</v>
      </c>
      <c r="N46" s="171" t="s">
        <v>318</v>
      </c>
      <c r="O46" s="6"/>
      <c r="P46" s="6"/>
      <c r="Q46" s="6"/>
      <c r="R46" s="6"/>
      <c r="S46" s="6"/>
      <c r="T46" s="6"/>
      <c r="U46" s="6"/>
      <c r="V46" s="6"/>
      <c r="W46" s="6"/>
      <c r="X46" s="6"/>
      <c r="Y46" s="6"/>
      <c r="Z46" s="6"/>
    </row>
    <row r="47" spans="1:26" ht="25.5" customHeight="1">
      <c r="A47" s="171"/>
      <c r="B47" s="177">
        <v>1609</v>
      </c>
      <c r="C47" s="178" t="s">
        <v>319</v>
      </c>
      <c r="D47" s="47">
        <v>80639929</v>
      </c>
      <c r="E47" s="47">
        <v>7696835.9500000002</v>
      </c>
      <c r="F47" s="47">
        <v>0</v>
      </c>
      <c r="G47" s="52">
        <f t="shared" ref="G47:G87" si="0">D47+E47+F47</f>
        <v>88336764.950000003</v>
      </c>
      <c r="H47" s="52">
        <v>0</v>
      </c>
      <c r="I47" s="179"/>
      <c r="J47" s="180">
        <v>-11558692</v>
      </c>
      <c r="K47" s="47">
        <v>-1986630.25</v>
      </c>
      <c r="L47" s="47">
        <v>0</v>
      </c>
      <c r="M47" s="52">
        <f t="shared" ref="M47:M87" si="1">J47+K47+L47</f>
        <v>-13545322.25</v>
      </c>
      <c r="N47" s="52">
        <f t="shared" ref="N47:N87" si="2">G47+M47</f>
        <v>74791442.700000003</v>
      </c>
      <c r="O47" s="6"/>
      <c r="P47" s="6"/>
      <c r="Q47" s="6"/>
      <c r="R47" s="6" t="str">
        <f>'LDC Info'!$E$14 &amp; B47</f>
        <v>Hydro Ottawa Limited1609</v>
      </c>
      <c r="S47" s="6"/>
      <c r="T47" s="6"/>
      <c r="U47" s="6"/>
      <c r="V47" s="6"/>
      <c r="W47" s="6"/>
      <c r="X47" s="6"/>
      <c r="Y47" s="6"/>
      <c r="Z47" s="6"/>
    </row>
    <row r="48" spans="1:26" ht="12.75" customHeight="1">
      <c r="A48" s="177">
        <v>12</v>
      </c>
      <c r="B48" s="177">
        <v>1611</v>
      </c>
      <c r="C48" s="178" t="s">
        <v>320</v>
      </c>
      <c r="D48" s="47">
        <v>99253353</v>
      </c>
      <c r="E48" s="47">
        <v>10871481.810000001</v>
      </c>
      <c r="F48" s="47">
        <v>0</v>
      </c>
      <c r="G48" s="52">
        <f t="shared" si="0"/>
        <v>110124834.81</v>
      </c>
      <c r="H48" s="52">
        <v>0</v>
      </c>
      <c r="I48" s="181"/>
      <c r="J48" s="180">
        <v>-76301457</v>
      </c>
      <c r="K48" s="47">
        <v>-8911670.8499999996</v>
      </c>
      <c r="L48" s="47">
        <v>0</v>
      </c>
      <c r="M48" s="52">
        <f t="shared" si="1"/>
        <v>-85213127.849999994</v>
      </c>
      <c r="N48" s="52">
        <f t="shared" si="2"/>
        <v>24911706.960000008</v>
      </c>
      <c r="O48" s="6"/>
      <c r="P48" s="6"/>
      <c r="Q48" s="6"/>
      <c r="R48" s="6" t="str">
        <f>'LDC Info'!$E$14 &amp; B48</f>
        <v>Hydro Ottawa Limited1611</v>
      </c>
      <c r="S48" s="6"/>
      <c r="T48" s="6"/>
      <c r="U48" s="6"/>
      <c r="V48" s="6"/>
      <c r="W48" s="6"/>
      <c r="X48" s="6"/>
      <c r="Y48" s="6"/>
      <c r="Z48" s="6"/>
    </row>
    <row r="49" spans="1:26" ht="12.75" customHeight="1">
      <c r="A49" s="177" t="s">
        <v>321</v>
      </c>
      <c r="B49" s="177">
        <v>1612</v>
      </c>
      <c r="C49" s="178" t="s">
        <v>322</v>
      </c>
      <c r="D49" s="47">
        <v>3288911</v>
      </c>
      <c r="E49" s="47">
        <v>0</v>
      </c>
      <c r="F49" s="47">
        <v>0</v>
      </c>
      <c r="G49" s="52">
        <f t="shared" si="0"/>
        <v>3288911</v>
      </c>
      <c r="H49" s="52">
        <v>0</v>
      </c>
      <c r="I49" s="181"/>
      <c r="J49" s="180">
        <v>-780988</v>
      </c>
      <c r="K49" s="47">
        <v>-79124.23</v>
      </c>
      <c r="L49" s="47">
        <v>0</v>
      </c>
      <c r="M49" s="52">
        <f t="shared" si="1"/>
        <v>-860112.23</v>
      </c>
      <c r="N49" s="52">
        <f t="shared" si="2"/>
        <v>2428798.77</v>
      </c>
      <c r="O49" s="6"/>
      <c r="P49" s="6"/>
      <c r="Q49" s="6"/>
      <c r="R49" s="6" t="str">
        <f>'LDC Info'!$E$14 &amp; B49</f>
        <v>Hydro Ottawa Limited1612</v>
      </c>
      <c r="S49" s="6"/>
      <c r="T49" s="6"/>
      <c r="U49" s="6"/>
      <c r="V49" s="6"/>
      <c r="W49" s="6"/>
      <c r="X49" s="6"/>
      <c r="Y49" s="6"/>
      <c r="Z49" s="6"/>
    </row>
    <row r="50" spans="1:26" ht="12.75" customHeight="1">
      <c r="A50" s="177" t="s">
        <v>267</v>
      </c>
      <c r="B50" s="177">
        <v>1805</v>
      </c>
      <c r="C50" s="178" t="s">
        <v>323</v>
      </c>
      <c r="D50" s="47">
        <v>17576217</v>
      </c>
      <c r="E50" s="47">
        <v>0</v>
      </c>
      <c r="F50" s="47">
        <v>0</v>
      </c>
      <c r="G50" s="52">
        <f t="shared" si="0"/>
        <v>17576217</v>
      </c>
      <c r="H50" s="52">
        <v>0</v>
      </c>
      <c r="I50" s="181"/>
      <c r="J50" s="180">
        <v>0</v>
      </c>
      <c r="K50" s="47">
        <v>0</v>
      </c>
      <c r="L50" s="47">
        <v>0</v>
      </c>
      <c r="M50" s="52">
        <f t="shared" si="1"/>
        <v>0</v>
      </c>
      <c r="N50" s="52">
        <f t="shared" si="2"/>
        <v>17576217</v>
      </c>
      <c r="O50" s="6"/>
      <c r="P50" s="6"/>
      <c r="Q50" s="6"/>
      <c r="R50" s="6" t="str">
        <f>'LDC Info'!$E$14 &amp; B50</f>
        <v>Hydro Ottawa Limited1805</v>
      </c>
      <c r="S50" s="6"/>
      <c r="T50" s="6"/>
      <c r="U50" s="6"/>
      <c r="V50" s="6"/>
      <c r="W50" s="6"/>
      <c r="X50" s="6"/>
      <c r="Y50" s="6"/>
      <c r="Z50" s="6"/>
    </row>
    <row r="51" spans="1:26" ht="12.75" customHeight="1">
      <c r="A51" s="177">
        <v>47</v>
      </c>
      <c r="B51" s="177">
        <v>1808</v>
      </c>
      <c r="C51" s="178" t="s">
        <v>324</v>
      </c>
      <c r="D51" s="47">
        <v>74996094</v>
      </c>
      <c r="E51" s="47">
        <v>4317323.28</v>
      </c>
      <c r="F51" s="47">
        <v>0</v>
      </c>
      <c r="G51" s="52">
        <f t="shared" si="0"/>
        <v>79313417.280000001</v>
      </c>
      <c r="H51" s="52">
        <v>0</v>
      </c>
      <c r="I51" s="181"/>
      <c r="J51" s="180">
        <v>-16076387</v>
      </c>
      <c r="K51" s="47">
        <v>-1809099.69</v>
      </c>
      <c r="L51" s="47">
        <v>0</v>
      </c>
      <c r="M51" s="52">
        <f t="shared" si="1"/>
        <v>-17885486.690000001</v>
      </c>
      <c r="N51" s="52">
        <f t="shared" si="2"/>
        <v>61427930.590000004</v>
      </c>
      <c r="O51" s="6"/>
      <c r="P51" s="6"/>
      <c r="Q51" s="6"/>
      <c r="R51" s="6" t="str">
        <f>'LDC Info'!$E$14 &amp; B51</f>
        <v>Hydro Ottawa Limited1808</v>
      </c>
      <c r="S51" s="6"/>
      <c r="T51" s="6"/>
      <c r="U51" s="6"/>
      <c r="V51" s="6"/>
      <c r="W51" s="6"/>
      <c r="X51" s="6"/>
      <c r="Y51" s="6"/>
      <c r="Z51" s="6"/>
    </row>
    <row r="52" spans="1:26" ht="12.75" customHeight="1">
      <c r="A52" s="177">
        <v>13</v>
      </c>
      <c r="B52" s="177">
        <v>1810</v>
      </c>
      <c r="C52" s="178" t="s">
        <v>325</v>
      </c>
      <c r="D52" s="47">
        <v>0</v>
      </c>
      <c r="E52" s="47">
        <v>0</v>
      </c>
      <c r="F52" s="47">
        <v>0</v>
      </c>
      <c r="G52" s="52">
        <f t="shared" si="0"/>
        <v>0</v>
      </c>
      <c r="H52" s="52">
        <v>0</v>
      </c>
      <c r="I52" s="181"/>
      <c r="J52" s="180">
        <v>0</v>
      </c>
      <c r="K52" s="47">
        <v>0</v>
      </c>
      <c r="L52" s="47">
        <v>0</v>
      </c>
      <c r="M52" s="52">
        <f t="shared" si="1"/>
        <v>0</v>
      </c>
      <c r="N52" s="52">
        <f t="shared" si="2"/>
        <v>0</v>
      </c>
      <c r="O52" s="6"/>
      <c r="P52" s="6"/>
      <c r="Q52" s="6"/>
      <c r="R52" s="6" t="str">
        <f>'LDC Info'!$E$14 &amp; B52</f>
        <v>Hydro Ottawa Limited1810</v>
      </c>
      <c r="S52" s="6"/>
      <c r="T52" s="6"/>
      <c r="U52" s="6"/>
      <c r="V52" s="6"/>
      <c r="W52" s="6"/>
      <c r="X52" s="6"/>
      <c r="Y52" s="6"/>
      <c r="Z52" s="6"/>
    </row>
    <row r="53" spans="1:26" ht="12.75" customHeight="1">
      <c r="A53" s="177">
        <v>47</v>
      </c>
      <c r="B53" s="177">
        <v>1815</v>
      </c>
      <c r="C53" s="178" t="s">
        <v>326</v>
      </c>
      <c r="D53" s="47">
        <v>165328685</v>
      </c>
      <c r="E53" s="47">
        <v>23541133.890000001</v>
      </c>
      <c r="F53" s="47">
        <v>-125472</v>
      </c>
      <c r="G53" s="52">
        <f t="shared" si="0"/>
        <v>188744346.88999999</v>
      </c>
      <c r="H53" s="52">
        <v>0</v>
      </c>
      <c r="I53" s="181"/>
      <c r="J53" s="180">
        <v>-43743625</v>
      </c>
      <c r="K53" s="47">
        <v>-5351064.22</v>
      </c>
      <c r="L53" s="47">
        <v>33930</v>
      </c>
      <c r="M53" s="52">
        <f t="shared" si="1"/>
        <v>-49060759.219999999</v>
      </c>
      <c r="N53" s="52">
        <f t="shared" si="2"/>
        <v>139683587.66999999</v>
      </c>
      <c r="O53" s="6"/>
      <c r="P53" s="6"/>
      <c r="Q53" s="6"/>
      <c r="R53" s="6" t="str">
        <f>'LDC Info'!$E$14 &amp; B53</f>
        <v>Hydro Ottawa Limited1815</v>
      </c>
      <c r="S53" s="6"/>
      <c r="T53" s="6"/>
      <c r="U53" s="6"/>
      <c r="V53" s="6"/>
      <c r="W53" s="6"/>
      <c r="X53" s="6"/>
      <c r="Y53" s="6"/>
      <c r="Z53" s="6"/>
    </row>
    <row r="54" spans="1:26" ht="12.75" customHeight="1">
      <c r="A54" s="177">
        <v>47</v>
      </c>
      <c r="B54" s="177">
        <v>1820</v>
      </c>
      <c r="C54" s="178" t="s">
        <v>327</v>
      </c>
      <c r="D54" s="47">
        <v>151515277</v>
      </c>
      <c r="E54" s="47">
        <v>12337194.91</v>
      </c>
      <c r="F54" s="47">
        <v>-105269</v>
      </c>
      <c r="G54" s="52">
        <f t="shared" si="0"/>
        <v>163747202.91</v>
      </c>
      <c r="H54" s="52">
        <v>0</v>
      </c>
      <c r="I54" s="181"/>
      <c r="J54" s="180">
        <v>-46234410</v>
      </c>
      <c r="K54" s="47">
        <v>-4501920.8899999997</v>
      </c>
      <c r="L54" s="47">
        <v>71076</v>
      </c>
      <c r="M54" s="52">
        <f t="shared" si="1"/>
        <v>-50665254.890000001</v>
      </c>
      <c r="N54" s="52">
        <f t="shared" si="2"/>
        <v>113081948.02</v>
      </c>
      <c r="O54" s="6"/>
      <c r="P54" s="6"/>
      <c r="Q54" s="6"/>
      <c r="R54" s="6" t="str">
        <f>'LDC Info'!$E$14 &amp; B54</f>
        <v>Hydro Ottawa Limited1820</v>
      </c>
      <c r="S54" s="6"/>
      <c r="T54" s="6"/>
      <c r="U54" s="6"/>
      <c r="V54" s="6"/>
      <c r="W54" s="6"/>
      <c r="X54" s="6"/>
      <c r="Y54" s="6"/>
      <c r="Z54" s="6"/>
    </row>
    <row r="55" spans="1:26" ht="12.75" customHeight="1">
      <c r="A55" s="177">
        <v>47</v>
      </c>
      <c r="B55" s="177">
        <v>1825</v>
      </c>
      <c r="C55" s="178" t="s">
        <v>328</v>
      </c>
      <c r="D55" s="47">
        <v>0</v>
      </c>
      <c r="E55" s="47">
        <v>2400000</v>
      </c>
      <c r="F55" s="47">
        <v>0</v>
      </c>
      <c r="G55" s="52">
        <f t="shared" si="0"/>
        <v>2400000</v>
      </c>
      <c r="H55" s="52">
        <v>0</v>
      </c>
      <c r="I55" s="181"/>
      <c r="J55" s="180">
        <v>0</v>
      </c>
      <c r="K55" s="47">
        <v>-60000</v>
      </c>
      <c r="L55" s="47">
        <v>0</v>
      </c>
      <c r="M55" s="52">
        <f t="shared" si="1"/>
        <v>-60000</v>
      </c>
      <c r="N55" s="52">
        <f t="shared" si="2"/>
        <v>2340000</v>
      </c>
      <c r="O55" s="6"/>
      <c r="P55" s="6"/>
      <c r="Q55" s="6"/>
      <c r="R55" s="6" t="str">
        <f>'LDC Info'!$E$14 &amp; B55</f>
        <v>Hydro Ottawa Limited1825</v>
      </c>
      <c r="S55" s="6"/>
      <c r="T55" s="6"/>
      <c r="U55" s="6"/>
      <c r="V55" s="6"/>
      <c r="W55" s="6"/>
      <c r="X55" s="6"/>
      <c r="Y55" s="6"/>
      <c r="Z55" s="6"/>
    </row>
    <row r="56" spans="1:26" ht="12.75" customHeight="1">
      <c r="A56" s="177">
        <v>47</v>
      </c>
      <c r="B56" s="177">
        <v>1830</v>
      </c>
      <c r="C56" s="178" t="s">
        <v>329</v>
      </c>
      <c r="D56" s="47">
        <v>208685688</v>
      </c>
      <c r="E56" s="47">
        <v>23836567.41</v>
      </c>
      <c r="F56" s="47">
        <v>-127943</v>
      </c>
      <c r="G56" s="52">
        <f t="shared" si="0"/>
        <v>232394312.41</v>
      </c>
      <c r="H56" s="52">
        <v>0</v>
      </c>
      <c r="I56" s="181"/>
      <c r="J56" s="180">
        <v>-40640657</v>
      </c>
      <c r="K56" s="47">
        <v>-5262908.37</v>
      </c>
      <c r="L56" s="47">
        <v>20837</v>
      </c>
      <c r="M56" s="52">
        <f t="shared" si="1"/>
        <v>-45882728.369999997</v>
      </c>
      <c r="N56" s="52">
        <f t="shared" si="2"/>
        <v>186511584.03999999</v>
      </c>
      <c r="O56" s="6"/>
      <c r="P56" s="6"/>
      <c r="Q56" s="6"/>
      <c r="R56" s="6" t="str">
        <f>'LDC Info'!$E$14 &amp; B56</f>
        <v>Hydro Ottawa Limited1830</v>
      </c>
      <c r="S56" s="6"/>
      <c r="T56" s="6"/>
      <c r="U56" s="6"/>
      <c r="V56" s="6"/>
      <c r="W56" s="6"/>
      <c r="X56" s="6"/>
      <c r="Y56" s="6"/>
      <c r="Z56" s="6"/>
    </row>
    <row r="57" spans="1:26" ht="12.75" customHeight="1">
      <c r="A57" s="177">
        <v>47</v>
      </c>
      <c r="B57" s="177">
        <v>1835</v>
      </c>
      <c r="C57" s="178" t="s">
        <v>330</v>
      </c>
      <c r="D57" s="47">
        <v>189341008</v>
      </c>
      <c r="E57" s="47">
        <v>26137290.260000002</v>
      </c>
      <c r="F57" s="47">
        <v>-6881</v>
      </c>
      <c r="G57" s="52">
        <f t="shared" si="0"/>
        <v>215471417.25999999</v>
      </c>
      <c r="H57" s="52">
        <v>0</v>
      </c>
      <c r="I57" s="181"/>
      <c r="J57" s="180">
        <v>-39143018</v>
      </c>
      <c r="K57" s="47">
        <v>-5043789.97</v>
      </c>
      <c r="L57" s="47">
        <v>2438</v>
      </c>
      <c r="M57" s="52">
        <f t="shared" si="1"/>
        <v>-44184369.969999999</v>
      </c>
      <c r="N57" s="52">
        <f t="shared" si="2"/>
        <v>171287047.28999999</v>
      </c>
      <c r="O57" s="6"/>
      <c r="P57" s="6"/>
      <c r="Q57" s="6"/>
      <c r="R57" s="6" t="str">
        <f>'LDC Info'!$E$14 &amp; B57</f>
        <v>Hydro Ottawa Limited1835</v>
      </c>
      <c r="S57" s="6"/>
      <c r="T57" s="6"/>
      <c r="U57" s="6"/>
      <c r="V57" s="6"/>
      <c r="W57" s="6"/>
      <c r="X57" s="6"/>
      <c r="Y57" s="6"/>
      <c r="Z57" s="6"/>
    </row>
    <row r="58" spans="1:26" ht="12.75" customHeight="1">
      <c r="A58" s="177">
        <v>47</v>
      </c>
      <c r="B58" s="177">
        <v>1840</v>
      </c>
      <c r="C58" s="178" t="s">
        <v>331</v>
      </c>
      <c r="D58" s="47">
        <v>495981813</v>
      </c>
      <c r="E58" s="47">
        <v>57630927.399999999</v>
      </c>
      <c r="F58" s="47">
        <v>-10000</v>
      </c>
      <c r="G58" s="52">
        <f t="shared" si="0"/>
        <v>553602740.39999998</v>
      </c>
      <c r="H58" s="52">
        <v>0</v>
      </c>
      <c r="I58" s="181"/>
      <c r="J58" s="180">
        <v>-79103021</v>
      </c>
      <c r="K58" s="47">
        <v>-13523553.15</v>
      </c>
      <c r="L58" s="47">
        <v>304</v>
      </c>
      <c r="M58" s="52">
        <f t="shared" si="1"/>
        <v>-92626270.150000006</v>
      </c>
      <c r="N58" s="52">
        <f t="shared" si="2"/>
        <v>460976470.25</v>
      </c>
      <c r="O58" s="6"/>
      <c r="P58" s="6"/>
      <c r="Q58" s="6"/>
      <c r="R58" s="6" t="str">
        <f>'LDC Info'!$E$14 &amp; B58</f>
        <v>Hydro Ottawa Limited1840</v>
      </c>
      <c r="S58" s="6"/>
      <c r="T58" s="6"/>
      <c r="U58" s="6"/>
      <c r="V58" s="6"/>
      <c r="W58" s="6"/>
      <c r="X58" s="6"/>
      <c r="Y58" s="6"/>
      <c r="Z58" s="6"/>
    </row>
    <row r="59" spans="1:26" ht="12.75" customHeight="1">
      <c r="A59" s="177">
        <v>47</v>
      </c>
      <c r="B59" s="177">
        <v>1845</v>
      </c>
      <c r="C59" s="178" t="s">
        <v>332</v>
      </c>
      <c r="D59" s="47">
        <v>298719317</v>
      </c>
      <c r="E59" s="47">
        <v>26558270.550000001</v>
      </c>
      <c r="F59" s="47">
        <v>-260241</v>
      </c>
      <c r="G59" s="52">
        <f t="shared" si="0"/>
        <v>325017346.55000001</v>
      </c>
      <c r="H59" s="52">
        <v>0</v>
      </c>
      <c r="I59" s="181"/>
      <c r="J59" s="180">
        <v>-68573710</v>
      </c>
      <c r="K59" s="47">
        <v>-9432918.1400000006</v>
      </c>
      <c r="L59" s="47">
        <v>112720</v>
      </c>
      <c r="M59" s="52">
        <f t="shared" si="1"/>
        <v>-77893908.140000001</v>
      </c>
      <c r="N59" s="52">
        <f t="shared" si="2"/>
        <v>247123438.41000003</v>
      </c>
      <c r="O59" s="6"/>
      <c r="P59" s="6"/>
      <c r="Q59" s="6"/>
      <c r="R59" s="6" t="str">
        <f>'LDC Info'!$E$14 &amp; B59</f>
        <v>Hydro Ottawa Limited1845</v>
      </c>
      <c r="S59" s="6"/>
      <c r="T59" s="6"/>
      <c r="U59" s="6"/>
      <c r="V59" s="6"/>
      <c r="W59" s="6"/>
      <c r="X59" s="6"/>
      <c r="Y59" s="6"/>
      <c r="Z59" s="6"/>
    </row>
    <row r="60" spans="1:26" ht="12.75" customHeight="1">
      <c r="A60" s="177">
        <v>47</v>
      </c>
      <c r="B60" s="177">
        <v>1850</v>
      </c>
      <c r="C60" s="178" t="s">
        <v>333</v>
      </c>
      <c r="D60" s="47">
        <v>158992406</v>
      </c>
      <c r="E60" s="47">
        <v>15023099.800000001</v>
      </c>
      <c r="F60" s="47">
        <v>-767496</v>
      </c>
      <c r="G60" s="52">
        <f t="shared" si="0"/>
        <v>173248009.80000001</v>
      </c>
      <c r="H60" s="52">
        <v>0</v>
      </c>
      <c r="I60" s="181"/>
      <c r="J60" s="180">
        <v>-36292075</v>
      </c>
      <c r="K60" s="47">
        <v>-5007587.82</v>
      </c>
      <c r="L60" s="47">
        <v>192465</v>
      </c>
      <c r="M60" s="52">
        <f t="shared" si="1"/>
        <v>-41107197.82</v>
      </c>
      <c r="N60" s="52">
        <f t="shared" si="2"/>
        <v>132140811.98000002</v>
      </c>
      <c r="O60" s="6"/>
      <c r="P60" s="6"/>
      <c r="Q60" s="6"/>
      <c r="R60" s="6" t="str">
        <f>'LDC Info'!$E$14 &amp; B60</f>
        <v>Hydro Ottawa Limited1850</v>
      </c>
      <c r="S60" s="6"/>
      <c r="T60" s="6"/>
      <c r="U60" s="6"/>
      <c r="V60" s="6"/>
      <c r="W60" s="6"/>
      <c r="X60" s="6"/>
      <c r="Y60" s="6"/>
      <c r="Z60" s="6"/>
    </row>
    <row r="61" spans="1:26" ht="12.75" customHeight="1">
      <c r="A61" s="177">
        <v>47</v>
      </c>
      <c r="B61" s="177">
        <v>1855</v>
      </c>
      <c r="C61" s="178" t="s">
        <v>334</v>
      </c>
      <c r="D61" s="47">
        <v>107683205</v>
      </c>
      <c r="E61" s="47">
        <v>6741623.6200000001</v>
      </c>
      <c r="F61" s="47">
        <v>-16077</v>
      </c>
      <c r="G61" s="52">
        <f t="shared" si="0"/>
        <v>114408751.62</v>
      </c>
      <c r="H61" s="52">
        <v>0</v>
      </c>
      <c r="I61" s="181"/>
      <c r="J61" s="180">
        <v>-22486143</v>
      </c>
      <c r="K61" s="47">
        <v>-2672890.85</v>
      </c>
      <c r="L61" s="47">
        <v>910</v>
      </c>
      <c r="M61" s="52">
        <f t="shared" si="1"/>
        <v>-25158123.850000001</v>
      </c>
      <c r="N61" s="52">
        <f t="shared" si="2"/>
        <v>89250627.770000011</v>
      </c>
      <c r="O61" s="6"/>
      <c r="P61" s="6"/>
      <c r="Q61" s="6"/>
      <c r="R61" s="6" t="str">
        <f>'LDC Info'!$E$14 &amp; B61</f>
        <v>Hydro Ottawa Limited1855</v>
      </c>
      <c r="S61" s="6"/>
      <c r="T61" s="6"/>
      <c r="U61" s="6"/>
      <c r="V61" s="6"/>
      <c r="W61" s="6"/>
      <c r="X61" s="6"/>
      <c r="Y61" s="6"/>
      <c r="Z61" s="6"/>
    </row>
    <row r="62" spans="1:26" ht="12.75" customHeight="1">
      <c r="A62" s="177">
        <v>47</v>
      </c>
      <c r="B62" s="177">
        <v>1860</v>
      </c>
      <c r="C62" s="178" t="s">
        <v>335</v>
      </c>
      <c r="D62" s="47">
        <v>0</v>
      </c>
      <c r="E62" s="47">
        <v>0</v>
      </c>
      <c r="F62" s="47">
        <v>0</v>
      </c>
      <c r="G62" s="52">
        <f t="shared" si="0"/>
        <v>0</v>
      </c>
      <c r="H62" s="52">
        <v>0</v>
      </c>
      <c r="I62" s="181"/>
      <c r="J62" s="180">
        <v>0</v>
      </c>
      <c r="K62" s="47">
        <v>0</v>
      </c>
      <c r="L62" s="47">
        <v>0</v>
      </c>
      <c r="M62" s="52">
        <f t="shared" si="1"/>
        <v>0</v>
      </c>
      <c r="N62" s="52">
        <f t="shared" si="2"/>
        <v>0</v>
      </c>
      <c r="O62" s="6"/>
      <c r="P62" s="6"/>
      <c r="Q62" s="6"/>
      <c r="R62" s="6" t="str">
        <f>'LDC Info'!$E$14 &amp; B62</f>
        <v>Hydro Ottawa Limited1860</v>
      </c>
      <c r="S62" s="6"/>
      <c r="T62" s="6"/>
      <c r="U62" s="6"/>
      <c r="V62" s="6"/>
      <c r="W62" s="6"/>
      <c r="X62" s="6"/>
      <c r="Y62" s="6"/>
      <c r="Z62" s="6"/>
    </row>
    <row r="63" spans="1:26" ht="12.75" customHeight="1">
      <c r="A63" s="177">
        <v>47</v>
      </c>
      <c r="B63" s="177">
        <v>1860</v>
      </c>
      <c r="C63" s="178" t="s">
        <v>336</v>
      </c>
      <c r="D63" s="47">
        <v>74851956</v>
      </c>
      <c r="E63" s="47">
        <v>16459453.77</v>
      </c>
      <c r="F63" s="47">
        <v>-1761044</v>
      </c>
      <c r="G63" s="52">
        <f t="shared" si="0"/>
        <v>89550365.769999996</v>
      </c>
      <c r="H63" s="52">
        <v>0</v>
      </c>
      <c r="I63" s="181"/>
      <c r="J63" s="180">
        <v>-42741574</v>
      </c>
      <c r="K63" s="47">
        <v>-3822942.38</v>
      </c>
      <c r="L63" s="47">
        <v>1298564</v>
      </c>
      <c r="M63" s="52">
        <f t="shared" si="1"/>
        <v>-45265952.380000003</v>
      </c>
      <c r="N63" s="52">
        <f t="shared" si="2"/>
        <v>44284413.389999993</v>
      </c>
      <c r="O63" s="6"/>
      <c r="P63" s="6"/>
      <c r="Q63" s="6"/>
      <c r="R63" s="6" t="str">
        <f>'LDC Info'!$E$14 &amp; B63</f>
        <v>Hydro Ottawa Limited1860</v>
      </c>
      <c r="S63" s="6"/>
      <c r="T63" s="6"/>
      <c r="U63" s="6"/>
      <c r="V63" s="6"/>
      <c r="W63" s="6"/>
      <c r="X63" s="6"/>
      <c r="Y63" s="6"/>
      <c r="Z63" s="6"/>
    </row>
    <row r="64" spans="1:26" ht="12.75" customHeight="1">
      <c r="A64" s="177" t="s">
        <v>267</v>
      </c>
      <c r="B64" s="177">
        <v>1905</v>
      </c>
      <c r="C64" s="178" t="s">
        <v>323</v>
      </c>
      <c r="D64" s="47">
        <v>19740205</v>
      </c>
      <c r="E64" s="47">
        <v>0</v>
      </c>
      <c r="F64" s="47">
        <v>0</v>
      </c>
      <c r="G64" s="52">
        <f t="shared" si="0"/>
        <v>19740205</v>
      </c>
      <c r="H64" s="52">
        <v>0</v>
      </c>
      <c r="I64" s="181"/>
      <c r="J64" s="180">
        <v>0</v>
      </c>
      <c r="K64" s="47">
        <v>0</v>
      </c>
      <c r="L64" s="47">
        <v>0</v>
      </c>
      <c r="M64" s="52">
        <f t="shared" si="1"/>
        <v>0</v>
      </c>
      <c r="N64" s="52">
        <f t="shared" si="2"/>
        <v>19740205</v>
      </c>
      <c r="O64" s="6"/>
      <c r="P64" s="6"/>
      <c r="Q64" s="6"/>
      <c r="R64" s="6" t="str">
        <f>'LDC Info'!$E$14 &amp; B64</f>
        <v>Hydro Ottawa Limited1905</v>
      </c>
      <c r="S64" s="6"/>
      <c r="T64" s="6"/>
      <c r="U64" s="6"/>
      <c r="V64" s="6"/>
      <c r="W64" s="6"/>
      <c r="X64" s="6"/>
      <c r="Y64" s="6"/>
      <c r="Z64" s="6"/>
    </row>
    <row r="65" spans="1:26" ht="12.75" customHeight="1">
      <c r="A65" s="177">
        <v>47</v>
      </c>
      <c r="B65" s="177">
        <v>1908</v>
      </c>
      <c r="C65" s="178" t="s">
        <v>337</v>
      </c>
      <c r="D65" s="47">
        <v>73871066</v>
      </c>
      <c r="E65" s="47">
        <v>1711240.49</v>
      </c>
      <c r="F65" s="47">
        <v>0</v>
      </c>
      <c r="G65" s="52">
        <f t="shared" si="0"/>
        <v>75582306.489999995</v>
      </c>
      <c r="H65" s="52">
        <v>0</v>
      </c>
      <c r="I65" s="181"/>
      <c r="J65" s="180">
        <v>-15182171</v>
      </c>
      <c r="K65" s="47">
        <v>-2443672.2200000002</v>
      </c>
      <c r="L65" s="47">
        <v>0</v>
      </c>
      <c r="M65" s="52">
        <f t="shared" si="1"/>
        <v>-17625843.219999999</v>
      </c>
      <c r="N65" s="52">
        <f t="shared" si="2"/>
        <v>57956463.269999996</v>
      </c>
      <c r="O65" s="6"/>
      <c r="P65" s="6"/>
      <c r="Q65" s="6"/>
      <c r="R65" s="6" t="str">
        <f>'LDC Info'!$E$14 &amp; B65</f>
        <v>Hydro Ottawa Limited1908</v>
      </c>
      <c r="S65" s="6"/>
      <c r="T65" s="6"/>
      <c r="U65" s="6"/>
      <c r="V65" s="6"/>
      <c r="W65" s="6"/>
      <c r="X65" s="6"/>
      <c r="Y65" s="6"/>
      <c r="Z65" s="6"/>
    </row>
    <row r="66" spans="1:26" ht="12.75" customHeight="1">
      <c r="A66" s="177">
        <v>13</v>
      </c>
      <c r="B66" s="177">
        <v>1910</v>
      </c>
      <c r="C66" s="178" t="s">
        <v>325</v>
      </c>
      <c r="D66" s="47">
        <v>0</v>
      </c>
      <c r="E66" s="47">
        <v>0</v>
      </c>
      <c r="F66" s="47">
        <v>0</v>
      </c>
      <c r="G66" s="52">
        <f t="shared" si="0"/>
        <v>0</v>
      </c>
      <c r="H66" s="52">
        <v>0</v>
      </c>
      <c r="I66" s="181"/>
      <c r="J66" s="180">
        <v>0</v>
      </c>
      <c r="K66" s="47">
        <v>0</v>
      </c>
      <c r="L66" s="47">
        <v>0</v>
      </c>
      <c r="M66" s="52">
        <f t="shared" si="1"/>
        <v>0</v>
      </c>
      <c r="N66" s="52">
        <f t="shared" si="2"/>
        <v>0</v>
      </c>
      <c r="O66" s="6"/>
      <c r="P66" s="6"/>
      <c r="Q66" s="6"/>
      <c r="R66" s="6" t="str">
        <f>'LDC Info'!$E$14 &amp; B66</f>
        <v>Hydro Ottawa Limited1910</v>
      </c>
      <c r="S66" s="6"/>
      <c r="T66" s="6"/>
      <c r="U66" s="6"/>
      <c r="V66" s="6"/>
      <c r="W66" s="6"/>
      <c r="X66" s="6"/>
      <c r="Y66" s="6"/>
      <c r="Z66" s="6"/>
    </row>
    <row r="67" spans="1:26" ht="12.75" customHeight="1">
      <c r="A67" s="177">
        <v>8</v>
      </c>
      <c r="B67" s="177">
        <v>1915</v>
      </c>
      <c r="C67" s="178" t="s">
        <v>338</v>
      </c>
      <c r="D67" s="47">
        <v>4864787</v>
      </c>
      <c r="E67" s="47">
        <v>0</v>
      </c>
      <c r="F67" s="47">
        <v>0</v>
      </c>
      <c r="G67" s="52">
        <f t="shared" si="0"/>
        <v>4864787</v>
      </c>
      <c r="H67" s="52">
        <v>0</v>
      </c>
      <c r="I67" s="181"/>
      <c r="J67" s="180">
        <v>-3253533</v>
      </c>
      <c r="K67" s="47">
        <v>-422032.65</v>
      </c>
      <c r="L67" s="47">
        <v>0</v>
      </c>
      <c r="M67" s="52">
        <f t="shared" si="1"/>
        <v>-3675565.65</v>
      </c>
      <c r="N67" s="52">
        <f t="shared" si="2"/>
        <v>1189221.3500000001</v>
      </c>
      <c r="O67" s="6"/>
      <c r="P67" s="6"/>
      <c r="Q67" s="6"/>
      <c r="R67" s="6" t="str">
        <f>'LDC Info'!$E$14 &amp; B67</f>
        <v>Hydro Ottawa Limited1915</v>
      </c>
      <c r="S67" s="6"/>
      <c r="T67" s="6"/>
      <c r="U67" s="6"/>
      <c r="V67" s="6"/>
      <c r="W67" s="6"/>
      <c r="X67" s="6"/>
      <c r="Y67" s="6"/>
      <c r="Z67" s="6"/>
    </row>
    <row r="68" spans="1:26" ht="12.75" customHeight="1">
      <c r="A68" s="177">
        <v>8</v>
      </c>
      <c r="B68" s="177">
        <v>1915</v>
      </c>
      <c r="C68" s="178" t="s">
        <v>339</v>
      </c>
      <c r="D68" s="47">
        <v>0</v>
      </c>
      <c r="E68" s="47">
        <v>0</v>
      </c>
      <c r="F68" s="47">
        <v>0</v>
      </c>
      <c r="G68" s="52">
        <f t="shared" si="0"/>
        <v>0</v>
      </c>
      <c r="H68" s="52">
        <v>0</v>
      </c>
      <c r="I68" s="181"/>
      <c r="J68" s="180">
        <v>0</v>
      </c>
      <c r="K68" s="47">
        <v>0</v>
      </c>
      <c r="L68" s="47">
        <v>0</v>
      </c>
      <c r="M68" s="52">
        <f t="shared" si="1"/>
        <v>0</v>
      </c>
      <c r="N68" s="52">
        <f t="shared" si="2"/>
        <v>0</v>
      </c>
      <c r="O68" s="6"/>
      <c r="P68" s="6"/>
      <c r="Q68" s="6"/>
      <c r="R68" s="6" t="str">
        <f>'LDC Info'!$E$14 &amp; B68</f>
        <v>Hydro Ottawa Limited1915</v>
      </c>
      <c r="S68" s="6"/>
      <c r="T68" s="6"/>
      <c r="U68" s="6"/>
      <c r="V68" s="6"/>
      <c r="W68" s="6"/>
      <c r="X68" s="6"/>
      <c r="Y68" s="6"/>
      <c r="Z68" s="6"/>
    </row>
    <row r="69" spans="1:26" ht="12.75" customHeight="1">
      <c r="A69" s="177">
        <v>10</v>
      </c>
      <c r="B69" s="177">
        <v>1920</v>
      </c>
      <c r="C69" s="178" t="s">
        <v>340</v>
      </c>
      <c r="D69" s="47">
        <v>0</v>
      </c>
      <c r="E69" s="47">
        <v>0</v>
      </c>
      <c r="F69" s="47">
        <v>0</v>
      </c>
      <c r="G69" s="52">
        <f t="shared" si="0"/>
        <v>0</v>
      </c>
      <c r="H69" s="52">
        <v>0</v>
      </c>
      <c r="I69" s="181"/>
      <c r="J69" s="180">
        <v>0</v>
      </c>
      <c r="K69" s="47">
        <v>0</v>
      </c>
      <c r="L69" s="47">
        <v>0</v>
      </c>
      <c r="M69" s="52">
        <f t="shared" si="1"/>
        <v>0</v>
      </c>
      <c r="N69" s="52">
        <f t="shared" si="2"/>
        <v>0</v>
      </c>
      <c r="O69" s="6"/>
      <c r="P69" s="6"/>
      <c r="Q69" s="6"/>
      <c r="R69" s="6" t="str">
        <f>'LDC Info'!$E$14 &amp; B69</f>
        <v>Hydro Ottawa Limited1920</v>
      </c>
      <c r="S69" s="6"/>
      <c r="T69" s="6"/>
      <c r="U69" s="6"/>
      <c r="V69" s="6"/>
      <c r="W69" s="6"/>
      <c r="X69" s="6"/>
      <c r="Y69" s="6"/>
      <c r="Z69" s="6"/>
    </row>
    <row r="70" spans="1:26" ht="12.75" customHeight="1">
      <c r="A70" s="177">
        <v>45</v>
      </c>
      <c r="B70" s="177">
        <v>1920</v>
      </c>
      <c r="C70" s="178" t="s">
        <v>341</v>
      </c>
      <c r="D70" s="47">
        <v>0</v>
      </c>
      <c r="E70" s="47">
        <v>0</v>
      </c>
      <c r="F70" s="47">
        <v>0</v>
      </c>
      <c r="G70" s="52">
        <f t="shared" si="0"/>
        <v>0</v>
      </c>
      <c r="H70" s="52">
        <v>0</v>
      </c>
      <c r="I70" s="181"/>
      <c r="J70" s="180">
        <v>0</v>
      </c>
      <c r="K70" s="47">
        <v>0</v>
      </c>
      <c r="L70" s="47">
        <v>0</v>
      </c>
      <c r="M70" s="52">
        <f t="shared" si="1"/>
        <v>0</v>
      </c>
      <c r="N70" s="52">
        <f t="shared" si="2"/>
        <v>0</v>
      </c>
      <c r="O70" s="6"/>
      <c r="P70" s="6"/>
      <c r="Q70" s="6"/>
      <c r="R70" s="6" t="str">
        <f>'LDC Info'!$E$14 &amp; B70</f>
        <v>Hydro Ottawa Limited1920</v>
      </c>
      <c r="S70" s="6"/>
      <c r="T70" s="6"/>
      <c r="U70" s="6"/>
      <c r="V70" s="6"/>
      <c r="W70" s="6"/>
      <c r="X70" s="6"/>
      <c r="Y70" s="6"/>
      <c r="Z70" s="6"/>
    </row>
    <row r="71" spans="1:26" ht="12.75" customHeight="1">
      <c r="A71" s="177">
        <v>50</v>
      </c>
      <c r="B71" s="177">
        <v>1920</v>
      </c>
      <c r="C71" s="178" t="s">
        <v>342</v>
      </c>
      <c r="D71" s="47">
        <v>22894077</v>
      </c>
      <c r="E71" s="47">
        <v>4651940.16</v>
      </c>
      <c r="F71" s="47">
        <v>0</v>
      </c>
      <c r="G71" s="52">
        <f t="shared" si="0"/>
        <v>27546017.16</v>
      </c>
      <c r="H71" s="52">
        <v>0</v>
      </c>
      <c r="I71" s="181"/>
      <c r="J71" s="180">
        <v>-14480176</v>
      </c>
      <c r="K71" s="47">
        <v>-2947714.97</v>
      </c>
      <c r="L71" s="47">
        <v>0</v>
      </c>
      <c r="M71" s="52">
        <f t="shared" si="1"/>
        <v>-17427890.969999999</v>
      </c>
      <c r="N71" s="52">
        <f t="shared" si="2"/>
        <v>10118126.190000001</v>
      </c>
      <c r="O71" s="6"/>
      <c r="P71" s="6"/>
      <c r="Q71" s="6"/>
      <c r="R71" s="6" t="str">
        <f>'LDC Info'!$E$14 &amp; B71</f>
        <v>Hydro Ottawa Limited1920</v>
      </c>
      <c r="S71" s="6"/>
      <c r="T71" s="6"/>
      <c r="U71" s="6"/>
      <c r="V71" s="6"/>
      <c r="W71" s="6"/>
      <c r="X71" s="6"/>
      <c r="Y71" s="6"/>
      <c r="Z71" s="6"/>
    </row>
    <row r="72" spans="1:26" ht="12.75" customHeight="1">
      <c r="A72" s="177">
        <v>10</v>
      </c>
      <c r="B72" s="177">
        <v>1930</v>
      </c>
      <c r="C72" s="178" t="s">
        <v>343</v>
      </c>
      <c r="D72" s="47">
        <v>33931887</v>
      </c>
      <c r="E72" s="47">
        <v>10779042.6</v>
      </c>
      <c r="F72" s="47">
        <v>-482383</v>
      </c>
      <c r="G72" s="52">
        <f t="shared" si="0"/>
        <v>44228546.600000001</v>
      </c>
      <c r="H72" s="52">
        <v>0</v>
      </c>
      <c r="I72" s="181"/>
      <c r="J72" s="180">
        <v>-15954216</v>
      </c>
      <c r="K72" s="47">
        <v>-2323138.14</v>
      </c>
      <c r="L72" s="47">
        <v>405385</v>
      </c>
      <c r="M72" s="52">
        <f t="shared" si="1"/>
        <v>-17871969.140000001</v>
      </c>
      <c r="N72" s="52">
        <f t="shared" si="2"/>
        <v>26356577.460000001</v>
      </c>
      <c r="O72" s="6"/>
      <c r="P72" s="6"/>
      <c r="Q72" s="6"/>
      <c r="R72" s="6" t="str">
        <f>'LDC Info'!$E$14 &amp; B72</f>
        <v>Hydro Ottawa Limited1930</v>
      </c>
      <c r="S72" s="6"/>
      <c r="T72" s="6"/>
      <c r="U72" s="6"/>
      <c r="V72" s="6"/>
      <c r="W72" s="6"/>
      <c r="X72" s="6"/>
      <c r="Y72" s="6"/>
      <c r="Z72" s="6"/>
    </row>
    <row r="73" spans="1:26" ht="12.75" customHeight="1">
      <c r="A73" s="177">
        <v>8</v>
      </c>
      <c r="B73" s="177">
        <v>1935</v>
      </c>
      <c r="C73" s="178" t="s">
        <v>344</v>
      </c>
      <c r="D73" s="47">
        <v>696752</v>
      </c>
      <c r="E73" s="47">
        <v>0</v>
      </c>
      <c r="F73" s="47">
        <v>0</v>
      </c>
      <c r="G73" s="52">
        <f t="shared" si="0"/>
        <v>696752</v>
      </c>
      <c r="H73" s="52">
        <v>0</v>
      </c>
      <c r="I73" s="181"/>
      <c r="J73" s="180">
        <v>-423102</v>
      </c>
      <c r="K73" s="47">
        <v>-69648.23</v>
      </c>
      <c r="L73" s="47">
        <v>0</v>
      </c>
      <c r="M73" s="52">
        <f t="shared" si="1"/>
        <v>-492750.23</v>
      </c>
      <c r="N73" s="52">
        <f t="shared" si="2"/>
        <v>204001.77000000002</v>
      </c>
      <c r="O73" s="6"/>
      <c r="P73" s="6"/>
      <c r="Q73" s="6"/>
      <c r="R73" s="6" t="str">
        <f>'LDC Info'!$E$14 &amp; B73</f>
        <v>Hydro Ottawa Limited1935</v>
      </c>
      <c r="S73" s="6"/>
      <c r="T73" s="6"/>
      <c r="U73" s="6"/>
      <c r="V73" s="6"/>
      <c r="W73" s="6"/>
      <c r="X73" s="6"/>
      <c r="Y73" s="6"/>
      <c r="Z73" s="6"/>
    </row>
    <row r="74" spans="1:26" ht="12.75" customHeight="1">
      <c r="A74" s="177">
        <v>8</v>
      </c>
      <c r="B74" s="177">
        <v>1940</v>
      </c>
      <c r="C74" s="178" t="s">
        <v>345</v>
      </c>
      <c r="D74" s="47">
        <v>9448010</v>
      </c>
      <c r="E74" s="47">
        <v>827669.34</v>
      </c>
      <c r="F74" s="47">
        <v>0</v>
      </c>
      <c r="G74" s="52">
        <f t="shared" si="0"/>
        <v>10275679.34</v>
      </c>
      <c r="H74" s="52">
        <v>0</v>
      </c>
      <c r="I74" s="181"/>
      <c r="J74" s="180">
        <v>-4973756</v>
      </c>
      <c r="K74" s="47">
        <v>-541611.51</v>
      </c>
      <c r="L74" s="47">
        <v>0</v>
      </c>
      <c r="M74" s="52">
        <f t="shared" si="1"/>
        <v>-5515367.5099999998</v>
      </c>
      <c r="N74" s="52">
        <f t="shared" si="2"/>
        <v>4760311.83</v>
      </c>
      <c r="O74" s="6"/>
      <c r="P74" s="6"/>
      <c r="Q74" s="6"/>
      <c r="R74" s="6" t="str">
        <f>'LDC Info'!$E$14 &amp; B74</f>
        <v>Hydro Ottawa Limited1940</v>
      </c>
      <c r="S74" s="6"/>
      <c r="T74" s="6"/>
      <c r="U74" s="6"/>
      <c r="V74" s="6"/>
      <c r="W74" s="6"/>
      <c r="X74" s="6"/>
      <c r="Y74" s="6"/>
      <c r="Z74" s="6"/>
    </row>
    <row r="75" spans="1:26" ht="12.75" customHeight="1">
      <c r="A75" s="177">
        <v>8</v>
      </c>
      <c r="B75" s="177">
        <v>1945</v>
      </c>
      <c r="C75" s="178" t="s">
        <v>346</v>
      </c>
      <c r="D75" s="47">
        <v>209467</v>
      </c>
      <c r="E75" s="47">
        <v>150000</v>
      </c>
      <c r="F75" s="47">
        <v>0</v>
      </c>
      <c r="G75" s="52">
        <f t="shared" si="0"/>
        <v>359467</v>
      </c>
      <c r="H75" s="52">
        <v>0</v>
      </c>
      <c r="I75" s="181"/>
      <c r="J75" s="180">
        <v>-209314</v>
      </c>
      <c r="K75" s="47">
        <v>-7602.43</v>
      </c>
      <c r="L75" s="47">
        <v>0</v>
      </c>
      <c r="M75" s="52">
        <f t="shared" si="1"/>
        <v>-216916.43</v>
      </c>
      <c r="N75" s="52">
        <f t="shared" si="2"/>
        <v>142550.57</v>
      </c>
      <c r="O75" s="6"/>
      <c r="P75" s="6"/>
      <c r="Q75" s="6"/>
      <c r="R75" s="6" t="str">
        <f>'LDC Info'!$E$14 &amp; B75</f>
        <v>Hydro Ottawa Limited1945</v>
      </c>
      <c r="S75" s="6"/>
      <c r="T75" s="6"/>
      <c r="U75" s="6"/>
      <c r="V75" s="6"/>
      <c r="W75" s="6"/>
      <c r="X75" s="6"/>
      <c r="Y75" s="6"/>
      <c r="Z75" s="6"/>
    </row>
    <row r="76" spans="1:26" ht="12.75" customHeight="1">
      <c r="A76" s="177">
        <v>8</v>
      </c>
      <c r="B76" s="177">
        <v>1950</v>
      </c>
      <c r="C76" s="178" t="s">
        <v>347</v>
      </c>
      <c r="D76" s="47">
        <v>1587531</v>
      </c>
      <c r="E76" s="47">
        <v>1319520.6499999999</v>
      </c>
      <c r="F76" s="47">
        <v>-39310</v>
      </c>
      <c r="G76" s="52">
        <f t="shared" si="0"/>
        <v>2867741.65</v>
      </c>
      <c r="H76" s="52">
        <v>0</v>
      </c>
      <c r="I76" s="181"/>
      <c r="J76" s="180">
        <v>-809979</v>
      </c>
      <c r="K76" s="47">
        <v>-105018.64</v>
      </c>
      <c r="L76" s="47">
        <v>24890</v>
      </c>
      <c r="M76" s="52">
        <f t="shared" si="1"/>
        <v>-890107.64</v>
      </c>
      <c r="N76" s="52">
        <f t="shared" si="2"/>
        <v>1977634.0099999998</v>
      </c>
      <c r="O76" s="6"/>
      <c r="P76" s="6"/>
      <c r="Q76" s="6"/>
      <c r="R76" s="6" t="str">
        <f>'LDC Info'!$E$14 &amp; B76</f>
        <v>Hydro Ottawa Limited1950</v>
      </c>
      <c r="S76" s="6"/>
      <c r="T76" s="6"/>
      <c r="U76" s="6"/>
      <c r="V76" s="6"/>
      <c r="W76" s="6"/>
      <c r="X76" s="6"/>
      <c r="Y76" s="6"/>
      <c r="Z76" s="6"/>
    </row>
    <row r="77" spans="1:26" ht="12.75" customHeight="1">
      <c r="A77" s="177">
        <v>8</v>
      </c>
      <c r="B77" s="177">
        <v>1955</v>
      </c>
      <c r="C77" s="178" t="s">
        <v>348</v>
      </c>
      <c r="D77" s="47">
        <v>15733567</v>
      </c>
      <c r="E77" s="47">
        <v>1802158.74</v>
      </c>
      <c r="F77" s="47">
        <v>0</v>
      </c>
      <c r="G77" s="52">
        <f t="shared" si="0"/>
        <v>17535725.739999998</v>
      </c>
      <c r="H77" s="52">
        <v>0</v>
      </c>
      <c r="I77" s="181"/>
      <c r="J77" s="180">
        <v>-12277901</v>
      </c>
      <c r="K77" s="47">
        <v>-743606.53</v>
      </c>
      <c r="L77" s="47">
        <v>0</v>
      </c>
      <c r="M77" s="52">
        <f t="shared" si="1"/>
        <v>-13021507.529999999</v>
      </c>
      <c r="N77" s="52">
        <f t="shared" si="2"/>
        <v>4514218.209999999</v>
      </c>
      <c r="O77" s="6"/>
      <c r="P77" s="6"/>
      <c r="Q77" s="6"/>
      <c r="R77" s="6" t="str">
        <f>'LDC Info'!$E$14 &amp; B77</f>
        <v>Hydro Ottawa Limited1955</v>
      </c>
      <c r="S77" s="6"/>
      <c r="T77" s="6"/>
      <c r="U77" s="6"/>
      <c r="V77" s="6"/>
      <c r="W77" s="6"/>
      <c r="X77" s="6"/>
      <c r="Y77" s="6"/>
      <c r="Z77" s="6"/>
    </row>
    <row r="78" spans="1:26" ht="12.75" customHeight="1">
      <c r="A78" s="177">
        <v>8</v>
      </c>
      <c r="B78" s="177">
        <v>1955</v>
      </c>
      <c r="C78" s="178" t="s">
        <v>349</v>
      </c>
      <c r="D78" s="47">
        <v>0</v>
      </c>
      <c r="E78" s="47">
        <v>0</v>
      </c>
      <c r="F78" s="47">
        <v>0</v>
      </c>
      <c r="G78" s="52">
        <f t="shared" si="0"/>
        <v>0</v>
      </c>
      <c r="H78" s="52">
        <v>0</v>
      </c>
      <c r="I78" s="181"/>
      <c r="J78" s="180">
        <v>0</v>
      </c>
      <c r="K78" s="47">
        <v>0</v>
      </c>
      <c r="L78" s="47">
        <v>0</v>
      </c>
      <c r="M78" s="52">
        <f t="shared" si="1"/>
        <v>0</v>
      </c>
      <c r="N78" s="52">
        <f t="shared" si="2"/>
        <v>0</v>
      </c>
      <c r="O78" s="6"/>
      <c r="P78" s="6"/>
      <c r="Q78" s="6"/>
      <c r="R78" s="6" t="str">
        <f>'LDC Info'!$E$14 &amp; B78</f>
        <v>Hydro Ottawa Limited1955</v>
      </c>
      <c r="S78" s="6"/>
      <c r="T78" s="6"/>
      <c r="U78" s="6"/>
      <c r="V78" s="6"/>
      <c r="W78" s="6"/>
      <c r="X78" s="6"/>
      <c r="Y78" s="6"/>
      <c r="Z78" s="6"/>
    </row>
    <row r="79" spans="1:26" ht="12.75" customHeight="1">
      <c r="A79" s="177">
        <v>8</v>
      </c>
      <c r="B79" s="177">
        <v>1960</v>
      </c>
      <c r="C79" s="178" t="s">
        <v>350</v>
      </c>
      <c r="D79" s="47">
        <v>307285</v>
      </c>
      <c r="E79" s="47">
        <v>252298.8</v>
      </c>
      <c r="F79" s="47">
        <v>0</v>
      </c>
      <c r="G79" s="52">
        <f t="shared" si="0"/>
        <v>559583.80000000005</v>
      </c>
      <c r="H79" s="52">
        <v>0</v>
      </c>
      <c r="I79" s="181"/>
      <c r="J79" s="180">
        <v>-210837</v>
      </c>
      <c r="K79" s="47">
        <v>-25815.39</v>
      </c>
      <c r="L79" s="47">
        <v>0</v>
      </c>
      <c r="M79" s="52">
        <f t="shared" si="1"/>
        <v>-236652.39</v>
      </c>
      <c r="N79" s="52">
        <f t="shared" si="2"/>
        <v>322931.41000000003</v>
      </c>
      <c r="O79" s="6"/>
      <c r="P79" s="6"/>
      <c r="Q79" s="6"/>
      <c r="R79" s="6" t="str">
        <f>'LDC Info'!$E$14 &amp; B79</f>
        <v>Hydro Ottawa Limited1960</v>
      </c>
      <c r="S79" s="6"/>
      <c r="T79" s="6"/>
      <c r="U79" s="6"/>
      <c r="V79" s="6"/>
      <c r="W79" s="6"/>
      <c r="X79" s="6"/>
      <c r="Y79" s="6"/>
      <c r="Z79" s="6"/>
    </row>
    <row r="80" spans="1:26" ht="12.75" customHeight="1">
      <c r="A80" s="160">
        <v>47</v>
      </c>
      <c r="B80" s="177">
        <v>1970</v>
      </c>
      <c r="C80" s="178" t="s">
        <v>351</v>
      </c>
      <c r="D80" s="47">
        <v>0</v>
      </c>
      <c r="E80" s="47">
        <v>0</v>
      </c>
      <c r="F80" s="47">
        <v>0</v>
      </c>
      <c r="G80" s="52">
        <f t="shared" si="0"/>
        <v>0</v>
      </c>
      <c r="H80" s="52">
        <v>0</v>
      </c>
      <c r="I80" s="181"/>
      <c r="J80" s="180">
        <v>0</v>
      </c>
      <c r="K80" s="47">
        <v>0</v>
      </c>
      <c r="L80" s="47">
        <v>0</v>
      </c>
      <c r="M80" s="52">
        <f t="shared" si="1"/>
        <v>0</v>
      </c>
      <c r="N80" s="52">
        <f t="shared" si="2"/>
        <v>0</v>
      </c>
      <c r="O80" s="6"/>
      <c r="P80" s="6"/>
      <c r="Q80" s="6"/>
      <c r="R80" s="6" t="str">
        <f>'LDC Info'!$E$14 &amp; B80</f>
        <v>Hydro Ottawa Limited1970</v>
      </c>
      <c r="S80" s="6"/>
      <c r="T80" s="6"/>
      <c r="U80" s="6"/>
      <c r="V80" s="6"/>
      <c r="W80" s="6"/>
      <c r="X80" s="6"/>
      <c r="Y80" s="6"/>
      <c r="Z80" s="6"/>
    </row>
    <row r="81" spans="1:26" ht="12.75" customHeight="1">
      <c r="A81" s="177">
        <v>47</v>
      </c>
      <c r="B81" s="177">
        <v>1975</v>
      </c>
      <c r="C81" s="178" t="s">
        <v>352</v>
      </c>
      <c r="D81" s="47">
        <v>0</v>
      </c>
      <c r="E81" s="47">
        <v>0</v>
      </c>
      <c r="F81" s="47">
        <v>0</v>
      </c>
      <c r="G81" s="52">
        <f t="shared" si="0"/>
        <v>0</v>
      </c>
      <c r="H81" s="52">
        <v>0</v>
      </c>
      <c r="I81" s="181"/>
      <c r="J81" s="180">
        <v>0</v>
      </c>
      <c r="K81" s="47">
        <v>0</v>
      </c>
      <c r="L81" s="47">
        <v>0</v>
      </c>
      <c r="M81" s="52">
        <f t="shared" si="1"/>
        <v>0</v>
      </c>
      <c r="N81" s="52">
        <f t="shared" si="2"/>
        <v>0</v>
      </c>
      <c r="O81" s="6"/>
      <c r="P81" s="6"/>
      <c r="Q81" s="6"/>
      <c r="R81" s="6" t="str">
        <f>'LDC Info'!$E$14 &amp; B81</f>
        <v>Hydro Ottawa Limited1975</v>
      </c>
      <c r="S81" s="6"/>
      <c r="T81" s="6"/>
      <c r="U81" s="6"/>
      <c r="V81" s="6"/>
      <c r="W81" s="6"/>
      <c r="X81" s="6"/>
      <c r="Y81" s="6"/>
      <c r="Z81" s="6"/>
    </row>
    <row r="82" spans="1:26" ht="12.75" customHeight="1">
      <c r="A82" s="177">
        <v>47</v>
      </c>
      <c r="B82" s="177">
        <v>1980</v>
      </c>
      <c r="C82" s="178" t="s">
        <v>353</v>
      </c>
      <c r="D82" s="47">
        <v>28644119</v>
      </c>
      <c r="E82" s="47">
        <v>4811475.5599999996</v>
      </c>
      <c r="F82" s="47">
        <v>-42867</v>
      </c>
      <c r="G82" s="52">
        <f t="shared" si="0"/>
        <v>33412727.559999999</v>
      </c>
      <c r="H82" s="52">
        <v>0</v>
      </c>
      <c r="I82" s="181"/>
      <c r="J82" s="180">
        <v>-13455607</v>
      </c>
      <c r="K82" s="47">
        <v>-1701065.87</v>
      </c>
      <c r="L82" s="47">
        <v>2567</v>
      </c>
      <c r="M82" s="52">
        <f t="shared" si="1"/>
        <v>-15154105.870000001</v>
      </c>
      <c r="N82" s="52">
        <f t="shared" si="2"/>
        <v>18258621.689999998</v>
      </c>
      <c r="O82" s="6"/>
      <c r="P82" s="6"/>
      <c r="Q82" s="6"/>
      <c r="R82" s="6" t="str">
        <f>'LDC Info'!$E$14 &amp; B82</f>
        <v>Hydro Ottawa Limited1980</v>
      </c>
      <c r="S82" s="6"/>
      <c r="T82" s="6"/>
      <c r="U82" s="6"/>
      <c r="V82" s="6"/>
      <c r="W82" s="6"/>
      <c r="X82" s="6"/>
      <c r="Y82" s="6"/>
      <c r="Z82" s="6"/>
    </row>
    <row r="83" spans="1:26" ht="12.75" customHeight="1">
      <c r="A83" s="177">
        <v>47</v>
      </c>
      <c r="B83" s="177">
        <v>1985</v>
      </c>
      <c r="C83" s="178" t="s">
        <v>354</v>
      </c>
      <c r="D83" s="47">
        <v>900</v>
      </c>
      <c r="E83" s="47">
        <v>0</v>
      </c>
      <c r="F83" s="47">
        <v>0</v>
      </c>
      <c r="G83" s="52">
        <f t="shared" si="0"/>
        <v>900</v>
      </c>
      <c r="H83" s="52">
        <v>0</v>
      </c>
      <c r="I83" s="181"/>
      <c r="J83" s="180">
        <v>-900</v>
      </c>
      <c r="K83" s="47">
        <v>0</v>
      </c>
      <c r="L83" s="47">
        <v>0</v>
      </c>
      <c r="M83" s="52">
        <f t="shared" si="1"/>
        <v>-900</v>
      </c>
      <c r="N83" s="52">
        <f t="shared" si="2"/>
        <v>0</v>
      </c>
      <c r="O83" s="6"/>
      <c r="P83" s="6"/>
      <c r="Q83" s="6"/>
      <c r="R83" s="6" t="str">
        <f>'LDC Info'!$E$14 &amp; B83</f>
        <v>Hydro Ottawa Limited1985</v>
      </c>
      <c r="S83" s="6"/>
      <c r="T83" s="6"/>
      <c r="U83" s="6"/>
      <c r="V83" s="6"/>
      <c r="W83" s="6"/>
      <c r="X83" s="6"/>
      <c r="Y83" s="6"/>
      <c r="Z83" s="6"/>
    </row>
    <row r="84" spans="1:26" ht="12.75" customHeight="1">
      <c r="A84" s="160">
        <v>47</v>
      </c>
      <c r="B84" s="177">
        <v>1990</v>
      </c>
      <c r="C84" s="182" t="s">
        <v>355</v>
      </c>
      <c r="D84" s="47">
        <v>0</v>
      </c>
      <c r="E84" s="47">
        <v>0</v>
      </c>
      <c r="F84" s="47">
        <v>0</v>
      </c>
      <c r="G84" s="52">
        <f t="shared" si="0"/>
        <v>0</v>
      </c>
      <c r="H84" s="52">
        <v>0</v>
      </c>
      <c r="I84" s="181"/>
      <c r="J84" s="180">
        <v>0</v>
      </c>
      <c r="K84" s="47">
        <v>0</v>
      </c>
      <c r="L84" s="47">
        <v>0</v>
      </c>
      <c r="M84" s="52">
        <f t="shared" si="1"/>
        <v>0</v>
      </c>
      <c r="N84" s="52">
        <f t="shared" si="2"/>
        <v>0</v>
      </c>
      <c r="O84" s="6"/>
      <c r="P84" s="6"/>
      <c r="Q84" s="6"/>
      <c r="R84" s="6" t="str">
        <f>'LDC Info'!$E$14 &amp; B84</f>
        <v>Hydro Ottawa Limited1990</v>
      </c>
      <c r="S84" s="6"/>
      <c r="T84" s="6"/>
      <c r="U84" s="6"/>
      <c r="V84" s="6"/>
      <c r="W84" s="6"/>
      <c r="X84" s="6"/>
      <c r="Y84" s="6"/>
      <c r="Z84" s="6"/>
    </row>
    <row r="85" spans="1:26" ht="12.75" customHeight="1">
      <c r="A85" s="177">
        <v>47</v>
      </c>
      <c r="B85" s="177">
        <v>1995</v>
      </c>
      <c r="C85" s="178" t="s">
        <v>356</v>
      </c>
      <c r="D85" s="47">
        <v>0</v>
      </c>
      <c r="E85" s="47">
        <v>0</v>
      </c>
      <c r="F85" s="47">
        <v>0</v>
      </c>
      <c r="G85" s="52">
        <f t="shared" si="0"/>
        <v>0</v>
      </c>
      <c r="H85" s="52">
        <v>0</v>
      </c>
      <c r="I85" s="181"/>
      <c r="J85" s="180">
        <v>0</v>
      </c>
      <c r="K85" s="47">
        <v>0</v>
      </c>
      <c r="L85" s="47">
        <v>0</v>
      </c>
      <c r="M85" s="52">
        <f t="shared" si="1"/>
        <v>0</v>
      </c>
      <c r="N85" s="52">
        <f t="shared" si="2"/>
        <v>0</v>
      </c>
      <c r="O85" s="6"/>
      <c r="P85" s="6"/>
      <c r="Q85" s="6"/>
      <c r="R85" s="6" t="str">
        <f>'LDC Info'!$E$14 &amp; B85</f>
        <v>Hydro Ottawa Limited1995</v>
      </c>
      <c r="S85" s="6"/>
      <c r="T85" s="6"/>
      <c r="U85" s="6"/>
      <c r="V85" s="6"/>
      <c r="W85" s="6"/>
      <c r="X85" s="6"/>
      <c r="Y85" s="6"/>
      <c r="Z85" s="6"/>
    </row>
    <row r="86" spans="1:26" ht="12.75" customHeight="1">
      <c r="A86" s="177">
        <v>47</v>
      </c>
      <c r="B86" s="177">
        <v>2440</v>
      </c>
      <c r="C86" s="178" t="s">
        <v>357</v>
      </c>
      <c r="D86" s="47">
        <v>-410830953</v>
      </c>
      <c r="E86" s="47">
        <v>-50957399.960000001</v>
      </c>
      <c r="F86" s="47">
        <v>0</v>
      </c>
      <c r="G86" s="52">
        <f t="shared" si="0"/>
        <v>-461788352.95999998</v>
      </c>
      <c r="H86" s="52">
        <v>0</v>
      </c>
      <c r="I86" s="183"/>
      <c r="J86" s="180">
        <v>58349009</v>
      </c>
      <c r="K86" s="47">
        <v>12271498.65</v>
      </c>
      <c r="L86" s="47">
        <v>0</v>
      </c>
      <c r="M86" s="52">
        <f t="shared" si="1"/>
        <v>70620507.650000006</v>
      </c>
      <c r="N86" s="52">
        <f t="shared" si="2"/>
        <v>-391167845.30999994</v>
      </c>
      <c r="O86" s="6"/>
      <c r="P86" s="6"/>
      <c r="Q86" s="6"/>
      <c r="R86" s="6" t="str">
        <f>'LDC Info'!$E$14 &amp; B86</f>
        <v>Hydro Ottawa Limited2440</v>
      </c>
      <c r="S86" s="6"/>
      <c r="T86" s="6"/>
      <c r="U86" s="6"/>
      <c r="V86" s="6"/>
      <c r="W86" s="6"/>
      <c r="X86" s="6"/>
      <c r="Y86" s="6"/>
      <c r="Z86" s="6"/>
    </row>
    <row r="87" spans="1:26" ht="12.75" customHeight="1">
      <c r="A87" s="184"/>
      <c r="B87" s="184">
        <v>2005</v>
      </c>
      <c r="C87" s="52" t="s">
        <v>358</v>
      </c>
      <c r="D87" s="47">
        <v>0</v>
      </c>
      <c r="E87" s="47">
        <v>0</v>
      </c>
      <c r="F87" s="47">
        <v>0</v>
      </c>
      <c r="G87" s="52">
        <f t="shared" si="0"/>
        <v>0</v>
      </c>
      <c r="H87" s="52">
        <v>0</v>
      </c>
      <c r="I87" s="183"/>
      <c r="J87" s="180">
        <v>0</v>
      </c>
      <c r="K87" s="47">
        <v>0</v>
      </c>
      <c r="L87" s="47">
        <v>0</v>
      </c>
      <c r="M87" s="52">
        <f t="shared" si="1"/>
        <v>0</v>
      </c>
      <c r="N87" s="52">
        <f t="shared" si="2"/>
        <v>0</v>
      </c>
      <c r="O87" s="6"/>
      <c r="P87" s="6"/>
      <c r="Q87" s="6"/>
      <c r="R87" s="6" t="str">
        <f>'LDC Info'!$E$14 &amp; B87</f>
        <v>Hydro Ottawa Limited2005</v>
      </c>
      <c r="S87" s="6"/>
      <c r="T87" s="6"/>
      <c r="U87" s="6"/>
      <c r="V87" s="6"/>
      <c r="W87" s="6"/>
      <c r="X87" s="6"/>
      <c r="Y87" s="6"/>
      <c r="Z87" s="6"/>
    </row>
    <row r="88" spans="1:26" ht="12.75" customHeight="1">
      <c r="A88" s="184"/>
      <c r="B88" s="184"/>
      <c r="C88" s="185" t="s">
        <v>114</v>
      </c>
      <c r="D88" s="186">
        <v>1927952557</v>
      </c>
      <c r="E88" s="185">
        <f t="shared" ref="E88:H88" si="3">SUM(E47:E87)</f>
        <v>208899149.03000006</v>
      </c>
      <c r="F88" s="185">
        <f t="shared" si="3"/>
        <v>-3744983</v>
      </c>
      <c r="G88" s="185">
        <f t="shared" si="3"/>
        <v>2133106725.0299993</v>
      </c>
      <c r="H88" s="185">
        <f t="shared" si="3"/>
        <v>0</v>
      </c>
      <c r="I88" s="185"/>
      <c r="J88" s="186">
        <v>-546558239</v>
      </c>
      <c r="K88" s="185">
        <f t="shared" ref="K88:N88" si="4">SUM(K47:K87)</f>
        <v>-66525528.740000032</v>
      </c>
      <c r="L88" s="185">
        <f t="shared" si="4"/>
        <v>2166086</v>
      </c>
      <c r="M88" s="185">
        <f t="shared" si="4"/>
        <v>-610917682.73999989</v>
      </c>
      <c r="N88" s="185">
        <f t="shared" si="4"/>
        <v>1522189042.2900002</v>
      </c>
      <c r="O88" s="6"/>
      <c r="P88" s="6"/>
      <c r="Q88" s="6"/>
      <c r="R88" s="6"/>
      <c r="S88" s="6"/>
      <c r="T88" s="6"/>
      <c r="U88" s="6"/>
      <c r="V88" s="6"/>
      <c r="W88" s="6"/>
      <c r="X88" s="6"/>
      <c r="Y88" s="6"/>
      <c r="Z88" s="6"/>
    </row>
    <row r="89" spans="1:26" ht="12.75" customHeight="1">
      <c r="A89" s="184"/>
      <c r="B89" s="184"/>
      <c r="C89" s="187" t="s">
        <v>359</v>
      </c>
      <c r="D89" s="60"/>
      <c r="E89" s="60"/>
      <c r="F89" s="60"/>
      <c r="G89" s="52">
        <f t="shared" ref="G89:G90" si="5">D89+E89+F89</f>
        <v>0</v>
      </c>
      <c r="H89" s="52"/>
      <c r="I89" s="183"/>
      <c r="J89" s="60"/>
      <c r="K89" s="60"/>
      <c r="L89" s="60"/>
      <c r="M89" s="52">
        <f t="shared" ref="M89:M90" si="6">J89+K89+L89</f>
        <v>0</v>
      </c>
      <c r="N89" s="52">
        <f t="shared" ref="N89:N90" si="7">G89+M89</f>
        <v>0</v>
      </c>
      <c r="O89" s="6"/>
      <c r="P89" s="6"/>
      <c r="Q89" s="6"/>
      <c r="R89" s="6"/>
      <c r="S89" s="6"/>
      <c r="T89" s="6"/>
      <c r="U89" s="6"/>
      <c r="V89" s="6"/>
      <c r="W89" s="6"/>
      <c r="X89" s="6"/>
      <c r="Y89" s="6"/>
      <c r="Z89" s="6"/>
    </row>
    <row r="90" spans="1:26" ht="12.75" customHeight="1">
      <c r="A90" s="184"/>
      <c r="B90" s="184"/>
      <c r="C90" s="188" t="s">
        <v>360</v>
      </c>
      <c r="D90" s="47">
        <v>-12203860</v>
      </c>
      <c r="E90" s="47">
        <v>0</v>
      </c>
      <c r="F90" s="47">
        <v>0</v>
      </c>
      <c r="G90" s="52">
        <f t="shared" si="5"/>
        <v>-12203860</v>
      </c>
      <c r="H90" s="52"/>
      <c r="I90" s="183"/>
      <c r="J90" s="47">
        <v>2720661</v>
      </c>
      <c r="K90" s="47">
        <v>408417.99</v>
      </c>
      <c r="L90" s="47">
        <v>0</v>
      </c>
      <c r="M90" s="52">
        <f t="shared" si="6"/>
        <v>3129078.99</v>
      </c>
      <c r="N90" s="52">
        <f t="shared" si="7"/>
        <v>-9074781.0099999998</v>
      </c>
      <c r="O90" s="6"/>
      <c r="P90" s="6"/>
      <c r="Q90" s="6"/>
      <c r="R90" s="6"/>
      <c r="S90" s="6"/>
      <c r="T90" s="6"/>
      <c r="U90" s="6"/>
      <c r="V90" s="6"/>
      <c r="W90" s="6"/>
      <c r="X90" s="6"/>
      <c r="Y90" s="6"/>
      <c r="Z90" s="6"/>
    </row>
    <row r="91" spans="1:26" ht="12.75" customHeight="1">
      <c r="A91" s="184"/>
      <c r="B91" s="184"/>
      <c r="C91" s="185" t="s">
        <v>361</v>
      </c>
      <c r="D91" s="186">
        <v>1915748697</v>
      </c>
      <c r="E91" s="185">
        <f t="shared" ref="E91:G91" si="8">SUM(E88:E90)</f>
        <v>208899149.03000006</v>
      </c>
      <c r="F91" s="185">
        <f t="shared" si="8"/>
        <v>-3744983</v>
      </c>
      <c r="G91" s="185">
        <f t="shared" si="8"/>
        <v>2120902865.0299993</v>
      </c>
      <c r="H91" s="185"/>
      <c r="I91" s="185"/>
      <c r="J91" s="186">
        <v>-543837578</v>
      </c>
      <c r="K91" s="185">
        <f t="shared" ref="K91:N91" si="9">SUM(K88:K90)</f>
        <v>-66117110.75000003</v>
      </c>
      <c r="L91" s="185">
        <f t="shared" si="9"/>
        <v>2166086</v>
      </c>
      <c r="M91" s="185">
        <f t="shared" si="9"/>
        <v>-607788603.74999988</v>
      </c>
      <c r="N91" s="185">
        <f t="shared" si="9"/>
        <v>1513114261.2800002</v>
      </c>
      <c r="O91" s="6"/>
      <c r="P91" s="6"/>
      <c r="Q91" s="6"/>
      <c r="R91" s="6"/>
      <c r="S91" s="6"/>
      <c r="T91" s="6"/>
      <c r="U91" s="6"/>
      <c r="V91" s="6"/>
      <c r="W91" s="6"/>
      <c r="X91" s="6"/>
      <c r="Y91" s="6"/>
      <c r="Z91" s="6"/>
    </row>
    <row r="92" spans="1:26" ht="12.75" customHeight="1">
      <c r="A92" s="184"/>
      <c r="B92" s="184"/>
      <c r="C92" s="189" t="s">
        <v>362</v>
      </c>
      <c r="D92" s="47">
        <v>86049480</v>
      </c>
      <c r="E92" s="47">
        <v>50239861</v>
      </c>
      <c r="F92" s="60"/>
      <c r="G92" s="52">
        <f>D92+E92+F92</f>
        <v>136289341</v>
      </c>
      <c r="H92" s="52">
        <v>0</v>
      </c>
      <c r="I92" s="181"/>
      <c r="J92" s="183"/>
      <c r="K92" s="183"/>
      <c r="L92" s="183"/>
      <c r="M92" s="52">
        <f>J92+K92+L92</f>
        <v>0</v>
      </c>
      <c r="N92" s="52">
        <f>G92+M92</f>
        <v>136289341</v>
      </c>
      <c r="O92" s="6"/>
      <c r="P92" s="6"/>
      <c r="Q92" s="6"/>
      <c r="R92" s="6"/>
      <c r="S92" s="6"/>
      <c r="T92" s="6"/>
      <c r="U92" s="6"/>
      <c r="V92" s="6"/>
      <c r="W92" s="6"/>
      <c r="X92" s="6"/>
      <c r="Y92" s="6"/>
      <c r="Z92" s="6"/>
    </row>
    <row r="93" spans="1:26" ht="12.75" customHeight="1">
      <c r="A93" s="184"/>
      <c r="B93" s="184"/>
      <c r="C93" s="189" t="s">
        <v>363</v>
      </c>
      <c r="D93" s="186">
        <v>2001798178</v>
      </c>
      <c r="E93" s="185">
        <f t="shared" ref="E93:I93" si="10">SUM(E91:E92)</f>
        <v>259139010.03000006</v>
      </c>
      <c r="F93" s="185">
        <f t="shared" si="10"/>
        <v>-3744983</v>
      </c>
      <c r="G93" s="185">
        <f t="shared" si="10"/>
        <v>2257192206.0299993</v>
      </c>
      <c r="H93" s="185">
        <f t="shared" si="10"/>
        <v>0</v>
      </c>
      <c r="I93" s="185">
        <f t="shared" si="10"/>
        <v>0</v>
      </c>
      <c r="J93" s="186">
        <v>-543837578</v>
      </c>
      <c r="K93" s="185">
        <f t="shared" ref="K93:N93" si="11">SUM(K91:K92)</f>
        <v>-66117110.75000003</v>
      </c>
      <c r="L93" s="185">
        <f t="shared" si="11"/>
        <v>2166086</v>
      </c>
      <c r="M93" s="185">
        <f t="shared" si="11"/>
        <v>-607788603.74999988</v>
      </c>
      <c r="N93" s="185">
        <f t="shared" si="11"/>
        <v>1649403602.2800002</v>
      </c>
      <c r="O93" s="6"/>
      <c r="P93" s="6"/>
      <c r="Q93" s="6"/>
      <c r="R93" s="6"/>
      <c r="S93" s="6"/>
      <c r="T93" s="6"/>
      <c r="U93" s="6"/>
      <c r="V93" s="6"/>
      <c r="W93" s="6"/>
      <c r="X93" s="6"/>
      <c r="Y93" s="6"/>
      <c r="Z93" s="6"/>
    </row>
    <row r="94" spans="1:26" ht="12.75" customHeight="1">
      <c r="A94" s="184"/>
      <c r="B94" s="184"/>
      <c r="C94" s="686" t="s">
        <v>364</v>
      </c>
      <c r="D94" s="656"/>
      <c r="E94" s="656"/>
      <c r="F94" s="656"/>
      <c r="G94" s="656"/>
      <c r="H94" s="656"/>
      <c r="I94" s="656"/>
      <c r="J94" s="657"/>
      <c r="K94" s="60"/>
      <c r="L94" s="183"/>
      <c r="M94" s="183"/>
      <c r="N94" s="183"/>
      <c r="O94" s="6"/>
      <c r="P94" s="6"/>
      <c r="Q94" s="6"/>
      <c r="R94" s="6"/>
      <c r="S94" s="6"/>
      <c r="T94" s="6"/>
      <c r="U94" s="6"/>
      <c r="V94" s="6"/>
      <c r="W94" s="6"/>
      <c r="X94" s="6"/>
      <c r="Y94" s="6"/>
      <c r="Z94" s="6"/>
    </row>
    <row r="95" spans="1:26" ht="12.75" customHeight="1">
      <c r="A95" s="184"/>
      <c r="B95" s="184"/>
      <c r="C95" s="686" t="s">
        <v>144</v>
      </c>
      <c r="D95" s="656"/>
      <c r="E95" s="656"/>
      <c r="F95" s="656"/>
      <c r="G95" s="656"/>
      <c r="H95" s="656"/>
      <c r="I95" s="656"/>
      <c r="J95" s="657"/>
      <c r="K95" s="185">
        <f>K93+K94</f>
        <v>-66117110.75000003</v>
      </c>
      <c r="L95" s="183"/>
      <c r="M95" s="183"/>
      <c r="N95" s="183"/>
      <c r="O95" s="6"/>
      <c r="P95" s="6"/>
      <c r="Q95" s="6"/>
      <c r="R95" s="6"/>
      <c r="S95" s="6"/>
      <c r="T95" s="6"/>
      <c r="U95" s="6"/>
      <c r="V95" s="6"/>
      <c r="W95" s="6"/>
      <c r="X95" s="6"/>
      <c r="Y95" s="6"/>
      <c r="Z95" s="6"/>
    </row>
    <row r="96" spans="1:26" ht="12.75" customHeight="1">
      <c r="A96" s="160"/>
      <c r="B96" s="160"/>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160"/>
      <c r="B97" s="160"/>
      <c r="C97" s="6"/>
      <c r="D97" s="6"/>
      <c r="E97" s="6"/>
      <c r="F97" s="6"/>
      <c r="G97" s="6"/>
      <c r="H97" s="6"/>
      <c r="I97" s="6"/>
      <c r="J97" s="6" t="s">
        <v>365</v>
      </c>
      <c r="K97" s="6"/>
      <c r="L97" s="6"/>
      <c r="M97" s="6"/>
      <c r="N97" s="6"/>
      <c r="O97" s="6"/>
      <c r="P97" s="6"/>
      <c r="Q97" s="6"/>
      <c r="R97" s="6"/>
      <c r="S97" s="6"/>
      <c r="T97" s="6"/>
      <c r="U97" s="6"/>
      <c r="V97" s="6"/>
      <c r="W97" s="6"/>
      <c r="X97" s="6"/>
      <c r="Y97" s="6"/>
      <c r="Z97" s="6"/>
    </row>
    <row r="98" spans="1:26" ht="12.75" customHeight="1">
      <c r="A98" s="184">
        <v>10</v>
      </c>
      <c r="B98" s="184"/>
      <c r="C98" s="190" t="s">
        <v>366</v>
      </c>
      <c r="D98" s="191"/>
      <c r="E98" s="191"/>
      <c r="F98" s="191"/>
      <c r="G98" s="191"/>
      <c r="H98" s="191"/>
      <c r="I98" s="191"/>
      <c r="J98" s="191" t="s">
        <v>366</v>
      </c>
      <c r="K98" s="191"/>
      <c r="L98" s="192"/>
      <c r="M98" s="6"/>
      <c r="N98" s="6"/>
      <c r="O98" s="6"/>
      <c r="P98" s="6"/>
      <c r="Q98" s="6"/>
      <c r="R98" s="6"/>
      <c r="S98" s="6"/>
      <c r="T98" s="6"/>
      <c r="U98" s="6"/>
      <c r="V98" s="6"/>
      <c r="W98" s="6"/>
      <c r="X98" s="6"/>
      <c r="Y98" s="6"/>
      <c r="Z98" s="6"/>
    </row>
    <row r="99" spans="1:26" ht="12.75" customHeight="1">
      <c r="A99" s="184">
        <v>8</v>
      </c>
      <c r="B99" s="184"/>
      <c r="C99" s="190" t="s">
        <v>344</v>
      </c>
      <c r="D99" s="191"/>
      <c r="E99" s="191"/>
      <c r="F99" s="191"/>
      <c r="G99" s="191"/>
      <c r="H99" s="191"/>
      <c r="I99" s="191"/>
      <c r="J99" s="191" t="s">
        <v>344</v>
      </c>
      <c r="K99" s="191"/>
      <c r="L99" s="192"/>
      <c r="M99" s="6"/>
      <c r="N99" s="6"/>
      <c r="O99" s="6"/>
      <c r="P99" s="6"/>
      <c r="Q99" s="6"/>
      <c r="R99" s="6"/>
      <c r="S99" s="6"/>
      <c r="T99" s="6"/>
      <c r="U99" s="6"/>
      <c r="V99" s="6"/>
      <c r="W99" s="6"/>
      <c r="X99" s="6"/>
      <c r="Y99" s="6"/>
      <c r="Z99" s="6"/>
    </row>
    <row r="100" spans="1:26" ht="12.75" customHeight="1">
      <c r="A100" s="184">
        <v>47</v>
      </c>
      <c r="B100" s="184"/>
      <c r="C100" s="190" t="s">
        <v>367</v>
      </c>
      <c r="D100" s="191"/>
      <c r="E100" s="191"/>
      <c r="F100" s="191"/>
      <c r="G100" s="191"/>
      <c r="H100" s="191"/>
      <c r="I100" s="191"/>
      <c r="J100" s="191" t="s">
        <v>367</v>
      </c>
      <c r="K100" s="191"/>
      <c r="L100" s="192"/>
      <c r="M100" s="6"/>
      <c r="N100" s="6"/>
      <c r="O100" s="6"/>
      <c r="P100" s="6"/>
      <c r="Q100" s="6"/>
      <c r="R100" s="6"/>
      <c r="S100" s="6"/>
      <c r="T100" s="6"/>
      <c r="U100" s="6"/>
      <c r="V100" s="6"/>
      <c r="W100" s="6"/>
      <c r="X100" s="6"/>
      <c r="Y100" s="6"/>
      <c r="Z100" s="6"/>
    </row>
    <row r="101" spans="1:26" ht="12.75" customHeight="1">
      <c r="A101" s="160"/>
      <c r="B101" s="160"/>
      <c r="C101" s="6"/>
      <c r="D101" s="6"/>
      <c r="E101" s="6"/>
      <c r="F101" s="6"/>
      <c r="G101" s="6"/>
      <c r="H101" s="6"/>
      <c r="I101" s="6"/>
      <c r="J101" s="685" t="s">
        <v>368</v>
      </c>
      <c r="K101" s="656"/>
      <c r="L101" s="194">
        <f>K95-L98-L99-L100</f>
        <v>-66117110.75000003</v>
      </c>
      <c r="M101" s="6"/>
      <c r="N101" s="6"/>
      <c r="O101" s="6"/>
      <c r="P101" s="6"/>
      <c r="Q101" s="6"/>
      <c r="R101" s="6"/>
      <c r="S101" s="6"/>
      <c r="T101" s="6"/>
      <c r="U101" s="6"/>
      <c r="V101" s="6"/>
      <c r="W101" s="6"/>
      <c r="X101" s="6"/>
      <c r="Y101" s="6"/>
      <c r="Z101" s="6"/>
    </row>
    <row r="102" spans="1:26" ht="12.75" customHeight="1">
      <c r="A102" s="160"/>
      <c r="B102" s="160"/>
      <c r="C102" s="6"/>
      <c r="D102" s="6"/>
      <c r="E102" s="195"/>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160"/>
      <c r="B103" s="160"/>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160"/>
      <c r="B104" s="160"/>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160"/>
      <c r="B105" s="160"/>
      <c r="C105" s="6"/>
      <c r="D105" s="6"/>
      <c r="E105" s="32" t="s">
        <v>303</v>
      </c>
      <c r="F105" s="163" t="s">
        <v>42</v>
      </c>
      <c r="G105" s="6"/>
      <c r="H105" s="6"/>
      <c r="I105" s="6"/>
      <c r="J105" s="6"/>
      <c r="K105" s="6"/>
      <c r="L105" s="6"/>
      <c r="M105" s="6"/>
      <c r="N105" s="6"/>
      <c r="O105" s="6"/>
      <c r="P105" s="6"/>
      <c r="Q105" s="6"/>
      <c r="R105" s="6"/>
      <c r="S105" s="6"/>
      <c r="T105" s="6"/>
      <c r="U105" s="6"/>
      <c r="V105" s="6"/>
      <c r="W105" s="6"/>
      <c r="X105" s="6"/>
      <c r="Y105" s="6"/>
      <c r="Z105" s="6"/>
    </row>
    <row r="106" spans="1:26" ht="12.75" customHeight="1">
      <c r="A106" s="160"/>
      <c r="B106" s="160"/>
      <c r="C106" s="6"/>
      <c r="D106" s="6"/>
      <c r="E106" s="32" t="s">
        <v>369</v>
      </c>
      <c r="F106" s="196">
        <f>TestYear+1</f>
        <v>2027</v>
      </c>
      <c r="G106" s="166"/>
      <c r="H106" s="167" t="b">
        <f>IF(F106=2014,4,IF(F106=2015,5,IF(F106=2016,6,IF(F106=2017,7,IF(F106=2018,8,IF(F106=2019,9,IF(F106=2020,10)))))))</f>
        <v>0</v>
      </c>
      <c r="I106" s="6"/>
      <c r="J106" s="6"/>
      <c r="K106" s="6"/>
      <c r="L106" s="6"/>
      <c r="M106" s="6"/>
      <c r="N106" s="6"/>
      <c r="O106" s="6"/>
      <c r="P106" s="6"/>
      <c r="Q106" s="6"/>
      <c r="R106" s="6"/>
      <c r="S106" s="6"/>
      <c r="T106" s="6"/>
      <c r="U106" s="6"/>
      <c r="V106" s="6"/>
      <c r="W106" s="6"/>
      <c r="X106" s="6"/>
      <c r="Y106" s="6"/>
      <c r="Z106" s="6"/>
    </row>
    <row r="107" spans="1:26" ht="12.75" customHeight="1">
      <c r="A107" s="160"/>
      <c r="B107" s="160"/>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160"/>
      <c r="B108" s="160"/>
      <c r="C108" s="6"/>
      <c r="D108" s="684" t="s">
        <v>305</v>
      </c>
      <c r="E108" s="656"/>
      <c r="F108" s="656"/>
      <c r="G108" s="656"/>
      <c r="H108" s="657"/>
      <c r="I108" s="6"/>
      <c r="J108" s="168"/>
      <c r="K108" s="169" t="s">
        <v>306</v>
      </c>
      <c r="L108" s="169"/>
      <c r="M108" s="170"/>
      <c r="N108" s="6"/>
      <c r="O108" s="6"/>
      <c r="P108" s="6"/>
      <c r="Q108" s="6"/>
      <c r="R108" s="6"/>
      <c r="S108" s="6"/>
      <c r="T108" s="6"/>
      <c r="U108" s="6"/>
      <c r="V108" s="6"/>
      <c r="W108" s="6"/>
      <c r="X108" s="6"/>
      <c r="Y108" s="6"/>
      <c r="Z108" s="6"/>
    </row>
    <row r="109" spans="1:26" ht="30" customHeight="1">
      <c r="A109" s="171" t="s">
        <v>370</v>
      </c>
      <c r="B109" s="171" t="s">
        <v>371</v>
      </c>
      <c r="C109" s="172" t="s">
        <v>372</v>
      </c>
      <c r="D109" s="171" t="s">
        <v>373</v>
      </c>
      <c r="E109" s="173" t="s">
        <v>374</v>
      </c>
      <c r="F109" s="173" t="s">
        <v>375</v>
      </c>
      <c r="G109" s="171" t="s">
        <v>313</v>
      </c>
      <c r="H109" s="171" t="s">
        <v>314</v>
      </c>
      <c r="I109" s="174"/>
      <c r="J109" s="171" t="s">
        <v>376</v>
      </c>
      <c r="K109" s="175" t="s">
        <v>316</v>
      </c>
      <c r="L109" s="175" t="s">
        <v>377</v>
      </c>
      <c r="M109" s="176" t="s">
        <v>313</v>
      </c>
      <c r="N109" s="171" t="s">
        <v>318</v>
      </c>
      <c r="O109" s="6"/>
      <c r="P109" s="6"/>
      <c r="Q109" s="6"/>
      <c r="R109" s="6"/>
      <c r="S109" s="6"/>
      <c r="T109" s="6"/>
      <c r="U109" s="6"/>
      <c r="V109" s="6"/>
      <c r="W109" s="6"/>
      <c r="X109" s="6"/>
      <c r="Y109" s="6"/>
      <c r="Z109" s="6"/>
    </row>
    <row r="110" spans="1:26" ht="25.5" customHeight="1">
      <c r="A110" s="171"/>
      <c r="B110" s="177">
        <v>1609</v>
      </c>
      <c r="C110" s="178" t="s">
        <v>319</v>
      </c>
      <c r="D110" s="52">
        <f t="shared" ref="D110:D150" si="12">G47</f>
        <v>88336764.950000003</v>
      </c>
      <c r="E110" s="47">
        <v>7642093.9000000004</v>
      </c>
      <c r="F110" s="47">
        <v>0</v>
      </c>
      <c r="G110" s="52">
        <f t="shared" ref="G110:G150" si="13">D110+E110+F110</f>
        <v>95978858.850000009</v>
      </c>
      <c r="H110" s="52">
        <v>0</v>
      </c>
      <c r="I110" s="179"/>
      <c r="J110" s="197">
        <f t="shared" ref="J110:J150" si="14">M47</f>
        <v>-13545322.25</v>
      </c>
      <c r="K110" s="47">
        <v>-2178717.94</v>
      </c>
      <c r="L110" s="47">
        <v>0</v>
      </c>
      <c r="M110" s="52">
        <f t="shared" ref="M110:M150" si="15">J110+K110+L110</f>
        <v>-15724040.189999999</v>
      </c>
      <c r="N110" s="52">
        <f t="shared" ref="N110:N150" si="16">G110+M110</f>
        <v>80254818.660000011</v>
      </c>
      <c r="O110" s="71"/>
      <c r="P110" s="6"/>
      <c r="Q110" s="6"/>
      <c r="R110" s="6" t="str">
        <f>'LDC Info'!$E$14 &amp; B110</f>
        <v>Hydro Ottawa Limited1609</v>
      </c>
      <c r="S110" s="6"/>
      <c r="T110" s="6"/>
      <c r="U110" s="6"/>
      <c r="V110" s="6"/>
      <c r="W110" s="6"/>
      <c r="X110" s="6"/>
      <c r="Y110" s="6"/>
      <c r="Z110" s="6"/>
    </row>
    <row r="111" spans="1:26" ht="12.75" customHeight="1">
      <c r="A111" s="177">
        <v>12</v>
      </c>
      <c r="B111" s="177">
        <v>1611</v>
      </c>
      <c r="C111" s="178" t="s">
        <v>320</v>
      </c>
      <c r="D111" s="52">
        <f t="shared" si="12"/>
        <v>110124834.81</v>
      </c>
      <c r="E111" s="47">
        <v>12914816.960000001</v>
      </c>
      <c r="F111" s="47">
        <v>0</v>
      </c>
      <c r="G111" s="52">
        <f t="shared" si="13"/>
        <v>123039651.77000001</v>
      </c>
      <c r="H111" s="52">
        <v>0</v>
      </c>
      <c r="I111" s="181"/>
      <c r="J111" s="197">
        <f t="shared" si="14"/>
        <v>-85213127.849999994</v>
      </c>
      <c r="K111" s="47">
        <v>-10411462.52</v>
      </c>
      <c r="L111" s="47">
        <v>0</v>
      </c>
      <c r="M111" s="52">
        <f t="shared" si="15"/>
        <v>-95624590.36999999</v>
      </c>
      <c r="N111" s="52">
        <f t="shared" si="16"/>
        <v>27415061.400000021</v>
      </c>
      <c r="O111" s="6"/>
      <c r="P111" s="6"/>
      <c r="Q111" s="6"/>
      <c r="R111" s="6" t="str">
        <f>'LDC Info'!$E$14 &amp; B111</f>
        <v>Hydro Ottawa Limited1611</v>
      </c>
      <c r="S111" s="6"/>
      <c r="T111" s="6"/>
      <c r="U111" s="6"/>
      <c r="V111" s="6"/>
      <c r="W111" s="6"/>
      <c r="X111" s="6"/>
      <c r="Y111" s="6"/>
      <c r="Z111" s="6"/>
    </row>
    <row r="112" spans="1:26" ht="12.75" customHeight="1">
      <c r="A112" s="177" t="s">
        <v>321</v>
      </c>
      <c r="B112" s="177">
        <v>1612</v>
      </c>
      <c r="C112" s="178" t="s">
        <v>322</v>
      </c>
      <c r="D112" s="52">
        <f t="shared" si="12"/>
        <v>3288911</v>
      </c>
      <c r="E112" s="47">
        <v>0</v>
      </c>
      <c r="F112" s="47">
        <v>0</v>
      </c>
      <c r="G112" s="52">
        <f t="shared" si="13"/>
        <v>3288911</v>
      </c>
      <c r="H112" s="52">
        <v>0</v>
      </c>
      <c r="I112" s="181"/>
      <c r="J112" s="197">
        <f t="shared" si="14"/>
        <v>-860112.23</v>
      </c>
      <c r="K112" s="47">
        <v>-79124.240000000005</v>
      </c>
      <c r="L112" s="47">
        <v>0</v>
      </c>
      <c r="M112" s="52">
        <f t="shared" si="15"/>
        <v>-939236.47</v>
      </c>
      <c r="N112" s="52">
        <f t="shared" si="16"/>
        <v>2349674.5300000003</v>
      </c>
      <c r="O112" s="6"/>
      <c r="P112" s="6"/>
      <c r="Q112" s="6"/>
      <c r="R112" s="6" t="str">
        <f>'LDC Info'!$E$14 &amp; B112</f>
        <v>Hydro Ottawa Limited1612</v>
      </c>
      <c r="S112" s="6"/>
      <c r="T112" s="6"/>
      <c r="U112" s="6"/>
      <c r="V112" s="6"/>
      <c r="W112" s="6"/>
      <c r="X112" s="6"/>
      <c r="Y112" s="6"/>
      <c r="Z112" s="6"/>
    </row>
    <row r="113" spans="1:26" ht="12.75" customHeight="1">
      <c r="A113" s="177" t="s">
        <v>267</v>
      </c>
      <c r="B113" s="177">
        <v>1805</v>
      </c>
      <c r="C113" s="178" t="s">
        <v>323</v>
      </c>
      <c r="D113" s="52">
        <f t="shared" si="12"/>
        <v>17576217</v>
      </c>
      <c r="E113" s="47">
        <v>205840.08</v>
      </c>
      <c r="F113" s="47">
        <v>0</v>
      </c>
      <c r="G113" s="52">
        <f t="shared" si="13"/>
        <v>17782057.079999998</v>
      </c>
      <c r="H113" s="52">
        <v>0</v>
      </c>
      <c r="I113" s="181"/>
      <c r="J113" s="197">
        <f t="shared" si="14"/>
        <v>0</v>
      </c>
      <c r="K113" s="47">
        <v>0</v>
      </c>
      <c r="L113" s="47">
        <v>0</v>
      </c>
      <c r="M113" s="52">
        <f t="shared" si="15"/>
        <v>0</v>
      </c>
      <c r="N113" s="52">
        <f t="shared" si="16"/>
        <v>17782057.079999998</v>
      </c>
      <c r="O113" s="6"/>
      <c r="P113" s="6"/>
      <c r="Q113" s="6"/>
      <c r="R113" s="6" t="str">
        <f>'LDC Info'!$E$14 &amp; B113</f>
        <v>Hydro Ottawa Limited1805</v>
      </c>
      <c r="S113" s="6"/>
      <c r="T113" s="6"/>
      <c r="U113" s="6"/>
      <c r="V113" s="6"/>
      <c r="W113" s="6"/>
      <c r="X113" s="6"/>
      <c r="Y113" s="6"/>
      <c r="Z113" s="6"/>
    </row>
    <row r="114" spans="1:26" ht="12.75" customHeight="1">
      <c r="A114" s="177">
        <v>47</v>
      </c>
      <c r="B114" s="177">
        <v>1808</v>
      </c>
      <c r="C114" s="178" t="s">
        <v>324</v>
      </c>
      <c r="D114" s="52">
        <f t="shared" si="12"/>
        <v>79313417.280000001</v>
      </c>
      <c r="E114" s="47">
        <v>21339131.989999998</v>
      </c>
      <c r="F114" s="47">
        <v>0</v>
      </c>
      <c r="G114" s="52">
        <f t="shared" si="13"/>
        <v>100652549.27</v>
      </c>
      <c r="H114" s="52">
        <v>0</v>
      </c>
      <c r="I114" s="181"/>
      <c r="J114" s="197">
        <f t="shared" si="14"/>
        <v>-17885486.690000001</v>
      </c>
      <c r="K114" s="47">
        <v>-2012824.83</v>
      </c>
      <c r="L114" s="47">
        <v>0</v>
      </c>
      <c r="M114" s="52">
        <f t="shared" si="15"/>
        <v>-19898311.520000003</v>
      </c>
      <c r="N114" s="52">
        <f t="shared" si="16"/>
        <v>80754237.75</v>
      </c>
      <c r="O114" s="6"/>
      <c r="P114" s="6"/>
      <c r="Q114" s="6"/>
      <c r="R114" s="6" t="str">
        <f>'LDC Info'!$E$14 &amp; B114</f>
        <v>Hydro Ottawa Limited1808</v>
      </c>
      <c r="S114" s="6"/>
      <c r="T114" s="6"/>
      <c r="U114" s="6"/>
      <c r="V114" s="6"/>
      <c r="W114" s="6"/>
      <c r="X114" s="6"/>
      <c r="Y114" s="6"/>
      <c r="Z114" s="6"/>
    </row>
    <row r="115" spans="1:26" ht="12.75" customHeight="1">
      <c r="A115" s="177">
        <v>13</v>
      </c>
      <c r="B115" s="177">
        <v>1810</v>
      </c>
      <c r="C115" s="178" t="s">
        <v>325</v>
      </c>
      <c r="D115" s="52">
        <f t="shared" si="12"/>
        <v>0</v>
      </c>
      <c r="E115" s="47">
        <v>0</v>
      </c>
      <c r="F115" s="47">
        <v>0</v>
      </c>
      <c r="G115" s="52">
        <f t="shared" si="13"/>
        <v>0</v>
      </c>
      <c r="H115" s="52">
        <v>0</v>
      </c>
      <c r="I115" s="181"/>
      <c r="J115" s="197">
        <f t="shared" si="14"/>
        <v>0</v>
      </c>
      <c r="K115" s="47">
        <v>0</v>
      </c>
      <c r="L115" s="47">
        <v>0</v>
      </c>
      <c r="M115" s="52">
        <f t="shared" si="15"/>
        <v>0</v>
      </c>
      <c r="N115" s="52">
        <f t="shared" si="16"/>
        <v>0</v>
      </c>
      <c r="O115" s="6"/>
      <c r="P115" s="6"/>
      <c r="Q115" s="6"/>
      <c r="R115" s="6" t="str">
        <f>'LDC Info'!$E$14 &amp; B115</f>
        <v>Hydro Ottawa Limited1810</v>
      </c>
      <c r="S115" s="6"/>
      <c r="T115" s="6"/>
      <c r="U115" s="6"/>
      <c r="V115" s="6"/>
      <c r="W115" s="6"/>
      <c r="X115" s="6"/>
      <c r="Y115" s="6"/>
      <c r="Z115" s="6"/>
    </row>
    <row r="116" spans="1:26" ht="12.75" customHeight="1">
      <c r="A116" s="177">
        <v>47</v>
      </c>
      <c r="B116" s="177">
        <v>1815</v>
      </c>
      <c r="C116" s="178" t="s">
        <v>326</v>
      </c>
      <c r="D116" s="52">
        <f t="shared" si="12"/>
        <v>188744346.88999999</v>
      </c>
      <c r="E116" s="47">
        <v>85721723.150000006</v>
      </c>
      <c r="F116" s="47">
        <v>-125472</v>
      </c>
      <c r="G116" s="52">
        <f t="shared" si="13"/>
        <v>274340598.03999996</v>
      </c>
      <c r="H116" s="52">
        <v>0</v>
      </c>
      <c r="I116" s="181"/>
      <c r="J116" s="197">
        <f t="shared" si="14"/>
        <v>-49060759.219999999</v>
      </c>
      <c r="K116" s="47">
        <v>-6917003.9800000004</v>
      </c>
      <c r="L116" s="47">
        <v>33930</v>
      </c>
      <c r="M116" s="52">
        <f t="shared" si="15"/>
        <v>-55943833.200000003</v>
      </c>
      <c r="N116" s="52">
        <f t="shared" si="16"/>
        <v>218396764.83999997</v>
      </c>
      <c r="O116" s="71"/>
      <c r="P116" s="6"/>
      <c r="Q116" s="6"/>
      <c r="R116" s="6" t="str">
        <f>'LDC Info'!$E$14 &amp; B116</f>
        <v>Hydro Ottawa Limited1815</v>
      </c>
      <c r="S116" s="6"/>
      <c r="T116" s="6"/>
      <c r="U116" s="6"/>
      <c r="V116" s="6"/>
      <c r="W116" s="6"/>
      <c r="X116" s="6"/>
      <c r="Y116" s="6"/>
      <c r="Z116" s="6"/>
    </row>
    <row r="117" spans="1:26" ht="12.75" customHeight="1">
      <c r="A117" s="177">
        <v>47</v>
      </c>
      <c r="B117" s="177">
        <v>1820</v>
      </c>
      <c r="C117" s="178" t="s">
        <v>327</v>
      </c>
      <c r="D117" s="52">
        <f t="shared" si="12"/>
        <v>163747202.91</v>
      </c>
      <c r="E117" s="47">
        <v>20908301.879999999</v>
      </c>
      <c r="F117" s="47">
        <v>-105269</v>
      </c>
      <c r="G117" s="52">
        <f t="shared" si="13"/>
        <v>184550235.78999999</v>
      </c>
      <c r="H117" s="52">
        <v>0</v>
      </c>
      <c r="I117" s="181"/>
      <c r="J117" s="197">
        <f t="shared" si="14"/>
        <v>-50665254.890000001</v>
      </c>
      <c r="K117" s="47">
        <v>-4823464.53</v>
      </c>
      <c r="L117" s="47">
        <v>71076</v>
      </c>
      <c r="M117" s="52">
        <f t="shared" si="15"/>
        <v>-55417643.420000002</v>
      </c>
      <c r="N117" s="52">
        <f t="shared" si="16"/>
        <v>129132592.36999999</v>
      </c>
      <c r="O117" s="6"/>
      <c r="P117" s="6"/>
      <c r="Q117" s="6"/>
      <c r="R117" s="6" t="str">
        <f>'LDC Info'!$E$14 &amp; B117</f>
        <v>Hydro Ottawa Limited1820</v>
      </c>
      <c r="S117" s="6"/>
      <c r="T117" s="6"/>
      <c r="U117" s="6"/>
      <c r="V117" s="6"/>
      <c r="W117" s="6"/>
      <c r="X117" s="6"/>
      <c r="Y117" s="6"/>
      <c r="Z117" s="6"/>
    </row>
    <row r="118" spans="1:26" ht="12.75" customHeight="1">
      <c r="A118" s="177">
        <v>47</v>
      </c>
      <c r="B118" s="177">
        <v>1825</v>
      </c>
      <c r="C118" s="178" t="s">
        <v>328</v>
      </c>
      <c r="D118" s="52">
        <f t="shared" si="12"/>
        <v>2400000</v>
      </c>
      <c r="E118" s="47">
        <v>4620080.92</v>
      </c>
      <c r="F118" s="47">
        <v>0</v>
      </c>
      <c r="G118" s="52">
        <f t="shared" si="13"/>
        <v>7020080.9199999999</v>
      </c>
      <c r="H118" s="52">
        <v>0</v>
      </c>
      <c r="I118" s="181"/>
      <c r="J118" s="197">
        <f t="shared" si="14"/>
        <v>-60000</v>
      </c>
      <c r="K118" s="47">
        <v>-235502.02</v>
      </c>
      <c r="L118" s="47">
        <v>0</v>
      </c>
      <c r="M118" s="52">
        <f t="shared" si="15"/>
        <v>-295502.02</v>
      </c>
      <c r="N118" s="52">
        <f t="shared" si="16"/>
        <v>6724578.9000000004</v>
      </c>
      <c r="O118" s="6"/>
      <c r="P118" s="6"/>
      <c r="Q118" s="6"/>
      <c r="R118" s="6" t="str">
        <f>'LDC Info'!$E$14 &amp; B118</f>
        <v>Hydro Ottawa Limited1825</v>
      </c>
      <c r="S118" s="6"/>
      <c r="T118" s="6"/>
      <c r="U118" s="6"/>
      <c r="V118" s="6"/>
      <c r="W118" s="6"/>
      <c r="X118" s="6"/>
      <c r="Y118" s="6"/>
      <c r="Z118" s="6"/>
    </row>
    <row r="119" spans="1:26" ht="12.75" customHeight="1">
      <c r="A119" s="177">
        <v>47</v>
      </c>
      <c r="B119" s="177">
        <v>1830</v>
      </c>
      <c r="C119" s="178" t="s">
        <v>329</v>
      </c>
      <c r="D119" s="52">
        <f t="shared" si="12"/>
        <v>232394312.41</v>
      </c>
      <c r="E119" s="47">
        <v>28436840.359999999</v>
      </c>
      <c r="F119" s="47">
        <v>-127943</v>
      </c>
      <c r="G119" s="52">
        <f t="shared" si="13"/>
        <v>260703209.76999998</v>
      </c>
      <c r="H119" s="52">
        <v>0</v>
      </c>
      <c r="I119" s="181"/>
      <c r="J119" s="197">
        <f t="shared" si="14"/>
        <v>-45882728.369999997</v>
      </c>
      <c r="K119" s="47">
        <v>-5843747.1500000004</v>
      </c>
      <c r="L119" s="47">
        <v>20837</v>
      </c>
      <c r="M119" s="52">
        <f t="shared" si="15"/>
        <v>-51705638.519999996</v>
      </c>
      <c r="N119" s="52">
        <f t="shared" si="16"/>
        <v>208997571.25</v>
      </c>
      <c r="O119" s="6"/>
      <c r="P119" s="6"/>
      <c r="Q119" s="6"/>
      <c r="R119" s="6" t="str">
        <f>'LDC Info'!$E$14 &amp; B119</f>
        <v>Hydro Ottawa Limited1830</v>
      </c>
      <c r="S119" s="6"/>
      <c r="T119" s="6"/>
      <c r="U119" s="6"/>
      <c r="V119" s="6"/>
      <c r="W119" s="6"/>
      <c r="X119" s="6"/>
      <c r="Y119" s="6"/>
      <c r="Z119" s="6"/>
    </row>
    <row r="120" spans="1:26" ht="12.75" customHeight="1">
      <c r="A120" s="177">
        <v>47</v>
      </c>
      <c r="B120" s="177">
        <v>1835</v>
      </c>
      <c r="C120" s="178" t="s">
        <v>330</v>
      </c>
      <c r="D120" s="52">
        <f t="shared" si="12"/>
        <v>215471417.25999999</v>
      </c>
      <c r="E120" s="47">
        <v>32000053.539999999</v>
      </c>
      <c r="F120" s="47">
        <v>-6881</v>
      </c>
      <c r="G120" s="52">
        <f t="shared" si="13"/>
        <v>247464589.79999998</v>
      </c>
      <c r="H120" s="52">
        <v>0</v>
      </c>
      <c r="I120" s="181"/>
      <c r="J120" s="197">
        <f t="shared" si="14"/>
        <v>-44184369.969999999</v>
      </c>
      <c r="K120" s="47">
        <v>-5734841.0899999999</v>
      </c>
      <c r="L120" s="47">
        <v>2438</v>
      </c>
      <c r="M120" s="52">
        <f t="shared" si="15"/>
        <v>-49916773.060000002</v>
      </c>
      <c r="N120" s="52">
        <f t="shared" si="16"/>
        <v>197547816.73999998</v>
      </c>
      <c r="O120" s="6"/>
      <c r="P120" s="6"/>
      <c r="Q120" s="6"/>
      <c r="R120" s="6" t="str">
        <f>'LDC Info'!$E$14 &amp; B120</f>
        <v>Hydro Ottawa Limited1835</v>
      </c>
      <c r="S120" s="6"/>
      <c r="T120" s="6"/>
      <c r="U120" s="6"/>
      <c r="V120" s="6"/>
      <c r="W120" s="6"/>
      <c r="X120" s="6"/>
      <c r="Y120" s="6"/>
      <c r="Z120" s="6"/>
    </row>
    <row r="121" spans="1:26" ht="12.75" customHeight="1">
      <c r="A121" s="177">
        <v>47</v>
      </c>
      <c r="B121" s="177">
        <v>1840</v>
      </c>
      <c r="C121" s="178" t="s">
        <v>331</v>
      </c>
      <c r="D121" s="52">
        <f t="shared" si="12"/>
        <v>553602740.39999998</v>
      </c>
      <c r="E121" s="47">
        <v>72139186.239999995</v>
      </c>
      <c r="F121" s="47">
        <v>-10000</v>
      </c>
      <c r="G121" s="52">
        <f t="shared" si="13"/>
        <v>625731926.63999999</v>
      </c>
      <c r="H121" s="52">
        <v>0</v>
      </c>
      <c r="I121" s="181"/>
      <c r="J121" s="197">
        <f t="shared" si="14"/>
        <v>-92626270.150000006</v>
      </c>
      <c r="K121" s="47">
        <v>-15142687.92</v>
      </c>
      <c r="L121" s="47">
        <v>304</v>
      </c>
      <c r="M121" s="52">
        <f t="shared" si="15"/>
        <v>-107768654.07000001</v>
      </c>
      <c r="N121" s="52">
        <f t="shared" si="16"/>
        <v>517963272.56999999</v>
      </c>
      <c r="O121" s="6"/>
      <c r="P121" s="6"/>
      <c r="Q121" s="6"/>
      <c r="R121" s="6" t="str">
        <f>'LDC Info'!$E$14 &amp; B121</f>
        <v>Hydro Ottawa Limited1840</v>
      </c>
      <c r="S121" s="6"/>
      <c r="T121" s="6"/>
      <c r="U121" s="6"/>
      <c r="V121" s="6"/>
      <c r="W121" s="6"/>
      <c r="X121" s="6"/>
      <c r="Y121" s="6"/>
      <c r="Z121" s="6"/>
    </row>
    <row r="122" spans="1:26" ht="12.75" customHeight="1">
      <c r="A122" s="177">
        <v>47</v>
      </c>
      <c r="B122" s="177">
        <v>1845</v>
      </c>
      <c r="C122" s="178" t="s">
        <v>332</v>
      </c>
      <c r="D122" s="52">
        <f t="shared" si="12"/>
        <v>325017346.55000001</v>
      </c>
      <c r="E122" s="47">
        <v>31525579.420000002</v>
      </c>
      <c r="F122" s="47">
        <v>-260241</v>
      </c>
      <c r="G122" s="52">
        <f t="shared" si="13"/>
        <v>356282684.97000003</v>
      </c>
      <c r="H122" s="52">
        <v>0</v>
      </c>
      <c r="I122" s="181"/>
      <c r="J122" s="197">
        <f t="shared" si="14"/>
        <v>-77893908.140000001</v>
      </c>
      <c r="K122" s="47">
        <v>-10246253.630000001</v>
      </c>
      <c r="L122" s="47">
        <v>112720</v>
      </c>
      <c r="M122" s="52">
        <f t="shared" si="15"/>
        <v>-88027441.769999996</v>
      </c>
      <c r="N122" s="52">
        <f t="shared" si="16"/>
        <v>268255243.20000005</v>
      </c>
      <c r="O122" s="6"/>
      <c r="P122" s="6"/>
      <c r="Q122" s="6"/>
      <c r="R122" s="6" t="str">
        <f>'LDC Info'!$E$14 &amp; B122</f>
        <v>Hydro Ottawa Limited1845</v>
      </c>
      <c r="S122" s="6"/>
      <c r="T122" s="6"/>
      <c r="U122" s="6"/>
      <c r="V122" s="6"/>
      <c r="W122" s="6"/>
      <c r="X122" s="6"/>
      <c r="Y122" s="6"/>
      <c r="Z122" s="6"/>
    </row>
    <row r="123" spans="1:26" ht="12.75" customHeight="1">
      <c r="A123" s="177">
        <v>47</v>
      </c>
      <c r="B123" s="177">
        <v>1850</v>
      </c>
      <c r="C123" s="178" t="s">
        <v>333</v>
      </c>
      <c r="D123" s="52">
        <f t="shared" si="12"/>
        <v>173248009.80000001</v>
      </c>
      <c r="E123" s="47">
        <v>14567125.609999999</v>
      </c>
      <c r="F123" s="47">
        <v>-767496</v>
      </c>
      <c r="G123" s="52">
        <f t="shared" si="13"/>
        <v>187047639.41000003</v>
      </c>
      <c r="H123" s="52">
        <v>0</v>
      </c>
      <c r="I123" s="181"/>
      <c r="J123" s="197">
        <f t="shared" si="14"/>
        <v>-41107197.82</v>
      </c>
      <c r="K123" s="47">
        <v>-5391675.1799999997</v>
      </c>
      <c r="L123" s="47">
        <v>192465</v>
      </c>
      <c r="M123" s="52">
        <f t="shared" si="15"/>
        <v>-46306408</v>
      </c>
      <c r="N123" s="52">
        <f t="shared" si="16"/>
        <v>140741231.41000003</v>
      </c>
      <c r="O123" s="6"/>
      <c r="P123" s="6"/>
      <c r="Q123" s="6"/>
      <c r="R123" s="6" t="str">
        <f>'LDC Info'!$E$14 &amp; B123</f>
        <v>Hydro Ottawa Limited1850</v>
      </c>
      <c r="S123" s="6"/>
      <c r="T123" s="6"/>
      <c r="U123" s="6"/>
      <c r="V123" s="6"/>
      <c r="W123" s="6"/>
      <c r="X123" s="6"/>
      <c r="Y123" s="6"/>
      <c r="Z123" s="6"/>
    </row>
    <row r="124" spans="1:26" ht="12.75" customHeight="1">
      <c r="A124" s="177">
        <v>47</v>
      </c>
      <c r="B124" s="177">
        <v>1855</v>
      </c>
      <c r="C124" s="178" t="s">
        <v>334</v>
      </c>
      <c r="D124" s="52">
        <f t="shared" si="12"/>
        <v>114408751.62</v>
      </c>
      <c r="E124" s="47">
        <v>7381253.3200000003</v>
      </c>
      <c r="F124" s="47">
        <v>-16077</v>
      </c>
      <c r="G124" s="52">
        <f t="shared" si="13"/>
        <v>121773927.94</v>
      </c>
      <c r="H124" s="52">
        <v>0</v>
      </c>
      <c r="I124" s="181"/>
      <c r="J124" s="197">
        <f t="shared" si="14"/>
        <v>-25158123.850000001</v>
      </c>
      <c r="K124" s="47">
        <v>-2820681.82</v>
      </c>
      <c r="L124" s="47">
        <v>910</v>
      </c>
      <c r="M124" s="52">
        <f t="shared" si="15"/>
        <v>-27977895.670000002</v>
      </c>
      <c r="N124" s="52">
        <f t="shared" si="16"/>
        <v>93796032.269999996</v>
      </c>
      <c r="O124" s="6"/>
      <c r="P124" s="6"/>
      <c r="Q124" s="6"/>
      <c r="R124" s="6" t="str">
        <f>'LDC Info'!$E$14 &amp; B124</f>
        <v>Hydro Ottawa Limited1855</v>
      </c>
      <c r="S124" s="6"/>
      <c r="T124" s="6"/>
      <c r="U124" s="6"/>
      <c r="V124" s="6"/>
      <c r="W124" s="6"/>
      <c r="X124" s="6"/>
      <c r="Y124" s="6"/>
      <c r="Z124" s="6"/>
    </row>
    <row r="125" spans="1:26" ht="12.75" customHeight="1">
      <c r="A125" s="177">
        <v>47</v>
      </c>
      <c r="B125" s="177">
        <v>1860</v>
      </c>
      <c r="C125" s="178" t="s">
        <v>335</v>
      </c>
      <c r="D125" s="52">
        <f t="shared" si="12"/>
        <v>0</v>
      </c>
      <c r="E125" s="47">
        <v>0</v>
      </c>
      <c r="F125" s="47">
        <v>0</v>
      </c>
      <c r="G125" s="52">
        <f t="shared" si="13"/>
        <v>0</v>
      </c>
      <c r="H125" s="52">
        <v>0</v>
      </c>
      <c r="I125" s="181"/>
      <c r="J125" s="197">
        <f t="shared" si="14"/>
        <v>0</v>
      </c>
      <c r="K125" s="47">
        <v>0</v>
      </c>
      <c r="L125" s="47">
        <v>0</v>
      </c>
      <c r="M125" s="52">
        <f t="shared" si="15"/>
        <v>0</v>
      </c>
      <c r="N125" s="52">
        <f t="shared" si="16"/>
        <v>0</v>
      </c>
      <c r="O125" s="6"/>
      <c r="P125" s="6"/>
      <c r="Q125" s="6"/>
      <c r="R125" s="6" t="str">
        <f>'LDC Info'!$E$14 &amp; B125</f>
        <v>Hydro Ottawa Limited1860</v>
      </c>
      <c r="S125" s="6"/>
      <c r="T125" s="6"/>
      <c r="U125" s="6"/>
      <c r="V125" s="6"/>
      <c r="W125" s="6"/>
      <c r="X125" s="6"/>
      <c r="Y125" s="6"/>
      <c r="Z125" s="6"/>
    </row>
    <row r="126" spans="1:26" ht="12.75" customHeight="1">
      <c r="A126" s="177">
        <v>47</v>
      </c>
      <c r="B126" s="177">
        <v>1860</v>
      </c>
      <c r="C126" s="178" t="s">
        <v>336</v>
      </c>
      <c r="D126" s="52">
        <f t="shared" si="12"/>
        <v>89550365.769999996</v>
      </c>
      <c r="E126" s="47">
        <v>19206813.359999999</v>
      </c>
      <c r="F126" s="47">
        <v>-4140688</v>
      </c>
      <c r="G126" s="52">
        <f t="shared" si="13"/>
        <v>104616491.13</v>
      </c>
      <c r="H126" s="52">
        <v>0</v>
      </c>
      <c r="I126" s="181"/>
      <c r="J126" s="197">
        <f t="shared" si="14"/>
        <v>-45265952.380000003</v>
      </c>
      <c r="K126" s="47">
        <v>-4709058.47</v>
      </c>
      <c r="L126" s="47">
        <v>3209606</v>
      </c>
      <c r="M126" s="52">
        <f t="shared" si="15"/>
        <v>-46765404.850000001</v>
      </c>
      <c r="N126" s="52">
        <f t="shared" si="16"/>
        <v>57851086.279999994</v>
      </c>
      <c r="O126" s="6"/>
      <c r="P126" s="6"/>
      <c r="Q126" s="6"/>
      <c r="R126" s="6" t="str">
        <f>'LDC Info'!$E$14 &amp; B126</f>
        <v>Hydro Ottawa Limited1860</v>
      </c>
      <c r="S126" s="6"/>
      <c r="T126" s="6"/>
      <c r="U126" s="6"/>
      <c r="V126" s="6"/>
      <c r="W126" s="6"/>
      <c r="X126" s="6"/>
      <c r="Y126" s="6"/>
      <c r="Z126" s="6"/>
    </row>
    <row r="127" spans="1:26" ht="12.75" customHeight="1">
      <c r="A127" s="177" t="s">
        <v>267</v>
      </c>
      <c r="B127" s="177">
        <v>1905</v>
      </c>
      <c r="C127" s="178" t="s">
        <v>323</v>
      </c>
      <c r="D127" s="52">
        <f t="shared" si="12"/>
        <v>19740205</v>
      </c>
      <c r="E127" s="47">
        <v>0</v>
      </c>
      <c r="F127" s="47">
        <v>0</v>
      </c>
      <c r="G127" s="52">
        <f t="shared" si="13"/>
        <v>19740205</v>
      </c>
      <c r="H127" s="52">
        <v>0</v>
      </c>
      <c r="I127" s="181"/>
      <c r="J127" s="197">
        <f t="shared" si="14"/>
        <v>0</v>
      </c>
      <c r="K127" s="47">
        <v>0</v>
      </c>
      <c r="L127" s="47">
        <v>0</v>
      </c>
      <c r="M127" s="52">
        <f t="shared" si="15"/>
        <v>0</v>
      </c>
      <c r="N127" s="52">
        <f t="shared" si="16"/>
        <v>19740205</v>
      </c>
      <c r="O127" s="6"/>
      <c r="P127" s="6"/>
      <c r="Q127" s="6"/>
      <c r="R127" s="6" t="str">
        <f>'LDC Info'!$E$14 &amp; B127</f>
        <v>Hydro Ottawa Limited1905</v>
      </c>
      <c r="S127" s="6"/>
      <c r="T127" s="6"/>
      <c r="U127" s="6"/>
      <c r="V127" s="6"/>
      <c r="W127" s="6"/>
      <c r="X127" s="6"/>
      <c r="Y127" s="6"/>
      <c r="Z127" s="6"/>
    </row>
    <row r="128" spans="1:26" ht="12.75" customHeight="1">
      <c r="A128" s="177">
        <v>47</v>
      </c>
      <c r="B128" s="177">
        <v>1908</v>
      </c>
      <c r="C128" s="178" t="s">
        <v>337</v>
      </c>
      <c r="D128" s="52">
        <f t="shared" si="12"/>
        <v>75582306.489999995</v>
      </c>
      <c r="E128" s="47">
        <v>2468082.5099999998</v>
      </c>
      <c r="F128" s="47">
        <v>0</v>
      </c>
      <c r="G128" s="52">
        <f t="shared" si="13"/>
        <v>78050389</v>
      </c>
      <c r="H128" s="52">
        <v>0</v>
      </c>
      <c r="I128" s="181"/>
      <c r="J128" s="197">
        <f t="shared" si="14"/>
        <v>-17625843.219999999</v>
      </c>
      <c r="K128" s="47">
        <v>-2489613.27</v>
      </c>
      <c r="L128" s="47">
        <v>0</v>
      </c>
      <c r="M128" s="52">
        <f t="shared" si="15"/>
        <v>-20115456.489999998</v>
      </c>
      <c r="N128" s="52">
        <f t="shared" si="16"/>
        <v>57934932.510000005</v>
      </c>
      <c r="O128" s="6"/>
      <c r="P128" s="6"/>
      <c r="Q128" s="6"/>
      <c r="R128" s="6" t="str">
        <f>'LDC Info'!$E$14 &amp; B128</f>
        <v>Hydro Ottawa Limited1908</v>
      </c>
      <c r="S128" s="6"/>
      <c r="T128" s="6"/>
      <c r="U128" s="6"/>
      <c r="V128" s="6"/>
      <c r="W128" s="6"/>
      <c r="X128" s="6"/>
      <c r="Y128" s="6"/>
      <c r="Z128" s="6"/>
    </row>
    <row r="129" spans="1:26" ht="12.75" customHeight="1">
      <c r="A129" s="177">
        <v>13</v>
      </c>
      <c r="B129" s="177">
        <v>1910</v>
      </c>
      <c r="C129" s="178" t="s">
        <v>325</v>
      </c>
      <c r="D129" s="52">
        <f t="shared" si="12"/>
        <v>0</v>
      </c>
      <c r="E129" s="47">
        <v>0</v>
      </c>
      <c r="F129" s="47">
        <v>0</v>
      </c>
      <c r="G129" s="52">
        <f t="shared" si="13"/>
        <v>0</v>
      </c>
      <c r="H129" s="52">
        <v>0</v>
      </c>
      <c r="I129" s="181"/>
      <c r="J129" s="197">
        <f t="shared" si="14"/>
        <v>0</v>
      </c>
      <c r="K129" s="47">
        <v>0</v>
      </c>
      <c r="L129" s="47">
        <v>0</v>
      </c>
      <c r="M129" s="52">
        <f t="shared" si="15"/>
        <v>0</v>
      </c>
      <c r="N129" s="52">
        <f t="shared" si="16"/>
        <v>0</v>
      </c>
      <c r="O129" s="6"/>
      <c r="P129" s="6"/>
      <c r="Q129" s="6"/>
      <c r="R129" s="6" t="str">
        <f>'LDC Info'!$E$14 &amp; B129</f>
        <v>Hydro Ottawa Limited1910</v>
      </c>
      <c r="S129" s="6"/>
      <c r="T129" s="6"/>
      <c r="U129" s="6"/>
      <c r="V129" s="6"/>
      <c r="W129" s="6"/>
      <c r="X129" s="6"/>
      <c r="Y129" s="6"/>
      <c r="Z129" s="6"/>
    </row>
    <row r="130" spans="1:26" ht="12.75" customHeight="1">
      <c r="A130" s="177">
        <v>8</v>
      </c>
      <c r="B130" s="177">
        <v>1915</v>
      </c>
      <c r="C130" s="178" t="s">
        <v>338</v>
      </c>
      <c r="D130" s="52">
        <f t="shared" si="12"/>
        <v>4864787</v>
      </c>
      <c r="E130" s="47">
        <v>0</v>
      </c>
      <c r="F130" s="47">
        <v>0</v>
      </c>
      <c r="G130" s="52">
        <f t="shared" si="13"/>
        <v>4864787</v>
      </c>
      <c r="H130" s="52">
        <v>0</v>
      </c>
      <c r="I130" s="181"/>
      <c r="J130" s="197">
        <f t="shared" si="14"/>
        <v>-3675565.65</v>
      </c>
      <c r="K130" s="47">
        <v>-414554.48</v>
      </c>
      <c r="L130" s="47">
        <v>0</v>
      </c>
      <c r="M130" s="52">
        <f t="shared" si="15"/>
        <v>-4090120.13</v>
      </c>
      <c r="N130" s="52">
        <f t="shared" si="16"/>
        <v>774666.87000000011</v>
      </c>
      <c r="O130" s="6"/>
      <c r="P130" s="6"/>
      <c r="Q130" s="6"/>
      <c r="R130" s="6" t="str">
        <f>'LDC Info'!$E$14 &amp; B130</f>
        <v>Hydro Ottawa Limited1915</v>
      </c>
      <c r="S130" s="6"/>
      <c r="T130" s="6"/>
      <c r="U130" s="6"/>
      <c r="V130" s="6"/>
      <c r="W130" s="6"/>
      <c r="X130" s="6"/>
      <c r="Y130" s="6"/>
      <c r="Z130" s="6"/>
    </row>
    <row r="131" spans="1:26" ht="12.75" customHeight="1">
      <c r="A131" s="177">
        <v>8</v>
      </c>
      <c r="B131" s="177">
        <v>1915</v>
      </c>
      <c r="C131" s="178" t="s">
        <v>339</v>
      </c>
      <c r="D131" s="52">
        <f t="shared" si="12"/>
        <v>0</v>
      </c>
      <c r="E131" s="47">
        <v>0</v>
      </c>
      <c r="F131" s="47">
        <v>0</v>
      </c>
      <c r="G131" s="52">
        <f t="shared" si="13"/>
        <v>0</v>
      </c>
      <c r="H131" s="52">
        <v>0</v>
      </c>
      <c r="I131" s="181"/>
      <c r="J131" s="197">
        <f t="shared" si="14"/>
        <v>0</v>
      </c>
      <c r="K131" s="47">
        <v>0</v>
      </c>
      <c r="L131" s="47">
        <v>0</v>
      </c>
      <c r="M131" s="52">
        <f t="shared" si="15"/>
        <v>0</v>
      </c>
      <c r="N131" s="52">
        <f t="shared" si="16"/>
        <v>0</v>
      </c>
      <c r="O131" s="6"/>
      <c r="P131" s="6"/>
      <c r="Q131" s="6"/>
      <c r="R131" s="6" t="str">
        <f>'LDC Info'!$E$14 &amp; B131</f>
        <v>Hydro Ottawa Limited1915</v>
      </c>
      <c r="S131" s="6"/>
      <c r="T131" s="6"/>
      <c r="U131" s="6"/>
      <c r="V131" s="6"/>
      <c r="W131" s="6"/>
      <c r="X131" s="6"/>
      <c r="Y131" s="6"/>
      <c r="Z131" s="6"/>
    </row>
    <row r="132" spans="1:26" ht="12.75" customHeight="1">
      <c r="A132" s="177">
        <v>10</v>
      </c>
      <c r="B132" s="177">
        <v>1920</v>
      </c>
      <c r="C132" s="178" t="s">
        <v>340</v>
      </c>
      <c r="D132" s="52">
        <f t="shared" si="12"/>
        <v>0</v>
      </c>
      <c r="E132" s="47">
        <v>0</v>
      </c>
      <c r="F132" s="47">
        <v>0</v>
      </c>
      <c r="G132" s="52">
        <f t="shared" si="13"/>
        <v>0</v>
      </c>
      <c r="H132" s="52">
        <v>0</v>
      </c>
      <c r="I132" s="181"/>
      <c r="J132" s="197">
        <f t="shared" si="14"/>
        <v>0</v>
      </c>
      <c r="K132" s="47">
        <v>0</v>
      </c>
      <c r="L132" s="47">
        <v>0</v>
      </c>
      <c r="M132" s="52">
        <f t="shared" si="15"/>
        <v>0</v>
      </c>
      <c r="N132" s="52">
        <f t="shared" si="16"/>
        <v>0</v>
      </c>
      <c r="O132" s="6"/>
      <c r="P132" s="6"/>
      <c r="Q132" s="6"/>
      <c r="R132" s="6" t="str">
        <f>'LDC Info'!$E$14 &amp; B132</f>
        <v>Hydro Ottawa Limited1920</v>
      </c>
      <c r="S132" s="6"/>
      <c r="T132" s="6"/>
      <c r="U132" s="6"/>
      <c r="V132" s="6"/>
      <c r="W132" s="6"/>
      <c r="X132" s="6"/>
      <c r="Y132" s="6"/>
      <c r="Z132" s="6"/>
    </row>
    <row r="133" spans="1:26" ht="12.75" customHeight="1">
      <c r="A133" s="177">
        <v>45</v>
      </c>
      <c r="B133" s="177">
        <v>1920</v>
      </c>
      <c r="C133" s="178" t="s">
        <v>341</v>
      </c>
      <c r="D133" s="52">
        <f t="shared" si="12"/>
        <v>0</v>
      </c>
      <c r="E133" s="47">
        <v>0</v>
      </c>
      <c r="F133" s="47">
        <v>0</v>
      </c>
      <c r="G133" s="52">
        <f t="shared" si="13"/>
        <v>0</v>
      </c>
      <c r="H133" s="52">
        <v>0</v>
      </c>
      <c r="I133" s="181"/>
      <c r="J133" s="197">
        <f t="shared" si="14"/>
        <v>0</v>
      </c>
      <c r="K133" s="47">
        <v>0</v>
      </c>
      <c r="L133" s="47">
        <v>0</v>
      </c>
      <c r="M133" s="52">
        <f t="shared" si="15"/>
        <v>0</v>
      </c>
      <c r="N133" s="52">
        <f t="shared" si="16"/>
        <v>0</v>
      </c>
      <c r="O133" s="6"/>
      <c r="P133" s="6"/>
      <c r="Q133" s="6"/>
      <c r="R133" s="6" t="str">
        <f>'LDC Info'!$E$14 &amp; B133</f>
        <v>Hydro Ottawa Limited1920</v>
      </c>
      <c r="S133" s="6"/>
      <c r="T133" s="6"/>
      <c r="U133" s="6"/>
      <c r="V133" s="6"/>
      <c r="W133" s="6"/>
      <c r="X133" s="6"/>
      <c r="Y133" s="6"/>
      <c r="Z133" s="6"/>
    </row>
    <row r="134" spans="1:26" ht="12.75" customHeight="1">
      <c r="A134" s="177">
        <v>50</v>
      </c>
      <c r="B134" s="177">
        <v>1920</v>
      </c>
      <c r="C134" s="178" t="s">
        <v>342</v>
      </c>
      <c r="D134" s="52">
        <f t="shared" si="12"/>
        <v>27546017.16</v>
      </c>
      <c r="E134" s="47">
        <v>9434301.1699999999</v>
      </c>
      <c r="F134" s="47">
        <v>0</v>
      </c>
      <c r="G134" s="52">
        <f t="shared" si="13"/>
        <v>36980318.329999998</v>
      </c>
      <c r="H134" s="52">
        <v>0</v>
      </c>
      <c r="I134" s="181"/>
      <c r="J134" s="197">
        <f t="shared" si="14"/>
        <v>-17427890.969999999</v>
      </c>
      <c r="K134" s="47">
        <v>-2925504.08</v>
      </c>
      <c r="L134" s="47">
        <v>0</v>
      </c>
      <c r="M134" s="52">
        <f t="shared" si="15"/>
        <v>-20353395.049999997</v>
      </c>
      <c r="N134" s="52">
        <f t="shared" si="16"/>
        <v>16626923.280000001</v>
      </c>
      <c r="O134" s="6"/>
      <c r="P134" s="6"/>
      <c r="Q134" s="6"/>
      <c r="R134" s="6" t="str">
        <f>'LDC Info'!$E$14 &amp; B134</f>
        <v>Hydro Ottawa Limited1920</v>
      </c>
      <c r="S134" s="6"/>
      <c r="T134" s="6"/>
      <c r="U134" s="6"/>
      <c r="V134" s="6"/>
      <c r="W134" s="6"/>
      <c r="X134" s="6"/>
      <c r="Y134" s="6"/>
      <c r="Z134" s="6"/>
    </row>
    <row r="135" spans="1:26" ht="12.75" customHeight="1">
      <c r="A135" s="177">
        <v>10</v>
      </c>
      <c r="B135" s="177">
        <v>1930</v>
      </c>
      <c r="C135" s="178" t="s">
        <v>343</v>
      </c>
      <c r="D135" s="52">
        <f t="shared" si="12"/>
        <v>44228546.600000001</v>
      </c>
      <c r="E135" s="47">
        <v>11822439.039999999</v>
      </c>
      <c r="F135" s="47">
        <v>-482383</v>
      </c>
      <c r="G135" s="52">
        <f t="shared" si="13"/>
        <v>55568602.640000001</v>
      </c>
      <c r="H135" s="52">
        <v>0</v>
      </c>
      <c r="I135" s="181"/>
      <c r="J135" s="197">
        <f t="shared" si="14"/>
        <v>-17871969.140000001</v>
      </c>
      <c r="K135" s="47">
        <v>-3496618.23</v>
      </c>
      <c r="L135" s="47">
        <v>405385</v>
      </c>
      <c r="M135" s="52">
        <f t="shared" si="15"/>
        <v>-20963202.370000001</v>
      </c>
      <c r="N135" s="52">
        <f t="shared" si="16"/>
        <v>34605400.269999996</v>
      </c>
      <c r="O135" s="6"/>
      <c r="P135" s="6"/>
      <c r="Q135" s="6"/>
      <c r="R135" s="6" t="str">
        <f>'LDC Info'!$E$14 &amp; B135</f>
        <v>Hydro Ottawa Limited1930</v>
      </c>
      <c r="S135" s="6"/>
      <c r="T135" s="6"/>
      <c r="U135" s="6"/>
      <c r="V135" s="6"/>
      <c r="W135" s="6"/>
      <c r="X135" s="6"/>
      <c r="Y135" s="6"/>
      <c r="Z135" s="6"/>
    </row>
    <row r="136" spans="1:26" ht="12.75" customHeight="1">
      <c r="A136" s="177">
        <v>8</v>
      </c>
      <c r="B136" s="177">
        <v>1935</v>
      </c>
      <c r="C136" s="178" t="s">
        <v>344</v>
      </c>
      <c r="D136" s="52">
        <f t="shared" si="12"/>
        <v>696752</v>
      </c>
      <c r="E136" s="47">
        <v>0</v>
      </c>
      <c r="F136" s="47">
        <v>0</v>
      </c>
      <c r="G136" s="52">
        <f t="shared" si="13"/>
        <v>696752</v>
      </c>
      <c r="H136" s="52">
        <v>0</v>
      </c>
      <c r="I136" s="181"/>
      <c r="J136" s="197">
        <f t="shared" si="14"/>
        <v>-492750.23</v>
      </c>
      <c r="K136" s="47">
        <v>-69648.25</v>
      </c>
      <c r="L136" s="47">
        <v>0</v>
      </c>
      <c r="M136" s="52">
        <f t="shared" si="15"/>
        <v>-562398.48</v>
      </c>
      <c r="N136" s="52">
        <f t="shared" si="16"/>
        <v>134353.52000000002</v>
      </c>
      <c r="O136" s="6"/>
      <c r="P136" s="6"/>
      <c r="Q136" s="6"/>
      <c r="R136" s="6" t="str">
        <f>'LDC Info'!$E$14 &amp; B136</f>
        <v>Hydro Ottawa Limited1935</v>
      </c>
      <c r="S136" s="6"/>
      <c r="T136" s="6"/>
      <c r="U136" s="6"/>
      <c r="V136" s="6"/>
      <c r="W136" s="6"/>
      <c r="X136" s="6"/>
      <c r="Y136" s="6"/>
      <c r="Z136" s="6"/>
    </row>
    <row r="137" spans="1:26" ht="12.75" customHeight="1">
      <c r="A137" s="177">
        <v>8</v>
      </c>
      <c r="B137" s="177">
        <v>1940</v>
      </c>
      <c r="C137" s="178" t="s">
        <v>345</v>
      </c>
      <c r="D137" s="52">
        <f t="shared" si="12"/>
        <v>10275679.34</v>
      </c>
      <c r="E137" s="47">
        <v>845073.53</v>
      </c>
      <c r="F137" s="47">
        <v>0</v>
      </c>
      <c r="G137" s="52">
        <f t="shared" si="13"/>
        <v>11120752.869999999</v>
      </c>
      <c r="H137" s="52">
        <v>0</v>
      </c>
      <c r="I137" s="181"/>
      <c r="J137" s="197">
        <f t="shared" si="14"/>
        <v>-5515367.5099999998</v>
      </c>
      <c r="K137" s="47">
        <v>-558088.18000000005</v>
      </c>
      <c r="L137" s="47">
        <v>0</v>
      </c>
      <c r="M137" s="52">
        <f t="shared" si="15"/>
        <v>-6073455.6899999995</v>
      </c>
      <c r="N137" s="52">
        <f t="shared" si="16"/>
        <v>5047297.18</v>
      </c>
      <c r="O137" s="6"/>
      <c r="P137" s="6"/>
      <c r="Q137" s="6"/>
      <c r="R137" s="6" t="str">
        <f>'LDC Info'!$E$14 &amp; B137</f>
        <v>Hydro Ottawa Limited1940</v>
      </c>
      <c r="S137" s="6"/>
      <c r="T137" s="6"/>
      <c r="U137" s="6"/>
      <c r="V137" s="6"/>
      <c r="W137" s="6"/>
      <c r="X137" s="6"/>
      <c r="Y137" s="6"/>
      <c r="Z137" s="6"/>
    </row>
    <row r="138" spans="1:26" ht="12.75" customHeight="1">
      <c r="A138" s="177">
        <v>8</v>
      </c>
      <c r="B138" s="177">
        <v>1945</v>
      </c>
      <c r="C138" s="178" t="s">
        <v>346</v>
      </c>
      <c r="D138" s="52">
        <f t="shared" si="12"/>
        <v>359467</v>
      </c>
      <c r="E138" s="47">
        <v>0</v>
      </c>
      <c r="F138" s="47">
        <v>0</v>
      </c>
      <c r="G138" s="52">
        <f t="shared" si="13"/>
        <v>359467</v>
      </c>
      <c r="H138" s="52">
        <v>0</v>
      </c>
      <c r="I138" s="181"/>
      <c r="J138" s="197">
        <f t="shared" si="14"/>
        <v>-216916.43</v>
      </c>
      <c r="K138" s="47">
        <v>-15050.8</v>
      </c>
      <c r="L138" s="47">
        <v>0</v>
      </c>
      <c r="M138" s="52">
        <f t="shared" si="15"/>
        <v>-231967.22999999998</v>
      </c>
      <c r="N138" s="52">
        <f t="shared" si="16"/>
        <v>127499.77000000002</v>
      </c>
      <c r="O138" s="6"/>
      <c r="P138" s="6"/>
      <c r="Q138" s="6"/>
      <c r="R138" s="6" t="str">
        <f>'LDC Info'!$E$14 &amp; B138</f>
        <v>Hydro Ottawa Limited1945</v>
      </c>
      <c r="S138" s="6"/>
      <c r="T138" s="6"/>
      <c r="U138" s="6"/>
      <c r="V138" s="6"/>
      <c r="W138" s="6"/>
      <c r="X138" s="6"/>
      <c r="Y138" s="6"/>
      <c r="Z138" s="6"/>
    </row>
    <row r="139" spans="1:26" ht="12.75" customHeight="1">
      <c r="A139" s="177">
        <v>8</v>
      </c>
      <c r="B139" s="177">
        <v>1950</v>
      </c>
      <c r="C139" s="178" t="s">
        <v>347</v>
      </c>
      <c r="D139" s="52">
        <f t="shared" si="12"/>
        <v>2867741.65</v>
      </c>
      <c r="E139" s="47">
        <v>2384045.0699999998</v>
      </c>
      <c r="F139" s="47">
        <v>-39310</v>
      </c>
      <c r="G139" s="52">
        <f t="shared" si="13"/>
        <v>5212476.72</v>
      </c>
      <c r="H139" s="52">
        <v>0</v>
      </c>
      <c r="I139" s="181"/>
      <c r="J139" s="197">
        <f t="shared" si="14"/>
        <v>-890107.64</v>
      </c>
      <c r="K139" s="47">
        <v>-288251.49</v>
      </c>
      <c r="L139" s="47">
        <v>24890</v>
      </c>
      <c r="M139" s="52">
        <f t="shared" si="15"/>
        <v>-1153469.1299999999</v>
      </c>
      <c r="N139" s="52">
        <f t="shared" si="16"/>
        <v>4059007.59</v>
      </c>
      <c r="O139" s="6"/>
      <c r="P139" s="6"/>
      <c r="Q139" s="6"/>
      <c r="R139" s="6" t="str">
        <f>'LDC Info'!$E$14 &amp; B139</f>
        <v>Hydro Ottawa Limited1950</v>
      </c>
      <c r="S139" s="6"/>
      <c r="T139" s="6"/>
      <c r="U139" s="6"/>
      <c r="V139" s="6"/>
      <c r="W139" s="6"/>
      <c r="X139" s="6"/>
      <c r="Y139" s="6"/>
      <c r="Z139" s="6"/>
    </row>
    <row r="140" spans="1:26" ht="12.75" customHeight="1">
      <c r="A140" s="177">
        <v>8</v>
      </c>
      <c r="B140" s="177">
        <v>1955</v>
      </c>
      <c r="C140" s="178" t="s">
        <v>348</v>
      </c>
      <c r="D140" s="52">
        <f t="shared" si="12"/>
        <v>17535725.739999998</v>
      </c>
      <c r="E140" s="47">
        <v>2193938.39</v>
      </c>
      <c r="F140" s="47">
        <v>0</v>
      </c>
      <c r="G140" s="52">
        <f t="shared" si="13"/>
        <v>19729664.129999999</v>
      </c>
      <c r="H140" s="52">
        <v>0</v>
      </c>
      <c r="I140" s="181"/>
      <c r="J140" s="197">
        <f t="shared" si="14"/>
        <v>-13021507.529999999</v>
      </c>
      <c r="K140" s="47">
        <v>-623205.9</v>
      </c>
      <c r="L140" s="47">
        <v>0</v>
      </c>
      <c r="M140" s="52">
        <f t="shared" si="15"/>
        <v>-13644713.43</v>
      </c>
      <c r="N140" s="52">
        <f t="shared" si="16"/>
        <v>6084950.6999999993</v>
      </c>
      <c r="O140" s="6"/>
      <c r="P140" s="6"/>
      <c r="Q140" s="6"/>
      <c r="R140" s="6" t="str">
        <f>'LDC Info'!$E$14 &amp; B140</f>
        <v>Hydro Ottawa Limited1955</v>
      </c>
      <c r="S140" s="6"/>
      <c r="T140" s="6"/>
      <c r="U140" s="6"/>
      <c r="V140" s="6"/>
      <c r="W140" s="6"/>
      <c r="X140" s="6"/>
      <c r="Y140" s="6"/>
      <c r="Z140" s="6"/>
    </row>
    <row r="141" spans="1:26" ht="12.75" customHeight="1">
      <c r="A141" s="177">
        <v>8</v>
      </c>
      <c r="B141" s="177">
        <v>1955</v>
      </c>
      <c r="C141" s="178" t="s">
        <v>349</v>
      </c>
      <c r="D141" s="52">
        <f t="shared" si="12"/>
        <v>0</v>
      </c>
      <c r="E141" s="47">
        <v>0</v>
      </c>
      <c r="F141" s="47">
        <v>0</v>
      </c>
      <c r="G141" s="52">
        <f t="shared" si="13"/>
        <v>0</v>
      </c>
      <c r="H141" s="52">
        <v>0</v>
      </c>
      <c r="I141" s="181"/>
      <c r="J141" s="197">
        <f t="shared" si="14"/>
        <v>0</v>
      </c>
      <c r="K141" s="47">
        <v>0</v>
      </c>
      <c r="L141" s="47">
        <v>0</v>
      </c>
      <c r="M141" s="52">
        <f t="shared" si="15"/>
        <v>0</v>
      </c>
      <c r="N141" s="52">
        <f t="shared" si="16"/>
        <v>0</v>
      </c>
      <c r="O141" s="6"/>
      <c r="P141" s="6"/>
      <c r="Q141" s="6"/>
      <c r="R141" s="6" t="str">
        <f>'LDC Info'!$E$14 &amp; B141</f>
        <v>Hydro Ottawa Limited1955</v>
      </c>
      <c r="S141" s="6"/>
      <c r="T141" s="6"/>
      <c r="U141" s="6"/>
      <c r="V141" s="6"/>
      <c r="W141" s="6"/>
      <c r="X141" s="6"/>
      <c r="Y141" s="6"/>
      <c r="Z141" s="6"/>
    </row>
    <row r="142" spans="1:26" ht="12.75" customHeight="1">
      <c r="A142" s="177">
        <v>8</v>
      </c>
      <c r="B142" s="177">
        <v>1960</v>
      </c>
      <c r="C142" s="178" t="s">
        <v>350</v>
      </c>
      <c r="D142" s="52">
        <f t="shared" si="12"/>
        <v>559583.80000000005</v>
      </c>
      <c r="E142" s="47">
        <v>110649</v>
      </c>
      <c r="F142" s="47">
        <v>0</v>
      </c>
      <c r="G142" s="52">
        <f t="shared" si="13"/>
        <v>670232.80000000005</v>
      </c>
      <c r="H142" s="52">
        <v>0</v>
      </c>
      <c r="I142" s="181"/>
      <c r="J142" s="197">
        <f t="shared" si="14"/>
        <v>-236652.39</v>
      </c>
      <c r="K142" s="47">
        <v>-42925.13</v>
      </c>
      <c r="L142" s="47">
        <v>0</v>
      </c>
      <c r="M142" s="52">
        <f t="shared" si="15"/>
        <v>-279577.52</v>
      </c>
      <c r="N142" s="52">
        <f t="shared" si="16"/>
        <v>390655.28</v>
      </c>
      <c r="O142" s="6"/>
      <c r="P142" s="6"/>
      <c r="Q142" s="6"/>
      <c r="R142" s="6" t="str">
        <f>'LDC Info'!$E$14 &amp; B142</f>
        <v>Hydro Ottawa Limited1960</v>
      </c>
      <c r="S142" s="6"/>
      <c r="T142" s="6"/>
      <c r="U142" s="6"/>
      <c r="V142" s="6"/>
      <c r="W142" s="6"/>
      <c r="X142" s="6"/>
      <c r="Y142" s="6"/>
      <c r="Z142" s="6"/>
    </row>
    <row r="143" spans="1:26" ht="12.75" customHeight="1">
      <c r="A143" s="160">
        <v>47</v>
      </c>
      <c r="B143" s="177">
        <v>1970</v>
      </c>
      <c r="C143" s="178" t="s">
        <v>351</v>
      </c>
      <c r="D143" s="52">
        <f t="shared" si="12"/>
        <v>0</v>
      </c>
      <c r="E143" s="47">
        <v>0</v>
      </c>
      <c r="F143" s="47">
        <v>0</v>
      </c>
      <c r="G143" s="52">
        <f t="shared" si="13"/>
        <v>0</v>
      </c>
      <c r="H143" s="52">
        <v>0</v>
      </c>
      <c r="I143" s="181"/>
      <c r="J143" s="197">
        <f t="shared" si="14"/>
        <v>0</v>
      </c>
      <c r="K143" s="47">
        <v>0</v>
      </c>
      <c r="L143" s="47">
        <v>0</v>
      </c>
      <c r="M143" s="52">
        <f t="shared" si="15"/>
        <v>0</v>
      </c>
      <c r="N143" s="52">
        <f t="shared" si="16"/>
        <v>0</v>
      </c>
      <c r="O143" s="6"/>
      <c r="P143" s="6"/>
      <c r="Q143" s="6"/>
      <c r="R143" s="6" t="str">
        <f>'LDC Info'!$E$14 &amp; B143</f>
        <v>Hydro Ottawa Limited1970</v>
      </c>
      <c r="S143" s="6"/>
      <c r="T143" s="6"/>
      <c r="U143" s="6"/>
      <c r="V143" s="6"/>
      <c r="W143" s="6"/>
      <c r="X143" s="6"/>
      <c r="Y143" s="6"/>
      <c r="Z143" s="6"/>
    </row>
    <row r="144" spans="1:26" ht="12.75" customHeight="1">
      <c r="A144" s="177">
        <v>47</v>
      </c>
      <c r="B144" s="177">
        <v>1975</v>
      </c>
      <c r="C144" s="178" t="s">
        <v>352</v>
      </c>
      <c r="D144" s="52">
        <f t="shared" si="12"/>
        <v>0</v>
      </c>
      <c r="E144" s="47">
        <v>0</v>
      </c>
      <c r="F144" s="47">
        <v>0</v>
      </c>
      <c r="G144" s="52">
        <f t="shared" si="13"/>
        <v>0</v>
      </c>
      <c r="H144" s="52">
        <v>0</v>
      </c>
      <c r="I144" s="181"/>
      <c r="J144" s="197">
        <f t="shared" si="14"/>
        <v>0</v>
      </c>
      <c r="K144" s="47">
        <v>0</v>
      </c>
      <c r="L144" s="47">
        <v>0</v>
      </c>
      <c r="M144" s="52">
        <f t="shared" si="15"/>
        <v>0</v>
      </c>
      <c r="N144" s="52">
        <f t="shared" si="16"/>
        <v>0</v>
      </c>
      <c r="O144" s="6"/>
      <c r="P144" s="6"/>
      <c r="Q144" s="6"/>
      <c r="R144" s="6" t="str">
        <f>'LDC Info'!$E$14 &amp; B144</f>
        <v>Hydro Ottawa Limited1975</v>
      </c>
      <c r="S144" s="6"/>
      <c r="T144" s="6"/>
      <c r="U144" s="6"/>
      <c r="V144" s="6"/>
      <c r="W144" s="6"/>
      <c r="X144" s="6"/>
      <c r="Y144" s="6"/>
      <c r="Z144" s="6"/>
    </row>
    <row r="145" spans="1:26" ht="12.75" customHeight="1">
      <c r="A145" s="177">
        <v>47</v>
      </c>
      <c r="B145" s="177">
        <v>1980</v>
      </c>
      <c r="C145" s="178" t="s">
        <v>353</v>
      </c>
      <c r="D145" s="52">
        <f t="shared" si="12"/>
        <v>33412727.559999999</v>
      </c>
      <c r="E145" s="47">
        <v>4560077.93</v>
      </c>
      <c r="F145" s="47">
        <v>-42867</v>
      </c>
      <c r="G145" s="52">
        <f t="shared" si="13"/>
        <v>37929938.489999995</v>
      </c>
      <c r="H145" s="52">
        <v>0</v>
      </c>
      <c r="I145" s="181"/>
      <c r="J145" s="197">
        <f t="shared" si="14"/>
        <v>-15154105.870000001</v>
      </c>
      <c r="K145" s="47">
        <v>-1968897.72</v>
      </c>
      <c r="L145" s="47">
        <v>2567</v>
      </c>
      <c r="M145" s="52">
        <f t="shared" si="15"/>
        <v>-17120436.59</v>
      </c>
      <c r="N145" s="52">
        <f t="shared" si="16"/>
        <v>20809501.899999995</v>
      </c>
      <c r="O145" s="6"/>
      <c r="P145" s="6"/>
      <c r="Q145" s="6"/>
      <c r="R145" s="6" t="str">
        <f>'LDC Info'!$E$14 &amp; B145</f>
        <v>Hydro Ottawa Limited1980</v>
      </c>
      <c r="S145" s="6"/>
      <c r="T145" s="6"/>
      <c r="U145" s="6"/>
      <c r="V145" s="6"/>
      <c r="W145" s="6"/>
      <c r="X145" s="6"/>
      <c r="Y145" s="6"/>
      <c r="Z145" s="6"/>
    </row>
    <row r="146" spans="1:26" ht="12.75" customHeight="1">
      <c r="A146" s="177">
        <v>47</v>
      </c>
      <c r="B146" s="177">
        <v>1985</v>
      </c>
      <c r="C146" s="178" t="s">
        <v>354</v>
      </c>
      <c r="D146" s="52">
        <f t="shared" si="12"/>
        <v>900</v>
      </c>
      <c r="E146" s="47">
        <v>0</v>
      </c>
      <c r="F146" s="47">
        <v>0</v>
      </c>
      <c r="G146" s="52">
        <f t="shared" si="13"/>
        <v>900</v>
      </c>
      <c r="H146" s="52">
        <v>0</v>
      </c>
      <c r="I146" s="181"/>
      <c r="J146" s="197">
        <f t="shared" si="14"/>
        <v>-900</v>
      </c>
      <c r="K146" s="47">
        <v>0</v>
      </c>
      <c r="L146" s="47">
        <v>0</v>
      </c>
      <c r="M146" s="52">
        <f t="shared" si="15"/>
        <v>-900</v>
      </c>
      <c r="N146" s="52">
        <f t="shared" si="16"/>
        <v>0</v>
      </c>
      <c r="O146" s="6"/>
      <c r="P146" s="6"/>
      <c r="Q146" s="6"/>
      <c r="R146" s="6" t="str">
        <f>'LDC Info'!$E$14 &amp; B146</f>
        <v>Hydro Ottawa Limited1985</v>
      </c>
      <c r="S146" s="6"/>
      <c r="T146" s="6"/>
      <c r="U146" s="6"/>
      <c r="V146" s="6"/>
      <c r="W146" s="6"/>
      <c r="X146" s="6"/>
      <c r="Y146" s="6"/>
      <c r="Z146" s="6"/>
    </row>
    <row r="147" spans="1:26" ht="12.75" customHeight="1">
      <c r="A147" s="160">
        <v>47</v>
      </c>
      <c r="B147" s="177">
        <v>1990</v>
      </c>
      <c r="C147" s="182" t="s">
        <v>355</v>
      </c>
      <c r="D147" s="52">
        <f t="shared" si="12"/>
        <v>0</v>
      </c>
      <c r="E147" s="47">
        <v>0</v>
      </c>
      <c r="F147" s="47">
        <v>0</v>
      </c>
      <c r="G147" s="52">
        <f t="shared" si="13"/>
        <v>0</v>
      </c>
      <c r="H147" s="52">
        <v>0</v>
      </c>
      <c r="I147" s="181"/>
      <c r="J147" s="197">
        <f t="shared" si="14"/>
        <v>0</v>
      </c>
      <c r="K147" s="47">
        <v>0</v>
      </c>
      <c r="L147" s="47">
        <v>0</v>
      </c>
      <c r="M147" s="52">
        <f t="shared" si="15"/>
        <v>0</v>
      </c>
      <c r="N147" s="52">
        <f t="shared" si="16"/>
        <v>0</v>
      </c>
      <c r="O147" s="6"/>
      <c r="P147" s="6"/>
      <c r="Q147" s="6"/>
      <c r="R147" s="6" t="str">
        <f>'LDC Info'!$E$14 &amp; B147</f>
        <v>Hydro Ottawa Limited1990</v>
      </c>
      <c r="S147" s="6"/>
      <c r="T147" s="6"/>
      <c r="U147" s="6"/>
      <c r="V147" s="6"/>
      <c r="W147" s="6"/>
      <c r="X147" s="6"/>
      <c r="Y147" s="6"/>
      <c r="Z147" s="6"/>
    </row>
    <row r="148" spans="1:26" ht="12.75" customHeight="1">
      <c r="A148" s="177">
        <v>47</v>
      </c>
      <c r="B148" s="177">
        <v>1995</v>
      </c>
      <c r="C148" s="178" t="s">
        <v>356</v>
      </c>
      <c r="D148" s="52">
        <f t="shared" si="12"/>
        <v>0</v>
      </c>
      <c r="E148" s="47">
        <v>0</v>
      </c>
      <c r="F148" s="47">
        <v>0</v>
      </c>
      <c r="G148" s="52">
        <f t="shared" si="13"/>
        <v>0</v>
      </c>
      <c r="H148" s="52">
        <v>0</v>
      </c>
      <c r="I148" s="181"/>
      <c r="J148" s="197">
        <f t="shared" si="14"/>
        <v>0</v>
      </c>
      <c r="K148" s="47">
        <v>0</v>
      </c>
      <c r="L148" s="47">
        <v>0</v>
      </c>
      <c r="M148" s="52">
        <f t="shared" si="15"/>
        <v>0</v>
      </c>
      <c r="N148" s="52">
        <f t="shared" si="16"/>
        <v>0</v>
      </c>
      <c r="O148" s="6"/>
      <c r="P148" s="6"/>
      <c r="Q148" s="6"/>
      <c r="R148" s="6" t="str">
        <f>'LDC Info'!$E$14 &amp; B148</f>
        <v>Hydro Ottawa Limited1995</v>
      </c>
      <c r="S148" s="6"/>
      <c r="T148" s="6"/>
      <c r="U148" s="6"/>
      <c r="V148" s="6"/>
      <c r="W148" s="6"/>
      <c r="X148" s="6"/>
      <c r="Y148" s="6"/>
      <c r="Z148" s="6"/>
    </row>
    <row r="149" spans="1:26" ht="12.75" customHeight="1">
      <c r="A149" s="177">
        <v>47</v>
      </c>
      <c r="B149" s="177">
        <v>2440</v>
      </c>
      <c r="C149" s="178" t="s">
        <v>378</v>
      </c>
      <c r="D149" s="52">
        <f t="shared" si="12"/>
        <v>-461788352.95999998</v>
      </c>
      <c r="E149" s="47">
        <v>-83395302.700000003</v>
      </c>
      <c r="F149" s="47">
        <v>0</v>
      </c>
      <c r="G149" s="52">
        <f t="shared" si="13"/>
        <v>-545183655.65999997</v>
      </c>
      <c r="H149" s="52">
        <v>0</v>
      </c>
      <c r="I149" s="183"/>
      <c r="J149" s="197">
        <f t="shared" si="14"/>
        <v>70620507.650000006</v>
      </c>
      <c r="K149" s="47">
        <v>14033444.09</v>
      </c>
      <c r="L149" s="47">
        <v>0</v>
      </c>
      <c r="M149" s="52">
        <f t="shared" si="15"/>
        <v>84653951.74000001</v>
      </c>
      <c r="N149" s="52">
        <f t="shared" si="16"/>
        <v>-460529703.91999996</v>
      </c>
      <c r="O149" s="6"/>
      <c r="P149" s="6"/>
      <c r="Q149" s="6"/>
      <c r="R149" s="6" t="str">
        <f>'LDC Info'!$E$14 &amp; B149</f>
        <v>Hydro Ottawa Limited2440</v>
      </c>
      <c r="S149" s="6"/>
      <c r="T149" s="6"/>
      <c r="U149" s="6"/>
      <c r="V149" s="6"/>
      <c r="W149" s="6"/>
      <c r="X149" s="6"/>
      <c r="Y149" s="6"/>
      <c r="Z149" s="6"/>
    </row>
    <row r="150" spans="1:26" ht="12.75" customHeight="1">
      <c r="A150" s="184"/>
      <c r="B150" s="184">
        <v>2005</v>
      </c>
      <c r="C150" s="52" t="s">
        <v>379</v>
      </c>
      <c r="D150" s="52">
        <f t="shared" si="12"/>
        <v>0</v>
      </c>
      <c r="E150" s="47">
        <v>0</v>
      </c>
      <c r="F150" s="47">
        <v>0</v>
      </c>
      <c r="G150" s="52">
        <f t="shared" si="13"/>
        <v>0</v>
      </c>
      <c r="H150" s="52">
        <v>0</v>
      </c>
      <c r="I150" s="183"/>
      <c r="J150" s="197">
        <f t="shared" si="14"/>
        <v>0</v>
      </c>
      <c r="K150" s="47">
        <v>0</v>
      </c>
      <c r="L150" s="47">
        <v>0</v>
      </c>
      <c r="M150" s="52">
        <f t="shared" si="15"/>
        <v>0</v>
      </c>
      <c r="N150" s="52">
        <f t="shared" si="16"/>
        <v>0</v>
      </c>
      <c r="O150" s="6"/>
      <c r="P150" s="6"/>
      <c r="Q150" s="6"/>
      <c r="R150" s="6" t="str">
        <f>'LDC Info'!$E$14 &amp; B150</f>
        <v>Hydro Ottawa Limited2005</v>
      </c>
      <c r="S150" s="6"/>
      <c r="T150" s="6"/>
      <c r="U150" s="6"/>
      <c r="V150" s="6"/>
      <c r="W150" s="6"/>
      <c r="X150" s="6"/>
      <c r="Y150" s="6"/>
      <c r="Z150" s="6"/>
    </row>
    <row r="151" spans="1:26" ht="12.75" customHeight="1">
      <c r="A151" s="184"/>
      <c r="B151" s="184"/>
      <c r="C151" s="185" t="s">
        <v>114</v>
      </c>
      <c r="D151" s="185">
        <f t="shared" ref="D151:H151" si="17">SUM(D110:D150)</f>
        <v>2133106725.0299993</v>
      </c>
      <c r="E151" s="185">
        <f t="shared" si="17"/>
        <v>309032144.67000002</v>
      </c>
      <c r="F151" s="185">
        <f t="shared" si="17"/>
        <v>-6124627</v>
      </c>
      <c r="G151" s="185">
        <f t="shared" si="17"/>
        <v>2436014242.6999993</v>
      </c>
      <c r="H151" s="185">
        <f t="shared" si="17"/>
        <v>0</v>
      </c>
      <c r="I151" s="185"/>
      <c r="J151" s="185">
        <f t="shared" ref="J151:N151" si="18">SUM(J110:J150)</f>
        <v>-610917682.73999989</v>
      </c>
      <c r="K151" s="185">
        <f t="shared" si="18"/>
        <v>-75405958.75999999</v>
      </c>
      <c r="L151" s="185">
        <f t="shared" si="18"/>
        <v>4077128</v>
      </c>
      <c r="M151" s="185">
        <f t="shared" si="18"/>
        <v>-682246513.5</v>
      </c>
      <c r="N151" s="185">
        <f t="shared" si="18"/>
        <v>1753767729.1999998</v>
      </c>
      <c r="O151" s="6"/>
      <c r="P151" s="6"/>
      <c r="Q151" s="6"/>
      <c r="R151" s="6"/>
      <c r="S151" s="6"/>
      <c r="T151" s="6"/>
      <c r="U151" s="6"/>
      <c r="V151" s="6"/>
      <c r="W151" s="6"/>
      <c r="X151" s="6"/>
      <c r="Y151" s="6"/>
      <c r="Z151" s="6"/>
    </row>
    <row r="152" spans="1:26" ht="12.75" customHeight="1">
      <c r="A152" s="184"/>
      <c r="B152" s="184"/>
      <c r="C152" s="187" t="s">
        <v>380</v>
      </c>
      <c r="D152" s="52">
        <f t="shared" ref="D152:D153" si="19">G89</f>
        <v>0</v>
      </c>
      <c r="E152" s="60"/>
      <c r="F152" s="60"/>
      <c r="G152" s="52">
        <f t="shared" ref="G152:G153" si="20">D152+E152+F152</f>
        <v>0</v>
      </c>
      <c r="H152" s="52"/>
      <c r="I152" s="183"/>
      <c r="J152" s="197">
        <f t="shared" ref="J152:J153" si="21">M89</f>
        <v>0</v>
      </c>
      <c r="K152" s="60"/>
      <c r="L152" s="60"/>
      <c r="M152" s="52">
        <f t="shared" ref="M152:M153" si="22">J152+K152+L152</f>
        <v>0</v>
      </c>
      <c r="N152" s="52">
        <f t="shared" ref="N152:N153" si="23">G152+M152</f>
        <v>0</v>
      </c>
      <c r="O152" s="6"/>
      <c r="P152" s="6"/>
      <c r="Q152" s="6"/>
      <c r="R152" s="6"/>
      <c r="S152" s="6"/>
      <c r="T152" s="6"/>
      <c r="U152" s="6"/>
      <c r="V152" s="6"/>
      <c r="W152" s="6"/>
      <c r="X152" s="6"/>
      <c r="Y152" s="6"/>
      <c r="Z152" s="6"/>
    </row>
    <row r="153" spans="1:26" ht="12.75" customHeight="1">
      <c r="A153" s="184"/>
      <c r="B153" s="184"/>
      <c r="C153" s="188" t="s">
        <v>381</v>
      </c>
      <c r="D153" s="52">
        <f t="shared" si="19"/>
        <v>-12203860</v>
      </c>
      <c r="E153" s="47">
        <v>0</v>
      </c>
      <c r="F153" s="47">
        <v>0</v>
      </c>
      <c r="G153" s="52">
        <f t="shared" si="20"/>
        <v>-12203860</v>
      </c>
      <c r="H153" s="52"/>
      <c r="I153" s="183"/>
      <c r="J153" s="197">
        <f t="shared" si="21"/>
        <v>3129078.99</v>
      </c>
      <c r="K153" s="47">
        <v>408418</v>
      </c>
      <c r="L153" s="47">
        <v>0</v>
      </c>
      <c r="M153" s="52">
        <f t="shared" si="22"/>
        <v>3537496.99</v>
      </c>
      <c r="N153" s="52">
        <f t="shared" si="23"/>
        <v>-8666363.0099999998</v>
      </c>
      <c r="O153" s="6"/>
      <c r="P153" s="6"/>
      <c r="Q153" s="6"/>
      <c r="R153" s="6"/>
      <c r="S153" s="6"/>
      <c r="T153" s="6"/>
      <c r="U153" s="6"/>
      <c r="V153" s="6"/>
      <c r="W153" s="6"/>
      <c r="X153" s="6"/>
      <c r="Y153" s="6"/>
      <c r="Z153" s="6"/>
    </row>
    <row r="154" spans="1:26" ht="12.75" customHeight="1">
      <c r="A154" s="184"/>
      <c r="B154" s="184"/>
      <c r="C154" s="185" t="s">
        <v>361</v>
      </c>
      <c r="D154" s="185">
        <f t="shared" ref="D154:G154" si="24">SUM(D151:D153)</f>
        <v>2120902865.0299993</v>
      </c>
      <c r="E154" s="185">
        <f t="shared" si="24"/>
        <v>309032144.67000002</v>
      </c>
      <c r="F154" s="185">
        <f t="shared" si="24"/>
        <v>-6124627</v>
      </c>
      <c r="G154" s="185">
        <f t="shared" si="24"/>
        <v>2423810382.6999993</v>
      </c>
      <c r="H154" s="52"/>
      <c r="I154" s="185"/>
      <c r="J154" s="185">
        <f t="shared" ref="J154:N154" si="25">SUM(J151:J153)</f>
        <v>-607788603.74999988</v>
      </c>
      <c r="K154" s="185">
        <f t="shared" si="25"/>
        <v>-74997540.75999999</v>
      </c>
      <c r="L154" s="185">
        <f t="shared" si="25"/>
        <v>4077128</v>
      </c>
      <c r="M154" s="185">
        <f t="shared" si="25"/>
        <v>-678709016.50999999</v>
      </c>
      <c r="N154" s="185">
        <f t="shared" si="25"/>
        <v>1745101366.1899998</v>
      </c>
      <c r="O154" s="71"/>
      <c r="P154" s="6"/>
      <c r="Q154" s="6"/>
      <c r="R154" s="6"/>
      <c r="S154" s="6"/>
      <c r="T154" s="6"/>
      <c r="U154" s="6"/>
      <c r="V154" s="6"/>
      <c r="W154" s="6"/>
      <c r="X154" s="6"/>
      <c r="Y154" s="6"/>
      <c r="Z154" s="6"/>
    </row>
    <row r="155" spans="1:26" ht="12.75" customHeight="1">
      <c r="A155" s="184"/>
      <c r="B155" s="184"/>
      <c r="C155" s="189" t="s">
        <v>362</v>
      </c>
      <c r="D155" s="60">
        <f>G92</f>
        <v>136289341</v>
      </c>
      <c r="E155" s="47">
        <v>-26826530</v>
      </c>
      <c r="F155" s="60"/>
      <c r="G155" s="52">
        <f>D155+E155+F155</f>
        <v>109462811</v>
      </c>
      <c r="H155" s="52">
        <v>0</v>
      </c>
      <c r="I155" s="181"/>
      <c r="J155" s="183"/>
      <c r="K155" s="183"/>
      <c r="L155" s="183"/>
      <c r="M155" s="52">
        <f>J155+K155+L155</f>
        <v>0</v>
      </c>
      <c r="N155" s="52">
        <f>G155+M155</f>
        <v>109462811</v>
      </c>
      <c r="O155" s="6"/>
      <c r="P155" s="6"/>
      <c r="Q155" s="6"/>
      <c r="R155" s="6"/>
      <c r="S155" s="6"/>
      <c r="T155" s="6"/>
      <c r="U155" s="6"/>
      <c r="V155" s="6"/>
      <c r="W155" s="6"/>
      <c r="X155" s="6"/>
      <c r="Y155" s="6"/>
      <c r="Z155" s="6"/>
    </row>
    <row r="156" spans="1:26" ht="12.75" customHeight="1">
      <c r="A156" s="184"/>
      <c r="B156" s="184"/>
      <c r="C156" s="189" t="s">
        <v>363</v>
      </c>
      <c r="D156" s="185">
        <f t="shared" ref="D156:N156" si="26">SUM(D154:D155)</f>
        <v>2257192206.0299993</v>
      </c>
      <c r="E156" s="185">
        <f t="shared" si="26"/>
        <v>282205614.67000002</v>
      </c>
      <c r="F156" s="185">
        <f t="shared" si="26"/>
        <v>-6124627</v>
      </c>
      <c r="G156" s="185">
        <f t="shared" si="26"/>
        <v>2533273193.6999993</v>
      </c>
      <c r="H156" s="185">
        <f t="shared" si="26"/>
        <v>0</v>
      </c>
      <c r="I156" s="185">
        <f t="shared" si="26"/>
        <v>0</v>
      </c>
      <c r="J156" s="185">
        <f t="shared" si="26"/>
        <v>-607788603.74999988</v>
      </c>
      <c r="K156" s="185">
        <f t="shared" si="26"/>
        <v>-74997540.75999999</v>
      </c>
      <c r="L156" s="185">
        <f t="shared" si="26"/>
        <v>4077128</v>
      </c>
      <c r="M156" s="185">
        <f t="shared" si="26"/>
        <v>-678709016.50999999</v>
      </c>
      <c r="N156" s="185">
        <f t="shared" si="26"/>
        <v>1854564177.1899998</v>
      </c>
      <c r="O156" s="6"/>
      <c r="P156" s="6"/>
      <c r="Q156" s="6"/>
      <c r="R156" s="6"/>
      <c r="S156" s="6"/>
      <c r="T156" s="6"/>
      <c r="U156" s="6"/>
      <c r="V156" s="6"/>
      <c r="W156" s="6"/>
      <c r="X156" s="6"/>
      <c r="Y156" s="6"/>
      <c r="Z156" s="6"/>
    </row>
    <row r="157" spans="1:26" ht="12.75" customHeight="1">
      <c r="A157" s="184"/>
      <c r="B157" s="184"/>
      <c r="C157" s="686" t="s">
        <v>382</v>
      </c>
      <c r="D157" s="656"/>
      <c r="E157" s="656"/>
      <c r="F157" s="656"/>
      <c r="G157" s="656"/>
      <c r="H157" s="656"/>
      <c r="I157" s="656"/>
      <c r="J157" s="657"/>
      <c r="K157" s="60"/>
      <c r="L157" s="183"/>
      <c r="M157" s="183"/>
      <c r="N157" s="183"/>
      <c r="O157" s="6"/>
      <c r="P157" s="6"/>
      <c r="Q157" s="6"/>
      <c r="R157" s="6"/>
      <c r="S157" s="6"/>
      <c r="T157" s="6"/>
      <c r="U157" s="6"/>
      <c r="V157" s="6"/>
      <c r="W157" s="6"/>
      <c r="X157" s="6"/>
      <c r="Y157" s="6"/>
      <c r="Z157" s="6"/>
    </row>
    <row r="158" spans="1:26" ht="12.75" customHeight="1">
      <c r="A158" s="184"/>
      <c r="B158" s="184"/>
      <c r="C158" s="686" t="s">
        <v>144</v>
      </c>
      <c r="D158" s="656"/>
      <c r="E158" s="656"/>
      <c r="F158" s="656"/>
      <c r="G158" s="656"/>
      <c r="H158" s="656"/>
      <c r="I158" s="656"/>
      <c r="J158" s="657"/>
      <c r="K158" s="185">
        <f>K156+K157</f>
        <v>-74997540.75999999</v>
      </c>
      <c r="L158" s="183"/>
      <c r="M158" s="183"/>
      <c r="N158" s="183"/>
      <c r="O158" s="6"/>
      <c r="P158" s="6"/>
      <c r="Q158" s="6"/>
      <c r="R158" s="6"/>
      <c r="S158" s="6"/>
      <c r="T158" s="6"/>
      <c r="U158" s="6"/>
      <c r="V158" s="6"/>
      <c r="W158" s="6"/>
      <c r="X158" s="6"/>
      <c r="Y158" s="6"/>
      <c r="Z158" s="6"/>
    </row>
    <row r="159" spans="1:26" ht="12.75" customHeight="1">
      <c r="A159" s="160"/>
      <c r="B159" s="160"/>
      <c r="C159" s="183"/>
      <c r="D159" s="183"/>
      <c r="E159" s="183"/>
      <c r="F159" s="183"/>
      <c r="G159" s="183"/>
      <c r="H159" s="183"/>
      <c r="I159" s="183"/>
      <c r="J159" s="183"/>
      <c r="K159" s="183"/>
      <c r="L159" s="183"/>
      <c r="M159" s="183"/>
      <c r="N159" s="183"/>
      <c r="O159" s="6"/>
      <c r="P159" s="6"/>
      <c r="Q159" s="6"/>
      <c r="R159" s="6"/>
      <c r="S159" s="6"/>
      <c r="T159" s="6"/>
      <c r="U159" s="6"/>
      <c r="V159" s="6"/>
      <c r="W159" s="6"/>
      <c r="X159" s="6"/>
      <c r="Y159" s="6"/>
      <c r="Z159" s="6"/>
    </row>
    <row r="160" spans="1:26" ht="12.75" customHeight="1">
      <c r="A160" s="160"/>
      <c r="B160" s="160"/>
      <c r="C160" s="183"/>
      <c r="D160" s="183"/>
      <c r="E160" s="183"/>
      <c r="F160" s="183"/>
      <c r="G160" s="183"/>
      <c r="H160" s="183"/>
      <c r="I160" s="183"/>
      <c r="J160" s="183" t="s">
        <v>383</v>
      </c>
      <c r="K160" s="183"/>
      <c r="L160" s="183"/>
      <c r="M160" s="183"/>
      <c r="N160" s="183"/>
      <c r="O160" s="6"/>
      <c r="P160" s="6"/>
      <c r="Q160" s="6"/>
      <c r="R160" s="6"/>
      <c r="S160" s="6"/>
      <c r="T160" s="6"/>
      <c r="U160" s="6"/>
      <c r="V160" s="6"/>
      <c r="W160" s="6"/>
      <c r="X160" s="6"/>
      <c r="Y160" s="6"/>
      <c r="Z160" s="6"/>
    </row>
    <row r="161" spans="1:26" ht="12.75" customHeight="1">
      <c r="A161" s="184">
        <v>10</v>
      </c>
      <c r="B161" s="184"/>
      <c r="C161" s="198" t="s">
        <v>366</v>
      </c>
      <c r="D161" s="199"/>
      <c r="E161" s="199"/>
      <c r="F161" s="199"/>
      <c r="G161" s="199"/>
      <c r="H161" s="199"/>
      <c r="I161" s="199"/>
      <c r="J161" s="199" t="s">
        <v>366</v>
      </c>
      <c r="K161" s="199"/>
      <c r="L161" s="200"/>
      <c r="M161" s="183"/>
      <c r="N161" s="183"/>
      <c r="O161" s="6"/>
      <c r="P161" s="6"/>
      <c r="Q161" s="6"/>
      <c r="R161" s="6"/>
      <c r="S161" s="6"/>
      <c r="T161" s="6"/>
      <c r="U161" s="6"/>
      <c r="V161" s="6"/>
      <c r="W161" s="6"/>
      <c r="X161" s="6"/>
      <c r="Y161" s="6"/>
      <c r="Z161" s="6"/>
    </row>
    <row r="162" spans="1:26" ht="12.75" customHeight="1">
      <c r="A162" s="184">
        <v>8</v>
      </c>
      <c r="B162" s="184"/>
      <c r="C162" s="198" t="s">
        <v>344</v>
      </c>
      <c r="D162" s="199"/>
      <c r="E162" s="199"/>
      <c r="F162" s="199"/>
      <c r="G162" s="199"/>
      <c r="H162" s="199"/>
      <c r="I162" s="199"/>
      <c r="J162" s="199" t="s">
        <v>344</v>
      </c>
      <c r="K162" s="199"/>
      <c r="L162" s="200"/>
      <c r="M162" s="183"/>
      <c r="N162" s="183"/>
      <c r="O162" s="6"/>
      <c r="P162" s="6"/>
      <c r="Q162" s="6"/>
      <c r="R162" s="6"/>
      <c r="S162" s="6"/>
      <c r="T162" s="6"/>
      <c r="U162" s="6"/>
      <c r="V162" s="6"/>
      <c r="W162" s="6"/>
      <c r="X162" s="6"/>
      <c r="Y162" s="6"/>
      <c r="Z162" s="6"/>
    </row>
    <row r="163" spans="1:26" ht="12.75" customHeight="1">
      <c r="A163" s="184">
        <v>47</v>
      </c>
      <c r="B163" s="184"/>
      <c r="C163" s="198" t="s">
        <v>367</v>
      </c>
      <c r="D163" s="199"/>
      <c r="E163" s="199"/>
      <c r="F163" s="199"/>
      <c r="G163" s="199"/>
      <c r="H163" s="199"/>
      <c r="I163" s="199"/>
      <c r="J163" s="199" t="s">
        <v>367</v>
      </c>
      <c r="K163" s="199"/>
      <c r="L163" s="200"/>
      <c r="M163" s="183"/>
      <c r="N163" s="183"/>
      <c r="O163" s="6"/>
      <c r="P163" s="6"/>
      <c r="Q163" s="6"/>
      <c r="R163" s="6"/>
      <c r="S163" s="6"/>
      <c r="T163" s="6"/>
      <c r="U163" s="6"/>
      <c r="V163" s="6"/>
      <c r="W163" s="6"/>
      <c r="X163" s="6"/>
      <c r="Y163" s="6"/>
      <c r="Z163" s="6"/>
    </row>
    <row r="164" spans="1:26" ht="12.75" customHeight="1">
      <c r="A164" s="160"/>
      <c r="B164" s="160"/>
      <c r="C164" s="183"/>
      <c r="D164" s="183"/>
      <c r="E164" s="183"/>
      <c r="F164" s="183"/>
      <c r="G164" s="183"/>
      <c r="H164" s="183"/>
      <c r="I164" s="183"/>
      <c r="J164" s="687" t="s">
        <v>368</v>
      </c>
      <c r="K164" s="656"/>
      <c r="L164" s="194">
        <f>K158-L161-L162-L163</f>
        <v>-74997540.75999999</v>
      </c>
      <c r="M164" s="183"/>
      <c r="N164" s="183"/>
      <c r="O164" s="71"/>
      <c r="P164" s="6"/>
      <c r="Q164" s="6"/>
      <c r="R164" s="6"/>
      <c r="S164" s="6"/>
      <c r="T164" s="6"/>
      <c r="U164" s="6"/>
      <c r="V164" s="6"/>
      <c r="W164" s="6"/>
      <c r="X164" s="6"/>
      <c r="Y164" s="6"/>
      <c r="Z164" s="6"/>
    </row>
    <row r="165" spans="1:26" ht="12.75" customHeight="1">
      <c r="A165" s="160"/>
      <c r="B165" s="160"/>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160"/>
      <c r="B166" s="160"/>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160"/>
      <c r="B167" s="160"/>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160"/>
      <c r="B168" s="160"/>
      <c r="C168" s="6"/>
      <c r="D168" s="6"/>
      <c r="E168" s="32" t="s">
        <v>303</v>
      </c>
      <c r="F168" s="163" t="s">
        <v>42</v>
      </c>
      <c r="G168" s="6"/>
      <c r="H168" s="6"/>
      <c r="I168" s="6"/>
      <c r="J168" s="6"/>
      <c r="K168" s="6"/>
      <c r="L168" s="6"/>
      <c r="M168" s="6"/>
      <c r="N168" s="6"/>
      <c r="O168" s="6"/>
      <c r="P168" s="6"/>
      <c r="Q168" s="6"/>
      <c r="R168" s="6"/>
      <c r="S168" s="6"/>
      <c r="T168" s="6"/>
      <c r="U168" s="6"/>
      <c r="V168" s="6"/>
      <c r="W168" s="6"/>
      <c r="X168" s="6"/>
      <c r="Y168" s="6"/>
      <c r="Z168" s="6"/>
    </row>
    <row r="169" spans="1:26" ht="12.75" customHeight="1">
      <c r="A169" s="160"/>
      <c r="B169" s="160"/>
      <c r="C169" s="6"/>
      <c r="D169" s="6"/>
      <c r="E169" s="32" t="s">
        <v>369</v>
      </c>
      <c r="F169" s="196">
        <f>TestYear+2</f>
        <v>2028</v>
      </c>
      <c r="G169" s="166"/>
      <c r="H169" s="167" t="b">
        <f>IF(F169=2014,4,IF(F169=2015,5,IF(F169=2016,6,IF(F169=2017,7,IF(F169=2018,8,IF(F169=2019,9,IF(F169=2020,10)))))))</f>
        <v>0</v>
      </c>
      <c r="I169" s="6"/>
      <c r="J169" s="6"/>
      <c r="K169" s="6"/>
      <c r="L169" s="6"/>
      <c r="M169" s="6"/>
      <c r="N169" s="6"/>
      <c r="O169" s="6"/>
      <c r="P169" s="6"/>
      <c r="Q169" s="6"/>
      <c r="R169" s="6"/>
      <c r="S169" s="6"/>
      <c r="T169" s="6"/>
      <c r="U169" s="6"/>
      <c r="V169" s="6"/>
      <c r="W169" s="6"/>
      <c r="X169" s="6"/>
      <c r="Y169" s="6"/>
      <c r="Z169" s="6"/>
    </row>
    <row r="170" spans="1:26" ht="12.75" customHeight="1">
      <c r="A170" s="160"/>
      <c r="B170" s="160"/>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160"/>
      <c r="B171" s="160"/>
      <c r="C171" s="6"/>
      <c r="D171" s="684" t="s">
        <v>305</v>
      </c>
      <c r="E171" s="656"/>
      <c r="F171" s="656"/>
      <c r="G171" s="656"/>
      <c r="H171" s="657"/>
      <c r="I171" s="6"/>
      <c r="J171" s="168"/>
      <c r="K171" s="169" t="s">
        <v>306</v>
      </c>
      <c r="L171" s="169"/>
      <c r="M171" s="170"/>
      <c r="N171" s="6"/>
      <c r="O171" s="6"/>
      <c r="P171" s="6"/>
      <c r="Q171" s="6"/>
      <c r="R171" s="6"/>
      <c r="S171" s="6"/>
      <c r="T171" s="6"/>
      <c r="U171" s="6"/>
      <c r="V171" s="6"/>
      <c r="W171" s="6"/>
      <c r="X171" s="6"/>
      <c r="Y171" s="6"/>
      <c r="Z171" s="6"/>
    </row>
    <row r="172" spans="1:26" ht="30" customHeight="1">
      <c r="A172" s="171" t="s">
        <v>384</v>
      </c>
      <c r="B172" s="171" t="s">
        <v>385</v>
      </c>
      <c r="C172" s="172" t="s">
        <v>386</v>
      </c>
      <c r="D172" s="171" t="s">
        <v>387</v>
      </c>
      <c r="E172" s="173" t="s">
        <v>388</v>
      </c>
      <c r="F172" s="173" t="s">
        <v>389</v>
      </c>
      <c r="G172" s="171" t="s">
        <v>313</v>
      </c>
      <c r="H172" s="171" t="s">
        <v>314</v>
      </c>
      <c r="I172" s="174"/>
      <c r="J172" s="171" t="s">
        <v>390</v>
      </c>
      <c r="K172" s="175" t="s">
        <v>316</v>
      </c>
      <c r="L172" s="175" t="s">
        <v>391</v>
      </c>
      <c r="M172" s="176" t="s">
        <v>313</v>
      </c>
      <c r="N172" s="171" t="s">
        <v>318</v>
      </c>
      <c r="O172" s="6"/>
      <c r="P172" s="6"/>
      <c r="Q172" s="6"/>
      <c r="R172" s="6"/>
      <c r="S172" s="6"/>
      <c r="T172" s="6"/>
      <c r="U172" s="6"/>
      <c r="V172" s="6"/>
      <c r="W172" s="6"/>
      <c r="X172" s="6"/>
      <c r="Y172" s="6"/>
      <c r="Z172" s="6"/>
    </row>
    <row r="173" spans="1:26" ht="25.5" customHeight="1">
      <c r="A173" s="171"/>
      <c r="B173" s="177">
        <v>1609</v>
      </c>
      <c r="C173" s="178" t="s">
        <v>319</v>
      </c>
      <c r="D173" s="52">
        <f t="shared" ref="D173:D213" si="27">G110</f>
        <v>95978858.850000009</v>
      </c>
      <c r="E173" s="47">
        <v>41023720.890000001</v>
      </c>
      <c r="F173" s="47">
        <v>0</v>
      </c>
      <c r="G173" s="52">
        <f t="shared" ref="G173:G213" si="28">D173+E173+F173</f>
        <v>137002579.74000001</v>
      </c>
      <c r="H173" s="52">
        <v>0</v>
      </c>
      <c r="I173" s="179"/>
      <c r="J173" s="197">
        <f t="shared" ref="J173:J213" si="29">M110</f>
        <v>-15724040.189999999</v>
      </c>
      <c r="K173" s="47">
        <v>-2723453.34</v>
      </c>
      <c r="L173" s="47">
        <v>0</v>
      </c>
      <c r="M173" s="52">
        <f t="shared" ref="M173:M213" si="30">J173+K173+L173</f>
        <v>-18447493.530000001</v>
      </c>
      <c r="N173" s="52">
        <f t="shared" ref="N173:N213" si="31">G173+M173</f>
        <v>118555086.21000001</v>
      </c>
      <c r="O173" s="6"/>
      <c r="P173" s="6"/>
      <c r="Q173" s="6"/>
      <c r="R173" s="6" t="str">
        <f>'LDC Info'!$E$14 &amp; B173</f>
        <v>Hydro Ottawa Limited1609</v>
      </c>
      <c r="S173" s="6"/>
      <c r="T173" s="6"/>
      <c r="U173" s="6"/>
      <c r="V173" s="6"/>
      <c r="W173" s="6"/>
      <c r="X173" s="6"/>
      <c r="Y173" s="6"/>
      <c r="Z173" s="6"/>
    </row>
    <row r="174" spans="1:26" ht="12.75" customHeight="1">
      <c r="A174" s="177">
        <v>12</v>
      </c>
      <c r="B174" s="177">
        <v>1611</v>
      </c>
      <c r="C174" s="178" t="s">
        <v>320</v>
      </c>
      <c r="D174" s="52">
        <f t="shared" si="27"/>
        <v>123039651.77000001</v>
      </c>
      <c r="E174" s="47">
        <v>11698011.9</v>
      </c>
      <c r="F174" s="47">
        <v>0</v>
      </c>
      <c r="G174" s="52">
        <f t="shared" si="28"/>
        <v>134737663.67000002</v>
      </c>
      <c r="H174" s="52">
        <v>0</v>
      </c>
      <c r="I174" s="181"/>
      <c r="J174" s="197">
        <f t="shared" si="29"/>
        <v>-95624590.36999999</v>
      </c>
      <c r="K174" s="47">
        <v>-9025276.3000000007</v>
      </c>
      <c r="L174" s="47">
        <v>0</v>
      </c>
      <c r="M174" s="52">
        <f t="shared" si="30"/>
        <v>-104649866.66999999</v>
      </c>
      <c r="N174" s="52">
        <f t="shared" si="31"/>
        <v>30087797.00000003</v>
      </c>
      <c r="O174" s="6"/>
      <c r="P174" s="6"/>
      <c r="Q174" s="6"/>
      <c r="R174" s="6" t="str">
        <f>'LDC Info'!$E$14 &amp; B174</f>
        <v>Hydro Ottawa Limited1611</v>
      </c>
      <c r="S174" s="6"/>
      <c r="T174" s="6"/>
      <c r="U174" s="6"/>
      <c r="V174" s="6"/>
      <c r="W174" s="6"/>
      <c r="X174" s="6"/>
      <c r="Y174" s="6"/>
      <c r="Z174" s="6"/>
    </row>
    <row r="175" spans="1:26" ht="12.75" customHeight="1">
      <c r="A175" s="177" t="s">
        <v>321</v>
      </c>
      <c r="B175" s="177">
        <v>1612</v>
      </c>
      <c r="C175" s="178" t="s">
        <v>322</v>
      </c>
      <c r="D175" s="52">
        <f t="shared" si="27"/>
        <v>3288911</v>
      </c>
      <c r="E175" s="47">
        <v>0</v>
      </c>
      <c r="F175" s="47">
        <v>0</v>
      </c>
      <c r="G175" s="52">
        <f t="shared" si="28"/>
        <v>3288911</v>
      </c>
      <c r="H175" s="52">
        <v>0</v>
      </c>
      <c r="I175" s="181"/>
      <c r="J175" s="197">
        <f t="shared" si="29"/>
        <v>-939236.47</v>
      </c>
      <c r="K175" s="47">
        <v>-79338.25</v>
      </c>
      <c r="L175" s="47">
        <v>0</v>
      </c>
      <c r="M175" s="52">
        <f t="shared" si="30"/>
        <v>-1018574.72</v>
      </c>
      <c r="N175" s="52">
        <f t="shared" si="31"/>
        <v>2270336.2800000003</v>
      </c>
      <c r="O175" s="6"/>
      <c r="P175" s="6"/>
      <c r="Q175" s="6"/>
      <c r="R175" s="6" t="str">
        <f>'LDC Info'!$E$14 &amp; B175</f>
        <v>Hydro Ottawa Limited1612</v>
      </c>
      <c r="S175" s="6"/>
      <c r="T175" s="6"/>
      <c r="U175" s="6"/>
      <c r="V175" s="6"/>
      <c r="W175" s="6"/>
      <c r="X175" s="6"/>
      <c r="Y175" s="6"/>
      <c r="Z175" s="6"/>
    </row>
    <row r="176" spans="1:26" ht="12.75" customHeight="1">
      <c r="A176" s="177" t="s">
        <v>267</v>
      </c>
      <c r="B176" s="177">
        <v>1805</v>
      </c>
      <c r="C176" s="178" t="s">
        <v>323</v>
      </c>
      <c r="D176" s="52">
        <f t="shared" si="27"/>
        <v>17782057.079999998</v>
      </c>
      <c r="E176" s="47">
        <v>5739473.0999999996</v>
      </c>
      <c r="F176" s="47">
        <v>0</v>
      </c>
      <c r="G176" s="52">
        <f t="shared" si="28"/>
        <v>23521530.18</v>
      </c>
      <c r="H176" s="52">
        <v>0</v>
      </c>
      <c r="I176" s="181"/>
      <c r="J176" s="197">
        <f t="shared" si="29"/>
        <v>0</v>
      </c>
      <c r="K176" s="47">
        <v>0</v>
      </c>
      <c r="L176" s="47">
        <v>0</v>
      </c>
      <c r="M176" s="52">
        <f t="shared" si="30"/>
        <v>0</v>
      </c>
      <c r="N176" s="52">
        <f t="shared" si="31"/>
        <v>23521530.18</v>
      </c>
      <c r="O176" s="6"/>
      <c r="P176" s="6"/>
      <c r="Q176" s="6"/>
      <c r="R176" s="6" t="str">
        <f>'LDC Info'!$E$14 &amp; B176</f>
        <v>Hydro Ottawa Limited1805</v>
      </c>
      <c r="S176" s="6"/>
      <c r="T176" s="6"/>
      <c r="U176" s="6"/>
      <c r="V176" s="6"/>
      <c r="W176" s="6"/>
      <c r="X176" s="6"/>
      <c r="Y176" s="6"/>
      <c r="Z176" s="6"/>
    </row>
    <row r="177" spans="1:26" ht="12.75" customHeight="1">
      <c r="A177" s="177">
        <v>47</v>
      </c>
      <c r="B177" s="177">
        <v>1808</v>
      </c>
      <c r="C177" s="178" t="s">
        <v>324</v>
      </c>
      <c r="D177" s="52">
        <f t="shared" si="27"/>
        <v>100652549.27</v>
      </c>
      <c r="E177" s="47">
        <v>13083281.75</v>
      </c>
      <c r="F177" s="47">
        <v>0</v>
      </c>
      <c r="G177" s="52">
        <f t="shared" si="28"/>
        <v>113735831.02</v>
      </c>
      <c r="H177" s="52">
        <v>0</v>
      </c>
      <c r="I177" s="181"/>
      <c r="J177" s="197">
        <f t="shared" si="29"/>
        <v>-19898311.520000003</v>
      </c>
      <c r="K177" s="47">
        <v>-2286088.25</v>
      </c>
      <c r="L177" s="47">
        <v>0</v>
      </c>
      <c r="M177" s="52">
        <f t="shared" si="30"/>
        <v>-22184399.770000003</v>
      </c>
      <c r="N177" s="52">
        <f t="shared" si="31"/>
        <v>91551431.25</v>
      </c>
      <c r="O177" s="6"/>
      <c r="P177" s="6"/>
      <c r="Q177" s="6"/>
      <c r="R177" s="6" t="str">
        <f>'LDC Info'!$E$14 &amp; B177</f>
        <v>Hydro Ottawa Limited1808</v>
      </c>
      <c r="S177" s="6"/>
      <c r="T177" s="6"/>
      <c r="U177" s="6"/>
      <c r="V177" s="6"/>
      <c r="W177" s="6"/>
      <c r="X177" s="6"/>
      <c r="Y177" s="6"/>
      <c r="Z177" s="6"/>
    </row>
    <row r="178" spans="1:26" ht="12.75" customHeight="1">
      <c r="A178" s="177">
        <v>13</v>
      </c>
      <c r="B178" s="177">
        <v>1810</v>
      </c>
      <c r="C178" s="178" t="s">
        <v>325</v>
      </c>
      <c r="D178" s="52">
        <f t="shared" si="27"/>
        <v>0</v>
      </c>
      <c r="E178" s="47">
        <v>0</v>
      </c>
      <c r="F178" s="47">
        <v>0</v>
      </c>
      <c r="G178" s="52">
        <f t="shared" si="28"/>
        <v>0</v>
      </c>
      <c r="H178" s="52">
        <v>0</v>
      </c>
      <c r="I178" s="181"/>
      <c r="J178" s="197">
        <f t="shared" si="29"/>
        <v>0</v>
      </c>
      <c r="K178" s="47">
        <v>0</v>
      </c>
      <c r="L178" s="47">
        <v>0</v>
      </c>
      <c r="M178" s="52">
        <f t="shared" si="30"/>
        <v>0</v>
      </c>
      <c r="N178" s="52">
        <f t="shared" si="31"/>
        <v>0</v>
      </c>
      <c r="O178" s="6"/>
      <c r="P178" s="6"/>
      <c r="Q178" s="6"/>
      <c r="R178" s="6" t="str">
        <f>'LDC Info'!$E$14 &amp; B178</f>
        <v>Hydro Ottawa Limited1810</v>
      </c>
      <c r="S178" s="6"/>
      <c r="T178" s="6"/>
      <c r="U178" s="6"/>
      <c r="V178" s="6"/>
      <c r="W178" s="6"/>
      <c r="X178" s="6"/>
      <c r="Y178" s="6"/>
      <c r="Z178" s="6"/>
    </row>
    <row r="179" spans="1:26" ht="12.75" customHeight="1">
      <c r="A179" s="177">
        <v>47</v>
      </c>
      <c r="B179" s="177">
        <v>1815</v>
      </c>
      <c r="C179" s="178" t="s">
        <v>326</v>
      </c>
      <c r="D179" s="52">
        <f t="shared" si="27"/>
        <v>274340598.03999996</v>
      </c>
      <c r="E179" s="47">
        <v>65271600.670000002</v>
      </c>
      <c r="F179" s="47">
        <v>-125472</v>
      </c>
      <c r="G179" s="52">
        <f t="shared" si="28"/>
        <v>339486726.70999998</v>
      </c>
      <c r="H179" s="52">
        <v>0</v>
      </c>
      <c r="I179" s="181"/>
      <c r="J179" s="197">
        <f t="shared" si="29"/>
        <v>-55943833.200000003</v>
      </c>
      <c r="K179" s="47">
        <v>-8801387.1400000006</v>
      </c>
      <c r="L179" s="47">
        <v>33930</v>
      </c>
      <c r="M179" s="52">
        <f t="shared" si="30"/>
        <v>-64711290.340000004</v>
      </c>
      <c r="N179" s="52">
        <f t="shared" si="31"/>
        <v>274775436.37</v>
      </c>
      <c r="O179" s="71"/>
      <c r="P179" s="6"/>
      <c r="Q179" s="6"/>
      <c r="R179" s="6" t="str">
        <f>'LDC Info'!$E$14 &amp; B179</f>
        <v>Hydro Ottawa Limited1815</v>
      </c>
      <c r="S179" s="6"/>
      <c r="T179" s="6"/>
      <c r="U179" s="6"/>
      <c r="V179" s="6"/>
      <c r="W179" s="6"/>
      <c r="X179" s="6"/>
      <c r="Y179" s="6"/>
      <c r="Z179" s="6"/>
    </row>
    <row r="180" spans="1:26" ht="12.75" customHeight="1">
      <c r="A180" s="177">
        <v>47</v>
      </c>
      <c r="B180" s="177">
        <v>1820</v>
      </c>
      <c r="C180" s="178" t="s">
        <v>327</v>
      </c>
      <c r="D180" s="52">
        <f t="shared" si="27"/>
        <v>184550235.78999999</v>
      </c>
      <c r="E180" s="47">
        <v>12472088.189999999</v>
      </c>
      <c r="F180" s="47">
        <v>-105269</v>
      </c>
      <c r="G180" s="52">
        <f t="shared" si="28"/>
        <v>196917054.97999999</v>
      </c>
      <c r="H180" s="52">
        <v>0</v>
      </c>
      <c r="I180" s="181"/>
      <c r="J180" s="197">
        <f t="shared" si="29"/>
        <v>-55417643.420000002</v>
      </c>
      <c r="K180" s="47">
        <v>-5355191.97</v>
      </c>
      <c r="L180" s="47">
        <v>71076</v>
      </c>
      <c r="M180" s="52">
        <f t="shared" si="30"/>
        <v>-60701759.390000001</v>
      </c>
      <c r="N180" s="52">
        <f t="shared" si="31"/>
        <v>136215295.58999997</v>
      </c>
      <c r="O180" s="6"/>
      <c r="P180" s="6"/>
      <c r="Q180" s="6"/>
      <c r="R180" s="6" t="str">
        <f>'LDC Info'!$E$14 &amp; B180</f>
        <v>Hydro Ottawa Limited1820</v>
      </c>
      <c r="S180" s="6"/>
      <c r="T180" s="6"/>
      <c r="U180" s="6"/>
      <c r="V180" s="6"/>
      <c r="W180" s="6"/>
      <c r="X180" s="6"/>
      <c r="Y180" s="6"/>
      <c r="Z180" s="6"/>
    </row>
    <row r="181" spans="1:26" ht="12.75" customHeight="1">
      <c r="A181" s="177">
        <v>47</v>
      </c>
      <c r="B181" s="177">
        <v>1825</v>
      </c>
      <c r="C181" s="178" t="s">
        <v>328</v>
      </c>
      <c r="D181" s="52">
        <f t="shared" si="27"/>
        <v>7020080.9199999999</v>
      </c>
      <c r="E181" s="47">
        <v>7906479.8300000001</v>
      </c>
      <c r="F181" s="47">
        <v>0</v>
      </c>
      <c r="G181" s="52">
        <f t="shared" si="28"/>
        <v>14926560.75</v>
      </c>
      <c r="H181" s="52">
        <v>0</v>
      </c>
      <c r="I181" s="181"/>
      <c r="J181" s="197">
        <f t="shared" si="29"/>
        <v>-295502.02</v>
      </c>
      <c r="K181" s="47">
        <v>-548666.05000000005</v>
      </c>
      <c r="L181" s="47">
        <v>0</v>
      </c>
      <c r="M181" s="52">
        <f t="shared" si="30"/>
        <v>-844168.07000000007</v>
      </c>
      <c r="N181" s="52">
        <f t="shared" si="31"/>
        <v>14082392.68</v>
      </c>
      <c r="O181" s="6"/>
      <c r="P181" s="6"/>
      <c r="Q181" s="6"/>
      <c r="R181" s="6" t="str">
        <f>'LDC Info'!$E$14 &amp; B181</f>
        <v>Hydro Ottawa Limited1825</v>
      </c>
      <c r="S181" s="6"/>
      <c r="T181" s="6"/>
      <c r="U181" s="6"/>
      <c r="V181" s="6"/>
      <c r="W181" s="6"/>
      <c r="X181" s="6"/>
      <c r="Y181" s="6"/>
      <c r="Z181" s="6"/>
    </row>
    <row r="182" spans="1:26" ht="12.75" customHeight="1">
      <c r="A182" s="177">
        <v>47</v>
      </c>
      <c r="B182" s="177">
        <v>1830</v>
      </c>
      <c r="C182" s="178" t="s">
        <v>329</v>
      </c>
      <c r="D182" s="52">
        <f t="shared" si="27"/>
        <v>260703209.76999998</v>
      </c>
      <c r="E182" s="47">
        <v>25140244.600000001</v>
      </c>
      <c r="F182" s="47">
        <v>-127943</v>
      </c>
      <c r="G182" s="52">
        <f t="shared" si="28"/>
        <v>285715511.37</v>
      </c>
      <c r="H182" s="52">
        <v>0</v>
      </c>
      <c r="I182" s="181"/>
      <c r="J182" s="197">
        <f t="shared" si="29"/>
        <v>-51705638.519999996</v>
      </c>
      <c r="K182" s="47">
        <v>-6458481.0499999998</v>
      </c>
      <c r="L182" s="47">
        <v>20837</v>
      </c>
      <c r="M182" s="52">
        <f t="shared" si="30"/>
        <v>-58143282.569999993</v>
      </c>
      <c r="N182" s="52">
        <f t="shared" si="31"/>
        <v>227572228.80000001</v>
      </c>
      <c r="O182" s="6"/>
      <c r="P182" s="6"/>
      <c r="Q182" s="6"/>
      <c r="R182" s="6" t="str">
        <f>'LDC Info'!$E$14 &amp; B182</f>
        <v>Hydro Ottawa Limited1830</v>
      </c>
      <c r="S182" s="6"/>
      <c r="T182" s="6"/>
      <c r="U182" s="6"/>
      <c r="V182" s="6"/>
      <c r="W182" s="6"/>
      <c r="X182" s="6"/>
      <c r="Y182" s="6"/>
      <c r="Z182" s="6"/>
    </row>
    <row r="183" spans="1:26" ht="12.75" customHeight="1">
      <c r="A183" s="177">
        <v>47</v>
      </c>
      <c r="B183" s="177">
        <v>1835</v>
      </c>
      <c r="C183" s="178" t="s">
        <v>330</v>
      </c>
      <c r="D183" s="52">
        <f t="shared" si="27"/>
        <v>247464589.79999998</v>
      </c>
      <c r="E183" s="47">
        <v>28638861.559999999</v>
      </c>
      <c r="F183" s="47">
        <v>-6881</v>
      </c>
      <c r="G183" s="52">
        <f t="shared" si="28"/>
        <v>276096570.35999995</v>
      </c>
      <c r="H183" s="52">
        <v>0</v>
      </c>
      <c r="I183" s="181"/>
      <c r="J183" s="197">
        <f t="shared" si="29"/>
        <v>-49916773.060000002</v>
      </c>
      <c r="K183" s="47">
        <v>-6470932.6100000003</v>
      </c>
      <c r="L183" s="47">
        <v>2438</v>
      </c>
      <c r="M183" s="52">
        <f t="shared" si="30"/>
        <v>-56385267.670000002</v>
      </c>
      <c r="N183" s="52">
        <f t="shared" si="31"/>
        <v>219711302.68999994</v>
      </c>
      <c r="O183" s="6"/>
      <c r="P183" s="6"/>
      <c r="Q183" s="6"/>
      <c r="R183" s="6" t="str">
        <f>'LDC Info'!$E$14 &amp; B183</f>
        <v>Hydro Ottawa Limited1835</v>
      </c>
      <c r="S183" s="6"/>
      <c r="T183" s="6"/>
      <c r="U183" s="6"/>
      <c r="V183" s="6"/>
      <c r="W183" s="6"/>
      <c r="X183" s="6"/>
      <c r="Y183" s="6"/>
      <c r="Z183" s="6"/>
    </row>
    <row r="184" spans="1:26" ht="12.75" customHeight="1">
      <c r="A184" s="177">
        <v>47</v>
      </c>
      <c r="B184" s="177">
        <v>1840</v>
      </c>
      <c r="C184" s="178" t="s">
        <v>331</v>
      </c>
      <c r="D184" s="52">
        <f t="shared" si="27"/>
        <v>625731926.63999999</v>
      </c>
      <c r="E184" s="47">
        <v>72293666.739999995</v>
      </c>
      <c r="F184" s="47">
        <v>-10000</v>
      </c>
      <c r="G184" s="52">
        <f t="shared" si="28"/>
        <v>698015593.38</v>
      </c>
      <c r="H184" s="52">
        <v>0</v>
      </c>
      <c r="I184" s="181"/>
      <c r="J184" s="197">
        <f t="shared" si="29"/>
        <v>-107768654.07000001</v>
      </c>
      <c r="K184" s="47">
        <v>-16982629.41</v>
      </c>
      <c r="L184" s="47">
        <v>304</v>
      </c>
      <c r="M184" s="52">
        <f t="shared" si="30"/>
        <v>-124750979.48</v>
      </c>
      <c r="N184" s="52">
        <f t="shared" si="31"/>
        <v>573264613.89999998</v>
      </c>
      <c r="O184" s="6"/>
      <c r="P184" s="6"/>
      <c r="Q184" s="6"/>
      <c r="R184" s="6" t="str">
        <f>'LDC Info'!$E$14 &amp; B184</f>
        <v>Hydro Ottawa Limited1840</v>
      </c>
      <c r="S184" s="6"/>
      <c r="T184" s="6"/>
      <c r="U184" s="6"/>
      <c r="V184" s="6"/>
      <c r="W184" s="6"/>
      <c r="X184" s="6"/>
      <c r="Y184" s="6"/>
      <c r="Z184" s="6"/>
    </row>
    <row r="185" spans="1:26" ht="12.75" customHeight="1">
      <c r="A185" s="177">
        <v>47</v>
      </c>
      <c r="B185" s="177">
        <v>1845</v>
      </c>
      <c r="C185" s="178" t="s">
        <v>332</v>
      </c>
      <c r="D185" s="52">
        <f t="shared" si="27"/>
        <v>356282684.97000003</v>
      </c>
      <c r="E185" s="47">
        <v>37621312.729999997</v>
      </c>
      <c r="F185" s="47">
        <v>-260241</v>
      </c>
      <c r="G185" s="52">
        <f t="shared" si="28"/>
        <v>393643756.70000005</v>
      </c>
      <c r="H185" s="52">
        <v>0</v>
      </c>
      <c r="I185" s="181"/>
      <c r="J185" s="197">
        <f t="shared" si="29"/>
        <v>-88027441.769999996</v>
      </c>
      <c r="K185" s="47">
        <v>-11269597.550000001</v>
      </c>
      <c r="L185" s="47">
        <v>112720</v>
      </c>
      <c r="M185" s="52">
        <f t="shared" si="30"/>
        <v>-99184319.319999993</v>
      </c>
      <c r="N185" s="52">
        <f t="shared" si="31"/>
        <v>294459437.38000005</v>
      </c>
      <c r="O185" s="6"/>
      <c r="P185" s="6"/>
      <c r="Q185" s="6"/>
      <c r="R185" s="6" t="str">
        <f>'LDC Info'!$E$14 &amp; B185</f>
        <v>Hydro Ottawa Limited1845</v>
      </c>
      <c r="S185" s="6"/>
      <c r="T185" s="6"/>
      <c r="U185" s="6"/>
      <c r="V185" s="6"/>
      <c r="W185" s="6"/>
      <c r="X185" s="6"/>
      <c r="Y185" s="6"/>
      <c r="Z185" s="6"/>
    </row>
    <row r="186" spans="1:26" ht="12.75" customHeight="1">
      <c r="A186" s="177">
        <v>47</v>
      </c>
      <c r="B186" s="177">
        <v>1850</v>
      </c>
      <c r="C186" s="178" t="s">
        <v>333</v>
      </c>
      <c r="D186" s="52">
        <f t="shared" si="27"/>
        <v>187047639.41000003</v>
      </c>
      <c r="E186" s="47">
        <v>14781310.1</v>
      </c>
      <c r="F186" s="47">
        <v>-767496</v>
      </c>
      <c r="G186" s="52">
        <f t="shared" si="28"/>
        <v>201061453.51000002</v>
      </c>
      <c r="H186" s="52">
        <v>0</v>
      </c>
      <c r="I186" s="181"/>
      <c r="J186" s="197">
        <f t="shared" si="29"/>
        <v>-46306408</v>
      </c>
      <c r="K186" s="47">
        <v>-5785913.4500000002</v>
      </c>
      <c r="L186" s="47">
        <v>192465</v>
      </c>
      <c r="M186" s="52">
        <f t="shared" si="30"/>
        <v>-51899856.450000003</v>
      </c>
      <c r="N186" s="52">
        <f t="shared" si="31"/>
        <v>149161597.06</v>
      </c>
      <c r="O186" s="6"/>
      <c r="P186" s="6"/>
      <c r="Q186" s="6"/>
      <c r="R186" s="6" t="str">
        <f>'LDC Info'!$E$14 &amp; B186</f>
        <v>Hydro Ottawa Limited1850</v>
      </c>
      <c r="S186" s="6"/>
      <c r="T186" s="6"/>
      <c r="U186" s="6"/>
      <c r="V186" s="6"/>
      <c r="W186" s="6"/>
      <c r="X186" s="6"/>
      <c r="Y186" s="6"/>
      <c r="Z186" s="6"/>
    </row>
    <row r="187" spans="1:26" ht="12.75" customHeight="1">
      <c r="A187" s="177">
        <v>47</v>
      </c>
      <c r="B187" s="177">
        <v>1855</v>
      </c>
      <c r="C187" s="178" t="s">
        <v>334</v>
      </c>
      <c r="D187" s="52">
        <f t="shared" si="27"/>
        <v>121773927.94</v>
      </c>
      <c r="E187" s="47">
        <v>7313535.3899999997</v>
      </c>
      <c r="F187" s="47">
        <v>-16077</v>
      </c>
      <c r="G187" s="52">
        <f t="shared" si="28"/>
        <v>129071386.33</v>
      </c>
      <c r="H187" s="52">
        <v>0</v>
      </c>
      <c r="I187" s="181"/>
      <c r="J187" s="197">
        <f t="shared" si="29"/>
        <v>-27977895.670000002</v>
      </c>
      <c r="K187" s="47">
        <v>-2980728.54</v>
      </c>
      <c r="L187" s="47">
        <v>910</v>
      </c>
      <c r="M187" s="52">
        <f t="shared" si="30"/>
        <v>-30957714.210000001</v>
      </c>
      <c r="N187" s="52">
        <f t="shared" si="31"/>
        <v>98113672.120000005</v>
      </c>
      <c r="O187" s="6"/>
      <c r="P187" s="6"/>
      <c r="Q187" s="6"/>
      <c r="R187" s="6" t="str">
        <f>'LDC Info'!$E$14 &amp; B187</f>
        <v>Hydro Ottawa Limited1855</v>
      </c>
      <c r="S187" s="6"/>
      <c r="T187" s="6"/>
      <c r="U187" s="6"/>
      <c r="V187" s="6"/>
      <c r="W187" s="6"/>
      <c r="X187" s="6"/>
      <c r="Y187" s="6"/>
      <c r="Z187" s="6"/>
    </row>
    <row r="188" spans="1:26" ht="12.75" customHeight="1">
      <c r="A188" s="177">
        <v>47</v>
      </c>
      <c r="B188" s="177">
        <v>1860</v>
      </c>
      <c r="C188" s="178" t="s">
        <v>335</v>
      </c>
      <c r="D188" s="52">
        <f t="shared" si="27"/>
        <v>0</v>
      </c>
      <c r="E188" s="47">
        <v>0</v>
      </c>
      <c r="F188" s="47">
        <v>0</v>
      </c>
      <c r="G188" s="52">
        <f t="shared" si="28"/>
        <v>0</v>
      </c>
      <c r="H188" s="52">
        <v>0</v>
      </c>
      <c r="I188" s="181"/>
      <c r="J188" s="197">
        <f t="shared" si="29"/>
        <v>0</v>
      </c>
      <c r="K188" s="47">
        <v>0</v>
      </c>
      <c r="L188" s="47">
        <v>0</v>
      </c>
      <c r="M188" s="52">
        <f t="shared" si="30"/>
        <v>0</v>
      </c>
      <c r="N188" s="52">
        <f t="shared" si="31"/>
        <v>0</v>
      </c>
      <c r="O188" s="6"/>
      <c r="P188" s="6"/>
      <c r="Q188" s="6"/>
      <c r="R188" s="6" t="str">
        <f>'LDC Info'!$E$14 &amp; B188</f>
        <v>Hydro Ottawa Limited1860</v>
      </c>
      <c r="S188" s="6"/>
      <c r="T188" s="6"/>
      <c r="U188" s="6"/>
      <c r="V188" s="6"/>
      <c r="W188" s="6"/>
      <c r="X188" s="6"/>
      <c r="Y188" s="6"/>
      <c r="Z188" s="6"/>
    </row>
    <row r="189" spans="1:26" ht="12.75" customHeight="1">
      <c r="A189" s="177">
        <v>47</v>
      </c>
      <c r="B189" s="177">
        <v>1860</v>
      </c>
      <c r="C189" s="178" t="s">
        <v>336</v>
      </c>
      <c r="D189" s="52">
        <f t="shared" si="27"/>
        <v>104616491.13</v>
      </c>
      <c r="E189" s="47">
        <v>21158892.140000001</v>
      </c>
      <c r="F189" s="47">
        <v>-4616668</v>
      </c>
      <c r="G189" s="52">
        <f t="shared" si="28"/>
        <v>121158715.27</v>
      </c>
      <c r="H189" s="52">
        <v>0</v>
      </c>
      <c r="I189" s="181"/>
      <c r="J189" s="197">
        <f t="shared" si="29"/>
        <v>-46765404.850000001</v>
      </c>
      <c r="K189" s="47">
        <v>-5907247.5700000003</v>
      </c>
      <c r="L189" s="47">
        <v>3724971</v>
      </c>
      <c r="M189" s="52">
        <f t="shared" si="30"/>
        <v>-48947681.420000002</v>
      </c>
      <c r="N189" s="52">
        <f t="shared" si="31"/>
        <v>72211033.849999994</v>
      </c>
      <c r="O189" s="6"/>
      <c r="P189" s="6"/>
      <c r="Q189" s="6"/>
      <c r="R189" s="6" t="str">
        <f>'LDC Info'!$E$14 &amp; B189</f>
        <v>Hydro Ottawa Limited1860</v>
      </c>
      <c r="S189" s="6"/>
      <c r="T189" s="6"/>
      <c r="U189" s="6"/>
      <c r="V189" s="6"/>
      <c r="W189" s="6"/>
      <c r="X189" s="6"/>
      <c r="Y189" s="6"/>
      <c r="Z189" s="6"/>
    </row>
    <row r="190" spans="1:26" ht="12.75" customHeight="1">
      <c r="A190" s="177" t="s">
        <v>267</v>
      </c>
      <c r="B190" s="177">
        <v>1905</v>
      </c>
      <c r="C190" s="178" t="s">
        <v>323</v>
      </c>
      <c r="D190" s="52">
        <f t="shared" si="27"/>
        <v>19740205</v>
      </c>
      <c r="E190" s="47">
        <v>0</v>
      </c>
      <c r="F190" s="47">
        <v>0</v>
      </c>
      <c r="G190" s="52">
        <f t="shared" si="28"/>
        <v>19740205</v>
      </c>
      <c r="H190" s="52">
        <v>0</v>
      </c>
      <c r="I190" s="181"/>
      <c r="J190" s="197">
        <f t="shared" si="29"/>
        <v>0</v>
      </c>
      <c r="K190" s="47">
        <v>0</v>
      </c>
      <c r="L190" s="47">
        <v>0</v>
      </c>
      <c r="M190" s="52">
        <f t="shared" si="30"/>
        <v>0</v>
      </c>
      <c r="N190" s="52">
        <f t="shared" si="31"/>
        <v>19740205</v>
      </c>
      <c r="O190" s="6"/>
      <c r="P190" s="6"/>
      <c r="Q190" s="6"/>
      <c r="R190" s="6" t="str">
        <f>'LDC Info'!$E$14 &amp; B190</f>
        <v>Hydro Ottawa Limited1905</v>
      </c>
      <c r="S190" s="6"/>
      <c r="T190" s="6"/>
      <c r="U190" s="6"/>
      <c r="V190" s="6"/>
      <c r="W190" s="6"/>
      <c r="X190" s="6"/>
      <c r="Y190" s="6"/>
      <c r="Z190" s="6"/>
    </row>
    <row r="191" spans="1:26" ht="12.75" customHeight="1">
      <c r="A191" s="177">
        <v>47</v>
      </c>
      <c r="B191" s="177">
        <v>1908</v>
      </c>
      <c r="C191" s="178" t="s">
        <v>337</v>
      </c>
      <c r="D191" s="52">
        <f t="shared" si="27"/>
        <v>78050389</v>
      </c>
      <c r="E191" s="47">
        <v>3192375.63</v>
      </c>
      <c r="F191" s="47">
        <v>0</v>
      </c>
      <c r="G191" s="52">
        <f t="shared" si="28"/>
        <v>81242764.629999995</v>
      </c>
      <c r="H191" s="52">
        <v>0</v>
      </c>
      <c r="I191" s="181"/>
      <c r="J191" s="197">
        <f t="shared" si="29"/>
        <v>-20115456.489999998</v>
      </c>
      <c r="K191" s="47">
        <v>-2590738.5299999998</v>
      </c>
      <c r="L191" s="47">
        <v>0</v>
      </c>
      <c r="M191" s="52">
        <f t="shared" si="30"/>
        <v>-22706195.02</v>
      </c>
      <c r="N191" s="52">
        <f t="shared" si="31"/>
        <v>58536569.609999999</v>
      </c>
      <c r="O191" s="6"/>
      <c r="P191" s="6"/>
      <c r="Q191" s="6"/>
      <c r="R191" s="6" t="str">
        <f>'LDC Info'!$E$14 &amp; B191</f>
        <v>Hydro Ottawa Limited1908</v>
      </c>
      <c r="S191" s="6"/>
      <c r="T191" s="6"/>
      <c r="U191" s="6"/>
      <c r="V191" s="6"/>
      <c r="W191" s="6"/>
      <c r="X191" s="6"/>
      <c r="Y191" s="6"/>
      <c r="Z191" s="6"/>
    </row>
    <row r="192" spans="1:26" ht="12.75" customHeight="1">
      <c r="A192" s="177">
        <v>13</v>
      </c>
      <c r="B192" s="177">
        <v>1910</v>
      </c>
      <c r="C192" s="178" t="s">
        <v>325</v>
      </c>
      <c r="D192" s="52">
        <f t="shared" si="27"/>
        <v>0</v>
      </c>
      <c r="E192" s="47">
        <v>0</v>
      </c>
      <c r="F192" s="47">
        <v>0</v>
      </c>
      <c r="G192" s="52">
        <f t="shared" si="28"/>
        <v>0</v>
      </c>
      <c r="H192" s="52">
        <v>0</v>
      </c>
      <c r="I192" s="181"/>
      <c r="J192" s="197">
        <f t="shared" si="29"/>
        <v>0</v>
      </c>
      <c r="K192" s="47">
        <v>0</v>
      </c>
      <c r="L192" s="47">
        <v>0</v>
      </c>
      <c r="M192" s="52">
        <f t="shared" si="30"/>
        <v>0</v>
      </c>
      <c r="N192" s="52">
        <f t="shared" si="31"/>
        <v>0</v>
      </c>
      <c r="O192" s="6"/>
      <c r="P192" s="6"/>
      <c r="Q192" s="6"/>
      <c r="R192" s="6" t="str">
        <f>'LDC Info'!$E$14 &amp; B192</f>
        <v>Hydro Ottawa Limited1910</v>
      </c>
      <c r="S192" s="6"/>
      <c r="T192" s="6"/>
      <c r="U192" s="6"/>
      <c r="V192" s="6"/>
      <c r="W192" s="6"/>
      <c r="X192" s="6"/>
      <c r="Y192" s="6"/>
      <c r="Z192" s="6"/>
    </row>
    <row r="193" spans="1:26" ht="12.75" customHeight="1">
      <c r="A193" s="177">
        <v>8</v>
      </c>
      <c r="B193" s="177">
        <v>1915</v>
      </c>
      <c r="C193" s="178" t="s">
        <v>338</v>
      </c>
      <c r="D193" s="52">
        <f t="shared" si="27"/>
        <v>4864787</v>
      </c>
      <c r="E193" s="47">
        <v>0</v>
      </c>
      <c r="F193" s="47">
        <v>0</v>
      </c>
      <c r="G193" s="52">
        <f t="shared" si="28"/>
        <v>4864787</v>
      </c>
      <c r="H193" s="52">
        <v>0</v>
      </c>
      <c r="I193" s="181"/>
      <c r="J193" s="197">
        <f t="shared" si="29"/>
        <v>-4090120.13</v>
      </c>
      <c r="K193" s="47">
        <v>-400293.22</v>
      </c>
      <c r="L193" s="47">
        <v>0</v>
      </c>
      <c r="M193" s="52">
        <f t="shared" si="30"/>
        <v>-4490413.3499999996</v>
      </c>
      <c r="N193" s="52">
        <f t="shared" si="31"/>
        <v>374373.65000000037</v>
      </c>
      <c r="O193" s="6"/>
      <c r="P193" s="6"/>
      <c r="Q193" s="6"/>
      <c r="R193" s="6" t="str">
        <f>'LDC Info'!$E$14 &amp; B193</f>
        <v>Hydro Ottawa Limited1915</v>
      </c>
      <c r="S193" s="6"/>
      <c r="T193" s="6"/>
      <c r="U193" s="6"/>
      <c r="V193" s="6"/>
      <c r="W193" s="6"/>
      <c r="X193" s="6"/>
      <c r="Y193" s="6"/>
      <c r="Z193" s="6"/>
    </row>
    <row r="194" spans="1:26" ht="12.75" customHeight="1">
      <c r="A194" s="177">
        <v>8</v>
      </c>
      <c r="B194" s="177">
        <v>1915</v>
      </c>
      <c r="C194" s="178" t="s">
        <v>339</v>
      </c>
      <c r="D194" s="52">
        <f t="shared" si="27"/>
        <v>0</v>
      </c>
      <c r="E194" s="47">
        <v>0</v>
      </c>
      <c r="F194" s="47">
        <v>0</v>
      </c>
      <c r="G194" s="52">
        <f t="shared" si="28"/>
        <v>0</v>
      </c>
      <c r="H194" s="52">
        <v>0</v>
      </c>
      <c r="I194" s="181"/>
      <c r="J194" s="197">
        <f t="shared" si="29"/>
        <v>0</v>
      </c>
      <c r="K194" s="47">
        <v>0</v>
      </c>
      <c r="L194" s="47">
        <v>0</v>
      </c>
      <c r="M194" s="52">
        <f t="shared" si="30"/>
        <v>0</v>
      </c>
      <c r="N194" s="52">
        <f t="shared" si="31"/>
        <v>0</v>
      </c>
      <c r="O194" s="6"/>
      <c r="P194" s="6"/>
      <c r="Q194" s="6"/>
      <c r="R194" s="6" t="str">
        <f>'LDC Info'!$E$14 &amp; B194</f>
        <v>Hydro Ottawa Limited1915</v>
      </c>
      <c r="S194" s="6"/>
      <c r="T194" s="6"/>
      <c r="U194" s="6"/>
      <c r="V194" s="6"/>
      <c r="W194" s="6"/>
      <c r="X194" s="6"/>
      <c r="Y194" s="6"/>
      <c r="Z194" s="6"/>
    </row>
    <row r="195" spans="1:26" ht="12.75" customHeight="1">
      <c r="A195" s="177">
        <v>10</v>
      </c>
      <c r="B195" s="177">
        <v>1920</v>
      </c>
      <c r="C195" s="178" t="s">
        <v>340</v>
      </c>
      <c r="D195" s="52">
        <f t="shared" si="27"/>
        <v>0</v>
      </c>
      <c r="E195" s="47">
        <v>0</v>
      </c>
      <c r="F195" s="47">
        <v>0</v>
      </c>
      <c r="G195" s="52">
        <f t="shared" si="28"/>
        <v>0</v>
      </c>
      <c r="H195" s="52">
        <v>0</v>
      </c>
      <c r="I195" s="181"/>
      <c r="J195" s="197">
        <f t="shared" si="29"/>
        <v>0</v>
      </c>
      <c r="K195" s="47">
        <v>0</v>
      </c>
      <c r="L195" s="47">
        <v>0</v>
      </c>
      <c r="M195" s="52">
        <f t="shared" si="30"/>
        <v>0</v>
      </c>
      <c r="N195" s="52">
        <f t="shared" si="31"/>
        <v>0</v>
      </c>
      <c r="O195" s="6"/>
      <c r="P195" s="6"/>
      <c r="Q195" s="6"/>
      <c r="R195" s="6" t="str">
        <f>'LDC Info'!$E$14 &amp; B195</f>
        <v>Hydro Ottawa Limited1920</v>
      </c>
      <c r="S195" s="6"/>
      <c r="T195" s="6"/>
      <c r="U195" s="6"/>
      <c r="V195" s="6"/>
      <c r="W195" s="6"/>
      <c r="X195" s="6"/>
      <c r="Y195" s="6"/>
      <c r="Z195" s="6"/>
    </row>
    <row r="196" spans="1:26" ht="12.75" customHeight="1">
      <c r="A196" s="177">
        <v>45</v>
      </c>
      <c r="B196" s="177">
        <v>1920</v>
      </c>
      <c r="C196" s="178" t="s">
        <v>341</v>
      </c>
      <c r="D196" s="52">
        <f t="shared" si="27"/>
        <v>0</v>
      </c>
      <c r="E196" s="47">
        <v>0</v>
      </c>
      <c r="F196" s="47">
        <v>0</v>
      </c>
      <c r="G196" s="52">
        <f t="shared" si="28"/>
        <v>0</v>
      </c>
      <c r="H196" s="52">
        <v>0</v>
      </c>
      <c r="I196" s="181"/>
      <c r="J196" s="197">
        <f t="shared" si="29"/>
        <v>0</v>
      </c>
      <c r="K196" s="47">
        <v>0</v>
      </c>
      <c r="L196" s="47">
        <v>0</v>
      </c>
      <c r="M196" s="52">
        <f t="shared" si="30"/>
        <v>0</v>
      </c>
      <c r="N196" s="52">
        <f t="shared" si="31"/>
        <v>0</v>
      </c>
      <c r="O196" s="6"/>
      <c r="P196" s="6"/>
      <c r="Q196" s="6"/>
      <c r="R196" s="6" t="str">
        <f>'LDC Info'!$E$14 &amp; B196</f>
        <v>Hydro Ottawa Limited1920</v>
      </c>
      <c r="S196" s="6"/>
      <c r="T196" s="6"/>
      <c r="U196" s="6"/>
      <c r="V196" s="6"/>
      <c r="W196" s="6"/>
      <c r="X196" s="6"/>
      <c r="Y196" s="6"/>
      <c r="Z196" s="6"/>
    </row>
    <row r="197" spans="1:26" ht="12.75" customHeight="1">
      <c r="A197" s="177">
        <v>50</v>
      </c>
      <c r="B197" s="177">
        <v>1920</v>
      </c>
      <c r="C197" s="178" t="s">
        <v>342</v>
      </c>
      <c r="D197" s="52">
        <f t="shared" si="27"/>
        <v>36980318.329999998</v>
      </c>
      <c r="E197" s="47">
        <v>1823512.42</v>
      </c>
      <c r="F197" s="47">
        <v>0</v>
      </c>
      <c r="G197" s="52">
        <f t="shared" si="28"/>
        <v>38803830.75</v>
      </c>
      <c r="H197" s="52">
        <v>0</v>
      </c>
      <c r="I197" s="181"/>
      <c r="J197" s="197">
        <f t="shared" si="29"/>
        <v>-20353395.049999997</v>
      </c>
      <c r="K197" s="47">
        <v>-3448145.5</v>
      </c>
      <c r="L197" s="47">
        <v>0</v>
      </c>
      <c r="M197" s="52">
        <f t="shared" si="30"/>
        <v>-23801540.549999997</v>
      </c>
      <c r="N197" s="52">
        <f t="shared" si="31"/>
        <v>15002290.200000003</v>
      </c>
      <c r="O197" s="6"/>
      <c r="P197" s="6"/>
      <c r="Q197" s="6"/>
      <c r="R197" s="6" t="str">
        <f>'LDC Info'!$E$14 &amp; B197</f>
        <v>Hydro Ottawa Limited1920</v>
      </c>
      <c r="S197" s="6"/>
      <c r="T197" s="6"/>
      <c r="U197" s="6"/>
      <c r="V197" s="6"/>
      <c r="W197" s="6"/>
      <c r="X197" s="6"/>
      <c r="Y197" s="6"/>
      <c r="Z197" s="6"/>
    </row>
    <row r="198" spans="1:26" ht="12.75" customHeight="1">
      <c r="A198" s="177">
        <v>10</v>
      </c>
      <c r="B198" s="177">
        <v>1930</v>
      </c>
      <c r="C198" s="178" t="s">
        <v>343</v>
      </c>
      <c r="D198" s="52">
        <f t="shared" si="27"/>
        <v>55568602.640000001</v>
      </c>
      <c r="E198" s="47">
        <v>10679523.390000001</v>
      </c>
      <c r="F198" s="47">
        <v>-482383</v>
      </c>
      <c r="G198" s="52">
        <f t="shared" si="28"/>
        <v>65765743.030000001</v>
      </c>
      <c r="H198" s="52">
        <v>0</v>
      </c>
      <c r="I198" s="181"/>
      <c r="J198" s="197">
        <f t="shared" si="29"/>
        <v>-20963202.370000001</v>
      </c>
      <c r="K198" s="47">
        <v>-4413746.87</v>
      </c>
      <c r="L198" s="47">
        <v>405385</v>
      </c>
      <c r="M198" s="52">
        <f t="shared" si="30"/>
        <v>-24971564.240000002</v>
      </c>
      <c r="N198" s="52">
        <f t="shared" si="31"/>
        <v>40794178.789999999</v>
      </c>
      <c r="O198" s="6"/>
      <c r="P198" s="6"/>
      <c r="Q198" s="6"/>
      <c r="R198" s="6" t="str">
        <f>'LDC Info'!$E$14 &amp; B198</f>
        <v>Hydro Ottawa Limited1930</v>
      </c>
      <c r="S198" s="6"/>
      <c r="T198" s="6"/>
      <c r="U198" s="6"/>
      <c r="V198" s="6"/>
      <c r="W198" s="6"/>
      <c r="X198" s="6"/>
      <c r="Y198" s="6"/>
      <c r="Z198" s="6"/>
    </row>
    <row r="199" spans="1:26" ht="12.75" customHeight="1">
      <c r="A199" s="177">
        <v>8</v>
      </c>
      <c r="B199" s="177">
        <v>1935</v>
      </c>
      <c r="C199" s="178" t="s">
        <v>344</v>
      </c>
      <c r="D199" s="52">
        <f t="shared" si="27"/>
        <v>696752</v>
      </c>
      <c r="E199" s="47">
        <v>0</v>
      </c>
      <c r="F199" s="47">
        <v>0</v>
      </c>
      <c r="G199" s="52">
        <f t="shared" si="28"/>
        <v>696752</v>
      </c>
      <c r="H199" s="52">
        <v>0</v>
      </c>
      <c r="I199" s="181"/>
      <c r="J199" s="197">
        <f t="shared" si="29"/>
        <v>-562398.48</v>
      </c>
      <c r="K199" s="47">
        <v>-69839.05</v>
      </c>
      <c r="L199" s="47">
        <v>0</v>
      </c>
      <c r="M199" s="52">
        <f t="shared" si="30"/>
        <v>-632237.53</v>
      </c>
      <c r="N199" s="52">
        <f t="shared" si="31"/>
        <v>64514.469999999972</v>
      </c>
      <c r="O199" s="6"/>
      <c r="P199" s="6"/>
      <c r="Q199" s="6"/>
      <c r="R199" s="6" t="str">
        <f>'LDC Info'!$E$14 &amp; B199</f>
        <v>Hydro Ottawa Limited1935</v>
      </c>
      <c r="S199" s="6"/>
      <c r="T199" s="6"/>
      <c r="U199" s="6"/>
      <c r="V199" s="6"/>
      <c r="W199" s="6"/>
      <c r="X199" s="6"/>
      <c r="Y199" s="6"/>
      <c r="Z199" s="6"/>
    </row>
    <row r="200" spans="1:26" ht="12.75" customHeight="1">
      <c r="A200" s="177">
        <v>8</v>
      </c>
      <c r="B200" s="177">
        <v>1940</v>
      </c>
      <c r="C200" s="178" t="s">
        <v>345</v>
      </c>
      <c r="D200" s="52">
        <f t="shared" si="27"/>
        <v>11120752.869999999</v>
      </c>
      <c r="E200" s="47">
        <v>864206.48</v>
      </c>
      <c r="F200" s="47">
        <v>0</v>
      </c>
      <c r="G200" s="52">
        <f t="shared" si="28"/>
        <v>11984959.35</v>
      </c>
      <c r="H200" s="52">
        <v>0</v>
      </c>
      <c r="I200" s="181"/>
      <c r="J200" s="197">
        <f t="shared" si="29"/>
        <v>-6073455.6899999995</v>
      </c>
      <c r="K200" s="47">
        <v>-583286.47</v>
      </c>
      <c r="L200" s="47">
        <v>0</v>
      </c>
      <c r="M200" s="52">
        <f t="shared" si="30"/>
        <v>-6656742.1599999992</v>
      </c>
      <c r="N200" s="52">
        <f t="shared" si="31"/>
        <v>5328217.1900000004</v>
      </c>
      <c r="O200" s="6"/>
      <c r="P200" s="6"/>
      <c r="Q200" s="6"/>
      <c r="R200" s="6" t="str">
        <f>'LDC Info'!$E$14 &amp; B200</f>
        <v>Hydro Ottawa Limited1940</v>
      </c>
      <c r="S200" s="6"/>
      <c r="T200" s="6"/>
      <c r="U200" s="6"/>
      <c r="V200" s="6"/>
      <c r="W200" s="6"/>
      <c r="X200" s="6"/>
      <c r="Y200" s="6"/>
      <c r="Z200" s="6"/>
    </row>
    <row r="201" spans="1:26" ht="12.75" customHeight="1">
      <c r="A201" s="177">
        <v>8</v>
      </c>
      <c r="B201" s="177">
        <v>1945</v>
      </c>
      <c r="C201" s="178" t="s">
        <v>346</v>
      </c>
      <c r="D201" s="52">
        <f t="shared" si="27"/>
        <v>359467</v>
      </c>
      <c r="E201" s="47">
        <v>0</v>
      </c>
      <c r="F201" s="47">
        <v>0</v>
      </c>
      <c r="G201" s="52">
        <f t="shared" si="28"/>
        <v>359467</v>
      </c>
      <c r="H201" s="52">
        <v>0</v>
      </c>
      <c r="I201" s="181"/>
      <c r="J201" s="197">
        <f t="shared" si="29"/>
        <v>-231967.22999999998</v>
      </c>
      <c r="K201" s="47">
        <v>-15000</v>
      </c>
      <c r="L201" s="47">
        <v>0</v>
      </c>
      <c r="M201" s="52">
        <f t="shared" si="30"/>
        <v>-246967.22999999998</v>
      </c>
      <c r="N201" s="52">
        <f t="shared" si="31"/>
        <v>112499.77000000002</v>
      </c>
      <c r="O201" s="6"/>
      <c r="P201" s="6"/>
      <c r="Q201" s="6"/>
      <c r="R201" s="6" t="str">
        <f>'LDC Info'!$E$14 &amp; B201</f>
        <v>Hydro Ottawa Limited1945</v>
      </c>
      <c r="S201" s="6"/>
      <c r="T201" s="6"/>
      <c r="U201" s="6"/>
      <c r="V201" s="6"/>
      <c r="W201" s="6"/>
      <c r="X201" s="6"/>
      <c r="Y201" s="6"/>
      <c r="Z201" s="6"/>
    </row>
    <row r="202" spans="1:26" ht="12.75" customHeight="1">
      <c r="A202" s="177">
        <v>8</v>
      </c>
      <c r="B202" s="177">
        <v>1950</v>
      </c>
      <c r="C202" s="178" t="s">
        <v>347</v>
      </c>
      <c r="D202" s="52">
        <f t="shared" si="27"/>
        <v>5212476.72</v>
      </c>
      <c r="E202" s="47">
        <v>458953.6</v>
      </c>
      <c r="F202" s="47">
        <v>-39310</v>
      </c>
      <c r="G202" s="52">
        <f t="shared" si="28"/>
        <v>5632120.3199999994</v>
      </c>
      <c r="H202" s="52">
        <v>0</v>
      </c>
      <c r="I202" s="181"/>
      <c r="J202" s="197">
        <f t="shared" si="29"/>
        <v>-1153469.1299999999</v>
      </c>
      <c r="K202" s="47">
        <v>-397551.23</v>
      </c>
      <c r="L202" s="47">
        <v>24890</v>
      </c>
      <c r="M202" s="52">
        <f t="shared" si="30"/>
        <v>-1526130.3599999999</v>
      </c>
      <c r="N202" s="52">
        <f t="shared" si="31"/>
        <v>4105989.9599999995</v>
      </c>
      <c r="O202" s="6"/>
      <c r="P202" s="6"/>
      <c r="Q202" s="6"/>
      <c r="R202" s="6" t="str">
        <f>'LDC Info'!$E$14 &amp; B202</f>
        <v>Hydro Ottawa Limited1950</v>
      </c>
      <c r="S202" s="6"/>
      <c r="T202" s="6"/>
      <c r="U202" s="6"/>
      <c r="V202" s="6"/>
      <c r="W202" s="6"/>
      <c r="X202" s="6"/>
      <c r="Y202" s="6"/>
      <c r="Z202" s="6"/>
    </row>
    <row r="203" spans="1:26" ht="12.75" customHeight="1">
      <c r="A203" s="177">
        <v>8</v>
      </c>
      <c r="B203" s="177">
        <v>1955</v>
      </c>
      <c r="C203" s="178" t="s">
        <v>348</v>
      </c>
      <c r="D203" s="52">
        <f t="shared" si="27"/>
        <v>19729664.129999999</v>
      </c>
      <c r="E203" s="47">
        <v>6428417.25</v>
      </c>
      <c r="F203" s="47">
        <v>0</v>
      </c>
      <c r="G203" s="52">
        <f t="shared" si="28"/>
        <v>26158081.379999999</v>
      </c>
      <c r="H203" s="52">
        <v>0</v>
      </c>
      <c r="I203" s="181"/>
      <c r="J203" s="197">
        <f t="shared" si="29"/>
        <v>-13644713.43</v>
      </c>
      <c r="K203" s="47">
        <v>-743497.99</v>
      </c>
      <c r="L203" s="47">
        <v>0</v>
      </c>
      <c r="M203" s="52">
        <f t="shared" si="30"/>
        <v>-14388211.42</v>
      </c>
      <c r="N203" s="52">
        <f t="shared" si="31"/>
        <v>11769869.959999999</v>
      </c>
      <c r="O203" s="6"/>
      <c r="P203" s="6"/>
      <c r="Q203" s="6"/>
      <c r="R203" s="6" t="str">
        <f>'LDC Info'!$E$14 &amp; B203</f>
        <v>Hydro Ottawa Limited1955</v>
      </c>
      <c r="S203" s="6"/>
      <c r="T203" s="6"/>
      <c r="U203" s="6"/>
      <c r="V203" s="6"/>
      <c r="W203" s="6"/>
      <c r="X203" s="6"/>
      <c r="Y203" s="6"/>
      <c r="Z203" s="6"/>
    </row>
    <row r="204" spans="1:26" ht="12.75" customHeight="1">
      <c r="A204" s="177">
        <v>8</v>
      </c>
      <c r="B204" s="177">
        <v>1955</v>
      </c>
      <c r="C204" s="178" t="s">
        <v>349</v>
      </c>
      <c r="D204" s="52">
        <f t="shared" si="27"/>
        <v>0</v>
      </c>
      <c r="E204" s="47">
        <v>0</v>
      </c>
      <c r="F204" s="47">
        <v>0</v>
      </c>
      <c r="G204" s="52">
        <f t="shared" si="28"/>
        <v>0</v>
      </c>
      <c r="H204" s="52">
        <v>0</v>
      </c>
      <c r="I204" s="181"/>
      <c r="J204" s="197">
        <f t="shared" si="29"/>
        <v>0</v>
      </c>
      <c r="K204" s="47">
        <v>0</v>
      </c>
      <c r="L204" s="47">
        <v>0</v>
      </c>
      <c r="M204" s="52">
        <f t="shared" si="30"/>
        <v>0</v>
      </c>
      <c r="N204" s="52">
        <f t="shared" si="31"/>
        <v>0</v>
      </c>
      <c r="O204" s="6"/>
      <c r="P204" s="6"/>
      <c r="Q204" s="6"/>
      <c r="R204" s="6" t="str">
        <f>'LDC Info'!$E$14 &amp; B204</f>
        <v>Hydro Ottawa Limited1955</v>
      </c>
      <c r="S204" s="6"/>
      <c r="T204" s="6"/>
      <c r="U204" s="6"/>
      <c r="V204" s="6"/>
      <c r="W204" s="6"/>
      <c r="X204" s="6"/>
      <c r="Y204" s="6"/>
      <c r="Z204" s="6"/>
    </row>
    <row r="205" spans="1:26" ht="12.75" customHeight="1">
      <c r="A205" s="177">
        <v>8</v>
      </c>
      <c r="B205" s="177">
        <v>1960</v>
      </c>
      <c r="C205" s="178" t="s">
        <v>350</v>
      </c>
      <c r="D205" s="52">
        <f t="shared" si="27"/>
        <v>670232.80000000005</v>
      </c>
      <c r="E205" s="47">
        <v>20118</v>
      </c>
      <c r="F205" s="47">
        <v>0</v>
      </c>
      <c r="G205" s="52">
        <f t="shared" si="28"/>
        <v>690350.8</v>
      </c>
      <c r="H205" s="52">
        <v>0</v>
      </c>
      <c r="I205" s="181"/>
      <c r="J205" s="197">
        <f t="shared" si="29"/>
        <v>-279577.52</v>
      </c>
      <c r="K205" s="47">
        <v>-48782.74</v>
      </c>
      <c r="L205" s="47">
        <v>0</v>
      </c>
      <c r="M205" s="52">
        <f t="shared" si="30"/>
        <v>-328360.26</v>
      </c>
      <c r="N205" s="52">
        <f t="shared" si="31"/>
        <v>361990.54000000004</v>
      </c>
      <c r="O205" s="6"/>
      <c r="P205" s="6"/>
      <c r="Q205" s="6"/>
      <c r="R205" s="6" t="str">
        <f>'LDC Info'!$E$14 &amp; B205</f>
        <v>Hydro Ottawa Limited1960</v>
      </c>
      <c r="S205" s="6"/>
      <c r="T205" s="6"/>
      <c r="U205" s="6"/>
      <c r="V205" s="6"/>
      <c r="W205" s="6"/>
      <c r="X205" s="6"/>
      <c r="Y205" s="6"/>
      <c r="Z205" s="6"/>
    </row>
    <row r="206" spans="1:26" ht="12.75" customHeight="1">
      <c r="A206" s="160">
        <v>47</v>
      </c>
      <c r="B206" s="177">
        <v>1970</v>
      </c>
      <c r="C206" s="178" t="s">
        <v>351</v>
      </c>
      <c r="D206" s="52">
        <f t="shared" si="27"/>
        <v>0</v>
      </c>
      <c r="E206" s="47">
        <v>0</v>
      </c>
      <c r="F206" s="47">
        <v>0</v>
      </c>
      <c r="G206" s="52">
        <f t="shared" si="28"/>
        <v>0</v>
      </c>
      <c r="H206" s="52">
        <v>0</v>
      </c>
      <c r="I206" s="181"/>
      <c r="J206" s="197">
        <f t="shared" si="29"/>
        <v>0</v>
      </c>
      <c r="K206" s="47">
        <v>0</v>
      </c>
      <c r="L206" s="47">
        <v>0</v>
      </c>
      <c r="M206" s="52">
        <f t="shared" si="30"/>
        <v>0</v>
      </c>
      <c r="N206" s="52">
        <f t="shared" si="31"/>
        <v>0</v>
      </c>
      <c r="O206" s="6"/>
      <c r="P206" s="6"/>
      <c r="Q206" s="6"/>
      <c r="R206" s="6" t="str">
        <f>'LDC Info'!$E$14 &amp; B206</f>
        <v>Hydro Ottawa Limited1970</v>
      </c>
      <c r="S206" s="6"/>
      <c r="T206" s="6"/>
      <c r="U206" s="6"/>
      <c r="V206" s="6"/>
      <c r="W206" s="6"/>
      <c r="X206" s="6"/>
      <c r="Y206" s="6"/>
      <c r="Z206" s="6"/>
    </row>
    <row r="207" spans="1:26" ht="12.75" customHeight="1">
      <c r="A207" s="177">
        <v>47</v>
      </c>
      <c r="B207" s="177">
        <v>1975</v>
      </c>
      <c r="C207" s="178" t="s">
        <v>352</v>
      </c>
      <c r="D207" s="52">
        <f t="shared" si="27"/>
        <v>0</v>
      </c>
      <c r="E207" s="47">
        <v>0</v>
      </c>
      <c r="F207" s="47">
        <v>0</v>
      </c>
      <c r="G207" s="52">
        <f t="shared" si="28"/>
        <v>0</v>
      </c>
      <c r="H207" s="52">
        <v>0</v>
      </c>
      <c r="I207" s="181"/>
      <c r="J207" s="197">
        <f t="shared" si="29"/>
        <v>0</v>
      </c>
      <c r="K207" s="47">
        <v>0</v>
      </c>
      <c r="L207" s="47">
        <v>0</v>
      </c>
      <c r="M207" s="52">
        <f t="shared" si="30"/>
        <v>0</v>
      </c>
      <c r="N207" s="52">
        <f t="shared" si="31"/>
        <v>0</v>
      </c>
      <c r="O207" s="6"/>
      <c r="P207" s="6"/>
      <c r="Q207" s="6"/>
      <c r="R207" s="6" t="str">
        <f>'LDC Info'!$E$14 &amp; B207</f>
        <v>Hydro Ottawa Limited1975</v>
      </c>
      <c r="S207" s="6"/>
      <c r="T207" s="6"/>
      <c r="U207" s="6"/>
      <c r="V207" s="6"/>
      <c r="W207" s="6"/>
      <c r="X207" s="6"/>
      <c r="Y207" s="6"/>
      <c r="Z207" s="6"/>
    </row>
    <row r="208" spans="1:26" ht="12.75" customHeight="1">
      <c r="A208" s="177">
        <v>47</v>
      </c>
      <c r="B208" s="177">
        <v>1980</v>
      </c>
      <c r="C208" s="178" t="s">
        <v>353</v>
      </c>
      <c r="D208" s="52">
        <f t="shared" si="27"/>
        <v>37929938.489999995</v>
      </c>
      <c r="E208" s="47">
        <v>2702226.35</v>
      </c>
      <c r="F208" s="47">
        <v>-42867</v>
      </c>
      <c r="G208" s="52">
        <f t="shared" si="28"/>
        <v>40589297.839999996</v>
      </c>
      <c r="H208" s="52">
        <v>0</v>
      </c>
      <c r="I208" s="181"/>
      <c r="J208" s="197">
        <f t="shared" si="29"/>
        <v>-17120436.59</v>
      </c>
      <c r="K208" s="47">
        <v>-2162107.92</v>
      </c>
      <c r="L208" s="47">
        <v>2567</v>
      </c>
      <c r="M208" s="52">
        <f t="shared" si="30"/>
        <v>-19279977.509999998</v>
      </c>
      <c r="N208" s="52">
        <f t="shared" si="31"/>
        <v>21309320.329999998</v>
      </c>
      <c r="O208" s="6"/>
      <c r="P208" s="6"/>
      <c r="Q208" s="6"/>
      <c r="R208" s="6" t="str">
        <f>'LDC Info'!$E$14 &amp; B208</f>
        <v>Hydro Ottawa Limited1980</v>
      </c>
      <c r="S208" s="6"/>
      <c r="T208" s="6"/>
      <c r="U208" s="6"/>
      <c r="V208" s="6"/>
      <c r="W208" s="6"/>
      <c r="X208" s="6"/>
      <c r="Y208" s="6"/>
      <c r="Z208" s="6"/>
    </row>
    <row r="209" spans="1:26" ht="12.75" customHeight="1">
      <c r="A209" s="177">
        <v>47</v>
      </c>
      <c r="B209" s="177">
        <v>1985</v>
      </c>
      <c r="C209" s="178" t="s">
        <v>354</v>
      </c>
      <c r="D209" s="52">
        <f t="shared" si="27"/>
        <v>900</v>
      </c>
      <c r="E209" s="47">
        <v>0</v>
      </c>
      <c r="F209" s="47">
        <v>0</v>
      </c>
      <c r="G209" s="52">
        <f t="shared" si="28"/>
        <v>900</v>
      </c>
      <c r="H209" s="52">
        <v>0</v>
      </c>
      <c r="I209" s="181"/>
      <c r="J209" s="197">
        <f t="shared" si="29"/>
        <v>-900</v>
      </c>
      <c r="K209" s="47">
        <v>0</v>
      </c>
      <c r="L209" s="47">
        <v>0</v>
      </c>
      <c r="M209" s="52">
        <f t="shared" si="30"/>
        <v>-900</v>
      </c>
      <c r="N209" s="52">
        <f t="shared" si="31"/>
        <v>0</v>
      </c>
      <c r="O209" s="6"/>
      <c r="P209" s="6"/>
      <c r="Q209" s="6"/>
      <c r="R209" s="6" t="str">
        <f>'LDC Info'!$E$14 &amp; B209</f>
        <v>Hydro Ottawa Limited1985</v>
      </c>
      <c r="S209" s="6"/>
      <c r="T209" s="6"/>
      <c r="U209" s="6"/>
      <c r="V209" s="6"/>
      <c r="W209" s="6"/>
      <c r="X209" s="6"/>
      <c r="Y209" s="6"/>
      <c r="Z209" s="6"/>
    </row>
    <row r="210" spans="1:26" ht="12.75" customHeight="1">
      <c r="A210" s="160">
        <v>47</v>
      </c>
      <c r="B210" s="177">
        <v>1990</v>
      </c>
      <c r="C210" s="182" t="s">
        <v>355</v>
      </c>
      <c r="D210" s="52">
        <f t="shared" si="27"/>
        <v>0</v>
      </c>
      <c r="E210" s="47">
        <v>0</v>
      </c>
      <c r="F210" s="47">
        <v>0</v>
      </c>
      <c r="G210" s="52">
        <f t="shared" si="28"/>
        <v>0</v>
      </c>
      <c r="H210" s="52">
        <v>0</v>
      </c>
      <c r="I210" s="181"/>
      <c r="J210" s="197">
        <f t="shared" si="29"/>
        <v>0</v>
      </c>
      <c r="K210" s="47">
        <v>0</v>
      </c>
      <c r="L210" s="47">
        <v>0</v>
      </c>
      <c r="M210" s="52">
        <f t="shared" si="30"/>
        <v>0</v>
      </c>
      <c r="N210" s="52">
        <f t="shared" si="31"/>
        <v>0</v>
      </c>
      <c r="O210" s="6"/>
      <c r="P210" s="6"/>
      <c r="Q210" s="6"/>
      <c r="R210" s="6" t="str">
        <f>'LDC Info'!$E$14 &amp; B210</f>
        <v>Hydro Ottawa Limited1990</v>
      </c>
      <c r="S210" s="6"/>
      <c r="T210" s="6"/>
      <c r="U210" s="6"/>
      <c r="V210" s="6"/>
      <c r="W210" s="6"/>
      <c r="X210" s="6"/>
      <c r="Y210" s="6"/>
      <c r="Z210" s="6"/>
    </row>
    <row r="211" spans="1:26" ht="12.75" customHeight="1">
      <c r="A211" s="177">
        <v>47</v>
      </c>
      <c r="B211" s="177">
        <v>1995</v>
      </c>
      <c r="C211" s="178" t="s">
        <v>356</v>
      </c>
      <c r="D211" s="52">
        <f t="shared" si="27"/>
        <v>0</v>
      </c>
      <c r="E211" s="47">
        <v>0</v>
      </c>
      <c r="F211" s="47">
        <v>0</v>
      </c>
      <c r="G211" s="52">
        <f t="shared" si="28"/>
        <v>0</v>
      </c>
      <c r="H211" s="52">
        <v>0</v>
      </c>
      <c r="I211" s="181"/>
      <c r="J211" s="197">
        <f t="shared" si="29"/>
        <v>0</v>
      </c>
      <c r="K211" s="47">
        <v>0</v>
      </c>
      <c r="L211" s="47">
        <v>0</v>
      </c>
      <c r="M211" s="52">
        <f t="shared" si="30"/>
        <v>0</v>
      </c>
      <c r="N211" s="52">
        <f t="shared" si="31"/>
        <v>0</v>
      </c>
      <c r="O211" s="6"/>
      <c r="P211" s="6"/>
      <c r="Q211" s="6"/>
      <c r="R211" s="6" t="str">
        <f>'LDC Info'!$E$14 &amp; B211</f>
        <v>Hydro Ottawa Limited1995</v>
      </c>
      <c r="S211" s="6"/>
      <c r="T211" s="6"/>
      <c r="U211" s="6"/>
      <c r="V211" s="6"/>
      <c r="W211" s="6"/>
      <c r="X211" s="6"/>
      <c r="Y211" s="6"/>
      <c r="Z211" s="6"/>
    </row>
    <row r="212" spans="1:26" ht="12.75" customHeight="1">
      <c r="A212" s="177">
        <v>47</v>
      </c>
      <c r="B212" s="177">
        <v>2440</v>
      </c>
      <c r="C212" s="178" t="s">
        <v>392</v>
      </c>
      <c r="D212" s="52">
        <f t="shared" si="27"/>
        <v>-545183655.65999997</v>
      </c>
      <c r="E212" s="47">
        <v>-75545388.469999999</v>
      </c>
      <c r="F212" s="47">
        <v>0</v>
      </c>
      <c r="G212" s="52">
        <f t="shared" si="28"/>
        <v>-620729044.13</v>
      </c>
      <c r="H212" s="52">
        <v>0</v>
      </c>
      <c r="I212" s="183"/>
      <c r="J212" s="197">
        <f t="shared" si="29"/>
        <v>84653951.74000001</v>
      </c>
      <c r="K212" s="47">
        <v>16274605.470000001</v>
      </c>
      <c r="L212" s="47">
        <v>0</v>
      </c>
      <c r="M212" s="52">
        <f t="shared" si="30"/>
        <v>100928557.21000001</v>
      </c>
      <c r="N212" s="52">
        <f t="shared" si="31"/>
        <v>-519800486.91999996</v>
      </c>
      <c r="O212" s="6"/>
      <c r="P212" s="6"/>
      <c r="Q212" s="6"/>
      <c r="R212" s="6" t="str">
        <f>'LDC Info'!$E$14 &amp; B212</f>
        <v>Hydro Ottawa Limited2440</v>
      </c>
      <c r="S212" s="6"/>
      <c r="T212" s="6"/>
      <c r="U212" s="6"/>
      <c r="V212" s="6"/>
      <c r="W212" s="6"/>
      <c r="X212" s="6"/>
      <c r="Y212" s="6"/>
      <c r="Z212" s="6"/>
    </row>
    <row r="213" spans="1:26" ht="12.75" customHeight="1">
      <c r="A213" s="184"/>
      <c r="B213" s="184">
        <v>2005</v>
      </c>
      <c r="C213" s="52" t="s">
        <v>393</v>
      </c>
      <c r="D213" s="52">
        <f t="shared" si="27"/>
        <v>0</v>
      </c>
      <c r="E213" s="47">
        <v>0</v>
      </c>
      <c r="F213" s="47">
        <v>0</v>
      </c>
      <c r="G213" s="52">
        <f t="shared" si="28"/>
        <v>0</v>
      </c>
      <c r="H213" s="52">
        <v>0</v>
      </c>
      <c r="I213" s="183"/>
      <c r="J213" s="197">
        <f t="shared" si="29"/>
        <v>0</v>
      </c>
      <c r="K213" s="47">
        <v>0</v>
      </c>
      <c r="L213" s="47">
        <v>0</v>
      </c>
      <c r="M213" s="52">
        <f t="shared" si="30"/>
        <v>0</v>
      </c>
      <c r="N213" s="52">
        <f t="shared" si="31"/>
        <v>0</v>
      </c>
      <c r="O213" s="6"/>
      <c r="P213" s="6"/>
      <c r="Q213" s="6"/>
      <c r="R213" s="6" t="str">
        <f>'LDC Info'!$E$14 &amp; B213</f>
        <v>Hydro Ottawa Limited2005</v>
      </c>
      <c r="S213" s="6"/>
      <c r="T213" s="6"/>
      <c r="U213" s="6"/>
      <c r="V213" s="6"/>
      <c r="W213" s="6"/>
      <c r="X213" s="6"/>
      <c r="Y213" s="6"/>
      <c r="Z213" s="6"/>
    </row>
    <row r="214" spans="1:26" ht="12.75" customHeight="1">
      <c r="A214" s="184"/>
      <c r="B214" s="184"/>
      <c r="C214" s="185" t="s">
        <v>114</v>
      </c>
      <c r="D214" s="185">
        <f t="shared" ref="D214:H214" si="32">SUM(D173:D213)</f>
        <v>2436014242.6999993</v>
      </c>
      <c r="E214" s="185">
        <f t="shared" si="32"/>
        <v>314766424.24000013</v>
      </c>
      <c r="F214" s="185">
        <f t="shared" si="32"/>
        <v>-6600607</v>
      </c>
      <c r="G214" s="185">
        <f t="shared" si="32"/>
        <v>2744180059.9400005</v>
      </c>
      <c r="H214" s="185">
        <f t="shared" si="32"/>
        <v>0</v>
      </c>
      <c r="I214" s="185"/>
      <c r="J214" s="185">
        <f t="shared" ref="J214:N214" si="33">SUM(J173:J213)</f>
        <v>-682246513.5</v>
      </c>
      <c r="K214" s="185">
        <f t="shared" si="33"/>
        <v>-83273315.530000016</v>
      </c>
      <c r="L214" s="185">
        <f t="shared" si="33"/>
        <v>4592493</v>
      </c>
      <c r="M214" s="185">
        <f t="shared" si="33"/>
        <v>-760927336.02999985</v>
      </c>
      <c r="N214" s="185">
        <f t="shared" si="33"/>
        <v>1983252723.9099998</v>
      </c>
      <c r="O214" s="6"/>
      <c r="P214" s="6"/>
      <c r="Q214" s="6"/>
      <c r="R214" s="6"/>
      <c r="S214" s="6"/>
      <c r="T214" s="6"/>
      <c r="U214" s="6"/>
      <c r="V214" s="6"/>
      <c r="W214" s="6"/>
      <c r="X214" s="6"/>
      <c r="Y214" s="6"/>
      <c r="Z214" s="6"/>
    </row>
    <row r="215" spans="1:26" ht="12.75" customHeight="1">
      <c r="A215" s="184"/>
      <c r="B215" s="184"/>
      <c r="C215" s="187" t="s">
        <v>394</v>
      </c>
      <c r="D215" s="60"/>
      <c r="E215" s="60"/>
      <c r="F215" s="60"/>
      <c r="G215" s="52">
        <f t="shared" ref="G215:G216" si="34">D215+E215+F215</f>
        <v>0</v>
      </c>
      <c r="H215" s="52"/>
      <c r="I215" s="183"/>
      <c r="J215" s="60"/>
      <c r="K215" s="60"/>
      <c r="L215" s="60"/>
      <c r="M215" s="52">
        <f t="shared" ref="M215:M216" si="35">J215+K215+L215</f>
        <v>0</v>
      </c>
      <c r="N215" s="52">
        <f t="shared" ref="N215:N216" si="36">G215+M215</f>
        <v>0</v>
      </c>
      <c r="O215" s="6"/>
      <c r="P215" s="6"/>
      <c r="Q215" s="6"/>
      <c r="R215" s="6"/>
      <c r="S215" s="6"/>
      <c r="T215" s="6"/>
      <c r="U215" s="6"/>
      <c r="V215" s="6"/>
      <c r="W215" s="6"/>
      <c r="X215" s="6"/>
      <c r="Y215" s="6"/>
      <c r="Z215" s="6"/>
    </row>
    <row r="216" spans="1:26" ht="12.75" customHeight="1">
      <c r="A216" s="184"/>
      <c r="B216" s="184"/>
      <c r="C216" s="188" t="s">
        <v>395</v>
      </c>
      <c r="D216" s="60">
        <f>G153</f>
        <v>-12203860</v>
      </c>
      <c r="E216" s="47">
        <v>0</v>
      </c>
      <c r="F216" s="47">
        <v>0</v>
      </c>
      <c r="G216" s="52">
        <f t="shared" si="34"/>
        <v>-12203860</v>
      </c>
      <c r="H216" s="52"/>
      <c r="I216" s="183"/>
      <c r="J216" s="60">
        <f>M153</f>
        <v>3537496.99</v>
      </c>
      <c r="K216" s="47">
        <v>379683.23</v>
      </c>
      <c r="L216" s="47">
        <v>0</v>
      </c>
      <c r="M216" s="52">
        <f t="shared" si="35"/>
        <v>3917180.22</v>
      </c>
      <c r="N216" s="52">
        <f t="shared" si="36"/>
        <v>-8286679.7799999993</v>
      </c>
      <c r="O216" s="6"/>
      <c r="P216" s="6"/>
      <c r="Q216" s="6"/>
      <c r="R216" s="6"/>
      <c r="S216" s="6"/>
      <c r="T216" s="6"/>
      <c r="U216" s="6"/>
      <c r="V216" s="6"/>
      <c r="W216" s="6"/>
      <c r="X216" s="6"/>
      <c r="Y216" s="6"/>
      <c r="Z216" s="6"/>
    </row>
    <row r="217" spans="1:26" ht="12.75" customHeight="1">
      <c r="A217" s="184"/>
      <c r="B217" s="184"/>
      <c r="C217" s="185" t="s">
        <v>361</v>
      </c>
      <c r="D217" s="185">
        <f t="shared" ref="D217:G217" si="37">SUM(D214:D216)</f>
        <v>2423810382.6999993</v>
      </c>
      <c r="E217" s="185">
        <f t="shared" si="37"/>
        <v>314766424.24000013</v>
      </c>
      <c r="F217" s="185">
        <f t="shared" si="37"/>
        <v>-6600607</v>
      </c>
      <c r="G217" s="185">
        <f t="shared" si="37"/>
        <v>2731976199.9400005</v>
      </c>
      <c r="H217" s="52"/>
      <c r="I217" s="185"/>
      <c r="J217" s="185">
        <f t="shared" ref="J217:N217" si="38">SUM(J214:J216)</f>
        <v>-678709016.50999999</v>
      </c>
      <c r="K217" s="185">
        <f t="shared" si="38"/>
        <v>-82893632.300000012</v>
      </c>
      <c r="L217" s="185">
        <f t="shared" si="38"/>
        <v>4592493</v>
      </c>
      <c r="M217" s="185">
        <f t="shared" si="38"/>
        <v>-757010155.80999982</v>
      </c>
      <c r="N217" s="185">
        <f t="shared" si="38"/>
        <v>1974966044.1299999</v>
      </c>
      <c r="O217" s="71"/>
      <c r="P217" s="6"/>
      <c r="Q217" s="6"/>
      <c r="R217" s="6"/>
      <c r="S217" s="6"/>
      <c r="T217" s="6"/>
      <c r="U217" s="6"/>
      <c r="V217" s="6"/>
      <c r="W217" s="6"/>
      <c r="X217" s="6"/>
      <c r="Y217" s="6"/>
      <c r="Z217" s="6"/>
    </row>
    <row r="218" spans="1:26" ht="12.75" customHeight="1">
      <c r="A218" s="184"/>
      <c r="B218" s="184"/>
      <c r="C218" s="189" t="s">
        <v>362</v>
      </c>
      <c r="D218" s="60">
        <f>G155</f>
        <v>109462811</v>
      </c>
      <c r="E218" s="47">
        <v>-66299298</v>
      </c>
      <c r="F218" s="60"/>
      <c r="G218" s="52">
        <f>D218+E218+F218</f>
        <v>43163513</v>
      </c>
      <c r="H218" s="52">
        <v>0</v>
      </c>
      <c r="I218" s="181"/>
      <c r="J218" s="183"/>
      <c r="K218" s="183"/>
      <c r="L218" s="183"/>
      <c r="M218" s="52">
        <f>J218+K218+L218</f>
        <v>0</v>
      </c>
      <c r="N218" s="52">
        <f>G218+M218</f>
        <v>43163513</v>
      </c>
      <c r="O218" s="6"/>
      <c r="P218" s="6"/>
      <c r="Q218" s="6"/>
      <c r="R218" s="6"/>
      <c r="S218" s="6"/>
      <c r="T218" s="6"/>
      <c r="U218" s="6"/>
      <c r="V218" s="6"/>
      <c r="W218" s="6"/>
      <c r="X218" s="6"/>
      <c r="Y218" s="6"/>
      <c r="Z218" s="6"/>
    </row>
    <row r="219" spans="1:26" ht="12.75" customHeight="1">
      <c r="A219" s="184"/>
      <c r="B219" s="184"/>
      <c r="C219" s="189" t="s">
        <v>363</v>
      </c>
      <c r="D219" s="185">
        <f t="shared" ref="D219:N219" si="39">SUM(D217:D218)</f>
        <v>2533273193.6999993</v>
      </c>
      <c r="E219" s="185">
        <f t="shared" si="39"/>
        <v>248467126.24000013</v>
      </c>
      <c r="F219" s="185">
        <f t="shared" si="39"/>
        <v>-6600607</v>
      </c>
      <c r="G219" s="185">
        <f t="shared" si="39"/>
        <v>2775139712.9400005</v>
      </c>
      <c r="H219" s="185">
        <f t="shared" si="39"/>
        <v>0</v>
      </c>
      <c r="I219" s="185">
        <f t="shared" si="39"/>
        <v>0</v>
      </c>
      <c r="J219" s="185">
        <f t="shared" si="39"/>
        <v>-678709016.50999999</v>
      </c>
      <c r="K219" s="185">
        <f t="shared" si="39"/>
        <v>-82893632.300000012</v>
      </c>
      <c r="L219" s="185">
        <f t="shared" si="39"/>
        <v>4592493</v>
      </c>
      <c r="M219" s="185">
        <f t="shared" si="39"/>
        <v>-757010155.80999982</v>
      </c>
      <c r="N219" s="185">
        <f t="shared" si="39"/>
        <v>2018129557.1299999</v>
      </c>
      <c r="O219" s="6"/>
      <c r="P219" s="6"/>
      <c r="Q219" s="6"/>
      <c r="R219" s="6"/>
      <c r="S219" s="6"/>
      <c r="T219" s="6"/>
      <c r="U219" s="6"/>
      <c r="V219" s="6"/>
      <c r="W219" s="6"/>
      <c r="X219" s="6"/>
      <c r="Y219" s="6"/>
      <c r="Z219" s="6"/>
    </row>
    <row r="220" spans="1:26" ht="12.75" customHeight="1">
      <c r="A220" s="184"/>
      <c r="B220" s="184"/>
      <c r="C220" s="686" t="s">
        <v>396</v>
      </c>
      <c r="D220" s="656"/>
      <c r="E220" s="656"/>
      <c r="F220" s="656"/>
      <c r="G220" s="656"/>
      <c r="H220" s="656"/>
      <c r="I220" s="656"/>
      <c r="J220" s="657"/>
      <c r="K220" s="60"/>
      <c r="L220" s="183"/>
      <c r="M220" s="183"/>
      <c r="N220" s="183"/>
      <c r="O220" s="6"/>
      <c r="P220" s="6"/>
      <c r="Q220" s="6"/>
      <c r="R220" s="6"/>
      <c r="S220" s="6"/>
      <c r="T220" s="6"/>
      <c r="U220" s="6"/>
      <c r="V220" s="6"/>
      <c r="W220" s="6"/>
      <c r="X220" s="6"/>
      <c r="Y220" s="6"/>
      <c r="Z220" s="6"/>
    </row>
    <row r="221" spans="1:26" ht="12.75" customHeight="1">
      <c r="A221" s="184"/>
      <c r="B221" s="184"/>
      <c r="C221" s="686" t="s">
        <v>144</v>
      </c>
      <c r="D221" s="656"/>
      <c r="E221" s="656"/>
      <c r="F221" s="656"/>
      <c r="G221" s="656"/>
      <c r="H221" s="656"/>
      <c r="I221" s="656"/>
      <c r="J221" s="657"/>
      <c r="K221" s="185">
        <f>K219+K220</f>
        <v>-82893632.300000012</v>
      </c>
      <c r="L221" s="183"/>
      <c r="M221" s="183"/>
      <c r="N221" s="183"/>
      <c r="O221" s="6"/>
      <c r="P221" s="6"/>
      <c r="Q221" s="6"/>
      <c r="R221" s="6"/>
      <c r="S221" s="6"/>
      <c r="T221" s="6"/>
      <c r="U221" s="6"/>
      <c r="V221" s="6"/>
      <c r="W221" s="6"/>
      <c r="X221" s="6"/>
      <c r="Y221" s="6"/>
      <c r="Z221" s="6"/>
    </row>
    <row r="222" spans="1:26" ht="12.75" customHeight="1">
      <c r="A222" s="160"/>
      <c r="B222" s="160"/>
      <c r="C222" s="183"/>
      <c r="D222" s="183"/>
      <c r="E222" s="183"/>
      <c r="F222" s="183"/>
      <c r="G222" s="183"/>
      <c r="H222" s="183"/>
      <c r="I222" s="183"/>
      <c r="J222" s="183"/>
      <c r="K222" s="183"/>
      <c r="L222" s="183"/>
      <c r="M222" s="183"/>
      <c r="N222" s="183"/>
      <c r="O222" s="6"/>
      <c r="P222" s="6"/>
      <c r="Q222" s="6"/>
      <c r="R222" s="6"/>
      <c r="S222" s="6"/>
      <c r="T222" s="6"/>
      <c r="U222" s="6"/>
      <c r="V222" s="6"/>
      <c r="W222" s="6"/>
      <c r="X222" s="6"/>
      <c r="Y222" s="6"/>
      <c r="Z222" s="6"/>
    </row>
    <row r="223" spans="1:26" ht="12.75" customHeight="1">
      <c r="A223" s="160"/>
      <c r="B223" s="160"/>
      <c r="C223" s="183"/>
      <c r="D223" s="183"/>
      <c r="E223" s="183"/>
      <c r="F223" s="183"/>
      <c r="G223" s="183"/>
      <c r="H223" s="183"/>
      <c r="I223" s="183"/>
      <c r="J223" s="183" t="s">
        <v>397</v>
      </c>
      <c r="K223" s="183"/>
      <c r="L223" s="183"/>
      <c r="M223" s="183"/>
      <c r="N223" s="183"/>
      <c r="O223" s="6"/>
      <c r="P223" s="6"/>
      <c r="Q223" s="6"/>
      <c r="R223" s="6"/>
      <c r="S223" s="6"/>
      <c r="T223" s="6"/>
      <c r="U223" s="6"/>
      <c r="V223" s="6"/>
      <c r="W223" s="6"/>
      <c r="X223" s="6"/>
      <c r="Y223" s="6"/>
      <c r="Z223" s="6"/>
    </row>
    <row r="224" spans="1:26" ht="12.75" customHeight="1">
      <c r="A224" s="184">
        <v>10</v>
      </c>
      <c r="B224" s="184"/>
      <c r="C224" s="198" t="s">
        <v>366</v>
      </c>
      <c r="D224" s="199"/>
      <c r="E224" s="199"/>
      <c r="F224" s="199"/>
      <c r="G224" s="199"/>
      <c r="H224" s="199"/>
      <c r="I224" s="199"/>
      <c r="J224" s="199" t="s">
        <v>366</v>
      </c>
      <c r="K224" s="199"/>
      <c r="L224" s="200"/>
      <c r="M224" s="183"/>
      <c r="N224" s="183"/>
      <c r="O224" s="6"/>
      <c r="P224" s="6"/>
      <c r="Q224" s="6"/>
      <c r="R224" s="6"/>
      <c r="S224" s="6"/>
      <c r="T224" s="6"/>
      <c r="U224" s="6"/>
      <c r="V224" s="6"/>
      <c r="W224" s="6"/>
      <c r="X224" s="6"/>
      <c r="Y224" s="6"/>
      <c r="Z224" s="6"/>
    </row>
    <row r="225" spans="1:26" ht="12.75" customHeight="1">
      <c r="A225" s="184">
        <v>8</v>
      </c>
      <c r="B225" s="184"/>
      <c r="C225" s="198" t="s">
        <v>344</v>
      </c>
      <c r="D225" s="199"/>
      <c r="E225" s="199"/>
      <c r="F225" s="199"/>
      <c r="G225" s="199"/>
      <c r="H225" s="199"/>
      <c r="I225" s="199"/>
      <c r="J225" s="199" t="s">
        <v>344</v>
      </c>
      <c r="K225" s="199"/>
      <c r="L225" s="200"/>
      <c r="M225" s="183"/>
      <c r="N225" s="183"/>
      <c r="O225" s="6"/>
      <c r="P225" s="6"/>
      <c r="Q225" s="6"/>
      <c r="R225" s="6"/>
      <c r="S225" s="6"/>
      <c r="T225" s="6"/>
      <c r="U225" s="6"/>
      <c r="V225" s="6"/>
      <c r="W225" s="6"/>
      <c r="X225" s="6"/>
      <c r="Y225" s="6"/>
      <c r="Z225" s="6"/>
    </row>
    <row r="226" spans="1:26" ht="12.75" customHeight="1">
      <c r="A226" s="184">
        <v>47</v>
      </c>
      <c r="B226" s="184"/>
      <c r="C226" s="198" t="s">
        <v>367</v>
      </c>
      <c r="D226" s="199"/>
      <c r="E226" s="199"/>
      <c r="F226" s="199"/>
      <c r="G226" s="199"/>
      <c r="H226" s="199"/>
      <c r="I226" s="199"/>
      <c r="J226" s="199" t="s">
        <v>367</v>
      </c>
      <c r="K226" s="199"/>
      <c r="L226" s="200"/>
      <c r="M226" s="183"/>
      <c r="N226" s="183"/>
      <c r="O226" s="6"/>
      <c r="P226" s="6"/>
      <c r="Q226" s="6"/>
      <c r="R226" s="6"/>
      <c r="S226" s="6"/>
      <c r="T226" s="6"/>
      <c r="U226" s="6"/>
      <c r="V226" s="6"/>
      <c r="W226" s="6"/>
      <c r="X226" s="6"/>
      <c r="Y226" s="6"/>
      <c r="Z226" s="6"/>
    </row>
    <row r="227" spans="1:26" ht="12.75" customHeight="1">
      <c r="A227" s="160"/>
      <c r="B227" s="160"/>
      <c r="C227" s="183"/>
      <c r="D227" s="183"/>
      <c r="E227" s="183"/>
      <c r="F227" s="183"/>
      <c r="G227" s="183"/>
      <c r="H227" s="183"/>
      <c r="I227" s="183"/>
      <c r="J227" s="687" t="s">
        <v>368</v>
      </c>
      <c r="K227" s="656"/>
      <c r="L227" s="194">
        <f>K221-L224-L225-L226</f>
        <v>-82893632.300000012</v>
      </c>
      <c r="M227" s="183"/>
      <c r="N227" s="183"/>
      <c r="O227" s="71"/>
      <c r="P227" s="6"/>
      <c r="Q227" s="6"/>
      <c r="R227" s="6"/>
      <c r="S227" s="6"/>
      <c r="T227" s="6"/>
      <c r="U227" s="6"/>
      <c r="V227" s="6"/>
      <c r="W227" s="6"/>
      <c r="X227" s="6"/>
      <c r="Y227" s="6"/>
      <c r="Z227" s="6"/>
    </row>
    <row r="228" spans="1:26" ht="12.75" customHeight="1">
      <c r="A228" s="160"/>
      <c r="B228" s="160"/>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160"/>
      <c r="B229" s="160"/>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160"/>
      <c r="B230" s="160"/>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160"/>
      <c r="B231" s="160"/>
      <c r="C231" s="6"/>
      <c r="D231" s="6"/>
      <c r="E231" s="32" t="s">
        <v>303</v>
      </c>
      <c r="F231" s="163" t="s">
        <v>42</v>
      </c>
      <c r="G231" s="6"/>
      <c r="H231" s="6"/>
      <c r="I231" s="6"/>
      <c r="J231" s="6"/>
      <c r="K231" s="6"/>
      <c r="L231" s="6"/>
      <c r="M231" s="6"/>
      <c r="N231" s="6"/>
      <c r="O231" s="6"/>
      <c r="P231" s="6"/>
      <c r="Q231" s="6"/>
      <c r="R231" s="6"/>
      <c r="S231" s="6"/>
      <c r="T231" s="6"/>
      <c r="U231" s="6"/>
      <c r="V231" s="6"/>
      <c r="W231" s="6"/>
      <c r="X231" s="6"/>
      <c r="Y231" s="6"/>
      <c r="Z231" s="6"/>
    </row>
    <row r="232" spans="1:26" ht="12.75" customHeight="1">
      <c r="A232" s="160"/>
      <c r="B232" s="160"/>
      <c r="C232" s="6"/>
      <c r="D232" s="6"/>
      <c r="E232" s="32" t="s">
        <v>369</v>
      </c>
      <c r="F232" s="196">
        <f>TestYear+3</f>
        <v>2029</v>
      </c>
      <c r="G232" s="166"/>
      <c r="H232" s="167" t="b">
        <f>IF(F232=2014,4,IF(F232=2015,5,IF(F232=2016,6,IF(F232=2017,7,IF(F232=2018,8,IF(F232=2019,9,IF(F232=2020,10)))))))</f>
        <v>0</v>
      </c>
      <c r="I232" s="6"/>
      <c r="J232" s="6"/>
      <c r="K232" s="6"/>
      <c r="L232" s="6"/>
      <c r="M232" s="6"/>
      <c r="N232" s="6"/>
      <c r="O232" s="6"/>
      <c r="P232" s="6"/>
      <c r="Q232" s="6"/>
      <c r="R232" s="6"/>
      <c r="S232" s="6"/>
      <c r="T232" s="6"/>
      <c r="U232" s="6"/>
      <c r="V232" s="6"/>
      <c r="W232" s="6"/>
      <c r="X232" s="6"/>
      <c r="Y232" s="6"/>
      <c r="Z232" s="6"/>
    </row>
    <row r="233" spans="1:26" ht="12.75" customHeight="1">
      <c r="A233" s="160"/>
      <c r="B233" s="160"/>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160"/>
      <c r="B234" s="160"/>
      <c r="C234" s="6"/>
      <c r="D234" s="684" t="s">
        <v>305</v>
      </c>
      <c r="E234" s="656"/>
      <c r="F234" s="656"/>
      <c r="G234" s="656"/>
      <c r="H234" s="657"/>
      <c r="I234" s="6"/>
      <c r="J234" s="168"/>
      <c r="K234" s="169" t="s">
        <v>306</v>
      </c>
      <c r="L234" s="169"/>
      <c r="M234" s="170"/>
      <c r="N234" s="6"/>
      <c r="O234" s="6"/>
      <c r="P234" s="6"/>
      <c r="Q234" s="6"/>
      <c r="R234" s="6"/>
      <c r="S234" s="6"/>
      <c r="T234" s="6"/>
      <c r="U234" s="6"/>
      <c r="V234" s="6"/>
      <c r="W234" s="6"/>
      <c r="X234" s="6"/>
      <c r="Y234" s="6"/>
      <c r="Z234" s="6"/>
    </row>
    <row r="235" spans="1:26" ht="30" customHeight="1">
      <c r="A235" s="171" t="s">
        <v>398</v>
      </c>
      <c r="B235" s="171" t="s">
        <v>399</v>
      </c>
      <c r="C235" s="172" t="s">
        <v>400</v>
      </c>
      <c r="D235" s="171" t="s">
        <v>401</v>
      </c>
      <c r="E235" s="173" t="s">
        <v>402</v>
      </c>
      <c r="F235" s="173" t="s">
        <v>403</v>
      </c>
      <c r="G235" s="171" t="s">
        <v>313</v>
      </c>
      <c r="H235" s="171" t="s">
        <v>314</v>
      </c>
      <c r="I235" s="174"/>
      <c r="J235" s="171" t="s">
        <v>404</v>
      </c>
      <c r="K235" s="175" t="s">
        <v>316</v>
      </c>
      <c r="L235" s="175" t="s">
        <v>405</v>
      </c>
      <c r="M235" s="176" t="s">
        <v>313</v>
      </c>
      <c r="N235" s="171" t="s">
        <v>318</v>
      </c>
      <c r="O235" s="6"/>
      <c r="P235" s="6"/>
      <c r="Q235" s="6"/>
      <c r="R235" s="6"/>
      <c r="S235" s="6"/>
      <c r="T235" s="6"/>
      <c r="U235" s="6"/>
      <c r="V235" s="6"/>
      <c r="W235" s="6"/>
      <c r="X235" s="6"/>
      <c r="Y235" s="6"/>
      <c r="Z235" s="6"/>
    </row>
    <row r="236" spans="1:26" ht="25.5" customHeight="1">
      <c r="A236" s="171"/>
      <c r="B236" s="177">
        <v>1609</v>
      </c>
      <c r="C236" s="178" t="s">
        <v>319</v>
      </c>
      <c r="D236" s="52">
        <f t="shared" ref="D236:D276" si="40">G173</f>
        <v>137002579.74000001</v>
      </c>
      <c r="E236" s="47">
        <v>25689576.760000002</v>
      </c>
      <c r="F236" s="47">
        <v>0</v>
      </c>
      <c r="G236" s="52">
        <f t="shared" ref="G236:G276" si="41">D236+E236+F236</f>
        <v>162692156.5</v>
      </c>
      <c r="H236" s="52">
        <v>0</v>
      </c>
      <c r="I236" s="179"/>
      <c r="J236" s="197">
        <f t="shared" ref="J236:J276" si="42">M173</f>
        <v>-18447493.530000001</v>
      </c>
      <c r="K236" s="47">
        <v>-3220555.93</v>
      </c>
      <c r="L236" s="47">
        <v>0</v>
      </c>
      <c r="M236" s="52">
        <f t="shared" ref="M236:M276" si="43">J236+K236+L236</f>
        <v>-21668049.460000001</v>
      </c>
      <c r="N236" s="52">
        <f t="shared" ref="N236:N276" si="44">G236+M236</f>
        <v>141024107.03999999</v>
      </c>
      <c r="O236" s="6"/>
      <c r="P236" s="6"/>
      <c r="Q236" s="6"/>
      <c r="R236" s="6" t="str">
        <f>'LDC Info'!$E$14 &amp; B236</f>
        <v>Hydro Ottawa Limited1609</v>
      </c>
      <c r="S236" s="6"/>
      <c r="T236" s="6"/>
      <c r="U236" s="6"/>
      <c r="V236" s="6"/>
      <c r="W236" s="6"/>
      <c r="X236" s="6"/>
      <c r="Y236" s="6"/>
      <c r="Z236" s="6"/>
    </row>
    <row r="237" spans="1:26" ht="12.75" customHeight="1">
      <c r="A237" s="177">
        <v>12</v>
      </c>
      <c r="B237" s="177">
        <v>1611</v>
      </c>
      <c r="C237" s="178" t="s">
        <v>320</v>
      </c>
      <c r="D237" s="52">
        <f t="shared" si="40"/>
        <v>134737663.67000002</v>
      </c>
      <c r="E237" s="47">
        <v>8442272.6600000001</v>
      </c>
      <c r="F237" s="47">
        <v>0</v>
      </c>
      <c r="G237" s="52">
        <f t="shared" si="41"/>
        <v>143179936.33000001</v>
      </c>
      <c r="H237" s="52">
        <v>0</v>
      </c>
      <c r="I237" s="181"/>
      <c r="J237" s="197">
        <f t="shared" si="42"/>
        <v>-104649866.66999999</v>
      </c>
      <c r="K237" s="47">
        <v>-9737194.7599999998</v>
      </c>
      <c r="L237" s="47">
        <v>0</v>
      </c>
      <c r="M237" s="52">
        <f t="shared" si="43"/>
        <v>-114387061.42999999</v>
      </c>
      <c r="N237" s="52">
        <f t="shared" si="44"/>
        <v>28792874.900000021</v>
      </c>
      <c r="O237" s="6"/>
      <c r="P237" s="6"/>
      <c r="Q237" s="6"/>
      <c r="R237" s="6" t="str">
        <f>'LDC Info'!$E$14 &amp; B237</f>
        <v>Hydro Ottawa Limited1611</v>
      </c>
      <c r="S237" s="6"/>
      <c r="T237" s="6"/>
      <c r="U237" s="6"/>
      <c r="V237" s="6"/>
      <c r="W237" s="6"/>
      <c r="X237" s="6"/>
      <c r="Y237" s="6"/>
      <c r="Z237" s="6"/>
    </row>
    <row r="238" spans="1:26" ht="12.75" customHeight="1">
      <c r="A238" s="177" t="s">
        <v>321</v>
      </c>
      <c r="B238" s="177">
        <v>1612</v>
      </c>
      <c r="C238" s="178" t="s">
        <v>322</v>
      </c>
      <c r="D238" s="52">
        <f t="shared" si="40"/>
        <v>3288911</v>
      </c>
      <c r="E238" s="47">
        <v>0</v>
      </c>
      <c r="F238" s="47">
        <v>0</v>
      </c>
      <c r="G238" s="52">
        <f t="shared" si="41"/>
        <v>3288911</v>
      </c>
      <c r="H238" s="52">
        <v>0</v>
      </c>
      <c r="I238" s="181"/>
      <c r="J238" s="197">
        <f t="shared" si="42"/>
        <v>-1018574.72</v>
      </c>
      <c r="K238" s="47">
        <v>-79124.22</v>
      </c>
      <c r="L238" s="47">
        <v>0</v>
      </c>
      <c r="M238" s="52">
        <f t="shared" si="43"/>
        <v>-1097698.94</v>
      </c>
      <c r="N238" s="52">
        <f t="shared" si="44"/>
        <v>2191212.06</v>
      </c>
      <c r="O238" s="6"/>
      <c r="P238" s="6"/>
      <c r="Q238" s="6"/>
      <c r="R238" s="6" t="str">
        <f>'LDC Info'!$E$14 &amp; B238</f>
        <v>Hydro Ottawa Limited1612</v>
      </c>
      <c r="S238" s="6"/>
      <c r="T238" s="6"/>
      <c r="U238" s="6"/>
      <c r="V238" s="6"/>
      <c r="W238" s="6"/>
      <c r="X238" s="6"/>
      <c r="Y238" s="6"/>
      <c r="Z238" s="6"/>
    </row>
    <row r="239" spans="1:26" ht="12.75" customHeight="1">
      <c r="A239" s="177" t="s">
        <v>267</v>
      </c>
      <c r="B239" s="177">
        <v>1805</v>
      </c>
      <c r="C239" s="178" t="s">
        <v>323</v>
      </c>
      <c r="D239" s="52">
        <f t="shared" si="40"/>
        <v>23521530.18</v>
      </c>
      <c r="E239" s="47">
        <v>607613.06000000006</v>
      </c>
      <c r="F239" s="47">
        <v>0</v>
      </c>
      <c r="G239" s="52">
        <f t="shared" si="41"/>
        <v>24129143.239999998</v>
      </c>
      <c r="H239" s="52">
        <v>0</v>
      </c>
      <c r="I239" s="181"/>
      <c r="J239" s="197">
        <f t="shared" si="42"/>
        <v>0</v>
      </c>
      <c r="K239" s="47">
        <v>0</v>
      </c>
      <c r="L239" s="47">
        <v>0</v>
      </c>
      <c r="M239" s="52">
        <f t="shared" si="43"/>
        <v>0</v>
      </c>
      <c r="N239" s="52">
        <f t="shared" si="44"/>
        <v>24129143.239999998</v>
      </c>
      <c r="O239" s="6"/>
      <c r="P239" s="6"/>
      <c r="Q239" s="6"/>
      <c r="R239" s="6" t="str">
        <f>'LDC Info'!$E$14 &amp; B239</f>
        <v>Hydro Ottawa Limited1805</v>
      </c>
      <c r="S239" s="6"/>
      <c r="T239" s="6"/>
      <c r="U239" s="6"/>
      <c r="V239" s="6"/>
      <c r="W239" s="6"/>
      <c r="X239" s="6"/>
      <c r="Y239" s="6"/>
      <c r="Z239" s="6"/>
    </row>
    <row r="240" spans="1:26" ht="12.75" customHeight="1">
      <c r="A240" s="177">
        <v>47</v>
      </c>
      <c r="B240" s="177">
        <v>1808</v>
      </c>
      <c r="C240" s="178" t="s">
        <v>324</v>
      </c>
      <c r="D240" s="52">
        <f t="shared" si="40"/>
        <v>113735831.02</v>
      </c>
      <c r="E240" s="47">
        <v>3415006.81</v>
      </c>
      <c r="F240" s="47">
        <v>0</v>
      </c>
      <c r="G240" s="52">
        <f t="shared" si="41"/>
        <v>117150837.83</v>
      </c>
      <c r="H240" s="52">
        <v>0</v>
      </c>
      <c r="I240" s="181"/>
      <c r="J240" s="197">
        <f t="shared" si="42"/>
        <v>-22184399.770000003</v>
      </c>
      <c r="K240" s="47">
        <v>-2378973.5499999998</v>
      </c>
      <c r="L240" s="47">
        <v>0</v>
      </c>
      <c r="M240" s="52">
        <f t="shared" si="43"/>
        <v>-24563373.320000004</v>
      </c>
      <c r="N240" s="52">
        <f t="shared" si="44"/>
        <v>92587464.50999999</v>
      </c>
      <c r="O240" s="6"/>
      <c r="P240" s="6"/>
      <c r="Q240" s="6"/>
      <c r="R240" s="6" t="str">
        <f>'LDC Info'!$E$14 &amp; B240</f>
        <v>Hydro Ottawa Limited1808</v>
      </c>
      <c r="S240" s="6"/>
      <c r="T240" s="6"/>
      <c r="U240" s="6"/>
      <c r="V240" s="6"/>
      <c r="W240" s="6"/>
      <c r="X240" s="6"/>
      <c r="Y240" s="6"/>
      <c r="Z240" s="6"/>
    </row>
    <row r="241" spans="1:26" ht="12.75" customHeight="1">
      <c r="A241" s="177">
        <v>13</v>
      </c>
      <c r="B241" s="177">
        <v>1810</v>
      </c>
      <c r="C241" s="178" t="s">
        <v>325</v>
      </c>
      <c r="D241" s="52">
        <f t="shared" si="40"/>
        <v>0</v>
      </c>
      <c r="E241" s="47">
        <v>0</v>
      </c>
      <c r="F241" s="47">
        <v>0</v>
      </c>
      <c r="G241" s="52">
        <f t="shared" si="41"/>
        <v>0</v>
      </c>
      <c r="H241" s="52">
        <v>0</v>
      </c>
      <c r="I241" s="181"/>
      <c r="J241" s="197">
        <f t="shared" si="42"/>
        <v>0</v>
      </c>
      <c r="K241" s="47">
        <v>0</v>
      </c>
      <c r="L241" s="47">
        <v>0</v>
      </c>
      <c r="M241" s="52">
        <f t="shared" si="43"/>
        <v>0</v>
      </c>
      <c r="N241" s="52">
        <f t="shared" si="44"/>
        <v>0</v>
      </c>
      <c r="O241" s="6"/>
      <c r="P241" s="6"/>
      <c r="Q241" s="6"/>
      <c r="R241" s="6" t="str">
        <f>'LDC Info'!$E$14 &amp; B241</f>
        <v>Hydro Ottawa Limited1810</v>
      </c>
      <c r="S241" s="6"/>
      <c r="T241" s="6"/>
      <c r="U241" s="6"/>
      <c r="V241" s="6"/>
      <c r="W241" s="6"/>
      <c r="X241" s="6"/>
      <c r="Y241" s="6"/>
      <c r="Z241" s="6"/>
    </row>
    <row r="242" spans="1:26" ht="12.75" customHeight="1">
      <c r="A242" s="177">
        <v>47</v>
      </c>
      <c r="B242" s="177">
        <v>1815</v>
      </c>
      <c r="C242" s="178" t="s">
        <v>326</v>
      </c>
      <c r="D242" s="52">
        <f t="shared" si="40"/>
        <v>339486726.70999998</v>
      </c>
      <c r="E242" s="47">
        <v>15843415.939999999</v>
      </c>
      <c r="F242" s="47">
        <v>-125472</v>
      </c>
      <c r="G242" s="52">
        <f t="shared" si="41"/>
        <v>355204670.64999998</v>
      </c>
      <c r="H242" s="52">
        <v>0</v>
      </c>
      <c r="I242" s="181"/>
      <c r="J242" s="197">
        <f t="shared" si="42"/>
        <v>-64711290.340000004</v>
      </c>
      <c r="K242" s="47">
        <v>-9512547.4000000004</v>
      </c>
      <c r="L242" s="47">
        <v>33930</v>
      </c>
      <c r="M242" s="52">
        <f t="shared" si="43"/>
        <v>-74189907.74000001</v>
      </c>
      <c r="N242" s="52">
        <f t="shared" si="44"/>
        <v>281014762.90999997</v>
      </c>
      <c r="O242" s="71"/>
      <c r="P242" s="6"/>
      <c r="Q242" s="6"/>
      <c r="R242" s="6" t="str">
        <f>'LDC Info'!$E$14 &amp; B242</f>
        <v>Hydro Ottawa Limited1815</v>
      </c>
      <c r="S242" s="6"/>
      <c r="T242" s="6"/>
      <c r="U242" s="6"/>
      <c r="V242" s="6"/>
      <c r="W242" s="6"/>
      <c r="X242" s="6"/>
      <c r="Y242" s="6"/>
      <c r="Z242" s="6"/>
    </row>
    <row r="243" spans="1:26" ht="12.75" customHeight="1">
      <c r="A243" s="177">
        <v>47</v>
      </c>
      <c r="B243" s="177">
        <v>1820</v>
      </c>
      <c r="C243" s="178" t="s">
        <v>327</v>
      </c>
      <c r="D243" s="52">
        <f t="shared" si="40"/>
        <v>196917054.97999999</v>
      </c>
      <c r="E243" s="47">
        <v>1700932.76</v>
      </c>
      <c r="F243" s="47">
        <v>-105269</v>
      </c>
      <c r="G243" s="52">
        <f t="shared" si="41"/>
        <v>198512718.73999998</v>
      </c>
      <c r="H243" s="52">
        <v>0</v>
      </c>
      <c r="I243" s="181"/>
      <c r="J243" s="197">
        <f t="shared" si="42"/>
        <v>-60701759.390000001</v>
      </c>
      <c r="K243" s="47">
        <v>-5393052.1699999999</v>
      </c>
      <c r="L243" s="47">
        <v>71076</v>
      </c>
      <c r="M243" s="52">
        <f t="shared" si="43"/>
        <v>-66023735.560000002</v>
      </c>
      <c r="N243" s="52">
        <f t="shared" si="44"/>
        <v>132488983.17999998</v>
      </c>
      <c r="O243" s="6"/>
      <c r="P243" s="6"/>
      <c r="Q243" s="6"/>
      <c r="R243" s="6" t="str">
        <f>'LDC Info'!$E$14 &amp; B243</f>
        <v>Hydro Ottawa Limited1820</v>
      </c>
      <c r="S243" s="6"/>
      <c r="T243" s="6"/>
      <c r="U243" s="6"/>
      <c r="V243" s="6"/>
      <c r="W243" s="6"/>
      <c r="X243" s="6"/>
      <c r="Y243" s="6"/>
      <c r="Z243" s="6"/>
    </row>
    <row r="244" spans="1:26" ht="12.75" customHeight="1">
      <c r="A244" s="177">
        <v>47</v>
      </c>
      <c r="B244" s="177">
        <v>1825</v>
      </c>
      <c r="C244" s="178" t="s">
        <v>328</v>
      </c>
      <c r="D244" s="52">
        <f t="shared" si="40"/>
        <v>14926560.75</v>
      </c>
      <c r="E244" s="47">
        <v>9441356.6500000004</v>
      </c>
      <c r="F244" s="47">
        <v>0</v>
      </c>
      <c r="G244" s="52">
        <f t="shared" si="41"/>
        <v>24367917.399999999</v>
      </c>
      <c r="H244" s="52">
        <v>0</v>
      </c>
      <c r="I244" s="181"/>
      <c r="J244" s="197">
        <f t="shared" si="42"/>
        <v>-844168.07000000007</v>
      </c>
      <c r="K244" s="47">
        <v>-982361.96</v>
      </c>
      <c r="L244" s="47">
        <v>0</v>
      </c>
      <c r="M244" s="52">
        <f t="shared" si="43"/>
        <v>-1826530.03</v>
      </c>
      <c r="N244" s="52">
        <f t="shared" si="44"/>
        <v>22541387.369999997</v>
      </c>
      <c r="O244" s="6"/>
      <c r="P244" s="6"/>
      <c r="Q244" s="6"/>
      <c r="R244" s="6" t="str">
        <f>'LDC Info'!$E$14 &amp; B244</f>
        <v>Hydro Ottawa Limited1825</v>
      </c>
      <c r="S244" s="6"/>
      <c r="T244" s="6"/>
      <c r="U244" s="6"/>
      <c r="V244" s="6"/>
      <c r="W244" s="6"/>
      <c r="X244" s="6"/>
      <c r="Y244" s="6"/>
      <c r="Z244" s="6"/>
    </row>
    <row r="245" spans="1:26" ht="12.75" customHeight="1">
      <c r="A245" s="177">
        <v>47</v>
      </c>
      <c r="B245" s="177">
        <v>1830</v>
      </c>
      <c r="C245" s="178" t="s">
        <v>329</v>
      </c>
      <c r="D245" s="52">
        <f t="shared" si="40"/>
        <v>285715511.37</v>
      </c>
      <c r="E245" s="47">
        <v>20634089.309999999</v>
      </c>
      <c r="F245" s="47">
        <v>-127943</v>
      </c>
      <c r="G245" s="52">
        <f t="shared" si="41"/>
        <v>306221657.68000001</v>
      </c>
      <c r="H245" s="52">
        <v>0</v>
      </c>
      <c r="I245" s="181"/>
      <c r="J245" s="197">
        <f t="shared" si="42"/>
        <v>-58143282.569999993</v>
      </c>
      <c r="K245" s="47">
        <v>-6947741.8899999997</v>
      </c>
      <c r="L245" s="47">
        <v>20837</v>
      </c>
      <c r="M245" s="52">
        <f t="shared" si="43"/>
        <v>-65070187.459999993</v>
      </c>
      <c r="N245" s="52">
        <f t="shared" si="44"/>
        <v>241151470.22000003</v>
      </c>
      <c r="O245" s="6"/>
      <c r="P245" s="6"/>
      <c r="Q245" s="6"/>
      <c r="R245" s="6" t="str">
        <f>'LDC Info'!$E$14 &amp; B245</f>
        <v>Hydro Ottawa Limited1830</v>
      </c>
      <c r="S245" s="6"/>
      <c r="T245" s="6"/>
      <c r="U245" s="6"/>
      <c r="V245" s="6"/>
      <c r="W245" s="6"/>
      <c r="X245" s="6"/>
      <c r="Y245" s="6"/>
      <c r="Z245" s="6"/>
    </row>
    <row r="246" spans="1:26" ht="12.75" customHeight="1">
      <c r="A246" s="177">
        <v>47</v>
      </c>
      <c r="B246" s="177">
        <v>1835</v>
      </c>
      <c r="C246" s="178" t="s">
        <v>330</v>
      </c>
      <c r="D246" s="52">
        <f t="shared" si="40"/>
        <v>276096570.35999995</v>
      </c>
      <c r="E246" s="47">
        <v>25033211.079999998</v>
      </c>
      <c r="F246" s="47">
        <v>-6881</v>
      </c>
      <c r="G246" s="52">
        <f t="shared" si="41"/>
        <v>301122900.43999994</v>
      </c>
      <c r="H246" s="52">
        <v>0</v>
      </c>
      <c r="I246" s="181"/>
      <c r="J246" s="197">
        <f t="shared" si="42"/>
        <v>-56385267.670000002</v>
      </c>
      <c r="K246" s="47">
        <v>-7088114.9500000002</v>
      </c>
      <c r="L246" s="47">
        <v>2438</v>
      </c>
      <c r="M246" s="52">
        <f t="shared" si="43"/>
        <v>-63470944.620000005</v>
      </c>
      <c r="N246" s="52">
        <f t="shared" si="44"/>
        <v>237651955.81999993</v>
      </c>
      <c r="O246" s="6"/>
      <c r="P246" s="6"/>
      <c r="Q246" s="6"/>
      <c r="R246" s="6" t="str">
        <f>'LDC Info'!$E$14 &amp; B246</f>
        <v>Hydro Ottawa Limited1835</v>
      </c>
      <c r="S246" s="6"/>
      <c r="T246" s="6"/>
      <c r="U246" s="6"/>
      <c r="V246" s="6"/>
      <c r="W246" s="6"/>
      <c r="X246" s="6"/>
      <c r="Y246" s="6"/>
      <c r="Z246" s="6"/>
    </row>
    <row r="247" spans="1:26" ht="12.75" customHeight="1">
      <c r="A247" s="177">
        <v>47</v>
      </c>
      <c r="B247" s="177">
        <v>1840</v>
      </c>
      <c r="C247" s="178" t="s">
        <v>331</v>
      </c>
      <c r="D247" s="52">
        <f t="shared" si="40"/>
        <v>698015593.38</v>
      </c>
      <c r="E247" s="47">
        <v>63690776.100000001</v>
      </c>
      <c r="F247" s="47">
        <v>-10000</v>
      </c>
      <c r="G247" s="52">
        <f t="shared" si="41"/>
        <v>761696369.48000002</v>
      </c>
      <c r="H247" s="52">
        <v>0</v>
      </c>
      <c r="I247" s="181"/>
      <c r="J247" s="197">
        <f t="shared" si="42"/>
        <v>-124750979.48</v>
      </c>
      <c r="K247" s="47">
        <v>-18611807.100000001</v>
      </c>
      <c r="L247" s="47">
        <v>304</v>
      </c>
      <c r="M247" s="52">
        <f t="shared" si="43"/>
        <v>-143362482.58000001</v>
      </c>
      <c r="N247" s="52">
        <f t="shared" si="44"/>
        <v>618333886.89999998</v>
      </c>
      <c r="O247" s="6"/>
      <c r="P247" s="6"/>
      <c r="Q247" s="6"/>
      <c r="R247" s="6" t="str">
        <f>'LDC Info'!$E$14 &amp; B247</f>
        <v>Hydro Ottawa Limited1840</v>
      </c>
      <c r="S247" s="6"/>
      <c r="T247" s="6"/>
      <c r="U247" s="6"/>
      <c r="V247" s="6"/>
      <c r="W247" s="6"/>
      <c r="X247" s="6"/>
      <c r="Y247" s="6"/>
      <c r="Z247" s="6"/>
    </row>
    <row r="248" spans="1:26" ht="12.75" customHeight="1">
      <c r="A248" s="177">
        <v>47</v>
      </c>
      <c r="B248" s="177">
        <v>1845</v>
      </c>
      <c r="C248" s="178" t="s">
        <v>332</v>
      </c>
      <c r="D248" s="52">
        <f t="shared" si="40"/>
        <v>393643756.70000005</v>
      </c>
      <c r="E248" s="47">
        <v>31085638.890000001</v>
      </c>
      <c r="F248" s="47">
        <v>-260241</v>
      </c>
      <c r="G248" s="52">
        <f t="shared" si="41"/>
        <v>424469154.59000003</v>
      </c>
      <c r="H248" s="52">
        <v>0</v>
      </c>
      <c r="I248" s="181"/>
      <c r="J248" s="197">
        <f t="shared" si="42"/>
        <v>-99184319.319999993</v>
      </c>
      <c r="K248" s="47">
        <v>-12167875.4</v>
      </c>
      <c r="L248" s="47">
        <v>112720</v>
      </c>
      <c r="M248" s="52">
        <f t="shared" si="43"/>
        <v>-111239474.72</v>
      </c>
      <c r="N248" s="52">
        <f t="shared" si="44"/>
        <v>313229679.87</v>
      </c>
      <c r="O248" s="6"/>
      <c r="P248" s="6"/>
      <c r="Q248" s="6"/>
      <c r="R248" s="6" t="str">
        <f>'LDC Info'!$E$14 &amp; B248</f>
        <v>Hydro Ottawa Limited1845</v>
      </c>
      <c r="S248" s="6"/>
      <c r="T248" s="6"/>
      <c r="U248" s="6"/>
      <c r="V248" s="6"/>
      <c r="W248" s="6"/>
      <c r="X248" s="6"/>
      <c r="Y248" s="6"/>
      <c r="Z248" s="6"/>
    </row>
    <row r="249" spans="1:26" ht="12.75" customHeight="1">
      <c r="A249" s="177">
        <v>47</v>
      </c>
      <c r="B249" s="177">
        <v>1850</v>
      </c>
      <c r="C249" s="178" t="s">
        <v>333</v>
      </c>
      <c r="D249" s="52">
        <f t="shared" si="40"/>
        <v>201061453.51000002</v>
      </c>
      <c r="E249" s="47">
        <v>15441674.140000001</v>
      </c>
      <c r="F249" s="47">
        <v>-767496</v>
      </c>
      <c r="G249" s="52">
        <f t="shared" si="41"/>
        <v>215735631.65000004</v>
      </c>
      <c r="H249" s="52">
        <v>0</v>
      </c>
      <c r="I249" s="181"/>
      <c r="J249" s="197">
        <f t="shared" si="42"/>
        <v>-51899856.450000003</v>
      </c>
      <c r="K249" s="47">
        <v>-6174313.4400000004</v>
      </c>
      <c r="L249" s="47">
        <v>192465</v>
      </c>
      <c r="M249" s="52">
        <f t="shared" si="43"/>
        <v>-57881704.890000001</v>
      </c>
      <c r="N249" s="52">
        <f t="shared" si="44"/>
        <v>157853926.76000005</v>
      </c>
      <c r="O249" s="6"/>
      <c r="P249" s="6"/>
      <c r="Q249" s="6"/>
      <c r="R249" s="6" t="str">
        <f>'LDC Info'!$E$14 &amp; B249</f>
        <v>Hydro Ottawa Limited1850</v>
      </c>
      <c r="S249" s="6"/>
      <c r="T249" s="6"/>
      <c r="U249" s="6"/>
      <c r="V249" s="6"/>
      <c r="W249" s="6"/>
      <c r="X249" s="6"/>
      <c r="Y249" s="6"/>
      <c r="Z249" s="6"/>
    </row>
    <row r="250" spans="1:26" ht="12.75" customHeight="1">
      <c r="A250" s="177">
        <v>47</v>
      </c>
      <c r="B250" s="177">
        <v>1855</v>
      </c>
      <c r="C250" s="178" t="s">
        <v>334</v>
      </c>
      <c r="D250" s="52">
        <f t="shared" si="40"/>
        <v>129071386.33</v>
      </c>
      <c r="E250" s="47">
        <v>7375682.5199999996</v>
      </c>
      <c r="F250" s="47">
        <v>-16077</v>
      </c>
      <c r="G250" s="52">
        <f t="shared" si="41"/>
        <v>136430991.84999999</v>
      </c>
      <c r="H250" s="52">
        <v>0</v>
      </c>
      <c r="I250" s="181"/>
      <c r="J250" s="197">
        <f t="shared" si="42"/>
        <v>-30957714.210000001</v>
      </c>
      <c r="K250" s="47">
        <v>-3129460.06</v>
      </c>
      <c r="L250" s="47">
        <v>910</v>
      </c>
      <c r="M250" s="52">
        <f t="shared" si="43"/>
        <v>-34086264.270000003</v>
      </c>
      <c r="N250" s="52">
        <f t="shared" si="44"/>
        <v>102344727.57999998</v>
      </c>
      <c r="O250" s="6"/>
      <c r="P250" s="6"/>
      <c r="Q250" s="6"/>
      <c r="R250" s="6" t="str">
        <f>'LDC Info'!$E$14 &amp; B250</f>
        <v>Hydro Ottawa Limited1855</v>
      </c>
      <c r="S250" s="6"/>
      <c r="T250" s="6"/>
      <c r="U250" s="6"/>
      <c r="V250" s="6"/>
      <c r="W250" s="6"/>
      <c r="X250" s="6"/>
      <c r="Y250" s="6"/>
      <c r="Z250" s="6"/>
    </row>
    <row r="251" spans="1:26" ht="12.75" customHeight="1">
      <c r="A251" s="177">
        <v>47</v>
      </c>
      <c r="B251" s="177">
        <v>1860</v>
      </c>
      <c r="C251" s="178" t="s">
        <v>335</v>
      </c>
      <c r="D251" s="52">
        <f t="shared" si="40"/>
        <v>0</v>
      </c>
      <c r="E251" s="47">
        <v>0</v>
      </c>
      <c r="F251" s="47">
        <v>0</v>
      </c>
      <c r="G251" s="52">
        <f t="shared" si="41"/>
        <v>0</v>
      </c>
      <c r="H251" s="52">
        <v>0</v>
      </c>
      <c r="I251" s="181"/>
      <c r="J251" s="197">
        <f t="shared" si="42"/>
        <v>0</v>
      </c>
      <c r="K251" s="47">
        <v>0</v>
      </c>
      <c r="L251" s="47">
        <v>0</v>
      </c>
      <c r="M251" s="52">
        <f t="shared" si="43"/>
        <v>0</v>
      </c>
      <c r="N251" s="52">
        <f t="shared" si="44"/>
        <v>0</v>
      </c>
      <c r="O251" s="6"/>
      <c r="P251" s="6"/>
      <c r="Q251" s="6"/>
      <c r="R251" s="6" t="str">
        <f>'LDC Info'!$E$14 &amp; B251</f>
        <v>Hydro Ottawa Limited1860</v>
      </c>
      <c r="S251" s="6"/>
      <c r="T251" s="6"/>
      <c r="U251" s="6"/>
      <c r="V251" s="6"/>
      <c r="W251" s="6"/>
      <c r="X251" s="6"/>
      <c r="Y251" s="6"/>
      <c r="Z251" s="6"/>
    </row>
    <row r="252" spans="1:26" ht="12.75" customHeight="1">
      <c r="A252" s="177">
        <v>47</v>
      </c>
      <c r="B252" s="177">
        <v>1860</v>
      </c>
      <c r="C252" s="178" t="s">
        <v>336</v>
      </c>
      <c r="D252" s="52">
        <f t="shared" si="40"/>
        <v>121158715.27</v>
      </c>
      <c r="E252" s="47">
        <v>24553849.539999999</v>
      </c>
      <c r="F252" s="47">
        <v>-5568500</v>
      </c>
      <c r="G252" s="52">
        <f t="shared" si="41"/>
        <v>140144064.81</v>
      </c>
      <c r="H252" s="52">
        <v>0</v>
      </c>
      <c r="I252" s="181"/>
      <c r="J252" s="197">
        <f t="shared" si="42"/>
        <v>-48947681.420000002</v>
      </c>
      <c r="K252" s="47">
        <v>-7238436.8899999997</v>
      </c>
      <c r="L252" s="47">
        <v>4664294</v>
      </c>
      <c r="M252" s="52">
        <f t="shared" si="43"/>
        <v>-51521824.310000002</v>
      </c>
      <c r="N252" s="52">
        <f t="shared" si="44"/>
        <v>88622240.5</v>
      </c>
      <c r="O252" s="6"/>
      <c r="P252" s="6"/>
      <c r="Q252" s="6"/>
      <c r="R252" s="6" t="str">
        <f>'LDC Info'!$E$14 &amp; B252</f>
        <v>Hydro Ottawa Limited1860</v>
      </c>
      <c r="S252" s="6"/>
      <c r="T252" s="6"/>
      <c r="U252" s="6"/>
      <c r="V252" s="6"/>
      <c r="W252" s="6"/>
      <c r="X252" s="6"/>
      <c r="Y252" s="6"/>
      <c r="Z252" s="6"/>
    </row>
    <row r="253" spans="1:26" ht="12.75" customHeight="1">
      <c r="A253" s="177" t="s">
        <v>267</v>
      </c>
      <c r="B253" s="177">
        <v>1905</v>
      </c>
      <c r="C253" s="178" t="s">
        <v>323</v>
      </c>
      <c r="D253" s="52">
        <f t="shared" si="40"/>
        <v>19740205</v>
      </c>
      <c r="E253" s="47">
        <v>0</v>
      </c>
      <c r="F253" s="47">
        <v>0</v>
      </c>
      <c r="G253" s="52">
        <f t="shared" si="41"/>
        <v>19740205</v>
      </c>
      <c r="H253" s="52">
        <v>0</v>
      </c>
      <c r="I253" s="181"/>
      <c r="J253" s="197">
        <f t="shared" si="42"/>
        <v>0</v>
      </c>
      <c r="K253" s="47">
        <v>0</v>
      </c>
      <c r="L253" s="47">
        <v>0</v>
      </c>
      <c r="M253" s="52">
        <f t="shared" si="43"/>
        <v>0</v>
      </c>
      <c r="N253" s="52">
        <f t="shared" si="44"/>
        <v>19740205</v>
      </c>
      <c r="O253" s="6"/>
      <c r="P253" s="6"/>
      <c r="Q253" s="6"/>
      <c r="R253" s="6" t="str">
        <f>'LDC Info'!$E$14 &amp; B253</f>
        <v>Hydro Ottawa Limited1905</v>
      </c>
      <c r="S253" s="6"/>
      <c r="T253" s="6"/>
      <c r="U253" s="6"/>
      <c r="V253" s="6"/>
      <c r="W253" s="6"/>
      <c r="X253" s="6"/>
      <c r="Y253" s="6"/>
      <c r="Z253" s="6"/>
    </row>
    <row r="254" spans="1:26" ht="12.75" customHeight="1">
      <c r="A254" s="177">
        <v>47</v>
      </c>
      <c r="B254" s="177">
        <v>1908</v>
      </c>
      <c r="C254" s="178" t="s">
        <v>337</v>
      </c>
      <c r="D254" s="52">
        <f t="shared" si="40"/>
        <v>81242764.629999995</v>
      </c>
      <c r="E254" s="47">
        <v>4345991.21</v>
      </c>
      <c r="F254" s="47">
        <v>0</v>
      </c>
      <c r="G254" s="52">
        <f t="shared" si="41"/>
        <v>85588755.839999989</v>
      </c>
      <c r="H254" s="52">
        <v>0</v>
      </c>
      <c r="I254" s="181"/>
      <c r="J254" s="197">
        <f t="shared" si="42"/>
        <v>-22706195.02</v>
      </c>
      <c r="K254" s="47">
        <v>-2718175.31</v>
      </c>
      <c r="L254" s="47">
        <v>0</v>
      </c>
      <c r="M254" s="52">
        <f t="shared" si="43"/>
        <v>-25424370.329999998</v>
      </c>
      <c r="N254" s="52">
        <f t="shared" si="44"/>
        <v>60164385.50999999</v>
      </c>
      <c r="O254" s="6"/>
      <c r="P254" s="6"/>
      <c r="Q254" s="6"/>
      <c r="R254" s="6" t="str">
        <f>'LDC Info'!$E$14 &amp; B254</f>
        <v>Hydro Ottawa Limited1908</v>
      </c>
      <c r="S254" s="6"/>
      <c r="T254" s="6"/>
      <c r="U254" s="6"/>
      <c r="V254" s="6"/>
      <c r="W254" s="6"/>
      <c r="X254" s="6"/>
      <c r="Y254" s="6"/>
      <c r="Z254" s="6"/>
    </row>
    <row r="255" spans="1:26" ht="12.75" customHeight="1">
      <c r="A255" s="177">
        <v>13</v>
      </c>
      <c r="B255" s="177">
        <v>1910</v>
      </c>
      <c r="C255" s="178" t="s">
        <v>325</v>
      </c>
      <c r="D255" s="52">
        <f t="shared" si="40"/>
        <v>0</v>
      </c>
      <c r="E255" s="47">
        <v>0</v>
      </c>
      <c r="F255" s="47">
        <v>0</v>
      </c>
      <c r="G255" s="52">
        <f t="shared" si="41"/>
        <v>0</v>
      </c>
      <c r="H255" s="52">
        <v>0</v>
      </c>
      <c r="I255" s="181"/>
      <c r="J255" s="197">
        <f t="shared" si="42"/>
        <v>0</v>
      </c>
      <c r="K255" s="47">
        <v>0</v>
      </c>
      <c r="L255" s="47">
        <v>0</v>
      </c>
      <c r="M255" s="52">
        <f t="shared" si="43"/>
        <v>0</v>
      </c>
      <c r="N255" s="52">
        <f t="shared" si="44"/>
        <v>0</v>
      </c>
      <c r="O255" s="6"/>
      <c r="P255" s="6"/>
      <c r="Q255" s="6"/>
      <c r="R255" s="6" t="str">
        <f>'LDC Info'!$E$14 &amp; B255</f>
        <v>Hydro Ottawa Limited1910</v>
      </c>
      <c r="S255" s="6"/>
      <c r="T255" s="6"/>
      <c r="U255" s="6"/>
      <c r="V255" s="6"/>
      <c r="W255" s="6"/>
      <c r="X255" s="6"/>
      <c r="Y255" s="6"/>
      <c r="Z255" s="6"/>
    </row>
    <row r="256" spans="1:26" ht="12.75" customHeight="1">
      <c r="A256" s="177">
        <v>8</v>
      </c>
      <c r="B256" s="177">
        <v>1915</v>
      </c>
      <c r="C256" s="178" t="s">
        <v>338</v>
      </c>
      <c r="D256" s="52">
        <f t="shared" si="40"/>
        <v>4864787</v>
      </c>
      <c r="E256" s="47">
        <v>0</v>
      </c>
      <c r="F256" s="47">
        <v>0</v>
      </c>
      <c r="G256" s="52">
        <f t="shared" si="41"/>
        <v>4864787</v>
      </c>
      <c r="H256" s="52">
        <v>0</v>
      </c>
      <c r="I256" s="181"/>
      <c r="J256" s="197">
        <f t="shared" si="42"/>
        <v>-4490413.3499999996</v>
      </c>
      <c r="K256" s="47">
        <v>-174935.13</v>
      </c>
      <c r="L256" s="47">
        <v>0</v>
      </c>
      <c r="M256" s="52">
        <f t="shared" si="43"/>
        <v>-4665348.4799999995</v>
      </c>
      <c r="N256" s="52">
        <f t="shared" si="44"/>
        <v>199438.52000000048</v>
      </c>
      <c r="O256" s="6"/>
      <c r="P256" s="6"/>
      <c r="Q256" s="6"/>
      <c r="R256" s="6" t="str">
        <f>'LDC Info'!$E$14 &amp; B256</f>
        <v>Hydro Ottawa Limited1915</v>
      </c>
      <c r="S256" s="6"/>
      <c r="T256" s="6"/>
      <c r="U256" s="6"/>
      <c r="V256" s="6"/>
      <c r="W256" s="6"/>
      <c r="X256" s="6"/>
      <c r="Y256" s="6"/>
      <c r="Z256" s="6"/>
    </row>
    <row r="257" spans="1:26" ht="12.75" customHeight="1">
      <c r="A257" s="177">
        <v>8</v>
      </c>
      <c r="B257" s="177">
        <v>1915</v>
      </c>
      <c r="C257" s="178" t="s">
        <v>339</v>
      </c>
      <c r="D257" s="52">
        <f t="shared" si="40"/>
        <v>0</v>
      </c>
      <c r="E257" s="47">
        <v>0</v>
      </c>
      <c r="F257" s="47">
        <v>0</v>
      </c>
      <c r="G257" s="52">
        <f t="shared" si="41"/>
        <v>0</v>
      </c>
      <c r="H257" s="52">
        <v>0</v>
      </c>
      <c r="I257" s="181"/>
      <c r="J257" s="197">
        <f t="shared" si="42"/>
        <v>0</v>
      </c>
      <c r="K257" s="47">
        <v>0</v>
      </c>
      <c r="L257" s="47">
        <v>0</v>
      </c>
      <c r="M257" s="52">
        <f t="shared" si="43"/>
        <v>0</v>
      </c>
      <c r="N257" s="52">
        <f t="shared" si="44"/>
        <v>0</v>
      </c>
      <c r="O257" s="6"/>
      <c r="P257" s="6"/>
      <c r="Q257" s="6"/>
      <c r="R257" s="6" t="str">
        <f>'LDC Info'!$E$14 &amp; B257</f>
        <v>Hydro Ottawa Limited1915</v>
      </c>
      <c r="S257" s="6"/>
      <c r="T257" s="6"/>
      <c r="U257" s="6"/>
      <c r="V257" s="6"/>
      <c r="W257" s="6"/>
      <c r="X257" s="6"/>
      <c r="Y257" s="6"/>
      <c r="Z257" s="6"/>
    </row>
    <row r="258" spans="1:26" ht="12.75" customHeight="1">
      <c r="A258" s="177">
        <v>10</v>
      </c>
      <c r="B258" s="177">
        <v>1920</v>
      </c>
      <c r="C258" s="178" t="s">
        <v>340</v>
      </c>
      <c r="D258" s="52">
        <f t="shared" si="40"/>
        <v>0</v>
      </c>
      <c r="E258" s="47">
        <v>0</v>
      </c>
      <c r="F258" s="47">
        <v>0</v>
      </c>
      <c r="G258" s="52">
        <f t="shared" si="41"/>
        <v>0</v>
      </c>
      <c r="H258" s="52">
        <v>0</v>
      </c>
      <c r="I258" s="181"/>
      <c r="J258" s="197">
        <f t="shared" si="42"/>
        <v>0</v>
      </c>
      <c r="K258" s="47">
        <v>0</v>
      </c>
      <c r="L258" s="47">
        <v>0</v>
      </c>
      <c r="M258" s="52">
        <f t="shared" si="43"/>
        <v>0</v>
      </c>
      <c r="N258" s="52">
        <f t="shared" si="44"/>
        <v>0</v>
      </c>
      <c r="O258" s="6"/>
      <c r="P258" s="6"/>
      <c r="Q258" s="6"/>
      <c r="R258" s="6" t="str">
        <f>'LDC Info'!$E$14 &amp; B258</f>
        <v>Hydro Ottawa Limited1920</v>
      </c>
      <c r="S258" s="6"/>
      <c r="T258" s="6"/>
      <c r="U258" s="6"/>
      <c r="V258" s="6"/>
      <c r="W258" s="6"/>
      <c r="X258" s="6"/>
      <c r="Y258" s="6"/>
      <c r="Z258" s="6"/>
    </row>
    <row r="259" spans="1:26" ht="12.75" customHeight="1">
      <c r="A259" s="177">
        <v>45</v>
      </c>
      <c r="B259" s="177">
        <v>1920</v>
      </c>
      <c r="C259" s="178" t="s">
        <v>341</v>
      </c>
      <c r="D259" s="52">
        <f t="shared" si="40"/>
        <v>0</v>
      </c>
      <c r="E259" s="47">
        <v>0</v>
      </c>
      <c r="F259" s="47">
        <v>0</v>
      </c>
      <c r="G259" s="52">
        <f t="shared" si="41"/>
        <v>0</v>
      </c>
      <c r="H259" s="52">
        <v>0</v>
      </c>
      <c r="I259" s="181"/>
      <c r="J259" s="197">
        <f t="shared" si="42"/>
        <v>0</v>
      </c>
      <c r="K259" s="47">
        <v>0</v>
      </c>
      <c r="L259" s="47">
        <v>0</v>
      </c>
      <c r="M259" s="52">
        <f t="shared" si="43"/>
        <v>0</v>
      </c>
      <c r="N259" s="52">
        <f t="shared" si="44"/>
        <v>0</v>
      </c>
      <c r="O259" s="6"/>
      <c r="P259" s="6"/>
      <c r="Q259" s="6"/>
      <c r="R259" s="6" t="str">
        <f>'LDC Info'!$E$14 &amp; B259</f>
        <v>Hydro Ottawa Limited1920</v>
      </c>
      <c r="S259" s="6"/>
      <c r="T259" s="6"/>
      <c r="U259" s="6"/>
      <c r="V259" s="6"/>
      <c r="W259" s="6"/>
      <c r="X259" s="6"/>
      <c r="Y259" s="6"/>
      <c r="Z259" s="6"/>
    </row>
    <row r="260" spans="1:26" ht="12.75" customHeight="1">
      <c r="A260" s="177">
        <v>50</v>
      </c>
      <c r="B260" s="177">
        <v>1920</v>
      </c>
      <c r="C260" s="178" t="s">
        <v>342</v>
      </c>
      <c r="D260" s="52">
        <f t="shared" si="40"/>
        <v>38803830.75</v>
      </c>
      <c r="E260" s="47">
        <v>3399951.57</v>
      </c>
      <c r="F260" s="47">
        <v>0</v>
      </c>
      <c r="G260" s="52">
        <f t="shared" si="41"/>
        <v>42203782.32</v>
      </c>
      <c r="H260" s="52">
        <v>0</v>
      </c>
      <c r="I260" s="181"/>
      <c r="J260" s="197">
        <f t="shared" si="42"/>
        <v>-23801540.549999997</v>
      </c>
      <c r="K260" s="47">
        <v>-3283548.98</v>
      </c>
      <c r="L260" s="47">
        <v>0</v>
      </c>
      <c r="M260" s="52">
        <f t="shared" si="43"/>
        <v>-27085089.529999997</v>
      </c>
      <c r="N260" s="52">
        <f t="shared" si="44"/>
        <v>15118692.790000003</v>
      </c>
      <c r="O260" s="6"/>
      <c r="P260" s="6"/>
      <c r="Q260" s="6"/>
      <c r="R260" s="6" t="str">
        <f>'LDC Info'!$E$14 &amp; B260</f>
        <v>Hydro Ottawa Limited1920</v>
      </c>
      <c r="S260" s="6"/>
      <c r="T260" s="6"/>
      <c r="U260" s="6"/>
      <c r="V260" s="6"/>
      <c r="W260" s="6"/>
      <c r="X260" s="6"/>
      <c r="Y260" s="6"/>
      <c r="Z260" s="6"/>
    </row>
    <row r="261" spans="1:26" ht="12.75" customHeight="1">
      <c r="A261" s="177">
        <v>10</v>
      </c>
      <c r="B261" s="177">
        <v>1930</v>
      </c>
      <c r="C261" s="178" t="s">
        <v>343</v>
      </c>
      <c r="D261" s="52">
        <f t="shared" si="40"/>
        <v>65765743.030000001</v>
      </c>
      <c r="E261" s="47">
        <v>3014122.25</v>
      </c>
      <c r="F261" s="47">
        <v>-482383</v>
      </c>
      <c r="G261" s="52">
        <f t="shared" si="41"/>
        <v>68297482.280000001</v>
      </c>
      <c r="H261" s="52">
        <v>0</v>
      </c>
      <c r="I261" s="181"/>
      <c r="J261" s="197">
        <f t="shared" si="42"/>
        <v>-24971564.240000002</v>
      </c>
      <c r="K261" s="47">
        <v>-4869088.3499999996</v>
      </c>
      <c r="L261" s="47">
        <v>405385</v>
      </c>
      <c r="M261" s="52">
        <f t="shared" si="43"/>
        <v>-29435267.590000004</v>
      </c>
      <c r="N261" s="52">
        <f t="shared" si="44"/>
        <v>38862214.689999998</v>
      </c>
      <c r="O261" s="6"/>
      <c r="P261" s="6"/>
      <c r="Q261" s="6"/>
      <c r="R261" s="6" t="str">
        <f>'LDC Info'!$E$14 &amp; B261</f>
        <v>Hydro Ottawa Limited1930</v>
      </c>
      <c r="S261" s="6"/>
      <c r="T261" s="6"/>
      <c r="U261" s="6"/>
      <c r="V261" s="6"/>
      <c r="W261" s="6"/>
      <c r="X261" s="6"/>
      <c r="Y261" s="6"/>
      <c r="Z261" s="6"/>
    </row>
    <row r="262" spans="1:26" ht="12.75" customHeight="1">
      <c r="A262" s="177">
        <v>8</v>
      </c>
      <c r="B262" s="177">
        <v>1935</v>
      </c>
      <c r="C262" s="178" t="s">
        <v>344</v>
      </c>
      <c r="D262" s="52">
        <f t="shared" si="40"/>
        <v>696752</v>
      </c>
      <c r="E262" s="47">
        <v>0</v>
      </c>
      <c r="F262" s="47">
        <v>0</v>
      </c>
      <c r="G262" s="52">
        <f t="shared" si="41"/>
        <v>696752</v>
      </c>
      <c r="H262" s="52">
        <v>0</v>
      </c>
      <c r="I262" s="181"/>
      <c r="J262" s="197">
        <f t="shared" si="42"/>
        <v>-632237.53</v>
      </c>
      <c r="K262" s="47">
        <v>-41394.89</v>
      </c>
      <c r="L262" s="47">
        <v>0</v>
      </c>
      <c r="M262" s="52">
        <f t="shared" si="43"/>
        <v>-673632.42</v>
      </c>
      <c r="N262" s="52">
        <f t="shared" si="44"/>
        <v>23119.579999999958</v>
      </c>
      <c r="O262" s="6"/>
      <c r="P262" s="6"/>
      <c r="Q262" s="6"/>
      <c r="R262" s="6" t="str">
        <f>'LDC Info'!$E$14 &amp; B262</f>
        <v>Hydro Ottawa Limited1935</v>
      </c>
      <c r="S262" s="6"/>
      <c r="T262" s="6"/>
      <c r="U262" s="6"/>
      <c r="V262" s="6"/>
      <c r="W262" s="6"/>
      <c r="X262" s="6"/>
      <c r="Y262" s="6"/>
      <c r="Z262" s="6"/>
    </row>
    <row r="263" spans="1:26" ht="12.75" customHeight="1">
      <c r="A263" s="177">
        <v>8</v>
      </c>
      <c r="B263" s="177">
        <v>1940</v>
      </c>
      <c r="C263" s="178" t="s">
        <v>345</v>
      </c>
      <c r="D263" s="52">
        <f t="shared" si="40"/>
        <v>11984959.35</v>
      </c>
      <c r="E263" s="47">
        <v>882328.51</v>
      </c>
      <c r="F263" s="47">
        <v>0</v>
      </c>
      <c r="G263" s="52">
        <f t="shared" si="41"/>
        <v>12867287.859999999</v>
      </c>
      <c r="H263" s="52">
        <v>0</v>
      </c>
      <c r="I263" s="181"/>
      <c r="J263" s="197">
        <f t="shared" si="42"/>
        <v>-6656742.1599999992</v>
      </c>
      <c r="K263" s="47">
        <v>-625847.13</v>
      </c>
      <c r="L263" s="47">
        <v>0</v>
      </c>
      <c r="M263" s="52">
        <f t="shared" si="43"/>
        <v>-7282589.2899999991</v>
      </c>
      <c r="N263" s="52">
        <f t="shared" si="44"/>
        <v>5584698.5700000003</v>
      </c>
      <c r="O263" s="6"/>
      <c r="P263" s="6"/>
      <c r="Q263" s="6"/>
      <c r="R263" s="6" t="str">
        <f>'LDC Info'!$E$14 &amp; B263</f>
        <v>Hydro Ottawa Limited1940</v>
      </c>
      <c r="S263" s="6"/>
      <c r="T263" s="6"/>
      <c r="U263" s="6"/>
      <c r="V263" s="6"/>
      <c r="W263" s="6"/>
      <c r="X263" s="6"/>
      <c r="Y263" s="6"/>
      <c r="Z263" s="6"/>
    </row>
    <row r="264" spans="1:26" ht="12.75" customHeight="1">
      <c r="A264" s="177">
        <v>8</v>
      </c>
      <c r="B264" s="177">
        <v>1945</v>
      </c>
      <c r="C264" s="178" t="s">
        <v>346</v>
      </c>
      <c r="D264" s="52">
        <f t="shared" si="40"/>
        <v>359467</v>
      </c>
      <c r="E264" s="47">
        <v>0</v>
      </c>
      <c r="F264" s="47">
        <v>0</v>
      </c>
      <c r="G264" s="52">
        <f t="shared" si="41"/>
        <v>359467</v>
      </c>
      <c r="H264" s="52">
        <v>0</v>
      </c>
      <c r="I264" s="181"/>
      <c r="J264" s="197">
        <f t="shared" si="42"/>
        <v>-246967.22999999998</v>
      </c>
      <c r="K264" s="47">
        <v>-15000</v>
      </c>
      <c r="L264" s="47">
        <v>0</v>
      </c>
      <c r="M264" s="52">
        <f t="shared" si="43"/>
        <v>-261967.22999999998</v>
      </c>
      <c r="N264" s="52">
        <f t="shared" si="44"/>
        <v>97499.770000000019</v>
      </c>
      <c r="O264" s="6"/>
      <c r="P264" s="6"/>
      <c r="Q264" s="6"/>
      <c r="R264" s="6" t="str">
        <f>'LDC Info'!$E$14 &amp; B264</f>
        <v>Hydro Ottawa Limited1945</v>
      </c>
      <c r="S264" s="6"/>
      <c r="T264" s="6"/>
      <c r="U264" s="6"/>
      <c r="V264" s="6"/>
      <c r="W264" s="6"/>
      <c r="X264" s="6"/>
      <c r="Y264" s="6"/>
      <c r="Z264" s="6"/>
    </row>
    <row r="265" spans="1:26" ht="12.75" customHeight="1">
      <c r="A265" s="177">
        <v>8</v>
      </c>
      <c r="B265" s="177">
        <v>1950</v>
      </c>
      <c r="C265" s="178" t="s">
        <v>347</v>
      </c>
      <c r="D265" s="52">
        <f t="shared" si="40"/>
        <v>5632120.3199999994</v>
      </c>
      <c r="E265" s="47">
        <v>0</v>
      </c>
      <c r="F265" s="47">
        <v>-39310</v>
      </c>
      <c r="G265" s="52">
        <f t="shared" si="41"/>
        <v>5592810.3199999994</v>
      </c>
      <c r="H265" s="52">
        <v>0</v>
      </c>
      <c r="I265" s="181"/>
      <c r="J265" s="197">
        <f t="shared" si="42"/>
        <v>-1526130.3599999999</v>
      </c>
      <c r="K265" s="47">
        <v>-392836.59</v>
      </c>
      <c r="L265" s="47">
        <v>24890</v>
      </c>
      <c r="M265" s="52">
        <f t="shared" si="43"/>
        <v>-1894076.95</v>
      </c>
      <c r="N265" s="52">
        <f t="shared" si="44"/>
        <v>3698733.3699999992</v>
      </c>
      <c r="O265" s="6"/>
      <c r="P265" s="6"/>
      <c r="Q265" s="6"/>
      <c r="R265" s="6" t="str">
        <f>'LDC Info'!$E$14 &amp; B265</f>
        <v>Hydro Ottawa Limited1950</v>
      </c>
      <c r="S265" s="6"/>
      <c r="T265" s="6"/>
      <c r="U265" s="6"/>
      <c r="V265" s="6"/>
      <c r="W265" s="6"/>
      <c r="X265" s="6"/>
      <c r="Y265" s="6"/>
      <c r="Z265" s="6"/>
    </row>
    <row r="266" spans="1:26" ht="12.75" customHeight="1">
      <c r="A266" s="177">
        <v>8</v>
      </c>
      <c r="B266" s="177">
        <v>1955</v>
      </c>
      <c r="C266" s="178" t="s">
        <v>348</v>
      </c>
      <c r="D266" s="52">
        <f t="shared" si="40"/>
        <v>26158081.379999999</v>
      </c>
      <c r="E266" s="47">
        <v>4169135.42</v>
      </c>
      <c r="F266" s="47">
        <v>0</v>
      </c>
      <c r="G266" s="52">
        <f t="shared" si="41"/>
        <v>30327216.799999997</v>
      </c>
      <c r="H266" s="52">
        <v>0</v>
      </c>
      <c r="I266" s="181"/>
      <c r="J266" s="197">
        <f t="shared" si="42"/>
        <v>-14388211.42</v>
      </c>
      <c r="K266" s="47">
        <v>-996903.42</v>
      </c>
      <c r="L266" s="47">
        <v>0</v>
      </c>
      <c r="M266" s="52">
        <f t="shared" si="43"/>
        <v>-15385114.84</v>
      </c>
      <c r="N266" s="52">
        <f t="shared" si="44"/>
        <v>14942101.959999997</v>
      </c>
      <c r="O266" s="6"/>
      <c r="P266" s="6"/>
      <c r="Q266" s="6"/>
      <c r="R266" s="6" t="str">
        <f>'LDC Info'!$E$14 &amp; B266</f>
        <v>Hydro Ottawa Limited1955</v>
      </c>
      <c r="S266" s="6"/>
      <c r="T266" s="6"/>
      <c r="U266" s="6"/>
      <c r="V266" s="6"/>
      <c r="W266" s="6"/>
      <c r="X266" s="6"/>
      <c r="Y266" s="6"/>
      <c r="Z266" s="6"/>
    </row>
    <row r="267" spans="1:26" ht="12.75" customHeight="1">
      <c r="A267" s="177">
        <v>8</v>
      </c>
      <c r="B267" s="177">
        <v>1955</v>
      </c>
      <c r="C267" s="178" t="s">
        <v>349</v>
      </c>
      <c r="D267" s="52">
        <f t="shared" si="40"/>
        <v>0</v>
      </c>
      <c r="E267" s="47">
        <v>0</v>
      </c>
      <c r="F267" s="47">
        <v>0</v>
      </c>
      <c r="G267" s="52">
        <f t="shared" si="41"/>
        <v>0</v>
      </c>
      <c r="H267" s="52">
        <v>0</v>
      </c>
      <c r="I267" s="181"/>
      <c r="J267" s="197">
        <f t="shared" si="42"/>
        <v>0</v>
      </c>
      <c r="K267" s="47">
        <v>0</v>
      </c>
      <c r="L267" s="47">
        <v>0</v>
      </c>
      <c r="M267" s="52">
        <f t="shared" si="43"/>
        <v>0</v>
      </c>
      <c r="N267" s="52">
        <f t="shared" si="44"/>
        <v>0</v>
      </c>
      <c r="O267" s="6"/>
      <c r="P267" s="6"/>
      <c r="Q267" s="6"/>
      <c r="R267" s="6" t="str">
        <f>'LDC Info'!$E$14 &amp; B267</f>
        <v>Hydro Ottawa Limited1955</v>
      </c>
      <c r="S267" s="6"/>
      <c r="T267" s="6"/>
      <c r="U267" s="6"/>
      <c r="V267" s="6"/>
      <c r="W267" s="6"/>
      <c r="X267" s="6"/>
      <c r="Y267" s="6"/>
      <c r="Z267" s="6"/>
    </row>
    <row r="268" spans="1:26" ht="12.75" customHeight="1">
      <c r="A268" s="177">
        <v>8</v>
      </c>
      <c r="B268" s="177">
        <v>1960</v>
      </c>
      <c r="C268" s="178" t="s">
        <v>350</v>
      </c>
      <c r="D268" s="52">
        <f t="shared" si="40"/>
        <v>690350.8</v>
      </c>
      <c r="E268" s="47">
        <v>0</v>
      </c>
      <c r="F268" s="47">
        <v>0</v>
      </c>
      <c r="G268" s="52">
        <f t="shared" si="41"/>
        <v>690350.8</v>
      </c>
      <c r="H268" s="52">
        <v>0</v>
      </c>
      <c r="I268" s="181"/>
      <c r="J268" s="197">
        <f t="shared" si="42"/>
        <v>-328360.26</v>
      </c>
      <c r="K268" s="47">
        <v>-49535.79</v>
      </c>
      <c r="L268" s="47">
        <v>0</v>
      </c>
      <c r="M268" s="52">
        <f t="shared" si="43"/>
        <v>-377896.05</v>
      </c>
      <c r="N268" s="52">
        <f t="shared" si="44"/>
        <v>312454.75000000006</v>
      </c>
      <c r="O268" s="6"/>
      <c r="P268" s="6"/>
      <c r="Q268" s="6"/>
      <c r="R268" s="6" t="str">
        <f>'LDC Info'!$E$14 &amp; B268</f>
        <v>Hydro Ottawa Limited1960</v>
      </c>
      <c r="S268" s="6"/>
      <c r="T268" s="6"/>
      <c r="U268" s="6"/>
      <c r="V268" s="6"/>
      <c r="W268" s="6"/>
      <c r="X268" s="6"/>
      <c r="Y268" s="6"/>
      <c r="Z268" s="6"/>
    </row>
    <row r="269" spans="1:26" ht="12.75" customHeight="1">
      <c r="A269" s="160">
        <v>47</v>
      </c>
      <c r="B269" s="177">
        <v>1970</v>
      </c>
      <c r="C269" s="178" t="s">
        <v>351</v>
      </c>
      <c r="D269" s="52">
        <f t="shared" si="40"/>
        <v>0</v>
      </c>
      <c r="E269" s="47">
        <v>0</v>
      </c>
      <c r="F269" s="47">
        <v>0</v>
      </c>
      <c r="G269" s="52">
        <f t="shared" si="41"/>
        <v>0</v>
      </c>
      <c r="H269" s="52">
        <v>0</v>
      </c>
      <c r="I269" s="181"/>
      <c r="J269" s="197">
        <f t="shared" si="42"/>
        <v>0</v>
      </c>
      <c r="K269" s="47">
        <v>0</v>
      </c>
      <c r="L269" s="47">
        <v>0</v>
      </c>
      <c r="M269" s="52">
        <f t="shared" si="43"/>
        <v>0</v>
      </c>
      <c r="N269" s="52">
        <f t="shared" si="44"/>
        <v>0</v>
      </c>
      <c r="O269" s="6"/>
      <c r="P269" s="6"/>
      <c r="Q269" s="6"/>
      <c r="R269" s="6" t="str">
        <f>'LDC Info'!$E$14 &amp; B269</f>
        <v>Hydro Ottawa Limited1970</v>
      </c>
      <c r="S269" s="6"/>
      <c r="T269" s="6"/>
      <c r="U269" s="6"/>
      <c r="V269" s="6"/>
      <c r="W269" s="6"/>
      <c r="X269" s="6"/>
      <c r="Y269" s="6"/>
      <c r="Z269" s="6"/>
    </row>
    <row r="270" spans="1:26" ht="12.75" customHeight="1">
      <c r="A270" s="177">
        <v>47</v>
      </c>
      <c r="B270" s="177">
        <v>1975</v>
      </c>
      <c r="C270" s="178" t="s">
        <v>352</v>
      </c>
      <c r="D270" s="52">
        <f t="shared" si="40"/>
        <v>0</v>
      </c>
      <c r="E270" s="47">
        <v>0</v>
      </c>
      <c r="F270" s="47">
        <v>0</v>
      </c>
      <c r="G270" s="52">
        <f t="shared" si="41"/>
        <v>0</v>
      </c>
      <c r="H270" s="52">
        <v>0</v>
      </c>
      <c r="I270" s="181"/>
      <c r="J270" s="197">
        <f t="shared" si="42"/>
        <v>0</v>
      </c>
      <c r="K270" s="47">
        <v>0</v>
      </c>
      <c r="L270" s="47">
        <v>0</v>
      </c>
      <c r="M270" s="52">
        <f t="shared" si="43"/>
        <v>0</v>
      </c>
      <c r="N270" s="52">
        <f t="shared" si="44"/>
        <v>0</v>
      </c>
      <c r="O270" s="6"/>
      <c r="P270" s="6"/>
      <c r="Q270" s="6"/>
      <c r="R270" s="6" t="str">
        <f>'LDC Info'!$E$14 &amp; B270</f>
        <v>Hydro Ottawa Limited1975</v>
      </c>
      <c r="S270" s="6"/>
      <c r="T270" s="6"/>
      <c r="U270" s="6"/>
      <c r="V270" s="6"/>
      <c r="W270" s="6"/>
      <c r="X270" s="6"/>
      <c r="Y270" s="6"/>
      <c r="Z270" s="6"/>
    </row>
    <row r="271" spans="1:26" ht="12.75" customHeight="1">
      <c r="A271" s="177">
        <v>47</v>
      </c>
      <c r="B271" s="177">
        <v>1980</v>
      </c>
      <c r="C271" s="178" t="s">
        <v>353</v>
      </c>
      <c r="D271" s="52">
        <f t="shared" si="40"/>
        <v>40589297.839999996</v>
      </c>
      <c r="E271" s="47">
        <v>1868649.37</v>
      </c>
      <c r="F271" s="47">
        <v>-42867</v>
      </c>
      <c r="G271" s="52">
        <f t="shared" si="41"/>
        <v>42415080.209999993</v>
      </c>
      <c r="H271" s="52">
        <v>0</v>
      </c>
      <c r="I271" s="181"/>
      <c r="J271" s="197">
        <f t="shared" si="42"/>
        <v>-19279977.509999998</v>
      </c>
      <c r="K271" s="47">
        <v>-2150787.35</v>
      </c>
      <c r="L271" s="47">
        <v>2567</v>
      </c>
      <c r="M271" s="52">
        <f t="shared" si="43"/>
        <v>-21428197.859999999</v>
      </c>
      <c r="N271" s="52">
        <f t="shared" si="44"/>
        <v>20986882.349999994</v>
      </c>
      <c r="O271" s="6"/>
      <c r="P271" s="6"/>
      <c r="Q271" s="6"/>
      <c r="R271" s="6" t="str">
        <f>'LDC Info'!$E$14 &amp; B271</f>
        <v>Hydro Ottawa Limited1980</v>
      </c>
      <c r="S271" s="6"/>
      <c r="T271" s="6"/>
      <c r="U271" s="6"/>
      <c r="V271" s="6"/>
      <c r="W271" s="6"/>
      <c r="X271" s="6"/>
      <c r="Y271" s="6"/>
      <c r="Z271" s="6"/>
    </row>
    <row r="272" spans="1:26" ht="12.75" customHeight="1">
      <c r="A272" s="177">
        <v>47</v>
      </c>
      <c r="B272" s="177">
        <v>1985</v>
      </c>
      <c r="C272" s="178" t="s">
        <v>354</v>
      </c>
      <c r="D272" s="52">
        <f t="shared" si="40"/>
        <v>900</v>
      </c>
      <c r="E272" s="47">
        <v>0</v>
      </c>
      <c r="F272" s="47">
        <v>0</v>
      </c>
      <c r="G272" s="52">
        <f t="shared" si="41"/>
        <v>900</v>
      </c>
      <c r="H272" s="52">
        <v>0</v>
      </c>
      <c r="I272" s="181"/>
      <c r="J272" s="197">
        <f t="shared" si="42"/>
        <v>-900</v>
      </c>
      <c r="K272" s="47">
        <v>0</v>
      </c>
      <c r="L272" s="47">
        <v>0</v>
      </c>
      <c r="M272" s="52">
        <f t="shared" si="43"/>
        <v>-900</v>
      </c>
      <c r="N272" s="52">
        <f t="shared" si="44"/>
        <v>0</v>
      </c>
      <c r="O272" s="6"/>
      <c r="P272" s="6"/>
      <c r="Q272" s="6"/>
      <c r="R272" s="6" t="str">
        <f>'LDC Info'!$E$14 &amp; B272</f>
        <v>Hydro Ottawa Limited1985</v>
      </c>
      <c r="S272" s="6"/>
      <c r="T272" s="6"/>
      <c r="U272" s="6"/>
      <c r="V272" s="6"/>
      <c r="W272" s="6"/>
      <c r="X272" s="6"/>
      <c r="Y272" s="6"/>
      <c r="Z272" s="6"/>
    </row>
    <row r="273" spans="1:26" ht="12.75" customHeight="1">
      <c r="A273" s="160">
        <v>47</v>
      </c>
      <c r="B273" s="177">
        <v>1990</v>
      </c>
      <c r="C273" s="182" t="s">
        <v>355</v>
      </c>
      <c r="D273" s="52">
        <f t="shared" si="40"/>
        <v>0</v>
      </c>
      <c r="E273" s="47">
        <v>0</v>
      </c>
      <c r="F273" s="47">
        <v>0</v>
      </c>
      <c r="G273" s="52">
        <f t="shared" si="41"/>
        <v>0</v>
      </c>
      <c r="H273" s="52">
        <v>0</v>
      </c>
      <c r="I273" s="181"/>
      <c r="J273" s="197">
        <f t="shared" si="42"/>
        <v>0</v>
      </c>
      <c r="K273" s="47">
        <v>0</v>
      </c>
      <c r="L273" s="47">
        <v>0</v>
      </c>
      <c r="M273" s="52">
        <f t="shared" si="43"/>
        <v>0</v>
      </c>
      <c r="N273" s="52">
        <f t="shared" si="44"/>
        <v>0</v>
      </c>
      <c r="O273" s="6"/>
      <c r="P273" s="6"/>
      <c r="Q273" s="6"/>
      <c r="R273" s="6" t="str">
        <f>'LDC Info'!$E$14 &amp; B273</f>
        <v>Hydro Ottawa Limited1990</v>
      </c>
      <c r="S273" s="6"/>
      <c r="T273" s="6"/>
      <c r="U273" s="6"/>
      <c r="V273" s="6"/>
      <c r="W273" s="6"/>
      <c r="X273" s="6"/>
      <c r="Y273" s="6"/>
      <c r="Z273" s="6"/>
    </row>
    <row r="274" spans="1:26" ht="12.75" customHeight="1">
      <c r="A274" s="177">
        <v>47</v>
      </c>
      <c r="B274" s="177">
        <v>1995</v>
      </c>
      <c r="C274" s="178" t="s">
        <v>356</v>
      </c>
      <c r="D274" s="52">
        <f t="shared" si="40"/>
        <v>0</v>
      </c>
      <c r="E274" s="47">
        <v>0</v>
      </c>
      <c r="F274" s="47">
        <v>0</v>
      </c>
      <c r="G274" s="52">
        <f t="shared" si="41"/>
        <v>0</v>
      </c>
      <c r="H274" s="52">
        <v>0</v>
      </c>
      <c r="I274" s="181"/>
      <c r="J274" s="197">
        <f t="shared" si="42"/>
        <v>0</v>
      </c>
      <c r="K274" s="47">
        <v>0</v>
      </c>
      <c r="L274" s="47">
        <v>0</v>
      </c>
      <c r="M274" s="52">
        <f t="shared" si="43"/>
        <v>0</v>
      </c>
      <c r="N274" s="52">
        <f t="shared" si="44"/>
        <v>0</v>
      </c>
      <c r="O274" s="6"/>
      <c r="P274" s="6"/>
      <c r="Q274" s="6"/>
      <c r="R274" s="6" t="str">
        <f>'LDC Info'!$E$14 &amp; B274</f>
        <v>Hydro Ottawa Limited1995</v>
      </c>
      <c r="S274" s="6"/>
      <c r="T274" s="6"/>
      <c r="U274" s="6"/>
      <c r="V274" s="6"/>
      <c r="W274" s="6"/>
      <c r="X274" s="6"/>
      <c r="Y274" s="6"/>
      <c r="Z274" s="6"/>
    </row>
    <row r="275" spans="1:26" ht="12.75" customHeight="1">
      <c r="A275" s="177">
        <v>47</v>
      </c>
      <c r="B275" s="177">
        <v>2440</v>
      </c>
      <c r="C275" s="178" t="s">
        <v>406</v>
      </c>
      <c r="D275" s="52">
        <f t="shared" si="40"/>
        <v>-620729044.13</v>
      </c>
      <c r="E275" s="47">
        <v>-47452459.189999998</v>
      </c>
      <c r="F275" s="47">
        <v>0</v>
      </c>
      <c r="G275" s="52">
        <f t="shared" si="41"/>
        <v>-668181503.31999993</v>
      </c>
      <c r="H275" s="52">
        <v>0</v>
      </c>
      <c r="I275" s="183"/>
      <c r="J275" s="197">
        <f t="shared" si="42"/>
        <v>100928557.21000001</v>
      </c>
      <c r="K275" s="47">
        <v>17993670.170000002</v>
      </c>
      <c r="L275" s="47">
        <v>0</v>
      </c>
      <c r="M275" s="52">
        <f t="shared" si="43"/>
        <v>118922227.38000001</v>
      </c>
      <c r="N275" s="52">
        <f t="shared" si="44"/>
        <v>-549259275.93999994</v>
      </c>
      <c r="O275" s="6"/>
      <c r="P275" s="6"/>
      <c r="Q275" s="6"/>
      <c r="R275" s="6" t="str">
        <f>'LDC Info'!$E$14 &amp; B275</f>
        <v>Hydro Ottawa Limited2440</v>
      </c>
      <c r="S275" s="6"/>
      <c r="T275" s="6"/>
      <c r="U275" s="6"/>
      <c r="V275" s="6"/>
      <c r="W275" s="6"/>
      <c r="X275" s="6"/>
      <c r="Y275" s="6"/>
      <c r="Z275" s="6"/>
    </row>
    <row r="276" spans="1:26" ht="12.75" customHeight="1">
      <c r="A276" s="184"/>
      <c r="B276" s="184">
        <v>2005</v>
      </c>
      <c r="C276" s="52" t="s">
        <v>407</v>
      </c>
      <c r="D276" s="52">
        <f t="shared" si="40"/>
        <v>0</v>
      </c>
      <c r="E276" s="47">
        <v>0</v>
      </c>
      <c r="F276" s="47">
        <v>0</v>
      </c>
      <c r="G276" s="52">
        <f t="shared" si="41"/>
        <v>0</v>
      </c>
      <c r="H276" s="52">
        <v>0</v>
      </c>
      <c r="I276" s="183"/>
      <c r="J276" s="197">
        <f t="shared" si="42"/>
        <v>0</v>
      </c>
      <c r="K276" s="47">
        <v>0</v>
      </c>
      <c r="L276" s="47">
        <v>0</v>
      </c>
      <c r="M276" s="52">
        <f t="shared" si="43"/>
        <v>0</v>
      </c>
      <c r="N276" s="52">
        <f t="shared" si="44"/>
        <v>0</v>
      </c>
      <c r="O276" s="6"/>
      <c r="P276" s="6"/>
      <c r="Q276" s="6"/>
      <c r="R276" s="6" t="str">
        <f>'LDC Info'!$E$14 &amp; B276</f>
        <v>Hydro Ottawa Limited2005</v>
      </c>
      <c r="S276" s="6"/>
      <c r="T276" s="6"/>
      <c r="U276" s="6"/>
      <c r="V276" s="6"/>
      <c r="W276" s="6"/>
      <c r="X276" s="6"/>
      <c r="Y276" s="6"/>
      <c r="Z276" s="6"/>
    </row>
    <row r="277" spans="1:26" ht="12.75" customHeight="1">
      <c r="A277" s="184"/>
      <c r="B277" s="184"/>
      <c r="C277" s="185" t="s">
        <v>114</v>
      </c>
      <c r="D277" s="185">
        <f t="shared" ref="D277:H277" si="45">SUM(D236:D276)</f>
        <v>2744180059.9400005</v>
      </c>
      <c r="E277" s="185">
        <f t="shared" si="45"/>
        <v>223182815.35999995</v>
      </c>
      <c r="F277" s="185">
        <f t="shared" si="45"/>
        <v>-7552439</v>
      </c>
      <c r="G277" s="185">
        <f t="shared" si="45"/>
        <v>2959810436.3000011</v>
      </c>
      <c r="H277" s="185">
        <f t="shared" si="45"/>
        <v>0</v>
      </c>
      <c r="I277" s="185"/>
      <c r="J277" s="185">
        <f t="shared" ref="J277:N277" si="46">SUM(J236:J276)</f>
        <v>-760927336.02999985</v>
      </c>
      <c r="K277" s="185">
        <f t="shared" si="46"/>
        <v>-89985942.49000001</v>
      </c>
      <c r="L277" s="185">
        <f t="shared" si="46"/>
        <v>5531816</v>
      </c>
      <c r="M277" s="185">
        <f t="shared" si="46"/>
        <v>-845381462.51999998</v>
      </c>
      <c r="N277" s="185">
        <f t="shared" si="46"/>
        <v>2114428973.7799997</v>
      </c>
      <c r="O277" s="6"/>
      <c r="P277" s="6"/>
      <c r="Q277" s="6"/>
      <c r="R277" s="6"/>
      <c r="S277" s="6"/>
      <c r="T277" s="6"/>
      <c r="U277" s="6"/>
      <c r="V277" s="6"/>
      <c r="W277" s="6"/>
      <c r="X277" s="6"/>
      <c r="Y277" s="6"/>
      <c r="Z277" s="6"/>
    </row>
    <row r="278" spans="1:26" ht="12.75" customHeight="1">
      <c r="A278" s="184"/>
      <c r="B278" s="184"/>
      <c r="C278" s="187" t="s">
        <v>408</v>
      </c>
      <c r="D278" s="60"/>
      <c r="E278" s="60"/>
      <c r="F278" s="60"/>
      <c r="G278" s="52">
        <f t="shared" ref="G278:G279" si="47">D278+E278+F278</f>
        <v>0</v>
      </c>
      <c r="H278" s="52"/>
      <c r="I278" s="183"/>
      <c r="J278" s="60"/>
      <c r="K278" s="60"/>
      <c r="L278" s="60"/>
      <c r="M278" s="52">
        <f t="shared" ref="M278:M279" si="48">J278+K278+L278</f>
        <v>0</v>
      </c>
      <c r="N278" s="52">
        <f t="shared" ref="N278:N279" si="49">G278+M278</f>
        <v>0</v>
      </c>
      <c r="O278" s="6"/>
      <c r="P278" s="6"/>
      <c r="Q278" s="6"/>
      <c r="R278" s="6"/>
      <c r="S278" s="6"/>
      <c r="T278" s="6"/>
      <c r="U278" s="6"/>
      <c r="V278" s="6"/>
      <c r="W278" s="6"/>
      <c r="X278" s="6"/>
      <c r="Y278" s="6"/>
      <c r="Z278" s="6"/>
    </row>
    <row r="279" spans="1:26" ht="12.75" customHeight="1">
      <c r="A279" s="184"/>
      <c r="B279" s="184"/>
      <c r="C279" s="188" t="s">
        <v>409</v>
      </c>
      <c r="D279" s="60">
        <f>G216</f>
        <v>-12203860</v>
      </c>
      <c r="E279" s="47">
        <v>0</v>
      </c>
      <c r="F279" s="47">
        <v>0</v>
      </c>
      <c r="G279" s="52">
        <f t="shared" si="47"/>
        <v>-12203860</v>
      </c>
      <c r="H279" s="52"/>
      <c r="I279" s="183"/>
      <c r="J279" s="60">
        <f>M216</f>
        <v>3917180.22</v>
      </c>
      <c r="K279" s="47">
        <v>328068.84000000003</v>
      </c>
      <c r="L279" s="47">
        <v>0</v>
      </c>
      <c r="M279" s="52">
        <f t="shared" si="48"/>
        <v>4245249.0600000005</v>
      </c>
      <c r="N279" s="52">
        <f t="shared" si="49"/>
        <v>-7958610.9399999995</v>
      </c>
      <c r="O279" s="6"/>
      <c r="P279" s="6"/>
      <c r="Q279" s="6"/>
      <c r="R279" s="6"/>
      <c r="S279" s="6"/>
      <c r="T279" s="6"/>
      <c r="U279" s="6"/>
      <c r="V279" s="6"/>
      <c r="W279" s="6"/>
      <c r="X279" s="6"/>
      <c r="Y279" s="6"/>
      <c r="Z279" s="6"/>
    </row>
    <row r="280" spans="1:26" ht="12.75" customHeight="1">
      <c r="A280" s="184"/>
      <c r="B280" s="184"/>
      <c r="C280" s="185" t="s">
        <v>361</v>
      </c>
      <c r="D280" s="185">
        <f t="shared" ref="D280:G280" si="50">SUM(D277:D279)</f>
        <v>2731976199.9400005</v>
      </c>
      <c r="E280" s="185">
        <f t="shared" si="50"/>
        <v>223182815.35999995</v>
      </c>
      <c r="F280" s="185">
        <f t="shared" si="50"/>
        <v>-7552439</v>
      </c>
      <c r="G280" s="185">
        <f t="shared" si="50"/>
        <v>2947606576.3000011</v>
      </c>
      <c r="H280" s="52"/>
      <c r="I280" s="185"/>
      <c r="J280" s="185">
        <f t="shared" ref="J280:N280" si="51">SUM(J277:J279)</f>
        <v>-757010155.80999982</v>
      </c>
      <c r="K280" s="185">
        <f t="shared" si="51"/>
        <v>-89657873.650000006</v>
      </c>
      <c r="L280" s="185">
        <f t="shared" si="51"/>
        <v>5531816</v>
      </c>
      <c r="M280" s="185">
        <f t="shared" si="51"/>
        <v>-841136213.46000004</v>
      </c>
      <c r="N280" s="185">
        <f t="shared" si="51"/>
        <v>2106470362.8399997</v>
      </c>
      <c r="O280" s="71"/>
      <c r="P280" s="6"/>
      <c r="Q280" s="6"/>
      <c r="R280" s="6"/>
      <c r="S280" s="6"/>
      <c r="T280" s="6"/>
      <c r="U280" s="6"/>
      <c r="V280" s="6"/>
      <c r="W280" s="6"/>
      <c r="X280" s="6"/>
      <c r="Y280" s="6"/>
      <c r="Z280" s="6"/>
    </row>
    <row r="281" spans="1:26" ht="12.75" customHeight="1">
      <c r="A281" s="184"/>
      <c r="B281" s="184"/>
      <c r="C281" s="189" t="s">
        <v>362</v>
      </c>
      <c r="D281" s="60">
        <f>G218</f>
        <v>43163513</v>
      </c>
      <c r="E281" s="47">
        <v>17023821</v>
      </c>
      <c r="F281" s="60"/>
      <c r="G281" s="52">
        <f>D281+E281+F281</f>
        <v>60187334</v>
      </c>
      <c r="H281" s="52">
        <v>0</v>
      </c>
      <c r="I281" s="181"/>
      <c r="J281" s="183"/>
      <c r="K281" s="183"/>
      <c r="L281" s="183"/>
      <c r="M281" s="52">
        <f>J281+K281+L281</f>
        <v>0</v>
      </c>
      <c r="N281" s="52">
        <f>G281+M281</f>
        <v>60187334</v>
      </c>
      <c r="O281" s="6"/>
      <c r="P281" s="6"/>
      <c r="Q281" s="6"/>
      <c r="R281" s="6"/>
      <c r="S281" s="6"/>
      <c r="T281" s="6"/>
      <c r="U281" s="6"/>
      <c r="V281" s="6"/>
      <c r="W281" s="6"/>
      <c r="X281" s="6"/>
      <c r="Y281" s="6"/>
      <c r="Z281" s="6"/>
    </row>
    <row r="282" spans="1:26" ht="12.75" customHeight="1">
      <c r="A282" s="184"/>
      <c r="B282" s="184"/>
      <c r="C282" s="189" t="s">
        <v>363</v>
      </c>
      <c r="D282" s="185">
        <f t="shared" ref="D282:N282" si="52">SUM(D280:D281)</f>
        <v>2775139712.9400005</v>
      </c>
      <c r="E282" s="185">
        <f t="shared" si="52"/>
        <v>240206636.35999995</v>
      </c>
      <c r="F282" s="185">
        <f t="shared" si="52"/>
        <v>-7552439</v>
      </c>
      <c r="G282" s="185">
        <f t="shared" si="52"/>
        <v>3007793910.3000011</v>
      </c>
      <c r="H282" s="185">
        <f t="shared" si="52"/>
        <v>0</v>
      </c>
      <c r="I282" s="185">
        <f t="shared" si="52"/>
        <v>0</v>
      </c>
      <c r="J282" s="185">
        <f t="shared" si="52"/>
        <v>-757010155.80999982</v>
      </c>
      <c r="K282" s="185">
        <f t="shared" si="52"/>
        <v>-89657873.650000006</v>
      </c>
      <c r="L282" s="185">
        <f t="shared" si="52"/>
        <v>5531816</v>
      </c>
      <c r="M282" s="185">
        <f t="shared" si="52"/>
        <v>-841136213.46000004</v>
      </c>
      <c r="N282" s="185">
        <f t="shared" si="52"/>
        <v>2166657696.8399997</v>
      </c>
      <c r="O282" s="6"/>
      <c r="P282" s="6"/>
      <c r="Q282" s="6"/>
      <c r="R282" s="6"/>
      <c r="S282" s="6"/>
      <c r="T282" s="6"/>
      <c r="U282" s="6"/>
      <c r="V282" s="6"/>
      <c r="W282" s="6"/>
      <c r="X282" s="6"/>
      <c r="Y282" s="6"/>
      <c r="Z282" s="6"/>
    </row>
    <row r="283" spans="1:26" ht="12.75" customHeight="1">
      <c r="A283" s="184"/>
      <c r="B283" s="184"/>
      <c r="C283" s="686" t="s">
        <v>410</v>
      </c>
      <c r="D283" s="656"/>
      <c r="E283" s="656"/>
      <c r="F283" s="656"/>
      <c r="G283" s="656"/>
      <c r="H283" s="656"/>
      <c r="I283" s="656"/>
      <c r="J283" s="657"/>
      <c r="K283" s="60"/>
      <c r="L283" s="183"/>
      <c r="M283" s="183"/>
      <c r="N283" s="183"/>
      <c r="O283" s="6"/>
      <c r="P283" s="6"/>
      <c r="Q283" s="6"/>
      <c r="R283" s="6"/>
      <c r="S283" s="6"/>
      <c r="T283" s="6"/>
      <c r="U283" s="6"/>
      <c r="V283" s="6"/>
      <c r="W283" s="6"/>
      <c r="X283" s="6"/>
      <c r="Y283" s="6"/>
      <c r="Z283" s="6"/>
    </row>
    <row r="284" spans="1:26" ht="12.75" customHeight="1">
      <c r="A284" s="184"/>
      <c r="B284" s="184"/>
      <c r="C284" s="686" t="s">
        <v>144</v>
      </c>
      <c r="D284" s="656"/>
      <c r="E284" s="656"/>
      <c r="F284" s="656"/>
      <c r="G284" s="656"/>
      <c r="H284" s="656"/>
      <c r="I284" s="656"/>
      <c r="J284" s="657"/>
      <c r="K284" s="185">
        <f>K282+K283</f>
        <v>-89657873.650000006</v>
      </c>
      <c r="L284" s="183"/>
      <c r="M284" s="183"/>
      <c r="N284" s="183"/>
      <c r="O284" s="6"/>
      <c r="P284" s="6"/>
      <c r="Q284" s="6"/>
      <c r="R284" s="6"/>
      <c r="S284" s="6"/>
      <c r="T284" s="6"/>
      <c r="U284" s="6"/>
      <c r="V284" s="6"/>
      <c r="W284" s="6"/>
      <c r="X284" s="6"/>
      <c r="Y284" s="6"/>
      <c r="Z284" s="6"/>
    </row>
    <row r="285" spans="1:26" ht="12.75" customHeight="1">
      <c r="A285" s="160"/>
      <c r="B285" s="160"/>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160"/>
      <c r="B286" s="160"/>
      <c r="C286" s="6"/>
      <c r="D286" s="6"/>
      <c r="E286" s="6"/>
      <c r="F286" s="6"/>
      <c r="G286" s="6"/>
      <c r="H286" s="6"/>
      <c r="I286" s="6"/>
      <c r="J286" s="6" t="s">
        <v>411</v>
      </c>
      <c r="K286" s="6"/>
      <c r="L286" s="6"/>
      <c r="M286" s="6"/>
      <c r="N286" s="6"/>
      <c r="O286" s="6"/>
      <c r="P286" s="6"/>
      <c r="Q286" s="6"/>
      <c r="R286" s="6"/>
      <c r="S286" s="6"/>
      <c r="T286" s="6"/>
      <c r="U286" s="6"/>
      <c r="V286" s="6"/>
      <c r="W286" s="6"/>
      <c r="X286" s="6"/>
      <c r="Y286" s="6"/>
      <c r="Z286" s="6"/>
    </row>
    <row r="287" spans="1:26" ht="12.75" customHeight="1">
      <c r="A287" s="184">
        <v>10</v>
      </c>
      <c r="B287" s="184"/>
      <c r="C287" s="190" t="s">
        <v>366</v>
      </c>
      <c r="D287" s="191"/>
      <c r="E287" s="191"/>
      <c r="F287" s="191"/>
      <c r="G287" s="191"/>
      <c r="H287" s="191"/>
      <c r="I287" s="191"/>
      <c r="J287" s="191" t="s">
        <v>366</v>
      </c>
      <c r="K287" s="191"/>
      <c r="L287" s="192"/>
      <c r="M287" s="6"/>
      <c r="N287" s="6"/>
      <c r="O287" s="6"/>
      <c r="P287" s="6"/>
      <c r="Q287" s="6"/>
      <c r="R287" s="6"/>
      <c r="S287" s="6"/>
      <c r="T287" s="6"/>
      <c r="U287" s="6"/>
      <c r="V287" s="6"/>
      <c r="W287" s="6"/>
      <c r="X287" s="6"/>
      <c r="Y287" s="6"/>
      <c r="Z287" s="6"/>
    </row>
    <row r="288" spans="1:26" ht="12.75" customHeight="1">
      <c r="A288" s="184">
        <v>8</v>
      </c>
      <c r="B288" s="184"/>
      <c r="C288" s="190" t="s">
        <v>344</v>
      </c>
      <c r="D288" s="191"/>
      <c r="E288" s="191"/>
      <c r="F288" s="191"/>
      <c r="G288" s="191"/>
      <c r="H288" s="191"/>
      <c r="I288" s="191"/>
      <c r="J288" s="191" t="s">
        <v>344</v>
      </c>
      <c r="K288" s="191"/>
      <c r="L288" s="192"/>
      <c r="M288" s="6"/>
      <c r="N288" s="6"/>
      <c r="O288" s="6"/>
      <c r="P288" s="6"/>
      <c r="Q288" s="6"/>
      <c r="R288" s="6"/>
      <c r="S288" s="6"/>
      <c r="T288" s="6"/>
      <c r="U288" s="6"/>
      <c r="V288" s="6"/>
      <c r="W288" s="6"/>
      <c r="X288" s="6"/>
      <c r="Y288" s="6"/>
      <c r="Z288" s="6"/>
    </row>
    <row r="289" spans="1:26" ht="12.75" customHeight="1">
      <c r="A289" s="184">
        <v>47</v>
      </c>
      <c r="B289" s="184"/>
      <c r="C289" s="190" t="s">
        <v>367</v>
      </c>
      <c r="D289" s="191"/>
      <c r="E289" s="191"/>
      <c r="F289" s="191"/>
      <c r="G289" s="191"/>
      <c r="H289" s="191"/>
      <c r="I289" s="191"/>
      <c r="J289" s="191" t="s">
        <v>367</v>
      </c>
      <c r="K289" s="191"/>
      <c r="L289" s="192"/>
      <c r="M289" s="6"/>
      <c r="N289" s="6"/>
      <c r="O289" s="6"/>
      <c r="P289" s="6"/>
      <c r="Q289" s="6"/>
      <c r="R289" s="6"/>
      <c r="S289" s="6"/>
      <c r="T289" s="6"/>
      <c r="U289" s="6"/>
      <c r="V289" s="6"/>
      <c r="W289" s="6"/>
      <c r="X289" s="6"/>
      <c r="Y289" s="6"/>
      <c r="Z289" s="6"/>
    </row>
    <row r="290" spans="1:26" ht="12.75" customHeight="1">
      <c r="A290" s="160"/>
      <c r="B290" s="160"/>
      <c r="C290" s="6"/>
      <c r="D290" s="6"/>
      <c r="E290" s="6"/>
      <c r="F290" s="6"/>
      <c r="G290" s="6"/>
      <c r="H290" s="6"/>
      <c r="I290" s="6"/>
      <c r="J290" s="685" t="s">
        <v>368</v>
      </c>
      <c r="K290" s="656"/>
      <c r="L290" s="194">
        <f>K284-L287-L288-L289</f>
        <v>-89657873.650000006</v>
      </c>
      <c r="M290" s="6"/>
      <c r="N290" s="6"/>
      <c r="O290" s="71"/>
      <c r="P290" s="6"/>
      <c r="Q290" s="6"/>
      <c r="R290" s="6"/>
      <c r="S290" s="6"/>
      <c r="T290" s="6"/>
      <c r="U290" s="6"/>
      <c r="V290" s="6"/>
      <c r="W290" s="6"/>
      <c r="X290" s="6"/>
      <c r="Y290" s="6"/>
      <c r="Z290" s="6"/>
    </row>
    <row r="291" spans="1:26" ht="12.75" customHeight="1">
      <c r="A291" s="160"/>
      <c r="B291" s="160"/>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160"/>
      <c r="B292" s="160"/>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160"/>
      <c r="B293" s="160"/>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160"/>
      <c r="B294" s="160"/>
      <c r="C294" s="6"/>
      <c r="D294" s="6"/>
      <c r="E294" s="32" t="s">
        <v>303</v>
      </c>
      <c r="F294" s="163" t="s">
        <v>42</v>
      </c>
      <c r="G294" s="6"/>
      <c r="H294" s="6"/>
      <c r="I294" s="6"/>
      <c r="J294" s="6"/>
      <c r="K294" s="6"/>
      <c r="L294" s="6"/>
      <c r="M294" s="6"/>
      <c r="N294" s="6"/>
      <c r="O294" s="6"/>
      <c r="P294" s="6"/>
      <c r="Q294" s="6"/>
      <c r="R294" s="6"/>
      <c r="S294" s="6"/>
      <c r="T294" s="6"/>
      <c r="U294" s="6"/>
      <c r="V294" s="6"/>
      <c r="W294" s="6"/>
      <c r="X294" s="6"/>
      <c r="Y294" s="6"/>
      <c r="Z294" s="6"/>
    </row>
    <row r="295" spans="1:26" ht="12.75" customHeight="1">
      <c r="A295" s="160"/>
      <c r="B295" s="160"/>
      <c r="C295" s="6"/>
      <c r="D295" s="6"/>
      <c r="E295" s="32" t="s">
        <v>369</v>
      </c>
      <c r="F295" s="196">
        <f>TestYear+4</f>
        <v>2030</v>
      </c>
      <c r="G295" s="166"/>
      <c r="H295" s="167" t="b">
        <f>IF(F295=2014,4,IF(F295=2015,5,IF(F295=2016,6,IF(F295=2017,7,IF(F295=2018,8,IF(F295=2019,9,IF(F295=2020,10)))))))</f>
        <v>0</v>
      </c>
      <c r="I295" s="6"/>
      <c r="J295" s="6"/>
      <c r="K295" s="6"/>
      <c r="L295" s="6"/>
      <c r="M295" s="6"/>
      <c r="N295" s="6"/>
      <c r="O295" s="6"/>
      <c r="P295" s="6"/>
      <c r="Q295" s="6"/>
      <c r="R295" s="6"/>
      <c r="S295" s="6"/>
      <c r="T295" s="6"/>
      <c r="U295" s="6"/>
      <c r="V295" s="6"/>
      <c r="W295" s="6"/>
      <c r="X295" s="6"/>
      <c r="Y295" s="6"/>
      <c r="Z295" s="6"/>
    </row>
    <row r="296" spans="1:26" ht="12.75" customHeight="1">
      <c r="A296" s="160"/>
      <c r="B296" s="160"/>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160"/>
      <c r="B297" s="160"/>
      <c r="C297" s="6"/>
      <c r="D297" s="684" t="s">
        <v>305</v>
      </c>
      <c r="E297" s="656"/>
      <c r="F297" s="656"/>
      <c r="G297" s="656"/>
      <c r="H297" s="657"/>
      <c r="I297" s="6"/>
      <c r="J297" s="168"/>
      <c r="K297" s="169" t="s">
        <v>306</v>
      </c>
      <c r="L297" s="169"/>
      <c r="M297" s="170"/>
      <c r="N297" s="6"/>
      <c r="O297" s="6"/>
      <c r="P297" s="6"/>
      <c r="Q297" s="6"/>
      <c r="R297" s="6"/>
      <c r="S297" s="6"/>
      <c r="T297" s="6"/>
      <c r="U297" s="6"/>
      <c r="V297" s="6"/>
      <c r="W297" s="6"/>
      <c r="X297" s="6"/>
      <c r="Y297" s="6"/>
      <c r="Z297" s="6"/>
    </row>
    <row r="298" spans="1:26" ht="30" customHeight="1">
      <c r="A298" s="171" t="s">
        <v>412</v>
      </c>
      <c r="B298" s="171" t="s">
        <v>413</v>
      </c>
      <c r="C298" s="172" t="s">
        <v>414</v>
      </c>
      <c r="D298" s="171" t="s">
        <v>415</v>
      </c>
      <c r="E298" s="173" t="s">
        <v>416</v>
      </c>
      <c r="F298" s="173" t="s">
        <v>417</v>
      </c>
      <c r="G298" s="171" t="s">
        <v>313</v>
      </c>
      <c r="H298" s="171" t="s">
        <v>314</v>
      </c>
      <c r="I298" s="174"/>
      <c r="J298" s="171" t="s">
        <v>418</v>
      </c>
      <c r="K298" s="175" t="s">
        <v>316</v>
      </c>
      <c r="L298" s="175" t="s">
        <v>419</v>
      </c>
      <c r="M298" s="176" t="s">
        <v>313</v>
      </c>
      <c r="N298" s="171" t="s">
        <v>318</v>
      </c>
      <c r="O298" s="6"/>
      <c r="P298" s="6"/>
      <c r="Q298" s="6"/>
      <c r="R298" s="6"/>
      <c r="S298" s="6"/>
      <c r="T298" s="6"/>
      <c r="U298" s="6"/>
      <c r="V298" s="6"/>
      <c r="W298" s="6"/>
      <c r="X298" s="6"/>
      <c r="Y298" s="6"/>
      <c r="Z298" s="6"/>
    </row>
    <row r="299" spans="1:26" ht="25.5" customHeight="1">
      <c r="A299" s="171"/>
      <c r="B299" s="177">
        <v>1609</v>
      </c>
      <c r="C299" s="178" t="s">
        <v>319</v>
      </c>
      <c r="D299" s="52">
        <f t="shared" ref="D299:D339" si="53">G236</f>
        <v>162692156.5</v>
      </c>
      <c r="E299" s="47">
        <v>1024147.55</v>
      </c>
      <c r="F299" s="47">
        <v>0</v>
      </c>
      <c r="G299" s="52">
        <f t="shared" ref="G299:G339" si="54">D299+E299+F299</f>
        <v>163716304.05000001</v>
      </c>
      <c r="H299" s="52">
        <v>0</v>
      </c>
      <c r="I299" s="179"/>
      <c r="J299" s="197">
        <f t="shared" ref="J299:J339" si="55">M236</f>
        <v>-21668049.460000001</v>
      </c>
      <c r="K299" s="47">
        <v>-3713797.99</v>
      </c>
      <c r="L299" s="47">
        <v>0</v>
      </c>
      <c r="M299" s="52">
        <f t="shared" ref="M299:M339" si="56">J299+K299+L299</f>
        <v>-25381847.450000003</v>
      </c>
      <c r="N299" s="52">
        <f t="shared" ref="N299:N339" si="57">G299+M299</f>
        <v>138334456.60000002</v>
      </c>
      <c r="O299" s="6"/>
      <c r="P299" s="6"/>
      <c r="Q299" s="6"/>
      <c r="R299" s="6" t="str">
        <f>'LDC Info'!$E$14 &amp; B299</f>
        <v>Hydro Ottawa Limited1609</v>
      </c>
      <c r="S299" s="6"/>
      <c r="T299" s="6"/>
      <c r="U299" s="6"/>
      <c r="V299" s="6"/>
      <c r="W299" s="6"/>
      <c r="X299" s="6"/>
      <c r="Y299" s="6"/>
      <c r="Z299" s="6"/>
    </row>
    <row r="300" spans="1:26" ht="12.75" customHeight="1">
      <c r="A300" s="177">
        <v>12</v>
      </c>
      <c r="B300" s="177">
        <v>1611</v>
      </c>
      <c r="C300" s="178" t="s">
        <v>320</v>
      </c>
      <c r="D300" s="52">
        <f t="shared" si="53"/>
        <v>143179936.33000001</v>
      </c>
      <c r="E300" s="47">
        <v>5737186.6200000001</v>
      </c>
      <c r="F300" s="47">
        <v>0</v>
      </c>
      <c r="G300" s="52">
        <f t="shared" si="54"/>
        <v>148917122.95000002</v>
      </c>
      <c r="H300" s="52">
        <v>0</v>
      </c>
      <c r="I300" s="181"/>
      <c r="J300" s="197">
        <f t="shared" si="55"/>
        <v>-114387061.42999999</v>
      </c>
      <c r="K300" s="47">
        <v>-10019834.220000001</v>
      </c>
      <c r="L300" s="47">
        <v>0</v>
      </c>
      <c r="M300" s="52">
        <f t="shared" si="56"/>
        <v>-124406895.64999999</v>
      </c>
      <c r="N300" s="52">
        <f t="shared" si="57"/>
        <v>24510227.300000027</v>
      </c>
      <c r="O300" s="6"/>
      <c r="P300" s="6"/>
      <c r="Q300" s="6"/>
      <c r="R300" s="6" t="str">
        <f>'LDC Info'!$E$14 &amp; B300</f>
        <v>Hydro Ottawa Limited1611</v>
      </c>
      <c r="S300" s="6"/>
      <c r="T300" s="6"/>
      <c r="U300" s="6"/>
      <c r="V300" s="6"/>
      <c r="W300" s="6"/>
      <c r="X300" s="6"/>
      <c r="Y300" s="6"/>
      <c r="Z300" s="6"/>
    </row>
    <row r="301" spans="1:26" ht="12.75" customHeight="1">
      <c r="A301" s="177" t="s">
        <v>321</v>
      </c>
      <c r="B301" s="177">
        <v>1612</v>
      </c>
      <c r="C301" s="178" t="s">
        <v>322</v>
      </c>
      <c r="D301" s="52">
        <f t="shared" si="53"/>
        <v>3288911</v>
      </c>
      <c r="E301" s="47">
        <v>0</v>
      </c>
      <c r="F301" s="47">
        <v>0</v>
      </c>
      <c r="G301" s="52">
        <f t="shared" si="54"/>
        <v>3288911</v>
      </c>
      <c r="H301" s="52">
        <v>0</v>
      </c>
      <c r="I301" s="181"/>
      <c r="J301" s="197">
        <f t="shared" si="55"/>
        <v>-1097698.94</v>
      </c>
      <c r="K301" s="47">
        <v>-79124.240000000005</v>
      </c>
      <c r="L301" s="47">
        <v>0</v>
      </c>
      <c r="M301" s="52">
        <f t="shared" si="56"/>
        <v>-1176823.18</v>
      </c>
      <c r="N301" s="52">
        <f t="shared" si="57"/>
        <v>2112087.8200000003</v>
      </c>
      <c r="O301" s="6"/>
      <c r="P301" s="6"/>
      <c r="Q301" s="6"/>
      <c r="R301" s="6" t="str">
        <f>'LDC Info'!$E$14 &amp; B301</f>
        <v>Hydro Ottawa Limited1612</v>
      </c>
      <c r="S301" s="6"/>
      <c r="T301" s="6"/>
      <c r="U301" s="6"/>
      <c r="V301" s="6"/>
      <c r="W301" s="6"/>
      <c r="X301" s="6"/>
      <c r="Y301" s="6"/>
      <c r="Z301" s="6"/>
    </row>
    <row r="302" spans="1:26" ht="12.75" customHeight="1">
      <c r="A302" s="177" t="s">
        <v>267</v>
      </c>
      <c r="B302" s="177">
        <v>1805</v>
      </c>
      <c r="C302" s="178" t="s">
        <v>323</v>
      </c>
      <c r="D302" s="52">
        <f t="shared" si="53"/>
        <v>24129143.239999998</v>
      </c>
      <c r="E302" s="47">
        <v>1216801.95</v>
      </c>
      <c r="F302" s="47">
        <v>0</v>
      </c>
      <c r="G302" s="52">
        <f t="shared" si="54"/>
        <v>25345945.189999998</v>
      </c>
      <c r="H302" s="52">
        <v>0</v>
      </c>
      <c r="I302" s="181"/>
      <c r="J302" s="197">
        <f t="shared" si="55"/>
        <v>0</v>
      </c>
      <c r="K302" s="47">
        <v>0</v>
      </c>
      <c r="L302" s="47">
        <v>0</v>
      </c>
      <c r="M302" s="52">
        <f t="shared" si="56"/>
        <v>0</v>
      </c>
      <c r="N302" s="52">
        <f t="shared" si="57"/>
        <v>25345945.189999998</v>
      </c>
      <c r="O302" s="6"/>
      <c r="P302" s="6"/>
      <c r="Q302" s="6"/>
      <c r="R302" s="6" t="str">
        <f>'LDC Info'!$E$14 &amp; B302</f>
        <v>Hydro Ottawa Limited1805</v>
      </c>
      <c r="S302" s="6"/>
      <c r="T302" s="6"/>
      <c r="U302" s="6"/>
      <c r="V302" s="6"/>
      <c r="W302" s="6"/>
      <c r="X302" s="6"/>
      <c r="Y302" s="6"/>
      <c r="Z302" s="6"/>
    </row>
    <row r="303" spans="1:26" ht="12.75" customHeight="1">
      <c r="A303" s="177">
        <v>47</v>
      </c>
      <c r="B303" s="177">
        <v>1808</v>
      </c>
      <c r="C303" s="178" t="s">
        <v>324</v>
      </c>
      <c r="D303" s="52">
        <f t="shared" si="53"/>
        <v>117150837.83</v>
      </c>
      <c r="E303" s="47">
        <v>1473559.7</v>
      </c>
      <c r="F303" s="47">
        <v>0</v>
      </c>
      <c r="G303" s="52">
        <f t="shared" si="54"/>
        <v>118624397.53</v>
      </c>
      <c r="H303" s="52">
        <v>0</v>
      </c>
      <c r="I303" s="181"/>
      <c r="J303" s="197">
        <f t="shared" si="55"/>
        <v>-24563373.320000004</v>
      </c>
      <c r="K303" s="47">
        <v>-2384435.15</v>
      </c>
      <c r="L303" s="47">
        <v>0</v>
      </c>
      <c r="M303" s="52">
        <f t="shared" si="56"/>
        <v>-26947808.470000003</v>
      </c>
      <c r="N303" s="52">
        <f t="shared" si="57"/>
        <v>91676589.060000002</v>
      </c>
      <c r="O303" s="6"/>
      <c r="P303" s="6"/>
      <c r="Q303" s="6"/>
      <c r="R303" s="6" t="str">
        <f>'LDC Info'!$E$14 &amp; B303</f>
        <v>Hydro Ottawa Limited1808</v>
      </c>
      <c r="S303" s="6"/>
      <c r="T303" s="6"/>
      <c r="U303" s="6"/>
      <c r="V303" s="6"/>
      <c r="W303" s="6"/>
      <c r="X303" s="6"/>
      <c r="Y303" s="6"/>
      <c r="Z303" s="6"/>
    </row>
    <row r="304" spans="1:26" ht="12.75" customHeight="1">
      <c r="A304" s="177">
        <v>13</v>
      </c>
      <c r="B304" s="177">
        <v>1810</v>
      </c>
      <c r="C304" s="178" t="s">
        <v>325</v>
      </c>
      <c r="D304" s="52">
        <f t="shared" si="53"/>
        <v>0</v>
      </c>
      <c r="E304" s="47">
        <v>0</v>
      </c>
      <c r="F304" s="47">
        <v>0</v>
      </c>
      <c r="G304" s="52">
        <f t="shared" si="54"/>
        <v>0</v>
      </c>
      <c r="H304" s="52">
        <v>0</v>
      </c>
      <c r="I304" s="181"/>
      <c r="J304" s="197">
        <f t="shared" si="55"/>
        <v>0</v>
      </c>
      <c r="K304" s="47">
        <v>0</v>
      </c>
      <c r="L304" s="47">
        <v>0</v>
      </c>
      <c r="M304" s="52">
        <f t="shared" si="56"/>
        <v>0</v>
      </c>
      <c r="N304" s="52">
        <f t="shared" si="57"/>
        <v>0</v>
      </c>
      <c r="O304" s="6"/>
      <c r="P304" s="6"/>
      <c r="Q304" s="6"/>
      <c r="R304" s="6" t="str">
        <f>'LDC Info'!$E$14 &amp; B304</f>
        <v>Hydro Ottawa Limited1810</v>
      </c>
      <c r="S304" s="6"/>
      <c r="T304" s="6"/>
      <c r="U304" s="6"/>
      <c r="V304" s="6"/>
      <c r="W304" s="6"/>
      <c r="X304" s="6"/>
      <c r="Y304" s="6"/>
      <c r="Z304" s="6"/>
    </row>
    <row r="305" spans="1:26" ht="12.75" customHeight="1">
      <c r="A305" s="177">
        <v>47</v>
      </c>
      <c r="B305" s="177">
        <v>1815</v>
      </c>
      <c r="C305" s="178" t="s">
        <v>326</v>
      </c>
      <c r="D305" s="52">
        <f t="shared" si="53"/>
        <v>355204670.64999998</v>
      </c>
      <c r="E305" s="47">
        <v>1023074.62</v>
      </c>
      <c r="F305" s="47">
        <v>-125472</v>
      </c>
      <c r="G305" s="52">
        <f t="shared" si="54"/>
        <v>356102273.26999998</v>
      </c>
      <c r="H305" s="52">
        <v>0</v>
      </c>
      <c r="I305" s="181"/>
      <c r="J305" s="197">
        <f t="shared" si="55"/>
        <v>-74189907.74000001</v>
      </c>
      <c r="K305" s="47">
        <v>-9809664.9199999999</v>
      </c>
      <c r="L305" s="47">
        <v>33930</v>
      </c>
      <c r="M305" s="52">
        <f t="shared" si="56"/>
        <v>-83965642.660000011</v>
      </c>
      <c r="N305" s="52">
        <f t="shared" si="57"/>
        <v>272136630.60999995</v>
      </c>
      <c r="O305" s="71"/>
      <c r="P305" s="6"/>
      <c r="Q305" s="6"/>
      <c r="R305" s="6" t="str">
        <f>'LDC Info'!$E$14 &amp; B305</f>
        <v>Hydro Ottawa Limited1815</v>
      </c>
      <c r="S305" s="6"/>
      <c r="T305" s="6"/>
      <c r="U305" s="6"/>
      <c r="V305" s="6"/>
      <c r="W305" s="6"/>
      <c r="X305" s="6"/>
      <c r="Y305" s="6"/>
      <c r="Z305" s="6"/>
    </row>
    <row r="306" spans="1:26" ht="12.75" customHeight="1">
      <c r="A306" s="177">
        <v>47</v>
      </c>
      <c r="B306" s="177">
        <v>1820</v>
      </c>
      <c r="C306" s="178" t="s">
        <v>327</v>
      </c>
      <c r="D306" s="52">
        <f t="shared" si="53"/>
        <v>198512718.73999998</v>
      </c>
      <c r="E306" s="47">
        <v>10258442.76</v>
      </c>
      <c r="F306" s="47">
        <v>-105269</v>
      </c>
      <c r="G306" s="52">
        <f t="shared" si="54"/>
        <v>208665892.49999997</v>
      </c>
      <c r="H306" s="52">
        <v>0</v>
      </c>
      <c r="I306" s="181"/>
      <c r="J306" s="197">
        <f t="shared" si="55"/>
        <v>-66023735.560000002</v>
      </c>
      <c r="K306" s="47">
        <v>-5325934.7</v>
      </c>
      <c r="L306" s="47">
        <v>71076</v>
      </c>
      <c r="M306" s="52">
        <f t="shared" si="56"/>
        <v>-71278594.260000005</v>
      </c>
      <c r="N306" s="52">
        <f t="shared" si="57"/>
        <v>137387298.23999995</v>
      </c>
      <c r="O306" s="6"/>
      <c r="P306" s="6"/>
      <c r="Q306" s="6"/>
      <c r="R306" s="6" t="str">
        <f>'LDC Info'!$E$14 &amp; B306</f>
        <v>Hydro Ottawa Limited1820</v>
      </c>
      <c r="S306" s="6"/>
      <c r="T306" s="6"/>
      <c r="U306" s="6"/>
      <c r="V306" s="6"/>
      <c r="W306" s="6"/>
      <c r="X306" s="6"/>
      <c r="Y306" s="6"/>
      <c r="Z306" s="6"/>
    </row>
    <row r="307" spans="1:26" ht="12.75" customHeight="1">
      <c r="A307" s="177">
        <v>47</v>
      </c>
      <c r="B307" s="177">
        <v>1825</v>
      </c>
      <c r="C307" s="178" t="s">
        <v>328</v>
      </c>
      <c r="D307" s="52">
        <f t="shared" si="53"/>
        <v>24367917.399999999</v>
      </c>
      <c r="E307" s="47">
        <v>16751623.27</v>
      </c>
      <c r="F307" s="47">
        <v>0</v>
      </c>
      <c r="G307" s="52">
        <f t="shared" si="54"/>
        <v>41119540.670000002</v>
      </c>
      <c r="H307" s="52">
        <v>0</v>
      </c>
      <c r="I307" s="181"/>
      <c r="J307" s="197">
        <f t="shared" si="55"/>
        <v>-1826530.03</v>
      </c>
      <c r="K307" s="47">
        <v>-1637186.45</v>
      </c>
      <c r="L307" s="47">
        <v>0</v>
      </c>
      <c r="M307" s="52">
        <f t="shared" si="56"/>
        <v>-3463716.48</v>
      </c>
      <c r="N307" s="52">
        <f t="shared" si="57"/>
        <v>37655824.190000005</v>
      </c>
      <c r="O307" s="6"/>
      <c r="P307" s="6"/>
      <c r="Q307" s="6"/>
      <c r="R307" s="6" t="str">
        <f>'LDC Info'!$E$14 &amp; B307</f>
        <v>Hydro Ottawa Limited1825</v>
      </c>
      <c r="S307" s="6"/>
      <c r="T307" s="6"/>
      <c r="U307" s="6"/>
      <c r="V307" s="6"/>
      <c r="W307" s="6"/>
      <c r="X307" s="6"/>
      <c r="Y307" s="6"/>
      <c r="Z307" s="6"/>
    </row>
    <row r="308" spans="1:26" ht="12.75" customHeight="1">
      <c r="A308" s="177">
        <v>47</v>
      </c>
      <c r="B308" s="177">
        <v>1830</v>
      </c>
      <c r="C308" s="178" t="s">
        <v>329</v>
      </c>
      <c r="D308" s="52">
        <f t="shared" si="53"/>
        <v>306221657.68000001</v>
      </c>
      <c r="E308" s="47">
        <v>22417666.800000001</v>
      </c>
      <c r="F308" s="47">
        <v>-127943</v>
      </c>
      <c r="G308" s="52">
        <f t="shared" si="54"/>
        <v>328511381.48000002</v>
      </c>
      <c r="H308" s="52">
        <v>0</v>
      </c>
      <c r="I308" s="181"/>
      <c r="J308" s="197">
        <f t="shared" si="55"/>
        <v>-65070187.459999993</v>
      </c>
      <c r="K308" s="47">
        <v>-7426094.7300000004</v>
      </c>
      <c r="L308" s="47">
        <v>20837</v>
      </c>
      <c r="M308" s="52">
        <f t="shared" si="56"/>
        <v>-72475445.189999998</v>
      </c>
      <c r="N308" s="52">
        <f t="shared" si="57"/>
        <v>256035936.29000002</v>
      </c>
      <c r="O308" s="6"/>
      <c r="P308" s="6"/>
      <c r="Q308" s="6"/>
      <c r="R308" s="6" t="str">
        <f>'LDC Info'!$E$14 &amp; B308</f>
        <v>Hydro Ottawa Limited1830</v>
      </c>
      <c r="S308" s="6"/>
      <c r="T308" s="6"/>
      <c r="U308" s="6"/>
      <c r="V308" s="6"/>
      <c r="W308" s="6"/>
      <c r="X308" s="6"/>
      <c r="Y308" s="6"/>
      <c r="Z308" s="6"/>
    </row>
    <row r="309" spans="1:26" ht="12.75" customHeight="1">
      <c r="A309" s="177">
        <v>47</v>
      </c>
      <c r="B309" s="177">
        <v>1835</v>
      </c>
      <c r="C309" s="178" t="s">
        <v>330</v>
      </c>
      <c r="D309" s="52">
        <f t="shared" si="53"/>
        <v>301122900.43999994</v>
      </c>
      <c r="E309" s="47">
        <v>25772718.719999999</v>
      </c>
      <c r="F309" s="47">
        <v>-6881</v>
      </c>
      <c r="G309" s="52">
        <f t="shared" si="54"/>
        <v>326888738.15999997</v>
      </c>
      <c r="H309" s="52">
        <v>0</v>
      </c>
      <c r="I309" s="181"/>
      <c r="J309" s="197">
        <f t="shared" si="55"/>
        <v>-63470944.620000005</v>
      </c>
      <c r="K309" s="47">
        <v>-7679379.1600000001</v>
      </c>
      <c r="L309" s="47">
        <v>2438</v>
      </c>
      <c r="M309" s="52">
        <f t="shared" si="56"/>
        <v>-71147885.780000001</v>
      </c>
      <c r="N309" s="52">
        <f t="shared" si="57"/>
        <v>255740852.37999997</v>
      </c>
      <c r="O309" s="6"/>
      <c r="P309" s="6"/>
      <c r="Q309" s="6"/>
      <c r="R309" s="6" t="str">
        <f>'LDC Info'!$E$14 &amp; B309</f>
        <v>Hydro Ottawa Limited1835</v>
      </c>
      <c r="S309" s="6"/>
      <c r="T309" s="6"/>
      <c r="U309" s="6"/>
      <c r="V309" s="6"/>
      <c r="W309" s="6"/>
      <c r="X309" s="6"/>
      <c r="Y309" s="6"/>
      <c r="Z309" s="6"/>
    </row>
    <row r="310" spans="1:26" ht="12.75" customHeight="1">
      <c r="A310" s="177">
        <v>47</v>
      </c>
      <c r="B310" s="177">
        <v>1840</v>
      </c>
      <c r="C310" s="178" t="s">
        <v>331</v>
      </c>
      <c r="D310" s="52">
        <f t="shared" si="53"/>
        <v>761696369.48000002</v>
      </c>
      <c r="E310" s="47">
        <v>78994392.519999996</v>
      </c>
      <c r="F310" s="47">
        <v>-10000</v>
      </c>
      <c r="G310" s="52">
        <f t="shared" si="54"/>
        <v>840680762</v>
      </c>
      <c r="H310" s="52">
        <v>0</v>
      </c>
      <c r="I310" s="181"/>
      <c r="J310" s="197">
        <f t="shared" si="55"/>
        <v>-143362482.58000001</v>
      </c>
      <c r="K310" s="47">
        <v>-20363148.620000001</v>
      </c>
      <c r="L310" s="47">
        <v>304</v>
      </c>
      <c r="M310" s="52">
        <f t="shared" si="56"/>
        <v>-163725327.20000002</v>
      </c>
      <c r="N310" s="52">
        <f t="shared" si="57"/>
        <v>676955434.79999995</v>
      </c>
      <c r="O310" s="6"/>
      <c r="P310" s="6"/>
      <c r="Q310" s="6"/>
      <c r="R310" s="6" t="str">
        <f>'LDC Info'!$E$14 &amp; B310</f>
        <v>Hydro Ottawa Limited1840</v>
      </c>
      <c r="S310" s="6"/>
      <c r="T310" s="6"/>
      <c r="U310" s="6"/>
      <c r="V310" s="6"/>
      <c r="W310" s="6"/>
      <c r="X310" s="6"/>
      <c r="Y310" s="6"/>
      <c r="Z310" s="6"/>
    </row>
    <row r="311" spans="1:26" ht="12.75" customHeight="1">
      <c r="A311" s="177">
        <v>47</v>
      </c>
      <c r="B311" s="177">
        <v>1845</v>
      </c>
      <c r="C311" s="178" t="s">
        <v>332</v>
      </c>
      <c r="D311" s="52">
        <f t="shared" si="53"/>
        <v>424469154.59000003</v>
      </c>
      <c r="E311" s="47">
        <v>40169463.420000002</v>
      </c>
      <c r="F311" s="47">
        <v>-260241</v>
      </c>
      <c r="G311" s="52">
        <f t="shared" si="54"/>
        <v>464378377.01000005</v>
      </c>
      <c r="H311" s="52">
        <v>0</v>
      </c>
      <c r="I311" s="181"/>
      <c r="J311" s="197">
        <f t="shared" si="55"/>
        <v>-111239474.72</v>
      </c>
      <c r="K311" s="47">
        <v>-13147567.220000001</v>
      </c>
      <c r="L311" s="47">
        <v>112720</v>
      </c>
      <c r="M311" s="52">
        <f t="shared" si="56"/>
        <v>-124274321.94</v>
      </c>
      <c r="N311" s="52">
        <f t="shared" si="57"/>
        <v>340104055.07000005</v>
      </c>
      <c r="O311" s="6"/>
      <c r="P311" s="6"/>
      <c r="Q311" s="6"/>
      <c r="R311" s="6" t="str">
        <f>'LDC Info'!$E$14 &amp; B311</f>
        <v>Hydro Ottawa Limited1845</v>
      </c>
      <c r="S311" s="6"/>
      <c r="T311" s="6"/>
      <c r="U311" s="6"/>
      <c r="V311" s="6"/>
      <c r="W311" s="6"/>
      <c r="X311" s="6"/>
      <c r="Y311" s="6"/>
      <c r="Z311" s="6"/>
    </row>
    <row r="312" spans="1:26" ht="12.75" customHeight="1">
      <c r="A312" s="177">
        <v>47</v>
      </c>
      <c r="B312" s="177">
        <v>1850</v>
      </c>
      <c r="C312" s="178" t="s">
        <v>333</v>
      </c>
      <c r="D312" s="52">
        <f t="shared" si="53"/>
        <v>215735631.65000004</v>
      </c>
      <c r="E312" s="47">
        <v>16988443.379999999</v>
      </c>
      <c r="F312" s="47">
        <v>-767496</v>
      </c>
      <c r="G312" s="52">
        <f t="shared" si="54"/>
        <v>231956579.03000003</v>
      </c>
      <c r="H312" s="52">
        <v>0</v>
      </c>
      <c r="I312" s="181"/>
      <c r="J312" s="197">
        <f t="shared" si="55"/>
        <v>-57881704.890000001</v>
      </c>
      <c r="K312" s="47">
        <v>-6609430.3499999996</v>
      </c>
      <c r="L312" s="47">
        <v>192465</v>
      </c>
      <c r="M312" s="52">
        <f t="shared" si="56"/>
        <v>-64298670.240000002</v>
      </c>
      <c r="N312" s="52">
        <f t="shared" si="57"/>
        <v>167657908.79000002</v>
      </c>
      <c r="O312" s="6"/>
      <c r="P312" s="6"/>
      <c r="Q312" s="6"/>
      <c r="R312" s="6" t="str">
        <f>'LDC Info'!$E$14 &amp; B312</f>
        <v>Hydro Ottawa Limited1850</v>
      </c>
      <c r="S312" s="6"/>
      <c r="T312" s="6"/>
      <c r="U312" s="6"/>
      <c r="V312" s="6"/>
      <c r="W312" s="6"/>
      <c r="X312" s="6"/>
      <c r="Y312" s="6"/>
      <c r="Z312" s="6"/>
    </row>
    <row r="313" spans="1:26" ht="12.75" customHeight="1">
      <c r="A313" s="177">
        <v>47</v>
      </c>
      <c r="B313" s="177">
        <v>1855</v>
      </c>
      <c r="C313" s="178" t="s">
        <v>334</v>
      </c>
      <c r="D313" s="52">
        <f t="shared" si="53"/>
        <v>136430991.84999999</v>
      </c>
      <c r="E313" s="47">
        <v>7821776.96</v>
      </c>
      <c r="F313" s="47">
        <v>-16077</v>
      </c>
      <c r="G313" s="52">
        <f t="shared" si="54"/>
        <v>144236691.81</v>
      </c>
      <c r="H313" s="52">
        <v>0</v>
      </c>
      <c r="I313" s="181"/>
      <c r="J313" s="197">
        <f t="shared" si="55"/>
        <v>-34086264.270000003</v>
      </c>
      <c r="K313" s="47">
        <v>-3291073.04</v>
      </c>
      <c r="L313" s="47">
        <v>910</v>
      </c>
      <c r="M313" s="52">
        <f t="shared" si="56"/>
        <v>-37376427.310000002</v>
      </c>
      <c r="N313" s="52">
        <f t="shared" si="57"/>
        <v>106860264.5</v>
      </c>
      <c r="O313" s="6"/>
      <c r="P313" s="6"/>
      <c r="Q313" s="6"/>
      <c r="R313" s="6" t="str">
        <f>'LDC Info'!$E$14 &amp; B313</f>
        <v>Hydro Ottawa Limited1855</v>
      </c>
      <c r="S313" s="6"/>
      <c r="T313" s="6"/>
      <c r="U313" s="6"/>
      <c r="V313" s="6"/>
      <c r="W313" s="6"/>
      <c r="X313" s="6"/>
      <c r="Y313" s="6"/>
      <c r="Z313" s="6"/>
    </row>
    <row r="314" spans="1:26" ht="12.75" customHeight="1">
      <c r="A314" s="177">
        <v>47</v>
      </c>
      <c r="B314" s="177">
        <v>1860</v>
      </c>
      <c r="C314" s="178" t="s">
        <v>335</v>
      </c>
      <c r="D314" s="52">
        <f t="shared" si="53"/>
        <v>0</v>
      </c>
      <c r="E314" s="47">
        <v>0</v>
      </c>
      <c r="F314" s="47">
        <v>0</v>
      </c>
      <c r="G314" s="52">
        <f t="shared" si="54"/>
        <v>0</v>
      </c>
      <c r="H314" s="52">
        <v>0</v>
      </c>
      <c r="I314" s="181"/>
      <c r="J314" s="197">
        <f t="shared" si="55"/>
        <v>0</v>
      </c>
      <c r="K314" s="47">
        <v>0</v>
      </c>
      <c r="L314" s="47">
        <v>0</v>
      </c>
      <c r="M314" s="52">
        <f t="shared" si="56"/>
        <v>0</v>
      </c>
      <c r="N314" s="52">
        <f t="shared" si="57"/>
        <v>0</v>
      </c>
      <c r="O314" s="6"/>
      <c r="P314" s="6"/>
      <c r="Q314" s="6"/>
      <c r="R314" s="6" t="str">
        <f>'LDC Info'!$E$14 &amp; B314</f>
        <v>Hydro Ottawa Limited1860</v>
      </c>
      <c r="S314" s="6"/>
      <c r="T314" s="6"/>
      <c r="U314" s="6"/>
      <c r="V314" s="6"/>
      <c r="W314" s="6"/>
      <c r="X314" s="6"/>
      <c r="Y314" s="6"/>
      <c r="Z314" s="6"/>
    </row>
    <row r="315" spans="1:26" ht="12.75" customHeight="1">
      <c r="A315" s="177">
        <v>47</v>
      </c>
      <c r="B315" s="177">
        <v>1860</v>
      </c>
      <c r="C315" s="178" t="s">
        <v>336</v>
      </c>
      <c r="D315" s="52">
        <f t="shared" si="53"/>
        <v>140144064.81</v>
      </c>
      <c r="E315" s="47">
        <v>26524984.66</v>
      </c>
      <c r="F315" s="47">
        <v>-6520461</v>
      </c>
      <c r="G315" s="52">
        <f t="shared" si="54"/>
        <v>160148588.47</v>
      </c>
      <c r="H315" s="52">
        <v>0</v>
      </c>
      <c r="I315" s="181"/>
      <c r="J315" s="197">
        <f t="shared" si="55"/>
        <v>-51521824.310000002</v>
      </c>
      <c r="K315" s="47">
        <v>-8725922.1699999999</v>
      </c>
      <c r="L315" s="47">
        <v>5648865</v>
      </c>
      <c r="M315" s="52">
        <f t="shared" si="56"/>
        <v>-54598881.480000004</v>
      </c>
      <c r="N315" s="52">
        <f t="shared" si="57"/>
        <v>105549706.98999999</v>
      </c>
      <c r="O315" s="6"/>
      <c r="P315" s="6"/>
      <c r="Q315" s="6"/>
      <c r="R315" s="6" t="str">
        <f>'LDC Info'!$E$14 &amp; B315</f>
        <v>Hydro Ottawa Limited1860</v>
      </c>
      <c r="S315" s="6"/>
      <c r="T315" s="6"/>
      <c r="U315" s="6"/>
      <c r="V315" s="6"/>
      <c r="W315" s="6"/>
      <c r="X315" s="6"/>
      <c r="Y315" s="6"/>
      <c r="Z315" s="6"/>
    </row>
    <row r="316" spans="1:26" ht="12.75" customHeight="1">
      <c r="A316" s="177" t="s">
        <v>267</v>
      </c>
      <c r="B316" s="177">
        <v>1905</v>
      </c>
      <c r="C316" s="178" t="s">
        <v>323</v>
      </c>
      <c r="D316" s="52">
        <f t="shared" si="53"/>
        <v>19740205</v>
      </c>
      <c r="E316" s="47">
        <v>0</v>
      </c>
      <c r="F316" s="47">
        <v>0</v>
      </c>
      <c r="G316" s="52">
        <f t="shared" si="54"/>
        <v>19740205</v>
      </c>
      <c r="H316" s="52">
        <v>0</v>
      </c>
      <c r="I316" s="181"/>
      <c r="J316" s="197">
        <f t="shared" si="55"/>
        <v>0</v>
      </c>
      <c r="K316" s="47">
        <v>0</v>
      </c>
      <c r="L316" s="47">
        <v>0</v>
      </c>
      <c r="M316" s="52">
        <f t="shared" si="56"/>
        <v>0</v>
      </c>
      <c r="N316" s="52">
        <f t="shared" si="57"/>
        <v>19740205</v>
      </c>
      <c r="O316" s="6"/>
      <c r="P316" s="6"/>
      <c r="Q316" s="6"/>
      <c r="R316" s="6" t="str">
        <f>'LDC Info'!$E$14 &amp; B316</f>
        <v>Hydro Ottawa Limited1905</v>
      </c>
      <c r="S316" s="6"/>
      <c r="T316" s="6"/>
      <c r="U316" s="6"/>
      <c r="V316" s="6"/>
      <c r="W316" s="6"/>
      <c r="X316" s="6"/>
      <c r="Y316" s="6"/>
      <c r="Z316" s="6"/>
    </row>
    <row r="317" spans="1:26" ht="12.75" customHeight="1">
      <c r="A317" s="177">
        <v>47</v>
      </c>
      <c r="B317" s="177">
        <v>1908</v>
      </c>
      <c r="C317" s="178" t="s">
        <v>337</v>
      </c>
      <c r="D317" s="52">
        <f t="shared" si="53"/>
        <v>85588755.839999989</v>
      </c>
      <c r="E317" s="47">
        <v>7902179.8099999996</v>
      </c>
      <c r="F317" s="47">
        <v>0</v>
      </c>
      <c r="G317" s="52">
        <f t="shared" si="54"/>
        <v>93490935.649999991</v>
      </c>
      <c r="H317" s="52">
        <v>0</v>
      </c>
      <c r="I317" s="181"/>
      <c r="J317" s="197">
        <f t="shared" si="55"/>
        <v>-25424370.329999998</v>
      </c>
      <c r="K317" s="47">
        <v>-2868805.52</v>
      </c>
      <c r="L317" s="47">
        <v>0</v>
      </c>
      <c r="M317" s="52">
        <f t="shared" si="56"/>
        <v>-28293175.849999998</v>
      </c>
      <c r="N317" s="52">
        <f t="shared" si="57"/>
        <v>65197759.799999997</v>
      </c>
      <c r="O317" s="6"/>
      <c r="P317" s="6"/>
      <c r="Q317" s="6"/>
      <c r="R317" s="6" t="str">
        <f>'LDC Info'!$E$14 &amp; B317</f>
        <v>Hydro Ottawa Limited1908</v>
      </c>
      <c r="S317" s="6"/>
      <c r="T317" s="6"/>
      <c r="U317" s="6"/>
      <c r="V317" s="6"/>
      <c r="W317" s="6"/>
      <c r="X317" s="6"/>
      <c r="Y317" s="6"/>
      <c r="Z317" s="6"/>
    </row>
    <row r="318" spans="1:26" ht="12.75" customHeight="1">
      <c r="A318" s="177">
        <v>13</v>
      </c>
      <c r="B318" s="177">
        <v>1910</v>
      </c>
      <c r="C318" s="178" t="s">
        <v>325</v>
      </c>
      <c r="D318" s="52">
        <f t="shared" si="53"/>
        <v>0</v>
      </c>
      <c r="E318" s="47">
        <v>0</v>
      </c>
      <c r="F318" s="47">
        <v>0</v>
      </c>
      <c r="G318" s="52">
        <f t="shared" si="54"/>
        <v>0</v>
      </c>
      <c r="H318" s="52">
        <v>0</v>
      </c>
      <c r="I318" s="181"/>
      <c r="J318" s="197">
        <f t="shared" si="55"/>
        <v>0</v>
      </c>
      <c r="K318" s="47">
        <v>0</v>
      </c>
      <c r="L318" s="47">
        <v>0</v>
      </c>
      <c r="M318" s="52">
        <f t="shared" si="56"/>
        <v>0</v>
      </c>
      <c r="N318" s="52">
        <f t="shared" si="57"/>
        <v>0</v>
      </c>
      <c r="O318" s="6"/>
      <c r="P318" s="6"/>
      <c r="Q318" s="6"/>
      <c r="R318" s="6" t="str">
        <f>'LDC Info'!$E$14 &amp; B318</f>
        <v>Hydro Ottawa Limited1910</v>
      </c>
      <c r="S318" s="6"/>
      <c r="T318" s="6"/>
      <c r="U318" s="6"/>
      <c r="V318" s="6"/>
      <c r="W318" s="6"/>
      <c r="X318" s="6"/>
      <c r="Y318" s="6"/>
      <c r="Z318" s="6"/>
    </row>
    <row r="319" spans="1:26" ht="12.75" customHeight="1">
      <c r="A319" s="177">
        <v>8</v>
      </c>
      <c r="B319" s="177">
        <v>1915</v>
      </c>
      <c r="C319" s="178" t="s">
        <v>338</v>
      </c>
      <c r="D319" s="52">
        <f t="shared" si="53"/>
        <v>4864787</v>
      </c>
      <c r="E319" s="47">
        <v>0</v>
      </c>
      <c r="F319" s="47">
        <v>0</v>
      </c>
      <c r="G319" s="52">
        <f t="shared" si="54"/>
        <v>4864787</v>
      </c>
      <c r="H319" s="52">
        <v>0</v>
      </c>
      <c r="I319" s="181"/>
      <c r="J319" s="197">
        <f t="shared" si="55"/>
        <v>-4665348.4799999995</v>
      </c>
      <c r="K319" s="47">
        <v>-49800.03</v>
      </c>
      <c r="L319" s="47">
        <v>0</v>
      </c>
      <c r="M319" s="52">
        <f t="shared" si="56"/>
        <v>-4715148.51</v>
      </c>
      <c r="N319" s="52">
        <f t="shared" si="57"/>
        <v>149638.49000000022</v>
      </c>
      <c r="O319" s="6"/>
      <c r="P319" s="6"/>
      <c r="Q319" s="6"/>
      <c r="R319" s="6" t="str">
        <f>'LDC Info'!$E$14 &amp; B319</f>
        <v>Hydro Ottawa Limited1915</v>
      </c>
      <c r="S319" s="6"/>
      <c r="T319" s="6"/>
      <c r="U319" s="6"/>
      <c r="V319" s="6"/>
      <c r="W319" s="6"/>
      <c r="X319" s="6"/>
      <c r="Y319" s="6"/>
      <c r="Z319" s="6"/>
    </row>
    <row r="320" spans="1:26" ht="12.75" customHeight="1">
      <c r="A320" s="177">
        <v>8</v>
      </c>
      <c r="B320" s="177">
        <v>1915</v>
      </c>
      <c r="C320" s="178" t="s">
        <v>339</v>
      </c>
      <c r="D320" s="52">
        <f t="shared" si="53"/>
        <v>0</v>
      </c>
      <c r="E320" s="47">
        <v>0</v>
      </c>
      <c r="F320" s="47">
        <v>0</v>
      </c>
      <c r="G320" s="52">
        <f t="shared" si="54"/>
        <v>0</v>
      </c>
      <c r="H320" s="52">
        <v>0</v>
      </c>
      <c r="I320" s="181"/>
      <c r="J320" s="197">
        <f t="shared" si="55"/>
        <v>0</v>
      </c>
      <c r="K320" s="47">
        <v>0</v>
      </c>
      <c r="L320" s="47">
        <v>0</v>
      </c>
      <c r="M320" s="52">
        <f t="shared" si="56"/>
        <v>0</v>
      </c>
      <c r="N320" s="52">
        <f t="shared" si="57"/>
        <v>0</v>
      </c>
      <c r="O320" s="6"/>
      <c r="P320" s="6"/>
      <c r="Q320" s="6"/>
      <c r="R320" s="6" t="str">
        <f>'LDC Info'!$E$14 &amp; B320</f>
        <v>Hydro Ottawa Limited1915</v>
      </c>
      <c r="S320" s="6"/>
      <c r="T320" s="6"/>
      <c r="U320" s="6"/>
      <c r="V320" s="6"/>
      <c r="W320" s="6"/>
      <c r="X320" s="6"/>
      <c r="Y320" s="6"/>
      <c r="Z320" s="6"/>
    </row>
    <row r="321" spans="1:26" ht="12.75" customHeight="1">
      <c r="A321" s="177">
        <v>10</v>
      </c>
      <c r="B321" s="177">
        <v>1920</v>
      </c>
      <c r="C321" s="178" t="s">
        <v>340</v>
      </c>
      <c r="D321" s="52">
        <f t="shared" si="53"/>
        <v>0</v>
      </c>
      <c r="E321" s="47">
        <v>0</v>
      </c>
      <c r="F321" s="47">
        <v>0</v>
      </c>
      <c r="G321" s="52">
        <f t="shared" si="54"/>
        <v>0</v>
      </c>
      <c r="H321" s="52">
        <v>0</v>
      </c>
      <c r="I321" s="181"/>
      <c r="J321" s="197">
        <f t="shared" si="55"/>
        <v>0</v>
      </c>
      <c r="K321" s="47">
        <v>0</v>
      </c>
      <c r="L321" s="47">
        <v>0</v>
      </c>
      <c r="M321" s="52">
        <f t="shared" si="56"/>
        <v>0</v>
      </c>
      <c r="N321" s="52">
        <f t="shared" si="57"/>
        <v>0</v>
      </c>
      <c r="O321" s="6"/>
      <c r="P321" s="6"/>
      <c r="Q321" s="6"/>
      <c r="R321" s="6" t="str">
        <f>'LDC Info'!$E$14 &amp; B321</f>
        <v>Hydro Ottawa Limited1920</v>
      </c>
      <c r="S321" s="6"/>
      <c r="T321" s="6"/>
      <c r="U321" s="6"/>
      <c r="V321" s="6"/>
      <c r="W321" s="6"/>
      <c r="X321" s="6"/>
      <c r="Y321" s="6"/>
      <c r="Z321" s="6"/>
    </row>
    <row r="322" spans="1:26" ht="12.75" customHeight="1">
      <c r="A322" s="177">
        <v>45</v>
      </c>
      <c r="B322" s="177">
        <v>1920</v>
      </c>
      <c r="C322" s="178" t="s">
        <v>341</v>
      </c>
      <c r="D322" s="52">
        <f t="shared" si="53"/>
        <v>0</v>
      </c>
      <c r="E322" s="47">
        <v>0</v>
      </c>
      <c r="F322" s="47">
        <v>0</v>
      </c>
      <c r="G322" s="52">
        <f t="shared" si="54"/>
        <v>0</v>
      </c>
      <c r="H322" s="52">
        <v>0</v>
      </c>
      <c r="I322" s="181"/>
      <c r="J322" s="197">
        <f t="shared" si="55"/>
        <v>0</v>
      </c>
      <c r="K322" s="47">
        <v>0</v>
      </c>
      <c r="L322" s="47">
        <v>0</v>
      </c>
      <c r="M322" s="52">
        <f t="shared" si="56"/>
        <v>0</v>
      </c>
      <c r="N322" s="52">
        <f t="shared" si="57"/>
        <v>0</v>
      </c>
      <c r="O322" s="6"/>
      <c r="P322" s="6"/>
      <c r="Q322" s="6"/>
      <c r="R322" s="6" t="str">
        <f>'LDC Info'!$E$14 &amp; B322</f>
        <v>Hydro Ottawa Limited1920</v>
      </c>
      <c r="S322" s="6"/>
      <c r="T322" s="6"/>
      <c r="U322" s="6"/>
      <c r="V322" s="6"/>
      <c r="W322" s="6"/>
      <c r="X322" s="6"/>
      <c r="Y322" s="6"/>
      <c r="Z322" s="6"/>
    </row>
    <row r="323" spans="1:26" ht="12.75" customHeight="1">
      <c r="A323" s="177">
        <v>50</v>
      </c>
      <c r="B323" s="177">
        <v>1920</v>
      </c>
      <c r="C323" s="178" t="s">
        <v>342</v>
      </c>
      <c r="D323" s="52">
        <f t="shared" si="53"/>
        <v>42203782.32</v>
      </c>
      <c r="E323" s="47">
        <v>2731030.97</v>
      </c>
      <c r="F323" s="47">
        <v>0</v>
      </c>
      <c r="G323" s="52">
        <f t="shared" si="54"/>
        <v>44934813.289999999</v>
      </c>
      <c r="H323" s="52">
        <v>0</v>
      </c>
      <c r="I323" s="181"/>
      <c r="J323" s="197">
        <f t="shared" si="55"/>
        <v>-27085089.529999997</v>
      </c>
      <c r="K323" s="47">
        <v>-3266344.49</v>
      </c>
      <c r="L323" s="47">
        <v>0</v>
      </c>
      <c r="M323" s="52">
        <f t="shared" si="56"/>
        <v>-30351434.019999996</v>
      </c>
      <c r="N323" s="52">
        <f t="shared" si="57"/>
        <v>14583379.270000003</v>
      </c>
      <c r="O323" s="6"/>
      <c r="P323" s="6"/>
      <c r="Q323" s="6"/>
      <c r="R323" s="6" t="str">
        <f>'LDC Info'!$E$14 &amp; B323</f>
        <v>Hydro Ottawa Limited1920</v>
      </c>
      <c r="S323" s="6"/>
      <c r="T323" s="6"/>
      <c r="U323" s="6"/>
      <c r="V323" s="6"/>
      <c r="W323" s="6"/>
      <c r="X323" s="6"/>
      <c r="Y323" s="6"/>
      <c r="Z323" s="6"/>
    </row>
    <row r="324" spans="1:26" ht="12.75" customHeight="1">
      <c r="A324" s="177">
        <v>10</v>
      </c>
      <c r="B324" s="177">
        <v>1930</v>
      </c>
      <c r="C324" s="178" t="s">
        <v>343</v>
      </c>
      <c r="D324" s="52">
        <f t="shared" si="53"/>
        <v>68297482.280000001</v>
      </c>
      <c r="E324" s="47">
        <v>134931.35999999999</v>
      </c>
      <c r="F324" s="47">
        <v>-482383</v>
      </c>
      <c r="G324" s="52">
        <f t="shared" si="54"/>
        <v>67950030.640000001</v>
      </c>
      <c r="H324" s="52">
        <v>0</v>
      </c>
      <c r="I324" s="181"/>
      <c r="J324" s="197">
        <f t="shared" si="55"/>
        <v>-29435267.590000004</v>
      </c>
      <c r="K324" s="47">
        <v>-4925154.2300000004</v>
      </c>
      <c r="L324" s="47">
        <v>405385</v>
      </c>
      <c r="M324" s="52">
        <f t="shared" si="56"/>
        <v>-33955036.820000008</v>
      </c>
      <c r="N324" s="52">
        <f t="shared" si="57"/>
        <v>33994993.819999993</v>
      </c>
      <c r="O324" s="6"/>
      <c r="P324" s="6"/>
      <c r="Q324" s="6"/>
      <c r="R324" s="6" t="str">
        <f>'LDC Info'!$E$14 &amp; B324</f>
        <v>Hydro Ottawa Limited1930</v>
      </c>
      <c r="S324" s="6"/>
      <c r="T324" s="6"/>
      <c r="U324" s="6"/>
      <c r="V324" s="6"/>
      <c r="W324" s="6"/>
      <c r="X324" s="6"/>
      <c r="Y324" s="6"/>
      <c r="Z324" s="6"/>
    </row>
    <row r="325" spans="1:26" ht="12.75" customHeight="1">
      <c r="A325" s="177">
        <v>8</v>
      </c>
      <c r="B325" s="177">
        <v>1935</v>
      </c>
      <c r="C325" s="178" t="s">
        <v>344</v>
      </c>
      <c r="D325" s="52">
        <f t="shared" si="53"/>
        <v>696752</v>
      </c>
      <c r="E325" s="47">
        <v>0</v>
      </c>
      <c r="F325" s="47">
        <v>0</v>
      </c>
      <c r="G325" s="52">
        <f t="shared" si="54"/>
        <v>696752</v>
      </c>
      <c r="H325" s="52">
        <v>0</v>
      </c>
      <c r="I325" s="181"/>
      <c r="J325" s="197">
        <f t="shared" si="55"/>
        <v>-673632.42</v>
      </c>
      <c r="K325" s="47">
        <v>-13602.16</v>
      </c>
      <c r="L325" s="47">
        <v>0</v>
      </c>
      <c r="M325" s="52">
        <f t="shared" si="56"/>
        <v>-687234.58000000007</v>
      </c>
      <c r="N325" s="52">
        <f t="shared" si="57"/>
        <v>9517.4199999999255</v>
      </c>
      <c r="O325" s="6"/>
      <c r="P325" s="6"/>
      <c r="Q325" s="6"/>
      <c r="R325" s="6" t="str">
        <f>'LDC Info'!$E$14 &amp; B325</f>
        <v>Hydro Ottawa Limited1935</v>
      </c>
      <c r="S325" s="6"/>
      <c r="T325" s="6"/>
      <c r="U325" s="6"/>
      <c r="V325" s="6"/>
      <c r="W325" s="6"/>
      <c r="X325" s="6"/>
      <c r="Y325" s="6"/>
      <c r="Z325" s="6"/>
    </row>
    <row r="326" spans="1:26" ht="12.75" customHeight="1">
      <c r="A326" s="177">
        <v>8</v>
      </c>
      <c r="B326" s="177">
        <v>1940</v>
      </c>
      <c r="C326" s="178" t="s">
        <v>345</v>
      </c>
      <c r="D326" s="52">
        <f t="shared" si="53"/>
        <v>12867287.859999999</v>
      </c>
      <c r="E326" s="47">
        <v>901271.9</v>
      </c>
      <c r="F326" s="47">
        <v>0</v>
      </c>
      <c r="G326" s="52">
        <f t="shared" si="54"/>
        <v>13768559.76</v>
      </c>
      <c r="H326" s="52">
        <v>0</v>
      </c>
      <c r="I326" s="181"/>
      <c r="J326" s="197">
        <f t="shared" si="55"/>
        <v>-7282589.2899999991</v>
      </c>
      <c r="K326" s="47">
        <v>-670514.81999999995</v>
      </c>
      <c r="L326" s="47">
        <v>0</v>
      </c>
      <c r="M326" s="52">
        <f t="shared" si="56"/>
        <v>-7953104.1099999994</v>
      </c>
      <c r="N326" s="52">
        <f t="shared" si="57"/>
        <v>5815455.6500000004</v>
      </c>
      <c r="O326" s="6"/>
      <c r="P326" s="6"/>
      <c r="Q326" s="6"/>
      <c r="R326" s="6" t="str">
        <f>'LDC Info'!$E$14 &amp; B326</f>
        <v>Hydro Ottawa Limited1940</v>
      </c>
      <c r="S326" s="6"/>
      <c r="T326" s="6"/>
      <c r="U326" s="6"/>
      <c r="V326" s="6"/>
      <c r="W326" s="6"/>
      <c r="X326" s="6"/>
      <c r="Y326" s="6"/>
      <c r="Z326" s="6"/>
    </row>
    <row r="327" spans="1:26" ht="12.75" customHeight="1">
      <c r="A327" s="177">
        <v>8</v>
      </c>
      <c r="B327" s="177">
        <v>1945</v>
      </c>
      <c r="C327" s="178" t="s">
        <v>346</v>
      </c>
      <c r="D327" s="52">
        <f t="shared" si="53"/>
        <v>359467</v>
      </c>
      <c r="E327" s="47">
        <v>0</v>
      </c>
      <c r="F327" s="47">
        <v>0</v>
      </c>
      <c r="G327" s="52">
        <f t="shared" si="54"/>
        <v>359467</v>
      </c>
      <c r="H327" s="52">
        <v>0</v>
      </c>
      <c r="I327" s="181"/>
      <c r="J327" s="197">
        <f t="shared" si="55"/>
        <v>-261967.22999999998</v>
      </c>
      <c r="K327" s="47">
        <v>-15000</v>
      </c>
      <c r="L327" s="47">
        <v>0</v>
      </c>
      <c r="M327" s="52">
        <f t="shared" si="56"/>
        <v>-276967.23</v>
      </c>
      <c r="N327" s="52">
        <f t="shared" si="57"/>
        <v>82499.770000000019</v>
      </c>
      <c r="O327" s="6"/>
      <c r="P327" s="6"/>
      <c r="Q327" s="6"/>
      <c r="R327" s="6" t="str">
        <f>'LDC Info'!$E$14 &amp; B327</f>
        <v>Hydro Ottawa Limited1945</v>
      </c>
      <c r="S327" s="6"/>
      <c r="T327" s="6"/>
      <c r="U327" s="6"/>
      <c r="V327" s="6"/>
      <c r="W327" s="6"/>
      <c r="X327" s="6"/>
      <c r="Y327" s="6"/>
      <c r="Z327" s="6"/>
    </row>
    <row r="328" spans="1:26" ht="12.75" customHeight="1">
      <c r="A328" s="177">
        <v>8</v>
      </c>
      <c r="B328" s="177">
        <v>1950</v>
      </c>
      <c r="C328" s="178" t="s">
        <v>347</v>
      </c>
      <c r="D328" s="52">
        <f t="shared" si="53"/>
        <v>5592810.3199999994</v>
      </c>
      <c r="E328" s="47">
        <v>0</v>
      </c>
      <c r="F328" s="47">
        <v>-39310</v>
      </c>
      <c r="G328" s="52">
        <f t="shared" si="54"/>
        <v>5553500.3199999994</v>
      </c>
      <c r="H328" s="52">
        <v>0</v>
      </c>
      <c r="I328" s="181"/>
      <c r="J328" s="197">
        <f t="shared" si="55"/>
        <v>-1894076.95</v>
      </c>
      <c r="K328" s="47">
        <v>-383910.32</v>
      </c>
      <c r="L328" s="47">
        <v>24890</v>
      </c>
      <c r="M328" s="52">
        <f t="shared" si="56"/>
        <v>-2253097.27</v>
      </c>
      <c r="N328" s="52">
        <f t="shared" si="57"/>
        <v>3300403.0499999993</v>
      </c>
      <c r="O328" s="6"/>
      <c r="P328" s="6"/>
      <c r="Q328" s="6"/>
      <c r="R328" s="6" t="str">
        <f>'LDC Info'!$E$14 &amp; B328</f>
        <v>Hydro Ottawa Limited1950</v>
      </c>
      <c r="S328" s="6"/>
      <c r="T328" s="6"/>
      <c r="U328" s="6"/>
      <c r="V328" s="6"/>
      <c r="W328" s="6"/>
      <c r="X328" s="6"/>
      <c r="Y328" s="6"/>
      <c r="Z328" s="6"/>
    </row>
    <row r="329" spans="1:26" ht="12.75" customHeight="1">
      <c r="A329" s="177">
        <v>8</v>
      </c>
      <c r="B329" s="177">
        <v>1955</v>
      </c>
      <c r="C329" s="178" t="s">
        <v>348</v>
      </c>
      <c r="D329" s="52">
        <f t="shared" si="53"/>
        <v>30327216.799999997</v>
      </c>
      <c r="E329" s="47">
        <v>2247654.19</v>
      </c>
      <c r="F329" s="47">
        <v>0</v>
      </c>
      <c r="G329" s="52">
        <f t="shared" si="54"/>
        <v>32574870.989999998</v>
      </c>
      <c r="H329" s="52">
        <v>0</v>
      </c>
      <c r="I329" s="181"/>
      <c r="J329" s="197">
        <f t="shared" si="55"/>
        <v>-15385114.84</v>
      </c>
      <c r="K329" s="47">
        <v>-1202664.3400000001</v>
      </c>
      <c r="L329" s="47">
        <v>0</v>
      </c>
      <c r="M329" s="52">
        <f t="shared" si="56"/>
        <v>-16587779.18</v>
      </c>
      <c r="N329" s="52">
        <f t="shared" si="57"/>
        <v>15987091.809999999</v>
      </c>
      <c r="O329" s="6"/>
      <c r="P329" s="6"/>
      <c r="Q329" s="6"/>
      <c r="R329" s="6" t="str">
        <f>'LDC Info'!$E$14 &amp; B329</f>
        <v>Hydro Ottawa Limited1955</v>
      </c>
      <c r="S329" s="6"/>
      <c r="T329" s="6"/>
      <c r="U329" s="6"/>
      <c r="V329" s="6"/>
      <c r="W329" s="6"/>
      <c r="X329" s="6"/>
      <c r="Y329" s="6"/>
      <c r="Z329" s="6"/>
    </row>
    <row r="330" spans="1:26" ht="12.75" customHeight="1">
      <c r="A330" s="177">
        <v>8</v>
      </c>
      <c r="B330" s="177">
        <v>1955</v>
      </c>
      <c r="C330" s="178" t="s">
        <v>349</v>
      </c>
      <c r="D330" s="52">
        <f t="shared" si="53"/>
        <v>0</v>
      </c>
      <c r="E330" s="47">
        <v>0</v>
      </c>
      <c r="F330" s="47">
        <v>0</v>
      </c>
      <c r="G330" s="52">
        <f t="shared" si="54"/>
        <v>0</v>
      </c>
      <c r="H330" s="52">
        <v>0</v>
      </c>
      <c r="I330" s="181"/>
      <c r="J330" s="197">
        <f t="shared" si="55"/>
        <v>0</v>
      </c>
      <c r="K330" s="47">
        <v>0</v>
      </c>
      <c r="L330" s="47">
        <v>0</v>
      </c>
      <c r="M330" s="52">
        <f t="shared" si="56"/>
        <v>0</v>
      </c>
      <c r="N330" s="52">
        <f t="shared" si="57"/>
        <v>0</v>
      </c>
      <c r="O330" s="6"/>
      <c r="P330" s="6"/>
      <c r="Q330" s="6"/>
      <c r="R330" s="6" t="str">
        <f>'LDC Info'!$E$14 &amp; B330</f>
        <v>Hydro Ottawa Limited1955</v>
      </c>
      <c r="S330" s="6"/>
      <c r="T330" s="6"/>
      <c r="U330" s="6"/>
      <c r="V330" s="6"/>
      <c r="W330" s="6"/>
      <c r="X330" s="6"/>
      <c r="Y330" s="6"/>
      <c r="Z330" s="6"/>
    </row>
    <row r="331" spans="1:26" ht="12.75" customHeight="1">
      <c r="A331" s="177">
        <v>8</v>
      </c>
      <c r="B331" s="177">
        <v>1960</v>
      </c>
      <c r="C331" s="178" t="s">
        <v>350</v>
      </c>
      <c r="D331" s="52">
        <f t="shared" si="53"/>
        <v>690350.8</v>
      </c>
      <c r="E331" s="47">
        <v>301770</v>
      </c>
      <c r="F331" s="47">
        <v>0</v>
      </c>
      <c r="G331" s="52">
        <f t="shared" si="54"/>
        <v>992120.8</v>
      </c>
      <c r="H331" s="52">
        <v>0</v>
      </c>
      <c r="I331" s="181"/>
      <c r="J331" s="197">
        <f t="shared" si="55"/>
        <v>-377896.05</v>
      </c>
      <c r="K331" s="47">
        <v>-64354.09</v>
      </c>
      <c r="L331" s="47">
        <v>0</v>
      </c>
      <c r="M331" s="52">
        <f t="shared" si="56"/>
        <v>-442250.14</v>
      </c>
      <c r="N331" s="52">
        <f t="shared" si="57"/>
        <v>549870.66</v>
      </c>
      <c r="O331" s="6"/>
      <c r="P331" s="6"/>
      <c r="Q331" s="6"/>
      <c r="R331" s="6" t="str">
        <f>'LDC Info'!$E$14 &amp; B331</f>
        <v>Hydro Ottawa Limited1960</v>
      </c>
      <c r="S331" s="6"/>
      <c r="T331" s="6"/>
      <c r="U331" s="6"/>
      <c r="V331" s="6"/>
      <c r="W331" s="6"/>
      <c r="X331" s="6"/>
      <c r="Y331" s="6"/>
      <c r="Z331" s="6"/>
    </row>
    <row r="332" spans="1:26" ht="12.75" customHeight="1">
      <c r="A332" s="160">
        <v>47</v>
      </c>
      <c r="B332" s="177">
        <v>1970</v>
      </c>
      <c r="C332" s="178" t="s">
        <v>351</v>
      </c>
      <c r="D332" s="52">
        <f t="shared" si="53"/>
        <v>0</v>
      </c>
      <c r="E332" s="47">
        <v>0</v>
      </c>
      <c r="F332" s="47">
        <v>0</v>
      </c>
      <c r="G332" s="52">
        <f t="shared" si="54"/>
        <v>0</v>
      </c>
      <c r="H332" s="52">
        <v>0</v>
      </c>
      <c r="I332" s="181"/>
      <c r="J332" s="197">
        <f t="shared" si="55"/>
        <v>0</v>
      </c>
      <c r="K332" s="47">
        <v>0</v>
      </c>
      <c r="L332" s="47">
        <v>0</v>
      </c>
      <c r="M332" s="52">
        <f t="shared" si="56"/>
        <v>0</v>
      </c>
      <c r="N332" s="52">
        <f t="shared" si="57"/>
        <v>0</v>
      </c>
      <c r="O332" s="6"/>
      <c r="P332" s="6"/>
      <c r="Q332" s="6"/>
      <c r="R332" s="6" t="str">
        <f>'LDC Info'!$E$14 &amp; B332</f>
        <v>Hydro Ottawa Limited1970</v>
      </c>
      <c r="S332" s="6"/>
      <c r="T332" s="6"/>
      <c r="U332" s="6"/>
      <c r="V332" s="6"/>
      <c r="W332" s="6"/>
      <c r="X332" s="6"/>
      <c r="Y332" s="6"/>
      <c r="Z332" s="6"/>
    </row>
    <row r="333" spans="1:26" ht="12.75" customHeight="1">
      <c r="A333" s="177">
        <v>47</v>
      </c>
      <c r="B333" s="177">
        <v>1975</v>
      </c>
      <c r="C333" s="178" t="s">
        <v>352</v>
      </c>
      <c r="D333" s="52">
        <f t="shared" si="53"/>
        <v>0</v>
      </c>
      <c r="E333" s="47">
        <v>0</v>
      </c>
      <c r="F333" s="47">
        <v>0</v>
      </c>
      <c r="G333" s="52">
        <f t="shared" si="54"/>
        <v>0</v>
      </c>
      <c r="H333" s="52">
        <v>0</v>
      </c>
      <c r="I333" s="181"/>
      <c r="J333" s="197">
        <f t="shared" si="55"/>
        <v>0</v>
      </c>
      <c r="K333" s="47">
        <v>0</v>
      </c>
      <c r="L333" s="47">
        <v>0</v>
      </c>
      <c r="M333" s="52">
        <f t="shared" si="56"/>
        <v>0</v>
      </c>
      <c r="N333" s="52">
        <f t="shared" si="57"/>
        <v>0</v>
      </c>
      <c r="O333" s="6"/>
      <c r="P333" s="6"/>
      <c r="Q333" s="6"/>
      <c r="R333" s="6" t="str">
        <f>'LDC Info'!$E$14 &amp; B333</f>
        <v>Hydro Ottawa Limited1975</v>
      </c>
      <c r="S333" s="6"/>
      <c r="T333" s="6"/>
      <c r="U333" s="6"/>
      <c r="V333" s="6"/>
      <c r="W333" s="6"/>
      <c r="X333" s="6"/>
      <c r="Y333" s="6"/>
      <c r="Z333" s="6"/>
    </row>
    <row r="334" spans="1:26" ht="12.75" customHeight="1">
      <c r="A334" s="177">
        <v>47</v>
      </c>
      <c r="B334" s="177">
        <v>1980</v>
      </c>
      <c r="C334" s="178" t="s">
        <v>353</v>
      </c>
      <c r="D334" s="52">
        <f t="shared" si="53"/>
        <v>42415080.209999993</v>
      </c>
      <c r="E334" s="47">
        <v>2371584.29</v>
      </c>
      <c r="F334" s="47">
        <v>-42867</v>
      </c>
      <c r="G334" s="52">
        <f t="shared" si="54"/>
        <v>44743797.499999993</v>
      </c>
      <c r="H334" s="52">
        <v>0</v>
      </c>
      <c r="I334" s="181"/>
      <c r="J334" s="197">
        <f t="shared" si="55"/>
        <v>-21428197.859999999</v>
      </c>
      <c r="K334" s="47">
        <v>-2270850.7599999998</v>
      </c>
      <c r="L334" s="47">
        <v>2567</v>
      </c>
      <c r="M334" s="52">
        <f t="shared" si="56"/>
        <v>-23696481.619999997</v>
      </c>
      <c r="N334" s="52">
        <f t="shared" si="57"/>
        <v>21047315.879999995</v>
      </c>
      <c r="O334" s="6"/>
      <c r="P334" s="6"/>
      <c r="Q334" s="6"/>
      <c r="R334" s="6" t="str">
        <f>'LDC Info'!$E$14 &amp; B334</f>
        <v>Hydro Ottawa Limited1980</v>
      </c>
      <c r="S334" s="6"/>
      <c r="T334" s="6"/>
      <c r="U334" s="6"/>
      <c r="V334" s="6"/>
      <c r="W334" s="6"/>
      <c r="X334" s="6"/>
      <c r="Y334" s="6"/>
      <c r="Z334" s="6"/>
    </row>
    <row r="335" spans="1:26" ht="12.75" customHeight="1">
      <c r="A335" s="177">
        <v>47</v>
      </c>
      <c r="B335" s="177">
        <v>1985</v>
      </c>
      <c r="C335" s="178" t="s">
        <v>354</v>
      </c>
      <c r="D335" s="52">
        <f t="shared" si="53"/>
        <v>900</v>
      </c>
      <c r="E335" s="47">
        <v>0</v>
      </c>
      <c r="F335" s="47">
        <v>0</v>
      </c>
      <c r="G335" s="52">
        <f t="shared" si="54"/>
        <v>900</v>
      </c>
      <c r="H335" s="52">
        <v>0</v>
      </c>
      <c r="I335" s="181"/>
      <c r="J335" s="197">
        <f t="shared" si="55"/>
        <v>-900</v>
      </c>
      <c r="K335" s="47">
        <v>0</v>
      </c>
      <c r="L335" s="47">
        <v>0</v>
      </c>
      <c r="M335" s="52">
        <f t="shared" si="56"/>
        <v>-900</v>
      </c>
      <c r="N335" s="52">
        <f t="shared" si="57"/>
        <v>0</v>
      </c>
      <c r="O335" s="6"/>
      <c r="P335" s="6"/>
      <c r="Q335" s="6"/>
      <c r="R335" s="6" t="str">
        <f>'LDC Info'!$E$14 &amp; B335</f>
        <v>Hydro Ottawa Limited1985</v>
      </c>
      <c r="S335" s="6"/>
      <c r="T335" s="6"/>
      <c r="U335" s="6"/>
      <c r="V335" s="6"/>
      <c r="W335" s="6"/>
      <c r="X335" s="6"/>
      <c r="Y335" s="6"/>
      <c r="Z335" s="6"/>
    </row>
    <row r="336" spans="1:26" ht="12.75" customHeight="1">
      <c r="A336" s="160">
        <v>47</v>
      </c>
      <c r="B336" s="177">
        <v>1990</v>
      </c>
      <c r="C336" s="182" t="s">
        <v>355</v>
      </c>
      <c r="D336" s="52">
        <f t="shared" si="53"/>
        <v>0</v>
      </c>
      <c r="E336" s="47">
        <v>0</v>
      </c>
      <c r="F336" s="47">
        <v>0</v>
      </c>
      <c r="G336" s="52">
        <f t="shared" si="54"/>
        <v>0</v>
      </c>
      <c r="H336" s="52">
        <v>0</v>
      </c>
      <c r="I336" s="181"/>
      <c r="J336" s="197">
        <f t="shared" si="55"/>
        <v>0</v>
      </c>
      <c r="K336" s="47">
        <v>0</v>
      </c>
      <c r="L336" s="47">
        <v>0</v>
      </c>
      <c r="M336" s="52">
        <f t="shared" si="56"/>
        <v>0</v>
      </c>
      <c r="N336" s="52">
        <f t="shared" si="57"/>
        <v>0</v>
      </c>
      <c r="O336" s="6"/>
      <c r="P336" s="6"/>
      <c r="Q336" s="6"/>
      <c r="R336" s="6" t="str">
        <f>'LDC Info'!$E$14 &amp; B336</f>
        <v>Hydro Ottawa Limited1990</v>
      </c>
      <c r="S336" s="6"/>
      <c r="T336" s="6"/>
      <c r="U336" s="6"/>
      <c r="V336" s="6"/>
      <c r="W336" s="6"/>
      <c r="X336" s="6"/>
      <c r="Y336" s="6"/>
      <c r="Z336" s="6"/>
    </row>
    <row r="337" spans="1:26" ht="12.75" customHeight="1">
      <c r="A337" s="177">
        <v>47</v>
      </c>
      <c r="B337" s="177">
        <v>1995</v>
      </c>
      <c r="C337" s="178" t="s">
        <v>356</v>
      </c>
      <c r="D337" s="52">
        <f t="shared" si="53"/>
        <v>0</v>
      </c>
      <c r="E337" s="47">
        <v>0</v>
      </c>
      <c r="F337" s="47">
        <v>0</v>
      </c>
      <c r="G337" s="52">
        <f t="shared" si="54"/>
        <v>0</v>
      </c>
      <c r="H337" s="52">
        <v>0</v>
      </c>
      <c r="I337" s="181"/>
      <c r="J337" s="197">
        <f t="shared" si="55"/>
        <v>0</v>
      </c>
      <c r="K337" s="47">
        <v>0</v>
      </c>
      <c r="L337" s="47">
        <v>0</v>
      </c>
      <c r="M337" s="52">
        <f t="shared" si="56"/>
        <v>0</v>
      </c>
      <c r="N337" s="52">
        <f t="shared" si="57"/>
        <v>0</v>
      </c>
      <c r="O337" s="6"/>
      <c r="P337" s="6"/>
      <c r="Q337" s="6"/>
      <c r="R337" s="6" t="str">
        <f>'LDC Info'!$E$14 &amp; B337</f>
        <v>Hydro Ottawa Limited1995</v>
      </c>
      <c r="S337" s="6"/>
      <c r="T337" s="6"/>
      <c r="U337" s="6"/>
      <c r="V337" s="6"/>
      <c r="W337" s="6"/>
      <c r="X337" s="6"/>
      <c r="Y337" s="6"/>
      <c r="Z337" s="6"/>
    </row>
    <row r="338" spans="1:26" ht="12.75" customHeight="1">
      <c r="A338" s="177">
        <v>47</v>
      </c>
      <c r="B338" s="177">
        <v>2440</v>
      </c>
      <c r="C338" s="178" t="s">
        <v>420</v>
      </c>
      <c r="D338" s="52">
        <f t="shared" si="53"/>
        <v>-668181503.31999993</v>
      </c>
      <c r="E338" s="47">
        <v>-59746798.909999996</v>
      </c>
      <c r="F338" s="47">
        <v>0</v>
      </c>
      <c r="G338" s="52">
        <f t="shared" si="54"/>
        <v>-727928302.2299999</v>
      </c>
      <c r="H338" s="52">
        <v>0</v>
      </c>
      <c r="I338" s="183"/>
      <c r="J338" s="197">
        <f t="shared" si="55"/>
        <v>118922227.38000001</v>
      </c>
      <c r="K338" s="47">
        <v>19543447.579999998</v>
      </c>
      <c r="L338" s="47">
        <v>0</v>
      </c>
      <c r="M338" s="52">
        <f t="shared" si="56"/>
        <v>138465674.96000001</v>
      </c>
      <c r="N338" s="52">
        <f t="shared" si="57"/>
        <v>-589462627.26999986</v>
      </c>
      <c r="O338" s="6"/>
      <c r="P338" s="6"/>
      <c r="Q338" s="6"/>
      <c r="R338" s="6" t="str">
        <f>'LDC Info'!$E$14 &amp; B338</f>
        <v>Hydro Ottawa Limited2440</v>
      </c>
      <c r="S338" s="6"/>
      <c r="T338" s="6"/>
      <c r="U338" s="6"/>
      <c r="V338" s="6"/>
      <c r="W338" s="6"/>
      <c r="X338" s="6"/>
      <c r="Y338" s="6"/>
      <c r="Z338" s="6"/>
    </row>
    <row r="339" spans="1:26" ht="12.75" customHeight="1">
      <c r="A339" s="184"/>
      <c r="B339" s="184">
        <v>2005</v>
      </c>
      <c r="C339" s="52" t="s">
        <v>421</v>
      </c>
      <c r="D339" s="52">
        <f t="shared" si="53"/>
        <v>0</v>
      </c>
      <c r="E339" s="47">
        <v>0</v>
      </c>
      <c r="F339" s="47">
        <v>0</v>
      </c>
      <c r="G339" s="52">
        <f t="shared" si="54"/>
        <v>0</v>
      </c>
      <c r="H339" s="52">
        <v>0</v>
      </c>
      <c r="I339" s="183"/>
      <c r="J339" s="197">
        <f t="shared" si="55"/>
        <v>0</v>
      </c>
      <c r="K339" s="47">
        <v>0</v>
      </c>
      <c r="L339" s="47">
        <v>0</v>
      </c>
      <c r="M339" s="52">
        <f t="shared" si="56"/>
        <v>0</v>
      </c>
      <c r="N339" s="52">
        <f t="shared" si="57"/>
        <v>0</v>
      </c>
      <c r="O339" s="6"/>
      <c r="P339" s="6"/>
      <c r="Q339" s="6"/>
      <c r="R339" s="6" t="str">
        <f>'LDC Info'!$E$14 &amp; B339</f>
        <v>Hydro Ottawa Limited2005</v>
      </c>
      <c r="S339" s="6"/>
      <c r="T339" s="6"/>
      <c r="U339" s="6"/>
      <c r="V339" s="6"/>
      <c r="W339" s="6"/>
      <c r="X339" s="6"/>
      <c r="Y339" s="6"/>
      <c r="Z339" s="6"/>
    </row>
    <row r="340" spans="1:26" ht="12.75" customHeight="1">
      <c r="A340" s="184"/>
      <c r="B340" s="184"/>
      <c r="C340" s="185" t="s">
        <v>114</v>
      </c>
      <c r="D340" s="185">
        <f t="shared" ref="D340:H340" si="58">SUM(D299:D339)</f>
        <v>2959810436.3000011</v>
      </c>
      <c r="E340" s="185">
        <f t="shared" si="58"/>
        <v>213017906.54000005</v>
      </c>
      <c r="F340" s="185">
        <f t="shared" si="58"/>
        <v>-8504400</v>
      </c>
      <c r="G340" s="185">
        <f t="shared" si="58"/>
        <v>3164323942.8400002</v>
      </c>
      <c r="H340" s="185">
        <f t="shared" si="58"/>
        <v>0</v>
      </c>
      <c r="I340" s="185"/>
      <c r="J340" s="185">
        <f t="shared" ref="J340:N340" si="59">SUM(J299:J339)</f>
        <v>-845381462.51999998</v>
      </c>
      <c r="K340" s="185">
        <f t="shared" si="59"/>
        <v>-96400146.140000001</v>
      </c>
      <c r="L340" s="185">
        <f t="shared" si="59"/>
        <v>6516387</v>
      </c>
      <c r="M340" s="185">
        <f t="shared" si="59"/>
        <v>-935265221.65999997</v>
      </c>
      <c r="N340" s="185">
        <f t="shared" si="59"/>
        <v>2229058721.1799998</v>
      </c>
      <c r="O340" s="6"/>
      <c r="P340" s="6"/>
      <c r="Q340" s="6"/>
      <c r="R340" s="6"/>
      <c r="S340" s="6"/>
      <c r="T340" s="6"/>
      <c r="U340" s="6"/>
      <c r="V340" s="6"/>
      <c r="W340" s="6"/>
      <c r="X340" s="6"/>
      <c r="Y340" s="6"/>
      <c r="Z340" s="6"/>
    </row>
    <row r="341" spans="1:26" ht="12.75" customHeight="1">
      <c r="A341" s="184"/>
      <c r="B341" s="184"/>
      <c r="C341" s="187" t="s">
        <v>422</v>
      </c>
      <c r="D341" s="60"/>
      <c r="E341" s="60"/>
      <c r="F341" s="60"/>
      <c r="G341" s="52">
        <f t="shared" ref="G341:G342" si="60">D341+E341+F341</f>
        <v>0</v>
      </c>
      <c r="H341" s="52"/>
      <c r="I341" s="183"/>
      <c r="J341" s="60"/>
      <c r="K341" s="60"/>
      <c r="L341" s="60"/>
      <c r="M341" s="52">
        <f t="shared" ref="M341:M342" si="61">J341+K341+L341</f>
        <v>0</v>
      </c>
      <c r="N341" s="52">
        <f t="shared" ref="N341:N342" si="62">G341+M341</f>
        <v>0</v>
      </c>
      <c r="O341" s="6"/>
      <c r="P341" s="6"/>
      <c r="Q341" s="6"/>
      <c r="R341" s="6"/>
      <c r="S341" s="6"/>
      <c r="T341" s="6"/>
      <c r="U341" s="6"/>
      <c r="V341" s="6"/>
      <c r="W341" s="6"/>
      <c r="X341" s="6"/>
      <c r="Y341" s="6"/>
      <c r="Z341" s="6"/>
    </row>
    <row r="342" spans="1:26" ht="12.75" customHeight="1">
      <c r="A342" s="184"/>
      <c r="B342" s="184"/>
      <c r="C342" s="188" t="s">
        <v>423</v>
      </c>
      <c r="D342" s="60">
        <f>G279</f>
        <v>-12203860</v>
      </c>
      <c r="E342" s="47">
        <v>0</v>
      </c>
      <c r="F342" s="47">
        <v>0</v>
      </c>
      <c r="G342" s="52">
        <f t="shared" si="60"/>
        <v>-12203860</v>
      </c>
      <c r="H342" s="52"/>
      <c r="I342" s="183"/>
      <c r="J342" s="60">
        <f>M279</f>
        <v>4245249.0600000005</v>
      </c>
      <c r="K342" s="47">
        <v>311184</v>
      </c>
      <c r="L342" s="47">
        <v>0</v>
      </c>
      <c r="M342" s="52">
        <f t="shared" si="61"/>
        <v>4556433.0600000005</v>
      </c>
      <c r="N342" s="52">
        <f t="shared" si="62"/>
        <v>-7647426.9399999995</v>
      </c>
      <c r="O342" s="6"/>
      <c r="P342" s="6"/>
      <c r="Q342" s="6"/>
      <c r="R342" s="6"/>
      <c r="S342" s="6"/>
      <c r="T342" s="6"/>
      <c r="U342" s="6"/>
      <c r="V342" s="6"/>
      <c r="W342" s="6"/>
      <c r="X342" s="6"/>
      <c r="Y342" s="6"/>
      <c r="Z342" s="6"/>
    </row>
    <row r="343" spans="1:26" ht="12.75" customHeight="1">
      <c r="A343" s="184"/>
      <c r="B343" s="184"/>
      <c r="C343" s="185" t="s">
        <v>361</v>
      </c>
      <c r="D343" s="185">
        <f t="shared" ref="D343:G343" si="63">SUM(D340:D342)</f>
        <v>2947606576.3000011</v>
      </c>
      <c r="E343" s="185">
        <f t="shared" si="63"/>
        <v>213017906.54000005</v>
      </c>
      <c r="F343" s="185">
        <f t="shared" si="63"/>
        <v>-8504400</v>
      </c>
      <c r="G343" s="185">
        <f t="shared" si="63"/>
        <v>3152120082.8400002</v>
      </c>
      <c r="H343" s="52"/>
      <c r="I343" s="185"/>
      <c r="J343" s="185">
        <f t="shared" ref="J343:N343" si="64">SUM(J340:J342)</f>
        <v>-841136213.46000004</v>
      </c>
      <c r="K343" s="185">
        <f t="shared" si="64"/>
        <v>-96088962.140000001</v>
      </c>
      <c r="L343" s="185">
        <f t="shared" si="64"/>
        <v>6516387</v>
      </c>
      <c r="M343" s="185">
        <f t="shared" si="64"/>
        <v>-930708788.60000002</v>
      </c>
      <c r="N343" s="185">
        <f t="shared" si="64"/>
        <v>2221411294.2399998</v>
      </c>
      <c r="O343" s="71"/>
      <c r="P343" s="6"/>
      <c r="Q343" s="6"/>
      <c r="R343" s="6"/>
      <c r="S343" s="6"/>
      <c r="T343" s="6"/>
      <c r="U343" s="6"/>
      <c r="V343" s="6"/>
      <c r="W343" s="6"/>
      <c r="X343" s="6"/>
      <c r="Y343" s="6"/>
      <c r="Z343" s="6"/>
    </row>
    <row r="344" spans="1:26" ht="12.75" customHeight="1">
      <c r="A344" s="184"/>
      <c r="B344" s="184"/>
      <c r="C344" s="189" t="s">
        <v>362</v>
      </c>
      <c r="D344" s="60">
        <f>G281</f>
        <v>60187334</v>
      </c>
      <c r="E344" s="47">
        <v>-9606879</v>
      </c>
      <c r="F344" s="60"/>
      <c r="G344" s="52">
        <f>D344+E344+F344</f>
        <v>50580455</v>
      </c>
      <c r="H344" s="52">
        <v>0</v>
      </c>
      <c r="I344" s="181"/>
      <c r="J344" s="183"/>
      <c r="K344" s="183"/>
      <c r="L344" s="183"/>
      <c r="M344" s="52">
        <f>J344+K344+L344</f>
        <v>0</v>
      </c>
      <c r="N344" s="52">
        <f>G344+M344</f>
        <v>50580455</v>
      </c>
      <c r="O344" s="6"/>
      <c r="P344" s="6"/>
      <c r="Q344" s="6"/>
      <c r="R344" s="6"/>
      <c r="S344" s="6"/>
      <c r="T344" s="6"/>
      <c r="U344" s="6"/>
      <c r="V344" s="6"/>
      <c r="W344" s="6"/>
      <c r="X344" s="6"/>
      <c r="Y344" s="6"/>
      <c r="Z344" s="6"/>
    </row>
    <row r="345" spans="1:26" ht="12.75" customHeight="1">
      <c r="A345" s="184"/>
      <c r="B345" s="184"/>
      <c r="C345" s="189" t="s">
        <v>363</v>
      </c>
      <c r="D345" s="185">
        <f t="shared" ref="D345:N345" si="65">SUM(D343:D344)</f>
        <v>3007793910.3000011</v>
      </c>
      <c r="E345" s="185">
        <f t="shared" si="65"/>
        <v>203411027.54000005</v>
      </c>
      <c r="F345" s="185">
        <f t="shared" si="65"/>
        <v>-8504400</v>
      </c>
      <c r="G345" s="185">
        <f t="shared" si="65"/>
        <v>3202700537.8400002</v>
      </c>
      <c r="H345" s="185">
        <f t="shared" si="65"/>
        <v>0</v>
      </c>
      <c r="I345" s="185">
        <f t="shared" si="65"/>
        <v>0</v>
      </c>
      <c r="J345" s="185">
        <f t="shared" si="65"/>
        <v>-841136213.46000004</v>
      </c>
      <c r="K345" s="185">
        <f t="shared" si="65"/>
        <v>-96088962.140000001</v>
      </c>
      <c r="L345" s="185">
        <f t="shared" si="65"/>
        <v>6516387</v>
      </c>
      <c r="M345" s="185">
        <f t="shared" si="65"/>
        <v>-930708788.60000002</v>
      </c>
      <c r="N345" s="185">
        <f t="shared" si="65"/>
        <v>2271991749.2399998</v>
      </c>
      <c r="O345" s="6"/>
      <c r="P345" s="6"/>
      <c r="Q345" s="6"/>
      <c r="R345" s="6"/>
      <c r="S345" s="6"/>
      <c r="T345" s="6"/>
      <c r="U345" s="6"/>
      <c r="V345" s="6"/>
      <c r="W345" s="6"/>
      <c r="X345" s="6"/>
      <c r="Y345" s="6"/>
      <c r="Z345" s="6"/>
    </row>
    <row r="346" spans="1:26" ht="12.75" customHeight="1">
      <c r="A346" s="184"/>
      <c r="B346" s="184"/>
      <c r="C346" s="686" t="s">
        <v>424</v>
      </c>
      <c r="D346" s="656"/>
      <c r="E346" s="656"/>
      <c r="F346" s="656"/>
      <c r="G346" s="656"/>
      <c r="H346" s="656"/>
      <c r="I346" s="656"/>
      <c r="J346" s="657"/>
      <c r="K346" s="60"/>
      <c r="L346" s="183"/>
      <c r="M346" s="183"/>
      <c r="N346" s="183"/>
      <c r="O346" s="6"/>
      <c r="P346" s="6"/>
      <c r="Q346" s="6"/>
      <c r="R346" s="6"/>
      <c r="S346" s="6"/>
      <c r="T346" s="6"/>
      <c r="U346" s="6"/>
      <c r="V346" s="6"/>
      <c r="W346" s="6"/>
      <c r="X346" s="6"/>
      <c r="Y346" s="6"/>
      <c r="Z346" s="6"/>
    </row>
    <row r="347" spans="1:26" ht="12.75" customHeight="1">
      <c r="A347" s="184"/>
      <c r="B347" s="184"/>
      <c r="C347" s="686" t="s">
        <v>144</v>
      </c>
      <c r="D347" s="656"/>
      <c r="E347" s="656"/>
      <c r="F347" s="656"/>
      <c r="G347" s="656"/>
      <c r="H347" s="656"/>
      <c r="I347" s="656"/>
      <c r="J347" s="657"/>
      <c r="K347" s="185">
        <f>K345+K346</f>
        <v>-96088962.140000001</v>
      </c>
      <c r="L347" s="183"/>
      <c r="M347" s="183"/>
      <c r="N347" s="183"/>
      <c r="O347" s="6"/>
      <c r="P347" s="6"/>
      <c r="Q347" s="6"/>
      <c r="R347" s="6"/>
      <c r="S347" s="6"/>
      <c r="T347" s="6"/>
      <c r="U347" s="6"/>
      <c r="V347" s="6"/>
      <c r="W347" s="6"/>
      <c r="X347" s="6"/>
      <c r="Y347" s="6"/>
      <c r="Z347" s="6"/>
    </row>
    <row r="348" spans="1:26" ht="12.75" customHeight="1">
      <c r="A348" s="160"/>
      <c r="B348" s="160"/>
      <c r="C348" s="183"/>
      <c r="D348" s="183"/>
      <c r="E348" s="183"/>
      <c r="F348" s="183"/>
      <c r="G348" s="183"/>
      <c r="H348" s="183"/>
      <c r="I348" s="183"/>
      <c r="J348" s="183"/>
      <c r="K348" s="183"/>
      <c r="L348" s="183"/>
      <c r="M348" s="183"/>
      <c r="N348" s="183"/>
      <c r="O348" s="6"/>
      <c r="P348" s="6"/>
      <c r="Q348" s="6"/>
      <c r="R348" s="6"/>
      <c r="S348" s="6"/>
      <c r="T348" s="6"/>
      <c r="U348" s="6"/>
      <c r="V348" s="6"/>
      <c r="W348" s="6"/>
      <c r="X348" s="6"/>
      <c r="Y348" s="6"/>
      <c r="Z348" s="6"/>
    </row>
    <row r="349" spans="1:26" ht="12.75" customHeight="1">
      <c r="A349" s="160"/>
      <c r="B349" s="160"/>
      <c r="C349" s="183"/>
      <c r="D349" s="183"/>
      <c r="E349" s="183"/>
      <c r="F349" s="183"/>
      <c r="G349" s="183"/>
      <c r="H349" s="183"/>
      <c r="I349" s="183"/>
      <c r="J349" s="183" t="s">
        <v>425</v>
      </c>
      <c r="K349" s="183"/>
      <c r="L349" s="183"/>
      <c r="M349" s="183"/>
      <c r="N349" s="183"/>
      <c r="O349" s="6"/>
      <c r="P349" s="6"/>
      <c r="Q349" s="6"/>
      <c r="R349" s="6"/>
      <c r="S349" s="6"/>
      <c r="T349" s="6"/>
      <c r="U349" s="6"/>
      <c r="V349" s="6"/>
      <c r="W349" s="6"/>
      <c r="X349" s="6"/>
      <c r="Y349" s="6"/>
      <c r="Z349" s="6"/>
    </row>
    <row r="350" spans="1:26" ht="12.75" customHeight="1">
      <c r="A350" s="184">
        <v>10</v>
      </c>
      <c r="B350" s="184"/>
      <c r="C350" s="198" t="s">
        <v>366</v>
      </c>
      <c r="D350" s="199"/>
      <c r="E350" s="199"/>
      <c r="F350" s="199"/>
      <c r="G350" s="199"/>
      <c r="H350" s="199"/>
      <c r="I350" s="199"/>
      <c r="J350" s="199" t="s">
        <v>366</v>
      </c>
      <c r="K350" s="199"/>
      <c r="L350" s="200"/>
      <c r="M350" s="183"/>
      <c r="N350" s="183"/>
      <c r="O350" s="6"/>
      <c r="P350" s="6"/>
      <c r="Q350" s="6"/>
      <c r="R350" s="6"/>
      <c r="S350" s="6"/>
      <c r="T350" s="6"/>
      <c r="U350" s="6"/>
      <c r="V350" s="6"/>
      <c r="W350" s="6"/>
      <c r="X350" s="6"/>
      <c r="Y350" s="6"/>
      <c r="Z350" s="6"/>
    </row>
    <row r="351" spans="1:26" ht="12.75" customHeight="1">
      <c r="A351" s="184">
        <v>8</v>
      </c>
      <c r="B351" s="184"/>
      <c r="C351" s="198" t="s">
        <v>344</v>
      </c>
      <c r="D351" s="199"/>
      <c r="E351" s="199"/>
      <c r="F351" s="199"/>
      <c r="G351" s="199"/>
      <c r="H351" s="199"/>
      <c r="I351" s="199"/>
      <c r="J351" s="199" t="s">
        <v>344</v>
      </c>
      <c r="K351" s="199"/>
      <c r="L351" s="200"/>
      <c r="M351" s="183"/>
      <c r="N351" s="183"/>
      <c r="O351" s="6"/>
      <c r="P351" s="6"/>
      <c r="Q351" s="6"/>
      <c r="R351" s="6"/>
      <c r="S351" s="6"/>
      <c r="T351" s="6"/>
      <c r="U351" s="6"/>
      <c r="V351" s="6"/>
      <c r="W351" s="6"/>
      <c r="X351" s="6"/>
      <c r="Y351" s="6"/>
      <c r="Z351" s="6"/>
    </row>
    <row r="352" spans="1:26" ht="12.75" customHeight="1">
      <c r="A352" s="184">
        <v>47</v>
      </c>
      <c r="B352" s="184"/>
      <c r="C352" s="198" t="s">
        <v>367</v>
      </c>
      <c r="D352" s="199"/>
      <c r="E352" s="199"/>
      <c r="F352" s="199"/>
      <c r="G352" s="199"/>
      <c r="H352" s="199"/>
      <c r="I352" s="199"/>
      <c r="J352" s="199" t="s">
        <v>367</v>
      </c>
      <c r="K352" s="199"/>
      <c r="L352" s="200"/>
      <c r="M352" s="183"/>
      <c r="N352" s="183"/>
      <c r="O352" s="6"/>
      <c r="P352" s="6"/>
      <c r="Q352" s="6"/>
      <c r="R352" s="6"/>
      <c r="S352" s="6"/>
      <c r="T352" s="6"/>
      <c r="U352" s="6"/>
      <c r="V352" s="6"/>
      <c r="W352" s="6"/>
      <c r="X352" s="6"/>
      <c r="Y352" s="6"/>
      <c r="Z352" s="6"/>
    </row>
    <row r="353" spans="1:26" ht="12.75" customHeight="1">
      <c r="A353" s="160"/>
      <c r="B353" s="160"/>
      <c r="C353" s="183"/>
      <c r="D353" s="183"/>
      <c r="E353" s="183"/>
      <c r="F353" s="183"/>
      <c r="G353" s="183"/>
      <c r="H353" s="183"/>
      <c r="I353" s="183"/>
      <c r="J353" s="687" t="s">
        <v>368</v>
      </c>
      <c r="K353" s="656"/>
      <c r="L353" s="194">
        <f>K347-L350-L351-L352</f>
        <v>-96088962.140000001</v>
      </c>
      <c r="M353" s="183"/>
      <c r="N353" s="183"/>
      <c r="O353" s="71"/>
      <c r="P353" s="6"/>
      <c r="Q353" s="6"/>
      <c r="R353" s="6"/>
      <c r="S353" s="6"/>
      <c r="T353" s="6"/>
      <c r="U353" s="6"/>
      <c r="V353" s="6"/>
      <c r="W353" s="6"/>
      <c r="X353" s="6"/>
      <c r="Y353" s="6"/>
      <c r="Z353" s="6"/>
    </row>
    <row r="354" spans="1:26" ht="12.75" customHeight="1">
      <c r="A354" s="160"/>
      <c r="B354" s="160"/>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160"/>
      <c r="B355" s="160"/>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160"/>
      <c r="B356" s="160"/>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hidden="1" customHeight="1">
      <c r="A357" s="160"/>
      <c r="B357" s="160"/>
      <c r="C357" s="6"/>
      <c r="D357" s="6"/>
      <c r="E357" s="32" t="s">
        <v>303</v>
      </c>
      <c r="F357" s="201" t="s">
        <v>426</v>
      </c>
      <c r="G357" s="6"/>
      <c r="H357" s="6"/>
      <c r="I357" s="6"/>
      <c r="J357" s="6"/>
      <c r="K357" s="6"/>
      <c r="L357" s="6"/>
      <c r="M357" s="6"/>
      <c r="N357" s="6"/>
      <c r="O357" s="6"/>
      <c r="P357" s="6"/>
      <c r="Q357" s="6"/>
      <c r="R357" s="6"/>
      <c r="S357" s="6"/>
      <c r="T357" s="6"/>
      <c r="U357" s="6"/>
      <c r="V357" s="6"/>
      <c r="W357" s="6"/>
      <c r="X357" s="6"/>
      <c r="Y357" s="6"/>
      <c r="Z357" s="6"/>
    </row>
    <row r="358" spans="1:26" ht="12.75" hidden="1" customHeight="1">
      <c r="A358" s="160"/>
      <c r="B358" s="160"/>
      <c r="C358" s="6"/>
      <c r="D358" s="6"/>
      <c r="E358" s="32" t="s">
        <v>369</v>
      </c>
      <c r="F358" s="196">
        <f>RebaseYear+5</f>
        <v>2026</v>
      </c>
      <c r="G358" s="166"/>
      <c r="H358" s="167" t="b">
        <f>IF(F358=2014,4,IF(F358=2015,5,IF(F358=2016,6,IF(F358=2017,7,IF(F358=2018,8,IF(F358=2019,9,IF(F358=2020,10)))))))</f>
        <v>0</v>
      </c>
      <c r="I358" s="6"/>
      <c r="J358" s="6"/>
      <c r="K358" s="6"/>
      <c r="L358" s="6"/>
      <c r="M358" s="6"/>
      <c r="N358" s="6"/>
      <c r="O358" s="6"/>
      <c r="P358" s="6"/>
      <c r="Q358" s="6"/>
      <c r="R358" s="6"/>
      <c r="S358" s="6"/>
      <c r="T358" s="6"/>
      <c r="U358" s="6"/>
      <c r="V358" s="6"/>
      <c r="W358" s="6"/>
      <c r="X358" s="6"/>
      <c r="Y358" s="6"/>
      <c r="Z358" s="6"/>
    </row>
    <row r="359" spans="1:26" ht="12.75" hidden="1" customHeight="1">
      <c r="A359" s="160"/>
      <c r="B359" s="160"/>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hidden="1" customHeight="1">
      <c r="A360" s="160"/>
      <c r="B360" s="160"/>
      <c r="C360" s="6"/>
      <c r="D360" s="684" t="s">
        <v>305</v>
      </c>
      <c r="E360" s="656"/>
      <c r="F360" s="656"/>
      <c r="G360" s="656"/>
      <c r="H360" s="657"/>
      <c r="I360" s="6"/>
      <c r="J360" s="168"/>
      <c r="K360" s="169" t="s">
        <v>306</v>
      </c>
      <c r="L360" s="169"/>
      <c r="M360" s="170"/>
      <c r="N360" s="6"/>
      <c r="O360" s="6"/>
      <c r="P360" s="6"/>
      <c r="Q360" s="6"/>
      <c r="R360" s="6"/>
      <c r="S360" s="6"/>
      <c r="T360" s="6"/>
      <c r="U360" s="6"/>
      <c r="V360" s="6"/>
      <c r="W360" s="6"/>
      <c r="X360" s="6"/>
      <c r="Y360" s="6"/>
      <c r="Z360" s="6"/>
    </row>
    <row r="361" spans="1:26" ht="30" hidden="1" customHeight="1">
      <c r="A361" s="171" t="s">
        <v>427</v>
      </c>
      <c r="B361" s="171" t="s">
        <v>428</v>
      </c>
      <c r="C361" s="172" t="s">
        <v>429</v>
      </c>
      <c r="D361" s="171" t="s">
        <v>430</v>
      </c>
      <c r="E361" s="173" t="s">
        <v>431</v>
      </c>
      <c r="F361" s="173" t="s">
        <v>432</v>
      </c>
      <c r="G361" s="171" t="s">
        <v>313</v>
      </c>
      <c r="H361" s="171" t="s">
        <v>314</v>
      </c>
      <c r="I361" s="174"/>
      <c r="J361" s="171" t="s">
        <v>433</v>
      </c>
      <c r="K361" s="175" t="s">
        <v>316</v>
      </c>
      <c r="L361" s="175" t="s">
        <v>434</v>
      </c>
      <c r="M361" s="176" t="s">
        <v>313</v>
      </c>
      <c r="N361" s="171" t="s">
        <v>318</v>
      </c>
      <c r="O361" s="6"/>
      <c r="P361" s="6"/>
      <c r="Q361" s="6"/>
      <c r="R361" s="6"/>
      <c r="S361" s="6"/>
      <c r="T361" s="6"/>
      <c r="U361" s="6"/>
      <c r="V361" s="6"/>
      <c r="W361" s="6"/>
      <c r="X361" s="6"/>
      <c r="Y361" s="6"/>
      <c r="Z361" s="6"/>
    </row>
    <row r="362" spans="1:26" ht="25.5" hidden="1" customHeight="1">
      <c r="A362" s="171"/>
      <c r="B362" s="177">
        <v>1609</v>
      </c>
      <c r="C362" s="202" t="s">
        <v>319</v>
      </c>
      <c r="D362" s="203">
        <f t="shared" ref="D362:D402" si="66">G299</f>
        <v>163716304.05000001</v>
      </c>
      <c r="E362" s="204"/>
      <c r="F362" s="204"/>
      <c r="G362" s="203">
        <f t="shared" ref="G362:G402" si="67">D362+E362+F362</f>
        <v>163716304.05000001</v>
      </c>
      <c r="H362" s="203">
        <v>0</v>
      </c>
      <c r="I362" s="174"/>
      <c r="J362" s="205">
        <f t="shared" ref="J362:J402" si="68">M299</f>
        <v>-25381847.450000003</v>
      </c>
      <c r="K362" s="204"/>
      <c r="L362" s="204"/>
      <c r="M362" s="203">
        <f t="shared" ref="M362:M402" si="69">J362+K362+L362</f>
        <v>-25381847.450000003</v>
      </c>
      <c r="N362" s="203">
        <f t="shared" ref="N362:N402" si="70">G362+M362</f>
        <v>138334456.60000002</v>
      </c>
      <c r="O362" s="6"/>
      <c r="P362" s="6"/>
      <c r="Q362" s="6"/>
      <c r="R362" s="6" t="str">
        <f>'LDC Info'!$E$14 &amp; B362</f>
        <v>Hydro Ottawa Limited1609</v>
      </c>
      <c r="S362" s="6"/>
      <c r="T362" s="6"/>
      <c r="U362" s="6"/>
      <c r="V362" s="6"/>
      <c r="W362" s="6"/>
      <c r="X362" s="6"/>
      <c r="Y362" s="6"/>
      <c r="Z362" s="6"/>
    </row>
    <row r="363" spans="1:26" ht="12.75" hidden="1" customHeight="1">
      <c r="A363" s="177">
        <v>12</v>
      </c>
      <c r="B363" s="177">
        <v>1611</v>
      </c>
      <c r="C363" s="202" t="s">
        <v>320</v>
      </c>
      <c r="D363" s="203">
        <f t="shared" si="66"/>
        <v>148917122.95000002</v>
      </c>
      <c r="E363" s="204"/>
      <c r="F363" s="204"/>
      <c r="G363" s="203">
        <f t="shared" si="67"/>
        <v>148917122.95000002</v>
      </c>
      <c r="H363" s="203">
        <v>0</v>
      </c>
      <c r="I363" s="206"/>
      <c r="J363" s="205">
        <f t="shared" si="68"/>
        <v>-124406895.64999999</v>
      </c>
      <c r="K363" s="204"/>
      <c r="L363" s="204"/>
      <c r="M363" s="203">
        <f t="shared" si="69"/>
        <v>-124406895.64999999</v>
      </c>
      <c r="N363" s="203">
        <f t="shared" si="70"/>
        <v>24510227.300000027</v>
      </c>
      <c r="O363" s="6"/>
      <c r="P363" s="6"/>
      <c r="Q363" s="6"/>
      <c r="R363" s="6" t="str">
        <f>'LDC Info'!$E$14 &amp; B363</f>
        <v>Hydro Ottawa Limited1611</v>
      </c>
      <c r="S363" s="6"/>
      <c r="T363" s="6"/>
      <c r="U363" s="6"/>
      <c r="V363" s="6"/>
      <c r="W363" s="6"/>
      <c r="X363" s="6"/>
      <c r="Y363" s="6"/>
      <c r="Z363" s="6"/>
    </row>
    <row r="364" spans="1:26" ht="12.75" hidden="1" customHeight="1">
      <c r="A364" s="177" t="s">
        <v>321</v>
      </c>
      <c r="B364" s="177">
        <v>1612</v>
      </c>
      <c r="C364" s="202" t="s">
        <v>322</v>
      </c>
      <c r="D364" s="203">
        <f t="shared" si="66"/>
        <v>3288911</v>
      </c>
      <c r="E364" s="204"/>
      <c r="F364" s="204"/>
      <c r="G364" s="203">
        <f t="shared" si="67"/>
        <v>3288911</v>
      </c>
      <c r="H364" s="203">
        <v>0</v>
      </c>
      <c r="I364" s="206"/>
      <c r="J364" s="205">
        <f t="shared" si="68"/>
        <v>-1176823.18</v>
      </c>
      <c r="K364" s="204"/>
      <c r="L364" s="204"/>
      <c r="M364" s="203">
        <f t="shared" si="69"/>
        <v>-1176823.18</v>
      </c>
      <c r="N364" s="203">
        <f t="shared" si="70"/>
        <v>2112087.8200000003</v>
      </c>
      <c r="O364" s="6"/>
      <c r="P364" s="6"/>
      <c r="Q364" s="6"/>
      <c r="R364" s="6" t="str">
        <f>'LDC Info'!$E$14 &amp; B364</f>
        <v>Hydro Ottawa Limited1612</v>
      </c>
      <c r="S364" s="6"/>
      <c r="T364" s="6"/>
      <c r="U364" s="6"/>
      <c r="V364" s="6"/>
      <c r="W364" s="6"/>
      <c r="X364" s="6"/>
      <c r="Y364" s="6"/>
      <c r="Z364" s="6"/>
    </row>
    <row r="365" spans="1:26" ht="12.75" hidden="1" customHeight="1">
      <c r="A365" s="177" t="s">
        <v>267</v>
      </c>
      <c r="B365" s="177">
        <v>1805</v>
      </c>
      <c r="C365" s="202" t="s">
        <v>323</v>
      </c>
      <c r="D365" s="203">
        <f t="shared" si="66"/>
        <v>25345945.189999998</v>
      </c>
      <c r="E365" s="204"/>
      <c r="F365" s="204"/>
      <c r="G365" s="203">
        <f t="shared" si="67"/>
        <v>25345945.189999998</v>
      </c>
      <c r="H365" s="203">
        <v>0</v>
      </c>
      <c r="I365" s="206"/>
      <c r="J365" s="205">
        <f t="shared" si="68"/>
        <v>0</v>
      </c>
      <c r="K365" s="204"/>
      <c r="L365" s="204"/>
      <c r="M365" s="203">
        <f t="shared" si="69"/>
        <v>0</v>
      </c>
      <c r="N365" s="203">
        <f t="shared" si="70"/>
        <v>25345945.189999998</v>
      </c>
      <c r="O365" s="6"/>
      <c r="P365" s="6"/>
      <c r="Q365" s="6"/>
      <c r="R365" s="6" t="str">
        <f>'LDC Info'!$E$14 &amp; B365</f>
        <v>Hydro Ottawa Limited1805</v>
      </c>
      <c r="S365" s="6"/>
      <c r="T365" s="6"/>
      <c r="U365" s="6"/>
      <c r="V365" s="6"/>
      <c r="W365" s="6"/>
      <c r="X365" s="6"/>
      <c r="Y365" s="6"/>
      <c r="Z365" s="6"/>
    </row>
    <row r="366" spans="1:26" ht="12.75" hidden="1" customHeight="1">
      <c r="A366" s="177">
        <v>47</v>
      </c>
      <c r="B366" s="177">
        <v>1808</v>
      </c>
      <c r="C366" s="202" t="s">
        <v>324</v>
      </c>
      <c r="D366" s="203">
        <f t="shared" si="66"/>
        <v>118624397.53</v>
      </c>
      <c r="E366" s="204"/>
      <c r="F366" s="204"/>
      <c r="G366" s="203">
        <f t="shared" si="67"/>
        <v>118624397.53</v>
      </c>
      <c r="H366" s="203">
        <v>0</v>
      </c>
      <c r="I366" s="206"/>
      <c r="J366" s="205">
        <f t="shared" si="68"/>
        <v>-26947808.470000003</v>
      </c>
      <c r="K366" s="204"/>
      <c r="L366" s="204"/>
      <c r="M366" s="203">
        <f t="shared" si="69"/>
        <v>-26947808.470000003</v>
      </c>
      <c r="N366" s="203">
        <f t="shared" si="70"/>
        <v>91676589.060000002</v>
      </c>
      <c r="O366" s="6"/>
      <c r="P366" s="6"/>
      <c r="Q366" s="6"/>
      <c r="R366" s="6" t="str">
        <f>'LDC Info'!$E$14 &amp; B366</f>
        <v>Hydro Ottawa Limited1808</v>
      </c>
      <c r="S366" s="6"/>
      <c r="T366" s="6"/>
      <c r="U366" s="6"/>
      <c r="V366" s="6"/>
      <c r="W366" s="6"/>
      <c r="X366" s="6"/>
      <c r="Y366" s="6"/>
      <c r="Z366" s="6"/>
    </row>
    <row r="367" spans="1:26" ht="12.75" hidden="1" customHeight="1">
      <c r="A367" s="177">
        <v>13</v>
      </c>
      <c r="B367" s="177">
        <v>1810</v>
      </c>
      <c r="C367" s="202" t="s">
        <v>325</v>
      </c>
      <c r="D367" s="203">
        <f t="shared" si="66"/>
        <v>0</v>
      </c>
      <c r="E367" s="204"/>
      <c r="F367" s="204"/>
      <c r="G367" s="203">
        <f t="shared" si="67"/>
        <v>0</v>
      </c>
      <c r="H367" s="203">
        <v>0</v>
      </c>
      <c r="I367" s="206"/>
      <c r="J367" s="205">
        <f t="shared" si="68"/>
        <v>0</v>
      </c>
      <c r="K367" s="204"/>
      <c r="L367" s="204"/>
      <c r="M367" s="203">
        <f t="shared" si="69"/>
        <v>0</v>
      </c>
      <c r="N367" s="203">
        <f t="shared" si="70"/>
        <v>0</v>
      </c>
      <c r="O367" s="6"/>
      <c r="P367" s="6"/>
      <c r="Q367" s="6"/>
      <c r="R367" s="6" t="str">
        <f>'LDC Info'!$E$14 &amp; B367</f>
        <v>Hydro Ottawa Limited1810</v>
      </c>
      <c r="S367" s="6"/>
      <c r="T367" s="6"/>
      <c r="U367" s="6"/>
      <c r="V367" s="6"/>
      <c r="W367" s="6"/>
      <c r="X367" s="6"/>
      <c r="Y367" s="6"/>
      <c r="Z367" s="6"/>
    </row>
    <row r="368" spans="1:26" ht="12.75" hidden="1" customHeight="1">
      <c r="A368" s="177">
        <v>47</v>
      </c>
      <c r="B368" s="177">
        <v>1815</v>
      </c>
      <c r="C368" s="202" t="s">
        <v>326</v>
      </c>
      <c r="D368" s="203">
        <f t="shared" si="66"/>
        <v>356102273.26999998</v>
      </c>
      <c r="E368" s="204"/>
      <c r="F368" s="204"/>
      <c r="G368" s="203">
        <f t="shared" si="67"/>
        <v>356102273.26999998</v>
      </c>
      <c r="H368" s="203">
        <v>0</v>
      </c>
      <c r="I368" s="206"/>
      <c r="J368" s="205">
        <f t="shared" si="68"/>
        <v>-83965642.660000011</v>
      </c>
      <c r="K368" s="204"/>
      <c r="L368" s="204"/>
      <c r="M368" s="203">
        <f t="shared" si="69"/>
        <v>-83965642.660000011</v>
      </c>
      <c r="N368" s="203">
        <f t="shared" si="70"/>
        <v>272136630.60999995</v>
      </c>
      <c r="O368" s="6"/>
      <c r="P368" s="6"/>
      <c r="Q368" s="6"/>
      <c r="R368" s="6" t="str">
        <f>'LDC Info'!$E$14 &amp; B368</f>
        <v>Hydro Ottawa Limited1815</v>
      </c>
      <c r="S368" s="6"/>
      <c r="T368" s="6"/>
      <c r="U368" s="6"/>
      <c r="V368" s="6"/>
      <c r="W368" s="6"/>
      <c r="X368" s="6"/>
      <c r="Y368" s="6"/>
      <c r="Z368" s="6"/>
    </row>
    <row r="369" spans="1:26" ht="12.75" hidden="1" customHeight="1">
      <c r="A369" s="177">
        <v>47</v>
      </c>
      <c r="B369" s="177">
        <v>1820</v>
      </c>
      <c r="C369" s="202" t="s">
        <v>327</v>
      </c>
      <c r="D369" s="203">
        <f t="shared" si="66"/>
        <v>208665892.49999997</v>
      </c>
      <c r="E369" s="204"/>
      <c r="F369" s="204"/>
      <c r="G369" s="203">
        <f t="shared" si="67"/>
        <v>208665892.49999997</v>
      </c>
      <c r="H369" s="203">
        <v>0</v>
      </c>
      <c r="I369" s="206"/>
      <c r="J369" s="205">
        <f t="shared" si="68"/>
        <v>-71278594.260000005</v>
      </c>
      <c r="K369" s="204"/>
      <c r="L369" s="204"/>
      <c r="M369" s="203">
        <f t="shared" si="69"/>
        <v>-71278594.260000005</v>
      </c>
      <c r="N369" s="203">
        <f t="shared" si="70"/>
        <v>137387298.23999995</v>
      </c>
      <c r="O369" s="6"/>
      <c r="P369" s="6"/>
      <c r="Q369" s="6"/>
      <c r="R369" s="6" t="str">
        <f>'LDC Info'!$E$14 &amp; B369</f>
        <v>Hydro Ottawa Limited1820</v>
      </c>
      <c r="S369" s="6"/>
      <c r="T369" s="6"/>
      <c r="U369" s="6"/>
      <c r="V369" s="6"/>
      <c r="W369" s="6"/>
      <c r="X369" s="6"/>
      <c r="Y369" s="6"/>
      <c r="Z369" s="6"/>
    </row>
    <row r="370" spans="1:26" ht="12.75" hidden="1" customHeight="1">
      <c r="A370" s="177">
        <v>47</v>
      </c>
      <c r="B370" s="177">
        <v>1825</v>
      </c>
      <c r="C370" s="202" t="s">
        <v>328</v>
      </c>
      <c r="D370" s="203">
        <f t="shared" si="66"/>
        <v>41119540.670000002</v>
      </c>
      <c r="E370" s="204"/>
      <c r="F370" s="204"/>
      <c r="G370" s="203">
        <f t="shared" si="67"/>
        <v>41119540.670000002</v>
      </c>
      <c r="H370" s="203">
        <v>0</v>
      </c>
      <c r="I370" s="206"/>
      <c r="J370" s="205">
        <f t="shared" si="68"/>
        <v>-3463716.48</v>
      </c>
      <c r="K370" s="204"/>
      <c r="L370" s="204"/>
      <c r="M370" s="203">
        <f t="shared" si="69"/>
        <v>-3463716.48</v>
      </c>
      <c r="N370" s="203">
        <f t="shared" si="70"/>
        <v>37655824.190000005</v>
      </c>
      <c r="O370" s="6"/>
      <c r="P370" s="6"/>
      <c r="Q370" s="6"/>
      <c r="R370" s="6" t="str">
        <f>'LDC Info'!$E$14 &amp; B370</f>
        <v>Hydro Ottawa Limited1825</v>
      </c>
      <c r="S370" s="6"/>
      <c r="T370" s="6"/>
      <c r="U370" s="6"/>
      <c r="V370" s="6"/>
      <c r="W370" s="6"/>
      <c r="X370" s="6"/>
      <c r="Y370" s="6"/>
      <c r="Z370" s="6"/>
    </row>
    <row r="371" spans="1:26" ht="12.75" hidden="1" customHeight="1">
      <c r="A371" s="177">
        <v>47</v>
      </c>
      <c r="B371" s="177">
        <v>1830</v>
      </c>
      <c r="C371" s="202" t="s">
        <v>329</v>
      </c>
      <c r="D371" s="203">
        <f t="shared" si="66"/>
        <v>328511381.48000002</v>
      </c>
      <c r="E371" s="204"/>
      <c r="F371" s="204"/>
      <c r="G371" s="203">
        <f t="shared" si="67"/>
        <v>328511381.48000002</v>
      </c>
      <c r="H371" s="203">
        <v>0</v>
      </c>
      <c r="I371" s="206"/>
      <c r="J371" s="205">
        <f t="shared" si="68"/>
        <v>-72475445.189999998</v>
      </c>
      <c r="K371" s="204"/>
      <c r="L371" s="204"/>
      <c r="M371" s="203">
        <f t="shared" si="69"/>
        <v>-72475445.189999998</v>
      </c>
      <c r="N371" s="203">
        <f t="shared" si="70"/>
        <v>256035936.29000002</v>
      </c>
      <c r="O371" s="6"/>
      <c r="P371" s="6"/>
      <c r="Q371" s="6"/>
      <c r="R371" s="6" t="str">
        <f>'LDC Info'!$E$14 &amp; B371</f>
        <v>Hydro Ottawa Limited1830</v>
      </c>
      <c r="S371" s="6"/>
      <c r="T371" s="6"/>
      <c r="U371" s="6"/>
      <c r="V371" s="6"/>
      <c r="W371" s="6"/>
      <c r="X371" s="6"/>
      <c r="Y371" s="6"/>
      <c r="Z371" s="6"/>
    </row>
    <row r="372" spans="1:26" ht="12.75" hidden="1" customHeight="1">
      <c r="A372" s="177">
        <v>47</v>
      </c>
      <c r="B372" s="177">
        <v>1835</v>
      </c>
      <c r="C372" s="202" t="s">
        <v>330</v>
      </c>
      <c r="D372" s="203">
        <f t="shared" si="66"/>
        <v>326888738.15999997</v>
      </c>
      <c r="E372" s="204"/>
      <c r="F372" s="204"/>
      <c r="G372" s="203">
        <f t="shared" si="67"/>
        <v>326888738.15999997</v>
      </c>
      <c r="H372" s="203">
        <v>0</v>
      </c>
      <c r="I372" s="206"/>
      <c r="J372" s="205">
        <f t="shared" si="68"/>
        <v>-71147885.780000001</v>
      </c>
      <c r="K372" s="204"/>
      <c r="L372" s="204"/>
      <c r="M372" s="203">
        <f t="shared" si="69"/>
        <v>-71147885.780000001</v>
      </c>
      <c r="N372" s="203">
        <f t="shared" si="70"/>
        <v>255740852.37999997</v>
      </c>
      <c r="O372" s="6"/>
      <c r="P372" s="6"/>
      <c r="Q372" s="6"/>
      <c r="R372" s="6" t="str">
        <f>'LDC Info'!$E$14 &amp; B372</f>
        <v>Hydro Ottawa Limited1835</v>
      </c>
      <c r="S372" s="6"/>
      <c r="T372" s="6"/>
      <c r="U372" s="6"/>
      <c r="V372" s="6"/>
      <c r="W372" s="6"/>
      <c r="X372" s="6"/>
      <c r="Y372" s="6"/>
      <c r="Z372" s="6"/>
    </row>
    <row r="373" spans="1:26" ht="12.75" hidden="1" customHeight="1">
      <c r="A373" s="177">
        <v>47</v>
      </c>
      <c r="B373" s="177">
        <v>1840</v>
      </c>
      <c r="C373" s="202" t="s">
        <v>331</v>
      </c>
      <c r="D373" s="203">
        <f t="shared" si="66"/>
        <v>840680762</v>
      </c>
      <c r="E373" s="204"/>
      <c r="F373" s="204"/>
      <c r="G373" s="203">
        <f t="shared" si="67"/>
        <v>840680762</v>
      </c>
      <c r="H373" s="203">
        <v>0</v>
      </c>
      <c r="I373" s="206"/>
      <c r="J373" s="205">
        <f t="shared" si="68"/>
        <v>-163725327.20000002</v>
      </c>
      <c r="K373" s="204"/>
      <c r="L373" s="204"/>
      <c r="M373" s="203">
        <f t="shared" si="69"/>
        <v>-163725327.20000002</v>
      </c>
      <c r="N373" s="203">
        <f t="shared" si="70"/>
        <v>676955434.79999995</v>
      </c>
      <c r="O373" s="6"/>
      <c r="P373" s="6"/>
      <c r="Q373" s="6"/>
      <c r="R373" s="6" t="str">
        <f>'LDC Info'!$E$14 &amp; B373</f>
        <v>Hydro Ottawa Limited1840</v>
      </c>
      <c r="S373" s="6"/>
      <c r="T373" s="6"/>
      <c r="U373" s="6"/>
      <c r="V373" s="6"/>
      <c r="W373" s="6"/>
      <c r="X373" s="6"/>
      <c r="Y373" s="6"/>
      <c r="Z373" s="6"/>
    </row>
    <row r="374" spans="1:26" ht="12.75" hidden="1" customHeight="1">
      <c r="A374" s="177">
        <v>47</v>
      </c>
      <c r="B374" s="177">
        <v>1845</v>
      </c>
      <c r="C374" s="202" t="s">
        <v>332</v>
      </c>
      <c r="D374" s="203">
        <f t="shared" si="66"/>
        <v>464378377.01000005</v>
      </c>
      <c r="E374" s="204"/>
      <c r="F374" s="204"/>
      <c r="G374" s="203">
        <f t="shared" si="67"/>
        <v>464378377.01000005</v>
      </c>
      <c r="H374" s="203">
        <v>0</v>
      </c>
      <c r="I374" s="206"/>
      <c r="J374" s="205">
        <f t="shared" si="68"/>
        <v>-124274321.94</v>
      </c>
      <c r="K374" s="204"/>
      <c r="L374" s="204"/>
      <c r="M374" s="203">
        <f t="shared" si="69"/>
        <v>-124274321.94</v>
      </c>
      <c r="N374" s="203">
        <f t="shared" si="70"/>
        <v>340104055.07000005</v>
      </c>
      <c r="O374" s="6"/>
      <c r="P374" s="6"/>
      <c r="Q374" s="6"/>
      <c r="R374" s="6" t="str">
        <f>'LDC Info'!$E$14 &amp; B374</f>
        <v>Hydro Ottawa Limited1845</v>
      </c>
      <c r="S374" s="6"/>
      <c r="T374" s="6"/>
      <c r="U374" s="6"/>
      <c r="V374" s="6"/>
      <c r="W374" s="6"/>
      <c r="X374" s="6"/>
      <c r="Y374" s="6"/>
      <c r="Z374" s="6"/>
    </row>
    <row r="375" spans="1:26" ht="12.75" hidden="1" customHeight="1">
      <c r="A375" s="177">
        <v>47</v>
      </c>
      <c r="B375" s="177">
        <v>1850</v>
      </c>
      <c r="C375" s="202" t="s">
        <v>333</v>
      </c>
      <c r="D375" s="203">
        <f t="shared" si="66"/>
        <v>231956579.03000003</v>
      </c>
      <c r="E375" s="204"/>
      <c r="F375" s="204"/>
      <c r="G375" s="203">
        <f t="shared" si="67"/>
        <v>231956579.03000003</v>
      </c>
      <c r="H375" s="203">
        <v>0</v>
      </c>
      <c r="I375" s="206"/>
      <c r="J375" s="205">
        <f t="shared" si="68"/>
        <v>-64298670.240000002</v>
      </c>
      <c r="K375" s="204"/>
      <c r="L375" s="204"/>
      <c r="M375" s="203">
        <f t="shared" si="69"/>
        <v>-64298670.240000002</v>
      </c>
      <c r="N375" s="203">
        <f t="shared" si="70"/>
        <v>167657908.79000002</v>
      </c>
      <c r="O375" s="6"/>
      <c r="P375" s="6"/>
      <c r="Q375" s="6"/>
      <c r="R375" s="6" t="str">
        <f>'LDC Info'!$E$14 &amp; B375</f>
        <v>Hydro Ottawa Limited1850</v>
      </c>
      <c r="S375" s="6"/>
      <c r="T375" s="6"/>
      <c r="U375" s="6"/>
      <c r="V375" s="6"/>
      <c r="W375" s="6"/>
      <c r="X375" s="6"/>
      <c r="Y375" s="6"/>
      <c r="Z375" s="6"/>
    </row>
    <row r="376" spans="1:26" ht="12.75" hidden="1" customHeight="1">
      <c r="A376" s="177">
        <v>47</v>
      </c>
      <c r="B376" s="177">
        <v>1855</v>
      </c>
      <c r="C376" s="202" t="s">
        <v>334</v>
      </c>
      <c r="D376" s="203">
        <f t="shared" si="66"/>
        <v>144236691.81</v>
      </c>
      <c r="E376" s="204"/>
      <c r="F376" s="204"/>
      <c r="G376" s="203">
        <f t="shared" si="67"/>
        <v>144236691.81</v>
      </c>
      <c r="H376" s="203">
        <v>0</v>
      </c>
      <c r="I376" s="206"/>
      <c r="J376" s="205">
        <f t="shared" si="68"/>
        <v>-37376427.310000002</v>
      </c>
      <c r="K376" s="204"/>
      <c r="L376" s="204"/>
      <c r="M376" s="203">
        <f t="shared" si="69"/>
        <v>-37376427.310000002</v>
      </c>
      <c r="N376" s="203">
        <f t="shared" si="70"/>
        <v>106860264.5</v>
      </c>
      <c r="O376" s="6"/>
      <c r="P376" s="6"/>
      <c r="Q376" s="6"/>
      <c r="R376" s="6" t="str">
        <f>'LDC Info'!$E$14 &amp; B376</f>
        <v>Hydro Ottawa Limited1855</v>
      </c>
      <c r="S376" s="6"/>
      <c r="T376" s="6"/>
      <c r="U376" s="6"/>
      <c r="V376" s="6"/>
      <c r="W376" s="6"/>
      <c r="X376" s="6"/>
      <c r="Y376" s="6"/>
      <c r="Z376" s="6"/>
    </row>
    <row r="377" spans="1:26" ht="12.75" hidden="1" customHeight="1">
      <c r="A377" s="177">
        <v>47</v>
      </c>
      <c r="B377" s="177">
        <v>1860</v>
      </c>
      <c r="C377" s="202" t="s">
        <v>335</v>
      </c>
      <c r="D377" s="203">
        <f t="shared" si="66"/>
        <v>0</v>
      </c>
      <c r="E377" s="204"/>
      <c r="F377" s="204"/>
      <c r="G377" s="203">
        <f t="shared" si="67"/>
        <v>0</v>
      </c>
      <c r="H377" s="203">
        <v>0</v>
      </c>
      <c r="I377" s="206"/>
      <c r="J377" s="205">
        <f t="shared" si="68"/>
        <v>0</v>
      </c>
      <c r="K377" s="204"/>
      <c r="L377" s="204"/>
      <c r="M377" s="203">
        <f t="shared" si="69"/>
        <v>0</v>
      </c>
      <c r="N377" s="203">
        <f t="shared" si="70"/>
        <v>0</v>
      </c>
      <c r="O377" s="6"/>
      <c r="P377" s="6"/>
      <c r="Q377" s="6"/>
      <c r="R377" s="6" t="str">
        <f>'LDC Info'!$E$14 &amp; B377</f>
        <v>Hydro Ottawa Limited1860</v>
      </c>
      <c r="S377" s="6"/>
      <c r="T377" s="6"/>
      <c r="U377" s="6"/>
      <c r="V377" s="6"/>
      <c r="W377" s="6"/>
      <c r="X377" s="6"/>
      <c r="Y377" s="6"/>
      <c r="Z377" s="6"/>
    </row>
    <row r="378" spans="1:26" ht="12.75" hidden="1" customHeight="1">
      <c r="A378" s="177">
        <v>47</v>
      </c>
      <c r="B378" s="177">
        <v>1860</v>
      </c>
      <c r="C378" s="202" t="s">
        <v>336</v>
      </c>
      <c r="D378" s="203">
        <f t="shared" si="66"/>
        <v>160148588.47</v>
      </c>
      <c r="E378" s="204"/>
      <c r="F378" s="204"/>
      <c r="G378" s="203">
        <f t="shared" si="67"/>
        <v>160148588.47</v>
      </c>
      <c r="H378" s="203">
        <v>0</v>
      </c>
      <c r="I378" s="206"/>
      <c r="J378" s="205">
        <f t="shared" si="68"/>
        <v>-54598881.480000004</v>
      </c>
      <c r="K378" s="204"/>
      <c r="L378" s="204"/>
      <c r="M378" s="203">
        <f t="shared" si="69"/>
        <v>-54598881.480000004</v>
      </c>
      <c r="N378" s="203">
        <f t="shared" si="70"/>
        <v>105549706.98999999</v>
      </c>
      <c r="O378" s="6"/>
      <c r="P378" s="6"/>
      <c r="Q378" s="6"/>
      <c r="R378" s="6" t="str">
        <f>'LDC Info'!$E$14 &amp; B378</f>
        <v>Hydro Ottawa Limited1860</v>
      </c>
      <c r="S378" s="6"/>
      <c r="T378" s="6"/>
      <c r="U378" s="6"/>
      <c r="V378" s="6"/>
      <c r="W378" s="6"/>
      <c r="X378" s="6"/>
      <c r="Y378" s="6"/>
      <c r="Z378" s="6"/>
    </row>
    <row r="379" spans="1:26" ht="12.75" hidden="1" customHeight="1">
      <c r="A379" s="177" t="s">
        <v>267</v>
      </c>
      <c r="B379" s="177">
        <v>1905</v>
      </c>
      <c r="C379" s="202" t="s">
        <v>323</v>
      </c>
      <c r="D379" s="203">
        <f t="shared" si="66"/>
        <v>19740205</v>
      </c>
      <c r="E379" s="204"/>
      <c r="F379" s="204"/>
      <c r="G379" s="203">
        <f t="shared" si="67"/>
        <v>19740205</v>
      </c>
      <c r="H379" s="203">
        <v>0</v>
      </c>
      <c r="I379" s="206"/>
      <c r="J379" s="205">
        <f t="shared" si="68"/>
        <v>0</v>
      </c>
      <c r="K379" s="204"/>
      <c r="L379" s="204"/>
      <c r="M379" s="203">
        <f t="shared" si="69"/>
        <v>0</v>
      </c>
      <c r="N379" s="203">
        <f t="shared" si="70"/>
        <v>19740205</v>
      </c>
      <c r="O379" s="6"/>
      <c r="P379" s="6"/>
      <c r="Q379" s="6"/>
      <c r="R379" s="6" t="str">
        <f>'LDC Info'!$E$14 &amp; B379</f>
        <v>Hydro Ottawa Limited1905</v>
      </c>
      <c r="S379" s="6"/>
      <c r="T379" s="6"/>
      <c r="U379" s="6"/>
      <c r="V379" s="6"/>
      <c r="W379" s="6"/>
      <c r="X379" s="6"/>
      <c r="Y379" s="6"/>
      <c r="Z379" s="6"/>
    </row>
    <row r="380" spans="1:26" ht="12.75" hidden="1" customHeight="1">
      <c r="A380" s="177">
        <v>47</v>
      </c>
      <c r="B380" s="177">
        <v>1908</v>
      </c>
      <c r="C380" s="202" t="s">
        <v>337</v>
      </c>
      <c r="D380" s="203">
        <f t="shared" si="66"/>
        <v>93490935.649999991</v>
      </c>
      <c r="E380" s="204"/>
      <c r="F380" s="204"/>
      <c r="G380" s="203">
        <f t="shared" si="67"/>
        <v>93490935.649999991</v>
      </c>
      <c r="H380" s="203">
        <v>0</v>
      </c>
      <c r="I380" s="206"/>
      <c r="J380" s="205">
        <f t="shared" si="68"/>
        <v>-28293175.849999998</v>
      </c>
      <c r="K380" s="204"/>
      <c r="L380" s="204"/>
      <c r="M380" s="203">
        <f t="shared" si="69"/>
        <v>-28293175.849999998</v>
      </c>
      <c r="N380" s="203">
        <f t="shared" si="70"/>
        <v>65197759.799999997</v>
      </c>
      <c r="O380" s="6"/>
      <c r="P380" s="6"/>
      <c r="Q380" s="6"/>
      <c r="R380" s="6" t="str">
        <f>'LDC Info'!$E$14 &amp; B380</f>
        <v>Hydro Ottawa Limited1908</v>
      </c>
      <c r="S380" s="6"/>
      <c r="T380" s="6"/>
      <c r="U380" s="6"/>
      <c r="V380" s="6"/>
      <c r="W380" s="6"/>
      <c r="X380" s="6"/>
      <c r="Y380" s="6"/>
      <c r="Z380" s="6"/>
    </row>
    <row r="381" spans="1:26" ht="12.75" hidden="1" customHeight="1">
      <c r="A381" s="177">
        <v>13</v>
      </c>
      <c r="B381" s="177">
        <v>1910</v>
      </c>
      <c r="C381" s="202" t="s">
        <v>325</v>
      </c>
      <c r="D381" s="203">
        <f t="shared" si="66"/>
        <v>0</v>
      </c>
      <c r="E381" s="204"/>
      <c r="F381" s="204"/>
      <c r="G381" s="203">
        <f t="shared" si="67"/>
        <v>0</v>
      </c>
      <c r="H381" s="203">
        <v>0</v>
      </c>
      <c r="I381" s="206"/>
      <c r="J381" s="205">
        <f t="shared" si="68"/>
        <v>0</v>
      </c>
      <c r="K381" s="204"/>
      <c r="L381" s="204"/>
      <c r="M381" s="203">
        <f t="shared" si="69"/>
        <v>0</v>
      </c>
      <c r="N381" s="203">
        <f t="shared" si="70"/>
        <v>0</v>
      </c>
      <c r="O381" s="6"/>
      <c r="P381" s="6"/>
      <c r="Q381" s="6"/>
      <c r="R381" s="6" t="str">
        <f>'LDC Info'!$E$14 &amp; B381</f>
        <v>Hydro Ottawa Limited1910</v>
      </c>
      <c r="S381" s="6"/>
      <c r="T381" s="6"/>
      <c r="U381" s="6"/>
      <c r="V381" s="6"/>
      <c r="W381" s="6"/>
      <c r="X381" s="6"/>
      <c r="Y381" s="6"/>
      <c r="Z381" s="6"/>
    </row>
    <row r="382" spans="1:26" ht="12.75" hidden="1" customHeight="1">
      <c r="A382" s="177">
        <v>8</v>
      </c>
      <c r="B382" s="177">
        <v>1915</v>
      </c>
      <c r="C382" s="202" t="s">
        <v>338</v>
      </c>
      <c r="D382" s="203">
        <f t="shared" si="66"/>
        <v>4864787</v>
      </c>
      <c r="E382" s="204"/>
      <c r="F382" s="204"/>
      <c r="G382" s="203">
        <f t="shared" si="67"/>
        <v>4864787</v>
      </c>
      <c r="H382" s="203">
        <v>0</v>
      </c>
      <c r="I382" s="206"/>
      <c r="J382" s="205">
        <f t="shared" si="68"/>
        <v>-4715148.51</v>
      </c>
      <c r="K382" s="204"/>
      <c r="L382" s="204"/>
      <c r="M382" s="203">
        <f t="shared" si="69"/>
        <v>-4715148.51</v>
      </c>
      <c r="N382" s="203">
        <f t="shared" si="70"/>
        <v>149638.49000000022</v>
      </c>
      <c r="O382" s="6"/>
      <c r="P382" s="6"/>
      <c r="Q382" s="6"/>
      <c r="R382" s="6" t="str">
        <f>'LDC Info'!$E$14 &amp; B382</f>
        <v>Hydro Ottawa Limited1915</v>
      </c>
      <c r="S382" s="6"/>
      <c r="T382" s="6"/>
      <c r="U382" s="6"/>
      <c r="V382" s="6"/>
      <c r="W382" s="6"/>
      <c r="X382" s="6"/>
      <c r="Y382" s="6"/>
      <c r="Z382" s="6"/>
    </row>
    <row r="383" spans="1:26" ht="12.75" hidden="1" customHeight="1">
      <c r="A383" s="177">
        <v>8</v>
      </c>
      <c r="B383" s="177">
        <v>1915</v>
      </c>
      <c r="C383" s="202" t="s">
        <v>339</v>
      </c>
      <c r="D383" s="203">
        <f t="shared" si="66"/>
        <v>0</v>
      </c>
      <c r="E383" s="204"/>
      <c r="F383" s="204"/>
      <c r="G383" s="203">
        <f t="shared" si="67"/>
        <v>0</v>
      </c>
      <c r="H383" s="203">
        <v>0</v>
      </c>
      <c r="I383" s="206"/>
      <c r="J383" s="205">
        <f t="shared" si="68"/>
        <v>0</v>
      </c>
      <c r="K383" s="204"/>
      <c r="L383" s="204"/>
      <c r="M383" s="203">
        <f t="shared" si="69"/>
        <v>0</v>
      </c>
      <c r="N383" s="203">
        <f t="shared" si="70"/>
        <v>0</v>
      </c>
      <c r="O383" s="6"/>
      <c r="P383" s="6"/>
      <c r="Q383" s="6"/>
      <c r="R383" s="6" t="str">
        <f>'LDC Info'!$E$14 &amp; B383</f>
        <v>Hydro Ottawa Limited1915</v>
      </c>
      <c r="S383" s="6"/>
      <c r="T383" s="6"/>
      <c r="U383" s="6"/>
      <c r="V383" s="6"/>
      <c r="W383" s="6"/>
      <c r="X383" s="6"/>
      <c r="Y383" s="6"/>
      <c r="Z383" s="6"/>
    </row>
    <row r="384" spans="1:26" ht="12.75" hidden="1" customHeight="1">
      <c r="A384" s="177">
        <v>10</v>
      </c>
      <c r="B384" s="177">
        <v>1920</v>
      </c>
      <c r="C384" s="202" t="s">
        <v>340</v>
      </c>
      <c r="D384" s="203">
        <f t="shared" si="66"/>
        <v>0</v>
      </c>
      <c r="E384" s="204"/>
      <c r="F384" s="204"/>
      <c r="G384" s="203">
        <f t="shared" si="67"/>
        <v>0</v>
      </c>
      <c r="H384" s="203">
        <v>0</v>
      </c>
      <c r="I384" s="206"/>
      <c r="J384" s="205">
        <f t="shared" si="68"/>
        <v>0</v>
      </c>
      <c r="K384" s="204"/>
      <c r="L384" s="204"/>
      <c r="M384" s="203">
        <f t="shared" si="69"/>
        <v>0</v>
      </c>
      <c r="N384" s="203">
        <f t="shared" si="70"/>
        <v>0</v>
      </c>
      <c r="O384" s="6"/>
      <c r="P384" s="6"/>
      <c r="Q384" s="6"/>
      <c r="R384" s="6" t="str">
        <f>'LDC Info'!$E$14 &amp; B384</f>
        <v>Hydro Ottawa Limited1920</v>
      </c>
      <c r="S384" s="6"/>
      <c r="T384" s="6"/>
      <c r="U384" s="6"/>
      <c r="V384" s="6"/>
      <c r="W384" s="6"/>
      <c r="X384" s="6"/>
      <c r="Y384" s="6"/>
      <c r="Z384" s="6"/>
    </row>
    <row r="385" spans="1:26" ht="12.75" hidden="1" customHeight="1">
      <c r="A385" s="177">
        <v>45</v>
      </c>
      <c r="B385" s="177">
        <v>1920</v>
      </c>
      <c r="C385" s="202" t="s">
        <v>341</v>
      </c>
      <c r="D385" s="203">
        <f t="shared" si="66"/>
        <v>0</v>
      </c>
      <c r="E385" s="204"/>
      <c r="F385" s="204"/>
      <c r="G385" s="203">
        <f t="shared" si="67"/>
        <v>0</v>
      </c>
      <c r="H385" s="203">
        <v>0</v>
      </c>
      <c r="I385" s="206"/>
      <c r="J385" s="205">
        <f t="shared" si="68"/>
        <v>0</v>
      </c>
      <c r="K385" s="204"/>
      <c r="L385" s="204"/>
      <c r="M385" s="203">
        <f t="shared" si="69"/>
        <v>0</v>
      </c>
      <c r="N385" s="203">
        <f t="shared" si="70"/>
        <v>0</v>
      </c>
      <c r="O385" s="6"/>
      <c r="P385" s="6"/>
      <c r="Q385" s="6"/>
      <c r="R385" s="6" t="str">
        <f>'LDC Info'!$E$14 &amp; B385</f>
        <v>Hydro Ottawa Limited1920</v>
      </c>
      <c r="S385" s="6"/>
      <c r="T385" s="6"/>
      <c r="U385" s="6"/>
      <c r="V385" s="6"/>
      <c r="W385" s="6"/>
      <c r="X385" s="6"/>
      <c r="Y385" s="6"/>
      <c r="Z385" s="6"/>
    </row>
    <row r="386" spans="1:26" ht="12.75" hidden="1" customHeight="1">
      <c r="A386" s="177">
        <v>50</v>
      </c>
      <c r="B386" s="177">
        <v>1920</v>
      </c>
      <c r="C386" s="202" t="s">
        <v>342</v>
      </c>
      <c r="D386" s="203">
        <f t="shared" si="66"/>
        <v>44934813.289999999</v>
      </c>
      <c r="E386" s="204"/>
      <c r="F386" s="204"/>
      <c r="G386" s="203">
        <f t="shared" si="67"/>
        <v>44934813.289999999</v>
      </c>
      <c r="H386" s="203">
        <v>0</v>
      </c>
      <c r="I386" s="206"/>
      <c r="J386" s="205">
        <f t="shared" si="68"/>
        <v>-30351434.019999996</v>
      </c>
      <c r="K386" s="204"/>
      <c r="L386" s="204"/>
      <c r="M386" s="203">
        <f t="shared" si="69"/>
        <v>-30351434.019999996</v>
      </c>
      <c r="N386" s="203">
        <f t="shared" si="70"/>
        <v>14583379.270000003</v>
      </c>
      <c r="O386" s="6"/>
      <c r="P386" s="6"/>
      <c r="Q386" s="6"/>
      <c r="R386" s="6" t="str">
        <f>'LDC Info'!$E$14 &amp; B386</f>
        <v>Hydro Ottawa Limited1920</v>
      </c>
      <c r="S386" s="6"/>
      <c r="T386" s="6"/>
      <c r="U386" s="6"/>
      <c r="V386" s="6"/>
      <c r="W386" s="6"/>
      <c r="X386" s="6"/>
      <c r="Y386" s="6"/>
      <c r="Z386" s="6"/>
    </row>
    <row r="387" spans="1:26" ht="12.75" hidden="1" customHeight="1">
      <c r="A387" s="177">
        <v>10</v>
      </c>
      <c r="B387" s="177">
        <v>1930</v>
      </c>
      <c r="C387" s="202" t="s">
        <v>343</v>
      </c>
      <c r="D387" s="203">
        <f t="shared" si="66"/>
        <v>67950030.640000001</v>
      </c>
      <c r="E387" s="204"/>
      <c r="F387" s="204"/>
      <c r="G387" s="203">
        <f t="shared" si="67"/>
        <v>67950030.640000001</v>
      </c>
      <c r="H387" s="203">
        <v>0</v>
      </c>
      <c r="I387" s="206"/>
      <c r="J387" s="205">
        <f t="shared" si="68"/>
        <v>-33955036.820000008</v>
      </c>
      <c r="K387" s="204"/>
      <c r="L387" s="204"/>
      <c r="M387" s="203">
        <f t="shared" si="69"/>
        <v>-33955036.820000008</v>
      </c>
      <c r="N387" s="203">
        <f t="shared" si="70"/>
        <v>33994993.819999993</v>
      </c>
      <c r="O387" s="6"/>
      <c r="P387" s="6"/>
      <c r="Q387" s="6"/>
      <c r="R387" s="6" t="str">
        <f>'LDC Info'!$E$14 &amp; B387</f>
        <v>Hydro Ottawa Limited1930</v>
      </c>
      <c r="S387" s="6"/>
      <c r="T387" s="6"/>
      <c r="U387" s="6"/>
      <c r="V387" s="6"/>
      <c r="W387" s="6"/>
      <c r="X387" s="6"/>
      <c r="Y387" s="6"/>
      <c r="Z387" s="6"/>
    </row>
    <row r="388" spans="1:26" ht="12.75" hidden="1" customHeight="1">
      <c r="A388" s="177">
        <v>8</v>
      </c>
      <c r="B388" s="177">
        <v>1935</v>
      </c>
      <c r="C388" s="202" t="s">
        <v>344</v>
      </c>
      <c r="D388" s="203">
        <f t="shared" si="66"/>
        <v>696752</v>
      </c>
      <c r="E388" s="204"/>
      <c r="F388" s="204"/>
      <c r="G388" s="203">
        <f t="shared" si="67"/>
        <v>696752</v>
      </c>
      <c r="H388" s="203">
        <v>0</v>
      </c>
      <c r="I388" s="206"/>
      <c r="J388" s="205">
        <f t="shared" si="68"/>
        <v>-687234.58000000007</v>
      </c>
      <c r="K388" s="204"/>
      <c r="L388" s="204"/>
      <c r="M388" s="203">
        <f t="shared" si="69"/>
        <v>-687234.58000000007</v>
      </c>
      <c r="N388" s="203">
        <f t="shared" si="70"/>
        <v>9517.4199999999255</v>
      </c>
      <c r="O388" s="6"/>
      <c r="P388" s="6"/>
      <c r="Q388" s="6"/>
      <c r="R388" s="6" t="str">
        <f>'LDC Info'!$E$14 &amp; B388</f>
        <v>Hydro Ottawa Limited1935</v>
      </c>
      <c r="S388" s="6"/>
      <c r="T388" s="6"/>
      <c r="U388" s="6"/>
      <c r="V388" s="6"/>
      <c r="W388" s="6"/>
      <c r="X388" s="6"/>
      <c r="Y388" s="6"/>
      <c r="Z388" s="6"/>
    </row>
    <row r="389" spans="1:26" ht="12.75" hidden="1" customHeight="1">
      <c r="A389" s="177">
        <v>8</v>
      </c>
      <c r="B389" s="177">
        <v>1940</v>
      </c>
      <c r="C389" s="202" t="s">
        <v>345</v>
      </c>
      <c r="D389" s="203">
        <f t="shared" si="66"/>
        <v>13768559.76</v>
      </c>
      <c r="E389" s="204"/>
      <c r="F389" s="204"/>
      <c r="G389" s="203">
        <f t="shared" si="67"/>
        <v>13768559.76</v>
      </c>
      <c r="H389" s="203">
        <v>0</v>
      </c>
      <c r="I389" s="206"/>
      <c r="J389" s="205">
        <f t="shared" si="68"/>
        <v>-7953104.1099999994</v>
      </c>
      <c r="K389" s="204"/>
      <c r="L389" s="204"/>
      <c r="M389" s="203">
        <f t="shared" si="69"/>
        <v>-7953104.1099999994</v>
      </c>
      <c r="N389" s="203">
        <f t="shared" si="70"/>
        <v>5815455.6500000004</v>
      </c>
      <c r="O389" s="6"/>
      <c r="P389" s="6"/>
      <c r="Q389" s="6"/>
      <c r="R389" s="6" t="str">
        <f>'LDC Info'!$E$14 &amp; B389</f>
        <v>Hydro Ottawa Limited1940</v>
      </c>
      <c r="S389" s="6"/>
      <c r="T389" s="6"/>
      <c r="U389" s="6"/>
      <c r="V389" s="6"/>
      <c r="W389" s="6"/>
      <c r="X389" s="6"/>
      <c r="Y389" s="6"/>
      <c r="Z389" s="6"/>
    </row>
    <row r="390" spans="1:26" ht="12.75" hidden="1" customHeight="1">
      <c r="A390" s="177">
        <v>8</v>
      </c>
      <c r="B390" s="177">
        <v>1945</v>
      </c>
      <c r="C390" s="202" t="s">
        <v>346</v>
      </c>
      <c r="D390" s="203">
        <f t="shared" si="66"/>
        <v>359467</v>
      </c>
      <c r="E390" s="204"/>
      <c r="F390" s="204"/>
      <c r="G390" s="203">
        <f t="shared" si="67"/>
        <v>359467</v>
      </c>
      <c r="H390" s="203">
        <v>0</v>
      </c>
      <c r="I390" s="206"/>
      <c r="J390" s="205">
        <f t="shared" si="68"/>
        <v>-276967.23</v>
      </c>
      <c r="K390" s="204"/>
      <c r="L390" s="204"/>
      <c r="M390" s="203">
        <f t="shared" si="69"/>
        <v>-276967.23</v>
      </c>
      <c r="N390" s="203">
        <f t="shared" si="70"/>
        <v>82499.770000000019</v>
      </c>
      <c r="O390" s="6"/>
      <c r="P390" s="6"/>
      <c r="Q390" s="6"/>
      <c r="R390" s="6" t="str">
        <f>'LDC Info'!$E$14 &amp; B390</f>
        <v>Hydro Ottawa Limited1945</v>
      </c>
      <c r="S390" s="6"/>
      <c r="T390" s="6"/>
      <c r="U390" s="6"/>
      <c r="V390" s="6"/>
      <c r="W390" s="6"/>
      <c r="X390" s="6"/>
      <c r="Y390" s="6"/>
      <c r="Z390" s="6"/>
    </row>
    <row r="391" spans="1:26" ht="12.75" hidden="1" customHeight="1">
      <c r="A391" s="177">
        <v>8</v>
      </c>
      <c r="B391" s="177">
        <v>1950</v>
      </c>
      <c r="C391" s="202" t="s">
        <v>347</v>
      </c>
      <c r="D391" s="203">
        <f t="shared" si="66"/>
        <v>5553500.3199999994</v>
      </c>
      <c r="E391" s="204"/>
      <c r="F391" s="204"/>
      <c r="G391" s="203">
        <f t="shared" si="67"/>
        <v>5553500.3199999994</v>
      </c>
      <c r="H391" s="203">
        <v>0</v>
      </c>
      <c r="I391" s="206"/>
      <c r="J391" s="205">
        <f t="shared" si="68"/>
        <v>-2253097.27</v>
      </c>
      <c r="K391" s="204"/>
      <c r="L391" s="204"/>
      <c r="M391" s="203">
        <f t="shared" si="69"/>
        <v>-2253097.27</v>
      </c>
      <c r="N391" s="203">
        <f t="shared" si="70"/>
        <v>3300403.0499999993</v>
      </c>
      <c r="O391" s="6"/>
      <c r="P391" s="6"/>
      <c r="Q391" s="6"/>
      <c r="R391" s="6" t="str">
        <f>'LDC Info'!$E$14 &amp; B391</f>
        <v>Hydro Ottawa Limited1950</v>
      </c>
      <c r="S391" s="6"/>
      <c r="T391" s="6"/>
      <c r="U391" s="6"/>
      <c r="V391" s="6"/>
      <c r="W391" s="6"/>
      <c r="X391" s="6"/>
      <c r="Y391" s="6"/>
      <c r="Z391" s="6"/>
    </row>
    <row r="392" spans="1:26" ht="12.75" hidden="1" customHeight="1">
      <c r="A392" s="177">
        <v>8</v>
      </c>
      <c r="B392" s="177">
        <v>1955</v>
      </c>
      <c r="C392" s="202" t="s">
        <v>348</v>
      </c>
      <c r="D392" s="203">
        <f t="shared" si="66"/>
        <v>32574870.989999998</v>
      </c>
      <c r="E392" s="204"/>
      <c r="F392" s="204"/>
      <c r="G392" s="203">
        <f t="shared" si="67"/>
        <v>32574870.989999998</v>
      </c>
      <c r="H392" s="203">
        <v>0</v>
      </c>
      <c r="I392" s="206"/>
      <c r="J392" s="205">
        <f t="shared" si="68"/>
        <v>-16587779.18</v>
      </c>
      <c r="K392" s="204"/>
      <c r="L392" s="204"/>
      <c r="M392" s="203">
        <f t="shared" si="69"/>
        <v>-16587779.18</v>
      </c>
      <c r="N392" s="203">
        <f t="shared" si="70"/>
        <v>15987091.809999999</v>
      </c>
      <c r="O392" s="6"/>
      <c r="P392" s="6"/>
      <c r="Q392" s="6"/>
      <c r="R392" s="6" t="str">
        <f>'LDC Info'!$E$14 &amp; B392</f>
        <v>Hydro Ottawa Limited1955</v>
      </c>
      <c r="S392" s="6"/>
      <c r="T392" s="6"/>
      <c r="U392" s="6"/>
      <c r="V392" s="6"/>
      <c r="W392" s="6"/>
      <c r="X392" s="6"/>
      <c r="Y392" s="6"/>
      <c r="Z392" s="6"/>
    </row>
    <row r="393" spans="1:26" ht="12.75" hidden="1" customHeight="1">
      <c r="A393" s="177">
        <v>8</v>
      </c>
      <c r="B393" s="177">
        <v>1955</v>
      </c>
      <c r="C393" s="202" t="s">
        <v>349</v>
      </c>
      <c r="D393" s="203">
        <f t="shared" si="66"/>
        <v>0</v>
      </c>
      <c r="E393" s="204"/>
      <c r="F393" s="204"/>
      <c r="G393" s="203">
        <f t="shared" si="67"/>
        <v>0</v>
      </c>
      <c r="H393" s="203">
        <v>0</v>
      </c>
      <c r="I393" s="206"/>
      <c r="J393" s="205">
        <f t="shared" si="68"/>
        <v>0</v>
      </c>
      <c r="K393" s="204"/>
      <c r="L393" s="204"/>
      <c r="M393" s="203">
        <f t="shared" si="69"/>
        <v>0</v>
      </c>
      <c r="N393" s="203">
        <f t="shared" si="70"/>
        <v>0</v>
      </c>
      <c r="O393" s="6"/>
      <c r="P393" s="6"/>
      <c r="Q393" s="6"/>
      <c r="R393" s="6" t="str">
        <f>'LDC Info'!$E$14 &amp; B393</f>
        <v>Hydro Ottawa Limited1955</v>
      </c>
      <c r="S393" s="6"/>
      <c r="T393" s="6"/>
      <c r="U393" s="6"/>
      <c r="V393" s="6"/>
      <c r="W393" s="6"/>
      <c r="X393" s="6"/>
      <c r="Y393" s="6"/>
      <c r="Z393" s="6"/>
    </row>
    <row r="394" spans="1:26" ht="12.75" hidden="1" customHeight="1">
      <c r="A394" s="177">
        <v>8</v>
      </c>
      <c r="B394" s="177">
        <v>1960</v>
      </c>
      <c r="C394" s="202" t="s">
        <v>350</v>
      </c>
      <c r="D394" s="203">
        <f t="shared" si="66"/>
        <v>992120.8</v>
      </c>
      <c r="E394" s="204"/>
      <c r="F394" s="204"/>
      <c r="G394" s="203">
        <f t="shared" si="67"/>
        <v>992120.8</v>
      </c>
      <c r="H394" s="203">
        <v>0</v>
      </c>
      <c r="I394" s="206"/>
      <c r="J394" s="205">
        <f t="shared" si="68"/>
        <v>-442250.14</v>
      </c>
      <c r="K394" s="204"/>
      <c r="L394" s="204"/>
      <c r="M394" s="203">
        <f t="shared" si="69"/>
        <v>-442250.14</v>
      </c>
      <c r="N394" s="203">
        <f t="shared" si="70"/>
        <v>549870.66</v>
      </c>
      <c r="O394" s="6"/>
      <c r="P394" s="6"/>
      <c r="Q394" s="6"/>
      <c r="R394" s="6" t="str">
        <f>'LDC Info'!$E$14 &amp; B394</f>
        <v>Hydro Ottawa Limited1960</v>
      </c>
      <c r="S394" s="6"/>
      <c r="T394" s="6"/>
      <c r="U394" s="6"/>
      <c r="V394" s="6"/>
      <c r="W394" s="6"/>
      <c r="X394" s="6"/>
      <c r="Y394" s="6"/>
      <c r="Z394" s="6"/>
    </row>
    <row r="395" spans="1:26" ht="12.75" hidden="1" customHeight="1">
      <c r="A395" s="160">
        <v>47</v>
      </c>
      <c r="B395" s="177">
        <v>1970</v>
      </c>
      <c r="C395" s="202" t="s">
        <v>351</v>
      </c>
      <c r="D395" s="203">
        <f t="shared" si="66"/>
        <v>0</v>
      </c>
      <c r="E395" s="204"/>
      <c r="F395" s="204"/>
      <c r="G395" s="203">
        <f t="shared" si="67"/>
        <v>0</v>
      </c>
      <c r="H395" s="203">
        <v>0</v>
      </c>
      <c r="I395" s="206"/>
      <c r="J395" s="205">
        <f t="shared" si="68"/>
        <v>0</v>
      </c>
      <c r="K395" s="204"/>
      <c r="L395" s="204"/>
      <c r="M395" s="203">
        <f t="shared" si="69"/>
        <v>0</v>
      </c>
      <c r="N395" s="203">
        <f t="shared" si="70"/>
        <v>0</v>
      </c>
      <c r="O395" s="6"/>
      <c r="P395" s="6"/>
      <c r="Q395" s="6"/>
      <c r="R395" s="6" t="str">
        <f>'LDC Info'!$E$14 &amp; B395</f>
        <v>Hydro Ottawa Limited1970</v>
      </c>
      <c r="S395" s="6"/>
      <c r="T395" s="6"/>
      <c r="U395" s="6"/>
      <c r="V395" s="6"/>
      <c r="W395" s="6"/>
      <c r="X395" s="6"/>
      <c r="Y395" s="6"/>
      <c r="Z395" s="6"/>
    </row>
    <row r="396" spans="1:26" ht="12.75" hidden="1" customHeight="1">
      <c r="A396" s="177">
        <v>47</v>
      </c>
      <c r="B396" s="177">
        <v>1975</v>
      </c>
      <c r="C396" s="202" t="s">
        <v>352</v>
      </c>
      <c r="D396" s="203">
        <f t="shared" si="66"/>
        <v>0</v>
      </c>
      <c r="E396" s="204"/>
      <c r="F396" s="204"/>
      <c r="G396" s="203">
        <f t="shared" si="67"/>
        <v>0</v>
      </c>
      <c r="H396" s="203">
        <v>0</v>
      </c>
      <c r="I396" s="206"/>
      <c r="J396" s="205">
        <f t="shared" si="68"/>
        <v>0</v>
      </c>
      <c r="K396" s="204"/>
      <c r="L396" s="204"/>
      <c r="M396" s="203">
        <f t="shared" si="69"/>
        <v>0</v>
      </c>
      <c r="N396" s="203">
        <f t="shared" si="70"/>
        <v>0</v>
      </c>
      <c r="O396" s="6"/>
      <c r="P396" s="6"/>
      <c r="Q396" s="6"/>
      <c r="R396" s="6" t="str">
        <f>'LDC Info'!$E$14 &amp; B396</f>
        <v>Hydro Ottawa Limited1975</v>
      </c>
      <c r="S396" s="6"/>
      <c r="T396" s="6"/>
      <c r="U396" s="6"/>
      <c r="V396" s="6"/>
      <c r="W396" s="6"/>
      <c r="X396" s="6"/>
      <c r="Y396" s="6"/>
      <c r="Z396" s="6"/>
    </row>
    <row r="397" spans="1:26" ht="12.75" hidden="1" customHeight="1">
      <c r="A397" s="177">
        <v>47</v>
      </c>
      <c r="B397" s="177">
        <v>1980</v>
      </c>
      <c r="C397" s="202" t="s">
        <v>353</v>
      </c>
      <c r="D397" s="203">
        <f t="shared" si="66"/>
        <v>44743797.499999993</v>
      </c>
      <c r="E397" s="204"/>
      <c r="F397" s="204"/>
      <c r="G397" s="203">
        <f t="shared" si="67"/>
        <v>44743797.499999993</v>
      </c>
      <c r="H397" s="203">
        <v>0</v>
      </c>
      <c r="I397" s="206"/>
      <c r="J397" s="205">
        <f t="shared" si="68"/>
        <v>-23696481.619999997</v>
      </c>
      <c r="K397" s="204"/>
      <c r="L397" s="204"/>
      <c r="M397" s="203">
        <f t="shared" si="69"/>
        <v>-23696481.619999997</v>
      </c>
      <c r="N397" s="203">
        <f t="shared" si="70"/>
        <v>21047315.879999995</v>
      </c>
      <c r="O397" s="6"/>
      <c r="P397" s="6"/>
      <c r="Q397" s="6"/>
      <c r="R397" s="6" t="str">
        <f>'LDC Info'!$E$14 &amp; B397</f>
        <v>Hydro Ottawa Limited1980</v>
      </c>
      <c r="S397" s="6"/>
      <c r="T397" s="6"/>
      <c r="U397" s="6"/>
      <c r="V397" s="6"/>
      <c r="W397" s="6"/>
      <c r="X397" s="6"/>
      <c r="Y397" s="6"/>
      <c r="Z397" s="6"/>
    </row>
    <row r="398" spans="1:26" ht="12.75" hidden="1" customHeight="1">
      <c r="A398" s="177">
        <v>47</v>
      </c>
      <c r="B398" s="177">
        <v>1985</v>
      </c>
      <c r="C398" s="202" t="s">
        <v>354</v>
      </c>
      <c r="D398" s="203">
        <f t="shared" si="66"/>
        <v>900</v>
      </c>
      <c r="E398" s="204"/>
      <c r="F398" s="204"/>
      <c r="G398" s="203">
        <f t="shared" si="67"/>
        <v>900</v>
      </c>
      <c r="H398" s="203">
        <v>0</v>
      </c>
      <c r="I398" s="206"/>
      <c r="J398" s="205">
        <f t="shared" si="68"/>
        <v>-900</v>
      </c>
      <c r="K398" s="204"/>
      <c r="L398" s="204"/>
      <c r="M398" s="203">
        <f t="shared" si="69"/>
        <v>-900</v>
      </c>
      <c r="N398" s="203">
        <f t="shared" si="70"/>
        <v>0</v>
      </c>
      <c r="O398" s="6"/>
      <c r="P398" s="6"/>
      <c r="Q398" s="6"/>
      <c r="R398" s="6" t="str">
        <f>'LDC Info'!$E$14 &amp; B398</f>
        <v>Hydro Ottawa Limited1985</v>
      </c>
      <c r="S398" s="6"/>
      <c r="T398" s="6"/>
      <c r="U398" s="6"/>
      <c r="V398" s="6"/>
      <c r="W398" s="6"/>
      <c r="X398" s="6"/>
      <c r="Y398" s="6"/>
      <c r="Z398" s="6"/>
    </row>
    <row r="399" spans="1:26" ht="12.75" hidden="1" customHeight="1">
      <c r="A399" s="160">
        <v>47</v>
      </c>
      <c r="B399" s="177">
        <v>1990</v>
      </c>
      <c r="C399" s="207" t="s">
        <v>355</v>
      </c>
      <c r="D399" s="203">
        <f t="shared" si="66"/>
        <v>0</v>
      </c>
      <c r="E399" s="204"/>
      <c r="F399" s="204"/>
      <c r="G399" s="203">
        <f t="shared" si="67"/>
        <v>0</v>
      </c>
      <c r="H399" s="203">
        <v>0</v>
      </c>
      <c r="I399" s="206"/>
      <c r="J399" s="205">
        <f t="shared" si="68"/>
        <v>0</v>
      </c>
      <c r="K399" s="204"/>
      <c r="L399" s="204"/>
      <c r="M399" s="203">
        <f t="shared" si="69"/>
        <v>0</v>
      </c>
      <c r="N399" s="203">
        <f t="shared" si="70"/>
        <v>0</v>
      </c>
      <c r="O399" s="6"/>
      <c r="P399" s="6"/>
      <c r="Q399" s="6"/>
      <c r="R399" s="6" t="str">
        <f>'LDC Info'!$E$14 &amp; B399</f>
        <v>Hydro Ottawa Limited1990</v>
      </c>
      <c r="S399" s="6"/>
      <c r="T399" s="6"/>
      <c r="U399" s="6"/>
      <c r="V399" s="6"/>
      <c r="W399" s="6"/>
      <c r="X399" s="6"/>
      <c r="Y399" s="6"/>
      <c r="Z399" s="6"/>
    </row>
    <row r="400" spans="1:26" ht="12.75" hidden="1" customHeight="1">
      <c r="A400" s="177">
        <v>47</v>
      </c>
      <c r="B400" s="177">
        <v>1995</v>
      </c>
      <c r="C400" s="202" t="s">
        <v>356</v>
      </c>
      <c r="D400" s="203">
        <f t="shared" si="66"/>
        <v>0</v>
      </c>
      <c r="E400" s="204"/>
      <c r="F400" s="204"/>
      <c r="G400" s="203">
        <f t="shared" si="67"/>
        <v>0</v>
      </c>
      <c r="H400" s="203">
        <v>0</v>
      </c>
      <c r="I400" s="206"/>
      <c r="J400" s="205">
        <f t="shared" si="68"/>
        <v>0</v>
      </c>
      <c r="K400" s="204"/>
      <c r="L400" s="204"/>
      <c r="M400" s="203">
        <f t="shared" si="69"/>
        <v>0</v>
      </c>
      <c r="N400" s="203">
        <f t="shared" si="70"/>
        <v>0</v>
      </c>
      <c r="O400" s="6"/>
      <c r="P400" s="6"/>
      <c r="Q400" s="6"/>
      <c r="R400" s="6" t="str">
        <f>'LDC Info'!$E$14 &amp; B400</f>
        <v>Hydro Ottawa Limited1995</v>
      </c>
      <c r="S400" s="6"/>
      <c r="T400" s="6"/>
      <c r="U400" s="6"/>
      <c r="V400" s="6"/>
      <c r="W400" s="6"/>
      <c r="X400" s="6"/>
      <c r="Y400" s="6"/>
      <c r="Z400" s="6"/>
    </row>
    <row r="401" spans="1:26" ht="12.75" hidden="1" customHeight="1">
      <c r="A401" s="177">
        <v>47</v>
      </c>
      <c r="B401" s="177">
        <v>2440</v>
      </c>
      <c r="C401" s="202" t="s">
        <v>435</v>
      </c>
      <c r="D401" s="203">
        <f t="shared" si="66"/>
        <v>-727928302.2299999</v>
      </c>
      <c r="E401" s="204"/>
      <c r="F401" s="204"/>
      <c r="G401" s="203">
        <f t="shared" si="67"/>
        <v>-727928302.2299999</v>
      </c>
      <c r="H401" s="203">
        <v>0</v>
      </c>
      <c r="I401" s="6"/>
      <c r="J401" s="205">
        <f t="shared" si="68"/>
        <v>138465674.96000001</v>
      </c>
      <c r="K401" s="204"/>
      <c r="L401" s="204"/>
      <c r="M401" s="203">
        <f t="shared" si="69"/>
        <v>138465674.96000001</v>
      </c>
      <c r="N401" s="203">
        <f t="shared" si="70"/>
        <v>-589462627.26999986</v>
      </c>
      <c r="O401" s="6"/>
      <c r="P401" s="6"/>
      <c r="Q401" s="6"/>
      <c r="R401" s="6" t="str">
        <f>'LDC Info'!$E$14 &amp; B401</f>
        <v>Hydro Ottawa Limited2440</v>
      </c>
      <c r="S401" s="6"/>
      <c r="T401" s="6"/>
      <c r="U401" s="6"/>
      <c r="V401" s="6"/>
      <c r="W401" s="6"/>
      <c r="X401" s="6"/>
      <c r="Y401" s="6"/>
      <c r="Z401" s="6"/>
    </row>
    <row r="402" spans="1:26" ht="12.75" hidden="1" customHeight="1">
      <c r="A402" s="184"/>
      <c r="B402" s="184">
        <v>2005</v>
      </c>
      <c r="C402" s="2" t="s">
        <v>436</v>
      </c>
      <c r="D402" s="203">
        <f t="shared" si="66"/>
        <v>0</v>
      </c>
      <c r="E402" s="208"/>
      <c r="F402" s="208"/>
      <c r="G402" s="203">
        <f t="shared" si="67"/>
        <v>0</v>
      </c>
      <c r="H402" s="203">
        <v>0</v>
      </c>
      <c r="I402" s="6"/>
      <c r="J402" s="205">
        <f t="shared" si="68"/>
        <v>0</v>
      </c>
      <c r="K402" s="208"/>
      <c r="L402" s="208"/>
      <c r="M402" s="203">
        <f t="shared" si="69"/>
        <v>0</v>
      </c>
      <c r="N402" s="203">
        <f t="shared" si="70"/>
        <v>0</v>
      </c>
      <c r="O402" s="6"/>
      <c r="P402" s="6"/>
      <c r="Q402" s="6"/>
      <c r="R402" s="6" t="str">
        <f>'LDC Info'!$E$14 &amp; B402</f>
        <v>Hydro Ottawa Limited2005</v>
      </c>
      <c r="S402" s="6"/>
      <c r="T402" s="6"/>
      <c r="U402" s="6"/>
      <c r="V402" s="6"/>
      <c r="W402" s="6"/>
      <c r="X402" s="6"/>
      <c r="Y402" s="6"/>
      <c r="Z402" s="6"/>
    </row>
    <row r="403" spans="1:26" ht="12.75" hidden="1" customHeight="1">
      <c r="A403" s="184"/>
      <c r="B403" s="184"/>
      <c r="C403" s="209" t="s">
        <v>114</v>
      </c>
      <c r="D403" s="210">
        <f t="shared" ref="D403:H403" si="71">SUM(D362:D402)</f>
        <v>3164323942.8400002</v>
      </c>
      <c r="E403" s="210">
        <f t="shared" si="71"/>
        <v>0</v>
      </c>
      <c r="F403" s="210">
        <f t="shared" si="71"/>
        <v>0</v>
      </c>
      <c r="G403" s="210">
        <f t="shared" si="71"/>
        <v>3164323942.8400002</v>
      </c>
      <c r="H403" s="210">
        <f t="shared" si="71"/>
        <v>0</v>
      </c>
      <c r="I403" s="210"/>
      <c r="J403" s="210">
        <f t="shared" ref="J403:N403" si="72">SUM(J362:J402)</f>
        <v>-935265221.65999997</v>
      </c>
      <c r="K403" s="210">
        <f t="shared" si="72"/>
        <v>0</v>
      </c>
      <c r="L403" s="210">
        <f t="shared" si="72"/>
        <v>0</v>
      </c>
      <c r="M403" s="210">
        <f t="shared" si="72"/>
        <v>-935265221.65999997</v>
      </c>
      <c r="N403" s="210">
        <f t="shared" si="72"/>
        <v>2229058721.1799998</v>
      </c>
      <c r="O403" s="6"/>
      <c r="P403" s="6"/>
      <c r="Q403" s="6"/>
      <c r="R403" s="6"/>
      <c r="S403" s="6"/>
      <c r="T403" s="6"/>
      <c r="U403" s="6"/>
      <c r="V403" s="6"/>
      <c r="W403" s="6"/>
      <c r="X403" s="6"/>
      <c r="Y403" s="6"/>
      <c r="Z403" s="6"/>
    </row>
    <row r="404" spans="1:26" ht="12.75" hidden="1" customHeight="1">
      <c r="A404" s="184"/>
      <c r="B404" s="184"/>
      <c r="C404" s="211" t="s">
        <v>437</v>
      </c>
      <c r="D404" s="208"/>
      <c r="E404" s="208"/>
      <c r="F404" s="208"/>
      <c r="G404" s="203">
        <f t="shared" ref="G404:G405" si="73">D404+E404+F404</f>
        <v>0</v>
      </c>
      <c r="H404" s="203"/>
      <c r="I404" s="6"/>
      <c r="J404" s="208"/>
      <c r="K404" s="208"/>
      <c r="L404" s="208"/>
      <c r="M404" s="203">
        <f t="shared" ref="M404:M405" si="74">J404+K404+L404</f>
        <v>0</v>
      </c>
      <c r="N404" s="203">
        <f t="shared" ref="N404:N405" si="75">G404+M404</f>
        <v>0</v>
      </c>
      <c r="O404" s="6"/>
      <c r="P404" s="6"/>
      <c r="Q404" s="6"/>
      <c r="R404" s="6"/>
      <c r="S404" s="6"/>
      <c r="T404" s="6"/>
      <c r="U404" s="6"/>
      <c r="V404" s="6"/>
      <c r="W404" s="6"/>
      <c r="X404" s="6"/>
      <c r="Y404" s="6"/>
      <c r="Z404" s="6"/>
    </row>
    <row r="405" spans="1:26" ht="12.75" hidden="1" customHeight="1">
      <c r="A405" s="184"/>
      <c r="B405" s="184"/>
      <c r="C405" s="212" t="s">
        <v>438</v>
      </c>
      <c r="D405" s="208"/>
      <c r="E405" s="208"/>
      <c r="F405" s="208"/>
      <c r="G405" s="203">
        <f t="shared" si="73"/>
        <v>0</v>
      </c>
      <c r="H405" s="203"/>
      <c r="I405" s="6"/>
      <c r="J405" s="208"/>
      <c r="K405" s="208"/>
      <c r="L405" s="208"/>
      <c r="M405" s="203">
        <f t="shared" si="74"/>
        <v>0</v>
      </c>
      <c r="N405" s="203">
        <f t="shared" si="75"/>
        <v>0</v>
      </c>
      <c r="O405" s="6"/>
      <c r="P405" s="6"/>
      <c r="Q405" s="6"/>
      <c r="R405" s="6"/>
      <c r="S405" s="6"/>
      <c r="T405" s="6"/>
      <c r="U405" s="6"/>
      <c r="V405" s="6"/>
      <c r="W405" s="6"/>
      <c r="X405" s="6"/>
      <c r="Y405" s="6"/>
      <c r="Z405" s="6"/>
    </row>
    <row r="406" spans="1:26" ht="12.75" hidden="1" customHeight="1">
      <c r="A406" s="184"/>
      <c r="B406" s="184"/>
      <c r="C406" s="209" t="s">
        <v>361</v>
      </c>
      <c r="D406" s="210">
        <f t="shared" ref="D406:G406" si="76">SUM(D403:D405)</f>
        <v>3164323942.8400002</v>
      </c>
      <c r="E406" s="210">
        <f t="shared" si="76"/>
        <v>0</v>
      </c>
      <c r="F406" s="210">
        <f t="shared" si="76"/>
        <v>0</v>
      </c>
      <c r="G406" s="210">
        <f t="shared" si="76"/>
        <v>3164323942.8400002</v>
      </c>
      <c r="H406" s="203"/>
      <c r="I406" s="210"/>
      <c r="J406" s="210">
        <f t="shared" ref="J406:N406" si="77">SUM(J403:J405)</f>
        <v>-935265221.65999997</v>
      </c>
      <c r="K406" s="210">
        <f t="shared" si="77"/>
        <v>0</v>
      </c>
      <c r="L406" s="210">
        <f t="shared" si="77"/>
        <v>0</v>
      </c>
      <c r="M406" s="210">
        <f t="shared" si="77"/>
        <v>-935265221.65999997</v>
      </c>
      <c r="N406" s="210">
        <f t="shared" si="77"/>
        <v>2229058721.1799998</v>
      </c>
      <c r="O406" s="6"/>
      <c r="P406" s="6"/>
      <c r="Q406" s="6"/>
      <c r="R406" s="6"/>
      <c r="S406" s="6"/>
      <c r="T406" s="6"/>
      <c r="U406" s="6"/>
      <c r="V406" s="6"/>
      <c r="W406" s="6"/>
      <c r="X406" s="6"/>
      <c r="Y406" s="6"/>
      <c r="Z406" s="6"/>
    </row>
    <row r="407" spans="1:26" ht="12.75" hidden="1" customHeight="1">
      <c r="A407" s="184"/>
      <c r="B407" s="184"/>
      <c r="C407" s="193" t="s">
        <v>362</v>
      </c>
      <c r="D407" s="204"/>
      <c r="E407" s="204"/>
      <c r="F407" s="204"/>
      <c r="G407" s="203">
        <f>D407+E407+F407</f>
        <v>0</v>
      </c>
      <c r="H407" s="203">
        <v>0</v>
      </c>
      <c r="I407" s="206"/>
      <c r="J407" s="6"/>
      <c r="K407" s="6"/>
      <c r="L407" s="6"/>
      <c r="M407" s="203">
        <f>J407+K407+L407</f>
        <v>0</v>
      </c>
      <c r="N407" s="203">
        <f>G407+M407</f>
        <v>0</v>
      </c>
      <c r="O407" s="6"/>
      <c r="P407" s="6"/>
      <c r="Q407" s="6"/>
      <c r="R407" s="6"/>
      <c r="S407" s="6"/>
      <c r="T407" s="6"/>
      <c r="U407" s="6"/>
      <c r="V407" s="6"/>
      <c r="W407" s="6"/>
      <c r="X407" s="6"/>
      <c r="Y407" s="6"/>
      <c r="Z407" s="6"/>
    </row>
    <row r="408" spans="1:26" ht="12.75" hidden="1" customHeight="1">
      <c r="A408" s="184"/>
      <c r="B408" s="184"/>
      <c r="C408" s="193" t="s">
        <v>363</v>
      </c>
      <c r="D408" s="210">
        <f t="shared" ref="D408:N408" si="78">SUM(D406:D407)</f>
        <v>3164323942.8400002</v>
      </c>
      <c r="E408" s="210">
        <f t="shared" si="78"/>
        <v>0</v>
      </c>
      <c r="F408" s="210">
        <f t="shared" si="78"/>
        <v>0</v>
      </c>
      <c r="G408" s="210">
        <f t="shared" si="78"/>
        <v>3164323942.8400002</v>
      </c>
      <c r="H408" s="210">
        <f t="shared" si="78"/>
        <v>0</v>
      </c>
      <c r="I408" s="210">
        <f t="shared" si="78"/>
        <v>0</v>
      </c>
      <c r="J408" s="210">
        <f t="shared" si="78"/>
        <v>-935265221.65999997</v>
      </c>
      <c r="K408" s="210">
        <f t="shared" si="78"/>
        <v>0</v>
      </c>
      <c r="L408" s="210">
        <f t="shared" si="78"/>
        <v>0</v>
      </c>
      <c r="M408" s="210">
        <f t="shared" si="78"/>
        <v>-935265221.65999997</v>
      </c>
      <c r="N408" s="210">
        <f t="shared" si="78"/>
        <v>2229058721.1799998</v>
      </c>
      <c r="O408" s="6"/>
      <c r="P408" s="6"/>
      <c r="Q408" s="6"/>
      <c r="R408" s="6"/>
      <c r="S408" s="6"/>
      <c r="T408" s="6"/>
      <c r="U408" s="6"/>
      <c r="V408" s="6"/>
      <c r="W408" s="6"/>
      <c r="X408" s="6"/>
      <c r="Y408" s="6"/>
      <c r="Z408" s="6"/>
    </row>
    <row r="409" spans="1:26" ht="12.75" hidden="1" customHeight="1">
      <c r="A409" s="184"/>
      <c r="B409" s="184"/>
      <c r="C409" s="683" t="s">
        <v>439</v>
      </c>
      <c r="D409" s="656"/>
      <c r="E409" s="656"/>
      <c r="F409" s="656"/>
      <c r="G409" s="656"/>
      <c r="H409" s="656"/>
      <c r="I409" s="656"/>
      <c r="J409" s="657"/>
      <c r="K409" s="208"/>
      <c r="L409" s="6"/>
      <c r="M409" s="214"/>
      <c r="N409" s="214"/>
      <c r="O409" s="6"/>
      <c r="P409" s="6"/>
      <c r="Q409" s="6"/>
      <c r="R409" s="6"/>
      <c r="S409" s="6"/>
      <c r="T409" s="6"/>
      <c r="U409" s="6"/>
      <c r="V409" s="6"/>
      <c r="W409" s="6"/>
      <c r="X409" s="6"/>
      <c r="Y409" s="6"/>
      <c r="Z409" s="6"/>
    </row>
    <row r="410" spans="1:26" ht="12.75" hidden="1" customHeight="1">
      <c r="A410" s="184"/>
      <c r="B410" s="184"/>
      <c r="C410" s="683" t="s">
        <v>144</v>
      </c>
      <c r="D410" s="656"/>
      <c r="E410" s="656"/>
      <c r="F410" s="656"/>
      <c r="G410" s="656"/>
      <c r="H410" s="656"/>
      <c r="I410" s="656"/>
      <c r="J410" s="657"/>
      <c r="K410" s="210">
        <f>K408+K409</f>
        <v>0</v>
      </c>
      <c r="L410" s="6"/>
      <c r="M410" s="214"/>
      <c r="N410" s="214"/>
      <c r="O410" s="6"/>
      <c r="P410" s="6"/>
      <c r="Q410" s="6"/>
      <c r="R410" s="6"/>
      <c r="S410" s="6"/>
      <c r="T410" s="6"/>
      <c r="U410" s="6"/>
      <c r="V410" s="6"/>
      <c r="W410" s="6"/>
      <c r="X410" s="6"/>
      <c r="Y410" s="6"/>
      <c r="Z410" s="6"/>
    </row>
    <row r="411" spans="1:26" ht="12.75" hidden="1" customHeight="1">
      <c r="A411" s="160"/>
      <c r="B411" s="160"/>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hidden="1" customHeight="1">
      <c r="A412" s="160"/>
      <c r="B412" s="160"/>
      <c r="C412" s="6"/>
      <c r="D412" s="6"/>
      <c r="E412" s="6"/>
      <c r="F412" s="6"/>
      <c r="G412" s="6"/>
      <c r="H412" s="6"/>
      <c r="I412" s="6"/>
      <c r="J412" s="6" t="s">
        <v>440</v>
      </c>
      <c r="K412" s="6"/>
      <c r="L412" s="6"/>
      <c r="M412" s="6"/>
      <c r="N412" s="6"/>
      <c r="O412" s="6"/>
      <c r="P412" s="6"/>
      <c r="Q412" s="6"/>
      <c r="R412" s="6"/>
      <c r="S412" s="6"/>
      <c r="T412" s="6"/>
      <c r="U412" s="6"/>
      <c r="V412" s="6"/>
      <c r="W412" s="6"/>
      <c r="X412" s="6"/>
      <c r="Y412" s="6"/>
      <c r="Z412" s="6"/>
    </row>
    <row r="413" spans="1:26" ht="12.75" hidden="1" customHeight="1">
      <c r="A413" s="184">
        <v>10</v>
      </c>
      <c r="B413" s="184"/>
      <c r="C413" s="190" t="s">
        <v>366</v>
      </c>
      <c r="D413" s="191"/>
      <c r="E413" s="191"/>
      <c r="F413" s="191"/>
      <c r="G413" s="191"/>
      <c r="H413" s="191"/>
      <c r="I413" s="191"/>
      <c r="J413" s="191" t="s">
        <v>366</v>
      </c>
      <c r="K413" s="191"/>
      <c r="L413" s="192"/>
      <c r="M413" s="6"/>
      <c r="N413" s="6"/>
      <c r="O413" s="6"/>
      <c r="P413" s="6"/>
      <c r="Q413" s="6"/>
      <c r="R413" s="6"/>
      <c r="S413" s="6"/>
      <c r="T413" s="6"/>
      <c r="U413" s="6"/>
      <c r="V413" s="6"/>
      <c r="W413" s="6"/>
      <c r="X413" s="6"/>
      <c r="Y413" s="6"/>
      <c r="Z413" s="6"/>
    </row>
    <row r="414" spans="1:26" ht="12.75" hidden="1" customHeight="1">
      <c r="A414" s="184">
        <v>8</v>
      </c>
      <c r="B414" s="184"/>
      <c r="C414" s="190" t="s">
        <v>344</v>
      </c>
      <c r="D414" s="191"/>
      <c r="E414" s="191"/>
      <c r="F414" s="191"/>
      <c r="G414" s="191"/>
      <c r="H414" s="191"/>
      <c r="I414" s="191"/>
      <c r="J414" s="191" t="s">
        <v>344</v>
      </c>
      <c r="K414" s="191"/>
      <c r="L414" s="192"/>
      <c r="M414" s="6"/>
      <c r="N414" s="6"/>
      <c r="O414" s="6"/>
      <c r="P414" s="6"/>
      <c r="Q414" s="6"/>
      <c r="R414" s="6"/>
      <c r="S414" s="6"/>
      <c r="T414" s="6"/>
      <c r="U414" s="6"/>
      <c r="V414" s="6"/>
      <c r="W414" s="6"/>
      <c r="X414" s="6"/>
      <c r="Y414" s="6"/>
      <c r="Z414" s="6"/>
    </row>
    <row r="415" spans="1:26" ht="12.75" hidden="1" customHeight="1">
      <c r="A415" s="184">
        <v>47</v>
      </c>
      <c r="B415" s="184"/>
      <c r="C415" s="190" t="s">
        <v>367</v>
      </c>
      <c r="D415" s="191"/>
      <c r="E415" s="191"/>
      <c r="F415" s="191"/>
      <c r="G415" s="191"/>
      <c r="H415" s="191"/>
      <c r="I415" s="191"/>
      <c r="J415" s="191" t="s">
        <v>367</v>
      </c>
      <c r="K415" s="191"/>
      <c r="L415" s="192"/>
      <c r="M415" s="6"/>
      <c r="N415" s="6"/>
      <c r="O415" s="6"/>
      <c r="P415" s="6"/>
      <c r="Q415" s="6"/>
      <c r="R415" s="6"/>
      <c r="S415" s="6"/>
      <c r="T415" s="6"/>
      <c r="U415" s="6"/>
      <c r="V415" s="6"/>
      <c r="W415" s="6"/>
      <c r="X415" s="6"/>
      <c r="Y415" s="6"/>
      <c r="Z415" s="6"/>
    </row>
    <row r="416" spans="1:26" ht="12.75" hidden="1" customHeight="1">
      <c r="A416" s="160"/>
      <c r="B416" s="160"/>
      <c r="C416" s="6"/>
      <c r="D416" s="6"/>
      <c r="E416" s="6"/>
      <c r="F416" s="6"/>
      <c r="G416" s="6"/>
      <c r="H416" s="6"/>
      <c r="I416" s="6"/>
      <c r="J416" s="685" t="s">
        <v>368</v>
      </c>
      <c r="K416" s="656"/>
      <c r="L416" s="215">
        <f>K410-L413-L414-L415</f>
        <v>0</v>
      </c>
      <c r="M416" s="6"/>
      <c r="N416" s="6"/>
      <c r="O416" s="6"/>
      <c r="P416" s="6"/>
      <c r="Q416" s="6"/>
      <c r="R416" s="6"/>
      <c r="S416" s="6"/>
      <c r="T416" s="6"/>
      <c r="U416" s="6"/>
      <c r="V416" s="6"/>
      <c r="W416" s="6"/>
      <c r="X416" s="6"/>
      <c r="Y416" s="6"/>
      <c r="Z416" s="6"/>
    </row>
    <row r="417" spans="1:26" ht="12.75" hidden="1" customHeight="1">
      <c r="A417" s="160"/>
      <c r="B417" s="160"/>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hidden="1" customHeight="1">
      <c r="A418" s="160"/>
      <c r="B418" s="160"/>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hidden="1" customHeight="1">
      <c r="A419" s="160"/>
      <c r="B419" s="160"/>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hidden="1" customHeight="1">
      <c r="A420" s="160"/>
      <c r="B420" s="160"/>
      <c r="C420" s="6"/>
      <c r="D420" s="6"/>
      <c r="E420" s="32" t="s">
        <v>303</v>
      </c>
      <c r="F420" s="201" t="s">
        <v>426</v>
      </c>
      <c r="G420" s="6"/>
      <c r="H420" s="6"/>
      <c r="I420" s="6"/>
      <c r="J420" s="6"/>
      <c r="K420" s="6"/>
      <c r="L420" s="6"/>
      <c r="M420" s="6"/>
      <c r="N420" s="6"/>
      <c r="O420" s="6"/>
      <c r="P420" s="6"/>
      <c r="Q420" s="6"/>
      <c r="R420" s="6"/>
      <c r="S420" s="6"/>
      <c r="T420" s="6"/>
      <c r="U420" s="6"/>
      <c r="V420" s="6"/>
      <c r="W420" s="6"/>
      <c r="X420" s="6"/>
      <c r="Y420" s="6"/>
      <c r="Z420" s="6"/>
    </row>
    <row r="421" spans="1:26" ht="12.75" hidden="1" customHeight="1">
      <c r="A421" s="160"/>
      <c r="B421" s="160"/>
      <c r="C421" s="6"/>
      <c r="D421" s="6"/>
      <c r="E421" s="32" t="s">
        <v>369</v>
      </c>
      <c r="F421" s="196">
        <f>RebaseYear+6</f>
        <v>2027</v>
      </c>
      <c r="G421" s="166"/>
      <c r="H421" s="167" t="b">
        <f>IF(F421=2014,4,IF(F421=2015,5,IF(F421=2016,6,IF(F421=2017,7,IF(F421=2018,8,IF(F421=2019,9,IF(F421=2020,10)))))))</f>
        <v>0</v>
      </c>
      <c r="I421" s="6"/>
      <c r="J421" s="6"/>
      <c r="K421" s="6"/>
      <c r="L421" s="6"/>
      <c r="M421" s="6"/>
      <c r="N421" s="6"/>
      <c r="O421" s="6"/>
      <c r="P421" s="6"/>
      <c r="Q421" s="6"/>
      <c r="R421" s="6"/>
      <c r="S421" s="6"/>
      <c r="T421" s="6"/>
      <c r="U421" s="6"/>
      <c r="V421" s="6"/>
      <c r="W421" s="6"/>
      <c r="X421" s="6"/>
      <c r="Y421" s="6"/>
      <c r="Z421" s="6"/>
    </row>
    <row r="422" spans="1:26" ht="12.75" hidden="1" customHeight="1">
      <c r="A422" s="160"/>
      <c r="B422" s="160"/>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hidden="1" customHeight="1">
      <c r="A423" s="160"/>
      <c r="B423" s="160"/>
      <c r="C423" s="6"/>
      <c r="D423" s="684" t="s">
        <v>305</v>
      </c>
      <c r="E423" s="656"/>
      <c r="F423" s="656"/>
      <c r="G423" s="656"/>
      <c r="H423" s="657"/>
      <c r="I423" s="6"/>
      <c r="J423" s="168"/>
      <c r="K423" s="169" t="s">
        <v>306</v>
      </c>
      <c r="L423" s="169"/>
      <c r="M423" s="170"/>
      <c r="N423" s="6"/>
      <c r="O423" s="6"/>
      <c r="P423" s="6"/>
      <c r="Q423" s="6"/>
      <c r="R423" s="6"/>
      <c r="S423" s="6"/>
      <c r="T423" s="6"/>
      <c r="U423" s="6"/>
      <c r="V423" s="6"/>
      <c r="W423" s="6"/>
      <c r="X423" s="6"/>
      <c r="Y423" s="6"/>
      <c r="Z423" s="6"/>
    </row>
    <row r="424" spans="1:26" ht="30" hidden="1" customHeight="1">
      <c r="A424" s="171" t="s">
        <v>441</v>
      </c>
      <c r="B424" s="171" t="s">
        <v>442</v>
      </c>
      <c r="C424" s="172" t="s">
        <v>443</v>
      </c>
      <c r="D424" s="171" t="s">
        <v>444</v>
      </c>
      <c r="E424" s="173" t="s">
        <v>445</v>
      </c>
      <c r="F424" s="173" t="s">
        <v>446</v>
      </c>
      <c r="G424" s="171" t="s">
        <v>313</v>
      </c>
      <c r="H424" s="171" t="s">
        <v>314</v>
      </c>
      <c r="I424" s="174"/>
      <c r="J424" s="171" t="s">
        <v>447</v>
      </c>
      <c r="K424" s="175" t="s">
        <v>316</v>
      </c>
      <c r="L424" s="175" t="s">
        <v>448</v>
      </c>
      <c r="M424" s="176" t="s">
        <v>313</v>
      </c>
      <c r="N424" s="171" t="s">
        <v>318</v>
      </c>
      <c r="O424" s="6"/>
      <c r="P424" s="6"/>
      <c r="Q424" s="6"/>
      <c r="R424" s="6"/>
      <c r="S424" s="6"/>
      <c r="T424" s="6"/>
      <c r="U424" s="6"/>
      <c r="V424" s="6"/>
      <c r="W424" s="6"/>
      <c r="X424" s="6"/>
      <c r="Y424" s="6"/>
      <c r="Z424" s="6"/>
    </row>
    <row r="425" spans="1:26" ht="25.5" hidden="1" customHeight="1">
      <c r="A425" s="171"/>
      <c r="B425" s="177">
        <v>1609</v>
      </c>
      <c r="C425" s="202" t="s">
        <v>319</v>
      </c>
      <c r="D425" s="203">
        <f t="shared" ref="D425:D465" si="79">G362</f>
        <v>163716304.05000001</v>
      </c>
      <c r="E425" s="204"/>
      <c r="F425" s="204"/>
      <c r="G425" s="203">
        <f t="shared" ref="G425:G465" si="80">D425+E425+F425</f>
        <v>163716304.05000001</v>
      </c>
      <c r="H425" s="203">
        <v>0</v>
      </c>
      <c r="I425" s="174"/>
      <c r="J425" s="205">
        <f t="shared" ref="J425:J465" si="81">M362</f>
        <v>-25381847.450000003</v>
      </c>
      <c r="K425" s="204"/>
      <c r="L425" s="204"/>
      <c r="M425" s="203">
        <f t="shared" ref="M425:M465" si="82">J425+K425+L425</f>
        <v>-25381847.450000003</v>
      </c>
      <c r="N425" s="203">
        <f t="shared" ref="N425:N465" si="83">G425+M425</f>
        <v>138334456.60000002</v>
      </c>
      <c r="O425" s="6"/>
      <c r="P425" s="6"/>
      <c r="Q425" s="6"/>
      <c r="R425" s="6" t="str">
        <f>'LDC Info'!$E$14 &amp; B425</f>
        <v>Hydro Ottawa Limited1609</v>
      </c>
      <c r="S425" s="6"/>
      <c r="T425" s="6"/>
      <c r="U425" s="6"/>
      <c r="V425" s="6"/>
      <c r="W425" s="6"/>
      <c r="X425" s="6"/>
      <c r="Y425" s="6"/>
      <c r="Z425" s="6"/>
    </row>
    <row r="426" spans="1:26" ht="12.75" hidden="1" customHeight="1">
      <c r="A426" s="177">
        <v>12</v>
      </c>
      <c r="B426" s="177">
        <v>1611</v>
      </c>
      <c r="C426" s="202" t="s">
        <v>320</v>
      </c>
      <c r="D426" s="203">
        <f t="shared" si="79"/>
        <v>148917122.95000002</v>
      </c>
      <c r="E426" s="204"/>
      <c r="F426" s="204"/>
      <c r="G426" s="203">
        <f t="shared" si="80"/>
        <v>148917122.95000002</v>
      </c>
      <c r="H426" s="203">
        <v>0</v>
      </c>
      <c r="I426" s="206"/>
      <c r="J426" s="205">
        <f t="shared" si="81"/>
        <v>-124406895.64999999</v>
      </c>
      <c r="K426" s="204"/>
      <c r="L426" s="204"/>
      <c r="M426" s="203">
        <f t="shared" si="82"/>
        <v>-124406895.64999999</v>
      </c>
      <c r="N426" s="203">
        <f t="shared" si="83"/>
        <v>24510227.300000027</v>
      </c>
      <c r="O426" s="6"/>
      <c r="P426" s="6"/>
      <c r="Q426" s="6"/>
      <c r="R426" s="6" t="str">
        <f>'LDC Info'!$E$14 &amp; B426</f>
        <v>Hydro Ottawa Limited1611</v>
      </c>
      <c r="S426" s="6"/>
      <c r="T426" s="6"/>
      <c r="U426" s="6"/>
      <c r="V426" s="6"/>
      <c r="W426" s="6"/>
      <c r="X426" s="6"/>
      <c r="Y426" s="6"/>
      <c r="Z426" s="6"/>
    </row>
    <row r="427" spans="1:26" ht="12.75" hidden="1" customHeight="1">
      <c r="A427" s="177" t="s">
        <v>321</v>
      </c>
      <c r="B427" s="177">
        <v>1612</v>
      </c>
      <c r="C427" s="202" t="s">
        <v>322</v>
      </c>
      <c r="D427" s="203">
        <f t="shared" si="79"/>
        <v>3288911</v>
      </c>
      <c r="E427" s="204"/>
      <c r="F427" s="204"/>
      <c r="G427" s="203">
        <f t="shared" si="80"/>
        <v>3288911</v>
      </c>
      <c r="H427" s="203">
        <v>0</v>
      </c>
      <c r="I427" s="206"/>
      <c r="J427" s="205">
        <f t="shared" si="81"/>
        <v>-1176823.18</v>
      </c>
      <c r="K427" s="204"/>
      <c r="L427" s="204"/>
      <c r="M427" s="203">
        <f t="shared" si="82"/>
        <v>-1176823.18</v>
      </c>
      <c r="N427" s="203">
        <f t="shared" si="83"/>
        <v>2112087.8200000003</v>
      </c>
      <c r="O427" s="6"/>
      <c r="P427" s="6"/>
      <c r="Q427" s="6"/>
      <c r="R427" s="6" t="str">
        <f>'LDC Info'!$E$14 &amp; B427</f>
        <v>Hydro Ottawa Limited1612</v>
      </c>
      <c r="S427" s="6"/>
      <c r="T427" s="6"/>
      <c r="U427" s="6"/>
      <c r="V427" s="6"/>
      <c r="W427" s="6"/>
      <c r="X427" s="6"/>
      <c r="Y427" s="6"/>
      <c r="Z427" s="6"/>
    </row>
    <row r="428" spans="1:26" ht="12.75" hidden="1" customHeight="1">
      <c r="A428" s="177" t="s">
        <v>267</v>
      </c>
      <c r="B428" s="177">
        <v>1805</v>
      </c>
      <c r="C428" s="202" t="s">
        <v>323</v>
      </c>
      <c r="D428" s="203">
        <f t="shared" si="79"/>
        <v>25345945.189999998</v>
      </c>
      <c r="E428" s="204"/>
      <c r="F428" s="204"/>
      <c r="G428" s="203">
        <f t="shared" si="80"/>
        <v>25345945.189999998</v>
      </c>
      <c r="H428" s="203">
        <v>0</v>
      </c>
      <c r="I428" s="206"/>
      <c r="J428" s="205">
        <f t="shared" si="81"/>
        <v>0</v>
      </c>
      <c r="K428" s="204"/>
      <c r="L428" s="204"/>
      <c r="M428" s="203">
        <f t="shared" si="82"/>
        <v>0</v>
      </c>
      <c r="N428" s="203">
        <f t="shared" si="83"/>
        <v>25345945.189999998</v>
      </c>
      <c r="O428" s="6"/>
      <c r="P428" s="6"/>
      <c r="Q428" s="6"/>
      <c r="R428" s="6" t="str">
        <f>'LDC Info'!$E$14 &amp; B428</f>
        <v>Hydro Ottawa Limited1805</v>
      </c>
      <c r="S428" s="6"/>
      <c r="T428" s="6"/>
      <c r="U428" s="6"/>
      <c r="V428" s="6"/>
      <c r="W428" s="6"/>
      <c r="X428" s="6"/>
      <c r="Y428" s="6"/>
      <c r="Z428" s="6"/>
    </row>
    <row r="429" spans="1:26" ht="12.75" hidden="1" customHeight="1">
      <c r="A429" s="177">
        <v>47</v>
      </c>
      <c r="B429" s="177">
        <v>1808</v>
      </c>
      <c r="C429" s="202" t="s">
        <v>324</v>
      </c>
      <c r="D429" s="203">
        <f t="shared" si="79"/>
        <v>118624397.53</v>
      </c>
      <c r="E429" s="204"/>
      <c r="F429" s="204"/>
      <c r="G429" s="203">
        <f t="shared" si="80"/>
        <v>118624397.53</v>
      </c>
      <c r="H429" s="203">
        <v>0</v>
      </c>
      <c r="I429" s="206"/>
      <c r="J429" s="205">
        <f t="shared" si="81"/>
        <v>-26947808.470000003</v>
      </c>
      <c r="K429" s="204"/>
      <c r="L429" s="204"/>
      <c r="M429" s="203">
        <f t="shared" si="82"/>
        <v>-26947808.470000003</v>
      </c>
      <c r="N429" s="203">
        <f t="shared" si="83"/>
        <v>91676589.060000002</v>
      </c>
      <c r="O429" s="6"/>
      <c r="P429" s="6"/>
      <c r="Q429" s="6"/>
      <c r="R429" s="6" t="str">
        <f>'LDC Info'!$E$14 &amp; B429</f>
        <v>Hydro Ottawa Limited1808</v>
      </c>
      <c r="S429" s="6"/>
      <c r="T429" s="6"/>
      <c r="U429" s="6"/>
      <c r="V429" s="6"/>
      <c r="W429" s="6"/>
      <c r="X429" s="6"/>
      <c r="Y429" s="6"/>
      <c r="Z429" s="6"/>
    </row>
    <row r="430" spans="1:26" ht="12.75" hidden="1" customHeight="1">
      <c r="A430" s="177">
        <v>13</v>
      </c>
      <c r="B430" s="177">
        <v>1810</v>
      </c>
      <c r="C430" s="202" t="s">
        <v>325</v>
      </c>
      <c r="D430" s="203">
        <f t="shared" si="79"/>
        <v>0</v>
      </c>
      <c r="E430" s="204"/>
      <c r="F430" s="204"/>
      <c r="G430" s="203">
        <f t="shared" si="80"/>
        <v>0</v>
      </c>
      <c r="H430" s="203">
        <v>0</v>
      </c>
      <c r="I430" s="206"/>
      <c r="J430" s="205">
        <f t="shared" si="81"/>
        <v>0</v>
      </c>
      <c r="K430" s="204"/>
      <c r="L430" s="204"/>
      <c r="M430" s="203">
        <f t="shared" si="82"/>
        <v>0</v>
      </c>
      <c r="N430" s="203">
        <f t="shared" si="83"/>
        <v>0</v>
      </c>
      <c r="O430" s="6"/>
      <c r="P430" s="6"/>
      <c r="Q430" s="6"/>
      <c r="R430" s="6" t="str">
        <f>'LDC Info'!$E$14 &amp; B430</f>
        <v>Hydro Ottawa Limited1810</v>
      </c>
      <c r="S430" s="6"/>
      <c r="T430" s="6"/>
      <c r="U430" s="6"/>
      <c r="V430" s="6"/>
      <c r="W430" s="6"/>
      <c r="X430" s="6"/>
      <c r="Y430" s="6"/>
      <c r="Z430" s="6"/>
    </row>
    <row r="431" spans="1:26" ht="12.75" hidden="1" customHeight="1">
      <c r="A431" s="177">
        <v>47</v>
      </c>
      <c r="B431" s="177">
        <v>1815</v>
      </c>
      <c r="C431" s="202" t="s">
        <v>326</v>
      </c>
      <c r="D431" s="203">
        <f t="shared" si="79"/>
        <v>356102273.26999998</v>
      </c>
      <c r="E431" s="204"/>
      <c r="F431" s="204"/>
      <c r="G431" s="203">
        <f t="shared" si="80"/>
        <v>356102273.26999998</v>
      </c>
      <c r="H431" s="203">
        <v>0</v>
      </c>
      <c r="I431" s="206"/>
      <c r="J431" s="205">
        <f t="shared" si="81"/>
        <v>-83965642.660000011</v>
      </c>
      <c r="K431" s="204"/>
      <c r="L431" s="204"/>
      <c r="M431" s="203">
        <f t="shared" si="82"/>
        <v>-83965642.660000011</v>
      </c>
      <c r="N431" s="203">
        <f t="shared" si="83"/>
        <v>272136630.60999995</v>
      </c>
      <c r="O431" s="6"/>
      <c r="P431" s="6"/>
      <c r="Q431" s="6"/>
      <c r="R431" s="6" t="str">
        <f>'LDC Info'!$E$14 &amp; B431</f>
        <v>Hydro Ottawa Limited1815</v>
      </c>
      <c r="S431" s="6"/>
      <c r="T431" s="6"/>
      <c r="U431" s="6"/>
      <c r="V431" s="6"/>
      <c r="W431" s="6"/>
      <c r="X431" s="6"/>
      <c r="Y431" s="6"/>
      <c r="Z431" s="6"/>
    </row>
    <row r="432" spans="1:26" ht="12.75" hidden="1" customHeight="1">
      <c r="A432" s="177">
        <v>47</v>
      </c>
      <c r="B432" s="177">
        <v>1820</v>
      </c>
      <c r="C432" s="202" t="s">
        <v>327</v>
      </c>
      <c r="D432" s="203">
        <f t="shared" si="79"/>
        <v>208665892.49999997</v>
      </c>
      <c r="E432" s="204"/>
      <c r="F432" s="204"/>
      <c r="G432" s="203">
        <f t="shared" si="80"/>
        <v>208665892.49999997</v>
      </c>
      <c r="H432" s="203">
        <v>0</v>
      </c>
      <c r="I432" s="206"/>
      <c r="J432" s="205">
        <f t="shared" si="81"/>
        <v>-71278594.260000005</v>
      </c>
      <c r="K432" s="204"/>
      <c r="L432" s="204"/>
      <c r="M432" s="203">
        <f t="shared" si="82"/>
        <v>-71278594.260000005</v>
      </c>
      <c r="N432" s="203">
        <f t="shared" si="83"/>
        <v>137387298.23999995</v>
      </c>
      <c r="O432" s="6"/>
      <c r="P432" s="6"/>
      <c r="Q432" s="6"/>
      <c r="R432" s="6" t="str">
        <f>'LDC Info'!$E$14 &amp; B432</f>
        <v>Hydro Ottawa Limited1820</v>
      </c>
      <c r="S432" s="6"/>
      <c r="T432" s="6"/>
      <c r="U432" s="6"/>
      <c r="V432" s="6"/>
      <c r="W432" s="6"/>
      <c r="X432" s="6"/>
      <c r="Y432" s="6"/>
      <c r="Z432" s="6"/>
    </row>
    <row r="433" spans="1:26" ht="12.75" hidden="1" customHeight="1">
      <c r="A433" s="177">
        <v>47</v>
      </c>
      <c r="B433" s="177">
        <v>1825</v>
      </c>
      <c r="C433" s="202" t="s">
        <v>328</v>
      </c>
      <c r="D433" s="203">
        <f t="shared" si="79"/>
        <v>41119540.670000002</v>
      </c>
      <c r="E433" s="204"/>
      <c r="F433" s="204"/>
      <c r="G433" s="203">
        <f t="shared" si="80"/>
        <v>41119540.670000002</v>
      </c>
      <c r="H433" s="203">
        <v>0</v>
      </c>
      <c r="I433" s="206"/>
      <c r="J433" s="205">
        <f t="shared" si="81"/>
        <v>-3463716.48</v>
      </c>
      <c r="K433" s="204"/>
      <c r="L433" s="204"/>
      <c r="M433" s="203">
        <f t="shared" si="82"/>
        <v>-3463716.48</v>
      </c>
      <c r="N433" s="203">
        <f t="shared" si="83"/>
        <v>37655824.190000005</v>
      </c>
      <c r="O433" s="6"/>
      <c r="P433" s="6"/>
      <c r="Q433" s="6"/>
      <c r="R433" s="6" t="str">
        <f>'LDC Info'!$E$14 &amp; B433</f>
        <v>Hydro Ottawa Limited1825</v>
      </c>
      <c r="S433" s="6"/>
      <c r="T433" s="6"/>
      <c r="U433" s="6"/>
      <c r="V433" s="6"/>
      <c r="W433" s="6"/>
      <c r="X433" s="6"/>
      <c r="Y433" s="6"/>
      <c r="Z433" s="6"/>
    </row>
    <row r="434" spans="1:26" ht="12.75" hidden="1" customHeight="1">
      <c r="A434" s="177">
        <v>47</v>
      </c>
      <c r="B434" s="177">
        <v>1830</v>
      </c>
      <c r="C434" s="202" t="s">
        <v>329</v>
      </c>
      <c r="D434" s="203">
        <f t="shared" si="79"/>
        <v>328511381.48000002</v>
      </c>
      <c r="E434" s="204"/>
      <c r="F434" s="204"/>
      <c r="G434" s="203">
        <f t="shared" si="80"/>
        <v>328511381.48000002</v>
      </c>
      <c r="H434" s="203">
        <v>0</v>
      </c>
      <c r="I434" s="206"/>
      <c r="J434" s="205">
        <f t="shared" si="81"/>
        <v>-72475445.189999998</v>
      </c>
      <c r="K434" s="204"/>
      <c r="L434" s="204"/>
      <c r="M434" s="203">
        <f t="shared" si="82"/>
        <v>-72475445.189999998</v>
      </c>
      <c r="N434" s="203">
        <f t="shared" si="83"/>
        <v>256035936.29000002</v>
      </c>
      <c r="O434" s="6"/>
      <c r="P434" s="6"/>
      <c r="Q434" s="6"/>
      <c r="R434" s="6" t="str">
        <f>'LDC Info'!$E$14 &amp; B434</f>
        <v>Hydro Ottawa Limited1830</v>
      </c>
      <c r="S434" s="6"/>
      <c r="T434" s="6"/>
      <c r="U434" s="6"/>
      <c r="V434" s="6"/>
      <c r="W434" s="6"/>
      <c r="X434" s="6"/>
      <c r="Y434" s="6"/>
      <c r="Z434" s="6"/>
    </row>
    <row r="435" spans="1:26" ht="12.75" hidden="1" customHeight="1">
      <c r="A435" s="177">
        <v>47</v>
      </c>
      <c r="B435" s="177">
        <v>1835</v>
      </c>
      <c r="C435" s="202" t="s">
        <v>330</v>
      </c>
      <c r="D435" s="203">
        <f t="shared" si="79"/>
        <v>326888738.15999997</v>
      </c>
      <c r="E435" s="204"/>
      <c r="F435" s="204"/>
      <c r="G435" s="203">
        <f t="shared" si="80"/>
        <v>326888738.15999997</v>
      </c>
      <c r="H435" s="203">
        <v>0</v>
      </c>
      <c r="I435" s="206"/>
      <c r="J435" s="205">
        <f t="shared" si="81"/>
        <v>-71147885.780000001</v>
      </c>
      <c r="K435" s="204"/>
      <c r="L435" s="204"/>
      <c r="M435" s="203">
        <f t="shared" si="82"/>
        <v>-71147885.780000001</v>
      </c>
      <c r="N435" s="203">
        <f t="shared" si="83"/>
        <v>255740852.37999997</v>
      </c>
      <c r="O435" s="6"/>
      <c r="P435" s="6"/>
      <c r="Q435" s="6"/>
      <c r="R435" s="6" t="str">
        <f>'LDC Info'!$E$14 &amp; B435</f>
        <v>Hydro Ottawa Limited1835</v>
      </c>
      <c r="S435" s="6"/>
      <c r="T435" s="6"/>
      <c r="U435" s="6"/>
      <c r="V435" s="6"/>
      <c r="W435" s="6"/>
      <c r="X435" s="6"/>
      <c r="Y435" s="6"/>
      <c r="Z435" s="6"/>
    </row>
    <row r="436" spans="1:26" ht="12.75" hidden="1" customHeight="1">
      <c r="A436" s="177">
        <v>47</v>
      </c>
      <c r="B436" s="177">
        <v>1840</v>
      </c>
      <c r="C436" s="202" t="s">
        <v>331</v>
      </c>
      <c r="D436" s="203">
        <f t="shared" si="79"/>
        <v>840680762</v>
      </c>
      <c r="E436" s="204"/>
      <c r="F436" s="204"/>
      <c r="G436" s="203">
        <f t="shared" si="80"/>
        <v>840680762</v>
      </c>
      <c r="H436" s="203">
        <v>0</v>
      </c>
      <c r="I436" s="206"/>
      <c r="J436" s="205">
        <f t="shared" si="81"/>
        <v>-163725327.20000002</v>
      </c>
      <c r="K436" s="204"/>
      <c r="L436" s="204"/>
      <c r="M436" s="203">
        <f t="shared" si="82"/>
        <v>-163725327.20000002</v>
      </c>
      <c r="N436" s="203">
        <f t="shared" si="83"/>
        <v>676955434.79999995</v>
      </c>
      <c r="O436" s="6"/>
      <c r="P436" s="6"/>
      <c r="Q436" s="6"/>
      <c r="R436" s="6" t="str">
        <f>'LDC Info'!$E$14 &amp; B436</f>
        <v>Hydro Ottawa Limited1840</v>
      </c>
      <c r="S436" s="6"/>
      <c r="T436" s="6"/>
      <c r="U436" s="6"/>
      <c r="V436" s="6"/>
      <c r="W436" s="6"/>
      <c r="X436" s="6"/>
      <c r="Y436" s="6"/>
      <c r="Z436" s="6"/>
    </row>
    <row r="437" spans="1:26" ht="12.75" hidden="1" customHeight="1">
      <c r="A437" s="177">
        <v>47</v>
      </c>
      <c r="B437" s="177">
        <v>1845</v>
      </c>
      <c r="C437" s="202" t="s">
        <v>332</v>
      </c>
      <c r="D437" s="203">
        <f t="shared" si="79"/>
        <v>464378377.01000005</v>
      </c>
      <c r="E437" s="204"/>
      <c r="F437" s="204"/>
      <c r="G437" s="203">
        <f t="shared" si="80"/>
        <v>464378377.01000005</v>
      </c>
      <c r="H437" s="203">
        <v>0</v>
      </c>
      <c r="I437" s="206"/>
      <c r="J437" s="205">
        <f t="shared" si="81"/>
        <v>-124274321.94</v>
      </c>
      <c r="K437" s="204"/>
      <c r="L437" s="204"/>
      <c r="M437" s="203">
        <f t="shared" si="82"/>
        <v>-124274321.94</v>
      </c>
      <c r="N437" s="203">
        <f t="shared" si="83"/>
        <v>340104055.07000005</v>
      </c>
      <c r="O437" s="6"/>
      <c r="P437" s="6"/>
      <c r="Q437" s="6"/>
      <c r="R437" s="6" t="str">
        <f>'LDC Info'!$E$14 &amp; B437</f>
        <v>Hydro Ottawa Limited1845</v>
      </c>
      <c r="S437" s="6"/>
      <c r="T437" s="6"/>
      <c r="U437" s="6"/>
      <c r="V437" s="6"/>
      <c r="W437" s="6"/>
      <c r="X437" s="6"/>
      <c r="Y437" s="6"/>
      <c r="Z437" s="6"/>
    </row>
    <row r="438" spans="1:26" ht="12.75" hidden="1" customHeight="1">
      <c r="A438" s="177">
        <v>47</v>
      </c>
      <c r="B438" s="177">
        <v>1850</v>
      </c>
      <c r="C438" s="202" t="s">
        <v>333</v>
      </c>
      <c r="D438" s="203">
        <f t="shared" si="79"/>
        <v>231956579.03000003</v>
      </c>
      <c r="E438" s="204"/>
      <c r="F438" s="204"/>
      <c r="G438" s="203">
        <f t="shared" si="80"/>
        <v>231956579.03000003</v>
      </c>
      <c r="H438" s="203">
        <v>0</v>
      </c>
      <c r="I438" s="206"/>
      <c r="J438" s="205">
        <f t="shared" si="81"/>
        <v>-64298670.240000002</v>
      </c>
      <c r="K438" s="204"/>
      <c r="L438" s="204"/>
      <c r="M438" s="203">
        <f t="shared" si="82"/>
        <v>-64298670.240000002</v>
      </c>
      <c r="N438" s="203">
        <f t="shared" si="83"/>
        <v>167657908.79000002</v>
      </c>
      <c r="O438" s="6"/>
      <c r="P438" s="6"/>
      <c r="Q438" s="6"/>
      <c r="R438" s="6" t="str">
        <f>'LDC Info'!$E$14 &amp; B438</f>
        <v>Hydro Ottawa Limited1850</v>
      </c>
      <c r="S438" s="6"/>
      <c r="T438" s="6"/>
      <c r="U438" s="6"/>
      <c r="V438" s="6"/>
      <c r="W438" s="6"/>
      <c r="X438" s="6"/>
      <c r="Y438" s="6"/>
      <c r="Z438" s="6"/>
    </row>
    <row r="439" spans="1:26" ht="12.75" hidden="1" customHeight="1">
      <c r="A439" s="177">
        <v>47</v>
      </c>
      <c r="B439" s="177">
        <v>1855</v>
      </c>
      <c r="C439" s="202" t="s">
        <v>334</v>
      </c>
      <c r="D439" s="203">
        <f t="shared" si="79"/>
        <v>144236691.81</v>
      </c>
      <c r="E439" s="204"/>
      <c r="F439" s="204"/>
      <c r="G439" s="203">
        <f t="shared" si="80"/>
        <v>144236691.81</v>
      </c>
      <c r="H439" s="203">
        <v>0</v>
      </c>
      <c r="I439" s="206"/>
      <c r="J439" s="205">
        <f t="shared" si="81"/>
        <v>-37376427.310000002</v>
      </c>
      <c r="K439" s="204"/>
      <c r="L439" s="204"/>
      <c r="M439" s="203">
        <f t="shared" si="82"/>
        <v>-37376427.310000002</v>
      </c>
      <c r="N439" s="203">
        <f t="shared" si="83"/>
        <v>106860264.5</v>
      </c>
      <c r="O439" s="6"/>
      <c r="P439" s="6"/>
      <c r="Q439" s="6"/>
      <c r="R439" s="6" t="str">
        <f>'LDC Info'!$E$14 &amp; B439</f>
        <v>Hydro Ottawa Limited1855</v>
      </c>
      <c r="S439" s="6"/>
      <c r="T439" s="6"/>
      <c r="U439" s="6"/>
      <c r="V439" s="6"/>
      <c r="W439" s="6"/>
      <c r="X439" s="6"/>
      <c r="Y439" s="6"/>
      <c r="Z439" s="6"/>
    </row>
    <row r="440" spans="1:26" ht="12.75" hidden="1" customHeight="1">
      <c r="A440" s="177">
        <v>47</v>
      </c>
      <c r="B440" s="177">
        <v>1860</v>
      </c>
      <c r="C440" s="202" t="s">
        <v>335</v>
      </c>
      <c r="D440" s="203">
        <f t="shared" si="79"/>
        <v>0</v>
      </c>
      <c r="E440" s="204"/>
      <c r="F440" s="204"/>
      <c r="G440" s="203">
        <f t="shared" si="80"/>
        <v>0</v>
      </c>
      <c r="H440" s="203">
        <v>0</v>
      </c>
      <c r="I440" s="206"/>
      <c r="J440" s="205">
        <f t="shared" si="81"/>
        <v>0</v>
      </c>
      <c r="K440" s="204"/>
      <c r="L440" s="204"/>
      <c r="M440" s="203">
        <f t="shared" si="82"/>
        <v>0</v>
      </c>
      <c r="N440" s="203">
        <f t="shared" si="83"/>
        <v>0</v>
      </c>
      <c r="O440" s="6"/>
      <c r="P440" s="6"/>
      <c r="Q440" s="6"/>
      <c r="R440" s="6" t="str">
        <f>'LDC Info'!$E$14 &amp; B440</f>
        <v>Hydro Ottawa Limited1860</v>
      </c>
      <c r="S440" s="6"/>
      <c r="T440" s="6"/>
      <c r="U440" s="6"/>
      <c r="V440" s="6"/>
      <c r="W440" s="6"/>
      <c r="X440" s="6"/>
      <c r="Y440" s="6"/>
      <c r="Z440" s="6"/>
    </row>
    <row r="441" spans="1:26" ht="12.75" hidden="1" customHeight="1">
      <c r="A441" s="177">
        <v>47</v>
      </c>
      <c r="B441" s="177">
        <v>1860</v>
      </c>
      <c r="C441" s="202" t="s">
        <v>336</v>
      </c>
      <c r="D441" s="203">
        <f t="shared" si="79"/>
        <v>160148588.47</v>
      </c>
      <c r="E441" s="204"/>
      <c r="F441" s="204"/>
      <c r="G441" s="203">
        <f t="shared" si="80"/>
        <v>160148588.47</v>
      </c>
      <c r="H441" s="203">
        <v>0</v>
      </c>
      <c r="I441" s="206"/>
      <c r="J441" s="205">
        <f t="shared" si="81"/>
        <v>-54598881.480000004</v>
      </c>
      <c r="K441" s="204"/>
      <c r="L441" s="204"/>
      <c r="M441" s="203">
        <f t="shared" si="82"/>
        <v>-54598881.480000004</v>
      </c>
      <c r="N441" s="203">
        <f t="shared" si="83"/>
        <v>105549706.98999999</v>
      </c>
      <c r="O441" s="6"/>
      <c r="P441" s="6"/>
      <c r="Q441" s="6"/>
      <c r="R441" s="6" t="str">
        <f>'LDC Info'!$E$14 &amp; B441</f>
        <v>Hydro Ottawa Limited1860</v>
      </c>
      <c r="S441" s="6"/>
      <c r="T441" s="6"/>
      <c r="U441" s="6"/>
      <c r="V441" s="6"/>
      <c r="W441" s="6"/>
      <c r="X441" s="6"/>
      <c r="Y441" s="6"/>
      <c r="Z441" s="6"/>
    </row>
    <row r="442" spans="1:26" ht="12.75" hidden="1" customHeight="1">
      <c r="A442" s="177" t="s">
        <v>267</v>
      </c>
      <c r="B442" s="177">
        <v>1905</v>
      </c>
      <c r="C442" s="202" t="s">
        <v>323</v>
      </c>
      <c r="D442" s="203">
        <f t="shared" si="79"/>
        <v>19740205</v>
      </c>
      <c r="E442" s="204"/>
      <c r="F442" s="204"/>
      <c r="G442" s="203">
        <f t="shared" si="80"/>
        <v>19740205</v>
      </c>
      <c r="H442" s="203">
        <v>0</v>
      </c>
      <c r="I442" s="206"/>
      <c r="J442" s="205">
        <f t="shared" si="81"/>
        <v>0</v>
      </c>
      <c r="K442" s="204"/>
      <c r="L442" s="204"/>
      <c r="M442" s="203">
        <f t="shared" si="82"/>
        <v>0</v>
      </c>
      <c r="N442" s="203">
        <f t="shared" si="83"/>
        <v>19740205</v>
      </c>
      <c r="O442" s="6"/>
      <c r="P442" s="6"/>
      <c r="Q442" s="6"/>
      <c r="R442" s="6" t="str">
        <f>'LDC Info'!$E$14 &amp; B442</f>
        <v>Hydro Ottawa Limited1905</v>
      </c>
      <c r="S442" s="6"/>
      <c r="T442" s="6"/>
      <c r="U442" s="6"/>
      <c r="V442" s="6"/>
      <c r="W442" s="6"/>
      <c r="X442" s="6"/>
      <c r="Y442" s="6"/>
      <c r="Z442" s="6"/>
    </row>
    <row r="443" spans="1:26" ht="12.75" hidden="1" customHeight="1">
      <c r="A443" s="177">
        <v>47</v>
      </c>
      <c r="B443" s="177">
        <v>1908</v>
      </c>
      <c r="C443" s="202" t="s">
        <v>337</v>
      </c>
      <c r="D443" s="203">
        <f t="shared" si="79"/>
        <v>93490935.649999991</v>
      </c>
      <c r="E443" s="204"/>
      <c r="F443" s="204"/>
      <c r="G443" s="203">
        <f t="shared" si="80"/>
        <v>93490935.649999991</v>
      </c>
      <c r="H443" s="203">
        <v>0</v>
      </c>
      <c r="I443" s="206"/>
      <c r="J443" s="205">
        <f t="shared" si="81"/>
        <v>-28293175.849999998</v>
      </c>
      <c r="K443" s="204"/>
      <c r="L443" s="204"/>
      <c r="M443" s="203">
        <f t="shared" si="82"/>
        <v>-28293175.849999998</v>
      </c>
      <c r="N443" s="203">
        <f t="shared" si="83"/>
        <v>65197759.799999997</v>
      </c>
      <c r="O443" s="6"/>
      <c r="P443" s="6"/>
      <c r="Q443" s="6"/>
      <c r="R443" s="6" t="str">
        <f>'LDC Info'!$E$14 &amp; B443</f>
        <v>Hydro Ottawa Limited1908</v>
      </c>
      <c r="S443" s="6"/>
      <c r="T443" s="6"/>
      <c r="U443" s="6"/>
      <c r="V443" s="6"/>
      <c r="W443" s="6"/>
      <c r="X443" s="6"/>
      <c r="Y443" s="6"/>
      <c r="Z443" s="6"/>
    </row>
    <row r="444" spans="1:26" ht="12.75" hidden="1" customHeight="1">
      <c r="A444" s="177">
        <v>13</v>
      </c>
      <c r="B444" s="177">
        <v>1910</v>
      </c>
      <c r="C444" s="202" t="s">
        <v>325</v>
      </c>
      <c r="D444" s="203">
        <f t="shared" si="79"/>
        <v>0</v>
      </c>
      <c r="E444" s="204"/>
      <c r="F444" s="204"/>
      <c r="G444" s="203">
        <f t="shared" si="80"/>
        <v>0</v>
      </c>
      <c r="H444" s="203">
        <v>0</v>
      </c>
      <c r="I444" s="206"/>
      <c r="J444" s="205">
        <f t="shared" si="81"/>
        <v>0</v>
      </c>
      <c r="K444" s="204"/>
      <c r="L444" s="204"/>
      <c r="M444" s="203">
        <f t="shared" si="82"/>
        <v>0</v>
      </c>
      <c r="N444" s="203">
        <f t="shared" si="83"/>
        <v>0</v>
      </c>
      <c r="O444" s="6"/>
      <c r="P444" s="6"/>
      <c r="Q444" s="6"/>
      <c r="R444" s="6" t="str">
        <f>'LDC Info'!$E$14 &amp; B444</f>
        <v>Hydro Ottawa Limited1910</v>
      </c>
      <c r="S444" s="6"/>
      <c r="T444" s="6"/>
      <c r="U444" s="6"/>
      <c r="V444" s="6"/>
      <c r="W444" s="6"/>
      <c r="X444" s="6"/>
      <c r="Y444" s="6"/>
      <c r="Z444" s="6"/>
    </row>
    <row r="445" spans="1:26" ht="12.75" hidden="1" customHeight="1">
      <c r="A445" s="177">
        <v>8</v>
      </c>
      <c r="B445" s="177">
        <v>1915</v>
      </c>
      <c r="C445" s="202" t="s">
        <v>338</v>
      </c>
      <c r="D445" s="203">
        <f t="shared" si="79"/>
        <v>4864787</v>
      </c>
      <c r="E445" s="204"/>
      <c r="F445" s="204"/>
      <c r="G445" s="203">
        <f t="shared" si="80"/>
        <v>4864787</v>
      </c>
      <c r="H445" s="203">
        <v>0</v>
      </c>
      <c r="I445" s="206"/>
      <c r="J445" s="205">
        <f t="shared" si="81"/>
        <v>-4715148.51</v>
      </c>
      <c r="K445" s="204"/>
      <c r="L445" s="204"/>
      <c r="M445" s="203">
        <f t="shared" si="82"/>
        <v>-4715148.51</v>
      </c>
      <c r="N445" s="203">
        <f t="shared" si="83"/>
        <v>149638.49000000022</v>
      </c>
      <c r="O445" s="6"/>
      <c r="P445" s="6"/>
      <c r="Q445" s="6"/>
      <c r="R445" s="6" t="str">
        <f>'LDC Info'!$E$14 &amp; B445</f>
        <v>Hydro Ottawa Limited1915</v>
      </c>
      <c r="S445" s="6"/>
      <c r="T445" s="6"/>
      <c r="U445" s="6"/>
      <c r="V445" s="6"/>
      <c r="W445" s="6"/>
      <c r="X445" s="6"/>
      <c r="Y445" s="6"/>
      <c r="Z445" s="6"/>
    </row>
    <row r="446" spans="1:26" ht="12.75" hidden="1" customHeight="1">
      <c r="A446" s="177">
        <v>8</v>
      </c>
      <c r="B446" s="177">
        <v>1915</v>
      </c>
      <c r="C446" s="202" t="s">
        <v>339</v>
      </c>
      <c r="D446" s="203">
        <f t="shared" si="79"/>
        <v>0</v>
      </c>
      <c r="E446" s="204"/>
      <c r="F446" s="204"/>
      <c r="G446" s="203">
        <f t="shared" si="80"/>
        <v>0</v>
      </c>
      <c r="H446" s="203">
        <v>0</v>
      </c>
      <c r="I446" s="206"/>
      <c r="J446" s="205">
        <f t="shared" si="81"/>
        <v>0</v>
      </c>
      <c r="K446" s="204"/>
      <c r="L446" s="204"/>
      <c r="M446" s="203">
        <f t="shared" si="82"/>
        <v>0</v>
      </c>
      <c r="N446" s="203">
        <f t="shared" si="83"/>
        <v>0</v>
      </c>
      <c r="O446" s="6"/>
      <c r="P446" s="6"/>
      <c r="Q446" s="6"/>
      <c r="R446" s="6" t="str">
        <f>'LDC Info'!$E$14 &amp; B446</f>
        <v>Hydro Ottawa Limited1915</v>
      </c>
      <c r="S446" s="6"/>
      <c r="T446" s="6"/>
      <c r="U446" s="6"/>
      <c r="V446" s="6"/>
      <c r="W446" s="6"/>
      <c r="X446" s="6"/>
      <c r="Y446" s="6"/>
      <c r="Z446" s="6"/>
    </row>
    <row r="447" spans="1:26" ht="12.75" hidden="1" customHeight="1">
      <c r="A447" s="177">
        <v>10</v>
      </c>
      <c r="B447" s="177">
        <v>1920</v>
      </c>
      <c r="C447" s="202" t="s">
        <v>340</v>
      </c>
      <c r="D447" s="203">
        <f t="shared" si="79"/>
        <v>0</v>
      </c>
      <c r="E447" s="204"/>
      <c r="F447" s="204"/>
      <c r="G447" s="203">
        <f t="shared" si="80"/>
        <v>0</v>
      </c>
      <c r="H447" s="203">
        <v>0</v>
      </c>
      <c r="I447" s="206"/>
      <c r="J447" s="205">
        <f t="shared" si="81"/>
        <v>0</v>
      </c>
      <c r="K447" s="204"/>
      <c r="L447" s="204"/>
      <c r="M447" s="203">
        <f t="shared" si="82"/>
        <v>0</v>
      </c>
      <c r="N447" s="203">
        <f t="shared" si="83"/>
        <v>0</v>
      </c>
      <c r="O447" s="6"/>
      <c r="P447" s="6"/>
      <c r="Q447" s="6"/>
      <c r="R447" s="6" t="str">
        <f>'LDC Info'!$E$14 &amp; B447</f>
        <v>Hydro Ottawa Limited1920</v>
      </c>
      <c r="S447" s="6"/>
      <c r="T447" s="6"/>
      <c r="U447" s="6"/>
      <c r="V447" s="6"/>
      <c r="W447" s="6"/>
      <c r="X447" s="6"/>
      <c r="Y447" s="6"/>
      <c r="Z447" s="6"/>
    </row>
    <row r="448" spans="1:26" ht="12.75" hidden="1" customHeight="1">
      <c r="A448" s="177">
        <v>45</v>
      </c>
      <c r="B448" s="177">
        <v>1920</v>
      </c>
      <c r="C448" s="202" t="s">
        <v>341</v>
      </c>
      <c r="D448" s="203">
        <f t="shared" si="79"/>
        <v>0</v>
      </c>
      <c r="E448" s="204"/>
      <c r="F448" s="204"/>
      <c r="G448" s="203">
        <f t="shared" si="80"/>
        <v>0</v>
      </c>
      <c r="H448" s="203">
        <v>0</v>
      </c>
      <c r="I448" s="206"/>
      <c r="J448" s="205">
        <f t="shared" si="81"/>
        <v>0</v>
      </c>
      <c r="K448" s="204"/>
      <c r="L448" s="204"/>
      <c r="M448" s="203">
        <f t="shared" si="82"/>
        <v>0</v>
      </c>
      <c r="N448" s="203">
        <f t="shared" si="83"/>
        <v>0</v>
      </c>
      <c r="O448" s="6"/>
      <c r="P448" s="6"/>
      <c r="Q448" s="6"/>
      <c r="R448" s="6" t="str">
        <f>'LDC Info'!$E$14 &amp; B448</f>
        <v>Hydro Ottawa Limited1920</v>
      </c>
      <c r="S448" s="6"/>
      <c r="T448" s="6"/>
      <c r="U448" s="6"/>
      <c r="V448" s="6"/>
      <c r="W448" s="6"/>
      <c r="X448" s="6"/>
      <c r="Y448" s="6"/>
      <c r="Z448" s="6"/>
    </row>
    <row r="449" spans="1:26" ht="12.75" hidden="1" customHeight="1">
      <c r="A449" s="177">
        <v>50</v>
      </c>
      <c r="B449" s="177">
        <v>1920</v>
      </c>
      <c r="C449" s="202" t="s">
        <v>342</v>
      </c>
      <c r="D449" s="203">
        <f t="shared" si="79"/>
        <v>44934813.289999999</v>
      </c>
      <c r="E449" s="204"/>
      <c r="F449" s="204"/>
      <c r="G449" s="203">
        <f t="shared" si="80"/>
        <v>44934813.289999999</v>
      </c>
      <c r="H449" s="203">
        <v>0</v>
      </c>
      <c r="I449" s="206"/>
      <c r="J449" s="205">
        <f t="shared" si="81"/>
        <v>-30351434.019999996</v>
      </c>
      <c r="K449" s="204"/>
      <c r="L449" s="204"/>
      <c r="M449" s="203">
        <f t="shared" si="82"/>
        <v>-30351434.019999996</v>
      </c>
      <c r="N449" s="203">
        <f t="shared" si="83"/>
        <v>14583379.270000003</v>
      </c>
      <c r="O449" s="6"/>
      <c r="P449" s="6"/>
      <c r="Q449" s="6"/>
      <c r="R449" s="6" t="str">
        <f>'LDC Info'!$E$14 &amp; B449</f>
        <v>Hydro Ottawa Limited1920</v>
      </c>
      <c r="S449" s="6"/>
      <c r="T449" s="6"/>
      <c r="U449" s="6"/>
      <c r="V449" s="6"/>
      <c r="W449" s="6"/>
      <c r="X449" s="6"/>
      <c r="Y449" s="6"/>
      <c r="Z449" s="6"/>
    </row>
    <row r="450" spans="1:26" ht="12.75" hidden="1" customHeight="1">
      <c r="A450" s="177">
        <v>10</v>
      </c>
      <c r="B450" s="177">
        <v>1930</v>
      </c>
      <c r="C450" s="202" t="s">
        <v>343</v>
      </c>
      <c r="D450" s="203">
        <f t="shared" si="79"/>
        <v>67950030.640000001</v>
      </c>
      <c r="E450" s="204"/>
      <c r="F450" s="204"/>
      <c r="G450" s="203">
        <f t="shared" si="80"/>
        <v>67950030.640000001</v>
      </c>
      <c r="H450" s="203">
        <v>0</v>
      </c>
      <c r="I450" s="206"/>
      <c r="J450" s="205">
        <f t="shared" si="81"/>
        <v>-33955036.820000008</v>
      </c>
      <c r="K450" s="204"/>
      <c r="L450" s="204"/>
      <c r="M450" s="203">
        <f t="shared" si="82"/>
        <v>-33955036.820000008</v>
      </c>
      <c r="N450" s="203">
        <f t="shared" si="83"/>
        <v>33994993.819999993</v>
      </c>
      <c r="O450" s="6"/>
      <c r="P450" s="6"/>
      <c r="Q450" s="6"/>
      <c r="R450" s="6" t="str">
        <f>'LDC Info'!$E$14 &amp; B450</f>
        <v>Hydro Ottawa Limited1930</v>
      </c>
      <c r="S450" s="6"/>
      <c r="T450" s="6"/>
      <c r="U450" s="6"/>
      <c r="V450" s="6"/>
      <c r="W450" s="6"/>
      <c r="X450" s="6"/>
      <c r="Y450" s="6"/>
      <c r="Z450" s="6"/>
    </row>
    <row r="451" spans="1:26" ht="12.75" hidden="1" customHeight="1">
      <c r="A451" s="177">
        <v>8</v>
      </c>
      <c r="B451" s="177">
        <v>1935</v>
      </c>
      <c r="C451" s="202" t="s">
        <v>344</v>
      </c>
      <c r="D451" s="203">
        <f t="shared" si="79"/>
        <v>696752</v>
      </c>
      <c r="E451" s="204"/>
      <c r="F451" s="204"/>
      <c r="G451" s="203">
        <f t="shared" si="80"/>
        <v>696752</v>
      </c>
      <c r="H451" s="203">
        <v>0</v>
      </c>
      <c r="I451" s="206"/>
      <c r="J451" s="205">
        <f t="shared" si="81"/>
        <v>-687234.58000000007</v>
      </c>
      <c r="K451" s="204"/>
      <c r="L451" s="204"/>
      <c r="M451" s="203">
        <f t="shared" si="82"/>
        <v>-687234.58000000007</v>
      </c>
      <c r="N451" s="203">
        <f t="shared" si="83"/>
        <v>9517.4199999999255</v>
      </c>
      <c r="O451" s="6"/>
      <c r="P451" s="6"/>
      <c r="Q451" s="6"/>
      <c r="R451" s="6" t="str">
        <f>'LDC Info'!$E$14 &amp; B451</f>
        <v>Hydro Ottawa Limited1935</v>
      </c>
      <c r="S451" s="6"/>
      <c r="T451" s="6"/>
      <c r="U451" s="6"/>
      <c r="V451" s="6"/>
      <c r="W451" s="6"/>
      <c r="X451" s="6"/>
      <c r="Y451" s="6"/>
      <c r="Z451" s="6"/>
    </row>
    <row r="452" spans="1:26" ht="12.75" hidden="1" customHeight="1">
      <c r="A452" s="177">
        <v>8</v>
      </c>
      <c r="B452" s="177">
        <v>1940</v>
      </c>
      <c r="C452" s="202" t="s">
        <v>345</v>
      </c>
      <c r="D452" s="203">
        <f t="shared" si="79"/>
        <v>13768559.76</v>
      </c>
      <c r="E452" s="204"/>
      <c r="F452" s="204"/>
      <c r="G452" s="203">
        <f t="shared" si="80"/>
        <v>13768559.76</v>
      </c>
      <c r="H452" s="203">
        <v>0</v>
      </c>
      <c r="I452" s="206"/>
      <c r="J452" s="205">
        <f t="shared" si="81"/>
        <v>-7953104.1099999994</v>
      </c>
      <c r="K452" s="204"/>
      <c r="L452" s="204"/>
      <c r="M452" s="203">
        <f t="shared" si="82"/>
        <v>-7953104.1099999994</v>
      </c>
      <c r="N452" s="203">
        <f t="shared" si="83"/>
        <v>5815455.6500000004</v>
      </c>
      <c r="O452" s="6"/>
      <c r="P452" s="6"/>
      <c r="Q452" s="6"/>
      <c r="R452" s="6" t="str">
        <f>'LDC Info'!$E$14 &amp; B452</f>
        <v>Hydro Ottawa Limited1940</v>
      </c>
      <c r="S452" s="6"/>
      <c r="T452" s="6"/>
      <c r="U452" s="6"/>
      <c r="V452" s="6"/>
      <c r="W452" s="6"/>
      <c r="X452" s="6"/>
      <c r="Y452" s="6"/>
      <c r="Z452" s="6"/>
    </row>
    <row r="453" spans="1:26" ht="12.75" hidden="1" customHeight="1">
      <c r="A453" s="177">
        <v>8</v>
      </c>
      <c r="B453" s="177">
        <v>1945</v>
      </c>
      <c r="C453" s="202" t="s">
        <v>346</v>
      </c>
      <c r="D453" s="203">
        <f t="shared" si="79"/>
        <v>359467</v>
      </c>
      <c r="E453" s="204"/>
      <c r="F453" s="204"/>
      <c r="G453" s="203">
        <f t="shared" si="80"/>
        <v>359467</v>
      </c>
      <c r="H453" s="203">
        <v>0</v>
      </c>
      <c r="I453" s="206"/>
      <c r="J453" s="205">
        <f t="shared" si="81"/>
        <v>-276967.23</v>
      </c>
      <c r="K453" s="204"/>
      <c r="L453" s="204"/>
      <c r="M453" s="203">
        <f t="shared" si="82"/>
        <v>-276967.23</v>
      </c>
      <c r="N453" s="203">
        <f t="shared" si="83"/>
        <v>82499.770000000019</v>
      </c>
      <c r="O453" s="6"/>
      <c r="P453" s="6"/>
      <c r="Q453" s="6"/>
      <c r="R453" s="6" t="str">
        <f>'LDC Info'!$E$14 &amp; B453</f>
        <v>Hydro Ottawa Limited1945</v>
      </c>
      <c r="S453" s="6"/>
      <c r="T453" s="6"/>
      <c r="U453" s="6"/>
      <c r="V453" s="6"/>
      <c r="W453" s="6"/>
      <c r="X453" s="6"/>
      <c r="Y453" s="6"/>
      <c r="Z453" s="6"/>
    </row>
    <row r="454" spans="1:26" ht="12.75" hidden="1" customHeight="1">
      <c r="A454" s="177">
        <v>8</v>
      </c>
      <c r="B454" s="177">
        <v>1950</v>
      </c>
      <c r="C454" s="202" t="s">
        <v>347</v>
      </c>
      <c r="D454" s="203">
        <f t="shared" si="79"/>
        <v>5553500.3199999994</v>
      </c>
      <c r="E454" s="204"/>
      <c r="F454" s="204"/>
      <c r="G454" s="203">
        <f t="shared" si="80"/>
        <v>5553500.3199999994</v>
      </c>
      <c r="H454" s="203">
        <v>0</v>
      </c>
      <c r="I454" s="206"/>
      <c r="J454" s="205">
        <f t="shared" si="81"/>
        <v>-2253097.27</v>
      </c>
      <c r="K454" s="204"/>
      <c r="L454" s="204"/>
      <c r="M454" s="203">
        <f t="shared" si="82"/>
        <v>-2253097.27</v>
      </c>
      <c r="N454" s="203">
        <f t="shared" si="83"/>
        <v>3300403.0499999993</v>
      </c>
      <c r="O454" s="6"/>
      <c r="P454" s="6"/>
      <c r="Q454" s="6"/>
      <c r="R454" s="6" t="str">
        <f>'LDC Info'!$E$14 &amp; B454</f>
        <v>Hydro Ottawa Limited1950</v>
      </c>
      <c r="S454" s="6"/>
      <c r="T454" s="6"/>
      <c r="U454" s="6"/>
      <c r="V454" s="6"/>
      <c r="W454" s="6"/>
      <c r="X454" s="6"/>
      <c r="Y454" s="6"/>
      <c r="Z454" s="6"/>
    </row>
    <row r="455" spans="1:26" ht="12.75" hidden="1" customHeight="1">
      <c r="A455" s="177">
        <v>8</v>
      </c>
      <c r="B455" s="177">
        <v>1955</v>
      </c>
      <c r="C455" s="202" t="s">
        <v>348</v>
      </c>
      <c r="D455" s="203">
        <f t="shared" si="79"/>
        <v>32574870.989999998</v>
      </c>
      <c r="E455" s="204"/>
      <c r="F455" s="204"/>
      <c r="G455" s="203">
        <f t="shared" si="80"/>
        <v>32574870.989999998</v>
      </c>
      <c r="H455" s="203">
        <v>0</v>
      </c>
      <c r="I455" s="206"/>
      <c r="J455" s="205">
        <f t="shared" si="81"/>
        <v>-16587779.18</v>
      </c>
      <c r="K455" s="204"/>
      <c r="L455" s="204"/>
      <c r="M455" s="203">
        <f t="shared" si="82"/>
        <v>-16587779.18</v>
      </c>
      <c r="N455" s="203">
        <f t="shared" si="83"/>
        <v>15987091.809999999</v>
      </c>
      <c r="O455" s="6"/>
      <c r="P455" s="6"/>
      <c r="Q455" s="6"/>
      <c r="R455" s="6" t="str">
        <f>'LDC Info'!$E$14 &amp; B455</f>
        <v>Hydro Ottawa Limited1955</v>
      </c>
      <c r="S455" s="6"/>
      <c r="T455" s="6"/>
      <c r="U455" s="6"/>
      <c r="V455" s="6"/>
      <c r="W455" s="6"/>
      <c r="X455" s="6"/>
      <c r="Y455" s="6"/>
      <c r="Z455" s="6"/>
    </row>
    <row r="456" spans="1:26" ht="12.75" hidden="1" customHeight="1">
      <c r="A456" s="177">
        <v>8</v>
      </c>
      <c r="B456" s="177">
        <v>1955</v>
      </c>
      <c r="C456" s="202" t="s">
        <v>349</v>
      </c>
      <c r="D456" s="203">
        <f t="shared" si="79"/>
        <v>0</v>
      </c>
      <c r="E456" s="204"/>
      <c r="F456" s="204"/>
      <c r="G456" s="203">
        <f t="shared" si="80"/>
        <v>0</v>
      </c>
      <c r="H456" s="203">
        <v>0</v>
      </c>
      <c r="I456" s="206"/>
      <c r="J456" s="205">
        <f t="shared" si="81"/>
        <v>0</v>
      </c>
      <c r="K456" s="204"/>
      <c r="L456" s="204"/>
      <c r="M456" s="203">
        <f t="shared" si="82"/>
        <v>0</v>
      </c>
      <c r="N456" s="203">
        <f t="shared" si="83"/>
        <v>0</v>
      </c>
      <c r="O456" s="6"/>
      <c r="P456" s="6"/>
      <c r="Q456" s="6"/>
      <c r="R456" s="6" t="str">
        <f>'LDC Info'!$E$14 &amp; B456</f>
        <v>Hydro Ottawa Limited1955</v>
      </c>
      <c r="S456" s="6"/>
      <c r="T456" s="6"/>
      <c r="U456" s="6"/>
      <c r="V456" s="6"/>
      <c r="W456" s="6"/>
      <c r="X456" s="6"/>
      <c r="Y456" s="6"/>
      <c r="Z456" s="6"/>
    </row>
    <row r="457" spans="1:26" ht="12.75" hidden="1" customHeight="1">
      <c r="A457" s="177">
        <v>8</v>
      </c>
      <c r="B457" s="177">
        <v>1960</v>
      </c>
      <c r="C457" s="202" t="s">
        <v>350</v>
      </c>
      <c r="D457" s="203">
        <f t="shared" si="79"/>
        <v>992120.8</v>
      </c>
      <c r="E457" s="204"/>
      <c r="F457" s="204"/>
      <c r="G457" s="203">
        <f t="shared" si="80"/>
        <v>992120.8</v>
      </c>
      <c r="H457" s="203">
        <v>0</v>
      </c>
      <c r="I457" s="206"/>
      <c r="J457" s="205">
        <f t="shared" si="81"/>
        <v>-442250.14</v>
      </c>
      <c r="K457" s="204"/>
      <c r="L457" s="204"/>
      <c r="M457" s="203">
        <f t="shared" si="82"/>
        <v>-442250.14</v>
      </c>
      <c r="N457" s="203">
        <f t="shared" si="83"/>
        <v>549870.66</v>
      </c>
      <c r="O457" s="6"/>
      <c r="P457" s="6"/>
      <c r="Q457" s="6"/>
      <c r="R457" s="6" t="str">
        <f>'LDC Info'!$E$14 &amp; B457</f>
        <v>Hydro Ottawa Limited1960</v>
      </c>
      <c r="S457" s="6"/>
      <c r="T457" s="6"/>
      <c r="U457" s="6"/>
      <c r="V457" s="6"/>
      <c r="W457" s="6"/>
      <c r="X457" s="6"/>
      <c r="Y457" s="6"/>
      <c r="Z457" s="6"/>
    </row>
    <row r="458" spans="1:26" ht="12.75" hidden="1" customHeight="1">
      <c r="A458" s="160">
        <v>47</v>
      </c>
      <c r="B458" s="177">
        <v>1970</v>
      </c>
      <c r="C458" s="202" t="s">
        <v>351</v>
      </c>
      <c r="D458" s="203">
        <f t="shared" si="79"/>
        <v>0</v>
      </c>
      <c r="E458" s="204"/>
      <c r="F458" s="204"/>
      <c r="G458" s="203">
        <f t="shared" si="80"/>
        <v>0</v>
      </c>
      <c r="H458" s="203">
        <v>0</v>
      </c>
      <c r="I458" s="206"/>
      <c r="J458" s="205">
        <f t="shared" si="81"/>
        <v>0</v>
      </c>
      <c r="K458" s="204"/>
      <c r="L458" s="204"/>
      <c r="M458" s="203">
        <f t="shared" si="82"/>
        <v>0</v>
      </c>
      <c r="N458" s="203">
        <f t="shared" si="83"/>
        <v>0</v>
      </c>
      <c r="O458" s="6"/>
      <c r="P458" s="6"/>
      <c r="Q458" s="6"/>
      <c r="R458" s="6" t="str">
        <f>'LDC Info'!$E$14 &amp; B458</f>
        <v>Hydro Ottawa Limited1970</v>
      </c>
      <c r="S458" s="6"/>
      <c r="T458" s="6"/>
      <c r="U458" s="6"/>
      <c r="V458" s="6"/>
      <c r="W458" s="6"/>
      <c r="X458" s="6"/>
      <c r="Y458" s="6"/>
      <c r="Z458" s="6"/>
    </row>
    <row r="459" spans="1:26" ht="12.75" hidden="1" customHeight="1">
      <c r="A459" s="177">
        <v>47</v>
      </c>
      <c r="B459" s="177">
        <v>1975</v>
      </c>
      <c r="C459" s="202" t="s">
        <v>352</v>
      </c>
      <c r="D459" s="203">
        <f t="shared" si="79"/>
        <v>0</v>
      </c>
      <c r="E459" s="204"/>
      <c r="F459" s="204"/>
      <c r="G459" s="203">
        <f t="shared" si="80"/>
        <v>0</v>
      </c>
      <c r="H459" s="203">
        <v>0</v>
      </c>
      <c r="I459" s="206"/>
      <c r="J459" s="205">
        <f t="shared" si="81"/>
        <v>0</v>
      </c>
      <c r="K459" s="204"/>
      <c r="L459" s="204"/>
      <c r="M459" s="203">
        <f t="shared" si="82"/>
        <v>0</v>
      </c>
      <c r="N459" s="203">
        <f t="shared" si="83"/>
        <v>0</v>
      </c>
      <c r="O459" s="6"/>
      <c r="P459" s="6"/>
      <c r="Q459" s="6"/>
      <c r="R459" s="6" t="str">
        <f>'LDC Info'!$E$14 &amp; B459</f>
        <v>Hydro Ottawa Limited1975</v>
      </c>
      <c r="S459" s="6"/>
      <c r="T459" s="6"/>
      <c r="U459" s="6"/>
      <c r="V459" s="6"/>
      <c r="W459" s="6"/>
      <c r="X459" s="6"/>
      <c r="Y459" s="6"/>
      <c r="Z459" s="6"/>
    </row>
    <row r="460" spans="1:26" ht="12.75" hidden="1" customHeight="1">
      <c r="A460" s="177">
        <v>47</v>
      </c>
      <c r="B460" s="177">
        <v>1980</v>
      </c>
      <c r="C460" s="202" t="s">
        <v>353</v>
      </c>
      <c r="D460" s="203">
        <f t="shared" si="79"/>
        <v>44743797.499999993</v>
      </c>
      <c r="E460" s="204"/>
      <c r="F460" s="204"/>
      <c r="G460" s="203">
        <f t="shared" si="80"/>
        <v>44743797.499999993</v>
      </c>
      <c r="H460" s="203">
        <v>0</v>
      </c>
      <c r="I460" s="206"/>
      <c r="J460" s="205">
        <f t="shared" si="81"/>
        <v>-23696481.619999997</v>
      </c>
      <c r="K460" s="204"/>
      <c r="L460" s="204"/>
      <c r="M460" s="203">
        <f t="shared" si="82"/>
        <v>-23696481.619999997</v>
      </c>
      <c r="N460" s="203">
        <f t="shared" si="83"/>
        <v>21047315.879999995</v>
      </c>
      <c r="O460" s="6"/>
      <c r="P460" s="6"/>
      <c r="Q460" s="6"/>
      <c r="R460" s="6" t="str">
        <f>'LDC Info'!$E$14 &amp; B460</f>
        <v>Hydro Ottawa Limited1980</v>
      </c>
      <c r="S460" s="6"/>
      <c r="T460" s="6"/>
      <c r="U460" s="6"/>
      <c r="V460" s="6"/>
      <c r="W460" s="6"/>
      <c r="X460" s="6"/>
      <c r="Y460" s="6"/>
      <c r="Z460" s="6"/>
    </row>
    <row r="461" spans="1:26" ht="12.75" hidden="1" customHeight="1">
      <c r="A461" s="177">
        <v>47</v>
      </c>
      <c r="B461" s="177">
        <v>1985</v>
      </c>
      <c r="C461" s="202" t="s">
        <v>354</v>
      </c>
      <c r="D461" s="203">
        <f t="shared" si="79"/>
        <v>900</v>
      </c>
      <c r="E461" s="204"/>
      <c r="F461" s="204"/>
      <c r="G461" s="203">
        <f t="shared" si="80"/>
        <v>900</v>
      </c>
      <c r="H461" s="203">
        <v>0</v>
      </c>
      <c r="I461" s="206"/>
      <c r="J461" s="205">
        <f t="shared" si="81"/>
        <v>-900</v>
      </c>
      <c r="K461" s="204"/>
      <c r="L461" s="204"/>
      <c r="M461" s="203">
        <f t="shared" si="82"/>
        <v>-900</v>
      </c>
      <c r="N461" s="203">
        <f t="shared" si="83"/>
        <v>0</v>
      </c>
      <c r="O461" s="6"/>
      <c r="P461" s="6"/>
      <c r="Q461" s="6"/>
      <c r="R461" s="6" t="str">
        <f>'LDC Info'!$E$14 &amp; B461</f>
        <v>Hydro Ottawa Limited1985</v>
      </c>
      <c r="S461" s="6"/>
      <c r="T461" s="6"/>
      <c r="U461" s="6"/>
      <c r="V461" s="6"/>
      <c r="W461" s="6"/>
      <c r="X461" s="6"/>
      <c r="Y461" s="6"/>
      <c r="Z461" s="6"/>
    </row>
    <row r="462" spans="1:26" ht="12.75" hidden="1" customHeight="1">
      <c r="A462" s="160">
        <v>47</v>
      </c>
      <c r="B462" s="177">
        <v>1990</v>
      </c>
      <c r="C462" s="207" t="s">
        <v>355</v>
      </c>
      <c r="D462" s="203">
        <f t="shared" si="79"/>
        <v>0</v>
      </c>
      <c r="E462" s="204"/>
      <c r="F462" s="204"/>
      <c r="G462" s="203">
        <f t="shared" si="80"/>
        <v>0</v>
      </c>
      <c r="H462" s="203">
        <v>0</v>
      </c>
      <c r="I462" s="206"/>
      <c r="J462" s="205">
        <f t="shared" si="81"/>
        <v>0</v>
      </c>
      <c r="K462" s="204"/>
      <c r="L462" s="204"/>
      <c r="M462" s="203">
        <f t="shared" si="82"/>
        <v>0</v>
      </c>
      <c r="N462" s="203">
        <f t="shared" si="83"/>
        <v>0</v>
      </c>
      <c r="O462" s="6"/>
      <c r="P462" s="6"/>
      <c r="Q462" s="6"/>
      <c r="R462" s="6" t="str">
        <f>'LDC Info'!$E$14 &amp; B462</f>
        <v>Hydro Ottawa Limited1990</v>
      </c>
      <c r="S462" s="6"/>
      <c r="T462" s="6"/>
      <c r="U462" s="6"/>
      <c r="V462" s="6"/>
      <c r="W462" s="6"/>
      <c r="X462" s="6"/>
      <c r="Y462" s="6"/>
      <c r="Z462" s="6"/>
    </row>
    <row r="463" spans="1:26" ht="12.75" hidden="1" customHeight="1">
      <c r="A463" s="177">
        <v>47</v>
      </c>
      <c r="B463" s="177">
        <v>1995</v>
      </c>
      <c r="C463" s="202" t="s">
        <v>356</v>
      </c>
      <c r="D463" s="203">
        <f t="shared" si="79"/>
        <v>0</v>
      </c>
      <c r="E463" s="204"/>
      <c r="F463" s="204"/>
      <c r="G463" s="203">
        <f t="shared" si="80"/>
        <v>0</v>
      </c>
      <c r="H463" s="203">
        <v>0</v>
      </c>
      <c r="I463" s="206"/>
      <c r="J463" s="205">
        <f t="shared" si="81"/>
        <v>0</v>
      </c>
      <c r="K463" s="204"/>
      <c r="L463" s="204"/>
      <c r="M463" s="203">
        <f t="shared" si="82"/>
        <v>0</v>
      </c>
      <c r="N463" s="203">
        <f t="shared" si="83"/>
        <v>0</v>
      </c>
      <c r="O463" s="6"/>
      <c r="P463" s="6"/>
      <c r="Q463" s="6"/>
      <c r="R463" s="6" t="str">
        <f>'LDC Info'!$E$14 &amp; B463</f>
        <v>Hydro Ottawa Limited1995</v>
      </c>
      <c r="S463" s="6"/>
      <c r="T463" s="6"/>
      <c r="U463" s="6"/>
      <c r="V463" s="6"/>
      <c r="W463" s="6"/>
      <c r="X463" s="6"/>
      <c r="Y463" s="6"/>
      <c r="Z463" s="6"/>
    </row>
    <row r="464" spans="1:26" ht="12.75" hidden="1" customHeight="1">
      <c r="A464" s="177">
        <v>47</v>
      </c>
      <c r="B464" s="177">
        <v>2440</v>
      </c>
      <c r="C464" s="202" t="s">
        <v>449</v>
      </c>
      <c r="D464" s="203">
        <f t="shared" si="79"/>
        <v>-727928302.2299999</v>
      </c>
      <c r="E464" s="204"/>
      <c r="F464" s="204"/>
      <c r="G464" s="203">
        <f t="shared" si="80"/>
        <v>-727928302.2299999</v>
      </c>
      <c r="H464" s="203">
        <v>0</v>
      </c>
      <c r="I464" s="6"/>
      <c r="J464" s="205">
        <f t="shared" si="81"/>
        <v>138465674.96000001</v>
      </c>
      <c r="K464" s="204"/>
      <c r="L464" s="204"/>
      <c r="M464" s="203">
        <f t="shared" si="82"/>
        <v>138465674.96000001</v>
      </c>
      <c r="N464" s="203">
        <f t="shared" si="83"/>
        <v>-589462627.26999986</v>
      </c>
      <c r="O464" s="6"/>
      <c r="P464" s="6"/>
      <c r="Q464" s="6"/>
      <c r="R464" s="6" t="str">
        <f>'LDC Info'!$E$14 &amp; B464</f>
        <v>Hydro Ottawa Limited2440</v>
      </c>
      <c r="S464" s="6"/>
      <c r="T464" s="6"/>
      <c r="U464" s="6"/>
      <c r="V464" s="6"/>
      <c r="W464" s="6"/>
      <c r="X464" s="6"/>
      <c r="Y464" s="6"/>
      <c r="Z464" s="6"/>
    </row>
    <row r="465" spans="1:26" ht="12.75" hidden="1" customHeight="1">
      <c r="A465" s="184"/>
      <c r="B465" s="184">
        <v>2005</v>
      </c>
      <c r="C465" s="2" t="s">
        <v>450</v>
      </c>
      <c r="D465" s="203">
        <f t="shared" si="79"/>
        <v>0</v>
      </c>
      <c r="E465" s="208"/>
      <c r="F465" s="208"/>
      <c r="G465" s="203">
        <f t="shared" si="80"/>
        <v>0</v>
      </c>
      <c r="H465" s="203">
        <v>0</v>
      </c>
      <c r="I465" s="6"/>
      <c r="J465" s="205">
        <f t="shared" si="81"/>
        <v>0</v>
      </c>
      <c r="K465" s="208"/>
      <c r="L465" s="208"/>
      <c r="M465" s="203">
        <f t="shared" si="82"/>
        <v>0</v>
      </c>
      <c r="N465" s="203">
        <f t="shared" si="83"/>
        <v>0</v>
      </c>
      <c r="O465" s="6"/>
      <c r="P465" s="6"/>
      <c r="Q465" s="6"/>
      <c r="R465" s="6" t="str">
        <f>'LDC Info'!$E$14 &amp; B465</f>
        <v>Hydro Ottawa Limited2005</v>
      </c>
      <c r="S465" s="6"/>
      <c r="T465" s="6"/>
      <c r="U465" s="6"/>
      <c r="V465" s="6"/>
      <c r="W465" s="6"/>
      <c r="X465" s="6"/>
      <c r="Y465" s="6"/>
      <c r="Z465" s="6"/>
    </row>
    <row r="466" spans="1:26" ht="12.75" hidden="1" customHeight="1">
      <c r="A466" s="184"/>
      <c r="B466" s="184"/>
      <c r="C466" s="209" t="s">
        <v>114</v>
      </c>
      <c r="D466" s="210">
        <f t="shared" ref="D466:H466" si="84">SUM(D425:D465)</f>
        <v>3164323942.8400002</v>
      </c>
      <c r="E466" s="210">
        <f t="shared" si="84"/>
        <v>0</v>
      </c>
      <c r="F466" s="210">
        <f t="shared" si="84"/>
        <v>0</v>
      </c>
      <c r="G466" s="210">
        <f t="shared" si="84"/>
        <v>3164323942.8400002</v>
      </c>
      <c r="H466" s="210">
        <f t="shared" si="84"/>
        <v>0</v>
      </c>
      <c r="I466" s="210"/>
      <c r="J466" s="210">
        <f t="shared" ref="J466:N466" si="85">SUM(J425:J465)</f>
        <v>-935265221.65999997</v>
      </c>
      <c r="K466" s="210">
        <f t="shared" si="85"/>
        <v>0</v>
      </c>
      <c r="L466" s="210">
        <f t="shared" si="85"/>
        <v>0</v>
      </c>
      <c r="M466" s="210">
        <f t="shared" si="85"/>
        <v>-935265221.65999997</v>
      </c>
      <c r="N466" s="210">
        <f t="shared" si="85"/>
        <v>2229058721.1799998</v>
      </c>
      <c r="O466" s="6"/>
      <c r="P466" s="6"/>
      <c r="Q466" s="6"/>
      <c r="R466" s="6"/>
      <c r="S466" s="6"/>
      <c r="T466" s="6"/>
      <c r="U466" s="6"/>
      <c r="V466" s="6"/>
      <c r="W466" s="6"/>
      <c r="X466" s="6"/>
      <c r="Y466" s="6"/>
      <c r="Z466" s="6"/>
    </row>
    <row r="467" spans="1:26" ht="12.75" hidden="1" customHeight="1">
      <c r="A467" s="184"/>
      <c r="B467" s="184"/>
      <c r="C467" s="211" t="s">
        <v>451</v>
      </c>
      <c r="D467" s="208"/>
      <c r="E467" s="208"/>
      <c r="F467" s="208"/>
      <c r="G467" s="203">
        <f t="shared" ref="G467:G468" si="86">D467+E467+F467</f>
        <v>0</v>
      </c>
      <c r="H467" s="203"/>
      <c r="I467" s="6"/>
      <c r="J467" s="208"/>
      <c r="K467" s="208"/>
      <c r="L467" s="208"/>
      <c r="M467" s="203">
        <f t="shared" ref="M467:M468" si="87">J467+K467+L467</f>
        <v>0</v>
      </c>
      <c r="N467" s="203">
        <f t="shared" ref="N467:N468" si="88">G467+M467</f>
        <v>0</v>
      </c>
      <c r="O467" s="6"/>
      <c r="P467" s="6"/>
      <c r="Q467" s="6"/>
      <c r="R467" s="6"/>
      <c r="S467" s="6"/>
      <c r="T467" s="6"/>
      <c r="U467" s="6"/>
      <c r="V467" s="6"/>
      <c r="W467" s="6"/>
      <c r="X467" s="6"/>
      <c r="Y467" s="6"/>
      <c r="Z467" s="6"/>
    </row>
    <row r="468" spans="1:26" ht="12.75" hidden="1" customHeight="1">
      <c r="A468" s="184"/>
      <c r="B468" s="184"/>
      <c r="C468" s="212" t="s">
        <v>452</v>
      </c>
      <c r="D468" s="208"/>
      <c r="E468" s="208"/>
      <c r="F468" s="208"/>
      <c r="G468" s="203">
        <f t="shared" si="86"/>
        <v>0</v>
      </c>
      <c r="H468" s="203"/>
      <c r="I468" s="6"/>
      <c r="J468" s="208"/>
      <c r="K468" s="208"/>
      <c r="L468" s="208"/>
      <c r="M468" s="203">
        <f t="shared" si="87"/>
        <v>0</v>
      </c>
      <c r="N468" s="203">
        <f t="shared" si="88"/>
        <v>0</v>
      </c>
      <c r="O468" s="6"/>
      <c r="P468" s="6"/>
      <c r="Q468" s="6"/>
      <c r="R468" s="6"/>
      <c r="S468" s="6"/>
      <c r="T468" s="6"/>
      <c r="U468" s="6"/>
      <c r="V468" s="6"/>
      <c r="W468" s="6"/>
      <c r="X468" s="6"/>
      <c r="Y468" s="6"/>
      <c r="Z468" s="6"/>
    </row>
    <row r="469" spans="1:26" ht="12.75" hidden="1" customHeight="1">
      <c r="A469" s="184"/>
      <c r="B469" s="184"/>
      <c r="C469" s="209" t="s">
        <v>361</v>
      </c>
      <c r="D469" s="210">
        <f t="shared" ref="D469:G469" si="89">SUM(D466:D468)</f>
        <v>3164323942.8400002</v>
      </c>
      <c r="E469" s="210">
        <f t="shared" si="89"/>
        <v>0</v>
      </c>
      <c r="F469" s="210">
        <f t="shared" si="89"/>
        <v>0</v>
      </c>
      <c r="G469" s="210">
        <f t="shared" si="89"/>
        <v>3164323942.8400002</v>
      </c>
      <c r="H469" s="203"/>
      <c r="I469" s="210"/>
      <c r="J469" s="210">
        <f t="shared" ref="J469:N469" si="90">SUM(J466:J468)</f>
        <v>-935265221.65999997</v>
      </c>
      <c r="K469" s="210">
        <f t="shared" si="90"/>
        <v>0</v>
      </c>
      <c r="L469" s="210">
        <f t="shared" si="90"/>
        <v>0</v>
      </c>
      <c r="M469" s="210">
        <f t="shared" si="90"/>
        <v>-935265221.65999997</v>
      </c>
      <c r="N469" s="210">
        <f t="shared" si="90"/>
        <v>2229058721.1799998</v>
      </c>
      <c r="O469" s="6"/>
      <c r="P469" s="6"/>
      <c r="Q469" s="6"/>
      <c r="R469" s="6"/>
      <c r="S469" s="6"/>
      <c r="T469" s="6"/>
      <c r="U469" s="6"/>
      <c r="V469" s="6"/>
      <c r="W469" s="6"/>
      <c r="X469" s="6"/>
      <c r="Y469" s="6"/>
      <c r="Z469" s="6"/>
    </row>
    <row r="470" spans="1:26" ht="12.75" hidden="1" customHeight="1">
      <c r="A470" s="184"/>
      <c r="B470" s="184"/>
      <c r="C470" s="193" t="s">
        <v>362</v>
      </c>
      <c r="D470" s="204"/>
      <c r="E470" s="204"/>
      <c r="F470" s="204"/>
      <c r="G470" s="203">
        <f>D470+E470+F470</f>
        <v>0</v>
      </c>
      <c r="H470" s="203">
        <v>0</v>
      </c>
      <c r="I470" s="206"/>
      <c r="J470" s="6"/>
      <c r="K470" s="6"/>
      <c r="L470" s="6"/>
      <c r="M470" s="203">
        <f>J470+K470+L470</f>
        <v>0</v>
      </c>
      <c r="N470" s="203">
        <f>G470+M470</f>
        <v>0</v>
      </c>
      <c r="O470" s="6"/>
      <c r="P470" s="6"/>
      <c r="Q470" s="6"/>
      <c r="R470" s="6"/>
      <c r="S470" s="6"/>
      <c r="T470" s="6"/>
      <c r="U470" s="6"/>
      <c r="V470" s="6"/>
      <c r="W470" s="6"/>
      <c r="X470" s="6"/>
      <c r="Y470" s="6"/>
      <c r="Z470" s="6"/>
    </row>
    <row r="471" spans="1:26" ht="12.75" hidden="1" customHeight="1">
      <c r="A471" s="184"/>
      <c r="B471" s="184"/>
      <c r="C471" s="193" t="s">
        <v>363</v>
      </c>
      <c r="D471" s="210">
        <f t="shared" ref="D471:N471" si="91">SUM(D469:D470)</f>
        <v>3164323942.8400002</v>
      </c>
      <c r="E471" s="210">
        <f t="shared" si="91"/>
        <v>0</v>
      </c>
      <c r="F471" s="210">
        <f t="shared" si="91"/>
        <v>0</v>
      </c>
      <c r="G471" s="210">
        <f t="shared" si="91"/>
        <v>3164323942.8400002</v>
      </c>
      <c r="H471" s="210">
        <f t="shared" si="91"/>
        <v>0</v>
      </c>
      <c r="I471" s="210">
        <f t="shared" si="91"/>
        <v>0</v>
      </c>
      <c r="J471" s="210">
        <f t="shared" si="91"/>
        <v>-935265221.65999997</v>
      </c>
      <c r="K471" s="210">
        <f t="shared" si="91"/>
        <v>0</v>
      </c>
      <c r="L471" s="210">
        <f t="shared" si="91"/>
        <v>0</v>
      </c>
      <c r="M471" s="210">
        <f t="shared" si="91"/>
        <v>-935265221.65999997</v>
      </c>
      <c r="N471" s="210">
        <f t="shared" si="91"/>
        <v>2229058721.1799998</v>
      </c>
      <c r="O471" s="6"/>
      <c r="P471" s="6"/>
      <c r="Q471" s="6"/>
      <c r="R471" s="6"/>
      <c r="S471" s="6"/>
      <c r="T471" s="6"/>
      <c r="U471" s="6"/>
      <c r="V471" s="6"/>
      <c r="W471" s="6"/>
      <c r="X471" s="6"/>
      <c r="Y471" s="6"/>
      <c r="Z471" s="6"/>
    </row>
    <row r="472" spans="1:26" ht="12.75" hidden="1" customHeight="1">
      <c r="A472" s="184"/>
      <c r="B472" s="184"/>
      <c r="C472" s="683" t="s">
        <v>453</v>
      </c>
      <c r="D472" s="656"/>
      <c r="E472" s="656"/>
      <c r="F472" s="656"/>
      <c r="G472" s="656"/>
      <c r="H472" s="656"/>
      <c r="I472" s="656"/>
      <c r="J472" s="657"/>
      <c r="K472" s="208"/>
      <c r="L472" s="6"/>
      <c r="M472" s="214"/>
      <c r="N472" s="214"/>
      <c r="O472" s="6"/>
      <c r="P472" s="6"/>
      <c r="Q472" s="6"/>
      <c r="R472" s="6"/>
      <c r="S472" s="6"/>
      <c r="T472" s="6"/>
      <c r="U472" s="6"/>
      <c r="V472" s="6"/>
      <c r="W472" s="6"/>
      <c r="X472" s="6"/>
      <c r="Y472" s="6"/>
      <c r="Z472" s="6"/>
    </row>
    <row r="473" spans="1:26" ht="12.75" hidden="1" customHeight="1">
      <c r="A473" s="184"/>
      <c r="B473" s="184"/>
      <c r="C473" s="683" t="s">
        <v>144</v>
      </c>
      <c r="D473" s="656"/>
      <c r="E473" s="656"/>
      <c r="F473" s="656"/>
      <c r="G473" s="656"/>
      <c r="H473" s="656"/>
      <c r="I473" s="656"/>
      <c r="J473" s="657"/>
      <c r="K473" s="210">
        <f>K471+K472</f>
        <v>0</v>
      </c>
      <c r="L473" s="6"/>
      <c r="M473" s="214"/>
      <c r="N473" s="214"/>
      <c r="O473" s="6"/>
      <c r="P473" s="6"/>
      <c r="Q473" s="6"/>
      <c r="R473" s="6"/>
      <c r="S473" s="6"/>
      <c r="T473" s="6"/>
      <c r="U473" s="6"/>
      <c r="V473" s="6"/>
      <c r="W473" s="6"/>
      <c r="X473" s="6"/>
      <c r="Y473" s="6"/>
      <c r="Z473" s="6"/>
    </row>
    <row r="474" spans="1:26" ht="12.75" hidden="1" customHeight="1">
      <c r="A474" s="160"/>
      <c r="B474" s="160"/>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hidden="1" customHeight="1">
      <c r="A475" s="160"/>
      <c r="B475" s="160"/>
      <c r="C475" s="6"/>
      <c r="D475" s="6"/>
      <c r="E475" s="6"/>
      <c r="F475" s="6"/>
      <c r="G475" s="6"/>
      <c r="H475" s="6"/>
      <c r="I475" s="6"/>
      <c r="J475" s="6" t="s">
        <v>454</v>
      </c>
      <c r="K475" s="6"/>
      <c r="L475" s="6"/>
      <c r="M475" s="6"/>
      <c r="N475" s="6"/>
      <c r="O475" s="6"/>
      <c r="P475" s="6"/>
      <c r="Q475" s="6"/>
      <c r="R475" s="6"/>
      <c r="S475" s="6"/>
      <c r="T475" s="6"/>
      <c r="U475" s="6"/>
      <c r="V475" s="6"/>
      <c r="W475" s="6"/>
      <c r="X475" s="6"/>
      <c r="Y475" s="6"/>
      <c r="Z475" s="6"/>
    </row>
    <row r="476" spans="1:26" ht="12.75" hidden="1" customHeight="1">
      <c r="A476" s="184">
        <v>10</v>
      </c>
      <c r="B476" s="184"/>
      <c r="C476" s="190" t="s">
        <v>366</v>
      </c>
      <c r="D476" s="191"/>
      <c r="E476" s="191"/>
      <c r="F476" s="191"/>
      <c r="G476" s="191"/>
      <c r="H476" s="191"/>
      <c r="I476" s="191"/>
      <c r="J476" s="191" t="s">
        <v>366</v>
      </c>
      <c r="K476" s="191"/>
      <c r="L476" s="192"/>
      <c r="M476" s="6"/>
      <c r="N476" s="6"/>
      <c r="O476" s="6"/>
      <c r="P476" s="6"/>
      <c r="Q476" s="6"/>
      <c r="R476" s="6"/>
      <c r="S476" s="6"/>
      <c r="T476" s="6"/>
      <c r="U476" s="6"/>
      <c r="V476" s="6"/>
      <c r="W476" s="6"/>
      <c r="X476" s="6"/>
      <c r="Y476" s="6"/>
      <c r="Z476" s="6"/>
    </row>
    <row r="477" spans="1:26" ht="12.75" hidden="1" customHeight="1">
      <c r="A477" s="184">
        <v>8</v>
      </c>
      <c r="B477" s="184"/>
      <c r="C477" s="190" t="s">
        <v>344</v>
      </c>
      <c r="D477" s="191"/>
      <c r="E477" s="191"/>
      <c r="F477" s="191"/>
      <c r="G477" s="191"/>
      <c r="H477" s="191"/>
      <c r="I477" s="191"/>
      <c r="J477" s="191" t="s">
        <v>344</v>
      </c>
      <c r="K477" s="191"/>
      <c r="L477" s="192"/>
      <c r="M477" s="6"/>
      <c r="N477" s="6"/>
      <c r="O477" s="6"/>
      <c r="P477" s="6"/>
      <c r="Q477" s="6"/>
      <c r="R477" s="6"/>
      <c r="S477" s="6"/>
      <c r="T477" s="6"/>
      <c r="U477" s="6"/>
      <c r="V477" s="6"/>
      <c r="W477" s="6"/>
      <c r="X477" s="6"/>
      <c r="Y477" s="6"/>
      <c r="Z477" s="6"/>
    </row>
    <row r="478" spans="1:26" ht="12.75" hidden="1" customHeight="1">
      <c r="A478" s="184">
        <v>47</v>
      </c>
      <c r="B478" s="184"/>
      <c r="C478" s="190" t="s">
        <v>367</v>
      </c>
      <c r="D478" s="191"/>
      <c r="E478" s="191"/>
      <c r="F478" s="191"/>
      <c r="G478" s="191"/>
      <c r="H478" s="191"/>
      <c r="I478" s="191"/>
      <c r="J478" s="191" t="s">
        <v>367</v>
      </c>
      <c r="K478" s="191"/>
      <c r="L478" s="192"/>
      <c r="M478" s="6"/>
      <c r="N478" s="6"/>
      <c r="O478" s="6"/>
      <c r="P478" s="6"/>
      <c r="Q478" s="6"/>
      <c r="R478" s="6"/>
      <c r="S478" s="6"/>
      <c r="T478" s="6"/>
      <c r="U478" s="6"/>
      <c r="V478" s="6"/>
      <c r="W478" s="6"/>
      <c r="X478" s="6"/>
      <c r="Y478" s="6"/>
      <c r="Z478" s="6"/>
    </row>
    <row r="479" spans="1:26" ht="12.75" hidden="1" customHeight="1">
      <c r="A479" s="160"/>
      <c r="B479" s="160"/>
      <c r="C479" s="6"/>
      <c r="D479" s="6"/>
      <c r="E479" s="6"/>
      <c r="F479" s="6"/>
      <c r="G479" s="6"/>
      <c r="H479" s="6"/>
      <c r="I479" s="6"/>
      <c r="J479" s="685" t="s">
        <v>368</v>
      </c>
      <c r="K479" s="656"/>
      <c r="L479" s="215">
        <f>K473-L476-L477-L478</f>
        <v>0</v>
      </c>
      <c r="M479" s="6"/>
      <c r="N479" s="6"/>
      <c r="O479" s="6"/>
      <c r="P479" s="6"/>
      <c r="Q479" s="6"/>
      <c r="R479" s="6"/>
      <c r="S479" s="6"/>
      <c r="T479" s="6"/>
      <c r="U479" s="6"/>
      <c r="V479" s="6"/>
      <c r="W479" s="6"/>
      <c r="X479" s="6"/>
      <c r="Y479" s="6"/>
      <c r="Z479" s="6"/>
    </row>
    <row r="480" spans="1:26" ht="12.75" hidden="1" customHeight="1">
      <c r="A480" s="160"/>
      <c r="B480" s="160"/>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hidden="1" customHeight="1">
      <c r="A481" s="160"/>
      <c r="B481" s="160"/>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hidden="1" customHeight="1">
      <c r="A482" s="160"/>
      <c r="B482" s="160"/>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hidden="1" customHeight="1">
      <c r="A483" s="160"/>
      <c r="B483" s="160"/>
      <c r="C483" s="6"/>
      <c r="D483" s="6"/>
      <c r="E483" s="32" t="s">
        <v>303</v>
      </c>
      <c r="F483" s="201" t="s">
        <v>426</v>
      </c>
      <c r="G483" s="6"/>
      <c r="H483" s="6"/>
      <c r="I483" s="6"/>
      <c r="J483" s="6"/>
      <c r="K483" s="6"/>
      <c r="L483" s="6"/>
      <c r="M483" s="6"/>
      <c r="N483" s="6"/>
      <c r="O483" s="6"/>
      <c r="P483" s="6"/>
      <c r="Q483" s="6"/>
      <c r="R483" s="6"/>
      <c r="S483" s="6"/>
      <c r="T483" s="6"/>
      <c r="U483" s="6"/>
      <c r="V483" s="6"/>
      <c r="W483" s="6"/>
      <c r="X483" s="6"/>
      <c r="Y483" s="6"/>
      <c r="Z483" s="6"/>
    </row>
    <row r="484" spans="1:26" ht="12.75" hidden="1" customHeight="1">
      <c r="A484" s="160"/>
      <c r="B484" s="160"/>
      <c r="C484" s="6"/>
      <c r="D484" s="6"/>
      <c r="E484" s="32" t="s">
        <v>369</v>
      </c>
      <c r="F484" s="196">
        <f>RebaseYear+7</f>
        <v>2028</v>
      </c>
      <c r="G484" s="166"/>
      <c r="H484" s="167" t="b">
        <f>IF(F484=2014,4,IF(F484=2015,5,IF(F484=2016,6,IF(F484=2017,7,IF(F484=2018,8,IF(F484=2019,9,IF(F484=2020,10)))))))</f>
        <v>0</v>
      </c>
      <c r="I484" s="6"/>
      <c r="J484" s="6"/>
      <c r="K484" s="6"/>
      <c r="L484" s="6"/>
      <c r="M484" s="6"/>
      <c r="N484" s="6"/>
      <c r="O484" s="6"/>
      <c r="P484" s="6"/>
      <c r="Q484" s="6"/>
      <c r="R484" s="6"/>
      <c r="S484" s="6"/>
      <c r="T484" s="6"/>
      <c r="U484" s="6"/>
      <c r="V484" s="6"/>
      <c r="W484" s="6"/>
      <c r="X484" s="6"/>
      <c r="Y484" s="6"/>
      <c r="Z484" s="6"/>
    </row>
    <row r="485" spans="1:26" ht="12.75" hidden="1" customHeight="1">
      <c r="A485" s="160"/>
      <c r="B485" s="160"/>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hidden="1" customHeight="1">
      <c r="A486" s="160"/>
      <c r="B486" s="160"/>
      <c r="C486" s="6"/>
      <c r="D486" s="684" t="s">
        <v>305</v>
      </c>
      <c r="E486" s="656"/>
      <c r="F486" s="656"/>
      <c r="G486" s="656"/>
      <c r="H486" s="657"/>
      <c r="I486" s="6"/>
      <c r="J486" s="168"/>
      <c r="K486" s="169" t="s">
        <v>306</v>
      </c>
      <c r="L486" s="169"/>
      <c r="M486" s="170"/>
      <c r="N486" s="6"/>
      <c r="O486" s="6"/>
      <c r="P486" s="6"/>
      <c r="Q486" s="6"/>
      <c r="R486" s="6"/>
      <c r="S486" s="6"/>
      <c r="T486" s="6"/>
      <c r="U486" s="6"/>
      <c r="V486" s="6"/>
      <c r="W486" s="6"/>
      <c r="X486" s="6"/>
      <c r="Y486" s="6"/>
      <c r="Z486" s="6"/>
    </row>
    <row r="487" spans="1:26" ht="30" hidden="1" customHeight="1">
      <c r="A487" s="171" t="s">
        <v>455</v>
      </c>
      <c r="B487" s="171" t="s">
        <v>456</v>
      </c>
      <c r="C487" s="172" t="s">
        <v>457</v>
      </c>
      <c r="D487" s="171" t="s">
        <v>458</v>
      </c>
      <c r="E487" s="173" t="s">
        <v>459</v>
      </c>
      <c r="F487" s="173" t="s">
        <v>460</v>
      </c>
      <c r="G487" s="171" t="s">
        <v>313</v>
      </c>
      <c r="H487" s="171" t="s">
        <v>314</v>
      </c>
      <c r="I487" s="174"/>
      <c r="J487" s="171" t="s">
        <v>461</v>
      </c>
      <c r="K487" s="175" t="s">
        <v>316</v>
      </c>
      <c r="L487" s="175" t="s">
        <v>462</v>
      </c>
      <c r="M487" s="176" t="s">
        <v>313</v>
      </c>
      <c r="N487" s="171" t="s">
        <v>318</v>
      </c>
      <c r="O487" s="6"/>
      <c r="P487" s="6"/>
      <c r="Q487" s="6"/>
      <c r="R487" s="6"/>
      <c r="S487" s="6"/>
      <c r="T487" s="6"/>
      <c r="U487" s="6"/>
      <c r="V487" s="6"/>
      <c r="W487" s="6"/>
      <c r="X487" s="6"/>
      <c r="Y487" s="6"/>
      <c r="Z487" s="6"/>
    </row>
    <row r="488" spans="1:26" ht="25.5" hidden="1" customHeight="1">
      <c r="A488" s="171"/>
      <c r="B488" s="177">
        <v>1609</v>
      </c>
      <c r="C488" s="202" t="s">
        <v>319</v>
      </c>
      <c r="D488" s="203">
        <f t="shared" ref="D488:D528" si="92">G425</f>
        <v>163716304.05000001</v>
      </c>
      <c r="E488" s="204"/>
      <c r="F488" s="204"/>
      <c r="G488" s="203">
        <f t="shared" ref="G488:G528" si="93">D488+E488+F488</f>
        <v>163716304.05000001</v>
      </c>
      <c r="H488" s="203">
        <v>0</v>
      </c>
      <c r="I488" s="174"/>
      <c r="J488" s="205">
        <f t="shared" ref="J488:J528" si="94">M425</f>
        <v>-25381847.450000003</v>
      </c>
      <c r="K488" s="204"/>
      <c r="L488" s="204"/>
      <c r="M488" s="203">
        <f t="shared" ref="M488:M528" si="95">J488+K488+L488</f>
        <v>-25381847.450000003</v>
      </c>
      <c r="N488" s="203">
        <f t="shared" ref="N488:N528" si="96">G488+M488</f>
        <v>138334456.60000002</v>
      </c>
      <c r="O488" s="6"/>
      <c r="P488" s="6"/>
      <c r="Q488" s="6"/>
      <c r="R488" s="6" t="str">
        <f>'LDC Info'!$E$14 &amp; B488</f>
        <v>Hydro Ottawa Limited1609</v>
      </c>
      <c r="S488" s="6"/>
      <c r="T488" s="6"/>
      <c r="U488" s="6"/>
      <c r="V488" s="6"/>
      <c r="W488" s="6"/>
      <c r="X488" s="6"/>
      <c r="Y488" s="6"/>
      <c r="Z488" s="6"/>
    </row>
    <row r="489" spans="1:26" ht="12.75" hidden="1" customHeight="1">
      <c r="A489" s="177">
        <v>12</v>
      </c>
      <c r="B489" s="177">
        <v>1611</v>
      </c>
      <c r="C489" s="202" t="s">
        <v>320</v>
      </c>
      <c r="D489" s="203">
        <f t="shared" si="92"/>
        <v>148917122.95000002</v>
      </c>
      <c r="E489" s="204"/>
      <c r="F489" s="204"/>
      <c r="G489" s="203">
        <f t="shared" si="93"/>
        <v>148917122.95000002</v>
      </c>
      <c r="H489" s="203">
        <v>0</v>
      </c>
      <c r="I489" s="206"/>
      <c r="J489" s="205">
        <f t="shared" si="94"/>
        <v>-124406895.64999999</v>
      </c>
      <c r="K489" s="204"/>
      <c r="L489" s="204"/>
      <c r="M489" s="203">
        <f t="shared" si="95"/>
        <v>-124406895.64999999</v>
      </c>
      <c r="N489" s="203">
        <f t="shared" si="96"/>
        <v>24510227.300000027</v>
      </c>
      <c r="O489" s="6"/>
      <c r="P489" s="6"/>
      <c r="Q489" s="6"/>
      <c r="R489" s="6" t="str">
        <f>'LDC Info'!$E$14 &amp; B489</f>
        <v>Hydro Ottawa Limited1611</v>
      </c>
      <c r="S489" s="6"/>
      <c r="T489" s="6"/>
      <c r="U489" s="6"/>
      <c r="V489" s="6"/>
      <c r="W489" s="6"/>
      <c r="X489" s="6"/>
      <c r="Y489" s="6"/>
      <c r="Z489" s="6"/>
    </row>
    <row r="490" spans="1:26" ht="12.75" hidden="1" customHeight="1">
      <c r="A490" s="177" t="s">
        <v>321</v>
      </c>
      <c r="B490" s="177">
        <v>1612</v>
      </c>
      <c r="C490" s="202" t="s">
        <v>322</v>
      </c>
      <c r="D490" s="203">
        <f t="shared" si="92"/>
        <v>3288911</v>
      </c>
      <c r="E490" s="204"/>
      <c r="F490" s="204"/>
      <c r="G490" s="203">
        <f t="shared" si="93"/>
        <v>3288911</v>
      </c>
      <c r="H490" s="203">
        <v>0</v>
      </c>
      <c r="I490" s="206"/>
      <c r="J490" s="205">
        <f t="shared" si="94"/>
        <v>-1176823.18</v>
      </c>
      <c r="K490" s="204"/>
      <c r="L490" s="204"/>
      <c r="M490" s="203">
        <f t="shared" si="95"/>
        <v>-1176823.18</v>
      </c>
      <c r="N490" s="203">
        <f t="shared" si="96"/>
        <v>2112087.8200000003</v>
      </c>
      <c r="O490" s="6"/>
      <c r="P490" s="6"/>
      <c r="Q490" s="6"/>
      <c r="R490" s="6" t="str">
        <f>'LDC Info'!$E$14 &amp; B490</f>
        <v>Hydro Ottawa Limited1612</v>
      </c>
      <c r="S490" s="6"/>
      <c r="T490" s="6"/>
      <c r="U490" s="6"/>
      <c r="V490" s="6"/>
      <c r="W490" s="6"/>
      <c r="X490" s="6"/>
      <c r="Y490" s="6"/>
      <c r="Z490" s="6"/>
    </row>
    <row r="491" spans="1:26" ht="12.75" hidden="1" customHeight="1">
      <c r="A491" s="177" t="s">
        <v>267</v>
      </c>
      <c r="B491" s="177">
        <v>1805</v>
      </c>
      <c r="C491" s="202" t="s">
        <v>323</v>
      </c>
      <c r="D491" s="203">
        <f t="shared" si="92"/>
        <v>25345945.189999998</v>
      </c>
      <c r="E491" s="204"/>
      <c r="F491" s="204"/>
      <c r="G491" s="203">
        <f t="shared" si="93"/>
        <v>25345945.189999998</v>
      </c>
      <c r="H491" s="203">
        <v>0</v>
      </c>
      <c r="I491" s="206"/>
      <c r="J491" s="205">
        <f t="shared" si="94"/>
        <v>0</v>
      </c>
      <c r="K491" s="204"/>
      <c r="L491" s="204"/>
      <c r="M491" s="203">
        <f t="shared" si="95"/>
        <v>0</v>
      </c>
      <c r="N491" s="203">
        <f t="shared" si="96"/>
        <v>25345945.189999998</v>
      </c>
      <c r="O491" s="6"/>
      <c r="P491" s="6"/>
      <c r="Q491" s="6"/>
      <c r="R491" s="6" t="str">
        <f>'LDC Info'!$E$14 &amp; B491</f>
        <v>Hydro Ottawa Limited1805</v>
      </c>
      <c r="S491" s="6"/>
      <c r="T491" s="6"/>
      <c r="U491" s="6"/>
      <c r="V491" s="6"/>
      <c r="W491" s="6"/>
      <c r="X491" s="6"/>
      <c r="Y491" s="6"/>
      <c r="Z491" s="6"/>
    </row>
    <row r="492" spans="1:26" ht="12.75" hidden="1" customHeight="1">
      <c r="A492" s="177">
        <v>47</v>
      </c>
      <c r="B492" s="177">
        <v>1808</v>
      </c>
      <c r="C492" s="202" t="s">
        <v>324</v>
      </c>
      <c r="D492" s="203">
        <f t="shared" si="92"/>
        <v>118624397.53</v>
      </c>
      <c r="E492" s="204"/>
      <c r="F492" s="204"/>
      <c r="G492" s="203">
        <f t="shared" si="93"/>
        <v>118624397.53</v>
      </c>
      <c r="H492" s="203">
        <v>0</v>
      </c>
      <c r="I492" s="206"/>
      <c r="J492" s="205">
        <f t="shared" si="94"/>
        <v>-26947808.470000003</v>
      </c>
      <c r="K492" s="204"/>
      <c r="L492" s="204"/>
      <c r="M492" s="203">
        <f t="shared" si="95"/>
        <v>-26947808.470000003</v>
      </c>
      <c r="N492" s="203">
        <f t="shared" si="96"/>
        <v>91676589.060000002</v>
      </c>
      <c r="O492" s="6"/>
      <c r="P492" s="6"/>
      <c r="Q492" s="6"/>
      <c r="R492" s="6" t="str">
        <f>'LDC Info'!$E$14 &amp; B492</f>
        <v>Hydro Ottawa Limited1808</v>
      </c>
      <c r="S492" s="6"/>
      <c r="T492" s="6"/>
      <c r="U492" s="6"/>
      <c r="V492" s="6"/>
      <c r="W492" s="6"/>
      <c r="X492" s="6"/>
      <c r="Y492" s="6"/>
      <c r="Z492" s="6"/>
    </row>
    <row r="493" spans="1:26" ht="12.75" hidden="1" customHeight="1">
      <c r="A493" s="177">
        <v>13</v>
      </c>
      <c r="B493" s="177">
        <v>1810</v>
      </c>
      <c r="C493" s="202" t="s">
        <v>325</v>
      </c>
      <c r="D493" s="203">
        <f t="shared" si="92"/>
        <v>0</v>
      </c>
      <c r="E493" s="204"/>
      <c r="F493" s="204"/>
      <c r="G493" s="203">
        <f t="shared" si="93"/>
        <v>0</v>
      </c>
      <c r="H493" s="203">
        <v>0</v>
      </c>
      <c r="I493" s="206"/>
      <c r="J493" s="205">
        <f t="shared" si="94"/>
        <v>0</v>
      </c>
      <c r="K493" s="204"/>
      <c r="L493" s="204"/>
      <c r="M493" s="203">
        <f t="shared" si="95"/>
        <v>0</v>
      </c>
      <c r="N493" s="203">
        <f t="shared" si="96"/>
        <v>0</v>
      </c>
      <c r="O493" s="6"/>
      <c r="P493" s="6"/>
      <c r="Q493" s="6"/>
      <c r="R493" s="6" t="str">
        <f>'LDC Info'!$E$14 &amp; B493</f>
        <v>Hydro Ottawa Limited1810</v>
      </c>
      <c r="S493" s="6"/>
      <c r="T493" s="6"/>
      <c r="U493" s="6"/>
      <c r="V493" s="6"/>
      <c r="W493" s="6"/>
      <c r="X493" s="6"/>
      <c r="Y493" s="6"/>
      <c r="Z493" s="6"/>
    </row>
    <row r="494" spans="1:26" ht="12.75" hidden="1" customHeight="1">
      <c r="A494" s="177">
        <v>47</v>
      </c>
      <c r="B494" s="177">
        <v>1815</v>
      </c>
      <c r="C494" s="202" t="s">
        <v>326</v>
      </c>
      <c r="D494" s="203">
        <f t="shared" si="92"/>
        <v>356102273.26999998</v>
      </c>
      <c r="E494" s="204"/>
      <c r="F494" s="204"/>
      <c r="G494" s="203">
        <f t="shared" si="93"/>
        <v>356102273.26999998</v>
      </c>
      <c r="H494" s="203">
        <v>0</v>
      </c>
      <c r="I494" s="206"/>
      <c r="J494" s="205">
        <f t="shared" si="94"/>
        <v>-83965642.660000011</v>
      </c>
      <c r="K494" s="204"/>
      <c r="L494" s="204"/>
      <c r="M494" s="203">
        <f t="shared" si="95"/>
        <v>-83965642.660000011</v>
      </c>
      <c r="N494" s="203">
        <f t="shared" si="96"/>
        <v>272136630.60999995</v>
      </c>
      <c r="O494" s="6"/>
      <c r="P494" s="6"/>
      <c r="Q494" s="6"/>
      <c r="R494" s="6" t="str">
        <f>'LDC Info'!$E$14 &amp; B494</f>
        <v>Hydro Ottawa Limited1815</v>
      </c>
      <c r="S494" s="6"/>
      <c r="T494" s="6"/>
      <c r="U494" s="6"/>
      <c r="V494" s="6"/>
      <c r="W494" s="6"/>
      <c r="X494" s="6"/>
      <c r="Y494" s="6"/>
      <c r="Z494" s="6"/>
    </row>
    <row r="495" spans="1:26" ht="12.75" hidden="1" customHeight="1">
      <c r="A495" s="177">
        <v>47</v>
      </c>
      <c r="B495" s="177">
        <v>1820</v>
      </c>
      <c r="C495" s="202" t="s">
        <v>327</v>
      </c>
      <c r="D495" s="203">
        <f t="shared" si="92"/>
        <v>208665892.49999997</v>
      </c>
      <c r="E495" s="204"/>
      <c r="F495" s="204"/>
      <c r="G495" s="203">
        <f t="shared" si="93"/>
        <v>208665892.49999997</v>
      </c>
      <c r="H495" s="203">
        <v>0</v>
      </c>
      <c r="I495" s="206"/>
      <c r="J495" s="205">
        <f t="shared" si="94"/>
        <v>-71278594.260000005</v>
      </c>
      <c r="K495" s="204"/>
      <c r="L495" s="204"/>
      <c r="M495" s="203">
        <f t="shared" si="95"/>
        <v>-71278594.260000005</v>
      </c>
      <c r="N495" s="203">
        <f t="shared" si="96"/>
        <v>137387298.23999995</v>
      </c>
      <c r="O495" s="6"/>
      <c r="P495" s="6"/>
      <c r="Q495" s="6"/>
      <c r="R495" s="6" t="str">
        <f>'LDC Info'!$E$14 &amp; B495</f>
        <v>Hydro Ottawa Limited1820</v>
      </c>
      <c r="S495" s="6"/>
      <c r="T495" s="6"/>
      <c r="U495" s="6"/>
      <c r="V495" s="6"/>
      <c r="W495" s="6"/>
      <c r="X495" s="6"/>
      <c r="Y495" s="6"/>
      <c r="Z495" s="6"/>
    </row>
    <row r="496" spans="1:26" ht="12.75" hidden="1" customHeight="1">
      <c r="A496" s="177">
        <v>47</v>
      </c>
      <c r="B496" s="177">
        <v>1825</v>
      </c>
      <c r="C496" s="202" t="s">
        <v>328</v>
      </c>
      <c r="D496" s="203">
        <f t="shared" si="92"/>
        <v>41119540.670000002</v>
      </c>
      <c r="E496" s="204"/>
      <c r="F496" s="204"/>
      <c r="G496" s="203">
        <f t="shared" si="93"/>
        <v>41119540.670000002</v>
      </c>
      <c r="H496" s="203">
        <v>0</v>
      </c>
      <c r="I496" s="206"/>
      <c r="J496" s="205">
        <f t="shared" si="94"/>
        <v>-3463716.48</v>
      </c>
      <c r="K496" s="204"/>
      <c r="L496" s="204"/>
      <c r="M496" s="203">
        <f t="shared" si="95"/>
        <v>-3463716.48</v>
      </c>
      <c r="N496" s="203">
        <f t="shared" si="96"/>
        <v>37655824.190000005</v>
      </c>
      <c r="O496" s="6"/>
      <c r="P496" s="6"/>
      <c r="Q496" s="6"/>
      <c r="R496" s="6" t="str">
        <f>'LDC Info'!$E$14 &amp; B496</f>
        <v>Hydro Ottawa Limited1825</v>
      </c>
      <c r="S496" s="6"/>
      <c r="T496" s="6"/>
      <c r="U496" s="6"/>
      <c r="V496" s="6"/>
      <c r="W496" s="6"/>
      <c r="X496" s="6"/>
      <c r="Y496" s="6"/>
      <c r="Z496" s="6"/>
    </row>
    <row r="497" spans="1:26" ht="12.75" hidden="1" customHeight="1">
      <c r="A497" s="177">
        <v>47</v>
      </c>
      <c r="B497" s="177">
        <v>1830</v>
      </c>
      <c r="C497" s="202" t="s">
        <v>329</v>
      </c>
      <c r="D497" s="203">
        <f t="shared" si="92"/>
        <v>328511381.48000002</v>
      </c>
      <c r="E497" s="204"/>
      <c r="F497" s="204"/>
      <c r="G497" s="203">
        <f t="shared" si="93"/>
        <v>328511381.48000002</v>
      </c>
      <c r="H497" s="203">
        <v>0</v>
      </c>
      <c r="I497" s="206"/>
      <c r="J497" s="205">
        <f t="shared" si="94"/>
        <v>-72475445.189999998</v>
      </c>
      <c r="K497" s="204"/>
      <c r="L497" s="204"/>
      <c r="M497" s="203">
        <f t="shared" si="95"/>
        <v>-72475445.189999998</v>
      </c>
      <c r="N497" s="203">
        <f t="shared" si="96"/>
        <v>256035936.29000002</v>
      </c>
      <c r="O497" s="6"/>
      <c r="P497" s="6"/>
      <c r="Q497" s="6"/>
      <c r="R497" s="6" t="str">
        <f>'LDC Info'!$E$14 &amp; B497</f>
        <v>Hydro Ottawa Limited1830</v>
      </c>
      <c r="S497" s="6"/>
      <c r="T497" s="6"/>
      <c r="U497" s="6"/>
      <c r="V497" s="6"/>
      <c r="W497" s="6"/>
      <c r="X497" s="6"/>
      <c r="Y497" s="6"/>
      <c r="Z497" s="6"/>
    </row>
    <row r="498" spans="1:26" ht="12.75" hidden="1" customHeight="1">
      <c r="A498" s="177">
        <v>47</v>
      </c>
      <c r="B498" s="177">
        <v>1835</v>
      </c>
      <c r="C498" s="202" t="s">
        <v>330</v>
      </c>
      <c r="D498" s="203">
        <f t="shared" si="92"/>
        <v>326888738.15999997</v>
      </c>
      <c r="E498" s="204"/>
      <c r="F498" s="204"/>
      <c r="G498" s="203">
        <f t="shared" si="93"/>
        <v>326888738.15999997</v>
      </c>
      <c r="H498" s="203">
        <v>0</v>
      </c>
      <c r="I498" s="206"/>
      <c r="J498" s="205">
        <f t="shared" si="94"/>
        <v>-71147885.780000001</v>
      </c>
      <c r="K498" s="204"/>
      <c r="L498" s="204"/>
      <c r="M498" s="203">
        <f t="shared" si="95"/>
        <v>-71147885.780000001</v>
      </c>
      <c r="N498" s="203">
        <f t="shared" si="96"/>
        <v>255740852.37999997</v>
      </c>
      <c r="O498" s="6"/>
      <c r="P498" s="6"/>
      <c r="Q498" s="6"/>
      <c r="R498" s="6" t="str">
        <f>'LDC Info'!$E$14 &amp; B498</f>
        <v>Hydro Ottawa Limited1835</v>
      </c>
      <c r="S498" s="6"/>
      <c r="T498" s="6"/>
      <c r="U498" s="6"/>
      <c r="V498" s="6"/>
      <c r="W498" s="6"/>
      <c r="X498" s="6"/>
      <c r="Y498" s="6"/>
      <c r="Z498" s="6"/>
    </row>
    <row r="499" spans="1:26" ht="12.75" hidden="1" customHeight="1">
      <c r="A499" s="177">
        <v>47</v>
      </c>
      <c r="B499" s="177">
        <v>1840</v>
      </c>
      <c r="C499" s="202" t="s">
        <v>331</v>
      </c>
      <c r="D499" s="203">
        <f t="shared" si="92"/>
        <v>840680762</v>
      </c>
      <c r="E499" s="204"/>
      <c r="F499" s="204"/>
      <c r="G499" s="203">
        <f t="shared" si="93"/>
        <v>840680762</v>
      </c>
      <c r="H499" s="203">
        <v>0</v>
      </c>
      <c r="I499" s="206"/>
      <c r="J499" s="205">
        <f t="shared" si="94"/>
        <v>-163725327.20000002</v>
      </c>
      <c r="K499" s="204"/>
      <c r="L499" s="204"/>
      <c r="M499" s="203">
        <f t="shared" si="95"/>
        <v>-163725327.20000002</v>
      </c>
      <c r="N499" s="203">
        <f t="shared" si="96"/>
        <v>676955434.79999995</v>
      </c>
      <c r="O499" s="6"/>
      <c r="P499" s="6"/>
      <c r="Q499" s="6"/>
      <c r="R499" s="6" t="str">
        <f>'LDC Info'!$E$14 &amp; B499</f>
        <v>Hydro Ottawa Limited1840</v>
      </c>
      <c r="S499" s="6"/>
      <c r="T499" s="6"/>
      <c r="U499" s="6"/>
      <c r="V499" s="6"/>
      <c r="W499" s="6"/>
      <c r="X499" s="6"/>
      <c r="Y499" s="6"/>
      <c r="Z499" s="6"/>
    </row>
    <row r="500" spans="1:26" ht="12.75" hidden="1" customHeight="1">
      <c r="A500" s="177">
        <v>47</v>
      </c>
      <c r="B500" s="177">
        <v>1845</v>
      </c>
      <c r="C500" s="202" t="s">
        <v>332</v>
      </c>
      <c r="D500" s="203">
        <f t="shared" si="92"/>
        <v>464378377.01000005</v>
      </c>
      <c r="E500" s="204"/>
      <c r="F500" s="204"/>
      <c r="G500" s="203">
        <f t="shared" si="93"/>
        <v>464378377.01000005</v>
      </c>
      <c r="H500" s="203">
        <v>0</v>
      </c>
      <c r="I500" s="206"/>
      <c r="J500" s="205">
        <f t="shared" si="94"/>
        <v>-124274321.94</v>
      </c>
      <c r="K500" s="204"/>
      <c r="L500" s="204"/>
      <c r="M500" s="203">
        <f t="shared" si="95"/>
        <v>-124274321.94</v>
      </c>
      <c r="N500" s="203">
        <f t="shared" si="96"/>
        <v>340104055.07000005</v>
      </c>
      <c r="O500" s="6"/>
      <c r="P500" s="6"/>
      <c r="Q500" s="6"/>
      <c r="R500" s="6" t="str">
        <f>'LDC Info'!$E$14 &amp; B500</f>
        <v>Hydro Ottawa Limited1845</v>
      </c>
      <c r="S500" s="6"/>
      <c r="T500" s="6"/>
      <c r="U500" s="6"/>
      <c r="V500" s="6"/>
      <c r="W500" s="6"/>
      <c r="X500" s="6"/>
      <c r="Y500" s="6"/>
      <c r="Z500" s="6"/>
    </row>
    <row r="501" spans="1:26" ht="12.75" hidden="1" customHeight="1">
      <c r="A501" s="177">
        <v>47</v>
      </c>
      <c r="B501" s="177">
        <v>1850</v>
      </c>
      <c r="C501" s="202" t="s">
        <v>333</v>
      </c>
      <c r="D501" s="203">
        <f t="shared" si="92"/>
        <v>231956579.03000003</v>
      </c>
      <c r="E501" s="204"/>
      <c r="F501" s="204"/>
      <c r="G501" s="203">
        <f t="shared" si="93"/>
        <v>231956579.03000003</v>
      </c>
      <c r="H501" s="203">
        <v>0</v>
      </c>
      <c r="I501" s="206"/>
      <c r="J501" s="205">
        <f t="shared" si="94"/>
        <v>-64298670.240000002</v>
      </c>
      <c r="K501" s="204"/>
      <c r="L501" s="204"/>
      <c r="M501" s="203">
        <f t="shared" si="95"/>
        <v>-64298670.240000002</v>
      </c>
      <c r="N501" s="203">
        <f t="shared" si="96"/>
        <v>167657908.79000002</v>
      </c>
      <c r="O501" s="6"/>
      <c r="P501" s="6"/>
      <c r="Q501" s="6"/>
      <c r="R501" s="6" t="str">
        <f>'LDC Info'!$E$14 &amp; B501</f>
        <v>Hydro Ottawa Limited1850</v>
      </c>
      <c r="S501" s="6"/>
      <c r="T501" s="6"/>
      <c r="U501" s="6"/>
      <c r="V501" s="6"/>
      <c r="W501" s="6"/>
      <c r="X501" s="6"/>
      <c r="Y501" s="6"/>
      <c r="Z501" s="6"/>
    </row>
    <row r="502" spans="1:26" ht="12.75" hidden="1" customHeight="1">
      <c r="A502" s="177">
        <v>47</v>
      </c>
      <c r="B502" s="177">
        <v>1855</v>
      </c>
      <c r="C502" s="202" t="s">
        <v>334</v>
      </c>
      <c r="D502" s="203">
        <f t="shared" si="92"/>
        <v>144236691.81</v>
      </c>
      <c r="E502" s="204"/>
      <c r="F502" s="204"/>
      <c r="G502" s="203">
        <f t="shared" si="93"/>
        <v>144236691.81</v>
      </c>
      <c r="H502" s="203">
        <v>0</v>
      </c>
      <c r="I502" s="206"/>
      <c r="J502" s="205">
        <f t="shared" si="94"/>
        <v>-37376427.310000002</v>
      </c>
      <c r="K502" s="204"/>
      <c r="L502" s="204"/>
      <c r="M502" s="203">
        <f t="shared" si="95"/>
        <v>-37376427.310000002</v>
      </c>
      <c r="N502" s="203">
        <f t="shared" si="96"/>
        <v>106860264.5</v>
      </c>
      <c r="O502" s="6"/>
      <c r="P502" s="6"/>
      <c r="Q502" s="6"/>
      <c r="R502" s="6" t="str">
        <f>'LDC Info'!$E$14 &amp; B502</f>
        <v>Hydro Ottawa Limited1855</v>
      </c>
      <c r="S502" s="6"/>
      <c r="T502" s="6"/>
      <c r="U502" s="6"/>
      <c r="V502" s="6"/>
      <c r="W502" s="6"/>
      <c r="X502" s="6"/>
      <c r="Y502" s="6"/>
      <c r="Z502" s="6"/>
    </row>
    <row r="503" spans="1:26" ht="12.75" hidden="1" customHeight="1">
      <c r="A503" s="177">
        <v>47</v>
      </c>
      <c r="B503" s="177">
        <v>1860</v>
      </c>
      <c r="C503" s="202" t="s">
        <v>335</v>
      </c>
      <c r="D503" s="203">
        <f t="shared" si="92"/>
        <v>0</v>
      </c>
      <c r="E503" s="204"/>
      <c r="F503" s="204"/>
      <c r="G503" s="203">
        <f t="shared" si="93"/>
        <v>0</v>
      </c>
      <c r="H503" s="203">
        <v>0</v>
      </c>
      <c r="I503" s="206"/>
      <c r="J503" s="205">
        <f t="shared" si="94"/>
        <v>0</v>
      </c>
      <c r="K503" s="204"/>
      <c r="L503" s="204"/>
      <c r="M503" s="203">
        <f t="shared" si="95"/>
        <v>0</v>
      </c>
      <c r="N503" s="203">
        <f t="shared" si="96"/>
        <v>0</v>
      </c>
      <c r="O503" s="6"/>
      <c r="P503" s="6"/>
      <c r="Q503" s="6"/>
      <c r="R503" s="6" t="str">
        <f>'LDC Info'!$E$14 &amp; B503</f>
        <v>Hydro Ottawa Limited1860</v>
      </c>
      <c r="S503" s="6"/>
      <c r="T503" s="6"/>
      <c r="U503" s="6"/>
      <c r="V503" s="6"/>
      <c r="W503" s="6"/>
      <c r="X503" s="6"/>
      <c r="Y503" s="6"/>
      <c r="Z503" s="6"/>
    </row>
    <row r="504" spans="1:26" ht="12.75" hidden="1" customHeight="1">
      <c r="A504" s="177">
        <v>47</v>
      </c>
      <c r="B504" s="177">
        <v>1860</v>
      </c>
      <c r="C504" s="202" t="s">
        <v>336</v>
      </c>
      <c r="D504" s="203">
        <f t="shared" si="92"/>
        <v>160148588.47</v>
      </c>
      <c r="E504" s="204"/>
      <c r="F504" s="204"/>
      <c r="G504" s="203">
        <f t="shared" si="93"/>
        <v>160148588.47</v>
      </c>
      <c r="H504" s="203">
        <v>0</v>
      </c>
      <c r="I504" s="206"/>
      <c r="J504" s="205">
        <f t="shared" si="94"/>
        <v>-54598881.480000004</v>
      </c>
      <c r="K504" s="204"/>
      <c r="L504" s="204"/>
      <c r="M504" s="203">
        <f t="shared" si="95"/>
        <v>-54598881.480000004</v>
      </c>
      <c r="N504" s="203">
        <f t="shared" si="96"/>
        <v>105549706.98999999</v>
      </c>
      <c r="O504" s="6"/>
      <c r="P504" s="6"/>
      <c r="Q504" s="6"/>
      <c r="R504" s="6" t="str">
        <f>'LDC Info'!$E$14 &amp; B504</f>
        <v>Hydro Ottawa Limited1860</v>
      </c>
      <c r="S504" s="6"/>
      <c r="T504" s="6"/>
      <c r="U504" s="6"/>
      <c r="V504" s="6"/>
      <c r="W504" s="6"/>
      <c r="X504" s="6"/>
      <c r="Y504" s="6"/>
      <c r="Z504" s="6"/>
    </row>
    <row r="505" spans="1:26" ht="12.75" hidden="1" customHeight="1">
      <c r="A505" s="177" t="s">
        <v>267</v>
      </c>
      <c r="B505" s="177">
        <v>1905</v>
      </c>
      <c r="C505" s="202" t="s">
        <v>323</v>
      </c>
      <c r="D505" s="203">
        <f t="shared" si="92"/>
        <v>19740205</v>
      </c>
      <c r="E505" s="204"/>
      <c r="F505" s="204"/>
      <c r="G505" s="203">
        <f t="shared" si="93"/>
        <v>19740205</v>
      </c>
      <c r="H505" s="203">
        <v>0</v>
      </c>
      <c r="I505" s="206"/>
      <c r="J505" s="205">
        <f t="shared" si="94"/>
        <v>0</v>
      </c>
      <c r="K505" s="204"/>
      <c r="L505" s="204"/>
      <c r="M505" s="203">
        <f t="shared" si="95"/>
        <v>0</v>
      </c>
      <c r="N505" s="203">
        <f t="shared" si="96"/>
        <v>19740205</v>
      </c>
      <c r="O505" s="6"/>
      <c r="P505" s="6"/>
      <c r="Q505" s="6"/>
      <c r="R505" s="6" t="str">
        <f>'LDC Info'!$E$14 &amp; B505</f>
        <v>Hydro Ottawa Limited1905</v>
      </c>
      <c r="S505" s="6"/>
      <c r="T505" s="6"/>
      <c r="U505" s="6"/>
      <c r="V505" s="6"/>
      <c r="W505" s="6"/>
      <c r="X505" s="6"/>
      <c r="Y505" s="6"/>
      <c r="Z505" s="6"/>
    </row>
    <row r="506" spans="1:26" ht="12.75" hidden="1" customHeight="1">
      <c r="A506" s="177">
        <v>47</v>
      </c>
      <c r="B506" s="177">
        <v>1908</v>
      </c>
      <c r="C506" s="202" t="s">
        <v>337</v>
      </c>
      <c r="D506" s="203">
        <f t="shared" si="92"/>
        <v>93490935.649999991</v>
      </c>
      <c r="E506" s="204"/>
      <c r="F506" s="204"/>
      <c r="G506" s="203">
        <f t="shared" si="93"/>
        <v>93490935.649999991</v>
      </c>
      <c r="H506" s="203">
        <v>0</v>
      </c>
      <c r="I506" s="206"/>
      <c r="J506" s="205">
        <f t="shared" si="94"/>
        <v>-28293175.849999998</v>
      </c>
      <c r="K506" s="204"/>
      <c r="L506" s="204"/>
      <c r="M506" s="203">
        <f t="shared" si="95"/>
        <v>-28293175.849999998</v>
      </c>
      <c r="N506" s="203">
        <f t="shared" si="96"/>
        <v>65197759.799999997</v>
      </c>
      <c r="O506" s="6"/>
      <c r="P506" s="6"/>
      <c r="Q506" s="6"/>
      <c r="R506" s="6" t="str">
        <f>'LDC Info'!$E$14 &amp; B506</f>
        <v>Hydro Ottawa Limited1908</v>
      </c>
      <c r="S506" s="6"/>
      <c r="T506" s="6"/>
      <c r="U506" s="6"/>
      <c r="V506" s="6"/>
      <c r="W506" s="6"/>
      <c r="X506" s="6"/>
      <c r="Y506" s="6"/>
      <c r="Z506" s="6"/>
    </row>
    <row r="507" spans="1:26" ht="12.75" hidden="1" customHeight="1">
      <c r="A507" s="177">
        <v>13</v>
      </c>
      <c r="B507" s="177">
        <v>1910</v>
      </c>
      <c r="C507" s="202" t="s">
        <v>325</v>
      </c>
      <c r="D507" s="203">
        <f t="shared" si="92"/>
        <v>0</v>
      </c>
      <c r="E507" s="204"/>
      <c r="F507" s="204"/>
      <c r="G507" s="203">
        <f t="shared" si="93"/>
        <v>0</v>
      </c>
      <c r="H507" s="203">
        <v>0</v>
      </c>
      <c r="I507" s="206"/>
      <c r="J507" s="205">
        <f t="shared" si="94"/>
        <v>0</v>
      </c>
      <c r="K507" s="204"/>
      <c r="L507" s="204"/>
      <c r="M507" s="203">
        <f t="shared" si="95"/>
        <v>0</v>
      </c>
      <c r="N507" s="203">
        <f t="shared" si="96"/>
        <v>0</v>
      </c>
      <c r="O507" s="6"/>
      <c r="P507" s="6"/>
      <c r="Q507" s="6"/>
      <c r="R507" s="6" t="str">
        <f>'LDC Info'!$E$14 &amp; B507</f>
        <v>Hydro Ottawa Limited1910</v>
      </c>
      <c r="S507" s="6"/>
      <c r="T507" s="6"/>
      <c r="U507" s="6"/>
      <c r="V507" s="6"/>
      <c r="W507" s="6"/>
      <c r="X507" s="6"/>
      <c r="Y507" s="6"/>
      <c r="Z507" s="6"/>
    </row>
    <row r="508" spans="1:26" ht="12.75" hidden="1" customHeight="1">
      <c r="A508" s="177">
        <v>8</v>
      </c>
      <c r="B508" s="177">
        <v>1915</v>
      </c>
      <c r="C508" s="202" t="s">
        <v>338</v>
      </c>
      <c r="D508" s="203">
        <f t="shared" si="92"/>
        <v>4864787</v>
      </c>
      <c r="E508" s="204"/>
      <c r="F508" s="204"/>
      <c r="G508" s="203">
        <f t="shared" si="93"/>
        <v>4864787</v>
      </c>
      <c r="H508" s="203">
        <v>0</v>
      </c>
      <c r="I508" s="206"/>
      <c r="J508" s="205">
        <f t="shared" si="94"/>
        <v>-4715148.51</v>
      </c>
      <c r="K508" s="204"/>
      <c r="L508" s="204"/>
      <c r="M508" s="203">
        <f t="shared" si="95"/>
        <v>-4715148.51</v>
      </c>
      <c r="N508" s="203">
        <f t="shared" si="96"/>
        <v>149638.49000000022</v>
      </c>
      <c r="O508" s="6"/>
      <c r="P508" s="6"/>
      <c r="Q508" s="6"/>
      <c r="R508" s="6" t="str">
        <f>'LDC Info'!$E$14 &amp; B508</f>
        <v>Hydro Ottawa Limited1915</v>
      </c>
      <c r="S508" s="6"/>
      <c r="T508" s="6"/>
      <c r="U508" s="6"/>
      <c r="V508" s="6"/>
      <c r="W508" s="6"/>
      <c r="X508" s="6"/>
      <c r="Y508" s="6"/>
      <c r="Z508" s="6"/>
    </row>
    <row r="509" spans="1:26" ht="12.75" hidden="1" customHeight="1">
      <c r="A509" s="177">
        <v>8</v>
      </c>
      <c r="B509" s="177">
        <v>1915</v>
      </c>
      <c r="C509" s="202" t="s">
        <v>339</v>
      </c>
      <c r="D509" s="203">
        <f t="shared" si="92"/>
        <v>0</v>
      </c>
      <c r="E509" s="204"/>
      <c r="F509" s="204"/>
      <c r="G509" s="203">
        <f t="shared" si="93"/>
        <v>0</v>
      </c>
      <c r="H509" s="203">
        <v>0</v>
      </c>
      <c r="I509" s="206"/>
      <c r="J509" s="205">
        <f t="shared" si="94"/>
        <v>0</v>
      </c>
      <c r="K509" s="204"/>
      <c r="L509" s="204"/>
      <c r="M509" s="203">
        <f t="shared" si="95"/>
        <v>0</v>
      </c>
      <c r="N509" s="203">
        <f t="shared" si="96"/>
        <v>0</v>
      </c>
      <c r="O509" s="6"/>
      <c r="P509" s="6"/>
      <c r="Q509" s="6"/>
      <c r="R509" s="6" t="str">
        <f>'LDC Info'!$E$14 &amp; B509</f>
        <v>Hydro Ottawa Limited1915</v>
      </c>
      <c r="S509" s="6"/>
      <c r="T509" s="6"/>
      <c r="U509" s="6"/>
      <c r="V509" s="6"/>
      <c r="W509" s="6"/>
      <c r="X509" s="6"/>
      <c r="Y509" s="6"/>
      <c r="Z509" s="6"/>
    </row>
    <row r="510" spans="1:26" ht="12.75" hidden="1" customHeight="1">
      <c r="A510" s="177">
        <v>10</v>
      </c>
      <c r="B510" s="177">
        <v>1920</v>
      </c>
      <c r="C510" s="202" t="s">
        <v>340</v>
      </c>
      <c r="D510" s="203">
        <f t="shared" si="92"/>
        <v>0</v>
      </c>
      <c r="E510" s="204"/>
      <c r="F510" s="204"/>
      <c r="G510" s="203">
        <f t="shared" si="93"/>
        <v>0</v>
      </c>
      <c r="H510" s="203">
        <v>0</v>
      </c>
      <c r="I510" s="206"/>
      <c r="J510" s="205">
        <f t="shared" si="94"/>
        <v>0</v>
      </c>
      <c r="K510" s="204"/>
      <c r="L510" s="204"/>
      <c r="M510" s="203">
        <f t="shared" si="95"/>
        <v>0</v>
      </c>
      <c r="N510" s="203">
        <f t="shared" si="96"/>
        <v>0</v>
      </c>
      <c r="O510" s="6"/>
      <c r="P510" s="6"/>
      <c r="Q510" s="6"/>
      <c r="R510" s="6" t="str">
        <f>'LDC Info'!$E$14 &amp; B510</f>
        <v>Hydro Ottawa Limited1920</v>
      </c>
      <c r="S510" s="6"/>
      <c r="T510" s="6"/>
      <c r="U510" s="6"/>
      <c r="V510" s="6"/>
      <c r="W510" s="6"/>
      <c r="X510" s="6"/>
      <c r="Y510" s="6"/>
      <c r="Z510" s="6"/>
    </row>
    <row r="511" spans="1:26" ht="12.75" hidden="1" customHeight="1">
      <c r="A511" s="177">
        <v>45</v>
      </c>
      <c r="B511" s="177">
        <v>1920</v>
      </c>
      <c r="C511" s="202" t="s">
        <v>341</v>
      </c>
      <c r="D511" s="203">
        <f t="shared" si="92"/>
        <v>0</v>
      </c>
      <c r="E511" s="204"/>
      <c r="F511" s="204"/>
      <c r="G511" s="203">
        <f t="shared" si="93"/>
        <v>0</v>
      </c>
      <c r="H511" s="203">
        <v>0</v>
      </c>
      <c r="I511" s="206"/>
      <c r="J511" s="205">
        <f t="shared" si="94"/>
        <v>0</v>
      </c>
      <c r="K511" s="204"/>
      <c r="L511" s="204"/>
      <c r="M511" s="203">
        <f t="shared" si="95"/>
        <v>0</v>
      </c>
      <c r="N511" s="203">
        <f t="shared" si="96"/>
        <v>0</v>
      </c>
      <c r="O511" s="6"/>
      <c r="P511" s="6"/>
      <c r="Q511" s="6"/>
      <c r="R511" s="6" t="str">
        <f>'LDC Info'!$E$14 &amp; B511</f>
        <v>Hydro Ottawa Limited1920</v>
      </c>
      <c r="S511" s="6"/>
      <c r="T511" s="6"/>
      <c r="U511" s="6"/>
      <c r="V511" s="6"/>
      <c r="W511" s="6"/>
      <c r="X511" s="6"/>
      <c r="Y511" s="6"/>
      <c r="Z511" s="6"/>
    </row>
    <row r="512" spans="1:26" ht="12.75" hidden="1" customHeight="1">
      <c r="A512" s="177">
        <v>50</v>
      </c>
      <c r="B512" s="177">
        <v>1920</v>
      </c>
      <c r="C512" s="202" t="s">
        <v>342</v>
      </c>
      <c r="D512" s="203">
        <f t="shared" si="92"/>
        <v>44934813.289999999</v>
      </c>
      <c r="E512" s="204"/>
      <c r="F512" s="204"/>
      <c r="G512" s="203">
        <f t="shared" si="93"/>
        <v>44934813.289999999</v>
      </c>
      <c r="H512" s="203">
        <v>0</v>
      </c>
      <c r="I512" s="206"/>
      <c r="J512" s="205">
        <f t="shared" si="94"/>
        <v>-30351434.019999996</v>
      </c>
      <c r="K512" s="204"/>
      <c r="L512" s="204"/>
      <c r="M512" s="203">
        <f t="shared" si="95"/>
        <v>-30351434.019999996</v>
      </c>
      <c r="N512" s="203">
        <f t="shared" si="96"/>
        <v>14583379.270000003</v>
      </c>
      <c r="O512" s="6"/>
      <c r="P512" s="6"/>
      <c r="Q512" s="6"/>
      <c r="R512" s="6" t="str">
        <f>'LDC Info'!$E$14 &amp; B512</f>
        <v>Hydro Ottawa Limited1920</v>
      </c>
      <c r="S512" s="6"/>
      <c r="T512" s="6"/>
      <c r="U512" s="6"/>
      <c r="V512" s="6"/>
      <c r="W512" s="6"/>
      <c r="X512" s="6"/>
      <c r="Y512" s="6"/>
      <c r="Z512" s="6"/>
    </row>
    <row r="513" spans="1:26" ht="12.75" hidden="1" customHeight="1">
      <c r="A513" s="177">
        <v>10</v>
      </c>
      <c r="B513" s="177">
        <v>1930</v>
      </c>
      <c r="C513" s="202" t="s">
        <v>343</v>
      </c>
      <c r="D513" s="203">
        <f t="shared" si="92"/>
        <v>67950030.640000001</v>
      </c>
      <c r="E513" s="204"/>
      <c r="F513" s="204"/>
      <c r="G513" s="203">
        <f t="shared" si="93"/>
        <v>67950030.640000001</v>
      </c>
      <c r="H513" s="203">
        <v>0</v>
      </c>
      <c r="I513" s="206"/>
      <c r="J513" s="205">
        <f t="shared" si="94"/>
        <v>-33955036.820000008</v>
      </c>
      <c r="K513" s="204"/>
      <c r="L513" s="204"/>
      <c r="M513" s="203">
        <f t="shared" si="95"/>
        <v>-33955036.820000008</v>
      </c>
      <c r="N513" s="203">
        <f t="shared" si="96"/>
        <v>33994993.819999993</v>
      </c>
      <c r="O513" s="6"/>
      <c r="P513" s="6"/>
      <c r="Q513" s="6"/>
      <c r="R513" s="6" t="str">
        <f>'LDC Info'!$E$14 &amp; B513</f>
        <v>Hydro Ottawa Limited1930</v>
      </c>
      <c r="S513" s="6"/>
      <c r="T513" s="6"/>
      <c r="U513" s="6"/>
      <c r="V513" s="6"/>
      <c r="W513" s="6"/>
      <c r="X513" s="6"/>
      <c r="Y513" s="6"/>
      <c r="Z513" s="6"/>
    </row>
    <row r="514" spans="1:26" ht="12.75" hidden="1" customHeight="1">
      <c r="A514" s="177">
        <v>8</v>
      </c>
      <c r="B514" s="177">
        <v>1935</v>
      </c>
      <c r="C514" s="202" t="s">
        <v>344</v>
      </c>
      <c r="D514" s="203">
        <f t="shared" si="92"/>
        <v>696752</v>
      </c>
      <c r="E514" s="204"/>
      <c r="F514" s="204"/>
      <c r="G514" s="203">
        <f t="shared" si="93"/>
        <v>696752</v>
      </c>
      <c r="H514" s="203">
        <v>0</v>
      </c>
      <c r="I514" s="206"/>
      <c r="J514" s="205">
        <f t="shared" si="94"/>
        <v>-687234.58000000007</v>
      </c>
      <c r="K514" s="204"/>
      <c r="L514" s="204"/>
      <c r="M514" s="203">
        <f t="shared" si="95"/>
        <v>-687234.58000000007</v>
      </c>
      <c r="N514" s="203">
        <f t="shared" si="96"/>
        <v>9517.4199999999255</v>
      </c>
      <c r="O514" s="6"/>
      <c r="P514" s="6"/>
      <c r="Q514" s="6"/>
      <c r="R514" s="6" t="str">
        <f>'LDC Info'!$E$14 &amp; B514</f>
        <v>Hydro Ottawa Limited1935</v>
      </c>
      <c r="S514" s="6"/>
      <c r="T514" s="6"/>
      <c r="U514" s="6"/>
      <c r="V514" s="6"/>
      <c r="W514" s="6"/>
      <c r="X514" s="6"/>
      <c r="Y514" s="6"/>
      <c r="Z514" s="6"/>
    </row>
    <row r="515" spans="1:26" ht="12.75" hidden="1" customHeight="1">
      <c r="A515" s="177">
        <v>8</v>
      </c>
      <c r="B515" s="177">
        <v>1940</v>
      </c>
      <c r="C515" s="202" t="s">
        <v>345</v>
      </c>
      <c r="D515" s="203">
        <f t="shared" si="92"/>
        <v>13768559.76</v>
      </c>
      <c r="E515" s="204"/>
      <c r="F515" s="204"/>
      <c r="G515" s="203">
        <f t="shared" si="93"/>
        <v>13768559.76</v>
      </c>
      <c r="H515" s="203">
        <v>0</v>
      </c>
      <c r="I515" s="206"/>
      <c r="J515" s="205">
        <f t="shared" si="94"/>
        <v>-7953104.1099999994</v>
      </c>
      <c r="K515" s="204"/>
      <c r="L515" s="204"/>
      <c r="M515" s="203">
        <f t="shared" si="95"/>
        <v>-7953104.1099999994</v>
      </c>
      <c r="N515" s="203">
        <f t="shared" si="96"/>
        <v>5815455.6500000004</v>
      </c>
      <c r="O515" s="6"/>
      <c r="P515" s="6"/>
      <c r="Q515" s="6"/>
      <c r="R515" s="6" t="str">
        <f>'LDC Info'!$E$14 &amp; B515</f>
        <v>Hydro Ottawa Limited1940</v>
      </c>
      <c r="S515" s="6"/>
      <c r="T515" s="6"/>
      <c r="U515" s="6"/>
      <c r="V515" s="6"/>
      <c r="W515" s="6"/>
      <c r="X515" s="6"/>
      <c r="Y515" s="6"/>
      <c r="Z515" s="6"/>
    </row>
    <row r="516" spans="1:26" ht="12.75" hidden="1" customHeight="1">
      <c r="A516" s="177">
        <v>8</v>
      </c>
      <c r="B516" s="177">
        <v>1945</v>
      </c>
      <c r="C516" s="202" t="s">
        <v>346</v>
      </c>
      <c r="D516" s="203">
        <f t="shared" si="92"/>
        <v>359467</v>
      </c>
      <c r="E516" s="204"/>
      <c r="F516" s="204"/>
      <c r="G516" s="203">
        <f t="shared" si="93"/>
        <v>359467</v>
      </c>
      <c r="H516" s="203">
        <v>0</v>
      </c>
      <c r="I516" s="206"/>
      <c r="J516" s="205">
        <f t="shared" si="94"/>
        <v>-276967.23</v>
      </c>
      <c r="K516" s="204"/>
      <c r="L516" s="204"/>
      <c r="M516" s="203">
        <f t="shared" si="95"/>
        <v>-276967.23</v>
      </c>
      <c r="N516" s="203">
        <f t="shared" si="96"/>
        <v>82499.770000000019</v>
      </c>
      <c r="O516" s="6"/>
      <c r="P516" s="6"/>
      <c r="Q516" s="6"/>
      <c r="R516" s="6" t="str">
        <f>'LDC Info'!$E$14 &amp; B516</f>
        <v>Hydro Ottawa Limited1945</v>
      </c>
      <c r="S516" s="6"/>
      <c r="T516" s="6"/>
      <c r="U516" s="6"/>
      <c r="V516" s="6"/>
      <c r="W516" s="6"/>
      <c r="X516" s="6"/>
      <c r="Y516" s="6"/>
      <c r="Z516" s="6"/>
    </row>
    <row r="517" spans="1:26" ht="12.75" hidden="1" customHeight="1">
      <c r="A517" s="177">
        <v>8</v>
      </c>
      <c r="B517" s="177">
        <v>1950</v>
      </c>
      <c r="C517" s="202" t="s">
        <v>347</v>
      </c>
      <c r="D517" s="203">
        <f t="shared" si="92"/>
        <v>5553500.3199999994</v>
      </c>
      <c r="E517" s="204"/>
      <c r="F517" s="204"/>
      <c r="G517" s="203">
        <f t="shared" si="93"/>
        <v>5553500.3199999994</v>
      </c>
      <c r="H517" s="203">
        <v>0</v>
      </c>
      <c r="I517" s="206"/>
      <c r="J517" s="205">
        <f t="shared" si="94"/>
        <v>-2253097.27</v>
      </c>
      <c r="K517" s="204"/>
      <c r="L517" s="204"/>
      <c r="M517" s="203">
        <f t="shared" si="95"/>
        <v>-2253097.27</v>
      </c>
      <c r="N517" s="203">
        <f t="shared" si="96"/>
        <v>3300403.0499999993</v>
      </c>
      <c r="O517" s="6"/>
      <c r="P517" s="6"/>
      <c r="Q517" s="6"/>
      <c r="R517" s="6" t="str">
        <f>'LDC Info'!$E$14 &amp; B517</f>
        <v>Hydro Ottawa Limited1950</v>
      </c>
      <c r="S517" s="6"/>
      <c r="T517" s="6"/>
      <c r="U517" s="6"/>
      <c r="V517" s="6"/>
      <c r="W517" s="6"/>
      <c r="X517" s="6"/>
      <c r="Y517" s="6"/>
      <c r="Z517" s="6"/>
    </row>
    <row r="518" spans="1:26" ht="12.75" hidden="1" customHeight="1">
      <c r="A518" s="177">
        <v>8</v>
      </c>
      <c r="B518" s="177">
        <v>1955</v>
      </c>
      <c r="C518" s="202" t="s">
        <v>348</v>
      </c>
      <c r="D518" s="203">
        <f t="shared" si="92"/>
        <v>32574870.989999998</v>
      </c>
      <c r="E518" s="204"/>
      <c r="F518" s="204"/>
      <c r="G518" s="203">
        <f t="shared" si="93"/>
        <v>32574870.989999998</v>
      </c>
      <c r="H518" s="203">
        <v>0</v>
      </c>
      <c r="I518" s="206"/>
      <c r="J518" s="205">
        <f t="shared" si="94"/>
        <v>-16587779.18</v>
      </c>
      <c r="K518" s="204"/>
      <c r="L518" s="204"/>
      <c r="M518" s="203">
        <f t="shared" si="95"/>
        <v>-16587779.18</v>
      </c>
      <c r="N518" s="203">
        <f t="shared" si="96"/>
        <v>15987091.809999999</v>
      </c>
      <c r="O518" s="6"/>
      <c r="P518" s="6"/>
      <c r="Q518" s="6"/>
      <c r="R518" s="6" t="str">
        <f>'LDC Info'!$E$14 &amp; B518</f>
        <v>Hydro Ottawa Limited1955</v>
      </c>
      <c r="S518" s="6"/>
      <c r="T518" s="6"/>
      <c r="U518" s="6"/>
      <c r="V518" s="6"/>
      <c r="W518" s="6"/>
      <c r="X518" s="6"/>
      <c r="Y518" s="6"/>
      <c r="Z518" s="6"/>
    </row>
    <row r="519" spans="1:26" ht="12.75" hidden="1" customHeight="1">
      <c r="A519" s="177">
        <v>8</v>
      </c>
      <c r="B519" s="177">
        <v>1955</v>
      </c>
      <c r="C519" s="202" t="s">
        <v>349</v>
      </c>
      <c r="D519" s="203">
        <f t="shared" si="92"/>
        <v>0</v>
      </c>
      <c r="E519" s="204"/>
      <c r="F519" s="204"/>
      <c r="G519" s="203">
        <f t="shared" si="93"/>
        <v>0</v>
      </c>
      <c r="H519" s="203">
        <v>0</v>
      </c>
      <c r="I519" s="206"/>
      <c r="J519" s="205">
        <f t="shared" si="94"/>
        <v>0</v>
      </c>
      <c r="K519" s="204"/>
      <c r="L519" s="204"/>
      <c r="M519" s="203">
        <f t="shared" si="95"/>
        <v>0</v>
      </c>
      <c r="N519" s="203">
        <f t="shared" si="96"/>
        <v>0</v>
      </c>
      <c r="O519" s="6"/>
      <c r="P519" s="6"/>
      <c r="Q519" s="6"/>
      <c r="R519" s="6" t="str">
        <f>'LDC Info'!$E$14 &amp; B519</f>
        <v>Hydro Ottawa Limited1955</v>
      </c>
      <c r="S519" s="6"/>
      <c r="T519" s="6"/>
      <c r="U519" s="6"/>
      <c r="V519" s="6"/>
      <c r="W519" s="6"/>
      <c r="X519" s="6"/>
      <c r="Y519" s="6"/>
      <c r="Z519" s="6"/>
    </row>
    <row r="520" spans="1:26" ht="12.75" hidden="1" customHeight="1">
      <c r="A520" s="177">
        <v>8</v>
      </c>
      <c r="B520" s="177">
        <v>1960</v>
      </c>
      <c r="C520" s="202" t="s">
        <v>350</v>
      </c>
      <c r="D520" s="203">
        <f t="shared" si="92"/>
        <v>992120.8</v>
      </c>
      <c r="E520" s="204"/>
      <c r="F520" s="204"/>
      <c r="G520" s="203">
        <f t="shared" si="93"/>
        <v>992120.8</v>
      </c>
      <c r="H520" s="203">
        <v>0</v>
      </c>
      <c r="I520" s="206"/>
      <c r="J520" s="205">
        <f t="shared" si="94"/>
        <v>-442250.14</v>
      </c>
      <c r="K520" s="204"/>
      <c r="L520" s="204"/>
      <c r="M520" s="203">
        <f t="shared" si="95"/>
        <v>-442250.14</v>
      </c>
      <c r="N520" s="203">
        <f t="shared" si="96"/>
        <v>549870.66</v>
      </c>
      <c r="O520" s="6"/>
      <c r="P520" s="6"/>
      <c r="Q520" s="6"/>
      <c r="R520" s="6" t="str">
        <f>'LDC Info'!$E$14 &amp; B520</f>
        <v>Hydro Ottawa Limited1960</v>
      </c>
      <c r="S520" s="6"/>
      <c r="T520" s="6"/>
      <c r="U520" s="6"/>
      <c r="V520" s="6"/>
      <c r="W520" s="6"/>
      <c r="X520" s="6"/>
      <c r="Y520" s="6"/>
      <c r="Z520" s="6"/>
    </row>
    <row r="521" spans="1:26" ht="12.75" hidden="1" customHeight="1">
      <c r="A521" s="160">
        <v>47</v>
      </c>
      <c r="B521" s="177">
        <v>1970</v>
      </c>
      <c r="C521" s="202" t="s">
        <v>351</v>
      </c>
      <c r="D521" s="203">
        <f t="shared" si="92"/>
        <v>0</v>
      </c>
      <c r="E521" s="204"/>
      <c r="F521" s="204"/>
      <c r="G521" s="203">
        <f t="shared" si="93"/>
        <v>0</v>
      </c>
      <c r="H521" s="203">
        <v>0</v>
      </c>
      <c r="I521" s="206"/>
      <c r="J521" s="205">
        <f t="shared" si="94"/>
        <v>0</v>
      </c>
      <c r="K521" s="204"/>
      <c r="L521" s="204"/>
      <c r="M521" s="203">
        <f t="shared" si="95"/>
        <v>0</v>
      </c>
      <c r="N521" s="203">
        <f t="shared" si="96"/>
        <v>0</v>
      </c>
      <c r="O521" s="6"/>
      <c r="P521" s="6"/>
      <c r="Q521" s="6"/>
      <c r="R521" s="6" t="str">
        <f>'LDC Info'!$E$14 &amp; B521</f>
        <v>Hydro Ottawa Limited1970</v>
      </c>
      <c r="S521" s="6"/>
      <c r="T521" s="6"/>
      <c r="U521" s="6"/>
      <c r="V521" s="6"/>
      <c r="W521" s="6"/>
      <c r="X521" s="6"/>
      <c r="Y521" s="6"/>
      <c r="Z521" s="6"/>
    </row>
    <row r="522" spans="1:26" ht="12.75" hidden="1" customHeight="1">
      <c r="A522" s="177">
        <v>47</v>
      </c>
      <c r="B522" s="177">
        <v>1975</v>
      </c>
      <c r="C522" s="202" t="s">
        <v>352</v>
      </c>
      <c r="D522" s="203">
        <f t="shared" si="92"/>
        <v>0</v>
      </c>
      <c r="E522" s="204"/>
      <c r="F522" s="204"/>
      <c r="G522" s="203">
        <f t="shared" si="93"/>
        <v>0</v>
      </c>
      <c r="H522" s="203">
        <v>0</v>
      </c>
      <c r="I522" s="206"/>
      <c r="J522" s="205">
        <f t="shared" si="94"/>
        <v>0</v>
      </c>
      <c r="K522" s="204"/>
      <c r="L522" s="204"/>
      <c r="M522" s="203">
        <f t="shared" si="95"/>
        <v>0</v>
      </c>
      <c r="N522" s="203">
        <f t="shared" si="96"/>
        <v>0</v>
      </c>
      <c r="O522" s="6"/>
      <c r="P522" s="6"/>
      <c r="Q522" s="6"/>
      <c r="R522" s="6" t="str">
        <f>'LDC Info'!$E$14 &amp; B522</f>
        <v>Hydro Ottawa Limited1975</v>
      </c>
      <c r="S522" s="6"/>
      <c r="T522" s="6"/>
      <c r="U522" s="6"/>
      <c r="V522" s="6"/>
      <c r="W522" s="6"/>
      <c r="X522" s="6"/>
      <c r="Y522" s="6"/>
      <c r="Z522" s="6"/>
    </row>
    <row r="523" spans="1:26" ht="12.75" hidden="1" customHeight="1">
      <c r="A523" s="177">
        <v>47</v>
      </c>
      <c r="B523" s="177">
        <v>1980</v>
      </c>
      <c r="C523" s="202" t="s">
        <v>353</v>
      </c>
      <c r="D523" s="203">
        <f t="shared" si="92"/>
        <v>44743797.499999993</v>
      </c>
      <c r="E523" s="204"/>
      <c r="F523" s="204"/>
      <c r="G523" s="203">
        <f t="shared" si="93"/>
        <v>44743797.499999993</v>
      </c>
      <c r="H523" s="203">
        <v>0</v>
      </c>
      <c r="I523" s="206"/>
      <c r="J523" s="205">
        <f t="shared" si="94"/>
        <v>-23696481.619999997</v>
      </c>
      <c r="K523" s="204"/>
      <c r="L523" s="204"/>
      <c r="M523" s="203">
        <f t="shared" si="95"/>
        <v>-23696481.619999997</v>
      </c>
      <c r="N523" s="203">
        <f t="shared" si="96"/>
        <v>21047315.879999995</v>
      </c>
      <c r="O523" s="6"/>
      <c r="P523" s="6"/>
      <c r="Q523" s="6"/>
      <c r="R523" s="6" t="str">
        <f>'LDC Info'!$E$14 &amp; B523</f>
        <v>Hydro Ottawa Limited1980</v>
      </c>
      <c r="S523" s="6"/>
      <c r="T523" s="6"/>
      <c r="U523" s="6"/>
      <c r="V523" s="6"/>
      <c r="W523" s="6"/>
      <c r="X523" s="6"/>
      <c r="Y523" s="6"/>
      <c r="Z523" s="6"/>
    </row>
    <row r="524" spans="1:26" ht="12.75" hidden="1" customHeight="1">
      <c r="A524" s="177">
        <v>47</v>
      </c>
      <c r="B524" s="177">
        <v>1985</v>
      </c>
      <c r="C524" s="202" t="s">
        <v>354</v>
      </c>
      <c r="D524" s="203">
        <f t="shared" si="92"/>
        <v>900</v>
      </c>
      <c r="E524" s="204"/>
      <c r="F524" s="204"/>
      <c r="G524" s="203">
        <f t="shared" si="93"/>
        <v>900</v>
      </c>
      <c r="H524" s="203">
        <v>0</v>
      </c>
      <c r="I524" s="206"/>
      <c r="J524" s="205">
        <f t="shared" si="94"/>
        <v>-900</v>
      </c>
      <c r="K524" s="204"/>
      <c r="L524" s="204"/>
      <c r="M524" s="203">
        <f t="shared" si="95"/>
        <v>-900</v>
      </c>
      <c r="N524" s="203">
        <f t="shared" si="96"/>
        <v>0</v>
      </c>
      <c r="O524" s="6"/>
      <c r="P524" s="6"/>
      <c r="Q524" s="6"/>
      <c r="R524" s="6" t="str">
        <f>'LDC Info'!$E$14 &amp; B524</f>
        <v>Hydro Ottawa Limited1985</v>
      </c>
      <c r="S524" s="6"/>
      <c r="T524" s="6"/>
      <c r="U524" s="6"/>
      <c r="V524" s="6"/>
      <c r="W524" s="6"/>
      <c r="X524" s="6"/>
      <c r="Y524" s="6"/>
      <c r="Z524" s="6"/>
    </row>
    <row r="525" spans="1:26" ht="12.75" hidden="1" customHeight="1">
      <c r="A525" s="160">
        <v>47</v>
      </c>
      <c r="B525" s="177">
        <v>1990</v>
      </c>
      <c r="C525" s="207" t="s">
        <v>355</v>
      </c>
      <c r="D525" s="203">
        <f t="shared" si="92"/>
        <v>0</v>
      </c>
      <c r="E525" s="204"/>
      <c r="F525" s="204"/>
      <c r="G525" s="203">
        <f t="shared" si="93"/>
        <v>0</v>
      </c>
      <c r="H525" s="203">
        <v>0</v>
      </c>
      <c r="I525" s="206"/>
      <c r="J525" s="205">
        <f t="shared" si="94"/>
        <v>0</v>
      </c>
      <c r="K525" s="204"/>
      <c r="L525" s="204"/>
      <c r="M525" s="203">
        <f t="shared" si="95"/>
        <v>0</v>
      </c>
      <c r="N525" s="203">
        <f t="shared" si="96"/>
        <v>0</v>
      </c>
      <c r="O525" s="6"/>
      <c r="P525" s="6"/>
      <c r="Q525" s="6"/>
      <c r="R525" s="6" t="str">
        <f>'LDC Info'!$E$14 &amp; B525</f>
        <v>Hydro Ottawa Limited1990</v>
      </c>
      <c r="S525" s="6"/>
      <c r="T525" s="6"/>
      <c r="U525" s="6"/>
      <c r="V525" s="6"/>
      <c r="W525" s="6"/>
      <c r="X525" s="6"/>
      <c r="Y525" s="6"/>
      <c r="Z525" s="6"/>
    </row>
    <row r="526" spans="1:26" ht="12.75" hidden="1" customHeight="1">
      <c r="A526" s="177">
        <v>47</v>
      </c>
      <c r="B526" s="177">
        <v>1995</v>
      </c>
      <c r="C526" s="202" t="s">
        <v>356</v>
      </c>
      <c r="D526" s="203">
        <f t="shared" si="92"/>
        <v>0</v>
      </c>
      <c r="E526" s="204"/>
      <c r="F526" s="204"/>
      <c r="G526" s="203">
        <f t="shared" si="93"/>
        <v>0</v>
      </c>
      <c r="H526" s="203">
        <v>0</v>
      </c>
      <c r="I526" s="206"/>
      <c r="J526" s="205">
        <f t="shared" si="94"/>
        <v>0</v>
      </c>
      <c r="K526" s="204"/>
      <c r="L526" s="204"/>
      <c r="M526" s="203">
        <f t="shared" si="95"/>
        <v>0</v>
      </c>
      <c r="N526" s="203">
        <f t="shared" si="96"/>
        <v>0</v>
      </c>
      <c r="O526" s="6"/>
      <c r="P526" s="6"/>
      <c r="Q526" s="6"/>
      <c r="R526" s="6" t="str">
        <f>'LDC Info'!$E$14 &amp; B526</f>
        <v>Hydro Ottawa Limited1995</v>
      </c>
      <c r="S526" s="6"/>
      <c r="T526" s="6"/>
      <c r="U526" s="6"/>
      <c r="V526" s="6"/>
      <c r="W526" s="6"/>
      <c r="X526" s="6"/>
      <c r="Y526" s="6"/>
      <c r="Z526" s="6"/>
    </row>
    <row r="527" spans="1:26" ht="12.75" hidden="1" customHeight="1">
      <c r="A527" s="177">
        <v>47</v>
      </c>
      <c r="B527" s="177">
        <v>2440</v>
      </c>
      <c r="C527" s="202" t="s">
        <v>463</v>
      </c>
      <c r="D527" s="203">
        <f t="shared" si="92"/>
        <v>-727928302.2299999</v>
      </c>
      <c r="E527" s="204"/>
      <c r="F527" s="204"/>
      <c r="G527" s="203">
        <f t="shared" si="93"/>
        <v>-727928302.2299999</v>
      </c>
      <c r="H527" s="203">
        <v>0</v>
      </c>
      <c r="I527" s="6"/>
      <c r="J527" s="205">
        <f t="shared" si="94"/>
        <v>138465674.96000001</v>
      </c>
      <c r="K527" s="204"/>
      <c r="L527" s="204"/>
      <c r="M527" s="203">
        <f t="shared" si="95"/>
        <v>138465674.96000001</v>
      </c>
      <c r="N527" s="203">
        <f t="shared" si="96"/>
        <v>-589462627.26999986</v>
      </c>
      <c r="O527" s="6"/>
      <c r="P527" s="6"/>
      <c r="Q527" s="6"/>
      <c r="R527" s="6" t="str">
        <f>'LDC Info'!$E$14 &amp; B527</f>
        <v>Hydro Ottawa Limited2440</v>
      </c>
      <c r="S527" s="6"/>
      <c r="T527" s="6"/>
      <c r="U527" s="6"/>
      <c r="V527" s="6"/>
      <c r="W527" s="6"/>
      <c r="X527" s="6"/>
      <c r="Y527" s="6"/>
      <c r="Z527" s="6"/>
    </row>
    <row r="528" spans="1:26" ht="12.75" hidden="1" customHeight="1">
      <c r="A528" s="184"/>
      <c r="B528" s="184">
        <v>2005</v>
      </c>
      <c r="C528" s="2" t="s">
        <v>464</v>
      </c>
      <c r="D528" s="203">
        <f t="shared" si="92"/>
        <v>0</v>
      </c>
      <c r="E528" s="208"/>
      <c r="F528" s="208"/>
      <c r="G528" s="203">
        <f t="shared" si="93"/>
        <v>0</v>
      </c>
      <c r="H528" s="203">
        <v>0</v>
      </c>
      <c r="I528" s="6"/>
      <c r="J528" s="205">
        <f t="shared" si="94"/>
        <v>0</v>
      </c>
      <c r="K528" s="208"/>
      <c r="L528" s="208"/>
      <c r="M528" s="203">
        <f t="shared" si="95"/>
        <v>0</v>
      </c>
      <c r="N528" s="203">
        <f t="shared" si="96"/>
        <v>0</v>
      </c>
      <c r="O528" s="6"/>
      <c r="P528" s="6"/>
      <c r="Q528" s="6"/>
      <c r="R528" s="6" t="str">
        <f>'LDC Info'!$E$14 &amp; B528</f>
        <v>Hydro Ottawa Limited2005</v>
      </c>
      <c r="S528" s="6"/>
      <c r="T528" s="6"/>
      <c r="U528" s="6"/>
      <c r="V528" s="6"/>
      <c r="W528" s="6"/>
      <c r="X528" s="6"/>
      <c r="Y528" s="6"/>
      <c r="Z528" s="6"/>
    </row>
    <row r="529" spans="1:26" ht="12.75" hidden="1" customHeight="1">
      <c r="A529" s="184"/>
      <c r="B529" s="184"/>
      <c r="C529" s="209" t="s">
        <v>114</v>
      </c>
      <c r="D529" s="210">
        <f t="shared" ref="D529:H529" si="97">SUM(D488:D528)</f>
        <v>3164323942.8400002</v>
      </c>
      <c r="E529" s="210">
        <f t="shared" si="97"/>
        <v>0</v>
      </c>
      <c r="F529" s="210">
        <f t="shared" si="97"/>
        <v>0</v>
      </c>
      <c r="G529" s="210">
        <f t="shared" si="97"/>
        <v>3164323942.8400002</v>
      </c>
      <c r="H529" s="210">
        <f t="shared" si="97"/>
        <v>0</v>
      </c>
      <c r="I529" s="210"/>
      <c r="J529" s="210">
        <f t="shared" ref="J529:N529" si="98">SUM(J488:J528)</f>
        <v>-935265221.65999997</v>
      </c>
      <c r="K529" s="210">
        <f t="shared" si="98"/>
        <v>0</v>
      </c>
      <c r="L529" s="210">
        <f t="shared" si="98"/>
        <v>0</v>
      </c>
      <c r="M529" s="210">
        <f t="shared" si="98"/>
        <v>-935265221.65999997</v>
      </c>
      <c r="N529" s="210">
        <f t="shared" si="98"/>
        <v>2229058721.1799998</v>
      </c>
      <c r="O529" s="6"/>
      <c r="P529" s="6"/>
      <c r="Q529" s="6"/>
      <c r="R529" s="6"/>
      <c r="S529" s="6"/>
      <c r="T529" s="6"/>
      <c r="U529" s="6"/>
      <c r="V529" s="6"/>
      <c r="W529" s="6"/>
      <c r="X529" s="6"/>
      <c r="Y529" s="6"/>
      <c r="Z529" s="6"/>
    </row>
    <row r="530" spans="1:26" ht="12.75" hidden="1" customHeight="1">
      <c r="A530" s="184"/>
      <c r="B530" s="184"/>
      <c r="C530" s="211" t="s">
        <v>465</v>
      </c>
      <c r="D530" s="208"/>
      <c r="E530" s="208"/>
      <c r="F530" s="208"/>
      <c r="G530" s="203">
        <f t="shared" ref="G530:G531" si="99">D530+E530+F530</f>
        <v>0</v>
      </c>
      <c r="H530" s="203"/>
      <c r="I530" s="6"/>
      <c r="J530" s="208"/>
      <c r="K530" s="208"/>
      <c r="L530" s="208"/>
      <c r="M530" s="203">
        <f t="shared" ref="M530:M531" si="100">J530+K530+L530</f>
        <v>0</v>
      </c>
      <c r="N530" s="203">
        <f t="shared" ref="N530:N531" si="101">G530+M530</f>
        <v>0</v>
      </c>
      <c r="O530" s="6"/>
      <c r="P530" s="6"/>
      <c r="Q530" s="6"/>
      <c r="R530" s="6"/>
      <c r="S530" s="6"/>
      <c r="T530" s="6"/>
      <c r="U530" s="6"/>
      <c r="V530" s="6"/>
      <c r="W530" s="6"/>
      <c r="X530" s="6"/>
      <c r="Y530" s="6"/>
      <c r="Z530" s="6"/>
    </row>
    <row r="531" spans="1:26" ht="12.75" hidden="1" customHeight="1">
      <c r="A531" s="184"/>
      <c r="B531" s="184"/>
      <c r="C531" s="212" t="s">
        <v>466</v>
      </c>
      <c r="D531" s="208"/>
      <c r="E531" s="208"/>
      <c r="F531" s="208"/>
      <c r="G531" s="203">
        <f t="shared" si="99"/>
        <v>0</v>
      </c>
      <c r="H531" s="203"/>
      <c r="I531" s="6"/>
      <c r="J531" s="208"/>
      <c r="K531" s="208"/>
      <c r="L531" s="208"/>
      <c r="M531" s="203">
        <f t="shared" si="100"/>
        <v>0</v>
      </c>
      <c r="N531" s="203">
        <f t="shared" si="101"/>
        <v>0</v>
      </c>
      <c r="O531" s="6"/>
      <c r="P531" s="6"/>
      <c r="Q531" s="6"/>
      <c r="R531" s="6"/>
      <c r="S531" s="6"/>
      <c r="T531" s="6"/>
      <c r="U531" s="6"/>
      <c r="V531" s="6"/>
      <c r="W531" s="6"/>
      <c r="X531" s="6"/>
      <c r="Y531" s="6"/>
      <c r="Z531" s="6"/>
    </row>
    <row r="532" spans="1:26" ht="12.75" hidden="1" customHeight="1">
      <c r="A532" s="184"/>
      <c r="B532" s="184"/>
      <c r="C532" s="209" t="s">
        <v>361</v>
      </c>
      <c r="D532" s="210">
        <f t="shared" ref="D532:G532" si="102">SUM(D529:D531)</f>
        <v>3164323942.8400002</v>
      </c>
      <c r="E532" s="210">
        <f t="shared" si="102"/>
        <v>0</v>
      </c>
      <c r="F532" s="210">
        <f t="shared" si="102"/>
        <v>0</v>
      </c>
      <c r="G532" s="210">
        <f t="shared" si="102"/>
        <v>3164323942.8400002</v>
      </c>
      <c r="H532" s="203"/>
      <c r="I532" s="210"/>
      <c r="J532" s="210">
        <f t="shared" ref="J532:N532" si="103">SUM(J529:J531)</f>
        <v>-935265221.65999997</v>
      </c>
      <c r="K532" s="210">
        <f t="shared" si="103"/>
        <v>0</v>
      </c>
      <c r="L532" s="210">
        <f t="shared" si="103"/>
        <v>0</v>
      </c>
      <c r="M532" s="210">
        <f t="shared" si="103"/>
        <v>-935265221.65999997</v>
      </c>
      <c r="N532" s="210">
        <f t="shared" si="103"/>
        <v>2229058721.1799998</v>
      </c>
      <c r="O532" s="6"/>
      <c r="P532" s="6"/>
      <c r="Q532" s="6"/>
      <c r="R532" s="6"/>
      <c r="S532" s="6"/>
      <c r="T532" s="6"/>
      <c r="U532" s="6"/>
      <c r="V532" s="6"/>
      <c r="W532" s="6"/>
      <c r="X532" s="6"/>
      <c r="Y532" s="6"/>
      <c r="Z532" s="6"/>
    </row>
    <row r="533" spans="1:26" ht="12.75" hidden="1" customHeight="1">
      <c r="A533" s="184"/>
      <c r="B533" s="184"/>
      <c r="C533" s="193" t="s">
        <v>362</v>
      </c>
      <c r="D533" s="204"/>
      <c r="E533" s="204"/>
      <c r="F533" s="204"/>
      <c r="G533" s="203">
        <f>D533+E533+F533</f>
        <v>0</v>
      </c>
      <c r="H533" s="203">
        <v>0</v>
      </c>
      <c r="I533" s="206"/>
      <c r="J533" s="6"/>
      <c r="K533" s="6"/>
      <c r="L533" s="6"/>
      <c r="M533" s="203">
        <f>J533+K533+L533</f>
        <v>0</v>
      </c>
      <c r="N533" s="203">
        <f>G533+M533</f>
        <v>0</v>
      </c>
      <c r="O533" s="6"/>
      <c r="P533" s="6"/>
      <c r="Q533" s="6"/>
      <c r="R533" s="6"/>
      <c r="S533" s="6"/>
      <c r="T533" s="6"/>
      <c r="U533" s="6"/>
      <c r="V533" s="6"/>
      <c r="W533" s="6"/>
      <c r="X533" s="6"/>
      <c r="Y533" s="6"/>
      <c r="Z533" s="6"/>
    </row>
    <row r="534" spans="1:26" ht="12.75" hidden="1" customHeight="1">
      <c r="A534" s="184"/>
      <c r="B534" s="184"/>
      <c r="C534" s="193" t="s">
        <v>363</v>
      </c>
      <c r="D534" s="210">
        <f t="shared" ref="D534:N534" si="104">SUM(D532:D533)</f>
        <v>3164323942.8400002</v>
      </c>
      <c r="E534" s="210">
        <f t="shared" si="104"/>
        <v>0</v>
      </c>
      <c r="F534" s="210">
        <f t="shared" si="104"/>
        <v>0</v>
      </c>
      <c r="G534" s="210">
        <f t="shared" si="104"/>
        <v>3164323942.8400002</v>
      </c>
      <c r="H534" s="210">
        <f t="shared" si="104"/>
        <v>0</v>
      </c>
      <c r="I534" s="210">
        <f t="shared" si="104"/>
        <v>0</v>
      </c>
      <c r="J534" s="210">
        <f t="shared" si="104"/>
        <v>-935265221.65999997</v>
      </c>
      <c r="K534" s="210">
        <f t="shared" si="104"/>
        <v>0</v>
      </c>
      <c r="L534" s="210">
        <f t="shared" si="104"/>
        <v>0</v>
      </c>
      <c r="M534" s="210">
        <f t="shared" si="104"/>
        <v>-935265221.65999997</v>
      </c>
      <c r="N534" s="210">
        <f t="shared" si="104"/>
        <v>2229058721.1799998</v>
      </c>
      <c r="O534" s="6"/>
      <c r="P534" s="6"/>
      <c r="Q534" s="6"/>
      <c r="R534" s="6"/>
      <c r="S534" s="6"/>
      <c r="T534" s="6"/>
      <c r="U534" s="6"/>
      <c r="V534" s="6"/>
      <c r="W534" s="6"/>
      <c r="X534" s="6"/>
      <c r="Y534" s="6"/>
      <c r="Z534" s="6"/>
    </row>
    <row r="535" spans="1:26" ht="12.75" hidden="1" customHeight="1">
      <c r="A535" s="184"/>
      <c r="B535" s="184"/>
      <c r="C535" s="683" t="s">
        <v>467</v>
      </c>
      <c r="D535" s="656"/>
      <c r="E535" s="656"/>
      <c r="F535" s="656"/>
      <c r="G535" s="656"/>
      <c r="H535" s="656"/>
      <c r="I535" s="656"/>
      <c r="J535" s="657"/>
      <c r="K535" s="208"/>
      <c r="L535" s="6"/>
      <c r="M535" s="214"/>
      <c r="N535" s="214"/>
      <c r="O535" s="6"/>
      <c r="P535" s="6"/>
      <c r="Q535" s="6"/>
      <c r="R535" s="6"/>
      <c r="S535" s="6"/>
      <c r="T535" s="6"/>
      <c r="U535" s="6"/>
      <c r="V535" s="6"/>
      <c r="W535" s="6"/>
      <c r="X535" s="6"/>
      <c r="Y535" s="6"/>
      <c r="Z535" s="6"/>
    </row>
    <row r="536" spans="1:26" ht="12.75" hidden="1" customHeight="1">
      <c r="A536" s="184"/>
      <c r="B536" s="184"/>
      <c r="C536" s="683" t="s">
        <v>144</v>
      </c>
      <c r="D536" s="656"/>
      <c r="E536" s="656"/>
      <c r="F536" s="656"/>
      <c r="G536" s="656"/>
      <c r="H536" s="656"/>
      <c r="I536" s="656"/>
      <c r="J536" s="657"/>
      <c r="K536" s="210">
        <f>K534+K535</f>
        <v>0</v>
      </c>
      <c r="L536" s="6"/>
      <c r="M536" s="214"/>
      <c r="N536" s="214"/>
      <c r="O536" s="6"/>
      <c r="P536" s="6"/>
      <c r="Q536" s="6"/>
      <c r="R536" s="6"/>
      <c r="S536" s="6"/>
      <c r="T536" s="6"/>
      <c r="U536" s="6"/>
      <c r="V536" s="6"/>
      <c r="W536" s="6"/>
      <c r="X536" s="6"/>
      <c r="Y536" s="6"/>
      <c r="Z536" s="6"/>
    </row>
    <row r="537" spans="1:26" ht="12.75" hidden="1" customHeight="1">
      <c r="A537" s="160"/>
      <c r="B537" s="160"/>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hidden="1" customHeight="1">
      <c r="A538" s="160"/>
      <c r="B538" s="160"/>
      <c r="C538" s="6"/>
      <c r="D538" s="6"/>
      <c r="E538" s="6"/>
      <c r="F538" s="6"/>
      <c r="G538" s="6"/>
      <c r="H538" s="6"/>
      <c r="I538" s="6"/>
      <c r="J538" s="6" t="s">
        <v>468</v>
      </c>
      <c r="K538" s="6"/>
      <c r="L538" s="6"/>
      <c r="M538" s="6"/>
      <c r="N538" s="6"/>
      <c r="O538" s="6"/>
      <c r="P538" s="6"/>
      <c r="Q538" s="6"/>
      <c r="R538" s="6"/>
      <c r="S538" s="6"/>
      <c r="T538" s="6"/>
      <c r="U538" s="6"/>
      <c r="V538" s="6"/>
      <c r="W538" s="6"/>
      <c r="X538" s="6"/>
      <c r="Y538" s="6"/>
      <c r="Z538" s="6"/>
    </row>
    <row r="539" spans="1:26" ht="12.75" hidden="1" customHeight="1">
      <c r="A539" s="184">
        <v>10</v>
      </c>
      <c r="B539" s="184"/>
      <c r="C539" s="190" t="s">
        <v>366</v>
      </c>
      <c r="D539" s="191"/>
      <c r="E539" s="191"/>
      <c r="F539" s="191"/>
      <c r="G539" s="191"/>
      <c r="H539" s="191"/>
      <c r="I539" s="191"/>
      <c r="J539" s="191" t="s">
        <v>366</v>
      </c>
      <c r="K539" s="191"/>
      <c r="L539" s="192"/>
      <c r="M539" s="6"/>
      <c r="N539" s="6"/>
      <c r="O539" s="6"/>
      <c r="P539" s="6"/>
      <c r="Q539" s="6"/>
      <c r="R539" s="6"/>
      <c r="S539" s="6"/>
      <c r="T539" s="6"/>
      <c r="U539" s="6"/>
      <c r="V539" s="6"/>
      <c r="W539" s="6"/>
      <c r="X539" s="6"/>
      <c r="Y539" s="6"/>
      <c r="Z539" s="6"/>
    </row>
    <row r="540" spans="1:26" ht="12.75" hidden="1" customHeight="1">
      <c r="A540" s="184">
        <v>8</v>
      </c>
      <c r="B540" s="184"/>
      <c r="C540" s="190" t="s">
        <v>344</v>
      </c>
      <c r="D540" s="191"/>
      <c r="E540" s="191"/>
      <c r="F540" s="191"/>
      <c r="G540" s="191"/>
      <c r="H540" s="191"/>
      <c r="I540" s="191"/>
      <c r="J540" s="191" t="s">
        <v>344</v>
      </c>
      <c r="K540" s="191"/>
      <c r="L540" s="192"/>
      <c r="M540" s="6"/>
      <c r="N540" s="6"/>
      <c r="O540" s="6"/>
      <c r="P540" s="6"/>
      <c r="Q540" s="6"/>
      <c r="R540" s="6"/>
      <c r="S540" s="6"/>
      <c r="T540" s="6"/>
      <c r="U540" s="6"/>
      <c r="V540" s="6"/>
      <c r="W540" s="6"/>
      <c r="X540" s="6"/>
      <c r="Y540" s="6"/>
      <c r="Z540" s="6"/>
    </row>
    <row r="541" spans="1:26" ht="12.75" hidden="1" customHeight="1">
      <c r="A541" s="184">
        <v>47</v>
      </c>
      <c r="B541" s="184"/>
      <c r="C541" s="190" t="s">
        <v>367</v>
      </c>
      <c r="D541" s="191"/>
      <c r="E541" s="191"/>
      <c r="F541" s="191"/>
      <c r="G541" s="191"/>
      <c r="H541" s="191"/>
      <c r="I541" s="191"/>
      <c r="J541" s="191" t="s">
        <v>367</v>
      </c>
      <c r="K541" s="191"/>
      <c r="L541" s="192"/>
      <c r="M541" s="6"/>
      <c r="N541" s="6"/>
      <c r="O541" s="6"/>
      <c r="P541" s="6"/>
      <c r="Q541" s="6"/>
      <c r="R541" s="6"/>
      <c r="S541" s="6"/>
      <c r="T541" s="6"/>
      <c r="U541" s="6"/>
      <c r="V541" s="6"/>
      <c r="W541" s="6"/>
      <c r="X541" s="6"/>
      <c r="Y541" s="6"/>
      <c r="Z541" s="6"/>
    </row>
    <row r="542" spans="1:26" ht="12.75" hidden="1" customHeight="1">
      <c r="A542" s="160"/>
      <c r="B542" s="160"/>
      <c r="C542" s="6"/>
      <c r="D542" s="6"/>
      <c r="E542" s="6"/>
      <c r="F542" s="6"/>
      <c r="G542" s="6"/>
      <c r="H542" s="6"/>
      <c r="I542" s="6"/>
      <c r="J542" s="685" t="s">
        <v>368</v>
      </c>
      <c r="K542" s="656"/>
      <c r="L542" s="215">
        <f>K536-L539-L540-L541</f>
        <v>0</v>
      </c>
      <c r="M542" s="6"/>
      <c r="N542" s="6"/>
      <c r="O542" s="6"/>
      <c r="P542" s="6"/>
      <c r="Q542" s="6"/>
      <c r="R542" s="6"/>
      <c r="S542" s="6"/>
      <c r="T542" s="6"/>
      <c r="U542" s="6"/>
      <c r="V542" s="6"/>
      <c r="W542" s="6"/>
      <c r="X542" s="6"/>
      <c r="Y542" s="6"/>
      <c r="Z542" s="6"/>
    </row>
    <row r="543" spans="1:26" ht="12.75" hidden="1" customHeight="1">
      <c r="A543" s="160"/>
      <c r="B543" s="160"/>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hidden="1" customHeight="1">
      <c r="A544" s="160"/>
      <c r="B544" s="160"/>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hidden="1" customHeight="1">
      <c r="A545" s="160"/>
      <c r="B545" s="160"/>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hidden="1" customHeight="1">
      <c r="A546" s="160"/>
      <c r="B546" s="160"/>
      <c r="C546" s="6"/>
      <c r="D546" s="6"/>
      <c r="E546" s="32" t="s">
        <v>303</v>
      </c>
      <c r="F546" s="201" t="s">
        <v>426</v>
      </c>
      <c r="G546" s="6"/>
      <c r="H546" s="6"/>
      <c r="I546" s="6"/>
      <c r="J546" s="6"/>
      <c r="K546" s="6"/>
      <c r="L546" s="6"/>
      <c r="M546" s="6"/>
      <c r="N546" s="6"/>
      <c r="O546" s="6"/>
      <c r="P546" s="6"/>
      <c r="Q546" s="6"/>
      <c r="R546" s="6"/>
      <c r="S546" s="6"/>
      <c r="T546" s="6"/>
      <c r="U546" s="6"/>
      <c r="V546" s="6"/>
      <c r="W546" s="6"/>
      <c r="X546" s="6"/>
      <c r="Y546" s="6"/>
      <c r="Z546" s="6"/>
    </row>
    <row r="547" spans="1:26" ht="12.75" hidden="1" customHeight="1">
      <c r="A547" s="160"/>
      <c r="B547" s="160"/>
      <c r="C547" s="6"/>
      <c r="D547" s="6"/>
      <c r="E547" s="32" t="s">
        <v>369</v>
      </c>
      <c r="F547" s="196">
        <f>RebaseYear+8</f>
        <v>2029</v>
      </c>
      <c r="G547" s="166"/>
      <c r="H547" s="167" t="b">
        <f>IF(F547=2014,4,IF(F547=2015,5,IF(F547=2016,6,IF(F547=2017,7,IF(F547=2018,8,IF(F547=2019,9,IF(F547=2020,10)))))))</f>
        <v>0</v>
      </c>
      <c r="I547" s="6"/>
      <c r="J547" s="6"/>
      <c r="K547" s="6"/>
      <c r="L547" s="6"/>
      <c r="M547" s="6"/>
      <c r="N547" s="6"/>
      <c r="O547" s="6"/>
      <c r="P547" s="6"/>
      <c r="Q547" s="6"/>
      <c r="R547" s="6"/>
      <c r="S547" s="6"/>
      <c r="T547" s="6"/>
      <c r="U547" s="6"/>
      <c r="V547" s="6"/>
      <c r="W547" s="6"/>
      <c r="X547" s="6"/>
      <c r="Y547" s="6"/>
      <c r="Z547" s="6"/>
    </row>
    <row r="548" spans="1:26" ht="12.75" hidden="1" customHeight="1">
      <c r="A548" s="160"/>
      <c r="B548" s="160"/>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hidden="1" customHeight="1">
      <c r="A549" s="160"/>
      <c r="B549" s="160"/>
      <c r="C549" s="6"/>
      <c r="D549" s="684" t="s">
        <v>305</v>
      </c>
      <c r="E549" s="656"/>
      <c r="F549" s="656"/>
      <c r="G549" s="656"/>
      <c r="H549" s="657"/>
      <c r="I549" s="6"/>
      <c r="J549" s="168"/>
      <c r="K549" s="169" t="s">
        <v>306</v>
      </c>
      <c r="L549" s="169"/>
      <c r="M549" s="170"/>
      <c r="N549" s="6"/>
      <c r="O549" s="6"/>
      <c r="P549" s="6"/>
      <c r="Q549" s="6"/>
      <c r="R549" s="6"/>
      <c r="S549" s="6"/>
      <c r="T549" s="6"/>
      <c r="U549" s="6"/>
      <c r="V549" s="6"/>
      <c r="W549" s="6"/>
      <c r="X549" s="6"/>
      <c r="Y549" s="6"/>
      <c r="Z549" s="6"/>
    </row>
    <row r="550" spans="1:26" ht="30" hidden="1" customHeight="1">
      <c r="A550" s="171" t="s">
        <v>469</v>
      </c>
      <c r="B550" s="171" t="s">
        <v>470</v>
      </c>
      <c r="C550" s="172" t="s">
        <v>471</v>
      </c>
      <c r="D550" s="171" t="s">
        <v>472</v>
      </c>
      <c r="E550" s="173" t="s">
        <v>473</v>
      </c>
      <c r="F550" s="173" t="s">
        <v>474</v>
      </c>
      <c r="G550" s="171" t="s">
        <v>313</v>
      </c>
      <c r="H550" s="171" t="s">
        <v>314</v>
      </c>
      <c r="I550" s="174"/>
      <c r="J550" s="171" t="s">
        <v>475</v>
      </c>
      <c r="K550" s="175" t="s">
        <v>316</v>
      </c>
      <c r="L550" s="175" t="s">
        <v>476</v>
      </c>
      <c r="M550" s="176" t="s">
        <v>313</v>
      </c>
      <c r="N550" s="171" t="s">
        <v>318</v>
      </c>
      <c r="O550" s="6"/>
      <c r="P550" s="6"/>
      <c r="Q550" s="6"/>
      <c r="R550" s="6"/>
      <c r="S550" s="6"/>
      <c r="T550" s="6"/>
      <c r="U550" s="6"/>
      <c r="V550" s="6"/>
      <c r="W550" s="6"/>
      <c r="X550" s="6"/>
      <c r="Y550" s="6"/>
      <c r="Z550" s="6"/>
    </row>
    <row r="551" spans="1:26" ht="25.5" hidden="1" customHeight="1">
      <c r="A551" s="171"/>
      <c r="B551" s="177">
        <v>1609</v>
      </c>
      <c r="C551" s="202" t="s">
        <v>319</v>
      </c>
      <c r="D551" s="203">
        <f t="shared" ref="D551:D591" si="105">G488</f>
        <v>163716304.05000001</v>
      </c>
      <c r="E551" s="204"/>
      <c r="F551" s="204"/>
      <c r="G551" s="203">
        <f t="shared" ref="G551:G591" si="106">D551+E551+F551</f>
        <v>163716304.05000001</v>
      </c>
      <c r="H551" s="203">
        <v>0</v>
      </c>
      <c r="I551" s="174"/>
      <c r="J551" s="205">
        <f t="shared" ref="J551:J591" si="107">M488</f>
        <v>-25381847.450000003</v>
      </c>
      <c r="K551" s="204"/>
      <c r="L551" s="204"/>
      <c r="M551" s="203">
        <f t="shared" ref="M551:M591" si="108">J551+K551+L551</f>
        <v>-25381847.450000003</v>
      </c>
      <c r="N551" s="203">
        <f t="shared" ref="N551:N591" si="109">G551+M551</f>
        <v>138334456.60000002</v>
      </c>
      <c r="O551" s="6"/>
      <c r="P551" s="6"/>
      <c r="Q551" s="6"/>
      <c r="R551" s="6" t="str">
        <f>'LDC Info'!$E$14 &amp; B551</f>
        <v>Hydro Ottawa Limited1609</v>
      </c>
      <c r="S551" s="6"/>
      <c r="T551" s="6"/>
      <c r="U551" s="6"/>
      <c r="V551" s="6"/>
      <c r="W551" s="6"/>
      <c r="X551" s="6"/>
      <c r="Y551" s="6"/>
      <c r="Z551" s="6"/>
    </row>
    <row r="552" spans="1:26" ht="12.75" hidden="1" customHeight="1">
      <c r="A552" s="177">
        <v>12</v>
      </c>
      <c r="B552" s="177">
        <v>1611</v>
      </c>
      <c r="C552" s="202" t="s">
        <v>320</v>
      </c>
      <c r="D552" s="203">
        <f t="shared" si="105"/>
        <v>148917122.95000002</v>
      </c>
      <c r="E552" s="204"/>
      <c r="F552" s="204"/>
      <c r="G552" s="203">
        <f t="shared" si="106"/>
        <v>148917122.95000002</v>
      </c>
      <c r="H552" s="203">
        <v>0</v>
      </c>
      <c r="I552" s="206"/>
      <c r="J552" s="205">
        <f t="shared" si="107"/>
        <v>-124406895.64999999</v>
      </c>
      <c r="K552" s="204"/>
      <c r="L552" s="204"/>
      <c r="M552" s="203">
        <f t="shared" si="108"/>
        <v>-124406895.64999999</v>
      </c>
      <c r="N552" s="203">
        <f t="shared" si="109"/>
        <v>24510227.300000027</v>
      </c>
      <c r="O552" s="6"/>
      <c r="P552" s="6"/>
      <c r="Q552" s="6"/>
      <c r="R552" s="6" t="str">
        <f>'LDC Info'!$E$14 &amp; B552</f>
        <v>Hydro Ottawa Limited1611</v>
      </c>
      <c r="S552" s="6"/>
      <c r="T552" s="6"/>
      <c r="U552" s="6"/>
      <c r="V552" s="6"/>
      <c r="W552" s="6"/>
      <c r="X552" s="6"/>
      <c r="Y552" s="6"/>
      <c r="Z552" s="6"/>
    </row>
    <row r="553" spans="1:26" ht="12.75" hidden="1" customHeight="1">
      <c r="A553" s="177" t="s">
        <v>321</v>
      </c>
      <c r="B553" s="177">
        <v>1612</v>
      </c>
      <c r="C553" s="202" t="s">
        <v>322</v>
      </c>
      <c r="D553" s="203">
        <f t="shared" si="105"/>
        <v>3288911</v>
      </c>
      <c r="E553" s="204"/>
      <c r="F553" s="204"/>
      <c r="G553" s="203">
        <f t="shared" si="106"/>
        <v>3288911</v>
      </c>
      <c r="H553" s="203">
        <v>0</v>
      </c>
      <c r="I553" s="206"/>
      <c r="J553" s="205">
        <f t="shared" si="107"/>
        <v>-1176823.18</v>
      </c>
      <c r="K553" s="204"/>
      <c r="L553" s="204"/>
      <c r="M553" s="203">
        <f t="shared" si="108"/>
        <v>-1176823.18</v>
      </c>
      <c r="N553" s="203">
        <f t="shared" si="109"/>
        <v>2112087.8200000003</v>
      </c>
      <c r="O553" s="6"/>
      <c r="P553" s="6"/>
      <c r="Q553" s="6"/>
      <c r="R553" s="6" t="str">
        <f>'LDC Info'!$E$14 &amp; B553</f>
        <v>Hydro Ottawa Limited1612</v>
      </c>
      <c r="S553" s="6"/>
      <c r="T553" s="6"/>
      <c r="U553" s="6"/>
      <c r="V553" s="6"/>
      <c r="W553" s="6"/>
      <c r="X553" s="6"/>
      <c r="Y553" s="6"/>
      <c r="Z553" s="6"/>
    </row>
    <row r="554" spans="1:26" ht="12.75" hidden="1" customHeight="1">
      <c r="A554" s="177" t="s">
        <v>267</v>
      </c>
      <c r="B554" s="177">
        <v>1805</v>
      </c>
      <c r="C554" s="202" t="s">
        <v>323</v>
      </c>
      <c r="D554" s="203">
        <f t="shared" si="105"/>
        <v>25345945.189999998</v>
      </c>
      <c r="E554" s="204"/>
      <c r="F554" s="204"/>
      <c r="G554" s="203">
        <f t="shared" si="106"/>
        <v>25345945.189999998</v>
      </c>
      <c r="H554" s="203">
        <v>0</v>
      </c>
      <c r="I554" s="206"/>
      <c r="J554" s="205">
        <f t="shared" si="107"/>
        <v>0</v>
      </c>
      <c r="K554" s="204"/>
      <c r="L554" s="204"/>
      <c r="M554" s="203">
        <f t="shared" si="108"/>
        <v>0</v>
      </c>
      <c r="N554" s="203">
        <f t="shared" si="109"/>
        <v>25345945.189999998</v>
      </c>
      <c r="O554" s="6"/>
      <c r="P554" s="6"/>
      <c r="Q554" s="6"/>
      <c r="R554" s="6" t="str">
        <f>'LDC Info'!$E$14 &amp; B554</f>
        <v>Hydro Ottawa Limited1805</v>
      </c>
      <c r="S554" s="6"/>
      <c r="T554" s="6"/>
      <c r="U554" s="6"/>
      <c r="V554" s="6"/>
      <c r="W554" s="6"/>
      <c r="X554" s="6"/>
      <c r="Y554" s="6"/>
      <c r="Z554" s="6"/>
    </row>
    <row r="555" spans="1:26" ht="12.75" hidden="1" customHeight="1">
      <c r="A555" s="177">
        <v>47</v>
      </c>
      <c r="B555" s="177">
        <v>1808</v>
      </c>
      <c r="C555" s="202" t="s">
        <v>324</v>
      </c>
      <c r="D555" s="203">
        <f t="shared" si="105"/>
        <v>118624397.53</v>
      </c>
      <c r="E555" s="204"/>
      <c r="F555" s="204"/>
      <c r="G555" s="203">
        <f t="shared" si="106"/>
        <v>118624397.53</v>
      </c>
      <c r="H555" s="203">
        <v>0</v>
      </c>
      <c r="I555" s="206"/>
      <c r="J555" s="205">
        <f t="shared" si="107"/>
        <v>-26947808.470000003</v>
      </c>
      <c r="K555" s="204"/>
      <c r="L555" s="204"/>
      <c r="M555" s="203">
        <f t="shared" si="108"/>
        <v>-26947808.470000003</v>
      </c>
      <c r="N555" s="203">
        <f t="shared" si="109"/>
        <v>91676589.060000002</v>
      </c>
      <c r="O555" s="6"/>
      <c r="P555" s="6"/>
      <c r="Q555" s="6"/>
      <c r="R555" s="6" t="str">
        <f>'LDC Info'!$E$14 &amp; B555</f>
        <v>Hydro Ottawa Limited1808</v>
      </c>
      <c r="S555" s="6"/>
      <c r="T555" s="6"/>
      <c r="U555" s="6"/>
      <c r="V555" s="6"/>
      <c r="W555" s="6"/>
      <c r="X555" s="6"/>
      <c r="Y555" s="6"/>
      <c r="Z555" s="6"/>
    </row>
    <row r="556" spans="1:26" ht="12.75" hidden="1" customHeight="1">
      <c r="A556" s="177">
        <v>13</v>
      </c>
      <c r="B556" s="177">
        <v>1810</v>
      </c>
      <c r="C556" s="202" t="s">
        <v>325</v>
      </c>
      <c r="D556" s="203">
        <f t="shared" si="105"/>
        <v>0</v>
      </c>
      <c r="E556" s="204"/>
      <c r="F556" s="204"/>
      <c r="G556" s="203">
        <f t="shared" si="106"/>
        <v>0</v>
      </c>
      <c r="H556" s="203">
        <v>0</v>
      </c>
      <c r="I556" s="206"/>
      <c r="J556" s="205">
        <f t="shared" si="107"/>
        <v>0</v>
      </c>
      <c r="K556" s="204"/>
      <c r="L556" s="204"/>
      <c r="M556" s="203">
        <f t="shared" si="108"/>
        <v>0</v>
      </c>
      <c r="N556" s="203">
        <f t="shared" si="109"/>
        <v>0</v>
      </c>
      <c r="O556" s="6"/>
      <c r="P556" s="6"/>
      <c r="Q556" s="6"/>
      <c r="R556" s="6" t="str">
        <f>'LDC Info'!$E$14 &amp; B556</f>
        <v>Hydro Ottawa Limited1810</v>
      </c>
      <c r="S556" s="6"/>
      <c r="T556" s="6"/>
      <c r="U556" s="6"/>
      <c r="V556" s="6"/>
      <c r="W556" s="6"/>
      <c r="X556" s="6"/>
      <c r="Y556" s="6"/>
      <c r="Z556" s="6"/>
    </row>
    <row r="557" spans="1:26" ht="12.75" hidden="1" customHeight="1">
      <c r="A557" s="177">
        <v>47</v>
      </c>
      <c r="B557" s="177">
        <v>1815</v>
      </c>
      <c r="C557" s="202" t="s">
        <v>326</v>
      </c>
      <c r="D557" s="203">
        <f t="shared" si="105"/>
        <v>356102273.26999998</v>
      </c>
      <c r="E557" s="204"/>
      <c r="F557" s="204"/>
      <c r="G557" s="203">
        <f t="shared" si="106"/>
        <v>356102273.26999998</v>
      </c>
      <c r="H557" s="203">
        <v>0</v>
      </c>
      <c r="I557" s="206"/>
      <c r="J557" s="205">
        <f t="shared" si="107"/>
        <v>-83965642.660000011</v>
      </c>
      <c r="K557" s="204"/>
      <c r="L557" s="204"/>
      <c r="M557" s="203">
        <f t="shared" si="108"/>
        <v>-83965642.660000011</v>
      </c>
      <c r="N557" s="203">
        <f t="shared" si="109"/>
        <v>272136630.60999995</v>
      </c>
      <c r="O557" s="6"/>
      <c r="P557" s="6"/>
      <c r="Q557" s="6"/>
      <c r="R557" s="6" t="str">
        <f>'LDC Info'!$E$14 &amp; B557</f>
        <v>Hydro Ottawa Limited1815</v>
      </c>
      <c r="S557" s="6"/>
      <c r="T557" s="6"/>
      <c r="U557" s="6"/>
      <c r="V557" s="6"/>
      <c r="W557" s="6"/>
      <c r="X557" s="6"/>
      <c r="Y557" s="6"/>
      <c r="Z557" s="6"/>
    </row>
    <row r="558" spans="1:26" ht="12.75" hidden="1" customHeight="1">
      <c r="A558" s="177">
        <v>47</v>
      </c>
      <c r="B558" s="177">
        <v>1820</v>
      </c>
      <c r="C558" s="202" t="s">
        <v>327</v>
      </c>
      <c r="D558" s="203">
        <f t="shared" si="105"/>
        <v>208665892.49999997</v>
      </c>
      <c r="E558" s="204"/>
      <c r="F558" s="204"/>
      <c r="G558" s="203">
        <f t="shared" si="106"/>
        <v>208665892.49999997</v>
      </c>
      <c r="H558" s="203">
        <v>0</v>
      </c>
      <c r="I558" s="206"/>
      <c r="J558" s="205">
        <f t="shared" si="107"/>
        <v>-71278594.260000005</v>
      </c>
      <c r="K558" s="204"/>
      <c r="L558" s="204"/>
      <c r="M558" s="203">
        <f t="shared" si="108"/>
        <v>-71278594.260000005</v>
      </c>
      <c r="N558" s="203">
        <f t="shared" si="109"/>
        <v>137387298.23999995</v>
      </c>
      <c r="O558" s="6"/>
      <c r="P558" s="6"/>
      <c r="Q558" s="6"/>
      <c r="R558" s="6" t="str">
        <f>'LDC Info'!$E$14 &amp; B558</f>
        <v>Hydro Ottawa Limited1820</v>
      </c>
      <c r="S558" s="6"/>
      <c r="T558" s="6"/>
      <c r="U558" s="6"/>
      <c r="V558" s="6"/>
      <c r="W558" s="6"/>
      <c r="X558" s="6"/>
      <c r="Y558" s="6"/>
      <c r="Z558" s="6"/>
    </row>
    <row r="559" spans="1:26" ht="12.75" hidden="1" customHeight="1">
      <c r="A559" s="177">
        <v>47</v>
      </c>
      <c r="B559" s="177">
        <v>1825</v>
      </c>
      <c r="C559" s="202" t="s">
        <v>328</v>
      </c>
      <c r="D559" s="203">
        <f t="shared" si="105"/>
        <v>41119540.670000002</v>
      </c>
      <c r="E559" s="204"/>
      <c r="F559" s="204"/>
      <c r="G559" s="203">
        <f t="shared" si="106"/>
        <v>41119540.670000002</v>
      </c>
      <c r="H559" s="203">
        <v>0</v>
      </c>
      <c r="I559" s="206"/>
      <c r="J559" s="205">
        <f t="shared" si="107"/>
        <v>-3463716.48</v>
      </c>
      <c r="K559" s="204"/>
      <c r="L559" s="204"/>
      <c r="M559" s="203">
        <f t="shared" si="108"/>
        <v>-3463716.48</v>
      </c>
      <c r="N559" s="203">
        <f t="shared" si="109"/>
        <v>37655824.190000005</v>
      </c>
      <c r="O559" s="6"/>
      <c r="P559" s="6"/>
      <c r="Q559" s="6"/>
      <c r="R559" s="6" t="str">
        <f>'LDC Info'!$E$14 &amp; B559</f>
        <v>Hydro Ottawa Limited1825</v>
      </c>
      <c r="S559" s="6"/>
      <c r="T559" s="6"/>
      <c r="U559" s="6"/>
      <c r="V559" s="6"/>
      <c r="W559" s="6"/>
      <c r="X559" s="6"/>
      <c r="Y559" s="6"/>
      <c r="Z559" s="6"/>
    </row>
    <row r="560" spans="1:26" ht="12.75" hidden="1" customHeight="1">
      <c r="A560" s="177">
        <v>47</v>
      </c>
      <c r="B560" s="177">
        <v>1830</v>
      </c>
      <c r="C560" s="202" t="s">
        <v>329</v>
      </c>
      <c r="D560" s="203">
        <f t="shared" si="105"/>
        <v>328511381.48000002</v>
      </c>
      <c r="E560" s="204"/>
      <c r="F560" s="204"/>
      <c r="G560" s="203">
        <f t="shared" si="106"/>
        <v>328511381.48000002</v>
      </c>
      <c r="H560" s="203">
        <v>0</v>
      </c>
      <c r="I560" s="206"/>
      <c r="J560" s="205">
        <f t="shared" si="107"/>
        <v>-72475445.189999998</v>
      </c>
      <c r="K560" s="204"/>
      <c r="L560" s="204"/>
      <c r="M560" s="203">
        <f t="shared" si="108"/>
        <v>-72475445.189999998</v>
      </c>
      <c r="N560" s="203">
        <f t="shared" si="109"/>
        <v>256035936.29000002</v>
      </c>
      <c r="O560" s="6"/>
      <c r="P560" s="6"/>
      <c r="Q560" s="6"/>
      <c r="R560" s="6" t="str">
        <f>'LDC Info'!$E$14 &amp; B560</f>
        <v>Hydro Ottawa Limited1830</v>
      </c>
      <c r="S560" s="6"/>
      <c r="T560" s="6"/>
      <c r="U560" s="6"/>
      <c r="V560" s="6"/>
      <c r="W560" s="6"/>
      <c r="X560" s="6"/>
      <c r="Y560" s="6"/>
      <c r="Z560" s="6"/>
    </row>
    <row r="561" spans="1:26" ht="12.75" hidden="1" customHeight="1">
      <c r="A561" s="177">
        <v>47</v>
      </c>
      <c r="B561" s="177">
        <v>1835</v>
      </c>
      <c r="C561" s="202" t="s">
        <v>330</v>
      </c>
      <c r="D561" s="203">
        <f t="shared" si="105"/>
        <v>326888738.15999997</v>
      </c>
      <c r="E561" s="204"/>
      <c r="F561" s="204"/>
      <c r="G561" s="203">
        <f t="shared" si="106"/>
        <v>326888738.15999997</v>
      </c>
      <c r="H561" s="203">
        <v>0</v>
      </c>
      <c r="I561" s="206"/>
      <c r="J561" s="205">
        <f t="shared" si="107"/>
        <v>-71147885.780000001</v>
      </c>
      <c r="K561" s="204"/>
      <c r="L561" s="204"/>
      <c r="M561" s="203">
        <f t="shared" si="108"/>
        <v>-71147885.780000001</v>
      </c>
      <c r="N561" s="203">
        <f t="shared" si="109"/>
        <v>255740852.37999997</v>
      </c>
      <c r="O561" s="6"/>
      <c r="P561" s="6"/>
      <c r="Q561" s="6"/>
      <c r="R561" s="6" t="str">
        <f>'LDC Info'!$E$14 &amp; B561</f>
        <v>Hydro Ottawa Limited1835</v>
      </c>
      <c r="S561" s="6"/>
      <c r="T561" s="6"/>
      <c r="U561" s="6"/>
      <c r="V561" s="6"/>
      <c r="W561" s="6"/>
      <c r="X561" s="6"/>
      <c r="Y561" s="6"/>
      <c r="Z561" s="6"/>
    </row>
    <row r="562" spans="1:26" ht="12.75" hidden="1" customHeight="1">
      <c r="A562" s="177">
        <v>47</v>
      </c>
      <c r="B562" s="177">
        <v>1840</v>
      </c>
      <c r="C562" s="202" t="s">
        <v>331</v>
      </c>
      <c r="D562" s="203">
        <f t="shared" si="105"/>
        <v>840680762</v>
      </c>
      <c r="E562" s="204"/>
      <c r="F562" s="204"/>
      <c r="G562" s="203">
        <f t="shared" si="106"/>
        <v>840680762</v>
      </c>
      <c r="H562" s="203">
        <v>0</v>
      </c>
      <c r="I562" s="206"/>
      <c r="J562" s="205">
        <f t="shared" si="107"/>
        <v>-163725327.20000002</v>
      </c>
      <c r="K562" s="204"/>
      <c r="L562" s="204"/>
      <c r="M562" s="203">
        <f t="shared" si="108"/>
        <v>-163725327.20000002</v>
      </c>
      <c r="N562" s="203">
        <f t="shared" si="109"/>
        <v>676955434.79999995</v>
      </c>
      <c r="O562" s="6"/>
      <c r="P562" s="6"/>
      <c r="Q562" s="6"/>
      <c r="R562" s="6" t="str">
        <f>'LDC Info'!$E$14 &amp; B562</f>
        <v>Hydro Ottawa Limited1840</v>
      </c>
      <c r="S562" s="6"/>
      <c r="T562" s="6"/>
      <c r="U562" s="6"/>
      <c r="V562" s="6"/>
      <c r="W562" s="6"/>
      <c r="X562" s="6"/>
      <c r="Y562" s="6"/>
      <c r="Z562" s="6"/>
    </row>
    <row r="563" spans="1:26" ht="12.75" hidden="1" customHeight="1">
      <c r="A563" s="177">
        <v>47</v>
      </c>
      <c r="B563" s="177">
        <v>1845</v>
      </c>
      <c r="C563" s="202" t="s">
        <v>332</v>
      </c>
      <c r="D563" s="203">
        <f t="shared" si="105"/>
        <v>464378377.01000005</v>
      </c>
      <c r="E563" s="204"/>
      <c r="F563" s="204"/>
      <c r="G563" s="203">
        <f t="shared" si="106"/>
        <v>464378377.01000005</v>
      </c>
      <c r="H563" s="203">
        <v>0</v>
      </c>
      <c r="I563" s="206"/>
      <c r="J563" s="205">
        <f t="shared" si="107"/>
        <v>-124274321.94</v>
      </c>
      <c r="K563" s="204"/>
      <c r="L563" s="204"/>
      <c r="M563" s="203">
        <f t="shared" si="108"/>
        <v>-124274321.94</v>
      </c>
      <c r="N563" s="203">
        <f t="shared" si="109"/>
        <v>340104055.07000005</v>
      </c>
      <c r="O563" s="6"/>
      <c r="P563" s="6"/>
      <c r="Q563" s="6"/>
      <c r="R563" s="6" t="str">
        <f>'LDC Info'!$E$14 &amp; B563</f>
        <v>Hydro Ottawa Limited1845</v>
      </c>
      <c r="S563" s="6"/>
      <c r="T563" s="6"/>
      <c r="U563" s="6"/>
      <c r="V563" s="6"/>
      <c r="W563" s="6"/>
      <c r="X563" s="6"/>
      <c r="Y563" s="6"/>
      <c r="Z563" s="6"/>
    </row>
    <row r="564" spans="1:26" ht="12.75" hidden="1" customHeight="1">
      <c r="A564" s="177">
        <v>47</v>
      </c>
      <c r="B564" s="177">
        <v>1850</v>
      </c>
      <c r="C564" s="202" t="s">
        <v>333</v>
      </c>
      <c r="D564" s="203">
        <f t="shared" si="105"/>
        <v>231956579.03000003</v>
      </c>
      <c r="E564" s="204"/>
      <c r="F564" s="204"/>
      <c r="G564" s="203">
        <f t="shared" si="106"/>
        <v>231956579.03000003</v>
      </c>
      <c r="H564" s="203">
        <v>0</v>
      </c>
      <c r="I564" s="206"/>
      <c r="J564" s="205">
        <f t="shared" si="107"/>
        <v>-64298670.240000002</v>
      </c>
      <c r="K564" s="204"/>
      <c r="L564" s="204"/>
      <c r="M564" s="203">
        <f t="shared" si="108"/>
        <v>-64298670.240000002</v>
      </c>
      <c r="N564" s="203">
        <f t="shared" si="109"/>
        <v>167657908.79000002</v>
      </c>
      <c r="O564" s="6"/>
      <c r="P564" s="6"/>
      <c r="Q564" s="6"/>
      <c r="R564" s="6" t="str">
        <f>'LDC Info'!$E$14 &amp; B564</f>
        <v>Hydro Ottawa Limited1850</v>
      </c>
      <c r="S564" s="6"/>
      <c r="T564" s="6"/>
      <c r="U564" s="6"/>
      <c r="V564" s="6"/>
      <c r="W564" s="6"/>
      <c r="X564" s="6"/>
      <c r="Y564" s="6"/>
      <c r="Z564" s="6"/>
    </row>
    <row r="565" spans="1:26" ht="12.75" hidden="1" customHeight="1">
      <c r="A565" s="177">
        <v>47</v>
      </c>
      <c r="B565" s="177">
        <v>1855</v>
      </c>
      <c r="C565" s="202" t="s">
        <v>334</v>
      </c>
      <c r="D565" s="203">
        <f t="shared" si="105"/>
        <v>144236691.81</v>
      </c>
      <c r="E565" s="204"/>
      <c r="F565" s="204"/>
      <c r="G565" s="203">
        <f t="shared" si="106"/>
        <v>144236691.81</v>
      </c>
      <c r="H565" s="203">
        <v>0</v>
      </c>
      <c r="I565" s="206"/>
      <c r="J565" s="205">
        <f t="shared" si="107"/>
        <v>-37376427.310000002</v>
      </c>
      <c r="K565" s="204"/>
      <c r="L565" s="204"/>
      <c r="M565" s="203">
        <f t="shared" si="108"/>
        <v>-37376427.310000002</v>
      </c>
      <c r="N565" s="203">
        <f t="shared" si="109"/>
        <v>106860264.5</v>
      </c>
      <c r="O565" s="6"/>
      <c r="P565" s="6"/>
      <c r="Q565" s="6"/>
      <c r="R565" s="6" t="str">
        <f>'LDC Info'!$E$14 &amp; B565</f>
        <v>Hydro Ottawa Limited1855</v>
      </c>
      <c r="S565" s="6"/>
      <c r="T565" s="6"/>
      <c r="U565" s="6"/>
      <c r="V565" s="6"/>
      <c r="W565" s="6"/>
      <c r="X565" s="6"/>
      <c r="Y565" s="6"/>
      <c r="Z565" s="6"/>
    </row>
    <row r="566" spans="1:26" ht="12.75" hidden="1" customHeight="1">
      <c r="A566" s="177">
        <v>47</v>
      </c>
      <c r="B566" s="177">
        <v>1860</v>
      </c>
      <c r="C566" s="202" t="s">
        <v>335</v>
      </c>
      <c r="D566" s="203">
        <f t="shared" si="105"/>
        <v>0</v>
      </c>
      <c r="E566" s="204"/>
      <c r="F566" s="204"/>
      <c r="G566" s="203">
        <f t="shared" si="106"/>
        <v>0</v>
      </c>
      <c r="H566" s="203">
        <v>0</v>
      </c>
      <c r="I566" s="206"/>
      <c r="J566" s="205">
        <f t="shared" si="107"/>
        <v>0</v>
      </c>
      <c r="K566" s="204"/>
      <c r="L566" s="204"/>
      <c r="M566" s="203">
        <f t="shared" si="108"/>
        <v>0</v>
      </c>
      <c r="N566" s="203">
        <f t="shared" si="109"/>
        <v>0</v>
      </c>
      <c r="O566" s="6"/>
      <c r="P566" s="6"/>
      <c r="Q566" s="6"/>
      <c r="R566" s="6" t="str">
        <f>'LDC Info'!$E$14 &amp; B566</f>
        <v>Hydro Ottawa Limited1860</v>
      </c>
      <c r="S566" s="6"/>
      <c r="T566" s="6"/>
      <c r="U566" s="6"/>
      <c r="V566" s="6"/>
      <c r="W566" s="6"/>
      <c r="X566" s="6"/>
      <c r="Y566" s="6"/>
      <c r="Z566" s="6"/>
    </row>
    <row r="567" spans="1:26" ht="12.75" hidden="1" customHeight="1">
      <c r="A567" s="177">
        <v>47</v>
      </c>
      <c r="B567" s="177">
        <v>1860</v>
      </c>
      <c r="C567" s="202" t="s">
        <v>336</v>
      </c>
      <c r="D567" s="203">
        <f t="shared" si="105"/>
        <v>160148588.47</v>
      </c>
      <c r="E567" s="204"/>
      <c r="F567" s="204"/>
      <c r="G567" s="203">
        <f t="shared" si="106"/>
        <v>160148588.47</v>
      </c>
      <c r="H567" s="203">
        <v>0</v>
      </c>
      <c r="I567" s="206"/>
      <c r="J567" s="205">
        <f t="shared" si="107"/>
        <v>-54598881.480000004</v>
      </c>
      <c r="K567" s="204"/>
      <c r="L567" s="204"/>
      <c r="M567" s="203">
        <f t="shared" si="108"/>
        <v>-54598881.480000004</v>
      </c>
      <c r="N567" s="203">
        <f t="shared" si="109"/>
        <v>105549706.98999999</v>
      </c>
      <c r="O567" s="6"/>
      <c r="P567" s="6"/>
      <c r="Q567" s="6"/>
      <c r="R567" s="6" t="str">
        <f>'LDC Info'!$E$14 &amp; B567</f>
        <v>Hydro Ottawa Limited1860</v>
      </c>
      <c r="S567" s="6"/>
      <c r="T567" s="6"/>
      <c r="U567" s="6"/>
      <c r="V567" s="6"/>
      <c r="W567" s="6"/>
      <c r="X567" s="6"/>
      <c r="Y567" s="6"/>
      <c r="Z567" s="6"/>
    </row>
    <row r="568" spans="1:26" ht="12.75" hidden="1" customHeight="1">
      <c r="A568" s="177" t="s">
        <v>267</v>
      </c>
      <c r="B568" s="177">
        <v>1905</v>
      </c>
      <c r="C568" s="202" t="s">
        <v>323</v>
      </c>
      <c r="D568" s="203">
        <f t="shared" si="105"/>
        <v>19740205</v>
      </c>
      <c r="E568" s="204"/>
      <c r="F568" s="204"/>
      <c r="G568" s="203">
        <f t="shared" si="106"/>
        <v>19740205</v>
      </c>
      <c r="H568" s="203">
        <v>0</v>
      </c>
      <c r="I568" s="206"/>
      <c r="J568" s="205">
        <f t="shared" si="107"/>
        <v>0</v>
      </c>
      <c r="K568" s="204"/>
      <c r="L568" s="204"/>
      <c r="M568" s="203">
        <f t="shared" si="108"/>
        <v>0</v>
      </c>
      <c r="N568" s="203">
        <f t="shared" si="109"/>
        <v>19740205</v>
      </c>
      <c r="O568" s="6"/>
      <c r="P568" s="6"/>
      <c r="Q568" s="6"/>
      <c r="R568" s="6" t="str">
        <f>'LDC Info'!$E$14 &amp; B568</f>
        <v>Hydro Ottawa Limited1905</v>
      </c>
      <c r="S568" s="6"/>
      <c r="T568" s="6"/>
      <c r="U568" s="6"/>
      <c r="V568" s="6"/>
      <c r="W568" s="6"/>
      <c r="X568" s="6"/>
      <c r="Y568" s="6"/>
      <c r="Z568" s="6"/>
    </row>
    <row r="569" spans="1:26" ht="12.75" hidden="1" customHeight="1">
      <c r="A569" s="177">
        <v>47</v>
      </c>
      <c r="B569" s="177">
        <v>1908</v>
      </c>
      <c r="C569" s="202" t="s">
        <v>337</v>
      </c>
      <c r="D569" s="203">
        <f t="shared" si="105"/>
        <v>93490935.649999991</v>
      </c>
      <c r="E569" s="204"/>
      <c r="F569" s="204"/>
      <c r="G569" s="203">
        <f t="shared" si="106"/>
        <v>93490935.649999991</v>
      </c>
      <c r="H569" s="203">
        <v>0</v>
      </c>
      <c r="I569" s="206"/>
      <c r="J569" s="205">
        <f t="shared" si="107"/>
        <v>-28293175.849999998</v>
      </c>
      <c r="K569" s="204"/>
      <c r="L569" s="204"/>
      <c r="M569" s="203">
        <f t="shared" si="108"/>
        <v>-28293175.849999998</v>
      </c>
      <c r="N569" s="203">
        <f t="shared" si="109"/>
        <v>65197759.799999997</v>
      </c>
      <c r="O569" s="6"/>
      <c r="P569" s="6"/>
      <c r="Q569" s="6"/>
      <c r="R569" s="6" t="str">
        <f>'LDC Info'!$E$14 &amp; B569</f>
        <v>Hydro Ottawa Limited1908</v>
      </c>
      <c r="S569" s="6"/>
      <c r="T569" s="6"/>
      <c r="U569" s="6"/>
      <c r="V569" s="6"/>
      <c r="W569" s="6"/>
      <c r="X569" s="6"/>
      <c r="Y569" s="6"/>
      <c r="Z569" s="6"/>
    </row>
    <row r="570" spans="1:26" ht="12.75" hidden="1" customHeight="1">
      <c r="A570" s="177">
        <v>13</v>
      </c>
      <c r="B570" s="177">
        <v>1910</v>
      </c>
      <c r="C570" s="202" t="s">
        <v>325</v>
      </c>
      <c r="D570" s="203">
        <f t="shared" si="105"/>
        <v>0</v>
      </c>
      <c r="E570" s="204"/>
      <c r="F570" s="204"/>
      <c r="G570" s="203">
        <f t="shared" si="106"/>
        <v>0</v>
      </c>
      <c r="H570" s="203">
        <v>0</v>
      </c>
      <c r="I570" s="206"/>
      <c r="J570" s="205">
        <f t="shared" si="107"/>
        <v>0</v>
      </c>
      <c r="K570" s="204"/>
      <c r="L570" s="204"/>
      <c r="M570" s="203">
        <f t="shared" si="108"/>
        <v>0</v>
      </c>
      <c r="N570" s="203">
        <f t="shared" si="109"/>
        <v>0</v>
      </c>
      <c r="O570" s="6"/>
      <c r="P570" s="6"/>
      <c r="Q570" s="6"/>
      <c r="R570" s="6" t="str">
        <f>'LDC Info'!$E$14 &amp; B570</f>
        <v>Hydro Ottawa Limited1910</v>
      </c>
      <c r="S570" s="6"/>
      <c r="T570" s="6"/>
      <c r="U570" s="6"/>
      <c r="V570" s="6"/>
      <c r="W570" s="6"/>
      <c r="X570" s="6"/>
      <c r="Y570" s="6"/>
      <c r="Z570" s="6"/>
    </row>
    <row r="571" spans="1:26" ht="12.75" hidden="1" customHeight="1">
      <c r="A571" s="177">
        <v>8</v>
      </c>
      <c r="B571" s="177">
        <v>1915</v>
      </c>
      <c r="C571" s="202" t="s">
        <v>338</v>
      </c>
      <c r="D571" s="203">
        <f t="shared" si="105"/>
        <v>4864787</v>
      </c>
      <c r="E571" s="204"/>
      <c r="F571" s="204"/>
      <c r="G571" s="203">
        <f t="shared" si="106"/>
        <v>4864787</v>
      </c>
      <c r="H571" s="203">
        <v>0</v>
      </c>
      <c r="I571" s="206"/>
      <c r="J571" s="205">
        <f t="shared" si="107"/>
        <v>-4715148.51</v>
      </c>
      <c r="K571" s="204"/>
      <c r="L571" s="204"/>
      <c r="M571" s="203">
        <f t="shared" si="108"/>
        <v>-4715148.51</v>
      </c>
      <c r="N571" s="203">
        <f t="shared" si="109"/>
        <v>149638.49000000022</v>
      </c>
      <c r="O571" s="6"/>
      <c r="P571" s="6"/>
      <c r="Q571" s="6"/>
      <c r="R571" s="6" t="str">
        <f>'LDC Info'!$E$14 &amp; B571</f>
        <v>Hydro Ottawa Limited1915</v>
      </c>
      <c r="S571" s="6"/>
      <c r="T571" s="6"/>
      <c r="U571" s="6"/>
      <c r="V571" s="6"/>
      <c r="W571" s="6"/>
      <c r="X571" s="6"/>
      <c r="Y571" s="6"/>
      <c r="Z571" s="6"/>
    </row>
    <row r="572" spans="1:26" ht="12.75" hidden="1" customHeight="1">
      <c r="A572" s="177">
        <v>8</v>
      </c>
      <c r="B572" s="177">
        <v>1915</v>
      </c>
      <c r="C572" s="202" t="s">
        <v>339</v>
      </c>
      <c r="D572" s="203">
        <f t="shared" si="105"/>
        <v>0</v>
      </c>
      <c r="E572" s="204"/>
      <c r="F572" s="204"/>
      <c r="G572" s="203">
        <f t="shared" si="106"/>
        <v>0</v>
      </c>
      <c r="H572" s="203">
        <v>0</v>
      </c>
      <c r="I572" s="206"/>
      <c r="J572" s="205">
        <f t="shared" si="107"/>
        <v>0</v>
      </c>
      <c r="K572" s="204"/>
      <c r="L572" s="204"/>
      <c r="M572" s="203">
        <f t="shared" si="108"/>
        <v>0</v>
      </c>
      <c r="N572" s="203">
        <f t="shared" si="109"/>
        <v>0</v>
      </c>
      <c r="O572" s="6"/>
      <c r="P572" s="6"/>
      <c r="Q572" s="6"/>
      <c r="R572" s="6" t="str">
        <f>'LDC Info'!$E$14 &amp; B572</f>
        <v>Hydro Ottawa Limited1915</v>
      </c>
      <c r="S572" s="6"/>
      <c r="T572" s="6"/>
      <c r="U572" s="6"/>
      <c r="V572" s="6"/>
      <c r="W572" s="6"/>
      <c r="X572" s="6"/>
      <c r="Y572" s="6"/>
      <c r="Z572" s="6"/>
    </row>
    <row r="573" spans="1:26" ht="12.75" hidden="1" customHeight="1">
      <c r="A573" s="177">
        <v>10</v>
      </c>
      <c r="B573" s="177">
        <v>1920</v>
      </c>
      <c r="C573" s="202" t="s">
        <v>340</v>
      </c>
      <c r="D573" s="203">
        <f t="shared" si="105"/>
        <v>0</v>
      </c>
      <c r="E573" s="204"/>
      <c r="F573" s="204"/>
      <c r="G573" s="203">
        <f t="shared" si="106"/>
        <v>0</v>
      </c>
      <c r="H573" s="203">
        <v>0</v>
      </c>
      <c r="I573" s="206"/>
      <c r="J573" s="205">
        <f t="shared" si="107"/>
        <v>0</v>
      </c>
      <c r="K573" s="204"/>
      <c r="L573" s="204"/>
      <c r="M573" s="203">
        <f t="shared" si="108"/>
        <v>0</v>
      </c>
      <c r="N573" s="203">
        <f t="shared" si="109"/>
        <v>0</v>
      </c>
      <c r="O573" s="6"/>
      <c r="P573" s="6"/>
      <c r="Q573" s="6"/>
      <c r="R573" s="6" t="str">
        <f>'LDC Info'!$E$14 &amp; B573</f>
        <v>Hydro Ottawa Limited1920</v>
      </c>
      <c r="S573" s="6"/>
      <c r="T573" s="6"/>
      <c r="U573" s="6"/>
      <c r="V573" s="6"/>
      <c r="W573" s="6"/>
      <c r="X573" s="6"/>
      <c r="Y573" s="6"/>
      <c r="Z573" s="6"/>
    </row>
    <row r="574" spans="1:26" ht="12.75" hidden="1" customHeight="1">
      <c r="A574" s="177">
        <v>45</v>
      </c>
      <c r="B574" s="177">
        <v>1920</v>
      </c>
      <c r="C574" s="202" t="s">
        <v>341</v>
      </c>
      <c r="D574" s="203">
        <f t="shared" si="105"/>
        <v>0</v>
      </c>
      <c r="E574" s="204"/>
      <c r="F574" s="204"/>
      <c r="G574" s="203">
        <f t="shared" si="106"/>
        <v>0</v>
      </c>
      <c r="H574" s="203">
        <v>0</v>
      </c>
      <c r="I574" s="206"/>
      <c r="J574" s="205">
        <f t="shared" si="107"/>
        <v>0</v>
      </c>
      <c r="K574" s="204"/>
      <c r="L574" s="204"/>
      <c r="M574" s="203">
        <f t="shared" si="108"/>
        <v>0</v>
      </c>
      <c r="N574" s="203">
        <f t="shared" si="109"/>
        <v>0</v>
      </c>
      <c r="O574" s="6"/>
      <c r="P574" s="6"/>
      <c r="Q574" s="6"/>
      <c r="R574" s="6" t="str">
        <f>'LDC Info'!$E$14 &amp; B574</f>
        <v>Hydro Ottawa Limited1920</v>
      </c>
      <c r="S574" s="6"/>
      <c r="T574" s="6"/>
      <c r="U574" s="6"/>
      <c r="V574" s="6"/>
      <c r="W574" s="6"/>
      <c r="X574" s="6"/>
      <c r="Y574" s="6"/>
      <c r="Z574" s="6"/>
    </row>
    <row r="575" spans="1:26" ht="12.75" hidden="1" customHeight="1">
      <c r="A575" s="177">
        <v>50</v>
      </c>
      <c r="B575" s="177">
        <v>1920</v>
      </c>
      <c r="C575" s="202" t="s">
        <v>342</v>
      </c>
      <c r="D575" s="203">
        <f t="shared" si="105"/>
        <v>44934813.289999999</v>
      </c>
      <c r="E575" s="204"/>
      <c r="F575" s="204"/>
      <c r="G575" s="203">
        <f t="shared" si="106"/>
        <v>44934813.289999999</v>
      </c>
      <c r="H575" s="203">
        <v>0</v>
      </c>
      <c r="I575" s="206"/>
      <c r="J575" s="205">
        <f t="shared" si="107"/>
        <v>-30351434.019999996</v>
      </c>
      <c r="K575" s="204"/>
      <c r="L575" s="204"/>
      <c r="M575" s="203">
        <f t="shared" si="108"/>
        <v>-30351434.019999996</v>
      </c>
      <c r="N575" s="203">
        <f t="shared" si="109"/>
        <v>14583379.270000003</v>
      </c>
      <c r="O575" s="6"/>
      <c r="P575" s="6"/>
      <c r="Q575" s="6"/>
      <c r="R575" s="6" t="str">
        <f>'LDC Info'!$E$14 &amp; B575</f>
        <v>Hydro Ottawa Limited1920</v>
      </c>
      <c r="S575" s="6"/>
      <c r="T575" s="6"/>
      <c r="U575" s="6"/>
      <c r="V575" s="6"/>
      <c r="W575" s="6"/>
      <c r="X575" s="6"/>
      <c r="Y575" s="6"/>
      <c r="Z575" s="6"/>
    </row>
    <row r="576" spans="1:26" ht="12.75" hidden="1" customHeight="1">
      <c r="A576" s="177">
        <v>10</v>
      </c>
      <c r="B576" s="177">
        <v>1930</v>
      </c>
      <c r="C576" s="202" t="s">
        <v>343</v>
      </c>
      <c r="D576" s="203">
        <f t="shared" si="105"/>
        <v>67950030.640000001</v>
      </c>
      <c r="E576" s="204"/>
      <c r="F576" s="204"/>
      <c r="G576" s="203">
        <f t="shared" si="106"/>
        <v>67950030.640000001</v>
      </c>
      <c r="H576" s="203">
        <v>0</v>
      </c>
      <c r="I576" s="206"/>
      <c r="J576" s="205">
        <f t="shared" si="107"/>
        <v>-33955036.820000008</v>
      </c>
      <c r="K576" s="204"/>
      <c r="L576" s="204"/>
      <c r="M576" s="203">
        <f t="shared" si="108"/>
        <v>-33955036.820000008</v>
      </c>
      <c r="N576" s="203">
        <f t="shared" si="109"/>
        <v>33994993.819999993</v>
      </c>
      <c r="O576" s="6"/>
      <c r="P576" s="6"/>
      <c r="Q576" s="6"/>
      <c r="R576" s="6" t="str">
        <f>'LDC Info'!$E$14 &amp; B576</f>
        <v>Hydro Ottawa Limited1930</v>
      </c>
      <c r="S576" s="6"/>
      <c r="T576" s="6"/>
      <c r="U576" s="6"/>
      <c r="V576" s="6"/>
      <c r="W576" s="6"/>
      <c r="X576" s="6"/>
      <c r="Y576" s="6"/>
      <c r="Z576" s="6"/>
    </row>
    <row r="577" spans="1:26" ht="12.75" hidden="1" customHeight="1">
      <c r="A577" s="177">
        <v>8</v>
      </c>
      <c r="B577" s="177">
        <v>1935</v>
      </c>
      <c r="C577" s="202" t="s">
        <v>344</v>
      </c>
      <c r="D577" s="203">
        <f t="shared" si="105"/>
        <v>696752</v>
      </c>
      <c r="E577" s="204"/>
      <c r="F577" s="204"/>
      <c r="G577" s="203">
        <f t="shared" si="106"/>
        <v>696752</v>
      </c>
      <c r="H577" s="203">
        <v>0</v>
      </c>
      <c r="I577" s="206"/>
      <c r="J577" s="205">
        <f t="shared" si="107"/>
        <v>-687234.58000000007</v>
      </c>
      <c r="K577" s="204"/>
      <c r="L577" s="204"/>
      <c r="M577" s="203">
        <f t="shared" si="108"/>
        <v>-687234.58000000007</v>
      </c>
      <c r="N577" s="203">
        <f t="shared" si="109"/>
        <v>9517.4199999999255</v>
      </c>
      <c r="O577" s="6"/>
      <c r="P577" s="6"/>
      <c r="Q577" s="6"/>
      <c r="R577" s="6" t="str">
        <f>'LDC Info'!$E$14 &amp; B577</f>
        <v>Hydro Ottawa Limited1935</v>
      </c>
      <c r="S577" s="6"/>
      <c r="T577" s="6"/>
      <c r="U577" s="6"/>
      <c r="V577" s="6"/>
      <c r="W577" s="6"/>
      <c r="X577" s="6"/>
      <c r="Y577" s="6"/>
      <c r="Z577" s="6"/>
    </row>
    <row r="578" spans="1:26" ht="12.75" hidden="1" customHeight="1">
      <c r="A578" s="177">
        <v>8</v>
      </c>
      <c r="B578" s="177">
        <v>1940</v>
      </c>
      <c r="C578" s="202" t="s">
        <v>345</v>
      </c>
      <c r="D578" s="203">
        <f t="shared" si="105"/>
        <v>13768559.76</v>
      </c>
      <c r="E578" s="204"/>
      <c r="F578" s="204"/>
      <c r="G578" s="203">
        <f t="shared" si="106"/>
        <v>13768559.76</v>
      </c>
      <c r="H578" s="203">
        <v>0</v>
      </c>
      <c r="I578" s="206"/>
      <c r="J578" s="205">
        <f t="shared" si="107"/>
        <v>-7953104.1099999994</v>
      </c>
      <c r="K578" s="204"/>
      <c r="L578" s="204"/>
      <c r="M578" s="203">
        <f t="shared" si="108"/>
        <v>-7953104.1099999994</v>
      </c>
      <c r="N578" s="203">
        <f t="shared" si="109"/>
        <v>5815455.6500000004</v>
      </c>
      <c r="O578" s="6"/>
      <c r="P578" s="6"/>
      <c r="Q578" s="6"/>
      <c r="R578" s="6" t="str">
        <f>'LDC Info'!$E$14 &amp; B578</f>
        <v>Hydro Ottawa Limited1940</v>
      </c>
      <c r="S578" s="6"/>
      <c r="T578" s="6"/>
      <c r="U578" s="6"/>
      <c r="V578" s="6"/>
      <c r="W578" s="6"/>
      <c r="X578" s="6"/>
      <c r="Y578" s="6"/>
      <c r="Z578" s="6"/>
    </row>
    <row r="579" spans="1:26" ht="12.75" hidden="1" customHeight="1">
      <c r="A579" s="177">
        <v>8</v>
      </c>
      <c r="B579" s="177">
        <v>1945</v>
      </c>
      <c r="C579" s="202" t="s">
        <v>346</v>
      </c>
      <c r="D579" s="203">
        <f t="shared" si="105"/>
        <v>359467</v>
      </c>
      <c r="E579" s="204"/>
      <c r="F579" s="204"/>
      <c r="G579" s="203">
        <f t="shared" si="106"/>
        <v>359467</v>
      </c>
      <c r="H579" s="203">
        <v>0</v>
      </c>
      <c r="I579" s="206"/>
      <c r="J579" s="205">
        <f t="shared" si="107"/>
        <v>-276967.23</v>
      </c>
      <c r="K579" s="204"/>
      <c r="L579" s="204"/>
      <c r="M579" s="203">
        <f t="shared" si="108"/>
        <v>-276967.23</v>
      </c>
      <c r="N579" s="203">
        <f t="shared" si="109"/>
        <v>82499.770000000019</v>
      </c>
      <c r="O579" s="6"/>
      <c r="P579" s="6"/>
      <c r="Q579" s="6"/>
      <c r="R579" s="6" t="str">
        <f>'LDC Info'!$E$14 &amp; B579</f>
        <v>Hydro Ottawa Limited1945</v>
      </c>
      <c r="S579" s="6"/>
      <c r="T579" s="6"/>
      <c r="U579" s="6"/>
      <c r="V579" s="6"/>
      <c r="W579" s="6"/>
      <c r="X579" s="6"/>
      <c r="Y579" s="6"/>
      <c r="Z579" s="6"/>
    </row>
    <row r="580" spans="1:26" ht="12.75" hidden="1" customHeight="1">
      <c r="A580" s="177">
        <v>8</v>
      </c>
      <c r="B580" s="177">
        <v>1950</v>
      </c>
      <c r="C580" s="202" t="s">
        <v>347</v>
      </c>
      <c r="D580" s="203">
        <f t="shared" si="105"/>
        <v>5553500.3199999994</v>
      </c>
      <c r="E580" s="204"/>
      <c r="F580" s="204"/>
      <c r="G580" s="203">
        <f t="shared" si="106"/>
        <v>5553500.3199999994</v>
      </c>
      <c r="H580" s="203">
        <v>0</v>
      </c>
      <c r="I580" s="206"/>
      <c r="J580" s="205">
        <f t="shared" si="107"/>
        <v>-2253097.27</v>
      </c>
      <c r="K580" s="204"/>
      <c r="L580" s="204"/>
      <c r="M580" s="203">
        <f t="shared" si="108"/>
        <v>-2253097.27</v>
      </c>
      <c r="N580" s="203">
        <f t="shared" si="109"/>
        <v>3300403.0499999993</v>
      </c>
      <c r="O580" s="6"/>
      <c r="P580" s="6"/>
      <c r="Q580" s="6"/>
      <c r="R580" s="6" t="str">
        <f>'LDC Info'!$E$14 &amp; B580</f>
        <v>Hydro Ottawa Limited1950</v>
      </c>
      <c r="S580" s="6"/>
      <c r="T580" s="6"/>
      <c r="U580" s="6"/>
      <c r="V580" s="6"/>
      <c r="W580" s="6"/>
      <c r="X580" s="6"/>
      <c r="Y580" s="6"/>
      <c r="Z580" s="6"/>
    </row>
    <row r="581" spans="1:26" ht="12.75" hidden="1" customHeight="1">
      <c r="A581" s="177">
        <v>8</v>
      </c>
      <c r="B581" s="177">
        <v>1955</v>
      </c>
      <c r="C581" s="202" t="s">
        <v>348</v>
      </c>
      <c r="D581" s="203">
        <f t="shared" si="105"/>
        <v>32574870.989999998</v>
      </c>
      <c r="E581" s="204"/>
      <c r="F581" s="204"/>
      <c r="G581" s="203">
        <f t="shared" si="106"/>
        <v>32574870.989999998</v>
      </c>
      <c r="H581" s="203">
        <v>0</v>
      </c>
      <c r="I581" s="206"/>
      <c r="J581" s="205">
        <f t="shared" si="107"/>
        <v>-16587779.18</v>
      </c>
      <c r="K581" s="204"/>
      <c r="L581" s="204"/>
      <c r="M581" s="203">
        <f t="shared" si="108"/>
        <v>-16587779.18</v>
      </c>
      <c r="N581" s="203">
        <f t="shared" si="109"/>
        <v>15987091.809999999</v>
      </c>
      <c r="O581" s="6"/>
      <c r="P581" s="6"/>
      <c r="Q581" s="6"/>
      <c r="R581" s="6" t="str">
        <f>'LDC Info'!$E$14 &amp; B581</f>
        <v>Hydro Ottawa Limited1955</v>
      </c>
      <c r="S581" s="6"/>
      <c r="T581" s="6"/>
      <c r="U581" s="6"/>
      <c r="V581" s="6"/>
      <c r="W581" s="6"/>
      <c r="X581" s="6"/>
      <c r="Y581" s="6"/>
      <c r="Z581" s="6"/>
    </row>
    <row r="582" spans="1:26" ht="12.75" hidden="1" customHeight="1">
      <c r="A582" s="177">
        <v>8</v>
      </c>
      <c r="B582" s="177">
        <v>1955</v>
      </c>
      <c r="C582" s="202" t="s">
        <v>349</v>
      </c>
      <c r="D582" s="203">
        <f t="shared" si="105"/>
        <v>0</v>
      </c>
      <c r="E582" s="204"/>
      <c r="F582" s="204"/>
      <c r="G582" s="203">
        <f t="shared" si="106"/>
        <v>0</v>
      </c>
      <c r="H582" s="203">
        <v>0</v>
      </c>
      <c r="I582" s="206"/>
      <c r="J582" s="205">
        <f t="shared" si="107"/>
        <v>0</v>
      </c>
      <c r="K582" s="204"/>
      <c r="L582" s="204"/>
      <c r="M582" s="203">
        <f t="shared" si="108"/>
        <v>0</v>
      </c>
      <c r="N582" s="203">
        <f t="shared" si="109"/>
        <v>0</v>
      </c>
      <c r="O582" s="6"/>
      <c r="P582" s="6"/>
      <c r="Q582" s="6"/>
      <c r="R582" s="6" t="str">
        <f>'LDC Info'!$E$14 &amp; B582</f>
        <v>Hydro Ottawa Limited1955</v>
      </c>
      <c r="S582" s="6"/>
      <c r="T582" s="6"/>
      <c r="U582" s="6"/>
      <c r="V582" s="6"/>
      <c r="W582" s="6"/>
      <c r="X582" s="6"/>
      <c r="Y582" s="6"/>
      <c r="Z582" s="6"/>
    </row>
    <row r="583" spans="1:26" ht="12.75" hidden="1" customHeight="1">
      <c r="A583" s="177">
        <v>8</v>
      </c>
      <c r="B583" s="177">
        <v>1960</v>
      </c>
      <c r="C583" s="202" t="s">
        <v>350</v>
      </c>
      <c r="D583" s="203">
        <f t="shared" si="105"/>
        <v>992120.8</v>
      </c>
      <c r="E583" s="204"/>
      <c r="F583" s="204"/>
      <c r="G583" s="203">
        <f t="shared" si="106"/>
        <v>992120.8</v>
      </c>
      <c r="H583" s="203">
        <v>0</v>
      </c>
      <c r="I583" s="206"/>
      <c r="J583" s="205">
        <f t="shared" si="107"/>
        <v>-442250.14</v>
      </c>
      <c r="K583" s="204"/>
      <c r="L583" s="204"/>
      <c r="M583" s="203">
        <f t="shared" si="108"/>
        <v>-442250.14</v>
      </c>
      <c r="N583" s="203">
        <f t="shared" si="109"/>
        <v>549870.66</v>
      </c>
      <c r="O583" s="6"/>
      <c r="P583" s="6"/>
      <c r="Q583" s="6"/>
      <c r="R583" s="6" t="str">
        <f>'LDC Info'!$E$14 &amp; B583</f>
        <v>Hydro Ottawa Limited1960</v>
      </c>
      <c r="S583" s="6"/>
      <c r="T583" s="6"/>
      <c r="U583" s="6"/>
      <c r="V583" s="6"/>
      <c r="W583" s="6"/>
      <c r="X583" s="6"/>
      <c r="Y583" s="6"/>
      <c r="Z583" s="6"/>
    </row>
    <row r="584" spans="1:26" ht="12.75" hidden="1" customHeight="1">
      <c r="A584" s="160">
        <v>47</v>
      </c>
      <c r="B584" s="177">
        <v>1970</v>
      </c>
      <c r="C584" s="202" t="s">
        <v>351</v>
      </c>
      <c r="D584" s="203">
        <f t="shared" si="105"/>
        <v>0</v>
      </c>
      <c r="E584" s="204"/>
      <c r="F584" s="204"/>
      <c r="G584" s="203">
        <f t="shared" si="106"/>
        <v>0</v>
      </c>
      <c r="H584" s="203">
        <v>0</v>
      </c>
      <c r="I584" s="206"/>
      <c r="J584" s="205">
        <f t="shared" si="107"/>
        <v>0</v>
      </c>
      <c r="K584" s="204"/>
      <c r="L584" s="204"/>
      <c r="M584" s="203">
        <f t="shared" si="108"/>
        <v>0</v>
      </c>
      <c r="N584" s="203">
        <f t="shared" si="109"/>
        <v>0</v>
      </c>
      <c r="O584" s="6"/>
      <c r="P584" s="6"/>
      <c r="Q584" s="6"/>
      <c r="R584" s="6" t="str">
        <f>'LDC Info'!$E$14 &amp; B584</f>
        <v>Hydro Ottawa Limited1970</v>
      </c>
      <c r="S584" s="6"/>
      <c r="T584" s="6"/>
      <c r="U584" s="6"/>
      <c r="V584" s="6"/>
      <c r="W584" s="6"/>
      <c r="X584" s="6"/>
      <c r="Y584" s="6"/>
      <c r="Z584" s="6"/>
    </row>
    <row r="585" spans="1:26" ht="12.75" hidden="1" customHeight="1">
      <c r="A585" s="177">
        <v>47</v>
      </c>
      <c r="B585" s="177">
        <v>1975</v>
      </c>
      <c r="C585" s="202" t="s">
        <v>352</v>
      </c>
      <c r="D585" s="203">
        <f t="shared" si="105"/>
        <v>0</v>
      </c>
      <c r="E585" s="204"/>
      <c r="F585" s="204"/>
      <c r="G585" s="203">
        <f t="shared" si="106"/>
        <v>0</v>
      </c>
      <c r="H585" s="203">
        <v>0</v>
      </c>
      <c r="I585" s="206"/>
      <c r="J585" s="205">
        <f t="shared" si="107"/>
        <v>0</v>
      </c>
      <c r="K585" s="204"/>
      <c r="L585" s="204"/>
      <c r="M585" s="203">
        <f t="shared" si="108"/>
        <v>0</v>
      </c>
      <c r="N585" s="203">
        <f t="shared" si="109"/>
        <v>0</v>
      </c>
      <c r="O585" s="6"/>
      <c r="P585" s="6"/>
      <c r="Q585" s="6"/>
      <c r="R585" s="6" t="str">
        <f>'LDC Info'!$E$14 &amp; B585</f>
        <v>Hydro Ottawa Limited1975</v>
      </c>
      <c r="S585" s="6"/>
      <c r="T585" s="6"/>
      <c r="U585" s="6"/>
      <c r="V585" s="6"/>
      <c r="W585" s="6"/>
      <c r="X585" s="6"/>
      <c r="Y585" s="6"/>
      <c r="Z585" s="6"/>
    </row>
    <row r="586" spans="1:26" ht="12.75" hidden="1" customHeight="1">
      <c r="A586" s="177">
        <v>47</v>
      </c>
      <c r="B586" s="177">
        <v>1980</v>
      </c>
      <c r="C586" s="202" t="s">
        <v>353</v>
      </c>
      <c r="D586" s="203">
        <f t="shared" si="105"/>
        <v>44743797.499999993</v>
      </c>
      <c r="E586" s="204"/>
      <c r="F586" s="204"/>
      <c r="G586" s="203">
        <f t="shared" si="106"/>
        <v>44743797.499999993</v>
      </c>
      <c r="H586" s="203">
        <v>0</v>
      </c>
      <c r="I586" s="206"/>
      <c r="J586" s="205">
        <f t="shared" si="107"/>
        <v>-23696481.619999997</v>
      </c>
      <c r="K586" s="204"/>
      <c r="L586" s="204"/>
      <c r="M586" s="203">
        <f t="shared" si="108"/>
        <v>-23696481.619999997</v>
      </c>
      <c r="N586" s="203">
        <f t="shared" si="109"/>
        <v>21047315.879999995</v>
      </c>
      <c r="O586" s="6"/>
      <c r="P586" s="6"/>
      <c r="Q586" s="6"/>
      <c r="R586" s="6" t="str">
        <f>'LDC Info'!$E$14 &amp; B586</f>
        <v>Hydro Ottawa Limited1980</v>
      </c>
      <c r="S586" s="6"/>
      <c r="T586" s="6"/>
      <c r="U586" s="6"/>
      <c r="V586" s="6"/>
      <c r="W586" s="6"/>
      <c r="X586" s="6"/>
      <c r="Y586" s="6"/>
      <c r="Z586" s="6"/>
    </row>
    <row r="587" spans="1:26" ht="12.75" hidden="1" customHeight="1">
      <c r="A587" s="177">
        <v>47</v>
      </c>
      <c r="B587" s="177">
        <v>1985</v>
      </c>
      <c r="C587" s="202" t="s">
        <v>354</v>
      </c>
      <c r="D587" s="203">
        <f t="shared" si="105"/>
        <v>900</v>
      </c>
      <c r="E587" s="204"/>
      <c r="F587" s="204"/>
      <c r="G587" s="203">
        <f t="shared" si="106"/>
        <v>900</v>
      </c>
      <c r="H587" s="203">
        <v>0</v>
      </c>
      <c r="I587" s="206"/>
      <c r="J587" s="205">
        <f t="shared" si="107"/>
        <v>-900</v>
      </c>
      <c r="K587" s="204"/>
      <c r="L587" s="204"/>
      <c r="M587" s="203">
        <f t="shared" si="108"/>
        <v>-900</v>
      </c>
      <c r="N587" s="203">
        <f t="shared" si="109"/>
        <v>0</v>
      </c>
      <c r="O587" s="6"/>
      <c r="P587" s="6"/>
      <c r="Q587" s="6"/>
      <c r="R587" s="6" t="str">
        <f>'LDC Info'!$E$14 &amp; B587</f>
        <v>Hydro Ottawa Limited1985</v>
      </c>
      <c r="S587" s="6"/>
      <c r="T587" s="6"/>
      <c r="U587" s="6"/>
      <c r="V587" s="6"/>
      <c r="W587" s="6"/>
      <c r="X587" s="6"/>
      <c r="Y587" s="6"/>
      <c r="Z587" s="6"/>
    </row>
    <row r="588" spans="1:26" ht="12.75" hidden="1" customHeight="1">
      <c r="A588" s="160">
        <v>47</v>
      </c>
      <c r="B588" s="177">
        <v>1990</v>
      </c>
      <c r="C588" s="207" t="s">
        <v>355</v>
      </c>
      <c r="D588" s="203">
        <f t="shared" si="105"/>
        <v>0</v>
      </c>
      <c r="E588" s="204"/>
      <c r="F588" s="204"/>
      <c r="G588" s="203">
        <f t="shared" si="106"/>
        <v>0</v>
      </c>
      <c r="H588" s="203">
        <v>0</v>
      </c>
      <c r="I588" s="206"/>
      <c r="J588" s="205">
        <f t="shared" si="107"/>
        <v>0</v>
      </c>
      <c r="K588" s="204"/>
      <c r="L588" s="204"/>
      <c r="M588" s="203">
        <f t="shared" si="108"/>
        <v>0</v>
      </c>
      <c r="N588" s="203">
        <f t="shared" si="109"/>
        <v>0</v>
      </c>
      <c r="O588" s="6"/>
      <c r="P588" s="6"/>
      <c r="Q588" s="6"/>
      <c r="R588" s="6" t="str">
        <f>'LDC Info'!$E$14 &amp; B588</f>
        <v>Hydro Ottawa Limited1990</v>
      </c>
      <c r="S588" s="6"/>
      <c r="T588" s="6"/>
      <c r="U588" s="6"/>
      <c r="V588" s="6"/>
      <c r="W588" s="6"/>
      <c r="X588" s="6"/>
      <c r="Y588" s="6"/>
      <c r="Z588" s="6"/>
    </row>
    <row r="589" spans="1:26" ht="12.75" hidden="1" customHeight="1">
      <c r="A589" s="177">
        <v>47</v>
      </c>
      <c r="B589" s="177">
        <v>1995</v>
      </c>
      <c r="C589" s="202" t="s">
        <v>356</v>
      </c>
      <c r="D589" s="203">
        <f t="shared" si="105"/>
        <v>0</v>
      </c>
      <c r="E589" s="204"/>
      <c r="F589" s="204"/>
      <c r="G589" s="203">
        <f t="shared" si="106"/>
        <v>0</v>
      </c>
      <c r="H589" s="203">
        <v>0</v>
      </c>
      <c r="I589" s="206"/>
      <c r="J589" s="205">
        <f t="shared" si="107"/>
        <v>0</v>
      </c>
      <c r="K589" s="204"/>
      <c r="L589" s="204"/>
      <c r="M589" s="203">
        <f t="shared" si="108"/>
        <v>0</v>
      </c>
      <c r="N589" s="203">
        <f t="shared" si="109"/>
        <v>0</v>
      </c>
      <c r="O589" s="6"/>
      <c r="P589" s="6"/>
      <c r="Q589" s="6"/>
      <c r="R589" s="6" t="str">
        <f>'LDC Info'!$E$14 &amp; B589</f>
        <v>Hydro Ottawa Limited1995</v>
      </c>
      <c r="S589" s="6"/>
      <c r="T589" s="6"/>
      <c r="U589" s="6"/>
      <c r="V589" s="6"/>
      <c r="W589" s="6"/>
      <c r="X589" s="6"/>
      <c r="Y589" s="6"/>
      <c r="Z589" s="6"/>
    </row>
    <row r="590" spans="1:26" ht="12.75" hidden="1" customHeight="1">
      <c r="A590" s="177">
        <v>47</v>
      </c>
      <c r="B590" s="177">
        <v>2440</v>
      </c>
      <c r="C590" s="202" t="s">
        <v>477</v>
      </c>
      <c r="D590" s="203">
        <f t="shared" si="105"/>
        <v>-727928302.2299999</v>
      </c>
      <c r="E590" s="204"/>
      <c r="F590" s="204"/>
      <c r="G590" s="203">
        <f t="shared" si="106"/>
        <v>-727928302.2299999</v>
      </c>
      <c r="H590" s="203">
        <v>0</v>
      </c>
      <c r="I590" s="6"/>
      <c r="J590" s="205">
        <f t="shared" si="107"/>
        <v>138465674.96000001</v>
      </c>
      <c r="K590" s="204"/>
      <c r="L590" s="204"/>
      <c r="M590" s="203">
        <f t="shared" si="108"/>
        <v>138465674.96000001</v>
      </c>
      <c r="N590" s="203">
        <f t="shared" si="109"/>
        <v>-589462627.26999986</v>
      </c>
      <c r="O590" s="6"/>
      <c r="P590" s="6"/>
      <c r="Q590" s="6"/>
      <c r="R590" s="6" t="str">
        <f>'LDC Info'!$E$14 &amp; B590</f>
        <v>Hydro Ottawa Limited2440</v>
      </c>
      <c r="S590" s="6"/>
      <c r="T590" s="6"/>
      <c r="U590" s="6"/>
      <c r="V590" s="6"/>
      <c r="W590" s="6"/>
      <c r="X590" s="6"/>
      <c r="Y590" s="6"/>
      <c r="Z590" s="6"/>
    </row>
    <row r="591" spans="1:26" ht="12.75" hidden="1" customHeight="1">
      <c r="A591" s="184"/>
      <c r="B591" s="184">
        <v>2005</v>
      </c>
      <c r="C591" s="2" t="s">
        <v>478</v>
      </c>
      <c r="D591" s="203">
        <f t="shared" si="105"/>
        <v>0</v>
      </c>
      <c r="E591" s="208"/>
      <c r="F591" s="208"/>
      <c r="G591" s="203">
        <f t="shared" si="106"/>
        <v>0</v>
      </c>
      <c r="H591" s="203">
        <v>0</v>
      </c>
      <c r="I591" s="6"/>
      <c r="J591" s="205">
        <f t="shared" si="107"/>
        <v>0</v>
      </c>
      <c r="K591" s="208"/>
      <c r="L591" s="208"/>
      <c r="M591" s="203">
        <f t="shared" si="108"/>
        <v>0</v>
      </c>
      <c r="N591" s="203">
        <f t="shared" si="109"/>
        <v>0</v>
      </c>
      <c r="O591" s="6"/>
      <c r="P591" s="6"/>
      <c r="Q591" s="6"/>
      <c r="R591" s="6" t="str">
        <f>'LDC Info'!$E$14 &amp; B591</f>
        <v>Hydro Ottawa Limited2005</v>
      </c>
      <c r="S591" s="6"/>
      <c r="T591" s="6"/>
      <c r="U591" s="6"/>
      <c r="V591" s="6"/>
      <c r="W591" s="6"/>
      <c r="X591" s="6"/>
      <c r="Y591" s="6"/>
      <c r="Z591" s="6"/>
    </row>
    <row r="592" spans="1:26" ht="12.75" hidden="1" customHeight="1">
      <c r="A592" s="184"/>
      <c r="B592" s="184"/>
      <c r="C592" s="209" t="s">
        <v>114</v>
      </c>
      <c r="D592" s="210">
        <f t="shared" ref="D592:H592" si="110">SUM(D551:D591)</f>
        <v>3164323942.8400002</v>
      </c>
      <c r="E592" s="210">
        <f t="shared" si="110"/>
        <v>0</v>
      </c>
      <c r="F592" s="210">
        <f t="shared" si="110"/>
        <v>0</v>
      </c>
      <c r="G592" s="210">
        <f t="shared" si="110"/>
        <v>3164323942.8400002</v>
      </c>
      <c r="H592" s="210">
        <f t="shared" si="110"/>
        <v>0</v>
      </c>
      <c r="I592" s="210"/>
      <c r="J592" s="210">
        <f t="shared" ref="J592:N592" si="111">SUM(J551:J591)</f>
        <v>-935265221.65999997</v>
      </c>
      <c r="K592" s="210">
        <f t="shared" si="111"/>
        <v>0</v>
      </c>
      <c r="L592" s="210">
        <f t="shared" si="111"/>
        <v>0</v>
      </c>
      <c r="M592" s="210">
        <f t="shared" si="111"/>
        <v>-935265221.65999997</v>
      </c>
      <c r="N592" s="210">
        <f t="shared" si="111"/>
        <v>2229058721.1799998</v>
      </c>
      <c r="O592" s="6"/>
      <c r="P592" s="6"/>
      <c r="Q592" s="6"/>
      <c r="R592" s="6"/>
      <c r="S592" s="6"/>
      <c r="T592" s="6"/>
      <c r="U592" s="6"/>
      <c r="V592" s="6"/>
      <c r="W592" s="6"/>
      <c r="X592" s="6"/>
      <c r="Y592" s="6"/>
      <c r="Z592" s="6"/>
    </row>
    <row r="593" spans="1:26" ht="12.75" hidden="1" customHeight="1">
      <c r="A593" s="184"/>
      <c r="B593" s="184"/>
      <c r="C593" s="211" t="s">
        <v>479</v>
      </c>
      <c r="D593" s="208"/>
      <c r="E593" s="208"/>
      <c r="F593" s="208"/>
      <c r="G593" s="203">
        <f t="shared" ref="G593:G594" si="112">D593+E593+F593</f>
        <v>0</v>
      </c>
      <c r="H593" s="203"/>
      <c r="I593" s="6"/>
      <c r="J593" s="208"/>
      <c r="K593" s="208"/>
      <c r="L593" s="208"/>
      <c r="M593" s="203">
        <f t="shared" ref="M593:M594" si="113">J593+K593+L593</f>
        <v>0</v>
      </c>
      <c r="N593" s="203">
        <f t="shared" ref="N593:N594" si="114">G593+M593</f>
        <v>0</v>
      </c>
      <c r="O593" s="6"/>
      <c r="P593" s="6"/>
      <c r="Q593" s="6"/>
      <c r="R593" s="6"/>
      <c r="S593" s="6"/>
      <c r="T593" s="6"/>
      <c r="U593" s="6"/>
      <c r="V593" s="6"/>
      <c r="W593" s="6"/>
      <c r="X593" s="6"/>
      <c r="Y593" s="6"/>
      <c r="Z593" s="6"/>
    </row>
    <row r="594" spans="1:26" ht="12.75" hidden="1" customHeight="1">
      <c r="A594" s="184"/>
      <c r="B594" s="184"/>
      <c r="C594" s="212" t="s">
        <v>480</v>
      </c>
      <c r="D594" s="208"/>
      <c r="E594" s="208"/>
      <c r="F594" s="208"/>
      <c r="G594" s="203">
        <f t="shared" si="112"/>
        <v>0</v>
      </c>
      <c r="H594" s="203"/>
      <c r="I594" s="6"/>
      <c r="J594" s="208"/>
      <c r="K594" s="208"/>
      <c r="L594" s="208"/>
      <c r="M594" s="203">
        <f t="shared" si="113"/>
        <v>0</v>
      </c>
      <c r="N594" s="203">
        <f t="shared" si="114"/>
        <v>0</v>
      </c>
      <c r="O594" s="6"/>
      <c r="P594" s="6"/>
      <c r="Q594" s="6"/>
      <c r="R594" s="6"/>
      <c r="S594" s="6"/>
      <c r="T594" s="6"/>
      <c r="U594" s="6"/>
      <c r="V594" s="6"/>
      <c r="W594" s="6"/>
      <c r="X594" s="6"/>
      <c r="Y594" s="6"/>
      <c r="Z594" s="6"/>
    </row>
    <row r="595" spans="1:26" ht="12.75" hidden="1" customHeight="1">
      <c r="A595" s="184"/>
      <c r="B595" s="184"/>
      <c r="C595" s="209" t="s">
        <v>361</v>
      </c>
      <c r="D595" s="210">
        <f t="shared" ref="D595:G595" si="115">SUM(D592:D594)</f>
        <v>3164323942.8400002</v>
      </c>
      <c r="E595" s="210">
        <f t="shared" si="115"/>
        <v>0</v>
      </c>
      <c r="F595" s="210">
        <f t="shared" si="115"/>
        <v>0</v>
      </c>
      <c r="G595" s="210">
        <f t="shared" si="115"/>
        <v>3164323942.8400002</v>
      </c>
      <c r="H595" s="203"/>
      <c r="I595" s="210"/>
      <c r="J595" s="210">
        <f t="shared" ref="J595:N595" si="116">SUM(J592:J594)</f>
        <v>-935265221.65999997</v>
      </c>
      <c r="K595" s="210">
        <f t="shared" si="116"/>
        <v>0</v>
      </c>
      <c r="L595" s="210">
        <f t="shared" si="116"/>
        <v>0</v>
      </c>
      <c r="M595" s="210">
        <f t="shared" si="116"/>
        <v>-935265221.65999997</v>
      </c>
      <c r="N595" s="210">
        <f t="shared" si="116"/>
        <v>2229058721.1799998</v>
      </c>
      <c r="O595" s="6"/>
      <c r="P595" s="6"/>
      <c r="Q595" s="6"/>
      <c r="R595" s="6"/>
      <c r="S595" s="6"/>
      <c r="T595" s="6"/>
      <c r="U595" s="6"/>
      <c r="V595" s="6"/>
      <c r="W595" s="6"/>
      <c r="X595" s="6"/>
      <c r="Y595" s="6"/>
      <c r="Z595" s="6"/>
    </row>
    <row r="596" spans="1:26" ht="12.75" hidden="1" customHeight="1">
      <c r="A596" s="184"/>
      <c r="B596" s="184"/>
      <c r="C596" s="193" t="s">
        <v>362</v>
      </c>
      <c r="D596" s="204"/>
      <c r="E596" s="204"/>
      <c r="F596" s="204"/>
      <c r="G596" s="203">
        <f>D596+E596+F596</f>
        <v>0</v>
      </c>
      <c r="H596" s="203">
        <v>0</v>
      </c>
      <c r="I596" s="206"/>
      <c r="J596" s="6"/>
      <c r="K596" s="6"/>
      <c r="L596" s="6"/>
      <c r="M596" s="203">
        <f>J596+K596+L596</f>
        <v>0</v>
      </c>
      <c r="N596" s="203">
        <f>G596+M596</f>
        <v>0</v>
      </c>
      <c r="O596" s="6"/>
      <c r="P596" s="6"/>
      <c r="Q596" s="6"/>
      <c r="R596" s="6"/>
      <c r="S596" s="6"/>
      <c r="T596" s="6"/>
      <c r="U596" s="6"/>
      <c r="V596" s="6"/>
      <c r="W596" s="6"/>
      <c r="X596" s="6"/>
      <c r="Y596" s="6"/>
      <c r="Z596" s="6"/>
    </row>
    <row r="597" spans="1:26" ht="12.75" hidden="1" customHeight="1">
      <c r="A597" s="184"/>
      <c r="B597" s="184"/>
      <c r="C597" s="193" t="s">
        <v>363</v>
      </c>
      <c r="D597" s="210">
        <f t="shared" ref="D597:N597" si="117">SUM(D595:D596)</f>
        <v>3164323942.8400002</v>
      </c>
      <c r="E597" s="210">
        <f t="shared" si="117"/>
        <v>0</v>
      </c>
      <c r="F597" s="210">
        <f t="shared" si="117"/>
        <v>0</v>
      </c>
      <c r="G597" s="210">
        <f t="shared" si="117"/>
        <v>3164323942.8400002</v>
      </c>
      <c r="H597" s="210">
        <f t="shared" si="117"/>
        <v>0</v>
      </c>
      <c r="I597" s="210">
        <f t="shared" si="117"/>
        <v>0</v>
      </c>
      <c r="J597" s="210">
        <f t="shared" si="117"/>
        <v>-935265221.65999997</v>
      </c>
      <c r="K597" s="210">
        <f t="shared" si="117"/>
        <v>0</v>
      </c>
      <c r="L597" s="210">
        <f t="shared" si="117"/>
        <v>0</v>
      </c>
      <c r="M597" s="210">
        <f t="shared" si="117"/>
        <v>-935265221.65999997</v>
      </c>
      <c r="N597" s="210">
        <f t="shared" si="117"/>
        <v>2229058721.1799998</v>
      </c>
      <c r="O597" s="6"/>
      <c r="P597" s="6"/>
      <c r="Q597" s="6"/>
      <c r="R597" s="6"/>
      <c r="S597" s="6"/>
      <c r="T597" s="6"/>
      <c r="U597" s="6"/>
      <c r="V597" s="6"/>
      <c r="W597" s="6"/>
      <c r="X597" s="6"/>
      <c r="Y597" s="6"/>
      <c r="Z597" s="6"/>
    </row>
    <row r="598" spans="1:26" ht="12.75" hidden="1" customHeight="1">
      <c r="A598" s="184"/>
      <c r="B598" s="184"/>
      <c r="C598" s="683" t="s">
        <v>481</v>
      </c>
      <c r="D598" s="656"/>
      <c r="E598" s="656"/>
      <c r="F598" s="656"/>
      <c r="G598" s="656"/>
      <c r="H598" s="656"/>
      <c r="I598" s="656"/>
      <c r="J598" s="657"/>
      <c r="K598" s="208"/>
      <c r="L598" s="6"/>
      <c r="M598" s="214"/>
      <c r="N598" s="214"/>
      <c r="O598" s="6"/>
      <c r="P598" s="6"/>
      <c r="Q598" s="6"/>
      <c r="R598" s="6"/>
      <c r="S598" s="6"/>
      <c r="T598" s="6"/>
      <c r="U598" s="6"/>
      <c r="V598" s="6"/>
      <c r="W598" s="6"/>
      <c r="X598" s="6"/>
      <c r="Y598" s="6"/>
      <c r="Z598" s="6"/>
    </row>
    <row r="599" spans="1:26" ht="12.75" hidden="1" customHeight="1">
      <c r="A599" s="184"/>
      <c r="B599" s="184"/>
      <c r="C599" s="683" t="s">
        <v>144</v>
      </c>
      <c r="D599" s="656"/>
      <c r="E599" s="656"/>
      <c r="F599" s="656"/>
      <c r="G599" s="656"/>
      <c r="H599" s="656"/>
      <c r="I599" s="656"/>
      <c r="J599" s="657"/>
      <c r="K599" s="210">
        <f>K597+K598</f>
        <v>0</v>
      </c>
      <c r="L599" s="6"/>
      <c r="M599" s="214"/>
      <c r="N599" s="214"/>
      <c r="O599" s="6"/>
      <c r="P599" s="6"/>
      <c r="Q599" s="6"/>
      <c r="R599" s="6"/>
      <c r="S599" s="6"/>
      <c r="T599" s="6"/>
      <c r="U599" s="6"/>
      <c r="V599" s="6"/>
      <c r="W599" s="6"/>
      <c r="X599" s="6"/>
      <c r="Y599" s="6"/>
      <c r="Z599" s="6"/>
    </row>
    <row r="600" spans="1:26" ht="12.75" hidden="1" customHeight="1">
      <c r="A600" s="160"/>
      <c r="B600" s="160"/>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hidden="1" customHeight="1">
      <c r="A601" s="160"/>
      <c r="B601" s="160"/>
      <c r="C601" s="6"/>
      <c r="D601" s="6"/>
      <c r="E601" s="6"/>
      <c r="F601" s="6"/>
      <c r="G601" s="6"/>
      <c r="H601" s="6"/>
      <c r="I601" s="6"/>
      <c r="J601" s="6" t="s">
        <v>482</v>
      </c>
      <c r="K601" s="6"/>
      <c r="L601" s="6"/>
      <c r="M601" s="6"/>
      <c r="N601" s="6"/>
      <c r="O601" s="6"/>
      <c r="P601" s="6"/>
      <c r="Q601" s="6"/>
      <c r="R601" s="6"/>
      <c r="S601" s="6"/>
      <c r="T601" s="6"/>
      <c r="U601" s="6"/>
      <c r="V601" s="6"/>
      <c r="W601" s="6"/>
      <c r="X601" s="6"/>
      <c r="Y601" s="6"/>
      <c r="Z601" s="6"/>
    </row>
    <row r="602" spans="1:26" ht="12.75" hidden="1" customHeight="1">
      <c r="A602" s="184">
        <v>10</v>
      </c>
      <c r="B602" s="184"/>
      <c r="C602" s="190" t="s">
        <v>366</v>
      </c>
      <c r="D602" s="191"/>
      <c r="E602" s="191"/>
      <c r="F602" s="191"/>
      <c r="G602" s="191"/>
      <c r="H602" s="191"/>
      <c r="I602" s="191"/>
      <c r="J602" s="191" t="s">
        <v>366</v>
      </c>
      <c r="K602" s="191"/>
      <c r="L602" s="192"/>
      <c r="M602" s="6"/>
      <c r="N602" s="6"/>
      <c r="O602" s="6"/>
      <c r="P602" s="6"/>
      <c r="Q602" s="6"/>
      <c r="R602" s="6"/>
      <c r="S602" s="6"/>
      <c r="T602" s="6"/>
      <c r="U602" s="6"/>
      <c r="V602" s="6"/>
      <c r="W602" s="6"/>
      <c r="X602" s="6"/>
      <c r="Y602" s="6"/>
      <c r="Z602" s="6"/>
    </row>
    <row r="603" spans="1:26" ht="12.75" hidden="1" customHeight="1">
      <c r="A603" s="184">
        <v>8</v>
      </c>
      <c r="B603" s="184"/>
      <c r="C603" s="190" t="s">
        <v>344</v>
      </c>
      <c r="D603" s="191"/>
      <c r="E603" s="191"/>
      <c r="F603" s="191"/>
      <c r="G603" s="191"/>
      <c r="H603" s="191"/>
      <c r="I603" s="191"/>
      <c r="J603" s="191" t="s">
        <v>344</v>
      </c>
      <c r="K603" s="191"/>
      <c r="L603" s="192"/>
      <c r="M603" s="6"/>
      <c r="N603" s="6"/>
      <c r="O603" s="6"/>
      <c r="P603" s="6"/>
      <c r="Q603" s="6"/>
      <c r="R603" s="6"/>
      <c r="S603" s="6"/>
      <c r="T603" s="6"/>
      <c r="U603" s="6"/>
      <c r="V603" s="6"/>
      <c r="W603" s="6"/>
      <c r="X603" s="6"/>
      <c r="Y603" s="6"/>
      <c r="Z603" s="6"/>
    </row>
    <row r="604" spans="1:26" ht="12.75" hidden="1" customHeight="1">
      <c r="A604" s="184">
        <v>47</v>
      </c>
      <c r="B604" s="184"/>
      <c r="C604" s="190" t="s">
        <v>367</v>
      </c>
      <c r="D604" s="191"/>
      <c r="E604" s="191"/>
      <c r="F604" s="191"/>
      <c r="G604" s="191"/>
      <c r="H604" s="191"/>
      <c r="I604" s="191"/>
      <c r="J604" s="191" t="s">
        <v>367</v>
      </c>
      <c r="K604" s="191"/>
      <c r="L604" s="192"/>
      <c r="M604" s="6"/>
      <c r="N604" s="6"/>
      <c r="O604" s="6"/>
      <c r="P604" s="6"/>
      <c r="Q604" s="6"/>
      <c r="R604" s="6"/>
      <c r="S604" s="6"/>
      <c r="T604" s="6"/>
      <c r="U604" s="6"/>
      <c r="V604" s="6"/>
      <c r="W604" s="6"/>
      <c r="X604" s="6"/>
      <c r="Y604" s="6"/>
      <c r="Z604" s="6"/>
    </row>
    <row r="605" spans="1:26" ht="12.75" hidden="1" customHeight="1">
      <c r="A605" s="160"/>
      <c r="B605" s="160"/>
      <c r="C605" s="6"/>
      <c r="D605" s="6"/>
      <c r="E605" s="6"/>
      <c r="F605" s="6"/>
      <c r="G605" s="6"/>
      <c r="H605" s="6"/>
      <c r="I605" s="6"/>
      <c r="J605" s="685" t="s">
        <v>368</v>
      </c>
      <c r="K605" s="656"/>
      <c r="L605" s="215">
        <f>K599-L602-L603-L604</f>
        <v>0</v>
      </c>
      <c r="M605" s="6"/>
      <c r="N605" s="6"/>
      <c r="O605" s="6"/>
      <c r="P605" s="6"/>
      <c r="Q605" s="6"/>
      <c r="R605" s="6"/>
      <c r="S605" s="6"/>
      <c r="T605" s="6"/>
      <c r="U605" s="6"/>
      <c r="V605" s="6"/>
      <c r="W605" s="6"/>
      <c r="X605" s="6"/>
      <c r="Y605" s="6"/>
      <c r="Z605" s="6"/>
    </row>
    <row r="606" spans="1:26" ht="12.75" hidden="1" customHeight="1">
      <c r="A606" s="160"/>
      <c r="B606" s="160"/>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hidden="1" customHeight="1">
      <c r="A607" s="160"/>
      <c r="B607" s="160"/>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hidden="1" customHeight="1">
      <c r="A608" s="160"/>
      <c r="B608" s="160"/>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hidden="1" customHeight="1">
      <c r="A609" s="160"/>
      <c r="B609" s="160"/>
      <c r="C609" s="6"/>
      <c r="D609" s="6"/>
      <c r="E609" s="32" t="s">
        <v>303</v>
      </c>
      <c r="F609" s="201" t="s">
        <v>426</v>
      </c>
      <c r="G609" s="6"/>
      <c r="H609" s="6"/>
      <c r="I609" s="6"/>
      <c r="J609" s="6"/>
      <c r="K609" s="6"/>
      <c r="L609" s="6"/>
      <c r="M609" s="6"/>
      <c r="N609" s="6"/>
      <c r="O609" s="6"/>
      <c r="P609" s="6"/>
      <c r="Q609" s="6"/>
      <c r="R609" s="6"/>
      <c r="S609" s="6"/>
      <c r="T609" s="6"/>
      <c r="U609" s="6"/>
      <c r="V609" s="6"/>
      <c r="W609" s="6"/>
      <c r="X609" s="6"/>
      <c r="Y609" s="6"/>
      <c r="Z609" s="6"/>
    </row>
    <row r="610" spans="1:26" ht="12.75" hidden="1" customHeight="1">
      <c r="A610" s="160"/>
      <c r="B610" s="160"/>
      <c r="C610" s="6"/>
      <c r="D610" s="6"/>
      <c r="E610" s="32" t="s">
        <v>369</v>
      </c>
      <c r="F610" s="196">
        <f>RebaseYear+9</f>
        <v>2030</v>
      </c>
      <c r="G610" s="166"/>
      <c r="H610" s="167" t="b">
        <f>IF(F610=2014,4,IF(F610=2015,5,IF(F610=2016,6,IF(F610=2017,7,IF(F610=2018,8,IF(F610=2019,9,IF(F610=2020,10)))))))</f>
        <v>0</v>
      </c>
      <c r="I610" s="6"/>
      <c r="J610" s="6"/>
      <c r="K610" s="6"/>
      <c r="L610" s="6"/>
      <c r="M610" s="6"/>
      <c r="N610" s="6"/>
      <c r="O610" s="6"/>
      <c r="P610" s="6"/>
      <c r="Q610" s="6"/>
      <c r="R610" s="6"/>
      <c r="S610" s="6"/>
      <c r="T610" s="6"/>
      <c r="U610" s="6"/>
      <c r="V610" s="6"/>
      <c r="W610" s="6"/>
      <c r="X610" s="6"/>
      <c r="Y610" s="6"/>
      <c r="Z610" s="6"/>
    </row>
    <row r="611" spans="1:26" ht="12.75" hidden="1" customHeight="1">
      <c r="A611" s="160"/>
      <c r="B611" s="160"/>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hidden="1" customHeight="1">
      <c r="A612" s="160"/>
      <c r="B612" s="160"/>
      <c r="C612" s="6"/>
      <c r="D612" s="684" t="s">
        <v>305</v>
      </c>
      <c r="E612" s="656"/>
      <c r="F612" s="656"/>
      <c r="G612" s="656"/>
      <c r="H612" s="657"/>
      <c r="I612" s="6"/>
      <c r="J612" s="168"/>
      <c r="K612" s="169" t="s">
        <v>306</v>
      </c>
      <c r="L612" s="169"/>
      <c r="M612" s="170"/>
      <c r="N612" s="6"/>
      <c r="O612" s="6"/>
      <c r="P612" s="6"/>
      <c r="Q612" s="6"/>
      <c r="R612" s="6"/>
      <c r="S612" s="6"/>
      <c r="T612" s="6"/>
      <c r="U612" s="6"/>
      <c r="V612" s="6"/>
      <c r="W612" s="6"/>
      <c r="X612" s="6"/>
      <c r="Y612" s="6"/>
      <c r="Z612" s="6"/>
    </row>
    <row r="613" spans="1:26" ht="30" hidden="1" customHeight="1">
      <c r="A613" s="171" t="s">
        <v>483</v>
      </c>
      <c r="B613" s="171" t="s">
        <v>484</v>
      </c>
      <c r="C613" s="172" t="s">
        <v>485</v>
      </c>
      <c r="D613" s="171" t="s">
        <v>486</v>
      </c>
      <c r="E613" s="173" t="s">
        <v>487</v>
      </c>
      <c r="F613" s="173" t="s">
        <v>488</v>
      </c>
      <c r="G613" s="171" t="s">
        <v>313</v>
      </c>
      <c r="H613" s="171" t="s">
        <v>314</v>
      </c>
      <c r="I613" s="174"/>
      <c r="J613" s="171" t="s">
        <v>489</v>
      </c>
      <c r="K613" s="175" t="s">
        <v>316</v>
      </c>
      <c r="L613" s="175" t="s">
        <v>490</v>
      </c>
      <c r="M613" s="176" t="s">
        <v>313</v>
      </c>
      <c r="N613" s="171" t="s">
        <v>318</v>
      </c>
      <c r="O613" s="6"/>
      <c r="P613" s="6"/>
      <c r="Q613" s="6"/>
      <c r="R613" s="6"/>
      <c r="S613" s="6"/>
      <c r="T613" s="6"/>
      <c r="U613" s="6"/>
      <c r="V613" s="6"/>
      <c r="W613" s="6"/>
      <c r="X613" s="6"/>
      <c r="Y613" s="6"/>
      <c r="Z613" s="6"/>
    </row>
    <row r="614" spans="1:26" ht="25.5" hidden="1" customHeight="1">
      <c r="A614" s="171"/>
      <c r="B614" s="177">
        <v>1609</v>
      </c>
      <c r="C614" s="202" t="s">
        <v>319</v>
      </c>
      <c r="D614" s="203">
        <f t="shared" ref="D614:D654" si="118">G551</f>
        <v>163716304.05000001</v>
      </c>
      <c r="E614" s="204"/>
      <c r="F614" s="204"/>
      <c r="G614" s="203">
        <f t="shared" ref="G614:G654" si="119">D614+E614+F614</f>
        <v>163716304.05000001</v>
      </c>
      <c r="H614" s="203">
        <v>0</v>
      </c>
      <c r="I614" s="174"/>
      <c r="J614" s="205">
        <f t="shared" ref="J614:J654" si="120">M551</f>
        <v>-25381847.450000003</v>
      </c>
      <c r="K614" s="204"/>
      <c r="L614" s="204"/>
      <c r="M614" s="203">
        <f t="shared" ref="M614:M654" si="121">J614+K614+L614</f>
        <v>-25381847.450000003</v>
      </c>
      <c r="N614" s="203">
        <f t="shared" ref="N614:N654" si="122">G614+M614</f>
        <v>138334456.60000002</v>
      </c>
      <c r="O614" s="6"/>
      <c r="P614" s="6"/>
      <c r="Q614" s="6"/>
      <c r="R614" s="6" t="str">
        <f>'LDC Info'!$E$14 &amp; B614</f>
        <v>Hydro Ottawa Limited1609</v>
      </c>
      <c r="S614" s="6"/>
      <c r="T614" s="6"/>
      <c r="U614" s="6"/>
      <c r="V614" s="6"/>
      <c r="W614" s="6"/>
      <c r="X614" s="6"/>
      <c r="Y614" s="6"/>
      <c r="Z614" s="6"/>
    </row>
    <row r="615" spans="1:26" ht="12.75" hidden="1" customHeight="1">
      <c r="A615" s="177">
        <v>12</v>
      </c>
      <c r="B615" s="177">
        <v>1611</v>
      </c>
      <c r="C615" s="202" t="s">
        <v>320</v>
      </c>
      <c r="D615" s="203">
        <f t="shared" si="118"/>
        <v>148917122.95000002</v>
      </c>
      <c r="E615" s="204"/>
      <c r="F615" s="204"/>
      <c r="G615" s="203">
        <f t="shared" si="119"/>
        <v>148917122.95000002</v>
      </c>
      <c r="H615" s="203">
        <v>0</v>
      </c>
      <c r="I615" s="206"/>
      <c r="J615" s="205">
        <f t="shared" si="120"/>
        <v>-124406895.64999999</v>
      </c>
      <c r="K615" s="204"/>
      <c r="L615" s="204"/>
      <c r="M615" s="203">
        <f t="shared" si="121"/>
        <v>-124406895.64999999</v>
      </c>
      <c r="N615" s="203">
        <f t="shared" si="122"/>
        <v>24510227.300000027</v>
      </c>
      <c r="O615" s="6"/>
      <c r="P615" s="6"/>
      <c r="Q615" s="6"/>
      <c r="R615" s="6" t="str">
        <f>'LDC Info'!$E$14 &amp; B615</f>
        <v>Hydro Ottawa Limited1611</v>
      </c>
      <c r="S615" s="6"/>
      <c r="T615" s="6"/>
      <c r="U615" s="6"/>
      <c r="V615" s="6"/>
      <c r="W615" s="6"/>
      <c r="X615" s="6"/>
      <c r="Y615" s="6"/>
      <c r="Z615" s="6"/>
    </row>
    <row r="616" spans="1:26" ht="12.75" hidden="1" customHeight="1">
      <c r="A616" s="177" t="s">
        <v>321</v>
      </c>
      <c r="B616" s="177">
        <v>1612</v>
      </c>
      <c r="C616" s="202" t="s">
        <v>322</v>
      </c>
      <c r="D616" s="203">
        <f t="shared" si="118"/>
        <v>3288911</v>
      </c>
      <c r="E616" s="204"/>
      <c r="F616" s="204"/>
      <c r="G616" s="203">
        <f t="shared" si="119"/>
        <v>3288911</v>
      </c>
      <c r="H616" s="203">
        <v>0</v>
      </c>
      <c r="I616" s="206"/>
      <c r="J616" s="205">
        <f t="shared" si="120"/>
        <v>-1176823.18</v>
      </c>
      <c r="K616" s="204"/>
      <c r="L616" s="204"/>
      <c r="M616" s="203">
        <f t="shared" si="121"/>
        <v>-1176823.18</v>
      </c>
      <c r="N616" s="203">
        <f t="shared" si="122"/>
        <v>2112087.8200000003</v>
      </c>
      <c r="O616" s="6"/>
      <c r="P616" s="6"/>
      <c r="Q616" s="6"/>
      <c r="R616" s="6" t="str">
        <f>'LDC Info'!$E$14 &amp; B616</f>
        <v>Hydro Ottawa Limited1612</v>
      </c>
      <c r="S616" s="6"/>
      <c r="T616" s="6"/>
      <c r="U616" s="6"/>
      <c r="V616" s="6"/>
      <c r="W616" s="6"/>
      <c r="X616" s="6"/>
      <c r="Y616" s="6"/>
      <c r="Z616" s="6"/>
    </row>
    <row r="617" spans="1:26" ht="12.75" hidden="1" customHeight="1">
      <c r="A617" s="177" t="s">
        <v>267</v>
      </c>
      <c r="B617" s="177">
        <v>1805</v>
      </c>
      <c r="C617" s="202" t="s">
        <v>323</v>
      </c>
      <c r="D617" s="203">
        <f t="shared" si="118"/>
        <v>25345945.189999998</v>
      </c>
      <c r="E617" s="204"/>
      <c r="F617" s="204"/>
      <c r="G617" s="203">
        <f t="shared" si="119"/>
        <v>25345945.189999998</v>
      </c>
      <c r="H617" s="203">
        <v>0</v>
      </c>
      <c r="I617" s="206"/>
      <c r="J617" s="205">
        <f t="shared" si="120"/>
        <v>0</v>
      </c>
      <c r="K617" s="204"/>
      <c r="L617" s="204"/>
      <c r="M617" s="203">
        <f t="shared" si="121"/>
        <v>0</v>
      </c>
      <c r="N617" s="203">
        <f t="shared" si="122"/>
        <v>25345945.189999998</v>
      </c>
      <c r="O617" s="6"/>
      <c r="P617" s="6"/>
      <c r="Q617" s="6"/>
      <c r="R617" s="6" t="str">
        <f>'LDC Info'!$E$14 &amp; B617</f>
        <v>Hydro Ottawa Limited1805</v>
      </c>
      <c r="S617" s="6"/>
      <c r="T617" s="6"/>
      <c r="U617" s="6"/>
      <c r="V617" s="6"/>
      <c r="W617" s="6"/>
      <c r="X617" s="6"/>
      <c r="Y617" s="6"/>
      <c r="Z617" s="6"/>
    </row>
    <row r="618" spans="1:26" ht="12.75" hidden="1" customHeight="1">
      <c r="A618" s="177">
        <v>47</v>
      </c>
      <c r="B618" s="177">
        <v>1808</v>
      </c>
      <c r="C618" s="202" t="s">
        <v>324</v>
      </c>
      <c r="D618" s="203">
        <f t="shared" si="118"/>
        <v>118624397.53</v>
      </c>
      <c r="E618" s="204"/>
      <c r="F618" s="204"/>
      <c r="G618" s="203">
        <f t="shared" si="119"/>
        <v>118624397.53</v>
      </c>
      <c r="H618" s="203">
        <v>0</v>
      </c>
      <c r="I618" s="206"/>
      <c r="J618" s="205">
        <f t="shared" si="120"/>
        <v>-26947808.470000003</v>
      </c>
      <c r="K618" s="204"/>
      <c r="L618" s="204"/>
      <c r="M618" s="203">
        <f t="shared" si="121"/>
        <v>-26947808.470000003</v>
      </c>
      <c r="N618" s="203">
        <f t="shared" si="122"/>
        <v>91676589.060000002</v>
      </c>
      <c r="O618" s="6"/>
      <c r="P618" s="6"/>
      <c r="Q618" s="6"/>
      <c r="R618" s="6" t="str">
        <f>'LDC Info'!$E$14 &amp; B618</f>
        <v>Hydro Ottawa Limited1808</v>
      </c>
      <c r="S618" s="6"/>
      <c r="T618" s="6"/>
      <c r="U618" s="6"/>
      <c r="V618" s="6"/>
      <c r="W618" s="6"/>
      <c r="X618" s="6"/>
      <c r="Y618" s="6"/>
      <c r="Z618" s="6"/>
    </row>
    <row r="619" spans="1:26" ht="12.75" hidden="1" customHeight="1">
      <c r="A619" s="177">
        <v>13</v>
      </c>
      <c r="B619" s="177">
        <v>1810</v>
      </c>
      <c r="C619" s="202" t="s">
        <v>325</v>
      </c>
      <c r="D619" s="203">
        <f t="shared" si="118"/>
        <v>0</v>
      </c>
      <c r="E619" s="204"/>
      <c r="F619" s="204"/>
      <c r="G619" s="203">
        <f t="shared" si="119"/>
        <v>0</v>
      </c>
      <c r="H619" s="203">
        <v>0</v>
      </c>
      <c r="I619" s="206"/>
      <c r="J619" s="205">
        <f t="shared" si="120"/>
        <v>0</v>
      </c>
      <c r="K619" s="204"/>
      <c r="L619" s="204"/>
      <c r="M619" s="203">
        <f t="shared" si="121"/>
        <v>0</v>
      </c>
      <c r="N619" s="203">
        <f t="shared" si="122"/>
        <v>0</v>
      </c>
      <c r="O619" s="6"/>
      <c r="P619" s="6"/>
      <c r="Q619" s="6"/>
      <c r="R619" s="6" t="str">
        <f>'LDC Info'!$E$14 &amp; B619</f>
        <v>Hydro Ottawa Limited1810</v>
      </c>
      <c r="S619" s="6"/>
      <c r="T619" s="6"/>
      <c r="U619" s="6"/>
      <c r="V619" s="6"/>
      <c r="W619" s="6"/>
      <c r="X619" s="6"/>
      <c r="Y619" s="6"/>
      <c r="Z619" s="6"/>
    </row>
    <row r="620" spans="1:26" ht="12.75" hidden="1" customHeight="1">
      <c r="A620" s="177">
        <v>47</v>
      </c>
      <c r="B620" s="177">
        <v>1815</v>
      </c>
      <c r="C620" s="202" t="s">
        <v>326</v>
      </c>
      <c r="D620" s="203">
        <f t="shared" si="118"/>
        <v>356102273.26999998</v>
      </c>
      <c r="E620" s="204"/>
      <c r="F620" s="204"/>
      <c r="G620" s="203">
        <f t="shared" si="119"/>
        <v>356102273.26999998</v>
      </c>
      <c r="H620" s="203">
        <v>0</v>
      </c>
      <c r="I620" s="206"/>
      <c r="J620" s="205">
        <f t="shared" si="120"/>
        <v>-83965642.660000011</v>
      </c>
      <c r="K620" s="204"/>
      <c r="L620" s="204"/>
      <c r="M620" s="203">
        <f t="shared" si="121"/>
        <v>-83965642.660000011</v>
      </c>
      <c r="N620" s="203">
        <f t="shared" si="122"/>
        <v>272136630.60999995</v>
      </c>
      <c r="O620" s="6"/>
      <c r="P620" s="6"/>
      <c r="Q620" s="6"/>
      <c r="R620" s="6" t="str">
        <f>'LDC Info'!$E$14 &amp; B620</f>
        <v>Hydro Ottawa Limited1815</v>
      </c>
      <c r="S620" s="6"/>
      <c r="T620" s="6"/>
      <c r="U620" s="6"/>
      <c r="V620" s="6"/>
      <c r="W620" s="6"/>
      <c r="X620" s="6"/>
      <c r="Y620" s="6"/>
      <c r="Z620" s="6"/>
    </row>
    <row r="621" spans="1:26" ht="12.75" hidden="1" customHeight="1">
      <c r="A621" s="177">
        <v>47</v>
      </c>
      <c r="B621" s="177">
        <v>1820</v>
      </c>
      <c r="C621" s="202" t="s">
        <v>327</v>
      </c>
      <c r="D621" s="203">
        <f t="shared" si="118"/>
        <v>208665892.49999997</v>
      </c>
      <c r="E621" s="204"/>
      <c r="F621" s="204"/>
      <c r="G621" s="203">
        <f t="shared" si="119"/>
        <v>208665892.49999997</v>
      </c>
      <c r="H621" s="203">
        <v>0</v>
      </c>
      <c r="I621" s="206"/>
      <c r="J621" s="205">
        <f t="shared" si="120"/>
        <v>-71278594.260000005</v>
      </c>
      <c r="K621" s="204"/>
      <c r="L621" s="204"/>
      <c r="M621" s="203">
        <f t="shared" si="121"/>
        <v>-71278594.260000005</v>
      </c>
      <c r="N621" s="203">
        <f t="shared" si="122"/>
        <v>137387298.23999995</v>
      </c>
      <c r="O621" s="6"/>
      <c r="P621" s="6"/>
      <c r="Q621" s="6"/>
      <c r="R621" s="6" t="str">
        <f>'LDC Info'!$E$14 &amp; B621</f>
        <v>Hydro Ottawa Limited1820</v>
      </c>
      <c r="S621" s="6"/>
      <c r="T621" s="6"/>
      <c r="U621" s="6"/>
      <c r="V621" s="6"/>
      <c r="W621" s="6"/>
      <c r="X621" s="6"/>
      <c r="Y621" s="6"/>
      <c r="Z621" s="6"/>
    </row>
    <row r="622" spans="1:26" ht="12.75" hidden="1" customHeight="1">
      <c r="A622" s="177">
        <v>47</v>
      </c>
      <c r="B622" s="177">
        <v>1825</v>
      </c>
      <c r="C622" s="202" t="s">
        <v>328</v>
      </c>
      <c r="D622" s="203">
        <f t="shared" si="118"/>
        <v>41119540.670000002</v>
      </c>
      <c r="E622" s="204"/>
      <c r="F622" s="204"/>
      <c r="G622" s="203">
        <f t="shared" si="119"/>
        <v>41119540.670000002</v>
      </c>
      <c r="H622" s="203">
        <v>0</v>
      </c>
      <c r="I622" s="206"/>
      <c r="J622" s="205">
        <f t="shared" si="120"/>
        <v>-3463716.48</v>
      </c>
      <c r="K622" s="204"/>
      <c r="L622" s="204"/>
      <c r="M622" s="203">
        <f t="shared" si="121"/>
        <v>-3463716.48</v>
      </c>
      <c r="N622" s="203">
        <f t="shared" si="122"/>
        <v>37655824.190000005</v>
      </c>
      <c r="O622" s="6"/>
      <c r="P622" s="6"/>
      <c r="Q622" s="6"/>
      <c r="R622" s="6" t="str">
        <f>'LDC Info'!$E$14 &amp; B622</f>
        <v>Hydro Ottawa Limited1825</v>
      </c>
      <c r="S622" s="6"/>
      <c r="T622" s="6"/>
      <c r="U622" s="6"/>
      <c r="V622" s="6"/>
      <c r="W622" s="6"/>
      <c r="X622" s="6"/>
      <c r="Y622" s="6"/>
      <c r="Z622" s="6"/>
    </row>
    <row r="623" spans="1:26" ht="12.75" hidden="1" customHeight="1">
      <c r="A623" s="177">
        <v>47</v>
      </c>
      <c r="B623" s="177">
        <v>1830</v>
      </c>
      <c r="C623" s="202" t="s">
        <v>329</v>
      </c>
      <c r="D623" s="203">
        <f t="shared" si="118"/>
        <v>328511381.48000002</v>
      </c>
      <c r="E623" s="204"/>
      <c r="F623" s="204"/>
      <c r="G623" s="203">
        <f t="shared" si="119"/>
        <v>328511381.48000002</v>
      </c>
      <c r="H623" s="203">
        <v>0</v>
      </c>
      <c r="I623" s="206"/>
      <c r="J623" s="205">
        <f t="shared" si="120"/>
        <v>-72475445.189999998</v>
      </c>
      <c r="K623" s="204"/>
      <c r="L623" s="204"/>
      <c r="M623" s="203">
        <f t="shared" si="121"/>
        <v>-72475445.189999998</v>
      </c>
      <c r="N623" s="203">
        <f t="shared" si="122"/>
        <v>256035936.29000002</v>
      </c>
      <c r="O623" s="6"/>
      <c r="P623" s="6"/>
      <c r="Q623" s="6"/>
      <c r="R623" s="6" t="str">
        <f>'LDC Info'!$E$14 &amp; B623</f>
        <v>Hydro Ottawa Limited1830</v>
      </c>
      <c r="S623" s="6"/>
      <c r="T623" s="6"/>
      <c r="U623" s="6"/>
      <c r="V623" s="6"/>
      <c r="W623" s="6"/>
      <c r="X623" s="6"/>
      <c r="Y623" s="6"/>
      <c r="Z623" s="6"/>
    </row>
    <row r="624" spans="1:26" ht="12.75" hidden="1" customHeight="1">
      <c r="A624" s="177">
        <v>47</v>
      </c>
      <c r="B624" s="177">
        <v>1835</v>
      </c>
      <c r="C624" s="202" t="s">
        <v>330</v>
      </c>
      <c r="D624" s="203">
        <f t="shared" si="118"/>
        <v>326888738.15999997</v>
      </c>
      <c r="E624" s="204"/>
      <c r="F624" s="204"/>
      <c r="G624" s="203">
        <f t="shared" si="119"/>
        <v>326888738.15999997</v>
      </c>
      <c r="H624" s="203">
        <v>0</v>
      </c>
      <c r="I624" s="206"/>
      <c r="J624" s="205">
        <f t="shared" si="120"/>
        <v>-71147885.780000001</v>
      </c>
      <c r="K624" s="204"/>
      <c r="L624" s="204"/>
      <c r="M624" s="203">
        <f t="shared" si="121"/>
        <v>-71147885.780000001</v>
      </c>
      <c r="N624" s="203">
        <f t="shared" si="122"/>
        <v>255740852.37999997</v>
      </c>
      <c r="O624" s="6"/>
      <c r="P624" s="6"/>
      <c r="Q624" s="6"/>
      <c r="R624" s="6" t="str">
        <f>'LDC Info'!$E$14 &amp; B624</f>
        <v>Hydro Ottawa Limited1835</v>
      </c>
      <c r="S624" s="6"/>
      <c r="T624" s="6"/>
      <c r="U624" s="6"/>
      <c r="V624" s="6"/>
      <c r="W624" s="6"/>
      <c r="X624" s="6"/>
      <c r="Y624" s="6"/>
      <c r="Z624" s="6"/>
    </row>
    <row r="625" spans="1:26" ht="12.75" hidden="1" customHeight="1">
      <c r="A625" s="177">
        <v>47</v>
      </c>
      <c r="B625" s="177">
        <v>1840</v>
      </c>
      <c r="C625" s="202" t="s">
        <v>331</v>
      </c>
      <c r="D625" s="203">
        <f t="shared" si="118"/>
        <v>840680762</v>
      </c>
      <c r="E625" s="204"/>
      <c r="F625" s="204"/>
      <c r="G625" s="203">
        <f t="shared" si="119"/>
        <v>840680762</v>
      </c>
      <c r="H625" s="203">
        <v>0</v>
      </c>
      <c r="I625" s="206"/>
      <c r="J625" s="205">
        <f t="shared" si="120"/>
        <v>-163725327.20000002</v>
      </c>
      <c r="K625" s="204"/>
      <c r="L625" s="204"/>
      <c r="M625" s="203">
        <f t="shared" si="121"/>
        <v>-163725327.20000002</v>
      </c>
      <c r="N625" s="203">
        <f t="shared" si="122"/>
        <v>676955434.79999995</v>
      </c>
      <c r="O625" s="6"/>
      <c r="P625" s="6"/>
      <c r="Q625" s="6"/>
      <c r="R625" s="6" t="str">
        <f>'LDC Info'!$E$14 &amp; B625</f>
        <v>Hydro Ottawa Limited1840</v>
      </c>
      <c r="S625" s="6"/>
      <c r="T625" s="6"/>
      <c r="U625" s="6"/>
      <c r="V625" s="6"/>
      <c r="W625" s="6"/>
      <c r="X625" s="6"/>
      <c r="Y625" s="6"/>
      <c r="Z625" s="6"/>
    </row>
    <row r="626" spans="1:26" ht="12.75" hidden="1" customHeight="1">
      <c r="A626" s="177">
        <v>47</v>
      </c>
      <c r="B626" s="177">
        <v>1845</v>
      </c>
      <c r="C626" s="202" t="s">
        <v>332</v>
      </c>
      <c r="D626" s="203">
        <f t="shared" si="118"/>
        <v>464378377.01000005</v>
      </c>
      <c r="E626" s="204"/>
      <c r="F626" s="204"/>
      <c r="G626" s="203">
        <f t="shared" si="119"/>
        <v>464378377.01000005</v>
      </c>
      <c r="H626" s="203">
        <v>0</v>
      </c>
      <c r="I626" s="206"/>
      <c r="J626" s="205">
        <f t="shared" si="120"/>
        <v>-124274321.94</v>
      </c>
      <c r="K626" s="204"/>
      <c r="L626" s="204"/>
      <c r="M626" s="203">
        <f t="shared" si="121"/>
        <v>-124274321.94</v>
      </c>
      <c r="N626" s="203">
        <f t="shared" si="122"/>
        <v>340104055.07000005</v>
      </c>
      <c r="O626" s="6"/>
      <c r="P626" s="6"/>
      <c r="Q626" s="6"/>
      <c r="R626" s="6" t="str">
        <f>'LDC Info'!$E$14 &amp; B626</f>
        <v>Hydro Ottawa Limited1845</v>
      </c>
      <c r="S626" s="6"/>
      <c r="T626" s="6"/>
      <c r="U626" s="6"/>
      <c r="V626" s="6"/>
      <c r="W626" s="6"/>
      <c r="X626" s="6"/>
      <c r="Y626" s="6"/>
      <c r="Z626" s="6"/>
    </row>
    <row r="627" spans="1:26" ht="12.75" hidden="1" customHeight="1">
      <c r="A627" s="177">
        <v>47</v>
      </c>
      <c r="B627" s="177">
        <v>1850</v>
      </c>
      <c r="C627" s="202" t="s">
        <v>333</v>
      </c>
      <c r="D627" s="203">
        <f t="shared" si="118"/>
        <v>231956579.03000003</v>
      </c>
      <c r="E627" s="204"/>
      <c r="F627" s="204"/>
      <c r="G627" s="203">
        <f t="shared" si="119"/>
        <v>231956579.03000003</v>
      </c>
      <c r="H627" s="203">
        <v>0</v>
      </c>
      <c r="I627" s="206"/>
      <c r="J627" s="205">
        <f t="shared" si="120"/>
        <v>-64298670.240000002</v>
      </c>
      <c r="K627" s="204"/>
      <c r="L627" s="204"/>
      <c r="M627" s="203">
        <f t="shared" si="121"/>
        <v>-64298670.240000002</v>
      </c>
      <c r="N627" s="203">
        <f t="shared" si="122"/>
        <v>167657908.79000002</v>
      </c>
      <c r="O627" s="6"/>
      <c r="P627" s="6"/>
      <c r="Q627" s="6"/>
      <c r="R627" s="6" t="str">
        <f>'LDC Info'!$E$14 &amp; B627</f>
        <v>Hydro Ottawa Limited1850</v>
      </c>
      <c r="S627" s="6"/>
      <c r="T627" s="6"/>
      <c r="U627" s="6"/>
      <c r="V627" s="6"/>
      <c r="W627" s="6"/>
      <c r="X627" s="6"/>
      <c r="Y627" s="6"/>
      <c r="Z627" s="6"/>
    </row>
    <row r="628" spans="1:26" ht="12.75" hidden="1" customHeight="1">
      <c r="A628" s="177">
        <v>47</v>
      </c>
      <c r="B628" s="177">
        <v>1855</v>
      </c>
      <c r="C628" s="202" t="s">
        <v>334</v>
      </c>
      <c r="D628" s="203">
        <f t="shared" si="118"/>
        <v>144236691.81</v>
      </c>
      <c r="E628" s="204"/>
      <c r="F628" s="204"/>
      <c r="G628" s="203">
        <f t="shared" si="119"/>
        <v>144236691.81</v>
      </c>
      <c r="H628" s="203">
        <v>0</v>
      </c>
      <c r="I628" s="206"/>
      <c r="J628" s="205">
        <f t="shared" si="120"/>
        <v>-37376427.310000002</v>
      </c>
      <c r="K628" s="204"/>
      <c r="L628" s="204"/>
      <c r="M628" s="203">
        <f t="shared" si="121"/>
        <v>-37376427.310000002</v>
      </c>
      <c r="N628" s="203">
        <f t="shared" si="122"/>
        <v>106860264.5</v>
      </c>
      <c r="O628" s="6"/>
      <c r="P628" s="6"/>
      <c r="Q628" s="6"/>
      <c r="R628" s="6" t="str">
        <f>'LDC Info'!$E$14 &amp; B628</f>
        <v>Hydro Ottawa Limited1855</v>
      </c>
      <c r="S628" s="6"/>
      <c r="T628" s="6"/>
      <c r="U628" s="6"/>
      <c r="V628" s="6"/>
      <c r="W628" s="6"/>
      <c r="X628" s="6"/>
      <c r="Y628" s="6"/>
      <c r="Z628" s="6"/>
    </row>
    <row r="629" spans="1:26" ht="12.75" hidden="1" customHeight="1">
      <c r="A629" s="177">
        <v>47</v>
      </c>
      <c r="B629" s="177">
        <v>1860</v>
      </c>
      <c r="C629" s="202" t="s">
        <v>335</v>
      </c>
      <c r="D629" s="203">
        <f t="shared" si="118"/>
        <v>0</v>
      </c>
      <c r="E629" s="204"/>
      <c r="F629" s="204"/>
      <c r="G629" s="203">
        <f t="shared" si="119"/>
        <v>0</v>
      </c>
      <c r="H629" s="203">
        <v>0</v>
      </c>
      <c r="I629" s="206"/>
      <c r="J629" s="205">
        <f t="shared" si="120"/>
        <v>0</v>
      </c>
      <c r="K629" s="204"/>
      <c r="L629" s="204"/>
      <c r="M629" s="203">
        <f t="shared" si="121"/>
        <v>0</v>
      </c>
      <c r="N629" s="203">
        <f t="shared" si="122"/>
        <v>0</v>
      </c>
      <c r="O629" s="6"/>
      <c r="P629" s="6"/>
      <c r="Q629" s="6"/>
      <c r="R629" s="6" t="str">
        <f>'LDC Info'!$E$14 &amp; B629</f>
        <v>Hydro Ottawa Limited1860</v>
      </c>
      <c r="S629" s="6"/>
      <c r="T629" s="6"/>
      <c r="U629" s="6"/>
      <c r="V629" s="6"/>
      <c r="W629" s="6"/>
      <c r="X629" s="6"/>
      <c r="Y629" s="6"/>
      <c r="Z629" s="6"/>
    </row>
    <row r="630" spans="1:26" ht="12.75" hidden="1" customHeight="1">
      <c r="A630" s="177">
        <v>47</v>
      </c>
      <c r="B630" s="177">
        <v>1860</v>
      </c>
      <c r="C630" s="202" t="s">
        <v>336</v>
      </c>
      <c r="D630" s="203">
        <f t="shared" si="118"/>
        <v>160148588.47</v>
      </c>
      <c r="E630" s="204"/>
      <c r="F630" s="204"/>
      <c r="G630" s="203">
        <f t="shared" si="119"/>
        <v>160148588.47</v>
      </c>
      <c r="H630" s="203">
        <v>0</v>
      </c>
      <c r="I630" s="206"/>
      <c r="J630" s="205">
        <f t="shared" si="120"/>
        <v>-54598881.480000004</v>
      </c>
      <c r="K630" s="204"/>
      <c r="L630" s="204"/>
      <c r="M630" s="203">
        <f t="shared" si="121"/>
        <v>-54598881.480000004</v>
      </c>
      <c r="N630" s="203">
        <f t="shared" si="122"/>
        <v>105549706.98999999</v>
      </c>
      <c r="O630" s="6"/>
      <c r="P630" s="6"/>
      <c r="Q630" s="6"/>
      <c r="R630" s="6" t="str">
        <f>'LDC Info'!$E$14 &amp; B630</f>
        <v>Hydro Ottawa Limited1860</v>
      </c>
      <c r="S630" s="6"/>
      <c r="T630" s="6"/>
      <c r="U630" s="6"/>
      <c r="V630" s="6"/>
      <c r="W630" s="6"/>
      <c r="X630" s="6"/>
      <c r="Y630" s="6"/>
      <c r="Z630" s="6"/>
    </row>
    <row r="631" spans="1:26" ht="12.75" hidden="1" customHeight="1">
      <c r="A631" s="177" t="s">
        <v>267</v>
      </c>
      <c r="B631" s="177">
        <v>1905</v>
      </c>
      <c r="C631" s="202" t="s">
        <v>323</v>
      </c>
      <c r="D631" s="203">
        <f t="shared" si="118"/>
        <v>19740205</v>
      </c>
      <c r="E631" s="204"/>
      <c r="F631" s="204"/>
      <c r="G631" s="203">
        <f t="shared" si="119"/>
        <v>19740205</v>
      </c>
      <c r="H631" s="203">
        <v>0</v>
      </c>
      <c r="I631" s="206"/>
      <c r="J631" s="205">
        <f t="shared" si="120"/>
        <v>0</v>
      </c>
      <c r="K631" s="204"/>
      <c r="L631" s="204"/>
      <c r="M631" s="203">
        <f t="shared" si="121"/>
        <v>0</v>
      </c>
      <c r="N631" s="203">
        <f t="shared" si="122"/>
        <v>19740205</v>
      </c>
      <c r="O631" s="6"/>
      <c r="P631" s="6"/>
      <c r="Q631" s="6"/>
      <c r="R631" s="6" t="str">
        <f>'LDC Info'!$E$14 &amp; B631</f>
        <v>Hydro Ottawa Limited1905</v>
      </c>
      <c r="S631" s="6"/>
      <c r="T631" s="6"/>
      <c r="U631" s="6"/>
      <c r="V631" s="6"/>
      <c r="W631" s="6"/>
      <c r="X631" s="6"/>
      <c r="Y631" s="6"/>
      <c r="Z631" s="6"/>
    </row>
    <row r="632" spans="1:26" ht="12.75" hidden="1" customHeight="1">
      <c r="A632" s="177">
        <v>47</v>
      </c>
      <c r="B632" s="177">
        <v>1908</v>
      </c>
      <c r="C632" s="202" t="s">
        <v>337</v>
      </c>
      <c r="D632" s="203">
        <f t="shared" si="118"/>
        <v>93490935.649999991</v>
      </c>
      <c r="E632" s="204"/>
      <c r="F632" s="204"/>
      <c r="G632" s="203">
        <f t="shared" si="119"/>
        <v>93490935.649999991</v>
      </c>
      <c r="H632" s="203">
        <v>0</v>
      </c>
      <c r="I632" s="206"/>
      <c r="J632" s="205">
        <f t="shared" si="120"/>
        <v>-28293175.849999998</v>
      </c>
      <c r="K632" s="204"/>
      <c r="L632" s="204"/>
      <c r="M632" s="203">
        <f t="shared" si="121"/>
        <v>-28293175.849999998</v>
      </c>
      <c r="N632" s="203">
        <f t="shared" si="122"/>
        <v>65197759.799999997</v>
      </c>
      <c r="O632" s="6"/>
      <c r="P632" s="6"/>
      <c r="Q632" s="6"/>
      <c r="R632" s="6" t="str">
        <f>'LDC Info'!$E$14 &amp; B632</f>
        <v>Hydro Ottawa Limited1908</v>
      </c>
      <c r="S632" s="6"/>
      <c r="T632" s="6"/>
      <c r="U632" s="6"/>
      <c r="V632" s="6"/>
      <c r="W632" s="6"/>
      <c r="X632" s="6"/>
      <c r="Y632" s="6"/>
      <c r="Z632" s="6"/>
    </row>
    <row r="633" spans="1:26" ht="12.75" hidden="1" customHeight="1">
      <c r="A633" s="177">
        <v>13</v>
      </c>
      <c r="B633" s="177">
        <v>1910</v>
      </c>
      <c r="C633" s="202" t="s">
        <v>325</v>
      </c>
      <c r="D633" s="203">
        <f t="shared" si="118"/>
        <v>0</v>
      </c>
      <c r="E633" s="204"/>
      <c r="F633" s="204"/>
      <c r="G633" s="203">
        <f t="shared" si="119"/>
        <v>0</v>
      </c>
      <c r="H633" s="203">
        <v>0</v>
      </c>
      <c r="I633" s="206"/>
      <c r="J633" s="205">
        <f t="shared" si="120"/>
        <v>0</v>
      </c>
      <c r="K633" s="204"/>
      <c r="L633" s="204"/>
      <c r="M633" s="203">
        <f t="shared" si="121"/>
        <v>0</v>
      </c>
      <c r="N633" s="203">
        <f t="shared" si="122"/>
        <v>0</v>
      </c>
      <c r="O633" s="6"/>
      <c r="P633" s="6"/>
      <c r="Q633" s="6"/>
      <c r="R633" s="6" t="str">
        <f>'LDC Info'!$E$14 &amp; B633</f>
        <v>Hydro Ottawa Limited1910</v>
      </c>
      <c r="S633" s="6"/>
      <c r="T633" s="6"/>
      <c r="U633" s="6"/>
      <c r="V633" s="6"/>
      <c r="W633" s="6"/>
      <c r="X633" s="6"/>
      <c r="Y633" s="6"/>
      <c r="Z633" s="6"/>
    </row>
    <row r="634" spans="1:26" ht="12.75" hidden="1" customHeight="1">
      <c r="A634" s="177">
        <v>8</v>
      </c>
      <c r="B634" s="177">
        <v>1915</v>
      </c>
      <c r="C634" s="202" t="s">
        <v>338</v>
      </c>
      <c r="D634" s="203">
        <f t="shared" si="118"/>
        <v>4864787</v>
      </c>
      <c r="E634" s="204"/>
      <c r="F634" s="204"/>
      <c r="G634" s="203">
        <f t="shared" si="119"/>
        <v>4864787</v>
      </c>
      <c r="H634" s="203">
        <v>0</v>
      </c>
      <c r="I634" s="206"/>
      <c r="J634" s="205">
        <f t="shared" si="120"/>
        <v>-4715148.51</v>
      </c>
      <c r="K634" s="204"/>
      <c r="L634" s="204"/>
      <c r="M634" s="203">
        <f t="shared" si="121"/>
        <v>-4715148.51</v>
      </c>
      <c r="N634" s="203">
        <f t="shared" si="122"/>
        <v>149638.49000000022</v>
      </c>
      <c r="O634" s="6"/>
      <c r="P634" s="6"/>
      <c r="Q634" s="6"/>
      <c r="R634" s="6" t="str">
        <f>'LDC Info'!$E$14 &amp; B634</f>
        <v>Hydro Ottawa Limited1915</v>
      </c>
      <c r="S634" s="6"/>
      <c r="T634" s="6"/>
      <c r="U634" s="6"/>
      <c r="V634" s="6"/>
      <c r="W634" s="6"/>
      <c r="X634" s="6"/>
      <c r="Y634" s="6"/>
      <c r="Z634" s="6"/>
    </row>
    <row r="635" spans="1:26" ht="12.75" hidden="1" customHeight="1">
      <c r="A635" s="177">
        <v>8</v>
      </c>
      <c r="B635" s="177">
        <v>1915</v>
      </c>
      <c r="C635" s="202" t="s">
        <v>339</v>
      </c>
      <c r="D635" s="203">
        <f t="shared" si="118"/>
        <v>0</v>
      </c>
      <c r="E635" s="204"/>
      <c r="F635" s="204"/>
      <c r="G635" s="203">
        <f t="shared" si="119"/>
        <v>0</v>
      </c>
      <c r="H635" s="203">
        <v>0</v>
      </c>
      <c r="I635" s="206"/>
      <c r="J635" s="205">
        <f t="shared" si="120"/>
        <v>0</v>
      </c>
      <c r="K635" s="204"/>
      <c r="L635" s="204"/>
      <c r="M635" s="203">
        <f t="shared" si="121"/>
        <v>0</v>
      </c>
      <c r="N635" s="203">
        <f t="shared" si="122"/>
        <v>0</v>
      </c>
      <c r="O635" s="6"/>
      <c r="P635" s="6"/>
      <c r="Q635" s="6"/>
      <c r="R635" s="6" t="str">
        <f>'LDC Info'!$E$14 &amp; B635</f>
        <v>Hydro Ottawa Limited1915</v>
      </c>
      <c r="S635" s="6"/>
      <c r="T635" s="6"/>
      <c r="U635" s="6"/>
      <c r="V635" s="6"/>
      <c r="W635" s="6"/>
      <c r="X635" s="6"/>
      <c r="Y635" s="6"/>
      <c r="Z635" s="6"/>
    </row>
    <row r="636" spans="1:26" ht="12.75" hidden="1" customHeight="1">
      <c r="A636" s="177">
        <v>10</v>
      </c>
      <c r="B636" s="177">
        <v>1920</v>
      </c>
      <c r="C636" s="202" t="s">
        <v>340</v>
      </c>
      <c r="D636" s="203">
        <f t="shared" si="118"/>
        <v>0</v>
      </c>
      <c r="E636" s="204"/>
      <c r="F636" s="204"/>
      <c r="G636" s="203">
        <f t="shared" si="119"/>
        <v>0</v>
      </c>
      <c r="H636" s="203">
        <v>0</v>
      </c>
      <c r="I636" s="206"/>
      <c r="J636" s="205">
        <f t="shared" si="120"/>
        <v>0</v>
      </c>
      <c r="K636" s="204"/>
      <c r="L636" s="204"/>
      <c r="M636" s="203">
        <f t="shared" si="121"/>
        <v>0</v>
      </c>
      <c r="N636" s="203">
        <f t="shared" si="122"/>
        <v>0</v>
      </c>
      <c r="O636" s="6"/>
      <c r="P636" s="6"/>
      <c r="Q636" s="6"/>
      <c r="R636" s="6" t="str">
        <f>'LDC Info'!$E$14 &amp; B636</f>
        <v>Hydro Ottawa Limited1920</v>
      </c>
      <c r="S636" s="6"/>
      <c r="T636" s="6"/>
      <c r="U636" s="6"/>
      <c r="V636" s="6"/>
      <c r="W636" s="6"/>
      <c r="X636" s="6"/>
      <c r="Y636" s="6"/>
      <c r="Z636" s="6"/>
    </row>
    <row r="637" spans="1:26" ht="12.75" hidden="1" customHeight="1">
      <c r="A637" s="177">
        <v>45</v>
      </c>
      <c r="B637" s="177">
        <v>1920</v>
      </c>
      <c r="C637" s="202" t="s">
        <v>341</v>
      </c>
      <c r="D637" s="203">
        <f t="shared" si="118"/>
        <v>0</v>
      </c>
      <c r="E637" s="204"/>
      <c r="F637" s="204"/>
      <c r="G637" s="203">
        <f t="shared" si="119"/>
        <v>0</v>
      </c>
      <c r="H637" s="203">
        <v>0</v>
      </c>
      <c r="I637" s="206"/>
      <c r="J637" s="205">
        <f t="shared" si="120"/>
        <v>0</v>
      </c>
      <c r="K637" s="204"/>
      <c r="L637" s="204"/>
      <c r="M637" s="203">
        <f t="shared" si="121"/>
        <v>0</v>
      </c>
      <c r="N637" s="203">
        <f t="shared" si="122"/>
        <v>0</v>
      </c>
      <c r="O637" s="6"/>
      <c r="P637" s="6"/>
      <c r="Q637" s="6"/>
      <c r="R637" s="6" t="str">
        <f>'LDC Info'!$E$14 &amp; B637</f>
        <v>Hydro Ottawa Limited1920</v>
      </c>
      <c r="S637" s="6"/>
      <c r="T637" s="6"/>
      <c r="U637" s="6"/>
      <c r="V637" s="6"/>
      <c r="W637" s="6"/>
      <c r="X637" s="6"/>
      <c r="Y637" s="6"/>
      <c r="Z637" s="6"/>
    </row>
    <row r="638" spans="1:26" ht="12.75" hidden="1" customHeight="1">
      <c r="A638" s="177">
        <v>50</v>
      </c>
      <c r="B638" s="177">
        <v>1920</v>
      </c>
      <c r="C638" s="202" t="s">
        <v>342</v>
      </c>
      <c r="D638" s="203">
        <f t="shared" si="118"/>
        <v>44934813.289999999</v>
      </c>
      <c r="E638" s="204"/>
      <c r="F638" s="204"/>
      <c r="G638" s="203">
        <f t="shared" si="119"/>
        <v>44934813.289999999</v>
      </c>
      <c r="H638" s="203">
        <v>0</v>
      </c>
      <c r="I638" s="206"/>
      <c r="J638" s="205">
        <f t="shared" si="120"/>
        <v>-30351434.019999996</v>
      </c>
      <c r="K638" s="204"/>
      <c r="L638" s="204"/>
      <c r="M638" s="203">
        <f t="shared" si="121"/>
        <v>-30351434.019999996</v>
      </c>
      <c r="N638" s="203">
        <f t="shared" si="122"/>
        <v>14583379.270000003</v>
      </c>
      <c r="O638" s="6"/>
      <c r="P638" s="6"/>
      <c r="Q638" s="6"/>
      <c r="R638" s="6" t="str">
        <f>'LDC Info'!$E$14 &amp; B638</f>
        <v>Hydro Ottawa Limited1920</v>
      </c>
      <c r="S638" s="6"/>
      <c r="T638" s="6"/>
      <c r="U638" s="6"/>
      <c r="V638" s="6"/>
      <c r="W638" s="6"/>
      <c r="X638" s="6"/>
      <c r="Y638" s="6"/>
      <c r="Z638" s="6"/>
    </row>
    <row r="639" spans="1:26" ht="12.75" hidden="1" customHeight="1">
      <c r="A639" s="177">
        <v>10</v>
      </c>
      <c r="B639" s="177">
        <v>1930</v>
      </c>
      <c r="C639" s="202" t="s">
        <v>343</v>
      </c>
      <c r="D639" s="203">
        <f t="shared" si="118"/>
        <v>67950030.640000001</v>
      </c>
      <c r="E639" s="204"/>
      <c r="F639" s="204"/>
      <c r="G639" s="203">
        <f t="shared" si="119"/>
        <v>67950030.640000001</v>
      </c>
      <c r="H639" s="203">
        <v>0</v>
      </c>
      <c r="I639" s="206"/>
      <c r="J639" s="205">
        <f t="shared" si="120"/>
        <v>-33955036.820000008</v>
      </c>
      <c r="K639" s="204"/>
      <c r="L639" s="204"/>
      <c r="M639" s="203">
        <f t="shared" si="121"/>
        <v>-33955036.820000008</v>
      </c>
      <c r="N639" s="203">
        <f t="shared" si="122"/>
        <v>33994993.819999993</v>
      </c>
      <c r="O639" s="6"/>
      <c r="P639" s="6"/>
      <c r="Q639" s="6"/>
      <c r="R639" s="6" t="str">
        <f>'LDC Info'!$E$14 &amp; B639</f>
        <v>Hydro Ottawa Limited1930</v>
      </c>
      <c r="S639" s="6"/>
      <c r="T639" s="6"/>
      <c r="U639" s="6"/>
      <c r="V639" s="6"/>
      <c r="W639" s="6"/>
      <c r="X639" s="6"/>
      <c r="Y639" s="6"/>
      <c r="Z639" s="6"/>
    </row>
    <row r="640" spans="1:26" ht="12.75" hidden="1" customHeight="1">
      <c r="A640" s="177">
        <v>8</v>
      </c>
      <c r="B640" s="177">
        <v>1935</v>
      </c>
      <c r="C640" s="202" t="s">
        <v>344</v>
      </c>
      <c r="D640" s="203">
        <f t="shared" si="118"/>
        <v>696752</v>
      </c>
      <c r="E640" s="204"/>
      <c r="F640" s="204"/>
      <c r="G640" s="203">
        <f t="shared" si="119"/>
        <v>696752</v>
      </c>
      <c r="H640" s="203">
        <v>0</v>
      </c>
      <c r="I640" s="206"/>
      <c r="J640" s="205">
        <f t="shared" si="120"/>
        <v>-687234.58000000007</v>
      </c>
      <c r="K640" s="204"/>
      <c r="L640" s="204"/>
      <c r="M640" s="203">
        <f t="shared" si="121"/>
        <v>-687234.58000000007</v>
      </c>
      <c r="N640" s="203">
        <f t="shared" si="122"/>
        <v>9517.4199999999255</v>
      </c>
      <c r="O640" s="6"/>
      <c r="P640" s="6"/>
      <c r="Q640" s="6"/>
      <c r="R640" s="6" t="str">
        <f>'LDC Info'!$E$14 &amp; B640</f>
        <v>Hydro Ottawa Limited1935</v>
      </c>
      <c r="S640" s="6"/>
      <c r="T640" s="6"/>
      <c r="U640" s="6"/>
      <c r="V640" s="6"/>
      <c r="W640" s="6"/>
      <c r="X640" s="6"/>
      <c r="Y640" s="6"/>
      <c r="Z640" s="6"/>
    </row>
    <row r="641" spans="1:26" ht="12.75" hidden="1" customHeight="1">
      <c r="A641" s="177">
        <v>8</v>
      </c>
      <c r="B641" s="177">
        <v>1940</v>
      </c>
      <c r="C641" s="202" t="s">
        <v>345</v>
      </c>
      <c r="D641" s="203">
        <f t="shared" si="118"/>
        <v>13768559.76</v>
      </c>
      <c r="E641" s="204"/>
      <c r="F641" s="204"/>
      <c r="G641" s="203">
        <f t="shared" si="119"/>
        <v>13768559.76</v>
      </c>
      <c r="H641" s="203">
        <v>0</v>
      </c>
      <c r="I641" s="206"/>
      <c r="J641" s="205">
        <f t="shared" si="120"/>
        <v>-7953104.1099999994</v>
      </c>
      <c r="K641" s="204"/>
      <c r="L641" s="204"/>
      <c r="M641" s="203">
        <f t="shared" si="121"/>
        <v>-7953104.1099999994</v>
      </c>
      <c r="N641" s="203">
        <f t="shared" si="122"/>
        <v>5815455.6500000004</v>
      </c>
      <c r="O641" s="6"/>
      <c r="P641" s="6"/>
      <c r="Q641" s="6"/>
      <c r="R641" s="6" t="str">
        <f>'LDC Info'!$E$14 &amp; B641</f>
        <v>Hydro Ottawa Limited1940</v>
      </c>
      <c r="S641" s="6"/>
      <c r="T641" s="6"/>
      <c r="U641" s="6"/>
      <c r="V641" s="6"/>
      <c r="W641" s="6"/>
      <c r="X641" s="6"/>
      <c r="Y641" s="6"/>
      <c r="Z641" s="6"/>
    </row>
    <row r="642" spans="1:26" ht="12.75" hidden="1" customHeight="1">
      <c r="A642" s="177">
        <v>8</v>
      </c>
      <c r="B642" s="177">
        <v>1945</v>
      </c>
      <c r="C642" s="202" t="s">
        <v>346</v>
      </c>
      <c r="D642" s="203">
        <f t="shared" si="118"/>
        <v>359467</v>
      </c>
      <c r="E642" s="204"/>
      <c r="F642" s="204"/>
      <c r="G642" s="203">
        <f t="shared" si="119"/>
        <v>359467</v>
      </c>
      <c r="H642" s="203">
        <v>0</v>
      </c>
      <c r="I642" s="206"/>
      <c r="J642" s="205">
        <f t="shared" si="120"/>
        <v>-276967.23</v>
      </c>
      <c r="K642" s="204"/>
      <c r="L642" s="204"/>
      <c r="M642" s="203">
        <f t="shared" si="121"/>
        <v>-276967.23</v>
      </c>
      <c r="N642" s="203">
        <f t="shared" si="122"/>
        <v>82499.770000000019</v>
      </c>
      <c r="O642" s="6"/>
      <c r="P642" s="6"/>
      <c r="Q642" s="6"/>
      <c r="R642" s="6" t="str">
        <f>'LDC Info'!$E$14 &amp; B642</f>
        <v>Hydro Ottawa Limited1945</v>
      </c>
      <c r="S642" s="6"/>
      <c r="T642" s="6"/>
      <c r="U642" s="6"/>
      <c r="V642" s="6"/>
      <c r="W642" s="6"/>
      <c r="X642" s="6"/>
      <c r="Y642" s="6"/>
      <c r="Z642" s="6"/>
    </row>
    <row r="643" spans="1:26" ht="12.75" hidden="1" customHeight="1">
      <c r="A643" s="177">
        <v>8</v>
      </c>
      <c r="B643" s="177">
        <v>1950</v>
      </c>
      <c r="C643" s="202" t="s">
        <v>347</v>
      </c>
      <c r="D643" s="203">
        <f t="shared" si="118"/>
        <v>5553500.3199999994</v>
      </c>
      <c r="E643" s="204"/>
      <c r="F643" s="204"/>
      <c r="G643" s="203">
        <f t="shared" si="119"/>
        <v>5553500.3199999994</v>
      </c>
      <c r="H643" s="203">
        <v>0</v>
      </c>
      <c r="I643" s="206"/>
      <c r="J643" s="205">
        <f t="shared" si="120"/>
        <v>-2253097.27</v>
      </c>
      <c r="K643" s="204"/>
      <c r="L643" s="204"/>
      <c r="M643" s="203">
        <f t="shared" si="121"/>
        <v>-2253097.27</v>
      </c>
      <c r="N643" s="203">
        <f t="shared" si="122"/>
        <v>3300403.0499999993</v>
      </c>
      <c r="O643" s="6"/>
      <c r="P643" s="6"/>
      <c r="Q643" s="6"/>
      <c r="R643" s="6" t="str">
        <f>'LDC Info'!$E$14 &amp; B643</f>
        <v>Hydro Ottawa Limited1950</v>
      </c>
      <c r="S643" s="6"/>
      <c r="T643" s="6"/>
      <c r="U643" s="6"/>
      <c r="V643" s="6"/>
      <c r="W643" s="6"/>
      <c r="X643" s="6"/>
      <c r="Y643" s="6"/>
      <c r="Z643" s="6"/>
    </row>
    <row r="644" spans="1:26" ht="12.75" hidden="1" customHeight="1">
      <c r="A644" s="177">
        <v>8</v>
      </c>
      <c r="B644" s="177">
        <v>1955</v>
      </c>
      <c r="C644" s="202" t="s">
        <v>348</v>
      </c>
      <c r="D644" s="203">
        <f t="shared" si="118"/>
        <v>32574870.989999998</v>
      </c>
      <c r="E644" s="204"/>
      <c r="F644" s="204"/>
      <c r="G644" s="203">
        <f t="shared" si="119"/>
        <v>32574870.989999998</v>
      </c>
      <c r="H644" s="203">
        <v>0</v>
      </c>
      <c r="I644" s="206"/>
      <c r="J644" s="205">
        <f t="shared" si="120"/>
        <v>-16587779.18</v>
      </c>
      <c r="K644" s="204"/>
      <c r="L644" s="204"/>
      <c r="M644" s="203">
        <f t="shared" si="121"/>
        <v>-16587779.18</v>
      </c>
      <c r="N644" s="203">
        <f t="shared" si="122"/>
        <v>15987091.809999999</v>
      </c>
      <c r="O644" s="6"/>
      <c r="P644" s="6"/>
      <c r="Q644" s="6"/>
      <c r="R644" s="6" t="str">
        <f>'LDC Info'!$E$14 &amp; B644</f>
        <v>Hydro Ottawa Limited1955</v>
      </c>
      <c r="S644" s="6"/>
      <c r="T644" s="6"/>
      <c r="U644" s="6"/>
      <c r="V644" s="6"/>
      <c r="W644" s="6"/>
      <c r="X644" s="6"/>
      <c r="Y644" s="6"/>
      <c r="Z644" s="6"/>
    </row>
    <row r="645" spans="1:26" ht="12.75" hidden="1" customHeight="1">
      <c r="A645" s="177">
        <v>8</v>
      </c>
      <c r="B645" s="177">
        <v>1955</v>
      </c>
      <c r="C645" s="202" t="s">
        <v>349</v>
      </c>
      <c r="D645" s="203">
        <f t="shared" si="118"/>
        <v>0</v>
      </c>
      <c r="E645" s="204"/>
      <c r="F645" s="204"/>
      <c r="G645" s="203">
        <f t="shared" si="119"/>
        <v>0</v>
      </c>
      <c r="H645" s="203">
        <v>0</v>
      </c>
      <c r="I645" s="206"/>
      <c r="J645" s="205">
        <f t="shared" si="120"/>
        <v>0</v>
      </c>
      <c r="K645" s="204"/>
      <c r="L645" s="204"/>
      <c r="M645" s="203">
        <f t="shared" si="121"/>
        <v>0</v>
      </c>
      <c r="N645" s="203">
        <f t="shared" si="122"/>
        <v>0</v>
      </c>
      <c r="O645" s="6"/>
      <c r="P645" s="6"/>
      <c r="Q645" s="6"/>
      <c r="R645" s="6" t="str">
        <f>'LDC Info'!$E$14 &amp; B645</f>
        <v>Hydro Ottawa Limited1955</v>
      </c>
      <c r="S645" s="6"/>
      <c r="T645" s="6"/>
      <c r="U645" s="6"/>
      <c r="V645" s="6"/>
      <c r="W645" s="6"/>
      <c r="X645" s="6"/>
      <c r="Y645" s="6"/>
      <c r="Z645" s="6"/>
    </row>
    <row r="646" spans="1:26" ht="12.75" hidden="1" customHeight="1">
      <c r="A646" s="177">
        <v>8</v>
      </c>
      <c r="B646" s="177">
        <v>1960</v>
      </c>
      <c r="C646" s="202" t="s">
        <v>350</v>
      </c>
      <c r="D646" s="203">
        <f t="shared" si="118"/>
        <v>992120.8</v>
      </c>
      <c r="E646" s="204"/>
      <c r="F646" s="204"/>
      <c r="G646" s="203">
        <f t="shared" si="119"/>
        <v>992120.8</v>
      </c>
      <c r="H646" s="203">
        <v>0</v>
      </c>
      <c r="I646" s="206"/>
      <c r="J646" s="205">
        <f t="shared" si="120"/>
        <v>-442250.14</v>
      </c>
      <c r="K646" s="204"/>
      <c r="L646" s="204"/>
      <c r="M646" s="203">
        <f t="shared" si="121"/>
        <v>-442250.14</v>
      </c>
      <c r="N646" s="203">
        <f t="shared" si="122"/>
        <v>549870.66</v>
      </c>
      <c r="O646" s="6"/>
      <c r="P646" s="6"/>
      <c r="Q646" s="6"/>
      <c r="R646" s="6" t="str">
        <f>'LDC Info'!$E$14 &amp; B646</f>
        <v>Hydro Ottawa Limited1960</v>
      </c>
      <c r="S646" s="6"/>
      <c r="T646" s="6"/>
      <c r="U646" s="6"/>
      <c r="V646" s="6"/>
      <c r="W646" s="6"/>
      <c r="X646" s="6"/>
      <c r="Y646" s="6"/>
      <c r="Z646" s="6"/>
    </row>
    <row r="647" spans="1:26" ht="12.75" hidden="1" customHeight="1">
      <c r="A647" s="160">
        <v>47</v>
      </c>
      <c r="B647" s="177">
        <v>1970</v>
      </c>
      <c r="C647" s="202" t="s">
        <v>351</v>
      </c>
      <c r="D647" s="203">
        <f t="shared" si="118"/>
        <v>0</v>
      </c>
      <c r="E647" s="204"/>
      <c r="F647" s="204"/>
      <c r="G647" s="203">
        <f t="shared" si="119"/>
        <v>0</v>
      </c>
      <c r="H647" s="203">
        <v>0</v>
      </c>
      <c r="I647" s="206"/>
      <c r="J647" s="205">
        <f t="shared" si="120"/>
        <v>0</v>
      </c>
      <c r="K647" s="204"/>
      <c r="L647" s="204"/>
      <c r="M647" s="203">
        <f t="shared" si="121"/>
        <v>0</v>
      </c>
      <c r="N647" s="203">
        <f t="shared" si="122"/>
        <v>0</v>
      </c>
      <c r="O647" s="6"/>
      <c r="P647" s="6"/>
      <c r="Q647" s="6"/>
      <c r="R647" s="6" t="str">
        <f>'LDC Info'!$E$14 &amp; B647</f>
        <v>Hydro Ottawa Limited1970</v>
      </c>
      <c r="S647" s="6"/>
      <c r="T647" s="6"/>
      <c r="U647" s="6"/>
      <c r="V647" s="6"/>
      <c r="W647" s="6"/>
      <c r="X647" s="6"/>
      <c r="Y647" s="6"/>
      <c r="Z647" s="6"/>
    </row>
    <row r="648" spans="1:26" ht="12.75" hidden="1" customHeight="1">
      <c r="A648" s="177">
        <v>47</v>
      </c>
      <c r="B648" s="177">
        <v>1975</v>
      </c>
      <c r="C648" s="202" t="s">
        <v>352</v>
      </c>
      <c r="D648" s="203">
        <f t="shared" si="118"/>
        <v>0</v>
      </c>
      <c r="E648" s="204"/>
      <c r="F648" s="204"/>
      <c r="G648" s="203">
        <f t="shared" si="119"/>
        <v>0</v>
      </c>
      <c r="H648" s="203">
        <v>0</v>
      </c>
      <c r="I648" s="206"/>
      <c r="J648" s="205">
        <f t="shared" si="120"/>
        <v>0</v>
      </c>
      <c r="K648" s="204"/>
      <c r="L648" s="204"/>
      <c r="M648" s="203">
        <f t="shared" si="121"/>
        <v>0</v>
      </c>
      <c r="N648" s="203">
        <f t="shared" si="122"/>
        <v>0</v>
      </c>
      <c r="O648" s="6"/>
      <c r="P648" s="6"/>
      <c r="Q648" s="6"/>
      <c r="R648" s="6" t="str">
        <f>'LDC Info'!$E$14 &amp; B648</f>
        <v>Hydro Ottawa Limited1975</v>
      </c>
      <c r="S648" s="6"/>
      <c r="T648" s="6"/>
      <c r="U648" s="6"/>
      <c r="V648" s="6"/>
      <c r="W648" s="6"/>
      <c r="X648" s="6"/>
      <c r="Y648" s="6"/>
      <c r="Z648" s="6"/>
    </row>
    <row r="649" spans="1:26" ht="12.75" hidden="1" customHeight="1">
      <c r="A649" s="177">
        <v>47</v>
      </c>
      <c r="B649" s="177">
        <v>1980</v>
      </c>
      <c r="C649" s="202" t="s">
        <v>353</v>
      </c>
      <c r="D649" s="203">
        <f t="shared" si="118"/>
        <v>44743797.499999993</v>
      </c>
      <c r="E649" s="204"/>
      <c r="F649" s="204"/>
      <c r="G649" s="203">
        <f t="shared" si="119"/>
        <v>44743797.499999993</v>
      </c>
      <c r="H649" s="203">
        <v>0</v>
      </c>
      <c r="I649" s="206"/>
      <c r="J649" s="205">
        <f t="shared" si="120"/>
        <v>-23696481.619999997</v>
      </c>
      <c r="K649" s="204"/>
      <c r="L649" s="204"/>
      <c r="M649" s="203">
        <f t="shared" si="121"/>
        <v>-23696481.619999997</v>
      </c>
      <c r="N649" s="203">
        <f t="shared" si="122"/>
        <v>21047315.879999995</v>
      </c>
      <c r="O649" s="6"/>
      <c r="P649" s="6"/>
      <c r="Q649" s="6"/>
      <c r="R649" s="6" t="str">
        <f>'LDC Info'!$E$14 &amp; B649</f>
        <v>Hydro Ottawa Limited1980</v>
      </c>
      <c r="S649" s="6"/>
      <c r="T649" s="6"/>
      <c r="U649" s="6"/>
      <c r="V649" s="6"/>
      <c r="W649" s="6"/>
      <c r="X649" s="6"/>
      <c r="Y649" s="6"/>
      <c r="Z649" s="6"/>
    </row>
    <row r="650" spans="1:26" ht="12.75" hidden="1" customHeight="1">
      <c r="A650" s="177">
        <v>47</v>
      </c>
      <c r="B650" s="177">
        <v>1985</v>
      </c>
      <c r="C650" s="202" t="s">
        <v>354</v>
      </c>
      <c r="D650" s="203">
        <f t="shared" si="118"/>
        <v>900</v>
      </c>
      <c r="E650" s="204"/>
      <c r="F650" s="204"/>
      <c r="G650" s="203">
        <f t="shared" si="119"/>
        <v>900</v>
      </c>
      <c r="H650" s="203">
        <v>0</v>
      </c>
      <c r="I650" s="206"/>
      <c r="J650" s="205">
        <f t="shared" si="120"/>
        <v>-900</v>
      </c>
      <c r="K650" s="204"/>
      <c r="L650" s="204"/>
      <c r="M650" s="203">
        <f t="shared" si="121"/>
        <v>-900</v>
      </c>
      <c r="N650" s="203">
        <f t="shared" si="122"/>
        <v>0</v>
      </c>
      <c r="O650" s="6"/>
      <c r="P650" s="6"/>
      <c r="Q650" s="6"/>
      <c r="R650" s="6" t="str">
        <f>'LDC Info'!$E$14 &amp; B650</f>
        <v>Hydro Ottawa Limited1985</v>
      </c>
      <c r="S650" s="6"/>
      <c r="T650" s="6"/>
      <c r="U650" s="6"/>
      <c r="V650" s="6"/>
      <c r="W650" s="6"/>
      <c r="X650" s="6"/>
      <c r="Y650" s="6"/>
      <c r="Z650" s="6"/>
    </row>
    <row r="651" spans="1:26" ht="12.75" hidden="1" customHeight="1">
      <c r="A651" s="160">
        <v>47</v>
      </c>
      <c r="B651" s="177">
        <v>1990</v>
      </c>
      <c r="C651" s="207" t="s">
        <v>355</v>
      </c>
      <c r="D651" s="203">
        <f t="shared" si="118"/>
        <v>0</v>
      </c>
      <c r="E651" s="204"/>
      <c r="F651" s="204"/>
      <c r="G651" s="203">
        <f t="shared" si="119"/>
        <v>0</v>
      </c>
      <c r="H651" s="203">
        <v>0</v>
      </c>
      <c r="I651" s="206"/>
      <c r="J651" s="205">
        <f t="shared" si="120"/>
        <v>0</v>
      </c>
      <c r="K651" s="204"/>
      <c r="L651" s="204"/>
      <c r="M651" s="203">
        <f t="shared" si="121"/>
        <v>0</v>
      </c>
      <c r="N651" s="203">
        <f t="shared" si="122"/>
        <v>0</v>
      </c>
      <c r="O651" s="6"/>
      <c r="P651" s="6"/>
      <c r="Q651" s="6"/>
      <c r="R651" s="6" t="str">
        <f>'LDC Info'!$E$14 &amp; B651</f>
        <v>Hydro Ottawa Limited1990</v>
      </c>
      <c r="S651" s="6"/>
      <c r="T651" s="6"/>
      <c r="U651" s="6"/>
      <c r="V651" s="6"/>
      <c r="W651" s="6"/>
      <c r="X651" s="6"/>
      <c r="Y651" s="6"/>
      <c r="Z651" s="6"/>
    </row>
    <row r="652" spans="1:26" ht="12.75" hidden="1" customHeight="1">
      <c r="A652" s="177">
        <v>47</v>
      </c>
      <c r="B652" s="177">
        <v>1995</v>
      </c>
      <c r="C652" s="202" t="s">
        <v>356</v>
      </c>
      <c r="D652" s="203">
        <f t="shared" si="118"/>
        <v>0</v>
      </c>
      <c r="E652" s="204"/>
      <c r="F652" s="204"/>
      <c r="G652" s="203">
        <f t="shared" si="119"/>
        <v>0</v>
      </c>
      <c r="H652" s="203">
        <v>0</v>
      </c>
      <c r="I652" s="206"/>
      <c r="J652" s="205">
        <f t="shared" si="120"/>
        <v>0</v>
      </c>
      <c r="K652" s="204"/>
      <c r="L652" s="204"/>
      <c r="M652" s="203">
        <f t="shared" si="121"/>
        <v>0</v>
      </c>
      <c r="N652" s="203">
        <f t="shared" si="122"/>
        <v>0</v>
      </c>
      <c r="O652" s="6"/>
      <c r="P652" s="6"/>
      <c r="Q652" s="6"/>
      <c r="R652" s="6" t="str">
        <f>'LDC Info'!$E$14 &amp; B652</f>
        <v>Hydro Ottawa Limited1995</v>
      </c>
      <c r="S652" s="6"/>
      <c r="T652" s="6"/>
      <c r="U652" s="6"/>
      <c r="V652" s="6"/>
      <c r="W652" s="6"/>
      <c r="X652" s="6"/>
      <c r="Y652" s="6"/>
      <c r="Z652" s="6"/>
    </row>
    <row r="653" spans="1:26" ht="12.75" hidden="1" customHeight="1">
      <c r="A653" s="177">
        <v>47</v>
      </c>
      <c r="B653" s="177">
        <v>2440</v>
      </c>
      <c r="C653" s="202" t="s">
        <v>491</v>
      </c>
      <c r="D653" s="203">
        <f t="shared" si="118"/>
        <v>-727928302.2299999</v>
      </c>
      <c r="E653" s="204"/>
      <c r="F653" s="204"/>
      <c r="G653" s="203">
        <f t="shared" si="119"/>
        <v>-727928302.2299999</v>
      </c>
      <c r="H653" s="203">
        <v>0</v>
      </c>
      <c r="I653" s="6"/>
      <c r="J653" s="205">
        <f t="shared" si="120"/>
        <v>138465674.96000001</v>
      </c>
      <c r="K653" s="204"/>
      <c r="L653" s="204"/>
      <c r="M653" s="203">
        <f t="shared" si="121"/>
        <v>138465674.96000001</v>
      </c>
      <c r="N653" s="203">
        <f t="shared" si="122"/>
        <v>-589462627.26999986</v>
      </c>
      <c r="O653" s="6"/>
      <c r="P653" s="6"/>
      <c r="Q653" s="6"/>
      <c r="R653" s="6" t="str">
        <f>'LDC Info'!$E$14 &amp; B653</f>
        <v>Hydro Ottawa Limited2440</v>
      </c>
      <c r="S653" s="6"/>
      <c r="T653" s="6"/>
      <c r="U653" s="6"/>
      <c r="V653" s="6"/>
      <c r="W653" s="6"/>
      <c r="X653" s="6"/>
      <c r="Y653" s="6"/>
      <c r="Z653" s="6"/>
    </row>
    <row r="654" spans="1:26" ht="12.75" hidden="1" customHeight="1">
      <c r="A654" s="184"/>
      <c r="B654" s="184">
        <v>2005</v>
      </c>
      <c r="C654" s="2" t="s">
        <v>492</v>
      </c>
      <c r="D654" s="203">
        <f t="shared" si="118"/>
        <v>0</v>
      </c>
      <c r="E654" s="208"/>
      <c r="F654" s="208"/>
      <c r="G654" s="203">
        <f t="shared" si="119"/>
        <v>0</v>
      </c>
      <c r="H654" s="203">
        <v>0</v>
      </c>
      <c r="I654" s="6"/>
      <c r="J654" s="205">
        <f t="shared" si="120"/>
        <v>0</v>
      </c>
      <c r="K654" s="208"/>
      <c r="L654" s="208"/>
      <c r="M654" s="203">
        <f t="shared" si="121"/>
        <v>0</v>
      </c>
      <c r="N654" s="203">
        <f t="shared" si="122"/>
        <v>0</v>
      </c>
      <c r="O654" s="6"/>
      <c r="P654" s="6"/>
      <c r="Q654" s="6"/>
      <c r="R654" s="6" t="str">
        <f>'LDC Info'!$E$14 &amp; B654</f>
        <v>Hydro Ottawa Limited2005</v>
      </c>
      <c r="S654" s="6"/>
      <c r="T654" s="6"/>
      <c r="U654" s="6"/>
      <c r="V654" s="6"/>
      <c r="W654" s="6"/>
      <c r="X654" s="6"/>
      <c r="Y654" s="6"/>
      <c r="Z654" s="6"/>
    </row>
    <row r="655" spans="1:26" ht="12.75" hidden="1" customHeight="1">
      <c r="A655" s="184"/>
      <c r="B655" s="184"/>
      <c r="C655" s="209" t="s">
        <v>114</v>
      </c>
      <c r="D655" s="210">
        <f t="shared" ref="D655:H655" si="123">SUM(D614:D654)</f>
        <v>3164323942.8400002</v>
      </c>
      <c r="E655" s="210">
        <f t="shared" si="123"/>
        <v>0</v>
      </c>
      <c r="F655" s="210">
        <f t="shared" si="123"/>
        <v>0</v>
      </c>
      <c r="G655" s="210">
        <f t="shared" si="123"/>
        <v>3164323942.8400002</v>
      </c>
      <c r="H655" s="210">
        <f t="shared" si="123"/>
        <v>0</v>
      </c>
      <c r="I655" s="210"/>
      <c r="J655" s="210">
        <f t="shared" ref="J655:N655" si="124">SUM(J614:J654)</f>
        <v>-935265221.65999997</v>
      </c>
      <c r="K655" s="210">
        <f t="shared" si="124"/>
        <v>0</v>
      </c>
      <c r="L655" s="210">
        <f t="shared" si="124"/>
        <v>0</v>
      </c>
      <c r="M655" s="210">
        <f t="shared" si="124"/>
        <v>-935265221.65999997</v>
      </c>
      <c r="N655" s="210">
        <f t="shared" si="124"/>
        <v>2229058721.1799998</v>
      </c>
      <c r="O655" s="6"/>
      <c r="P655" s="6"/>
      <c r="Q655" s="6"/>
      <c r="R655" s="6"/>
      <c r="S655" s="6"/>
      <c r="T655" s="6"/>
      <c r="U655" s="6"/>
      <c r="V655" s="6"/>
      <c r="W655" s="6"/>
      <c r="X655" s="6"/>
      <c r="Y655" s="6"/>
      <c r="Z655" s="6"/>
    </row>
    <row r="656" spans="1:26" ht="12.75" hidden="1" customHeight="1">
      <c r="A656" s="184"/>
      <c r="B656" s="184"/>
      <c r="C656" s="211" t="s">
        <v>493</v>
      </c>
      <c r="D656" s="208"/>
      <c r="E656" s="208"/>
      <c r="F656" s="208"/>
      <c r="G656" s="203">
        <f t="shared" ref="G656:G657" si="125">D656+E656+F656</f>
        <v>0</v>
      </c>
      <c r="H656" s="203"/>
      <c r="I656" s="6"/>
      <c r="J656" s="208"/>
      <c r="K656" s="208"/>
      <c r="L656" s="208"/>
      <c r="M656" s="203">
        <f t="shared" ref="M656:M657" si="126">J656+K656+L656</f>
        <v>0</v>
      </c>
      <c r="N656" s="203">
        <f t="shared" ref="N656:N657" si="127">G656+M656</f>
        <v>0</v>
      </c>
      <c r="O656" s="6"/>
      <c r="P656" s="6"/>
      <c r="Q656" s="6"/>
      <c r="R656" s="6"/>
      <c r="S656" s="6"/>
      <c r="T656" s="6"/>
      <c r="U656" s="6"/>
      <c r="V656" s="6"/>
      <c r="W656" s="6"/>
      <c r="X656" s="6"/>
      <c r="Y656" s="6"/>
      <c r="Z656" s="6"/>
    </row>
    <row r="657" spans="1:26" ht="12.75" hidden="1" customHeight="1">
      <c r="A657" s="184"/>
      <c r="B657" s="184"/>
      <c r="C657" s="212" t="s">
        <v>494</v>
      </c>
      <c r="D657" s="208"/>
      <c r="E657" s="208"/>
      <c r="F657" s="208"/>
      <c r="G657" s="203">
        <f t="shared" si="125"/>
        <v>0</v>
      </c>
      <c r="H657" s="203"/>
      <c r="I657" s="6"/>
      <c r="J657" s="208"/>
      <c r="K657" s="208"/>
      <c r="L657" s="208"/>
      <c r="M657" s="203">
        <f t="shared" si="126"/>
        <v>0</v>
      </c>
      <c r="N657" s="203">
        <f t="shared" si="127"/>
        <v>0</v>
      </c>
      <c r="O657" s="6"/>
      <c r="P657" s="6"/>
      <c r="Q657" s="6"/>
      <c r="R657" s="6"/>
      <c r="S657" s="6"/>
      <c r="T657" s="6"/>
      <c r="U657" s="6"/>
      <c r="V657" s="6"/>
      <c r="W657" s="6"/>
      <c r="X657" s="6"/>
      <c r="Y657" s="6"/>
      <c r="Z657" s="6"/>
    </row>
    <row r="658" spans="1:26" ht="12.75" hidden="1" customHeight="1">
      <c r="A658" s="184"/>
      <c r="B658" s="184"/>
      <c r="C658" s="209" t="s">
        <v>361</v>
      </c>
      <c r="D658" s="210">
        <f t="shared" ref="D658:G658" si="128">SUM(D655:D657)</f>
        <v>3164323942.8400002</v>
      </c>
      <c r="E658" s="210">
        <f t="shared" si="128"/>
        <v>0</v>
      </c>
      <c r="F658" s="210">
        <f t="shared" si="128"/>
        <v>0</v>
      </c>
      <c r="G658" s="210">
        <f t="shared" si="128"/>
        <v>3164323942.8400002</v>
      </c>
      <c r="H658" s="203"/>
      <c r="I658" s="210"/>
      <c r="J658" s="210">
        <f t="shared" ref="J658:N658" si="129">SUM(J655:J657)</f>
        <v>-935265221.65999997</v>
      </c>
      <c r="K658" s="210">
        <f t="shared" si="129"/>
        <v>0</v>
      </c>
      <c r="L658" s="210">
        <f t="shared" si="129"/>
        <v>0</v>
      </c>
      <c r="M658" s="210">
        <f t="shared" si="129"/>
        <v>-935265221.65999997</v>
      </c>
      <c r="N658" s="210">
        <f t="shared" si="129"/>
        <v>2229058721.1799998</v>
      </c>
      <c r="O658" s="6"/>
      <c r="P658" s="6"/>
      <c r="Q658" s="6"/>
      <c r="R658" s="6"/>
      <c r="S658" s="6"/>
      <c r="T658" s="6"/>
      <c r="U658" s="6"/>
      <c r="V658" s="6"/>
      <c r="W658" s="6"/>
      <c r="X658" s="6"/>
      <c r="Y658" s="6"/>
      <c r="Z658" s="6"/>
    </row>
    <row r="659" spans="1:26" ht="12.75" hidden="1" customHeight="1">
      <c r="A659" s="184"/>
      <c r="B659" s="184"/>
      <c r="C659" s="193" t="s">
        <v>362</v>
      </c>
      <c r="D659" s="204"/>
      <c r="E659" s="204"/>
      <c r="F659" s="204"/>
      <c r="G659" s="203">
        <f>D659+E659+F659</f>
        <v>0</v>
      </c>
      <c r="H659" s="203">
        <v>0</v>
      </c>
      <c r="I659" s="206"/>
      <c r="J659" s="6"/>
      <c r="K659" s="6"/>
      <c r="L659" s="6"/>
      <c r="M659" s="203">
        <f>J659+K659+L659</f>
        <v>0</v>
      </c>
      <c r="N659" s="203">
        <f>G659+M659</f>
        <v>0</v>
      </c>
      <c r="O659" s="6"/>
      <c r="P659" s="6"/>
      <c r="Q659" s="6"/>
      <c r="R659" s="6"/>
      <c r="S659" s="6"/>
      <c r="T659" s="6"/>
      <c r="U659" s="6"/>
      <c r="V659" s="6"/>
      <c r="W659" s="6"/>
      <c r="X659" s="6"/>
      <c r="Y659" s="6"/>
      <c r="Z659" s="6"/>
    </row>
    <row r="660" spans="1:26" ht="12.75" hidden="1" customHeight="1">
      <c r="A660" s="184"/>
      <c r="B660" s="184"/>
      <c r="C660" s="193" t="s">
        <v>363</v>
      </c>
      <c r="D660" s="210">
        <f t="shared" ref="D660:N660" si="130">SUM(D658:D659)</f>
        <v>3164323942.8400002</v>
      </c>
      <c r="E660" s="210">
        <f t="shared" si="130"/>
        <v>0</v>
      </c>
      <c r="F660" s="210">
        <f t="shared" si="130"/>
        <v>0</v>
      </c>
      <c r="G660" s="210">
        <f t="shared" si="130"/>
        <v>3164323942.8400002</v>
      </c>
      <c r="H660" s="210">
        <f t="shared" si="130"/>
        <v>0</v>
      </c>
      <c r="I660" s="210">
        <f t="shared" si="130"/>
        <v>0</v>
      </c>
      <c r="J660" s="210">
        <f t="shared" si="130"/>
        <v>-935265221.65999997</v>
      </c>
      <c r="K660" s="210">
        <f t="shared" si="130"/>
        <v>0</v>
      </c>
      <c r="L660" s="210">
        <f t="shared" si="130"/>
        <v>0</v>
      </c>
      <c r="M660" s="210">
        <f t="shared" si="130"/>
        <v>-935265221.65999997</v>
      </c>
      <c r="N660" s="210">
        <f t="shared" si="130"/>
        <v>2229058721.1799998</v>
      </c>
      <c r="O660" s="6"/>
      <c r="P660" s="6"/>
      <c r="Q660" s="6"/>
      <c r="R660" s="6"/>
      <c r="S660" s="6"/>
      <c r="T660" s="6"/>
      <c r="U660" s="6"/>
      <c r="V660" s="6"/>
      <c r="W660" s="6"/>
      <c r="X660" s="6"/>
      <c r="Y660" s="6"/>
      <c r="Z660" s="6"/>
    </row>
    <row r="661" spans="1:26" ht="12.75" hidden="1" customHeight="1">
      <c r="A661" s="184"/>
      <c r="B661" s="184"/>
      <c r="C661" s="683" t="s">
        <v>495</v>
      </c>
      <c r="D661" s="656"/>
      <c r="E661" s="656"/>
      <c r="F661" s="656"/>
      <c r="G661" s="656"/>
      <c r="H661" s="656"/>
      <c r="I661" s="656"/>
      <c r="J661" s="657"/>
      <c r="K661" s="208"/>
      <c r="L661" s="6"/>
      <c r="M661" s="214"/>
      <c r="N661" s="214"/>
      <c r="O661" s="6"/>
      <c r="P661" s="6"/>
      <c r="Q661" s="6"/>
      <c r="R661" s="6"/>
      <c r="S661" s="6"/>
      <c r="T661" s="6"/>
      <c r="U661" s="6"/>
      <c r="V661" s="6"/>
      <c r="W661" s="6"/>
      <c r="X661" s="6"/>
      <c r="Y661" s="6"/>
      <c r="Z661" s="6"/>
    </row>
    <row r="662" spans="1:26" ht="12.75" hidden="1" customHeight="1">
      <c r="A662" s="184"/>
      <c r="B662" s="184"/>
      <c r="C662" s="683" t="s">
        <v>144</v>
      </c>
      <c r="D662" s="656"/>
      <c r="E662" s="656"/>
      <c r="F662" s="656"/>
      <c r="G662" s="656"/>
      <c r="H662" s="656"/>
      <c r="I662" s="656"/>
      <c r="J662" s="657"/>
      <c r="K662" s="210">
        <f>K660+K661</f>
        <v>0</v>
      </c>
      <c r="L662" s="6"/>
      <c r="M662" s="214"/>
      <c r="N662" s="214"/>
      <c r="O662" s="6"/>
      <c r="P662" s="6"/>
      <c r="Q662" s="6"/>
      <c r="R662" s="6"/>
      <c r="S662" s="6"/>
      <c r="T662" s="6"/>
      <c r="U662" s="6"/>
      <c r="V662" s="6"/>
      <c r="W662" s="6"/>
      <c r="X662" s="6"/>
      <c r="Y662" s="6"/>
      <c r="Z662" s="6"/>
    </row>
    <row r="663" spans="1:26" ht="12.75" hidden="1" customHeight="1">
      <c r="A663" s="160"/>
      <c r="B663" s="160"/>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hidden="1" customHeight="1">
      <c r="A664" s="160"/>
      <c r="B664" s="160"/>
      <c r="C664" s="6"/>
      <c r="D664" s="6"/>
      <c r="E664" s="6"/>
      <c r="F664" s="6"/>
      <c r="G664" s="6"/>
      <c r="H664" s="6"/>
      <c r="I664" s="6"/>
      <c r="J664" s="6" t="s">
        <v>496</v>
      </c>
      <c r="K664" s="6"/>
      <c r="L664" s="6"/>
      <c r="M664" s="6"/>
      <c r="N664" s="6"/>
      <c r="O664" s="6"/>
      <c r="P664" s="6"/>
      <c r="Q664" s="6"/>
      <c r="R664" s="6"/>
      <c r="S664" s="6"/>
      <c r="T664" s="6"/>
      <c r="U664" s="6"/>
      <c r="V664" s="6"/>
      <c r="W664" s="6"/>
      <c r="X664" s="6"/>
      <c r="Y664" s="6"/>
      <c r="Z664" s="6"/>
    </row>
    <row r="665" spans="1:26" ht="12.75" hidden="1" customHeight="1">
      <c r="A665" s="184">
        <v>10</v>
      </c>
      <c r="B665" s="184"/>
      <c r="C665" s="190" t="s">
        <v>366</v>
      </c>
      <c r="D665" s="191"/>
      <c r="E665" s="191"/>
      <c r="F665" s="191"/>
      <c r="G665" s="191"/>
      <c r="H665" s="191"/>
      <c r="I665" s="191"/>
      <c r="J665" s="191" t="s">
        <v>366</v>
      </c>
      <c r="K665" s="191"/>
      <c r="L665" s="192"/>
      <c r="M665" s="6"/>
      <c r="N665" s="6"/>
      <c r="O665" s="6"/>
      <c r="P665" s="6"/>
      <c r="Q665" s="6"/>
      <c r="R665" s="6"/>
      <c r="S665" s="6"/>
      <c r="T665" s="6"/>
      <c r="U665" s="6"/>
      <c r="V665" s="6"/>
      <c r="W665" s="6"/>
      <c r="X665" s="6"/>
      <c r="Y665" s="6"/>
      <c r="Z665" s="6"/>
    </row>
    <row r="666" spans="1:26" ht="12.75" hidden="1" customHeight="1">
      <c r="A666" s="184">
        <v>8</v>
      </c>
      <c r="B666" s="184"/>
      <c r="C666" s="190" t="s">
        <v>344</v>
      </c>
      <c r="D666" s="191"/>
      <c r="E666" s="191"/>
      <c r="F666" s="191"/>
      <c r="G666" s="191"/>
      <c r="H666" s="191"/>
      <c r="I666" s="191"/>
      <c r="J666" s="191" t="s">
        <v>344</v>
      </c>
      <c r="K666" s="191"/>
      <c r="L666" s="192"/>
      <c r="M666" s="6"/>
      <c r="N666" s="6"/>
      <c r="O666" s="6"/>
      <c r="P666" s="6"/>
      <c r="Q666" s="6"/>
      <c r="R666" s="6"/>
      <c r="S666" s="6"/>
      <c r="T666" s="6"/>
      <c r="U666" s="6"/>
      <c r="V666" s="6"/>
      <c r="W666" s="6"/>
      <c r="X666" s="6"/>
      <c r="Y666" s="6"/>
      <c r="Z666" s="6"/>
    </row>
    <row r="667" spans="1:26" ht="12.75" hidden="1" customHeight="1">
      <c r="A667" s="184">
        <v>47</v>
      </c>
      <c r="B667" s="184"/>
      <c r="C667" s="190" t="s">
        <v>367</v>
      </c>
      <c r="D667" s="191"/>
      <c r="E667" s="191"/>
      <c r="F667" s="191"/>
      <c r="G667" s="191"/>
      <c r="H667" s="191"/>
      <c r="I667" s="191"/>
      <c r="J667" s="191" t="s">
        <v>367</v>
      </c>
      <c r="K667" s="191"/>
      <c r="L667" s="192"/>
      <c r="M667" s="6"/>
      <c r="N667" s="6"/>
      <c r="O667" s="6"/>
      <c r="P667" s="6"/>
      <c r="Q667" s="6"/>
      <c r="R667" s="6"/>
      <c r="S667" s="6"/>
      <c r="T667" s="6"/>
      <c r="U667" s="6"/>
      <c r="V667" s="6"/>
      <c r="W667" s="6"/>
      <c r="X667" s="6"/>
      <c r="Y667" s="6"/>
      <c r="Z667" s="6"/>
    </row>
    <row r="668" spans="1:26" ht="12.75" hidden="1" customHeight="1">
      <c r="A668" s="160"/>
      <c r="B668" s="160"/>
      <c r="C668" s="6"/>
      <c r="D668" s="6"/>
      <c r="E668" s="6"/>
      <c r="F668" s="6"/>
      <c r="G668" s="6"/>
      <c r="H668" s="6"/>
      <c r="I668" s="6"/>
      <c r="J668" s="685" t="s">
        <v>368</v>
      </c>
      <c r="K668" s="656"/>
      <c r="L668" s="215">
        <f>K662-L665-L666-L667</f>
        <v>0</v>
      </c>
      <c r="M668" s="6"/>
      <c r="N668" s="6"/>
      <c r="O668" s="6"/>
      <c r="P668" s="6"/>
      <c r="Q668" s="6"/>
      <c r="R668" s="6"/>
      <c r="S668" s="6"/>
      <c r="T668" s="6"/>
      <c r="U668" s="6"/>
      <c r="V668" s="6"/>
      <c r="W668" s="6"/>
      <c r="X668" s="6"/>
      <c r="Y668" s="6"/>
      <c r="Z668" s="6"/>
    </row>
    <row r="669" spans="1:26" ht="12.75" customHeight="1">
      <c r="A669" s="160"/>
      <c r="B669" s="160"/>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160"/>
      <c r="B670" s="160"/>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160"/>
      <c r="B671" s="160"/>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160"/>
      <c r="B672" s="160"/>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160"/>
      <c r="B673" s="160"/>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160"/>
      <c r="B674" s="160"/>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160"/>
      <c r="B675" s="160"/>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160"/>
      <c r="B676" s="160"/>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160"/>
      <c r="B677" s="160"/>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160"/>
      <c r="B678" s="160"/>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160"/>
      <c r="B679" s="160"/>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160"/>
      <c r="B680" s="160"/>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160"/>
      <c r="B681" s="160"/>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160"/>
      <c r="B682" s="160"/>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160"/>
      <c r="B683" s="160"/>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160"/>
      <c r="B684" s="160"/>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160"/>
      <c r="B685" s="160"/>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160"/>
      <c r="B686" s="160"/>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160"/>
      <c r="B687" s="160"/>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160"/>
      <c r="B688" s="160"/>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160"/>
      <c r="B689" s="160"/>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160"/>
      <c r="B690" s="160"/>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160"/>
      <c r="B691" s="160"/>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160"/>
      <c r="B692" s="160"/>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160"/>
      <c r="B693" s="160"/>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160"/>
      <c r="B694" s="160"/>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160"/>
      <c r="B695" s="160"/>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160"/>
      <c r="B696" s="160"/>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160"/>
      <c r="B697" s="160"/>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160"/>
      <c r="B698" s="160"/>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160"/>
      <c r="B699" s="160"/>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160"/>
      <c r="B700" s="160"/>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160"/>
      <c r="B701" s="160"/>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160"/>
      <c r="B702" s="160"/>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160"/>
      <c r="B703" s="160"/>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160"/>
      <c r="B704" s="160"/>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160"/>
      <c r="B705" s="160"/>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160"/>
      <c r="B706" s="160"/>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160"/>
      <c r="B707" s="160"/>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160"/>
      <c r="B708" s="160"/>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160"/>
      <c r="B709" s="160"/>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160"/>
      <c r="B710" s="160"/>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160"/>
      <c r="B711" s="160"/>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160"/>
      <c r="B712" s="160"/>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160"/>
      <c r="B713" s="160"/>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160"/>
      <c r="B714" s="160"/>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160"/>
      <c r="B715" s="160"/>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160"/>
      <c r="B716" s="160"/>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160"/>
      <c r="B717" s="160"/>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160"/>
      <c r="B718" s="160"/>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160"/>
      <c r="B719" s="160"/>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160"/>
      <c r="B720" s="160"/>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160"/>
      <c r="B721" s="160"/>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160"/>
      <c r="B722" s="160"/>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160"/>
      <c r="B723" s="160"/>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160"/>
      <c r="B724" s="160"/>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160"/>
      <c r="B725" s="160"/>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160"/>
      <c r="B726" s="160"/>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160"/>
      <c r="B727" s="160"/>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160"/>
      <c r="B728" s="160"/>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160"/>
      <c r="B729" s="160"/>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160"/>
      <c r="B730" s="160"/>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160"/>
      <c r="B731" s="160"/>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160"/>
      <c r="B732" s="160"/>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160"/>
      <c r="B733" s="160"/>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160"/>
      <c r="B734" s="160"/>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160"/>
      <c r="B735" s="160"/>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160"/>
      <c r="B736" s="160"/>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160"/>
      <c r="B737" s="160"/>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160"/>
      <c r="B738" s="160"/>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160"/>
      <c r="B739" s="160"/>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160"/>
      <c r="B740" s="160"/>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160"/>
      <c r="B741" s="160"/>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160"/>
      <c r="B742" s="160"/>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160"/>
      <c r="B743" s="160"/>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160"/>
      <c r="B744" s="160"/>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160"/>
      <c r="B745" s="160"/>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160"/>
      <c r="B746" s="160"/>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160"/>
      <c r="B747" s="160"/>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160"/>
      <c r="B748" s="160"/>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160"/>
      <c r="B749" s="160"/>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160"/>
      <c r="B750" s="160"/>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160"/>
      <c r="B751" s="160"/>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160"/>
      <c r="B752" s="160"/>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160"/>
      <c r="B753" s="160"/>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160"/>
      <c r="B754" s="160"/>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160"/>
      <c r="B755" s="160"/>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160"/>
      <c r="B756" s="160"/>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160"/>
      <c r="B757" s="160"/>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160"/>
      <c r="B758" s="160"/>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160"/>
      <c r="B759" s="160"/>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160"/>
      <c r="B760" s="160"/>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160"/>
      <c r="B761" s="160"/>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160"/>
      <c r="B762" s="160"/>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160"/>
      <c r="B763" s="160"/>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160"/>
      <c r="B764" s="160"/>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160"/>
      <c r="B765" s="160"/>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160"/>
      <c r="B766" s="160"/>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160"/>
      <c r="B767" s="160"/>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160"/>
      <c r="B768" s="160"/>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160"/>
      <c r="B769" s="160"/>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160"/>
      <c r="B770" s="160"/>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160"/>
      <c r="B771" s="160"/>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160"/>
      <c r="B772" s="160"/>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160"/>
      <c r="B773" s="160"/>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160"/>
      <c r="B774" s="160"/>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160"/>
      <c r="B775" s="160"/>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160"/>
      <c r="B776" s="160"/>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160"/>
      <c r="B777" s="160"/>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160"/>
      <c r="B778" s="160"/>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160"/>
      <c r="B779" s="160"/>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160"/>
      <c r="B780" s="160"/>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160"/>
      <c r="B781" s="160"/>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160"/>
      <c r="B782" s="160"/>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160"/>
      <c r="B783" s="160"/>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160"/>
      <c r="B784" s="160"/>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160"/>
      <c r="B785" s="160"/>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160"/>
      <c r="B786" s="160"/>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160"/>
      <c r="B787" s="160"/>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160"/>
      <c r="B788" s="160"/>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160"/>
      <c r="B789" s="160"/>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160"/>
      <c r="B790" s="160"/>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160"/>
      <c r="B791" s="160"/>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160"/>
      <c r="B792" s="160"/>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160"/>
      <c r="B793" s="160"/>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160"/>
      <c r="B794" s="160"/>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160"/>
      <c r="B795" s="160"/>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160"/>
      <c r="B796" s="160"/>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160"/>
      <c r="B797" s="160"/>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160"/>
      <c r="B798" s="160"/>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160"/>
      <c r="B799" s="160"/>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160"/>
      <c r="B800" s="160"/>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160"/>
      <c r="B801" s="160"/>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160"/>
      <c r="B802" s="160"/>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160"/>
      <c r="B803" s="160"/>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160"/>
      <c r="B804" s="160"/>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160"/>
      <c r="B805" s="160"/>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160"/>
      <c r="B806" s="160"/>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160"/>
      <c r="B807" s="160"/>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160"/>
      <c r="B808" s="160"/>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160"/>
      <c r="B809" s="160"/>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160"/>
      <c r="B810" s="160"/>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160"/>
      <c r="B811" s="160"/>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160"/>
      <c r="B812" s="160"/>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160"/>
      <c r="B813" s="160"/>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160"/>
      <c r="B814" s="160"/>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160"/>
      <c r="B815" s="160"/>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160"/>
      <c r="B816" s="160"/>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160"/>
      <c r="B817" s="160"/>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160"/>
      <c r="B818" s="160"/>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160"/>
      <c r="B819" s="160"/>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160"/>
      <c r="B820" s="160"/>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160"/>
      <c r="B821" s="160"/>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160"/>
      <c r="B822" s="160"/>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160"/>
      <c r="B823" s="160"/>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160"/>
      <c r="B824" s="160"/>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160"/>
      <c r="B825" s="160"/>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160"/>
      <c r="B826" s="160"/>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160"/>
      <c r="B827" s="160"/>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160"/>
      <c r="B828" s="160"/>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160"/>
      <c r="B829" s="160"/>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160"/>
      <c r="B830" s="160"/>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160"/>
      <c r="B831" s="160"/>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160"/>
      <c r="B832" s="160"/>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160"/>
      <c r="B833" s="160"/>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160"/>
      <c r="B834" s="160"/>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160"/>
      <c r="B835" s="160"/>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160"/>
      <c r="B836" s="160"/>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160"/>
      <c r="B837" s="160"/>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160"/>
      <c r="B838" s="160"/>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160"/>
      <c r="B839" s="160"/>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160"/>
      <c r="B840" s="160"/>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160"/>
      <c r="B841" s="160"/>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160"/>
      <c r="B842" s="160"/>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160"/>
      <c r="B843" s="160"/>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160"/>
      <c r="B844" s="160"/>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160"/>
      <c r="B845" s="160"/>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160"/>
      <c r="B846" s="160"/>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160"/>
      <c r="B847" s="160"/>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160"/>
      <c r="B848" s="160"/>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160"/>
      <c r="B849" s="160"/>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160"/>
      <c r="B850" s="160"/>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160"/>
      <c r="B851" s="160"/>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160"/>
      <c r="B852" s="160"/>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160"/>
      <c r="B853" s="160"/>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160"/>
      <c r="B854" s="160"/>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160"/>
      <c r="B855" s="160"/>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160"/>
      <c r="B856" s="160"/>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160"/>
      <c r="B857" s="160"/>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160"/>
      <c r="B858" s="160"/>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160"/>
      <c r="B859" s="160"/>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160"/>
      <c r="B860" s="160"/>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160"/>
      <c r="B861" s="160"/>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160"/>
      <c r="B862" s="160"/>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160"/>
      <c r="B863" s="160"/>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160"/>
      <c r="B864" s="160"/>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160"/>
      <c r="B865" s="160"/>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160"/>
      <c r="B866" s="160"/>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160"/>
      <c r="B867" s="160"/>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160"/>
      <c r="B868" s="160"/>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160"/>
      <c r="B869" s="160"/>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160"/>
      <c r="B870" s="160"/>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160"/>
      <c r="B871" s="160"/>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160"/>
      <c r="B872" s="160"/>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160"/>
      <c r="B873" s="160"/>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160"/>
      <c r="B874" s="160"/>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160"/>
      <c r="B875" s="160"/>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160"/>
      <c r="B876" s="160"/>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160"/>
      <c r="B877" s="160"/>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160"/>
      <c r="B878" s="160"/>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160"/>
      <c r="B879" s="160"/>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160"/>
      <c r="B880" s="160"/>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160"/>
      <c r="B881" s="160"/>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160"/>
      <c r="B882" s="160"/>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160"/>
      <c r="B883" s="160"/>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160"/>
      <c r="B884" s="160"/>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160"/>
      <c r="B885" s="160"/>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160"/>
      <c r="B886" s="160"/>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160"/>
      <c r="B887" s="160"/>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160"/>
      <c r="B888" s="160"/>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160"/>
      <c r="B889" s="160"/>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160"/>
      <c r="B890" s="160"/>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160"/>
      <c r="B891" s="160"/>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160"/>
      <c r="B892" s="160"/>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160"/>
      <c r="B893" s="160"/>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160"/>
      <c r="B894" s="160"/>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160"/>
      <c r="B895" s="160"/>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160"/>
      <c r="B896" s="160"/>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160"/>
      <c r="B897" s="160"/>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160"/>
      <c r="B898" s="160"/>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160"/>
      <c r="B899" s="160"/>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160"/>
      <c r="B900" s="160"/>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160"/>
      <c r="B901" s="160"/>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160"/>
      <c r="B902" s="160"/>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160"/>
      <c r="B903" s="160"/>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160"/>
      <c r="B904" s="160"/>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160"/>
      <c r="B905" s="160"/>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160"/>
      <c r="B906" s="160"/>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160"/>
      <c r="B907" s="160"/>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160"/>
      <c r="B908" s="160"/>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160"/>
      <c r="B909" s="160"/>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160"/>
      <c r="B910" s="160"/>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160"/>
      <c r="B911" s="160"/>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160"/>
      <c r="B912" s="160"/>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160"/>
      <c r="B913" s="160"/>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160"/>
      <c r="B914" s="160"/>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160"/>
      <c r="B915" s="160"/>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160"/>
      <c r="B916" s="160"/>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160"/>
      <c r="B917" s="160"/>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160"/>
      <c r="B918" s="160"/>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160"/>
      <c r="B919" s="160"/>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160"/>
      <c r="B920" s="160"/>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160"/>
      <c r="B921" s="160"/>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160"/>
      <c r="B922" s="160"/>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160"/>
      <c r="B923" s="160"/>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160"/>
      <c r="B924" s="160"/>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160"/>
      <c r="B925" s="160"/>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160"/>
      <c r="B926" s="160"/>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160"/>
      <c r="B927" s="160"/>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160"/>
      <c r="B928" s="160"/>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160"/>
      <c r="B929" s="160"/>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160"/>
      <c r="B930" s="160"/>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160"/>
      <c r="B931" s="160"/>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160"/>
      <c r="B932" s="160"/>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160"/>
      <c r="B933" s="160"/>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160"/>
      <c r="B934" s="160"/>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160"/>
      <c r="B935" s="160"/>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160"/>
      <c r="B936" s="160"/>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160"/>
      <c r="B937" s="160"/>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160"/>
      <c r="B938" s="160"/>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160"/>
      <c r="B939" s="160"/>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160"/>
      <c r="B940" s="160"/>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160"/>
      <c r="B941" s="160"/>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160"/>
      <c r="B942" s="160"/>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160"/>
      <c r="B943" s="160"/>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160"/>
      <c r="B944" s="160"/>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160"/>
      <c r="B945" s="160"/>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160"/>
      <c r="B946" s="160"/>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160"/>
      <c r="B947" s="160"/>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160"/>
      <c r="B948" s="160"/>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160"/>
      <c r="B949" s="160"/>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160"/>
      <c r="B950" s="160"/>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160"/>
      <c r="B951" s="160"/>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160"/>
      <c r="B952" s="160"/>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160"/>
      <c r="B953" s="160"/>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160"/>
      <c r="B954" s="160"/>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160"/>
      <c r="B955" s="160"/>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160"/>
      <c r="B956" s="160"/>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160"/>
      <c r="B957" s="160"/>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160"/>
      <c r="B958" s="160"/>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160"/>
      <c r="B959" s="160"/>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160"/>
      <c r="B960" s="160"/>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160"/>
      <c r="B961" s="160"/>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160"/>
      <c r="B962" s="160"/>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160"/>
      <c r="B963" s="160"/>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160"/>
      <c r="B964" s="160"/>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160"/>
      <c r="B965" s="160"/>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160"/>
      <c r="B966" s="160"/>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160"/>
      <c r="B967" s="160"/>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160"/>
      <c r="B968" s="160"/>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160"/>
      <c r="B969" s="160"/>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160"/>
      <c r="B970" s="160"/>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160"/>
      <c r="B971" s="160"/>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160"/>
      <c r="B972" s="160"/>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160"/>
      <c r="B973" s="160"/>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160"/>
      <c r="B974" s="160"/>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160"/>
      <c r="B975" s="160"/>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160"/>
      <c r="B976" s="160"/>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160"/>
      <c r="B977" s="160"/>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160"/>
      <c r="B978" s="160"/>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160"/>
      <c r="B979" s="160"/>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160"/>
      <c r="B980" s="160"/>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160"/>
      <c r="B981" s="160"/>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160"/>
      <c r="B982" s="160"/>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160"/>
      <c r="B983" s="160"/>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160"/>
      <c r="B984" s="160"/>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160"/>
      <c r="B985" s="160"/>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160"/>
      <c r="B986" s="160"/>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160"/>
      <c r="B987" s="160"/>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160"/>
      <c r="B988" s="160"/>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160"/>
      <c r="B989" s="160"/>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160"/>
      <c r="B990" s="160"/>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160"/>
      <c r="B991" s="160"/>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160"/>
      <c r="B992" s="160"/>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160"/>
      <c r="B993" s="160"/>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160"/>
      <c r="B994" s="160"/>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160"/>
      <c r="B995" s="160"/>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160"/>
      <c r="B996" s="160"/>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160"/>
      <c r="B997" s="160"/>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160"/>
      <c r="B998" s="160"/>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160"/>
      <c r="B999" s="160"/>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160"/>
      <c r="B1000" s="160"/>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47">
    <mergeCell ref="A9:N9"/>
    <mergeCell ref="A10:N10"/>
    <mergeCell ref="B14:N15"/>
    <mergeCell ref="B17:N18"/>
    <mergeCell ref="B20:N20"/>
    <mergeCell ref="B24:N24"/>
    <mergeCell ref="B26:N28"/>
    <mergeCell ref="D45:H45"/>
    <mergeCell ref="C94:J94"/>
    <mergeCell ref="C95:J95"/>
    <mergeCell ref="J101:K101"/>
    <mergeCell ref="D108:H108"/>
    <mergeCell ref="C157:J157"/>
    <mergeCell ref="C158:J158"/>
    <mergeCell ref="J164:K164"/>
    <mergeCell ref="D171:H171"/>
    <mergeCell ref="C220:J220"/>
    <mergeCell ref="C221:J221"/>
    <mergeCell ref="J227:K227"/>
    <mergeCell ref="D234:H234"/>
    <mergeCell ref="C283:J283"/>
    <mergeCell ref="C284:J284"/>
    <mergeCell ref="J290:K290"/>
    <mergeCell ref="D297:H297"/>
    <mergeCell ref="C346:J346"/>
    <mergeCell ref="C347:J347"/>
    <mergeCell ref="J353:K353"/>
    <mergeCell ref="D360:H360"/>
    <mergeCell ref="C409:J409"/>
    <mergeCell ref="C410:J410"/>
    <mergeCell ref="J416:K416"/>
    <mergeCell ref="D423:H423"/>
    <mergeCell ref="C472:J472"/>
    <mergeCell ref="C473:J473"/>
    <mergeCell ref="J479:K479"/>
    <mergeCell ref="J605:K605"/>
    <mergeCell ref="D612:H612"/>
    <mergeCell ref="C661:J661"/>
    <mergeCell ref="C662:J662"/>
    <mergeCell ref="J668:K668"/>
    <mergeCell ref="C598:J598"/>
    <mergeCell ref="C599:J599"/>
    <mergeCell ref="D486:H486"/>
    <mergeCell ref="C535:J535"/>
    <mergeCell ref="C536:J536"/>
    <mergeCell ref="J542:K542"/>
    <mergeCell ref="D549:H549"/>
  </mergeCells>
  <dataValidations count="1">
    <dataValidation type="list" allowBlank="1" showInputMessage="1" showErrorMessage="1" prompt="Use the following date format when inserting a date:_x000a__x000a_Eg:  &quot;January 1, 2013&quot;" sqref="F42 F105 F168 F231 F294 F357 F420 F483 F546 F609" xr:uid="{00000000-0002-0000-0700-000000000000}">
      <formula1>"CGAAP,MIFRS,USGAAP,ASPE"</formula1>
    </dataValidation>
  </dataValidations>
  <printOptions horizontalCentered="1"/>
  <pageMargins left="0.74803149606299213" right="0.74803149606299213" top="0.74803149606299213" bottom="0.70866141732283472"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Z1000"/>
  <sheetViews>
    <sheetView showGridLines="0" workbookViewId="0"/>
  </sheetViews>
  <sheetFormatPr defaultColWidth="12.5703125" defaultRowHeight="15" customHeight="1"/>
  <cols>
    <col min="1" max="1" width="9.140625" customWidth="1"/>
    <col min="2" max="2" width="53.140625" customWidth="1"/>
    <col min="3" max="3" width="14.7109375" customWidth="1"/>
    <col min="4" max="5" width="13.28515625" customWidth="1"/>
    <col min="6" max="6" width="15.85546875" customWidth="1"/>
    <col min="7" max="7" width="14.7109375" customWidth="1"/>
    <col min="8" max="8" width="13" customWidth="1"/>
    <col min="9" max="9" width="23.85546875" customWidth="1"/>
    <col min="10" max="10" width="13.85546875" customWidth="1"/>
    <col min="11" max="11" width="11.42578125" customWidth="1"/>
    <col min="12" max="13" width="9.140625" customWidth="1"/>
    <col min="14" max="14" width="12.42578125" customWidth="1"/>
    <col min="15" max="16" width="9.140625" customWidth="1"/>
    <col min="17" max="17" width="8.5703125" hidden="1" customWidth="1"/>
    <col min="18" max="26" width="8.5703125" customWidth="1"/>
  </cols>
  <sheetData>
    <row r="1" spans="1:26" ht="12.75" customHeight="1">
      <c r="A1" s="6"/>
      <c r="B1" s="6"/>
      <c r="C1" s="6"/>
      <c r="D1" s="6"/>
      <c r="E1" s="6"/>
      <c r="F1" s="6"/>
      <c r="G1" s="6"/>
      <c r="H1" s="25" t="s">
        <v>92</v>
      </c>
      <c r="I1" s="6"/>
      <c r="J1" s="698" t="str">
        <f>EBNUMBER</f>
        <v>EB-2024-0115</v>
      </c>
      <c r="K1" s="631"/>
      <c r="L1" s="6"/>
      <c r="M1" s="6"/>
      <c r="N1" s="6"/>
      <c r="O1" s="6"/>
      <c r="P1" s="6"/>
      <c r="Q1" s="6"/>
      <c r="R1" s="6"/>
      <c r="S1" s="6"/>
      <c r="T1" s="6"/>
      <c r="U1" s="6"/>
      <c r="V1" s="6"/>
      <c r="W1" s="6"/>
      <c r="X1" s="6"/>
      <c r="Y1" s="6"/>
      <c r="Z1" s="6"/>
    </row>
    <row r="2" spans="1:26" ht="12.75" customHeight="1">
      <c r="A2" s="6"/>
      <c r="B2" s="6"/>
      <c r="C2" s="6"/>
      <c r="D2" s="6"/>
      <c r="E2" s="6"/>
      <c r="F2" s="6"/>
      <c r="G2" s="6"/>
      <c r="H2" s="25" t="s">
        <v>93</v>
      </c>
      <c r="I2" s="6"/>
      <c r="J2" s="699">
        <v>2</v>
      </c>
      <c r="K2" s="697"/>
      <c r="L2" s="6"/>
      <c r="M2" s="6"/>
      <c r="N2" s="6"/>
      <c r="O2" s="6"/>
      <c r="P2" s="6"/>
      <c r="Q2" s="6"/>
      <c r="R2" s="6"/>
      <c r="S2" s="6"/>
      <c r="T2" s="6"/>
      <c r="U2" s="6"/>
      <c r="V2" s="6"/>
      <c r="W2" s="6"/>
      <c r="X2" s="6"/>
      <c r="Y2" s="6"/>
      <c r="Z2" s="6"/>
    </row>
    <row r="3" spans="1:26" ht="12.75" customHeight="1">
      <c r="A3" s="29"/>
      <c r="B3" s="6"/>
      <c r="C3" s="6"/>
      <c r="D3" s="6"/>
      <c r="E3" s="30"/>
      <c r="F3" s="30"/>
      <c r="G3" s="30"/>
      <c r="H3" s="25" t="s">
        <v>94</v>
      </c>
      <c r="I3" s="6"/>
      <c r="J3" s="699">
        <v>7</v>
      </c>
      <c r="K3" s="697"/>
      <c r="L3" s="6"/>
      <c r="M3" s="6"/>
      <c r="N3" s="6"/>
      <c r="O3" s="6"/>
      <c r="P3" s="6"/>
      <c r="Q3" s="6"/>
      <c r="R3" s="6"/>
      <c r="S3" s="6"/>
      <c r="T3" s="6"/>
      <c r="U3" s="6"/>
      <c r="V3" s="6"/>
      <c r="W3" s="6"/>
      <c r="X3" s="6"/>
      <c r="Y3" s="6"/>
      <c r="Z3" s="6"/>
    </row>
    <row r="4" spans="1:26" ht="12.75" customHeight="1">
      <c r="A4" s="30"/>
      <c r="B4" s="30"/>
      <c r="C4" s="30"/>
      <c r="D4" s="30"/>
      <c r="E4" s="30"/>
      <c r="F4" s="30"/>
      <c r="G4" s="30"/>
      <c r="H4" s="25" t="s">
        <v>95</v>
      </c>
      <c r="I4" s="6"/>
      <c r="J4" s="699">
        <v>1</v>
      </c>
      <c r="K4" s="697"/>
      <c r="L4" s="6"/>
      <c r="M4" s="6"/>
      <c r="N4" s="6"/>
      <c r="O4" s="6"/>
      <c r="P4" s="6"/>
      <c r="Q4" s="6"/>
      <c r="R4" s="6"/>
      <c r="S4" s="6"/>
      <c r="T4" s="6"/>
      <c r="U4" s="6"/>
      <c r="V4" s="6"/>
      <c r="W4" s="6"/>
      <c r="X4" s="6"/>
      <c r="Y4" s="6"/>
      <c r="Z4" s="6"/>
    </row>
    <row r="5" spans="1:26" ht="12.75" customHeight="1">
      <c r="A5" s="30"/>
      <c r="B5" s="30"/>
      <c r="C5" s="30"/>
      <c r="D5" s="30"/>
      <c r="E5" s="30"/>
      <c r="F5" s="30"/>
      <c r="G5" s="30"/>
      <c r="H5" s="31" t="s">
        <v>96</v>
      </c>
      <c r="I5" s="6"/>
      <c r="J5" s="699" t="s">
        <v>497</v>
      </c>
      <c r="K5" s="697"/>
      <c r="L5" s="6"/>
      <c r="M5" s="6"/>
      <c r="N5" s="6"/>
      <c r="O5" s="6"/>
      <c r="P5" s="6"/>
      <c r="Q5" s="6"/>
      <c r="R5" s="6"/>
      <c r="S5" s="6"/>
      <c r="T5" s="6"/>
      <c r="U5" s="6"/>
      <c r="V5" s="6"/>
      <c r="W5" s="6"/>
      <c r="X5" s="6"/>
      <c r="Y5" s="6"/>
      <c r="Z5" s="6"/>
    </row>
    <row r="6" spans="1:26" ht="12.75" customHeight="1">
      <c r="A6" s="30"/>
      <c r="B6" s="30"/>
      <c r="C6" s="30"/>
      <c r="D6" s="30"/>
      <c r="E6" s="30"/>
      <c r="F6" s="30"/>
      <c r="G6" s="30"/>
      <c r="H6" s="25"/>
      <c r="I6" s="6"/>
      <c r="J6" s="27"/>
      <c r="K6" s="160"/>
      <c r="L6" s="6"/>
      <c r="M6" s="6"/>
      <c r="N6" s="6"/>
      <c r="O6" s="6"/>
      <c r="P6" s="6"/>
      <c r="Q6" s="6"/>
      <c r="R6" s="6"/>
      <c r="S6" s="6"/>
      <c r="T6" s="6"/>
      <c r="U6" s="6"/>
      <c r="V6" s="6"/>
      <c r="W6" s="6"/>
      <c r="X6" s="6"/>
      <c r="Y6" s="6"/>
      <c r="Z6" s="6"/>
    </row>
    <row r="7" spans="1:26" ht="12.75" customHeight="1">
      <c r="A7" s="6"/>
      <c r="B7" s="6"/>
      <c r="C7" s="6"/>
      <c r="D7" s="6"/>
      <c r="E7" s="6"/>
      <c r="F7" s="6"/>
      <c r="G7" s="6"/>
      <c r="H7" s="25" t="s">
        <v>98</v>
      </c>
      <c r="I7" s="6"/>
      <c r="J7" s="696">
        <v>45979</v>
      </c>
      <c r="K7" s="697"/>
      <c r="L7" s="6"/>
      <c r="M7" s="6"/>
      <c r="N7" s="6"/>
      <c r="O7" s="6"/>
      <c r="P7" s="6"/>
      <c r="Q7" s="6"/>
      <c r="R7" s="6"/>
      <c r="S7" s="6"/>
      <c r="T7" s="6"/>
      <c r="U7" s="6"/>
      <c r="V7" s="6"/>
      <c r="W7" s="6"/>
      <c r="X7" s="6"/>
      <c r="Y7" s="6"/>
      <c r="Z7" s="6"/>
    </row>
    <row r="8" spans="1:26" ht="12.75" customHeight="1">
      <c r="A8" s="6"/>
      <c r="B8" s="6"/>
      <c r="C8" s="6"/>
      <c r="D8" s="6"/>
      <c r="E8" s="6"/>
      <c r="F8" s="6"/>
      <c r="G8" s="6"/>
      <c r="H8" s="6"/>
      <c r="I8" s="6"/>
      <c r="J8" s="6"/>
      <c r="K8" s="6"/>
      <c r="L8" s="6"/>
      <c r="M8" s="6"/>
      <c r="N8" s="6"/>
      <c r="O8" s="6"/>
      <c r="P8" s="6"/>
      <c r="Q8" s="6"/>
      <c r="R8" s="6"/>
      <c r="S8" s="6"/>
      <c r="T8" s="6"/>
      <c r="U8" s="6"/>
      <c r="V8" s="6"/>
      <c r="W8" s="6"/>
      <c r="X8" s="6"/>
      <c r="Y8" s="6"/>
      <c r="Z8" s="6"/>
    </row>
    <row r="9" spans="1:26" ht="12.75" customHeight="1">
      <c r="A9" s="647" t="s">
        <v>498</v>
      </c>
      <c r="B9" s="631"/>
      <c r="C9" s="631"/>
      <c r="D9" s="631"/>
      <c r="E9" s="631"/>
      <c r="F9" s="631"/>
      <c r="G9" s="631"/>
      <c r="H9" s="631"/>
      <c r="I9" s="631"/>
      <c r="J9" s="631"/>
      <c r="K9" s="631"/>
      <c r="L9" s="6"/>
      <c r="M9" s="6"/>
      <c r="N9" s="6"/>
      <c r="O9" s="6"/>
      <c r="P9" s="6"/>
      <c r="Q9" s="6" t="s">
        <v>426</v>
      </c>
      <c r="R9" s="6"/>
      <c r="S9" s="6"/>
      <c r="T9" s="6"/>
      <c r="U9" s="6"/>
      <c r="V9" s="6"/>
      <c r="W9" s="6"/>
      <c r="X9" s="6"/>
      <c r="Y9" s="6"/>
      <c r="Z9" s="6"/>
    </row>
    <row r="10" spans="1:26" ht="12.75" customHeight="1">
      <c r="A10" s="647" t="s">
        <v>499</v>
      </c>
      <c r="B10" s="631"/>
      <c r="C10" s="631"/>
      <c r="D10" s="631"/>
      <c r="E10" s="631"/>
      <c r="F10" s="631"/>
      <c r="G10" s="631"/>
      <c r="H10" s="631"/>
      <c r="I10" s="631"/>
      <c r="J10" s="631"/>
      <c r="K10" s="631"/>
      <c r="L10" s="6"/>
      <c r="M10" s="6"/>
      <c r="N10" s="6"/>
      <c r="O10" s="6"/>
      <c r="P10" s="6"/>
      <c r="Q10" s="6" t="s">
        <v>268</v>
      </c>
      <c r="R10" s="6"/>
      <c r="S10" s="6"/>
      <c r="T10" s="6"/>
      <c r="U10" s="6"/>
      <c r="V10" s="6"/>
      <c r="W10" s="6"/>
      <c r="X10" s="6"/>
      <c r="Y10" s="6"/>
      <c r="Z10" s="6"/>
    </row>
    <row r="11" spans="1:26" ht="12.75" customHeight="1">
      <c r="A11" s="35"/>
      <c r="B11" s="35"/>
      <c r="C11" s="35"/>
      <c r="D11" s="6"/>
      <c r="E11" s="6"/>
      <c r="F11" s="6"/>
      <c r="G11" s="35"/>
      <c r="H11" s="35"/>
      <c r="I11" s="35"/>
      <c r="J11" s="35"/>
      <c r="K11" s="35"/>
      <c r="L11" s="6"/>
      <c r="M11" s="6"/>
      <c r="N11" s="6"/>
      <c r="O11" s="6"/>
      <c r="P11" s="6"/>
      <c r="Q11" s="6" t="s">
        <v>42</v>
      </c>
      <c r="R11" s="6"/>
      <c r="S11" s="6"/>
      <c r="T11" s="6"/>
      <c r="U11" s="6"/>
      <c r="V11" s="6"/>
      <c r="W11" s="6"/>
      <c r="X11" s="6"/>
      <c r="Y11" s="6"/>
      <c r="Z11" s="6"/>
    </row>
    <row r="12" spans="1:26" ht="12.75" customHeight="1">
      <c r="A12" s="35"/>
      <c r="B12" s="35"/>
      <c r="C12" s="35"/>
      <c r="D12" s="6"/>
      <c r="E12" s="35"/>
      <c r="F12" s="216"/>
      <c r="G12" s="35"/>
      <c r="H12" s="35"/>
      <c r="I12" s="35"/>
      <c r="J12" s="35"/>
      <c r="K12" s="35"/>
      <c r="L12" s="6"/>
      <c r="M12" s="6"/>
      <c r="N12" s="6"/>
      <c r="O12" s="6"/>
      <c r="P12" s="6"/>
      <c r="Q12" s="6"/>
      <c r="R12" s="6"/>
      <c r="S12" s="6"/>
      <c r="T12" s="6"/>
      <c r="U12" s="6"/>
      <c r="V12" s="6"/>
      <c r="W12" s="6"/>
      <c r="X12" s="6"/>
      <c r="Y12" s="6"/>
      <c r="Z12" s="6"/>
    </row>
    <row r="13" spans="1:26" ht="12.75" customHeight="1">
      <c r="A13" s="25" t="s">
        <v>500</v>
      </c>
      <c r="B13" s="6" t="s">
        <v>501</v>
      </c>
      <c r="C13" s="6"/>
      <c r="D13" s="6"/>
      <c r="E13" s="6"/>
      <c r="F13" s="6"/>
      <c r="G13" s="6"/>
      <c r="H13" s="6"/>
      <c r="I13" s="6"/>
      <c r="J13" s="6"/>
      <c r="K13" s="6"/>
      <c r="L13" s="6"/>
      <c r="M13" s="6"/>
      <c r="N13" s="6"/>
      <c r="O13" s="6"/>
      <c r="P13" s="6"/>
      <c r="Q13" s="6"/>
      <c r="R13" s="6"/>
      <c r="S13" s="6"/>
      <c r="T13" s="6"/>
      <c r="U13" s="6"/>
      <c r="V13" s="6"/>
      <c r="W13" s="6"/>
      <c r="X13" s="6"/>
      <c r="Y13" s="6"/>
      <c r="Z13" s="6"/>
    </row>
    <row r="14" spans="1:26" ht="12.75" customHeight="1">
      <c r="A14" s="6"/>
      <c r="B14" s="646" t="s">
        <v>502</v>
      </c>
      <c r="C14" s="631"/>
      <c r="D14" s="631"/>
      <c r="E14" s="631"/>
      <c r="F14" s="631"/>
      <c r="G14" s="631"/>
      <c r="H14" s="631"/>
      <c r="I14" s="631"/>
      <c r="J14" s="631"/>
      <c r="K14" s="631"/>
      <c r="L14" s="6"/>
      <c r="M14" s="6"/>
      <c r="N14" s="6"/>
      <c r="O14" s="6"/>
      <c r="P14" s="6"/>
      <c r="Q14" s="6"/>
      <c r="R14" s="6"/>
      <c r="S14" s="6"/>
      <c r="T14" s="6"/>
      <c r="U14" s="6"/>
      <c r="V14" s="6"/>
      <c r="W14" s="6"/>
      <c r="X14" s="6"/>
      <c r="Y14" s="6"/>
      <c r="Z14" s="6"/>
    </row>
    <row r="15" spans="1:26" ht="12.75" customHeight="1">
      <c r="A15" s="25"/>
      <c r="B15" s="646" t="s">
        <v>503</v>
      </c>
      <c r="C15" s="631"/>
      <c r="D15" s="631"/>
      <c r="E15" s="631"/>
      <c r="F15" s="631"/>
      <c r="G15" s="631"/>
      <c r="H15" s="631"/>
      <c r="I15" s="631"/>
      <c r="J15" s="631"/>
      <c r="K15" s="631"/>
      <c r="L15" s="6"/>
      <c r="M15" s="6"/>
      <c r="N15" s="6"/>
      <c r="O15" s="6"/>
      <c r="P15" s="6"/>
      <c r="Q15" s="6"/>
      <c r="R15" s="6"/>
      <c r="S15" s="6"/>
      <c r="T15" s="6"/>
      <c r="U15" s="6"/>
      <c r="V15" s="6"/>
      <c r="W15" s="6"/>
      <c r="X15" s="6"/>
      <c r="Y15" s="6"/>
      <c r="Z15" s="6"/>
    </row>
    <row r="16" spans="1:26" ht="12.75" customHeight="1">
      <c r="A16" s="6"/>
      <c r="B16" s="217"/>
      <c r="C16" s="217"/>
      <c r="D16" s="217"/>
      <c r="E16" s="217"/>
      <c r="F16" s="217"/>
      <c r="G16" s="217"/>
      <c r="H16" s="217"/>
      <c r="I16" s="217"/>
      <c r="J16" s="217"/>
      <c r="K16" s="217"/>
      <c r="L16" s="6"/>
      <c r="M16" s="6"/>
      <c r="N16" s="6"/>
      <c r="O16" s="6"/>
      <c r="P16" s="6"/>
      <c r="Q16" s="6"/>
      <c r="R16" s="6"/>
      <c r="S16" s="6"/>
      <c r="T16" s="6"/>
      <c r="U16" s="6"/>
      <c r="V16" s="6"/>
      <c r="W16" s="6"/>
      <c r="X16" s="6"/>
      <c r="Y16" s="6"/>
      <c r="Z16" s="6"/>
    </row>
    <row r="17" spans="1:26" ht="12.75" customHeight="1">
      <c r="A17" s="25" t="s">
        <v>146</v>
      </c>
      <c r="B17" s="6"/>
      <c r="C17" s="6"/>
      <c r="D17" s="6"/>
      <c r="E17" s="6"/>
      <c r="F17" s="6"/>
      <c r="G17" s="6"/>
      <c r="H17" s="6"/>
      <c r="I17" s="6"/>
      <c r="J17" s="6"/>
      <c r="K17" s="6"/>
      <c r="L17" s="6"/>
      <c r="M17" s="6"/>
      <c r="N17" s="6"/>
      <c r="O17" s="6"/>
      <c r="P17" s="6"/>
      <c r="Q17" s="6"/>
      <c r="R17" s="6"/>
      <c r="S17" s="6"/>
      <c r="T17" s="6"/>
      <c r="U17" s="6"/>
      <c r="V17" s="6"/>
      <c r="W17" s="6"/>
      <c r="X17" s="6"/>
      <c r="Y17" s="6"/>
      <c r="Z17" s="6"/>
    </row>
    <row r="18" spans="1:26" ht="12.75" customHeight="1">
      <c r="A18" s="218">
        <v>1</v>
      </c>
      <c r="B18" s="646" t="s">
        <v>504</v>
      </c>
      <c r="C18" s="631"/>
      <c r="D18" s="631"/>
      <c r="E18" s="631"/>
      <c r="F18" s="631"/>
      <c r="G18" s="631"/>
      <c r="H18" s="631"/>
      <c r="I18" s="631"/>
      <c r="J18" s="631"/>
      <c r="K18" s="631"/>
      <c r="L18" s="6"/>
      <c r="M18" s="6"/>
      <c r="N18" s="6"/>
      <c r="O18" s="6"/>
      <c r="P18" s="6"/>
      <c r="Q18" s="6"/>
      <c r="R18" s="6"/>
      <c r="S18" s="6"/>
      <c r="T18" s="6"/>
      <c r="U18" s="6"/>
      <c r="V18" s="6"/>
      <c r="W18" s="6"/>
      <c r="X18" s="6"/>
      <c r="Y18" s="6"/>
      <c r="Z18" s="6"/>
    </row>
    <row r="19" spans="1:26" ht="12.75" customHeight="1">
      <c r="A19" s="218">
        <v>2</v>
      </c>
      <c r="B19" s="646" t="s">
        <v>505</v>
      </c>
      <c r="C19" s="631"/>
      <c r="D19" s="631"/>
      <c r="E19" s="631"/>
      <c r="F19" s="631"/>
      <c r="G19" s="631"/>
      <c r="H19" s="631"/>
      <c r="I19" s="631"/>
      <c r="J19" s="631"/>
      <c r="K19" s="631"/>
      <c r="L19" s="6"/>
      <c r="M19" s="6"/>
      <c r="N19" s="6"/>
      <c r="O19" s="6"/>
      <c r="P19" s="6"/>
      <c r="Q19" s="6"/>
      <c r="R19" s="6"/>
      <c r="S19" s="6"/>
      <c r="T19" s="6"/>
      <c r="U19" s="6"/>
      <c r="V19" s="6"/>
      <c r="W19" s="6"/>
      <c r="X19" s="6"/>
      <c r="Y19" s="6"/>
      <c r="Z19" s="6"/>
    </row>
    <row r="20" spans="1:26" ht="12.75" customHeight="1">
      <c r="A20" s="218">
        <v>3</v>
      </c>
      <c r="B20" s="1" t="s">
        <v>506</v>
      </c>
      <c r="C20" s="72"/>
      <c r="D20" s="72"/>
      <c r="E20" s="72"/>
      <c r="F20" s="72"/>
      <c r="G20" s="72"/>
      <c r="H20" s="72"/>
      <c r="I20" s="72"/>
      <c r="J20" s="72"/>
      <c r="K20" s="72"/>
      <c r="L20" s="6"/>
      <c r="M20" s="6"/>
      <c r="N20" s="6"/>
      <c r="O20" s="6"/>
      <c r="P20" s="6"/>
      <c r="Q20" s="6"/>
      <c r="R20" s="6"/>
      <c r="S20" s="6"/>
      <c r="T20" s="6"/>
      <c r="U20" s="6"/>
      <c r="V20" s="6"/>
      <c r="W20" s="6"/>
      <c r="X20" s="6"/>
      <c r="Y20" s="6"/>
      <c r="Z20" s="6"/>
    </row>
    <row r="21" spans="1:26" ht="12.75" customHeight="1">
      <c r="A21" s="218">
        <v>4</v>
      </c>
      <c r="B21" s="646" t="s">
        <v>507</v>
      </c>
      <c r="C21" s="631"/>
      <c r="D21" s="631"/>
      <c r="E21" s="631"/>
      <c r="F21" s="631"/>
      <c r="G21" s="631"/>
      <c r="H21" s="631"/>
      <c r="I21" s="631"/>
      <c r="J21" s="631"/>
      <c r="K21" s="631"/>
      <c r="L21" s="6"/>
      <c r="M21" s="6"/>
      <c r="N21" s="6"/>
      <c r="O21" s="6"/>
      <c r="P21" s="6"/>
      <c r="Q21" s="6"/>
      <c r="R21" s="6"/>
      <c r="S21" s="6"/>
      <c r="T21" s="6"/>
      <c r="U21" s="6"/>
      <c r="V21" s="6"/>
      <c r="W21" s="6"/>
      <c r="X21" s="6"/>
      <c r="Y21" s="6"/>
      <c r="Z21" s="6"/>
    </row>
    <row r="22" spans="1:26" ht="12.75" customHeight="1">
      <c r="A22" s="218"/>
      <c r="B22" s="72"/>
      <c r="C22" s="72"/>
      <c r="D22" s="72"/>
      <c r="E22" s="72"/>
      <c r="F22" s="72"/>
      <c r="G22" s="72"/>
      <c r="H22" s="72"/>
      <c r="I22" s="72"/>
      <c r="J22" s="72"/>
      <c r="K22" s="72"/>
      <c r="L22" s="6"/>
      <c r="M22" s="6"/>
      <c r="N22" s="6"/>
      <c r="O22" s="6"/>
      <c r="P22" s="6"/>
      <c r="Q22" s="6"/>
      <c r="R22" s="6"/>
      <c r="S22" s="6"/>
      <c r="T22" s="6"/>
      <c r="U22" s="6"/>
      <c r="V22" s="6"/>
      <c r="W22" s="6"/>
      <c r="X22" s="6"/>
      <c r="Y22" s="6"/>
      <c r="Z22" s="6"/>
    </row>
    <row r="23" spans="1:26" ht="18" customHeight="1">
      <c r="A23" s="85"/>
      <c r="B23" s="85"/>
      <c r="C23" s="85"/>
      <c r="D23" s="85"/>
      <c r="E23" s="35" t="s">
        <v>508</v>
      </c>
      <c r="F23" s="219">
        <v>2026</v>
      </c>
      <c r="G23" s="85"/>
      <c r="H23" s="85"/>
      <c r="I23" s="85"/>
      <c r="J23" s="85"/>
      <c r="K23" s="85"/>
      <c r="L23" s="6"/>
      <c r="M23" s="6"/>
      <c r="N23" s="6"/>
      <c r="O23" s="6"/>
      <c r="P23" s="6"/>
      <c r="Q23" s="6"/>
      <c r="R23" s="6"/>
      <c r="S23" s="6"/>
      <c r="T23" s="6"/>
      <c r="U23" s="6"/>
      <c r="V23" s="6"/>
      <c r="W23" s="6"/>
      <c r="X23" s="6"/>
      <c r="Y23" s="6"/>
      <c r="Z23" s="6"/>
    </row>
    <row r="24" spans="1:26" ht="12.75" customHeight="1">
      <c r="A24" s="220"/>
      <c r="B24" s="220"/>
      <c r="C24" s="220"/>
      <c r="D24" s="220"/>
      <c r="E24" s="220"/>
      <c r="F24" s="220"/>
      <c r="G24" s="220"/>
      <c r="H24" s="220"/>
      <c r="I24" s="220"/>
      <c r="J24" s="220"/>
      <c r="K24" s="220"/>
      <c r="L24" s="6"/>
      <c r="M24" s="6"/>
      <c r="N24" s="6"/>
      <c r="O24" s="6"/>
      <c r="P24" s="6"/>
      <c r="Q24" s="6">
        <v>2017</v>
      </c>
      <c r="R24" s="6"/>
      <c r="S24" s="6"/>
      <c r="T24" s="6"/>
      <c r="U24" s="6"/>
      <c r="V24" s="6"/>
      <c r="W24" s="6"/>
      <c r="X24" s="6"/>
      <c r="Y24" s="6"/>
      <c r="Z24" s="6"/>
    </row>
    <row r="25" spans="1:26" ht="18.75" customHeight="1">
      <c r="A25" s="85"/>
      <c r="B25" s="85"/>
      <c r="C25" s="688" t="s">
        <v>509</v>
      </c>
      <c r="D25" s="689"/>
      <c r="E25" s="689"/>
      <c r="F25" s="689"/>
      <c r="G25" s="690" t="s">
        <v>510</v>
      </c>
      <c r="H25" s="691"/>
      <c r="I25" s="221" t="s">
        <v>511</v>
      </c>
      <c r="J25" s="85"/>
      <c r="K25" s="85"/>
      <c r="L25" s="6"/>
      <c r="M25" s="6"/>
      <c r="N25" s="6"/>
      <c r="O25" s="6"/>
      <c r="P25" s="6"/>
      <c r="Q25" s="6">
        <v>2018</v>
      </c>
      <c r="R25" s="6"/>
      <c r="S25" s="6"/>
      <c r="T25" s="6"/>
      <c r="U25" s="6"/>
      <c r="V25" s="6"/>
      <c r="W25" s="6"/>
      <c r="X25" s="6"/>
      <c r="Y25" s="6"/>
      <c r="Z25" s="6"/>
    </row>
    <row r="26" spans="1:26" ht="63.75" customHeight="1">
      <c r="A26" s="692" t="s">
        <v>512</v>
      </c>
      <c r="B26" s="694" t="s">
        <v>513</v>
      </c>
      <c r="C26" s="222" t="s">
        <v>514</v>
      </c>
      <c r="D26" s="223" t="s">
        <v>515</v>
      </c>
      <c r="E26" s="224" t="s">
        <v>516</v>
      </c>
      <c r="F26" s="225" t="s">
        <v>517</v>
      </c>
      <c r="G26" s="225" t="s">
        <v>518</v>
      </c>
      <c r="H26" s="222" t="s">
        <v>519</v>
      </c>
      <c r="I26" s="226" t="s">
        <v>520</v>
      </c>
      <c r="J26" s="227" t="s">
        <v>521</v>
      </c>
      <c r="K26" s="224" t="s">
        <v>522</v>
      </c>
      <c r="L26" s="226" t="s">
        <v>523</v>
      </c>
      <c r="M26" s="6"/>
      <c r="N26" s="6"/>
      <c r="O26" s="6"/>
      <c r="P26" s="6"/>
      <c r="Q26" s="6"/>
      <c r="R26" s="6"/>
      <c r="S26" s="6"/>
      <c r="T26" s="6"/>
      <c r="U26" s="6"/>
      <c r="V26" s="6"/>
      <c r="W26" s="6"/>
      <c r="X26" s="6"/>
      <c r="Y26" s="6"/>
      <c r="Z26" s="6"/>
    </row>
    <row r="27" spans="1:26" ht="12.75" customHeight="1">
      <c r="A27" s="693"/>
      <c r="B27" s="695"/>
      <c r="C27" s="228" t="s">
        <v>524</v>
      </c>
      <c r="D27" s="229" t="s">
        <v>525</v>
      </c>
      <c r="E27" s="230" t="s">
        <v>526</v>
      </c>
      <c r="F27" s="230" t="s">
        <v>527</v>
      </c>
      <c r="G27" s="231" t="s">
        <v>528</v>
      </c>
      <c r="H27" s="232" t="s">
        <v>529</v>
      </c>
      <c r="I27" s="230" t="s">
        <v>530</v>
      </c>
      <c r="J27" s="228" t="s">
        <v>531</v>
      </c>
      <c r="K27" s="233" t="s">
        <v>532</v>
      </c>
      <c r="L27" s="231" t="s">
        <v>533</v>
      </c>
      <c r="M27" s="6"/>
      <c r="N27" s="6"/>
      <c r="O27" s="6"/>
      <c r="P27" s="6"/>
      <c r="Q27" s="6"/>
      <c r="R27" s="6"/>
      <c r="S27" s="6"/>
      <c r="T27" s="6"/>
      <c r="U27" s="6"/>
      <c r="V27" s="6"/>
      <c r="W27" s="6"/>
      <c r="X27" s="6"/>
      <c r="Y27" s="6"/>
      <c r="Z27" s="6"/>
    </row>
    <row r="28" spans="1:26" ht="12.75" customHeight="1">
      <c r="A28" s="234">
        <v>1609</v>
      </c>
      <c r="B28" s="235" t="s">
        <v>319</v>
      </c>
      <c r="C28" s="236">
        <v>67292753.959999993</v>
      </c>
      <c r="D28" s="237">
        <v>0</v>
      </c>
      <c r="E28" s="237">
        <v>7696835.9500000002</v>
      </c>
      <c r="F28" s="238">
        <v>0</v>
      </c>
      <c r="G28" s="239">
        <f t="shared" ref="G28:G68" si="0">C28-D28+(E28*0.5)-F28</f>
        <v>71141171.934999987</v>
      </c>
      <c r="H28" s="240">
        <v>37.694566999999999</v>
      </c>
      <c r="I28" s="241">
        <f t="shared" ref="I28:I68" si="1">IF(H28=0,0,1/H28)</f>
        <v>2.652902207365852E-2</v>
      </c>
      <c r="J28" s="242">
        <f t="shared" ref="J28:J68" si="2">IF(H28=0,0,+G28/H28)</f>
        <v>1887305.7206095506</v>
      </c>
      <c r="K28" s="243">
        <v>1908925.65</v>
      </c>
      <c r="L28" s="244">
        <f t="shared" ref="L28:L68" si="3">IF(ISERROR(+K28-J28), 0, +K28-J28)</f>
        <v>21619.92939044931</v>
      </c>
      <c r="M28" s="134"/>
      <c r="N28" s="214"/>
      <c r="O28" s="6"/>
      <c r="P28" s="6"/>
      <c r="Q28" s="6"/>
      <c r="R28" s="6"/>
      <c r="S28" s="6"/>
      <c r="T28" s="6"/>
      <c r="U28" s="6"/>
      <c r="V28" s="6"/>
      <c r="W28" s="6"/>
      <c r="X28" s="6"/>
      <c r="Y28" s="6"/>
      <c r="Z28" s="6"/>
    </row>
    <row r="29" spans="1:26" ht="12.75" customHeight="1">
      <c r="A29" s="245">
        <v>1611</v>
      </c>
      <c r="B29" s="246" t="s">
        <v>320</v>
      </c>
      <c r="C29" s="236">
        <v>22951895.829999998</v>
      </c>
      <c r="D29" s="237">
        <v>292059.26507999998</v>
      </c>
      <c r="E29" s="238">
        <v>10871481.810000001</v>
      </c>
      <c r="F29" s="238">
        <v>0</v>
      </c>
      <c r="G29" s="239">
        <f t="shared" si="0"/>
        <v>28095577.469919998</v>
      </c>
      <c r="H29" s="240">
        <v>3.1310479999999998</v>
      </c>
      <c r="I29" s="247">
        <f t="shared" si="1"/>
        <v>0.31938188108262794</v>
      </c>
      <c r="J29" s="242">
        <f t="shared" si="2"/>
        <v>8973218.3824457489</v>
      </c>
      <c r="K29" s="248">
        <v>8911670.8499999996</v>
      </c>
      <c r="L29" s="244">
        <f t="shared" si="3"/>
        <v>-61547.532445749268</v>
      </c>
      <c r="M29" s="6"/>
      <c r="N29" s="214"/>
      <c r="O29" s="6"/>
      <c r="P29" s="6"/>
      <c r="Q29" s="6"/>
      <c r="R29" s="6"/>
      <c r="S29" s="6"/>
      <c r="T29" s="6"/>
      <c r="U29" s="6"/>
      <c r="V29" s="6"/>
      <c r="W29" s="6"/>
      <c r="X29" s="6"/>
      <c r="Y29" s="6"/>
      <c r="Z29" s="6"/>
    </row>
    <row r="30" spans="1:26" ht="12.75" customHeight="1">
      <c r="A30" s="177">
        <v>1612</v>
      </c>
      <c r="B30" s="235" t="s">
        <v>322</v>
      </c>
      <c r="C30" s="249">
        <v>2507923.17</v>
      </c>
      <c r="D30" s="250">
        <v>0</v>
      </c>
      <c r="E30" s="251">
        <v>0</v>
      </c>
      <c r="F30" s="251">
        <v>0</v>
      </c>
      <c r="G30" s="239">
        <f t="shared" si="0"/>
        <v>2507923.17</v>
      </c>
      <c r="H30" s="252">
        <v>31.697503000000001</v>
      </c>
      <c r="I30" s="247">
        <f t="shared" si="1"/>
        <v>3.1548226369755371E-2</v>
      </c>
      <c r="J30" s="242">
        <f t="shared" si="2"/>
        <v>79120.527885114483</v>
      </c>
      <c r="K30" s="248">
        <v>79124.23</v>
      </c>
      <c r="L30" s="253">
        <f t="shared" si="3"/>
        <v>3.7021148855128558</v>
      </c>
      <c r="M30" s="6"/>
      <c r="N30" s="214"/>
      <c r="O30" s="6"/>
      <c r="P30" s="6"/>
      <c r="Q30" s="6"/>
      <c r="R30" s="6"/>
      <c r="S30" s="6"/>
      <c r="T30" s="6"/>
      <c r="U30" s="6"/>
      <c r="V30" s="6"/>
      <c r="W30" s="6"/>
      <c r="X30" s="6"/>
      <c r="Y30" s="6"/>
      <c r="Z30" s="6"/>
    </row>
    <row r="31" spans="1:26" ht="12.75" customHeight="1">
      <c r="A31" s="177">
        <v>1805</v>
      </c>
      <c r="B31" s="235" t="s">
        <v>323</v>
      </c>
      <c r="C31" s="249">
        <v>17576216.5</v>
      </c>
      <c r="D31" s="250">
        <v>0</v>
      </c>
      <c r="E31" s="251">
        <v>0</v>
      </c>
      <c r="F31" s="251">
        <v>0</v>
      </c>
      <c r="G31" s="239">
        <f t="shared" si="0"/>
        <v>17576216.5</v>
      </c>
      <c r="H31" s="252">
        <v>0</v>
      </c>
      <c r="I31" s="247">
        <f t="shared" si="1"/>
        <v>0</v>
      </c>
      <c r="J31" s="242">
        <f t="shared" si="2"/>
        <v>0</v>
      </c>
      <c r="K31" s="248">
        <v>0</v>
      </c>
      <c r="L31" s="253">
        <f t="shared" si="3"/>
        <v>0</v>
      </c>
      <c r="M31" s="6"/>
      <c r="N31" s="214"/>
      <c r="O31" s="6"/>
      <c r="P31" s="6"/>
      <c r="Q31" s="6"/>
      <c r="R31" s="6"/>
      <c r="S31" s="6"/>
      <c r="T31" s="6"/>
      <c r="U31" s="6"/>
      <c r="V31" s="6"/>
      <c r="W31" s="6"/>
      <c r="X31" s="6"/>
      <c r="Y31" s="6"/>
      <c r="Z31" s="6"/>
    </row>
    <row r="32" spans="1:26" ht="12.75" customHeight="1">
      <c r="A32" s="177">
        <v>1808</v>
      </c>
      <c r="B32" s="235" t="s">
        <v>324</v>
      </c>
      <c r="C32" s="249">
        <v>58919707.240000002</v>
      </c>
      <c r="D32" s="250">
        <v>1772.7997399999999</v>
      </c>
      <c r="E32" s="251">
        <v>4317323.28</v>
      </c>
      <c r="F32" s="251">
        <v>0</v>
      </c>
      <c r="G32" s="239">
        <f t="shared" si="0"/>
        <v>61076596.080260001</v>
      </c>
      <c r="H32" s="252">
        <v>34.327303000000001</v>
      </c>
      <c r="I32" s="247">
        <f t="shared" si="1"/>
        <v>2.9131330241702939E-2</v>
      </c>
      <c r="J32" s="242">
        <f t="shared" si="2"/>
        <v>1779242.4904531534</v>
      </c>
      <c r="K32" s="248">
        <v>1809099.69</v>
      </c>
      <c r="L32" s="253">
        <f t="shared" si="3"/>
        <v>29857.199546846561</v>
      </c>
      <c r="M32" s="6"/>
      <c r="N32" s="214"/>
      <c r="O32" s="6"/>
      <c r="P32" s="6"/>
      <c r="Q32" s="6"/>
      <c r="R32" s="6"/>
      <c r="S32" s="6"/>
      <c r="T32" s="6"/>
      <c r="U32" s="6"/>
      <c r="V32" s="6"/>
      <c r="W32" s="6"/>
      <c r="X32" s="6"/>
      <c r="Y32" s="6"/>
      <c r="Z32" s="6"/>
    </row>
    <row r="33" spans="1:26" ht="12.75" customHeight="1">
      <c r="A33" s="177">
        <v>1810</v>
      </c>
      <c r="B33" s="235" t="s">
        <v>325</v>
      </c>
      <c r="C33" s="249">
        <v>0</v>
      </c>
      <c r="D33" s="250">
        <v>0</v>
      </c>
      <c r="E33" s="251">
        <v>0</v>
      </c>
      <c r="F33" s="251">
        <v>0</v>
      </c>
      <c r="G33" s="239">
        <f t="shared" si="0"/>
        <v>0</v>
      </c>
      <c r="H33" s="252">
        <v>0</v>
      </c>
      <c r="I33" s="247">
        <f t="shared" si="1"/>
        <v>0</v>
      </c>
      <c r="J33" s="242">
        <f t="shared" si="2"/>
        <v>0</v>
      </c>
      <c r="K33" s="248">
        <v>0</v>
      </c>
      <c r="L33" s="253">
        <f t="shared" si="3"/>
        <v>0</v>
      </c>
      <c r="M33" s="6"/>
      <c r="N33" s="214"/>
      <c r="O33" s="6"/>
      <c r="P33" s="6"/>
      <c r="Q33" s="6"/>
      <c r="R33" s="6"/>
      <c r="S33" s="6"/>
      <c r="T33" s="6"/>
      <c r="U33" s="6"/>
      <c r="V33" s="6"/>
      <c r="W33" s="6"/>
      <c r="X33" s="6"/>
      <c r="Y33" s="6"/>
      <c r="Z33" s="6"/>
    </row>
    <row r="34" spans="1:26" ht="12.75" customHeight="1">
      <c r="A34" s="177">
        <v>1815</v>
      </c>
      <c r="B34" s="235" t="s">
        <v>326</v>
      </c>
      <c r="C34" s="249">
        <v>121585060.12</v>
      </c>
      <c r="D34" s="250">
        <v>7743.2681400000001</v>
      </c>
      <c r="E34" s="251">
        <v>23541133.890000001</v>
      </c>
      <c r="F34" s="251">
        <v>91542</v>
      </c>
      <c r="G34" s="239">
        <f t="shared" si="0"/>
        <v>133256341.79686001</v>
      </c>
      <c r="H34" s="252">
        <v>25.478594000000001</v>
      </c>
      <c r="I34" s="247">
        <f t="shared" si="1"/>
        <v>3.9248633578446282E-2</v>
      </c>
      <c r="J34" s="242">
        <f t="shared" si="2"/>
        <v>5230129.3311891546</v>
      </c>
      <c r="K34" s="248">
        <v>5351064.22</v>
      </c>
      <c r="L34" s="253">
        <f t="shared" si="3"/>
        <v>120934.88881084509</v>
      </c>
      <c r="M34" s="6"/>
      <c r="N34" s="214"/>
      <c r="O34" s="6"/>
      <c r="P34" s="6"/>
      <c r="Q34" s="6"/>
      <c r="R34" s="6"/>
      <c r="S34" s="6"/>
      <c r="T34" s="6"/>
      <c r="U34" s="6"/>
      <c r="V34" s="6"/>
      <c r="W34" s="6"/>
      <c r="X34" s="6"/>
      <c r="Y34" s="6"/>
      <c r="Z34" s="6"/>
    </row>
    <row r="35" spans="1:26" ht="12.75" customHeight="1">
      <c r="A35" s="177">
        <v>1820</v>
      </c>
      <c r="B35" s="235" t="s">
        <v>327</v>
      </c>
      <c r="C35" s="249">
        <v>105280867.19</v>
      </c>
      <c r="D35" s="250">
        <v>7564.9074000000001</v>
      </c>
      <c r="E35" s="251">
        <v>12337194.91</v>
      </c>
      <c r="F35" s="251">
        <v>34193</v>
      </c>
      <c r="G35" s="239">
        <f t="shared" si="0"/>
        <v>111407706.7376</v>
      </c>
      <c r="H35" s="252">
        <v>24.862943000000001</v>
      </c>
      <c r="I35" s="247">
        <f t="shared" si="1"/>
        <v>4.0220500042975602E-2</v>
      </c>
      <c r="J35" s="242">
        <f t="shared" si="2"/>
        <v>4480873.6736274539</v>
      </c>
      <c r="K35" s="248">
        <v>4501920.8899999997</v>
      </c>
      <c r="L35" s="253">
        <f t="shared" si="3"/>
        <v>21047.216372545809</v>
      </c>
      <c r="M35" s="6"/>
      <c r="N35" s="214"/>
      <c r="O35" s="6"/>
      <c r="P35" s="6"/>
      <c r="Q35" s="6"/>
      <c r="R35" s="6"/>
      <c r="S35" s="6"/>
      <c r="T35" s="6"/>
      <c r="U35" s="6"/>
      <c r="V35" s="6"/>
      <c r="W35" s="6"/>
      <c r="X35" s="6"/>
      <c r="Y35" s="6"/>
      <c r="Z35" s="6"/>
    </row>
    <row r="36" spans="1:26" ht="12.75" customHeight="1">
      <c r="A36" s="177">
        <v>1825</v>
      </c>
      <c r="B36" s="235" t="s">
        <v>328</v>
      </c>
      <c r="C36" s="249">
        <v>0</v>
      </c>
      <c r="D36" s="250">
        <v>0</v>
      </c>
      <c r="E36" s="251">
        <v>2400000</v>
      </c>
      <c r="F36" s="251">
        <v>0</v>
      </c>
      <c r="G36" s="239">
        <f t="shared" si="0"/>
        <v>1200000</v>
      </c>
      <c r="H36" s="252">
        <v>20</v>
      </c>
      <c r="I36" s="247">
        <f t="shared" si="1"/>
        <v>0.05</v>
      </c>
      <c r="J36" s="242">
        <f t="shared" si="2"/>
        <v>60000</v>
      </c>
      <c r="K36" s="248">
        <v>60000</v>
      </c>
      <c r="L36" s="253">
        <f t="shared" si="3"/>
        <v>0</v>
      </c>
      <c r="M36" s="6"/>
      <c r="N36" s="214"/>
      <c r="O36" s="6"/>
      <c r="P36" s="6"/>
      <c r="Q36" s="6"/>
      <c r="R36" s="6"/>
      <c r="S36" s="6"/>
      <c r="T36" s="6"/>
      <c r="U36" s="6"/>
      <c r="V36" s="6"/>
      <c r="W36" s="6"/>
      <c r="X36" s="6"/>
      <c r="Y36" s="6"/>
      <c r="Z36" s="6"/>
    </row>
    <row r="37" spans="1:26" ht="12.75" customHeight="1">
      <c r="A37" s="177">
        <v>1830</v>
      </c>
      <c r="B37" s="235" t="s">
        <v>329</v>
      </c>
      <c r="C37" s="249">
        <v>168045030.43000001</v>
      </c>
      <c r="D37" s="250">
        <v>0</v>
      </c>
      <c r="E37" s="251">
        <v>23836567.41</v>
      </c>
      <c r="F37" s="251">
        <v>107106</v>
      </c>
      <c r="G37" s="239">
        <f t="shared" si="0"/>
        <v>179856208.13500002</v>
      </c>
      <c r="H37" s="252">
        <v>34.228917000000003</v>
      </c>
      <c r="I37" s="247">
        <f t="shared" si="1"/>
        <v>2.9215063976461772E-2</v>
      </c>
      <c r="J37" s="242">
        <f t="shared" si="2"/>
        <v>5254510.6272278493</v>
      </c>
      <c r="K37" s="248">
        <v>5262908.37</v>
      </c>
      <c r="L37" s="253">
        <f t="shared" si="3"/>
        <v>8397.7427721507847</v>
      </c>
      <c r="M37" s="6"/>
      <c r="N37" s="214"/>
      <c r="O37" s="6"/>
      <c r="P37" s="6"/>
      <c r="Q37" s="6"/>
      <c r="R37" s="6"/>
      <c r="S37" s="6"/>
      <c r="T37" s="6"/>
      <c r="U37" s="6"/>
      <c r="V37" s="6"/>
      <c r="W37" s="6"/>
      <c r="X37" s="6"/>
      <c r="Y37" s="6"/>
      <c r="Z37" s="6"/>
    </row>
    <row r="38" spans="1:26" ht="12.75" customHeight="1">
      <c r="A38" s="177">
        <v>1835</v>
      </c>
      <c r="B38" s="235" t="s">
        <v>330</v>
      </c>
      <c r="C38" s="249">
        <v>150197989.53</v>
      </c>
      <c r="D38" s="250">
        <v>3183.4690000000001</v>
      </c>
      <c r="E38" s="251">
        <v>26137290.260000002</v>
      </c>
      <c r="F38" s="251">
        <v>4443</v>
      </c>
      <c r="G38" s="239">
        <f t="shared" si="0"/>
        <v>163259008.19099998</v>
      </c>
      <c r="H38" s="252">
        <v>32.370643999999999</v>
      </c>
      <c r="I38" s="247">
        <f t="shared" si="1"/>
        <v>3.0892187378168939E-2</v>
      </c>
      <c r="J38" s="242">
        <f t="shared" si="2"/>
        <v>5043427.872210389</v>
      </c>
      <c r="K38" s="248">
        <v>5043789.97</v>
      </c>
      <c r="L38" s="253">
        <f t="shared" si="3"/>
        <v>362.09778961073607</v>
      </c>
      <c r="M38" s="6"/>
      <c r="N38" s="214"/>
      <c r="O38" s="6"/>
      <c r="P38" s="6"/>
      <c r="Q38" s="6"/>
      <c r="R38" s="6"/>
      <c r="S38" s="6"/>
      <c r="T38" s="6"/>
      <c r="U38" s="6"/>
      <c r="V38" s="6"/>
      <c r="W38" s="6"/>
      <c r="X38" s="6"/>
      <c r="Y38" s="6"/>
      <c r="Z38" s="6"/>
    </row>
    <row r="39" spans="1:26" ht="12.75" customHeight="1">
      <c r="A39" s="177">
        <v>1840</v>
      </c>
      <c r="B39" s="235" t="s">
        <v>331</v>
      </c>
      <c r="C39" s="249">
        <v>416878792.08999997</v>
      </c>
      <c r="D39" s="250">
        <v>0</v>
      </c>
      <c r="E39" s="251">
        <v>57630927.399999999</v>
      </c>
      <c r="F39" s="251">
        <v>9696</v>
      </c>
      <c r="G39" s="239">
        <f t="shared" si="0"/>
        <v>445684559.78999996</v>
      </c>
      <c r="H39" s="252">
        <v>32.958483999999999</v>
      </c>
      <c r="I39" s="247">
        <f t="shared" si="1"/>
        <v>3.0341201373218503E-2</v>
      </c>
      <c r="J39" s="242">
        <f t="shared" si="2"/>
        <v>13522604.97752263</v>
      </c>
      <c r="K39" s="248">
        <v>13523553.15</v>
      </c>
      <c r="L39" s="253">
        <f t="shared" si="3"/>
        <v>948.17247737012804</v>
      </c>
      <c r="M39" s="6"/>
      <c r="N39" s="214"/>
      <c r="O39" s="6"/>
      <c r="P39" s="6"/>
      <c r="Q39" s="6"/>
      <c r="R39" s="6"/>
      <c r="S39" s="6"/>
      <c r="T39" s="6"/>
      <c r="U39" s="6"/>
      <c r="V39" s="6"/>
      <c r="W39" s="6"/>
      <c r="X39" s="6"/>
      <c r="Y39" s="6"/>
      <c r="Z39" s="6"/>
    </row>
    <row r="40" spans="1:26" ht="12.75" customHeight="1">
      <c r="A40" s="177">
        <v>1845</v>
      </c>
      <c r="B40" s="235" t="s">
        <v>332</v>
      </c>
      <c r="C40" s="249">
        <v>230145607.09999999</v>
      </c>
      <c r="D40" s="250">
        <v>31400.721320000001</v>
      </c>
      <c r="E40" s="251">
        <v>26558270.550000001</v>
      </c>
      <c r="F40" s="251">
        <v>147521</v>
      </c>
      <c r="G40" s="239">
        <f t="shared" si="0"/>
        <v>243245820.65368</v>
      </c>
      <c r="H40" s="252">
        <v>25.848555999999999</v>
      </c>
      <c r="I40" s="247">
        <f t="shared" si="1"/>
        <v>3.868688061336966E-2</v>
      </c>
      <c r="J40" s="242">
        <f t="shared" si="2"/>
        <v>9410422.0233300459</v>
      </c>
      <c r="K40" s="248">
        <v>9432918.1400000006</v>
      </c>
      <c r="L40" s="253">
        <f t="shared" si="3"/>
        <v>22496.116669954732</v>
      </c>
      <c r="M40" s="6"/>
      <c r="N40" s="214"/>
      <c r="O40" s="6"/>
      <c r="P40" s="6"/>
      <c r="Q40" s="6"/>
      <c r="R40" s="6"/>
      <c r="S40" s="6"/>
      <c r="T40" s="6"/>
      <c r="U40" s="6"/>
      <c r="V40" s="6"/>
      <c r="W40" s="6"/>
      <c r="X40" s="6"/>
      <c r="Y40" s="6"/>
      <c r="Z40" s="6"/>
    </row>
    <row r="41" spans="1:26" ht="12.75" customHeight="1">
      <c r="A41" s="177">
        <v>1850</v>
      </c>
      <c r="B41" s="235" t="s">
        <v>333</v>
      </c>
      <c r="C41" s="249">
        <v>122700331.34999999</v>
      </c>
      <c r="D41" s="250">
        <v>18571.587680000001</v>
      </c>
      <c r="E41" s="251">
        <v>15023099.800000001</v>
      </c>
      <c r="F41" s="251">
        <v>575031</v>
      </c>
      <c r="G41" s="239">
        <f t="shared" si="0"/>
        <v>129618278.66232</v>
      </c>
      <c r="H41" s="252">
        <v>26.057960999999999</v>
      </c>
      <c r="I41" s="247">
        <f t="shared" si="1"/>
        <v>3.8375988052173383E-2</v>
      </c>
      <c r="J41" s="242">
        <f t="shared" si="2"/>
        <v>4974229.5132884728</v>
      </c>
      <c r="K41" s="248">
        <v>5007587.82</v>
      </c>
      <c r="L41" s="253">
        <f t="shared" si="3"/>
        <v>33358.306711527519</v>
      </c>
      <c r="M41" s="6"/>
      <c r="N41" s="214"/>
      <c r="O41" s="6"/>
      <c r="P41" s="6"/>
      <c r="Q41" s="6"/>
      <c r="R41" s="6"/>
      <c r="S41" s="6"/>
      <c r="T41" s="6"/>
      <c r="U41" s="6"/>
      <c r="V41" s="6"/>
      <c r="W41" s="6"/>
      <c r="X41" s="6"/>
      <c r="Y41" s="6"/>
      <c r="Z41" s="6"/>
    </row>
    <row r="42" spans="1:26" ht="12.75" customHeight="1">
      <c r="A42" s="177">
        <v>1855</v>
      </c>
      <c r="B42" s="235" t="s">
        <v>334</v>
      </c>
      <c r="C42" s="249">
        <v>85197062.75</v>
      </c>
      <c r="D42" s="250">
        <v>3855.3670400000001</v>
      </c>
      <c r="E42" s="251">
        <v>6741623.6200000001</v>
      </c>
      <c r="F42" s="251">
        <v>15167</v>
      </c>
      <c r="G42" s="239">
        <f t="shared" si="0"/>
        <v>88548852.192960009</v>
      </c>
      <c r="H42" s="252">
        <v>33.179485</v>
      </c>
      <c r="I42" s="247">
        <f t="shared" si="1"/>
        <v>3.0139105534639853E-2</v>
      </c>
      <c r="J42" s="242">
        <f t="shared" si="2"/>
        <v>2668783.2012148472</v>
      </c>
      <c r="K42" s="248">
        <v>2672890.85</v>
      </c>
      <c r="L42" s="253">
        <f t="shared" si="3"/>
        <v>4107.6487851529382</v>
      </c>
      <c r="M42" s="6"/>
      <c r="N42" s="214"/>
      <c r="O42" s="6"/>
      <c r="P42" s="6"/>
      <c r="Q42" s="6"/>
      <c r="R42" s="6"/>
      <c r="S42" s="6"/>
      <c r="T42" s="6"/>
      <c r="U42" s="6"/>
      <c r="V42" s="6"/>
      <c r="W42" s="6"/>
      <c r="X42" s="6"/>
      <c r="Y42" s="6"/>
      <c r="Z42" s="6"/>
    </row>
    <row r="43" spans="1:26" ht="12.75" customHeight="1">
      <c r="A43" s="177">
        <v>1860</v>
      </c>
      <c r="B43" s="235" t="s">
        <v>335</v>
      </c>
      <c r="C43" s="249">
        <v>0</v>
      </c>
      <c r="D43" s="250">
        <v>56693.043460000001</v>
      </c>
      <c r="E43" s="251">
        <v>0</v>
      </c>
      <c r="F43" s="251">
        <v>0</v>
      </c>
      <c r="G43" s="239">
        <f t="shared" si="0"/>
        <v>-56693.043460000001</v>
      </c>
      <c r="H43" s="252"/>
      <c r="I43" s="247">
        <f t="shared" si="1"/>
        <v>0</v>
      </c>
      <c r="J43" s="242">
        <f t="shared" si="2"/>
        <v>0</v>
      </c>
      <c r="K43" s="248">
        <v>0</v>
      </c>
      <c r="L43" s="253">
        <f t="shared" si="3"/>
        <v>0</v>
      </c>
      <c r="M43" s="6"/>
      <c r="N43" s="214"/>
      <c r="O43" s="6"/>
      <c r="P43" s="6"/>
      <c r="Q43" s="6"/>
      <c r="R43" s="6"/>
      <c r="S43" s="6"/>
      <c r="T43" s="6"/>
      <c r="U43" s="6"/>
      <c r="V43" s="6"/>
      <c r="W43" s="6"/>
      <c r="X43" s="6"/>
      <c r="Y43" s="6"/>
      <c r="Z43" s="6"/>
    </row>
    <row r="44" spans="1:26" ht="12.75" customHeight="1">
      <c r="A44" s="177">
        <v>1860</v>
      </c>
      <c r="B44" s="235" t="s">
        <v>336</v>
      </c>
      <c r="C44" s="249">
        <v>32110381.879999999</v>
      </c>
      <c r="D44" s="250">
        <v>56693.043460000001</v>
      </c>
      <c r="E44" s="251">
        <v>16459453.77</v>
      </c>
      <c r="F44" s="251">
        <v>462480</v>
      </c>
      <c r="G44" s="239">
        <f t="shared" si="0"/>
        <v>39820935.721539997</v>
      </c>
      <c r="H44" s="252">
        <v>10.473902000000001</v>
      </c>
      <c r="I44" s="247">
        <f t="shared" si="1"/>
        <v>9.547540162205069E-2</v>
      </c>
      <c r="J44" s="242">
        <f t="shared" si="2"/>
        <v>3801919.8309798958</v>
      </c>
      <c r="K44" s="248">
        <v>3822942.38</v>
      </c>
      <c r="L44" s="253">
        <f t="shared" si="3"/>
        <v>21022.54902010411</v>
      </c>
      <c r="M44" s="6"/>
      <c r="N44" s="214"/>
      <c r="O44" s="6"/>
      <c r="P44" s="6"/>
      <c r="Q44" s="6"/>
      <c r="R44" s="6"/>
      <c r="S44" s="6"/>
      <c r="T44" s="6"/>
      <c r="U44" s="6"/>
      <c r="V44" s="6"/>
      <c r="W44" s="6"/>
      <c r="X44" s="6"/>
      <c r="Y44" s="6"/>
      <c r="Z44" s="6"/>
    </row>
    <row r="45" spans="1:26" ht="12.75" customHeight="1">
      <c r="A45" s="177">
        <v>1905</v>
      </c>
      <c r="B45" s="235" t="s">
        <v>323</v>
      </c>
      <c r="C45" s="249">
        <v>16812909.260000002</v>
      </c>
      <c r="D45" s="250">
        <v>0</v>
      </c>
      <c r="E45" s="251">
        <v>0</v>
      </c>
      <c r="F45" s="251">
        <v>0</v>
      </c>
      <c r="G45" s="239">
        <f t="shared" si="0"/>
        <v>16812909.260000002</v>
      </c>
      <c r="H45" s="252">
        <v>0</v>
      </c>
      <c r="I45" s="247">
        <f t="shared" si="1"/>
        <v>0</v>
      </c>
      <c r="J45" s="242">
        <f t="shared" si="2"/>
        <v>0</v>
      </c>
      <c r="K45" s="248">
        <v>0</v>
      </c>
      <c r="L45" s="253">
        <f t="shared" si="3"/>
        <v>0</v>
      </c>
      <c r="M45" s="6"/>
      <c r="N45" s="214"/>
      <c r="O45" s="6"/>
      <c r="P45" s="6"/>
      <c r="Q45" s="6"/>
      <c r="R45" s="6"/>
      <c r="S45" s="6"/>
      <c r="T45" s="6"/>
      <c r="U45" s="6"/>
      <c r="V45" s="6"/>
      <c r="W45" s="6"/>
      <c r="X45" s="6"/>
      <c r="Y45" s="6"/>
      <c r="Z45" s="6"/>
    </row>
    <row r="46" spans="1:26" ht="12.75" customHeight="1">
      <c r="A46" s="177">
        <v>1908</v>
      </c>
      <c r="B46" s="235" t="s">
        <v>337</v>
      </c>
      <c r="C46" s="249">
        <v>57309816.75</v>
      </c>
      <c r="D46" s="250">
        <v>0</v>
      </c>
      <c r="E46" s="251">
        <v>1711240.49</v>
      </c>
      <c r="F46" s="251">
        <v>0</v>
      </c>
      <c r="G46" s="239">
        <f t="shared" si="0"/>
        <v>58165436.994999997</v>
      </c>
      <c r="H46" s="252">
        <v>25.698049000000001</v>
      </c>
      <c r="I46" s="247">
        <f t="shared" si="1"/>
        <v>3.8913459928417132E-2</v>
      </c>
      <c r="J46" s="242">
        <f t="shared" si="2"/>
        <v>2263418.401723804</v>
      </c>
      <c r="K46" s="248">
        <v>2276450.7599999998</v>
      </c>
      <c r="L46" s="253">
        <f t="shared" si="3"/>
        <v>13032.358276195824</v>
      </c>
      <c r="M46" s="6"/>
      <c r="N46" s="214"/>
      <c r="O46" s="6"/>
      <c r="P46" s="6"/>
      <c r="Q46" s="6"/>
      <c r="R46" s="6"/>
      <c r="S46" s="6"/>
      <c r="T46" s="6"/>
      <c r="U46" s="6"/>
      <c r="V46" s="6"/>
      <c r="W46" s="6"/>
      <c r="X46" s="6"/>
      <c r="Y46" s="6"/>
      <c r="Z46" s="6"/>
    </row>
    <row r="47" spans="1:26" ht="12.75" customHeight="1">
      <c r="A47" s="177">
        <v>1910</v>
      </c>
      <c r="B47" s="235" t="s">
        <v>325</v>
      </c>
      <c r="C47" s="249">
        <v>0</v>
      </c>
      <c r="D47" s="250">
        <v>0</v>
      </c>
      <c r="E47" s="251">
        <v>0</v>
      </c>
      <c r="F47" s="251">
        <v>0</v>
      </c>
      <c r="G47" s="239">
        <f t="shared" si="0"/>
        <v>0</v>
      </c>
      <c r="H47" s="252">
        <v>0</v>
      </c>
      <c r="I47" s="247">
        <f t="shared" si="1"/>
        <v>0</v>
      </c>
      <c r="J47" s="242">
        <f t="shared" si="2"/>
        <v>0</v>
      </c>
      <c r="K47" s="248">
        <v>0</v>
      </c>
      <c r="L47" s="253">
        <f t="shared" si="3"/>
        <v>0</v>
      </c>
      <c r="M47" s="6"/>
      <c r="N47" s="214"/>
      <c r="O47" s="6"/>
      <c r="P47" s="6"/>
      <c r="Q47" s="6"/>
      <c r="R47" s="6"/>
      <c r="S47" s="6"/>
      <c r="T47" s="6"/>
      <c r="U47" s="6"/>
      <c r="V47" s="6"/>
      <c r="W47" s="6"/>
      <c r="X47" s="6"/>
      <c r="Y47" s="6"/>
      <c r="Z47" s="6"/>
    </row>
    <row r="48" spans="1:26" ht="12.75" customHeight="1">
      <c r="A48" s="177">
        <v>1915</v>
      </c>
      <c r="B48" s="235" t="s">
        <v>338</v>
      </c>
      <c r="C48" s="249">
        <v>1435328.19</v>
      </c>
      <c r="D48" s="250">
        <v>3658.2357900000002</v>
      </c>
      <c r="E48" s="251">
        <v>0</v>
      </c>
      <c r="F48" s="251">
        <v>0</v>
      </c>
      <c r="G48" s="239">
        <f t="shared" si="0"/>
        <v>1431669.9542099999</v>
      </c>
      <c r="H48" s="252">
        <v>3.9255469999999999</v>
      </c>
      <c r="I48" s="247">
        <f t="shared" si="1"/>
        <v>0.25474156849988039</v>
      </c>
      <c r="J48" s="242">
        <f t="shared" si="2"/>
        <v>364705.84970960731</v>
      </c>
      <c r="K48" s="248">
        <v>365251.36</v>
      </c>
      <c r="L48" s="253">
        <f t="shared" si="3"/>
        <v>545.51029039267451</v>
      </c>
      <c r="M48" s="6"/>
      <c r="N48" s="214"/>
      <c r="O48" s="6"/>
      <c r="P48" s="6"/>
      <c r="Q48" s="6"/>
      <c r="R48" s="6"/>
      <c r="S48" s="6"/>
      <c r="T48" s="6"/>
      <c r="U48" s="6"/>
      <c r="V48" s="6"/>
      <c r="W48" s="6"/>
      <c r="X48" s="6"/>
      <c r="Y48" s="6"/>
      <c r="Z48" s="6"/>
    </row>
    <row r="49" spans="1:26" ht="12.75" customHeight="1">
      <c r="A49" s="177">
        <v>1915</v>
      </c>
      <c r="B49" s="235" t="s">
        <v>339</v>
      </c>
      <c r="C49" s="254"/>
      <c r="D49" s="204"/>
      <c r="E49" s="255"/>
      <c r="F49" s="255"/>
      <c r="G49" s="239">
        <f t="shared" si="0"/>
        <v>0</v>
      </c>
      <c r="H49" s="252">
        <v>0</v>
      </c>
      <c r="I49" s="247">
        <f t="shared" si="1"/>
        <v>0</v>
      </c>
      <c r="J49" s="242">
        <f t="shared" si="2"/>
        <v>0</v>
      </c>
      <c r="K49" s="203"/>
      <c r="L49" s="253">
        <f t="shared" si="3"/>
        <v>0</v>
      </c>
      <c r="M49" s="6"/>
      <c r="N49" s="214"/>
      <c r="O49" s="6"/>
      <c r="P49" s="6"/>
      <c r="Q49" s="6"/>
      <c r="R49" s="6"/>
      <c r="S49" s="6"/>
      <c r="T49" s="6"/>
      <c r="U49" s="6"/>
      <c r="V49" s="6"/>
      <c r="W49" s="6"/>
      <c r="X49" s="6"/>
      <c r="Y49" s="6"/>
      <c r="Z49" s="6"/>
    </row>
    <row r="50" spans="1:26" ht="12.75" customHeight="1">
      <c r="A50" s="177">
        <v>1920</v>
      </c>
      <c r="B50" s="235" t="s">
        <v>340</v>
      </c>
      <c r="C50" s="254"/>
      <c r="D50" s="204"/>
      <c r="E50" s="255"/>
      <c r="F50" s="255"/>
      <c r="G50" s="239">
        <f t="shared" si="0"/>
        <v>0</v>
      </c>
      <c r="H50" s="252">
        <v>0</v>
      </c>
      <c r="I50" s="247">
        <f t="shared" si="1"/>
        <v>0</v>
      </c>
      <c r="J50" s="242">
        <f t="shared" si="2"/>
        <v>0</v>
      </c>
      <c r="K50" s="203"/>
      <c r="L50" s="253">
        <f t="shared" si="3"/>
        <v>0</v>
      </c>
      <c r="M50" s="6"/>
      <c r="N50" s="214"/>
      <c r="O50" s="6"/>
      <c r="P50" s="6"/>
      <c r="Q50" s="6"/>
      <c r="R50" s="6"/>
      <c r="S50" s="6"/>
      <c r="T50" s="6"/>
      <c r="U50" s="6"/>
      <c r="V50" s="6"/>
      <c r="W50" s="6"/>
      <c r="X50" s="6"/>
      <c r="Y50" s="6"/>
      <c r="Z50" s="6"/>
    </row>
    <row r="51" spans="1:26" ht="12.75" customHeight="1">
      <c r="A51" s="177">
        <v>1920</v>
      </c>
      <c r="B51" s="235" t="s">
        <v>341</v>
      </c>
      <c r="C51" s="254"/>
      <c r="D51" s="204"/>
      <c r="E51" s="255"/>
      <c r="F51" s="255"/>
      <c r="G51" s="239">
        <f t="shared" si="0"/>
        <v>0</v>
      </c>
      <c r="H51" s="252">
        <v>0</v>
      </c>
      <c r="I51" s="247">
        <f t="shared" si="1"/>
        <v>0</v>
      </c>
      <c r="J51" s="242">
        <f t="shared" si="2"/>
        <v>0</v>
      </c>
      <c r="K51" s="203"/>
      <c r="L51" s="253">
        <f t="shared" si="3"/>
        <v>0</v>
      </c>
      <c r="M51" s="6"/>
      <c r="N51" s="214"/>
      <c r="O51" s="6"/>
      <c r="P51" s="6"/>
      <c r="Q51" s="6"/>
      <c r="R51" s="6"/>
      <c r="S51" s="6"/>
      <c r="T51" s="6"/>
      <c r="U51" s="6"/>
      <c r="V51" s="6"/>
      <c r="W51" s="6"/>
      <c r="X51" s="6"/>
      <c r="Y51" s="6"/>
      <c r="Z51" s="6"/>
    </row>
    <row r="52" spans="1:26" ht="12.75" customHeight="1">
      <c r="A52" s="177">
        <v>1920</v>
      </c>
      <c r="B52" s="235" t="s">
        <v>342</v>
      </c>
      <c r="C52" s="249">
        <v>8310825.7999999998</v>
      </c>
      <c r="D52" s="250">
        <v>113471.58907</v>
      </c>
      <c r="E52" s="251">
        <v>4651940.16</v>
      </c>
      <c r="F52" s="251">
        <v>0</v>
      </c>
      <c r="G52" s="239">
        <f t="shared" si="0"/>
        <v>10523324.290929999</v>
      </c>
      <c r="H52" s="252">
        <v>3.7019009999999999</v>
      </c>
      <c r="I52" s="247">
        <f t="shared" si="1"/>
        <v>0.27013148109579377</v>
      </c>
      <c r="J52" s="242">
        <f t="shared" si="2"/>
        <v>2842681.1767602642</v>
      </c>
      <c r="K52" s="248">
        <v>2907262.08</v>
      </c>
      <c r="L52" s="253">
        <f t="shared" si="3"/>
        <v>64580.903239735868</v>
      </c>
      <c r="M52" s="6"/>
      <c r="N52" s="214"/>
      <c r="O52" s="6"/>
      <c r="P52" s="6"/>
      <c r="Q52" s="6"/>
      <c r="R52" s="6"/>
      <c r="S52" s="6"/>
      <c r="T52" s="6"/>
      <c r="U52" s="6"/>
      <c r="V52" s="6"/>
      <c r="W52" s="6"/>
      <c r="X52" s="6"/>
      <c r="Y52" s="6"/>
      <c r="Z52" s="6"/>
    </row>
    <row r="53" spans="1:26" ht="12.75" customHeight="1">
      <c r="A53" s="177">
        <v>1930</v>
      </c>
      <c r="B53" s="235" t="s">
        <v>343</v>
      </c>
      <c r="C53" s="249">
        <v>17977670.75</v>
      </c>
      <c r="D53" s="250">
        <v>355563.99804999999</v>
      </c>
      <c r="E53" s="251">
        <v>10779042.6</v>
      </c>
      <c r="F53" s="251">
        <v>76998</v>
      </c>
      <c r="G53" s="239">
        <f t="shared" si="0"/>
        <v>22934630.05195</v>
      </c>
      <c r="H53" s="252">
        <v>8.5736150000000002</v>
      </c>
      <c r="I53" s="247">
        <f t="shared" si="1"/>
        <v>0.11663691453371769</v>
      </c>
      <c r="J53" s="242">
        <f t="shared" si="2"/>
        <v>2675024.4852317255</v>
      </c>
      <c r="K53" s="248">
        <v>2323138.14</v>
      </c>
      <c r="L53" s="253">
        <f t="shared" si="3"/>
        <v>-351886.34523172537</v>
      </c>
      <c r="M53" s="6"/>
      <c r="N53" s="214"/>
      <c r="O53" s="6"/>
      <c r="P53" s="6"/>
      <c r="Q53" s="6"/>
      <c r="R53" s="6"/>
      <c r="S53" s="6"/>
      <c r="T53" s="6"/>
      <c r="U53" s="6"/>
      <c r="V53" s="6"/>
      <c r="W53" s="6"/>
      <c r="X53" s="6"/>
      <c r="Y53" s="6"/>
      <c r="Z53" s="6"/>
    </row>
    <row r="54" spans="1:26" ht="12.75" customHeight="1">
      <c r="A54" s="177">
        <v>1935</v>
      </c>
      <c r="B54" s="235" t="s">
        <v>344</v>
      </c>
      <c r="C54" s="249">
        <v>273650.95</v>
      </c>
      <c r="D54" s="250">
        <v>0</v>
      </c>
      <c r="E54" s="251">
        <v>0</v>
      </c>
      <c r="F54" s="251">
        <v>0</v>
      </c>
      <c r="G54" s="239">
        <f t="shared" si="0"/>
        <v>273650.95</v>
      </c>
      <c r="H54" s="252">
        <v>3.9340540000000002</v>
      </c>
      <c r="I54" s="247">
        <f t="shared" si="1"/>
        <v>0.25419071522658304</v>
      </c>
      <c r="J54" s="242">
        <f t="shared" si="2"/>
        <v>69559.530702933916</v>
      </c>
      <c r="K54" s="248">
        <v>69648.23</v>
      </c>
      <c r="L54" s="253">
        <f t="shared" si="3"/>
        <v>88.699297066079453</v>
      </c>
      <c r="M54" s="6"/>
      <c r="N54" s="214"/>
      <c r="O54" s="6"/>
      <c r="P54" s="6"/>
      <c r="Q54" s="6"/>
      <c r="R54" s="6"/>
      <c r="S54" s="6"/>
      <c r="T54" s="6"/>
      <c r="U54" s="6"/>
      <c r="V54" s="6"/>
      <c r="W54" s="6"/>
      <c r="X54" s="6"/>
      <c r="Y54" s="6"/>
      <c r="Z54" s="6"/>
    </row>
    <row r="55" spans="1:26" ht="12.75" customHeight="1">
      <c r="A55" s="177">
        <v>1940</v>
      </c>
      <c r="B55" s="235" t="s">
        <v>345</v>
      </c>
      <c r="C55" s="249">
        <v>2576935.85</v>
      </c>
      <c r="D55" s="250">
        <v>18900.67051</v>
      </c>
      <c r="E55" s="251">
        <v>827669.34</v>
      </c>
      <c r="F55" s="251">
        <v>0</v>
      </c>
      <c r="G55" s="239">
        <f t="shared" si="0"/>
        <v>2971869.8494899999</v>
      </c>
      <c r="H55" s="252">
        <v>5.6228100000000003</v>
      </c>
      <c r="I55" s="247">
        <f t="shared" si="1"/>
        <v>0.17784701955072285</v>
      </c>
      <c r="J55" s="242">
        <f t="shared" si="2"/>
        <v>528538.19522445183</v>
      </c>
      <c r="K55" s="248">
        <v>541611.51</v>
      </c>
      <c r="L55" s="253">
        <f t="shared" si="3"/>
        <v>13073.314775548177</v>
      </c>
      <c r="M55" s="6"/>
      <c r="N55" s="214"/>
      <c r="O55" s="6"/>
      <c r="P55" s="6"/>
      <c r="Q55" s="6"/>
      <c r="R55" s="6"/>
      <c r="S55" s="6"/>
      <c r="T55" s="6"/>
      <c r="U55" s="6"/>
      <c r="V55" s="6"/>
      <c r="W55" s="6"/>
      <c r="X55" s="6"/>
      <c r="Y55" s="6"/>
      <c r="Z55" s="6"/>
    </row>
    <row r="56" spans="1:26" ht="12.75" customHeight="1">
      <c r="A56" s="177">
        <v>1945</v>
      </c>
      <c r="B56" s="235" t="s">
        <v>346</v>
      </c>
      <c r="C56" s="249">
        <v>153.22999999999999</v>
      </c>
      <c r="D56" s="250">
        <v>0</v>
      </c>
      <c r="E56" s="251">
        <v>150000</v>
      </c>
      <c r="F56" s="251">
        <v>0</v>
      </c>
      <c r="G56" s="239">
        <f t="shared" si="0"/>
        <v>75153.23</v>
      </c>
      <c r="H56" s="252">
        <v>9.8855319999999995</v>
      </c>
      <c r="I56" s="247">
        <f t="shared" si="1"/>
        <v>0.10115793464630937</v>
      </c>
      <c r="J56" s="242">
        <f t="shared" si="2"/>
        <v>7602.3455287990573</v>
      </c>
      <c r="K56" s="248">
        <v>7602.43</v>
      </c>
      <c r="L56" s="253">
        <f t="shared" si="3"/>
        <v>8.4471200942971336E-2</v>
      </c>
      <c r="M56" s="6"/>
      <c r="N56" s="214"/>
      <c r="O56" s="6"/>
      <c r="P56" s="6"/>
      <c r="Q56" s="6"/>
      <c r="R56" s="6"/>
      <c r="S56" s="6"/>
      <c r="T56" s="6"/>
      <c r="U56" s="6"/>
      <c r="V56" s="6"/>
      <c r="W56" s="6"/>
      <c r="X56" s="6"/>
      <c r="Y56" s="6"/>
      <c r="Z56" s="6"/>
    </row>
    <row r="57" spans="1:26" ht="12.75" customHeight="1">
      <c r="A57" s="177">
        <v>1950</v>
      </c>
      <c r="B57" s="235" t="s">
        <v>347</v>
      </c>
      <c r="C57" s="249">
        <v>777551.95</v>
      </c>
      <c r="D57" s="250">
        <v>19629.249240000001</v>
      </c>
      <c r="E57" s="251">
        <v>1319520.6499999999</v>
      </c>
      <c r="F57" s="251">
        <v>14420</v>
      </c>
      <c r="G57" s="239">
        <f t="shared" si="0"/>
        <v>1403263.0257599999</v>
      </c>
      <c r="H57" s="252">
        <v>8.2310459999999992</v>
      </c>
      <c r="I57" s="247">
        <f t="shared" si="1"/>
        <v>0.12149124181786861</v>
      </c>
      <c r="J57" s="242">
        <f t="shared" si="2"/>
        <v>170484.16759668212</v>
      </c>
      <c r="K57" s="248">
        <v>105018.64</v>
      </c>
      <c r="L57" s="253">
        <f t="shared" si="3"/>
        <v>-65465.527596682121</v>
      </c>
      <c r="M57" s="6"/>
      <c r="N57" s="214"/>
      <c r="O57" s="6"/>
      <c r="P57" s="6"/>
      <c r="Q57" s="6"/>
      <c r="R57" s="6"/>
      <c r="S57" s="6"/>
      <c r="T57" s="6"/>
      <c r="U57" s="6"/>
      <c r="V57" s="6"/>
      <c r="W57" s="6"/>
      <c r="X57" s="6"/>
      <c r="Y57" s="6"/>
      <c r="Z57" s="6"/>
    </row>
    <row r="58" spans="1:26" ht="12.75" customHeight="1">
      <c r="A58" s="177">
        <v>1955</v>
      </c>
      <c r="B58" s="235" t="s">
        <v>348</v>
      </c>
      <c r="C58" s="249">
        <v>2243642.3199999998</v>
      </c>
      <c r="D58" s="250">
        <v>153059.76809999999</v>
      </c>
      <c r="E58" s="251">
        <v>1802158.74</v>
      </c>
      <c r="F58" s="251">
        <v>0</v>
      </c>
      <c r="G58" s="239">
        <f t="shared" si="0"/>
        <v>2991661.9219</v>
      </c>
      <c r="H58" s="252">
        <v>4.4249859999999996</v>
      </c>
      <c r="I58" s="247">
        <f t="shared" si="1"/>
        <v>0.22598941555973287</v>
      </c>
      <c r="J58" s="242">
        <f t="shared" si="2"/>
        <v>676083.92928248818</v>
      </c>
      <c r="K58" s="248">
        <v>677348.78</v>
      </c>
      <c r="L58" s="253">
        <f t="shared" si="3"/>
        <v>1264.850717511843</v>
      </c>
      <c r="M58" s="6"/>
      <c r="N58" s="214"/>
      <c r="O58" s="6"/>
      <c r="P58" s="6"/>
      <c r="Q58" s="6"/>
      <c r="R58" s="6"/>
      <c r="S58" s="6"/>
      <c r="T58" s="6"/>
      <c r="U58" s="6"/>
      <c r="V58" s="6"/>
      <c r="W58" s="6"/>
      <c r="X58" s="6"/>
      <c r="Y58" s="6"/>
      <c r="Z58" s="6"/>
    </row>
    <row r="59" spans="1:26" ht="12.75" customHeight="1">
      <c r="A59" s="177">
        <v>1955</v>
      </c>
      <c r="B59" s="235" t="s">
        <v>349</v>
      </c>
      <c r="C59" s="254"/>
      <c r="D59" s="204"/>
      <c r="E59" s="255"/>
      <c r="F59" s="255"/>
      <c r="G59" s="239">
        <f t="shared" si="0"/>
        <v>0</v>
      </c>
      <c r="H59" s="256"/>
      <c r="I59" s="247">
        <f t="shared" si="1"/>
        <v>0</v>
      </c>
      <c r="J59" s="242">
        <f t="shared" si="2"/>
        <v>0</v>
      </c>
      <c r="K59" s="203"/>
      <c r="L59" s="253">
        <f t="shared" si="3"/>
        <v>0</v>
      </c>
      <c r="M59" s="6"/>
      <c r="N59" s="214"/>
      <c r="O59" s="6"/>
      <c r="P59" s="6"/>
      <c r="Q59" s="6"/>
      <c r="R59" s="6"/>
      <c r="S59" s="6"/>
      <c r="T59" s="6"/>
      <c r="U59" s="6"/>
      <c r="V59" s="6"/>
      <c r="W59" s="6"/>
      <c r="X59" s="6"/>
      <c r="Y59" s="6"/>
      <c r="Z59" s="6"/>
    </row>
    <row r="60" spans="1:26" ht="12.75" customHeight="1">
      <c r="A60" s="177">
        <v>1960</v>
      </c>
      <c r="B60" s="235" t="s">
        <v>350</v>
      </c>
      <c r="C60" s="249">
        <v>96447.69</v>
      </c>
      <c r="D60" s="250">
        <v>399.96087</v>
      </c>
      <c r="E60" s="251">
        <v>252298.8</v>
      </c>
      <c r="F60" s="251">
        <v>0</v>
      </c>
      <c r="G60" s="239">
        <f t="shared" si="0"/>
        <v>222197.12913000002</v>
      </c>
      <c r="H60" s="252">
        <v>8.6080439999999996</v>
      </c>
      <c r="I60" s="247">
        <f t="shared" si="1"/>
        <v>0.11617040990961477</v>
      </c>
      <c r="J60" s="242">
        <f t="shared" si="2"/>
        <v>25812.73157177171</v>
      </c>
      <c r="K60" s="248">
        <v>25815.39</v>
      </c>
      <c r="L60" s="253">
        <f t="shared" si="3"/>
        <v>2.6584282282892673</v>
      </c>
      <c r="M60" s="6"/>
      <c r="N60" s="214"/>
      <c r="O60" s="6"/>
      <c r="P60" s="6"/>
      <c r="Q60" s="6"/>
      <c r="R60" s="6"/>
      <c r="S60" s="6"/>
      <c r="T60" s="6"/>
      <c r="U60" s="6"/>
      <c r="V60" s="6"/>
      <c r="W60" s="6"/>
      <c r="X60" s="6"/>
      <c r="Y60" s="6"/>
      <c r="Z60" s="6"/>
    </row>
    <row r="61" spans="1:26" ht="12.75" customHeight="1">
      <c r="A61" s="177">
        <v>1970</v>
      </c>
      <c r="B61" s="257" t="s">
        <v>351</v>
      </c>
      <c r="C61" s="249">
        <v>0</v>
      </c>
      <c r="D61" s="250">
        <v>0</v>
      </c>
      <c r="E61" s="251">
        <v>0</v>
      </c>
      <c r="F61" s="251">
        <v>0</v>
      </c>
      <c r="G61" s="239">
        <f t="shared" si="0"/>
        <v>0</v>
      </c>
      <c r="H61" s="252">
        <v>0</v>
      </c>
      <c r="I61" s="247">
        <f t="shared" si="1"/>
        <v>0</v>
      </c>
      <c r="J61" s="242">
        <f t="shared" si="2"/>
        <v>0</v>
      </c>
      <c r="K61" s="248">
        <v>0</v>
      </c>
      <c r="L61" s="253">
        <f t="shared" si="3"/>
        <v>0</v>
      </c>
      <c r="M61" s="6"/>
      <c r="N61" s="214"/>
      <c r="O61" s="6"/>
      <c r="P61" s="6"/>
      <c r="Q61" s="6"/>
      <c r="R61" s="6"/>
      <c r="S61" s="6"/>
      <c r="T61" s="6"/>
      <c r="U61" s="6"/>
      <c r="V61" s="6"/>
      <c r="W61" s="6"/>
      <c r="X61" s="6"/>
      <c r="Y61" s="6"/>
      <c r="Z61" s="6"/>
    </row>
    <row r="62" spans="1:26" ht="12.75" customHeight="1">
      <c r="A62" s="177">
        <v>1975</v>
      </c>
      <c r="B62" s="235" t="s">
        <v>352</v>
      </c>
      <c r="C62" s="249">
        <v>0</v>
      </c>
      <c r="D62" s="250">
        <v>0</v>
      </c>
      <c r="E62" s="251">
        <v>0</v>
      </c>
      <c r="F62" s="251">
        <v>0</v>
      </c>
      <c r="G62" s="239">
        <f t="shared" si="0"/>
        <v>0</v>
      </c>
      <c r="H62" s="252">
        <v>0</v>
      </c>
      <c r="I62" s="247">
        <f t="shared" si="1"/>
        <v>0</v>
      </c>
      <c r="J62" s="242">
        <f t="shared" si="2"/>
        <v>0</v>
      </c>
      <c r="K62" s="248">
        <v>0</v>
      </c>
      <c r="L62" s="253">
        <f t="shared" si="3"/>
        <v>0</v>
      </c>
      <c r="M62" s="6"/>
      <c r="N62" s="214"/>
      <c r="O62" s="6"/>
      <c r="P62" s="6"/>
      <c r="Q62" s="6"/>
      <c r="R62" s="6"/>
      <c r="S62" s="6"/>
      <c r="T62" s="6"/>
      <c r="U62" s="6"/>
      <c r="V62" s="6"/>
      <c r="W62" s="6"/>
      <c r="X62" s="6"/>
      <c r="Y62" s="6"/>
      <c r="Z62" s="6"/>
    </row>
    <row r="63" spans="1:26" ht="12.75" customHeight="1">
      <c r="A63" s="177">
        <v>1980</v>
      </c>
      <c r="B63" s="235" t="s">
        <v>353</v>
      </c>
      <c r="C63" s="249">
        <v>15188511.82</v>
      </c>
      <c r="D63" s="250">
        <v>34945.858119999997</v>
      </c>
      <c r="E63" s="251">
        <v>4811475.5599999996</v>
      </c>
      <c r="F63" s="251">
        <v>40300</v>
      </c>
      <c r="G63" s="239">
        <f t="shared" si="0"/>
        <v>17519003.74188</v>
      </c>
      <c r="H63" s="252">
        <v>10.323992000000001</v>
      </c>
      <c r="I63" s="247">
        <f t="shared" si="1"/>
        <v>9.68617565763321E-2</v>
      </c>
      <c r="J63" s="242">
        <f t="shared" si="2"/>
        <v>1696921.4759058317</v>
      </c>
      <c r="K63" s="248">
        <v>1701065.87</v>
      </c>
      <c r="L63" s="253">
        <f t="shared" si="3"/>
        <v>4144.3940941684414</v>
      </c>
      <c r="M63" s="6"/>
      <c r="N63" s="214"/>
      <c r="O63" s="6"/>
      <c r="P63" s="6"/>
      <c r="Q63" s="6"/>
      <c r="R63" s="6"/>
      <c r="S63" s="6"/>
      <c r="T63" s="6"/>
      <c r="U63" s="6"/>
      <c r="V63" s="6"/>
      <c r="W63" s="6"/>
      <c r="X63" s="6"/>
      <c r="Y63" s="6"/>
      <c r="Z63" s="6"/>
    </row>
    <row r="64" spans="1:26" ht="12.75" customHeight="1">
      <c r="A64" s="177">
        <v>1985</v>
      </c>
      <c r="B64" s="235" t="s">
        <v>354</v>
      </c>
      <c r="C64" s="249">
        <v>0</v>
      </c>
      <c r="D64" s="250">
        <v>0</v>
      </c>
      <c r="E64" s="251">
        <v>0</v>
      </c>
      <c r="F64" s="251">
        <v>0</v>
      </c>
      <c r="G64" s="239">
        <f t="shared" si="0"/>
        <v>0</v>
      </c>
      <c r="H64" s="252">
        <v>0</v>
      </c>
      <c r="I64" s="247">
        <f t="shared" si="1"/>
        <v>0</v>
      </c>
      <c r="J64" s="242">
        <f t="shared" si="2"/>
        <v>0</v>
      </c>
      <c r="K64" s="248">
        <v>0</v>
      </c>
      <c r="L64" s="253">
        <f t="shared" si="3"/>
        <v>0</v>
      </c>
      <c r="M64" s="6"/>
      <c r="N64" s="214"/>
      <c r="O64" s="6"/>
      <c r="P64" s="6"/>
      <c r="Q64" s="6"/>
      <c r="R64" s="6"/>
      <c r="S64" s="6"/>
      <c r="T64" s="6"/>
      <c r="U64" s="6"/>
      <c r="V64" s="6"/>
      <c r="W64" s="6"/>
      <c r="X64" s="6"/>
      <c r="Y64" s="6"/>
      <c r="Z64" s="6"/>
    </row>
    <row r="65" spans="1:26" ht="12.75" customHeight="1">
      <c r="A65" s="177">
        <v>1990</v>
      </c>
      <c r="B65" s="258" t="s">
        <v>355</v>
      </c>
      <c r="C65" s="249">
        <v>0</v>
      </c>
      <c r="D65" s="250">
        <v>0</v>
      </c>
      <c r="E65" s="251">
        <v>0</v>
      </c>
      <c r="F65" s="251">
        <v>0</v>
      </c>
      <c r="G65" s="239">
        <f t="shared" si="0"/>
        <v>0</v>
      </c>
      <c r="H65" s="252">
        <v>0</v>
      </c>
      <c r="I65" s="247">
        <f t="shared" si="1"/>
        <v>0</v>
      </c>
      <c r="J65" s="242">
        <f t="shared" si="2"/>
        <v>0</v>
      </c>
      <c r="K65" s="248">
        <v>0</v>
      </c>
      <c r="L65" s="253">
        <f t="shared" si="3"/>
        <v>0</v>
      </c>
      <c r="M65" s="6"/>
      <c r="N65" s="214"/>
      <c r="O65" s="6"/>
      <c r="P65" s="6"/>
      <c r="Q65" s="6"/>
      <c r="R65" s="6"/>
      <c r="S65" s="6"/>
      <c r="T65" s="6"/>
      <c r="U65" s="6"/>
      <c r="V65" s="6"/>
      <c r="W65" s="6"/>
      <c r="X65" s="6"/>
      <c r="Y65" s="6"/>
      <c r="Z65" s="6"/>
    </row>
    <row r="66" spans="1:26" ht="12.75" customHeight="1">
      <c r="A66" s="177">
        <v>1995</v>
      </c>
      <c r="B66" s="235" t="s">
        <v>356</v>
      </c>
      <c r="C66" s="249">
        <v>0</v>
      </c>
      <c r="D66" s="250">
        <v>0</v>
      </c>
      <c r="E66" s="251">
        <v>0</v>
      </c>
      <c r="F66" s="251">
        <v>0</v>
      </c>
      <c r="G66" s="239">
        <f t="shared" si="0"/>
        <v>0</v>
      </c>
      <c r="H66" s="252">
        <v>0</v>
      </c>
      <c r="I66" s="259">
        <f t="shared" si="1"/>
        <v>0</v>
      </c>
      <c r="J66" s="260">
        <f t="shared" si="2"/>
        <v>0</v>
      </c>
      <c r="K66" s="248">
        <v>0</v>
      </c>
      <c r="L66" s="253">
        <f t="shared" si="3"/>
        <v>0</v>
      </c>
      <c r="M66" s="6"/>
      <c r="N66" s="214"/>
      <c r="O66" s="6"/>
      <c r="P66" s="6"/>
      <c r="Q66" s="6"/>
      <c r="R66" s="6"/>
      <c r="S66" s="6"/>
      <c r="T66" s="6"/>
      <c r="U66" s="6"/>
      <c r="V66" s="6"/>
      <c r="W66" s="6"/>
      <c r="X66" s="6"/>
      <c r="Y66" s="6"/>
      <c r="Z66" s="6"/>
    </row>
    <row r="67" spans="1:26" ht="12.75" customHeight="1">
      <c r="A67" s="177">
        <v>2440</v>
      </c>
      <c r="B67" s="202" t="s">
        <v>367</v>
      </c>
      <c r="C67" s="249">
        <v>-352481944.20999998</v>
      </c>
      <c r="D67" s="250">
        <v>-20439.408039999998</v>
      </c>
      <c r="E67" s="251">
        <v>-50957399.960000001</v>
      </c>
      <c r="F67" s="251">
        <v>0</v>
      </c>
      <c r="G67" s="239">
        <f t="shared" si="0"/>
        <v>-377940204.78196001</v>
      </c>
      <c r="H67" s="252">
        <v>30.809597</v>
      </c>
      <c r="I67" s="259">
        <f t="shared" si="1"/>
        <v>3.2457419030829909E-2</v>
      </c>
      <c r="J67" s="260">
        <f t="shared" si="2"/>
        <v>-12266963.595205741</v>
      </c>
      <c r="K67" s="248">
        <v>-12271498.65</v>
      </c>
      <c r="L67" s="253">
        <f t="shared" si="3"/>
        <v>-4535.0547942593694</v>
      </c>
      <c r="M67" s="134"/>
      <c r="N67" s="214"/>
      <c r="O67" s="6"/>
      <c r="P67" s="6"/>
      <c r="Q67" s="6"/>
      <c r="R67" s="6"/>
      <c r="S67" s="6"/>
      <c r="T67" s="6"/>
      <c r="U67" s="6"/>
      <c r="V67" s="6"/>
      <c r="W67" s="6"/>
      <c r="X67" s="6"/>
      <c r="Y67" s="6"/>
      <c r="Z67" s="6"/>
    </row>
    <row r="68" spans="1:26" ht="12.75" customHeight="1">
      <c r="A68" s="261">
        <v>2005</v>
      </c>
      <c r="B68" s="262" t="s">
        <v>534</v>
      </c>
      <c r="C68" s="263">
        <v>0</v>
      </c>
      <c r="D68" s="264">
        <v>0</v>
      </c>
      <c r="E68" s="265">
        <v>0</v>
      </c>
      <c r="F68" s="265">
        <v>0</v>
      </c>
      <c r="G68" s="239">
        <f t="shared" si="0"/>
        <v>0</v>
      </c>
      <c r="H68" s="266">
        <v>0</v>
      </c>
      <c r="I68" s="267">
        <f t="shared" si="1"/>
        <v>0</v>
      </c>
      <c r="J68" s="268">
        <f t="shared" si="2"/>
        <v>0</v>
      </c>
      <c r="K68" s="269">
        <v>0</v>
      </c>
      <c r="L68" s="270">
        <f t="shared" si="3"/>
        <v>0</v>
      </c>
      <c r="M68" s="6"/>
      <c r="N68" s="214"/>
      <c r="O68" s="6"/>
      <c r="P68" s="6"/>
      <c r="Q68" s="6"/>
      <c r="R68" s="6"/>
      <c r="S68" s="6"/>
      <c r="T68" s="6"/>
      <c r="U68" s="6"/>
      <c r="V68" s="6"/>
      <c r="W68" s="6"/>
      <c r="X68" s="6"/>
      <c r="Y68" s="6"/>
      <c r="Z68" s="6"/>
    </row>
    <row r="69" spans="1:26" ht="12.75" customHeight="1">
      <c r="A69" s="271"/>
      <c r="B69" s="272" t="s">
        <v>144</v>
      </c>
      <c r="C69" s="273">
        <f t="shared" ref="C69:F69" si="4">SUM(C28:C68)</f>
        <v>1371911119.4899998</v>
      </c>
      <c r="D69" s="273">
        <f t="shared" si="4"/>
        <v>1158727.3940300003</v>
      </c>
      <c r="E69" s="273">
        <f t="shared" si="4"/>
        <v>208899149.03000006</v>
      </c>
      <c r="F69" s="273">
        <f t="shared" si="4"/>
        <v>1578897</v>
      </c>
      <c r="G69" s="273">
        <f>SUM(G29:G68)</f>
        <v>1402481897.6759696</v>
      </c>
      <c r="H69" s="273">
        <f>SUM(H28:H68)</f>
        <v>496.04908</v>
      </c>
      <c r="I69" s="274"/>
      <c r="J69" s="273">
        <f t="shared" ref="J69:L69" si="5">SUM(J28:J68)</f>
        <v>66219656.866016939</v>
      </c>
      <c r="K69" s="273">
        <f t="shared" si="5"/>
        <v>66117110.750000037</v>
      </c>
      <c r="L69" s="275">
        <f t="shared" si="5"/>
        <v>-102546.11601692477</v>
      </c>
      <c r="M69" s="6"/>
      <c r="N69" s="214"/>
      <c r="O69" s="6"/>
      <c r="P69" s="6"/>
      <c r="Q69" s="6"/>
      <c r="R69" s="6"/>
      <c r="S69" s="6"/>
      <c r="T69" s="6"/>
      <c r="U69" s="6"/>
      <c r="V69" s="6"/>
      <c r="W69" s="6"/>
      <c r="X69" s="6"/>
      <c r="Y69" s="6"/>
      <c r="Z69" s="6"/>
    </row>
    <row r="70" spans="1:26" ht="12.75" customHeight="1">
      <c r="A70" s="160"/>
      <c r="B70" s="31" t="s">
        <v>535</v>
      </c>
      <c r="C70" s="276">
        <f>C69-'App.2-BA_Fixed Asset Cont_26-30'!D91-'App.2-BA_Fixed Asset Cont_26-30'!J91</f>
        <v>0.48999977111816406</v>
      </c>
      <c r="D70" s="276"/>
      <c r="E70" s="214">
        <f>E69-'App.2-BA_Fixed Asset Cont_26-30'!E91</f>
        <v>0</v>
      </c>
      <c r="F70" s="276">
        <f>F69+'App.2-BA_Fixed Asset Cont_26-30'!F91+'App.2-BA_Fixed Asset Cont_26-30'!L91</f>
        <v>0</v>
      </c>
      <c r="G70" s="276"/>
      <c r="H70" s="276"/>
      <c r="I70" s="276"/>
      <c r="J70" s="276"/>
      <c r="K70" s="276">
        <f>K69+'App.2-BA_Fixed Asset Cont_26-30'!K91</f>
        <v>0</v>
      </c>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8" customHeight="1">
      <c r="A72" s="85"/>
      <c r="B72" s="85"/>
      <c r="C72" s="85"/>
      <c r="D72" s="85"/>
      <c r="E72" s="35" t="s">
        <v>508</v>
      </c>
      <c r="F72" s="277">
        <f>F23+1</f>
        <v>2027</v>
      </c>
      <c r="G72" s="85"/>
      <c r="H72" s="85"/>
      <c r="I72" s="85"/>
      <c r="J72" s="85"/>
      <c r="K72" s="85"/>
      <c r="L72" s="6"/>
      <c r="M72" s="6"/>
      <c r="N72" s="6"/>
      <c r="O72" s="6"/>
      <c r="P72" s="6"/>
      <c r="Q72" s="6"/>
      <c r="R72" s="6"/>
      <c r="S72" s="6"/>
      <c r="T72" s="6"/>
      <c r="U72" s="6"/>
      <c r="V72" s="6"/>
      <c r="W72" s="6"/>
      <c r="X72" s="6"/>
      <c r="Y72" s="6"/>
      <c r="Z72" s="6"/>
    </row>
    <row r="73" spans="1:26" ht="12.75" customHeight="1">
      <c r="A73" s="220"/>
      <c r="B73" s="220"/>
      <c r="C73" s="220"/>
      <c r="D73" s="220"/>
      <c r="E73" s="220"/>
      <c r="F73" s="220"/>
      <c r="G73" s="220"/>
      <c r="H73" s="220"/>
      <c r="I73" s="220"/>
      <c r="J73" s="220"/>
      <c r="K73" s="220"/>
      <c r="L73" s="6"/>
      <c r="M73" s="6"/>
      <c r="N73" s="6"/>
      <c r="O73" s="6"/>
      <c r="P73" s="6"/>
      <c r="Q73" s="6">
        <v>2017</v>
      </c>
      <c r="R73" s="6"/>
      <c r="S73" s="6"/>
      <c r="T73" s="6"/>
      <c r="U73" s="6"/>
      <c r="V73" s="6"/>
      <c r="W73" s="6"/>
      <c r="X73" s="6"/>
      <c r="Y73" s="6"/>
      <c r="Z73" s="6"/>
    </row>
    <row r="74" spans="1:26" ht="18.75" customHeight="1">
      <c r="A74" s="85"/>
      <c r="B74" s="85"/>
      <c r="C74" s="688" t="s">
        <v>509</v>
      </c>
      <c r="D74" s="689"/>
      <c r="E74" s="689"/>
      <c r="F74" s="689"/>
      <c r="G74" s="690" t="s">
        <v>510</v>
      </c>
      <c r="H74" s="691"/>
      <c r="I74" s="221" t="s">
        <v>511</v>
      </c>
      <c r="J74" s="85"/>
      <c r="K74" s="85"/>
      <c r="L74" s="6"/>
      <c r="M74" s="6"/>
      <c r="N74" s="6"/>
      <c r="O74" s="6"/>
      <c r="P74" s="6"/>
      <c r="Q74" s="6">
        <v>2018</v>
      </c>
      <c r="R74" s="6"/>
      <c r="S74" s="6"/>
      <c r="T74" s="6"/>
      <c r="U74" s="6"/>
      <c r="V74" s="6"/>
      <c r="W74" s="6"/>
      <c r="X74" s="6"/>
      <c r="Y74" s="6"/>
      <c r="Z74" s="6"/>
    </row>
    <row r="75" spans="1:26" ht="63.75" customHeight="1">
      <c r="A75" s="692" t="s">
        <v>512</v>
      </c>
      <c r="B75" s="694" t="s">
        <v>513</v>
      </c>
      <c r="C75" s="222" t="s">
        <v>514</v>
      </c>
      <c r="D75" s="223" t="s">
        <v>536</v>
      </c>
      <c r="E75" s="224" t="s">
        <v>516</v>
      </c>
      <c r="F75" s="225" t="s">
        <v>517</v>
      </c>
      <c r="G75" s="225" t="s">
        <v>518</v>
      </c>
      <c r="H75" s="222" t="s">
        <v>537</v>
      </c>
      <c r="I75" s="226" t="s">
        <v>520</v>
      </c>
      <c r="J75" s="227" t="s">
        <v>538</v>
      </c>
      <c r="K75" s="224" t="s">
        <v>522</v>
      </c>
      <c r="L75" s="226" t="s">
        <v>539</v>
      </c>
      <c r="M75" s="6"/>
      <c r="N75" s="6"/>
      <c r="O75" s="6"/>
      <c r="P75" s="6"/>
      <c r="Q75" s="6"/>
      <c r="R75" s="6"/>
      <c r="S75" s="6"/>
      <c r="T75" s="6"/>
      <c r="U75" s="6"/>
      <c r="V75" s="6"/>
      <c r="W75" s="6"/>
      <c r="X75" s="6"/>
      <c r="Y75" s="6"/>
      <c r="Z75" s="6"/>
    </row>
    <row r="76" spans="1:26" ht="12.75" customHeight="1">
      <c r="A76" s="693"/>
      <c r="B76" s="695"/>
      <c r="C76" s="228" t="s">
        <v>524</v>
      </c>
      <c r="D76" s="229" t="s">
        <v>525</v>
      </c>
      <c r="E76" s="230" t="s">
        <v>526</v>
      </c>
      <c r="F76" s="230" t="s">
        <v>527</v>
      </c>
      <c r="G76" s="231" t="s">
        <v>528</v>
      </c>
      <c r="H76" s="232" t="s">
        <v>529</v>
      </c>
      <c r="I76" s="230" t="s">
        <v>530</v>
      </c>
      <c r="J76" s="228" t="s">
        <v>531</v>
      </c>
      <c r="K76" s="233" t="s">
        <v>532</v>
      </c>
      <c r="L76" s="231" t="s">
        <v>533</v>
      </c>
      <c r="M76" s="6"/>
      <c r="N76" s="6"/>
      <c r="O76" s="6"/>
      <c r="P76" s="6"/>
      <c r="Q76" s="6"/>
      <c r="R76" s="6"/>
      <c r="S76" s="6"/>
      <c r="T76" s="6"/>
      <c r="U76" s="6"/>
      <c r="V76" s="6"/>
      <c r="W76" s="6"/>
      <c r="X76" s="6"/>
      <c r="Y76" s="6"/>
      <c r="Z76" s="6"/>
    </row>
    <row r="77" spans="1:26" ht="12.75" customHeight="1">
      <c r="A77" s="234">
        <v>1609</v>
      </c>
      <c r="B77" s="235" t="s">
        <v>319</v>
      </c>
      <c r="C77" s="236">
        <v>73080664.260000005</v>
      </c>
      <c r="D77" s="237">
        <v>0</v>
      </c>
      <c r="E77" s="237">
        <v>7642093.9000000004</v>
      </c>
      <c r="F77" s="238">
        <v>0</v>
      </c>
      <c r="G77" s="239">
        <f t="shared" ref="G77:G117" si="6">C77-D77+(E77*0.5)-F77</f>
        <v>76901711.210000008</v>
      </c>
      <c r="H77" s="240">
        <v>37.444710999999998</v>
      </c>
      <c r="I77" s="241">
        <f t="shared" ref="I77:I117" si="7">IF(H77=0,0,1/H77)</f>
        <v>2.6706041341860005E-2</v>
      </c>
      <c r="J77" s="242">
        <f t="shared" ref="J77:J117" si="8">IF(H77=0,0,+G77/H77)</f>
        <v>2053740.2788340391</v>
      </c>
      <c r="K77" s="243">
        <v>2101013.34</v>
      </c>
      <c r="L77" s="244">
        <f t="shared" ref="L77:L117" si="9">IF(ISERROR(+K77-J77), 0, +K77-J77)</f>
        <v>47273.061165960738</v>
      </c>
      <c r="M77" s="134"/>
      <c r="N77" s="6"/>
      <c r="O77" s="6"/>
      <c r="P77" s="6"/>
      <c r="Q77" s="6"/>
      <c r="R77" s="6"/>
      <c r="S77" s="6"/>
      <c r="T77" s="6"/>
      <c r="U77" s="6"/>
      <c r="V77" s="6"/>
      <c r="W77" s="6"/>
      <c r="X77" s="6"/>
      <c r="Y77" s="6"/>
      <c r="Z77" s="6"/>
    </row>
    <row r="78" spans="1:26" ht="12.75" customHeight="1">
      <c r="A78" s="245">
        <v>1611</v>
      </c>
      <c r="B78" s="246" t="s">
        <v>320</v>
      </c>
      <c r="C78" s="236">
        <v>24911706.789999999</v>
      </c>
      <c r="D78" s="237">
        <v>490692.73738000001</v>
      </c>
      <c r="E78" s="238">
        <v>12914816.960000001</v>
      </c>
      <c r="F78" s="238">
        <v>0</v>
      </c>
      <c r="G78" s="239">
        <f t="shared" si="6"/>
        <v>30878422.532619998</v>
      </c>
      <c r="H78" s="240">
        <v>2.9377800000000001</v>
      </c>
      <c r="I78" s="247">
        <f t="shared" si="7"/>
        <v>0.3403930859356385</v>
      </c>
      <c r="J78" s="242">
        <f t="shared" si="8"/>
        <v>10510801.534703074</v>
      </c>
      <c r="K78" s="248">
        <v>10411462.52</v>
      </c>
      <c r="L78" s="244">
        <f t="shared" si="9"/>
        <v>-99339.01470307447</v>
      </c>
      <c r="M78" s="6"/>
      <c r="N78" s="6"/>
      <c r="O78" s="6"/>
      <c r="P78" s="6"/>
      <c r="Q78" s="6"/>
      <c r="R78" s="6"/>
      <c r="S78" s="6"/>
      <c r="T78" s="6"/>
      <c r="U78" s="6"/>
      <c r="V78" s="6"/>
      <c r="W78" s="6"/>
      <c r="X78" s="6"/>
      <c r="Y78" s="6"/>
      <c r="Z78" s="6"/>
    </row>
    <row r="79" spans="1:26" ht="12.75" customHeight="1">
      <c r="A79" s="177">
        <v>1612</v>
      </c>
      <c r="B79" s="235" t="s">
        <v>322</v>
      </c>
      <c r="C79" s="249">
        <v>2428798.94</v>
      </c>
      <c r="D79" s="250">
        <v>0</v>
      </c>
      <c r="E79" s="251">
        <v>0</v>
      </c>
      <c r="F79" s="251">
        <v>0</v>
      </c>
      <c r="G79" s="239">
        <f t="shared" si="6"/>
        <v>2428798.94</v>
      </c>
      <c r="H79" s="252">
        <v>30.697189999999999</v>
      </c>
      <c r="I79" s="247">
        <f t="shared" si="7"/>
        <v>3.2576271639195638E-2</v>
      </c>
      <c r="J79" s="242">
        <f t="shared" si="8"/>
        <v>79121.214026430433</v>
      </c>
      <c r="K79" s="248">
        <v>79124.240000000005</v>
      </c>
      <c r="L79" s="253">
        <f t="shared" si="9"/>
        <v>3.0259735695726704</v>
      </c>
      <c r="M79" s="6"/>
      <c r="N79" s="6"/>
      <c r="O79" s="6"/>
      <c r="P79" s="6"/>
      <c r="Q79" s="6"/>
      <c r="R79" s="6"/>
      <c r="S79" s="6"/>
      <c r="T79" s="6"/>
      <c r="U79" s="6"/>
      <c r="V79" s="6"/>
      <c r="W79" s="6"/>
      <c r="X79" s="6"/>
      <c r="Y79" s="6"/>
      <c r="Z79" s="6"/>
    </row>
    <row r="80" spans="1:26" ht="12.75" customHeight="1">
      <c r="A80" s="177">
        <v>1805</v>
      </c>
      <c r="B80" s="235" t="s">
        <v>323</v>
      </c>
      <c r="C80" s="249">
        <v>17576216.5</v>
      </c>
      <c r="D80" s="250">
        <v>0</v>
      </c>
      <c r="E80" s="251">
        <v>205840.08</v>
      </c>
      <c r="F80" s="251">
        <v>0</v>
      </c>
      <c r="G80" s="239">
        <f t="shared" si="6"/>
        <v>17679136.539999999</v>
      </c>
      <c r="H80" s="252">
        <v>0</v>
      </c>
      <c r="I80" s="247">
        <f t="shared" si="7"/>
        <v>0</v>
      </c>
      <c r="J80" s="242">
        <f t="shared" si="8"/>
        <v>0</v>
      </c>
      <c r="K80" s="248">
        <v>0</v>
      </c>
      <c r="L80" s="253">
        <f t="shared" si="9"/>
        <v>0</v>
      </c>
      <c r="M80" s="6"/>
      <c r="N80" s="6"/>
      <c r="O80" s="6"/>
      <c r="P80" s="6"/>
      <c r="Q80" s="6"/>
      <c r="R80" s="6"/>
      <c r="S80" s="6"/>
      <c r="T80" s="6"/>
      <c r="U80" s="6"/>
      <c r="V80" s="6"/>
      <c r="W80" s="6"/>
      <c r="X80" s="6"/>
      <c r="Y80" s="6"/>
      <c r="Z80" s="6"/>
    </row>
    <row r="81" spans="1:26" ht="12.75" customHeight="1">
      <c r="A81" s="177">
        <v>1808</v>
      </c>
      <c r="B81" s="235" t="s">
        <v>324</v>
      </c>
      <c r="C81" s="249">
        <v>61427930.829999998</v>
      </c>
      <c r="D81" s="250">
        <v>0</v>
      </c>
      <c r="E81" s="251">
        <v>21339131.989999998</v>
      </c>
      <c r="F81" s="251">
        <v>0</v>
      </c>
      <c r="G81" s="239">
        <f t="shared" si="6"/>
        <v>72097496.825000003</v>
      </c>
      <c r="H81" s="252">
        <v>35.529958999999998</v>
      </c>
      <c r="I81" s="247">
        <f t="shared" si="7"/>
        <v>2.8145261861968376E-2</v>
      </c>
      <c r="J81" s="242">
        <f t="shared" si="8"/>
        <v>2029202.9277320586</v>
      </c>
      <c r="K81" s="248">
        <v>2012824.83</v>
      </c>
      <c r="L81" s="253">
        <f t="shared" si="9"/>
        <v>-16378.097732058493</v>
      </c>
      <c r="M81" s="6"/>
      <c r="N81" s="6"/>
      <c r="O81" s="6"/>
      <c r="P81" s="6"/>
      <c r="Q81" s="6"/>
      <c r="R81" s="6"/>
      <c r="S81" s="6"/>
      <c r="T81" s="6"/>
      <c r="U81" s="6"/>
      <c r="V81" s="6"/>
      <c r="W81" s="6"/>
      <c r="X81" s="6"/>
      <c r="Y81" s="6"/>
      <c r="Z81" s="6"/>
    </row>
    <row r="82" spans="1:26" ht="12.75" customHeight="1">
      <c r="A82" s="177">
        <v>1810</v>
      </c>
      <c r="B82" s="235" t="s">
        <v>325</v>
      </c>
      <c r="C82" s="249">
        <v>0</v>
      </c>
      <c r="D82" s="250">
        <v>0</v>
      </c>
      <c r="E82" s="251">
        <v>0</v>
      </c>
      <c r="F82" s="251">
        <v>0</v>
      </c>
      <c r="G82" s="239">
        <f t="shared" si="6"/>
        <v>0</v>
      </c>
      <c r="H82" s="252">
        <v>0</v>
      </c>
      <c r="I82" s="247">
        <f t="shared" si="7"/>
        <v>0</v>
      </c>
      <c r="J82" s="242">
        <f t="shared" si="8"/>
        <v>0</v>
      </c>
      <c r="K82" s="248">
        <v>0</v>
      </c>
      <c r="L82" s="253">
        <f t="shared" si="9"/>
        <v>0</v>
      </c>
      <c r="M82" s="6"/>
      <c r="N82" s="6"/>
      <c r="O82" s="6"/>
      <c r="P82" s="6"/>
      <c r="Q82" s="6"/>
      <c r="R82" s="6"/>
      <c r="S82" s="6"/>
      <c r="T82" s="6"/>
      <c r="U82" s="6"/>
      <c r="V82" s="6"/>
      <c r="W82" s="6"/>
      <c r="X82" s="6"/>
      <c r="Y82" s="6"/>
      <c r="Z82" s="6"/>
    </row>
    <row r="83" spans="1:26" ht="12.75" customHeight="1">
      <c r="A83" s="177">
        <v>1815</v>
      </c>
      <c r="B83" s="235" t="s">
        <v>326</v>
      </c>
      <c r="C83" s="249">
        <v>139683587.78999999</v>
      </c>
      <c r="D83" s="250">
        <v>-1288.15708</v>
      </c>
      <c r="E83" s="251">
        <v>85721723.150000006</v>
      </c>
      <c r="F83" s="251">
        <v>91542</v>
      </c>
      <c r="G83" s="239">
        <f t="shared" si="6"/>
        <v>182454195.52208</v>
      </c>
      <c r="H83" s="252">
        <v>27.171544999999998</v>
      </c>
      <c r="I83" s="247">
        <f t="shared" si="7"/>
        <v>3.6803207178686383E-2</v>
      </c>
      <c r="J83" s="242">
        <f t="shared" si="8"/>
        <v>6714899.5584196635</v>
      </c>
      <c r="K83" s="248">
        <v>6917003.9800000004</v>
      </c>
      <c r="L83" s="253">
        <f t="shared" si="9"/>
        <v>202104.42158033699</v>
      </c>
      <c r="M83" s="6"/>
      <c r="N83" s="6"/>
      <c r="O83" s="6"/>
      <c r="P83" s="6"/>
      <c r="Q83" s="6"/>
      <c r="R83" s="6"/>
      <c r="S83" s="6"/>
      <c r="T83" s="6"/>
      <c r="U83" s="6"/>
      <c r="V83" s="6"/>
      <c r="W83" s="6"/>
      <c r="X83" s="6"/>
      <c r="Y83" s="6"/>
      <c r="Z83" s="6"/>
    </row>
    <row r="84" spans="1:26" ht="12.75" customHeight="1">
      <c r="A84" s="177">
        <v>1820</v>
      </c>
      <c r="B84" s="235" t="s">
        <v>327</v>
      </c>
      <c r="C84" s="249">
        <v>113081948.20999999</v>
      </c>
      <c r="D84" s="250">
        <v>8165.5024100000001</v>
      </c>
      <c r="E84" s="251">
        <v>20908301.879999999</v>
      </c>
      <c r="F84" s="251">
        <v>34193</v>
      </c>
      <c r="G84" s="239">
        <f t="shared" si="6"/>
        <v>123493740.64759</v>
      </c>
      <c r="H84" s="252">
        <v>25.369140999999999</v>
      </c>
      <c r="I84" s="247">
        <f t="shared" si="7"/>
        <v>3.9417968468069144E-2</v>
      </c>
      <c r="J84" s="242">
        <f t="shared" si="8"/>
        <v>4867872.3748506112</v>
      </c>
      <c r="K84" s="248">
        <v>4823464.53</v>
      </c>
      <c r="L84" s="253">
        <f t="shared" si="9"/>
        <v>-44407.844850610942</v>
      </c>
      <c r="M84" s="6"/>
      <c r="N84" s="6"/>
      <c r="O84" s="6"/>
      <c r="P84" s="6"/>
      <c r="Q84" s="6"/>
      <c r="R84" s="6"/>
      <c r="S84" s="6"/>
      <c r="T84" s="6"/>
      <c r="U84" s="6"/>
      <c r="V84" s="6"/>
      <c r="W84" s="6"/>
      <c r="X84" s="6"/>
      <c r="Y84" s="6"/>
      <c r="Z84" s="6"/>
    </row>
    <row r="85" spans="1:26" ht="12.75" customHeight="1">
      <c r="A85" s="177">
        <v>1825</v>
      </c>
      <c r="B85" s="235" t="s">
        <v>328</v>
      </c>
      <c r="C85" s="249">
        <v>2340000</v>
      </c>
      <c r="D85" s="250">
        <v>0</v>
      </c>
      <c r="E85" s="251">
        <v>4620080.92</v>
      </c>
      <c r="F85" s="251">
        <v>0</v>
      </c>
      <c r="G85" s="239">
        <f t="shared" si="6"/>
        <v>4650040.46</v>
      </c>
      <c r="H85" s="252">
        <v>19.745225000000001</v>
      </c>
      <c r="I85" s="247">
        <f t="shared" si="7"/>
        <v>5.064515598074977E-2</v>
      </c>
      <c r="J85" s="242">
        <f t="shared" si="8"/>
        <v>235502.02441349742</v>
      </c>
      <c r="K85" s="248">
        <v>235502.02</v>
      </c>
      <c r="L85" s="253">
        <f t="shared" si="9"/>
        <v>-4.413497430505231E-3</v>
      </c>
      <c r="M85" s="6"/>
      <c r="N85" s="6"/>
      <c r="O85" s="6"/>
      <c r="P85" s="6"/>
      <c r="Q85" s="6"/>
      <c r="R85" s="6"/>
      <c r="S85" s="6"/>
      <c r="T85" s="6"/>
      <c r="U85" s="6"/>
      <c r="V85" s="6"/>
      <c r="W85" s="6"/>
      <c r="X85" s="6"/>
      <c r="Y85" s="6"/>
      <c r="Z85" s="6"/>
    </row>
    <row r="86" spans="1:26" ht="12.75" customHeight="1">
      <c r="A86" s="177">
        <v>1830</v>
      </c>
      <c r="B86" s="235" t="s">
        <v>329</v>
      </c>
      <c r="C86" s="249">
        <v>186511583.47</v>
      </c>
      <c r="D86" s="250">
        <v>0</v>
      </c>
      <c r="E86" s="251">
        <v>28436840.359999999</v>
      </c>
      <c r="F86" s="251">
        <v>107106</v>
      </c>
      <c r="G86" s="239">
        <f t="shared" si="6"/>
        <v>200622897.65000001</v>
      </c>
      <c r="H86" s="252">
        <v>34.378943999999997</v>
      </c>
      <c r="I86" s="247">
        <f t="shared" si="7"/>
        <v>2.9087571741586948E-2</v>
      </c>
      <c r="J86" s="242">
        <f t="shared" si="8"/>
        <v>5835632.9283994306</v>
      </c>
      <c r="K86" s="248">
        <v>5843747.1500000004</v>
      </c>
      <c r="L86" s="253">
        <f t="shared" si="9"/>
        <v>8114.2216005697846</v>
      </c>
      <c r="M86" s="6"/>
      <c r="N86" s="6"/>
      <c r="O86" s="6"/>
      <c r="P86" s="6"/>
      <c r="Q86" s="6"/>
      <c r="R86" s="6"/>
      <c r="S86" s="6"/>
      <c r="T86" s="6"/>
      <c r="U86" s="6"/>
      <c r="V86" s="6"/>
      <c r="W86" s="6"/>
      <c r="X86" s="6"/>
      <c r="Y86" s="6"/>
      <c r="Z86" s="6"/>
    </row>
    <row r="87" spans="1:26" ht="12.75" customHeight="1">
      <c r="A87" s="177">
        <v>1835</v>
      </c>
      <c r="B87" s="235" t="s">
        <v>330</v>
      </c>
      <c r="C87" s="249">
        <v>171287046.81999999</v>
      </c>
      <c r="D87" s="250">
        <v>6304.4983400000001</v>
      </c>
      <c r="E87" s="251">
        <v>32000053.539999999</v>
      </c>
      <c r="F87" s="251">
        <v>4443</v>
      </c>
      <c r="G87" s="239">
        <f t="shared" si="6"/>
        <v>187276326.09165999</v>
      </c>
      <c r="H87" s="252">
        <v>32.655658000000003</v>
      </c>
      <c r="I87" s="247">
        <f t="shared" si="7"/>
        <v>3.0622564702263846E-2</v>
      </c>
      <c r="J87" s="242">
        <f t="shared" si="8"/>
        <v>5734881.4129441204</v>
      </c>
      <c r="K87" s="248">
        <v>5734841.0899999999</v>
      </c>
      <c r="L87" s="253">
        <f t="shared" si="9"/>
        <v>-40.322944120503962</v>
      </c>
      <c r="M87" s="6"/>
      <c r="N87" s="6"/>
      <c r="O87" s="6"/>
      <c r="P87" s="6"/>
      <c r="Q87" s="6"/>
      <c r="R87" s="6"/>
      <c r="S87" s="6"/>
      <c r="T87" s="6"/>
      <c r="U87" s="6"/>
      <c r="V87" s="6"/>
      <c r="W87" s="6"/>
      <c r="X87" s="6"/>
      <c r="Y87" s="6"/>
      <c r="Z87" s="6"/>
    </row>
    <row r="88" spans="1:26" ht="12.75" customHeight="1">
      <c r="A88" s="177">
        <v>1840</v>
      </c>
      <c r="B88" s="235" t="s">
        <v>331</v>
      </c>
      <c r="C88" s="249">
        <v>460976470.33999997</v>
      </c>
      <c r="D88" s="250">
        <v>3067.2904100000001</v>
      </c>
      <c r="E88" s="251">
        <v>72139186.239999995</v>
      </c>
      <c r="F88" s="251">
        <v>9696</v>
      </c>
      <c r="G88" s="239">
        <f t="shared" si="6"/>
        <v>497033300.16959</v>
      </c>
      <c r="H88" s="252">
        <v>32.824523999999997</v>
      </c>
      <c r="I88" s="247">
        <f t="shared" si="7"/>
        <v>3.0465026697721498E-2</v>
      </c>
      <c r="J88" s="242">
        <f t="shared" si="8"/>
        <v>15142132.759323183</v>
      </c>
      <c r="K88" s="248">
        <v>15142687.92</v>
      </c>
      <c r="L88" s="253">
        <f t="shared" si="9"/>
        <v>555.16067681647837</v>
      </c>
      <c r="M88" s="6"/>
      <c r="N88" s="6"/>
      <c r="O88" s="6"/>
      <c r="P88" s="6"/>
      <c r="Q88" s="6"/>
      <c r="R88" s="6"/>
      <c r="S88" s="6"/>
      <c r="T88" s="6"/>
      <c r="U88" s="6"/>
      <c r="V88" s="6"/>
      <c r="W88" s="6"/>
      <c r="X88" s="6"/>
      <c r="Y88" s="6"/>
      <c r="Z88" s="6"/>
    </row>
    <row r="89" spans="1:26" ht="12.75" customHeight="1">
      <c r="A89" s="177">
        <v>1845</v>
      </c>
      <c r="B89" s="235" t="s">
        <v>332</v>
      </c>
      <c r="C89" s="249">
        <v>247123438.50999999</v>
      </c>
      <c r="D89" s="250">
        <v>14770.597659999999</v>
      </c>
      <c r="E89" s="251">
        <v>31525579.420000002</v>
      </c>
      <c r="F89" s="251">
        <v>147521</v>
      </c>
      <c r="G89" s="239">
        <f t="shared" si="6"/>
        <v>262723936.62233999</v>
      </c>
      <c r="H89" s="252">
        <v>25.691701999999999</v>
      </c>
      <c r="I89" s="247">
        <f t="shared" si="7"/>
        <v>3.8923073294248857E-2</v>
      </c>
      <c r="J89" s="242">
        <f t="shared" si="8"/>
        <v>10226023.041304931</v>
      </c>
      <c r="K89" s="248">
        <v>10246253.630000001</v>
      </c>
      <c r="L89" s="253">
        <f t="shared" si="9"/>
        <v>20230.588695069775</v>
      </c>
      <c r="M89" s="6"/>
      <c r="N89" s="6"/>
      <c r="O89" s="6"/>
      <c r="P89" s="6"/>
      <c r="Q89" s="6"/>
      <c r="R89" s="6"/>
      <c r="S89" s="6"/>
      <c r="T89" s="6"/>
      <c r="U89" s="6"/>
      <c r="V89" s="6"/>
      <c r="W89" s="6"/>
      <c r="X89" s="6"/>
      <c r="Y89" s="6"/>
      <c r="Z89" s="6"/>
    </row>
    <row r="90" spans="1:26" ht="12.75" customHeight="1">
      <c r="A90" s="177">
        <v>1850</v>
      </c>
      <c r="B90" s="235" t="s">
        <v>333</v>
      </c>
      <c r="C90" s="249">
        <v>132140812.33</v>
      </c>
      <c r="D90" s="250">
        <v>20540.104340000002</v>
      </c>
      <c r="E90" s="251">
        <v>14567125.609999999</v>
      </c>
      <c r="F90" s="251">
        <v>575031</v>
      </c>
      <c r="G90" s="239">
        <f t="shared" si="6"/>
        <v>138828804.03066</v>
      </c>
      <c r="H90" s="252">
        <v>25.905691000000001</v>
      </c>
      <c r="I90" s="247">
        <f t="shared" si="7"/>
        <v>3.8601556700417677E-2</v>
      </c>
      <c r="J90" s="242">
        <f t="shared" si="8"/>
        <v>5359007.9504406964</v>
      </c>
      <c r="K90" s="248">
        <v>5391675.1799999997</v>
      </c>
      <c r="L90" s="253">
        <f t="shared" si="9"/>
        <v>32667.229559303261</v>
      </c>
      <c r="M90" s="6"/>
      <c r="N90" s="6"/>
      <c r="O90" s="6"/>
      <c r="P90" s="6"/>
      <c r="Q90" s="6"/>
      <c r="R90" s="6"/>
      <c r="S90" s="6"/>
      <c r="T90" s="6"/>
      <c r="U90" s="6"/>
      <c r="V90" s="6"/>
      <c r="W90" s="6"/>
      <c r="X90" s="6"/>
      <c r="Y90" s="6"/>
      <c r="Z90" s="6"/>
    </row>
    <row r="91" spans="1:26" ht="12.75" customHeight="1">
      <c r="A91" s="177">
        <v>1855</v>
      </c>
      <c r="B91" s="235" t="s">
        <v>334</v>
      </c>
      <c r="C91" s="249">
        <v>89250628.519999996</v>
      </c>
      <c r="D91" s="250">
        <v>5380.2188299999998</v>
      </c>
      <c r="E91" s="251">
        <v>7381253.3200000003</v>
      </c>
      <c r="F91" s="251">
        <v>15167</v>
      </c>
      <c r="G91" s="239">
        <f t="shared" si="6"/>
        <v>92920707.961169988</v>
      </c>
      <c r="H91" s="252">
        <v>32.990563000000002</v>
      </c>
      <c r="I91" s="247">
        <f t="shared" si="7"/>
        <v>3.0311698530273639E-2</v>
      </c>
      <c r="J91" s="242">
        <f t="shared" si="8"/>
        <v>2816584.4869385827</v>
      </c>
      <c r="K91" s="248">
        <v>2820681.82</v>
      </c>
      <c r="L91" s="253">
        <f t="shared" si="9"/>
        <v>4097.3330614170991</v>
      </c>
      <c r="M91" s="6"/>
      <c r="N91" s="6"/>
      <c r="O91" s="6"/>
      <c r="P91" s="6"/>
      <c r="Q91" s="6"/>
      <c r="R91" s="6"/>
      <c r="S91" s="6"/>
      <c r="T91" s="6"/>
      <c r="U91" s="6"/>
      <c r="V91" s="6"/>
      <c r="W91" s="6"/>
      <c r="X91" s="6"/>
      <c r="Y91" s="6"/>
      <c r="Z91" s="6"/>
    </row>
    <row r="92" spans="1:26" ht="12.75" customHeight="1">
      <c r="A92" s="177">
        <v>1860</v>
      </c>
      <c r="B92" s="235" t="s">
        <v>335</v>
      </c>
      <c r="C92" s="249">
        <v>0</v>
      </c>
      <c r="D92" s="204"/>
      <c r="E92" s="255"/>
      <c r="F92" s="255"/>
      <c r="G92" s="239">
        <f t="shared" si="6"/>
        <v>0</v>
      </c>
      <c r="H92" s="252"/>
      <c r="I92" s="247">
        <f t="shared" si="7"/>
        <v>0</v>
      </c>
      <c r="J92" s="242">
        <f t="shared" si="8"/>
        <v>0</v>
      </c>
      <c r="K92" s="248">
        <v>0</v>
      </c>
      <c r="L92" s="253">
        <f t="shared" si="9"/>
        <v>0</v>
      </c>
      <c r="M92" s="6"/>
      <c r="N92" s="6"/>
      <c r="O92" s="6"/>
      <c r="P92" s="6"/>
      <c r="Q92" s="6"/>
      <c r="R92" s="6"/>
      <c r="S92" s="6"/>
      <c r="T92" s="6"/>
      <c r="U92" s="6"/>
      <c r="V92" s="6"/>
      <c r="W92" s="6"/>
      <c r="X92" s="6"/>
      <c r="Y92" s="6"/>
      <c r="Z92" s="6"/>
    </row>
    <row r="93" spans="1:26" ht="12.75" customHeight="1">
      <c r="A93" s="177">
        <v>1860</v>
      </c>
      <c r="B93" s="235" t="s">
        <v>336</v>
      </c>
      <c r="C93" s="249">
        <v>44284413.270000003</v>
      </c>
      <c r="D93" s="250">
        <v>55573.41259</v>
      </c>
      <c r="E93" s="251">
        <v>19206813.359999999</v>
      </c>
      <c r="F93" s="251">
        <v>931082</v>
      </c>
      <c r="G93" s="239">
        <f t="shared" si="6"/>
        <v>52901164.537410006</v>
      </c>
      <c r="H93" s="252">
        <v>11.254521</v>
      </c>
      <c r="I93" s="247">
        <f t="shared" si="7"/>
        <v>8.8853181756913507E-2</v>
      </c>
      <c r="J93" s="242">
        <f t="shared" si="8"/>
        <v>4700436.7877948787</v>
      </c>
      <c r="K93" s="248">
        <v>4709058.47</v>
      </c>
      <c r="L93" s="253">
        <f t="shared" si="9"/>
        <v>8621.6822051210329</v>
      </c>
      <c r="M93" s="6"/>
      <c r="N93" s="6"/>
      <c r="O93" s="6"/>
      <c r="P93" s="6"/>
      <c r="Q93" s="6"/>
      <c r="R93" s="6"/>
      <c r="S93" s="6"/>
      <c r="T93" s="6"/>
      <c r="U93" s="6"/>
      <c r="V93" s="6"/>
      <c r="W93" s="6"/>
      <c r="X93" s="6"/>
      <c r="Y93" s="6"/>
      <c r="Z93" s="6"/>
    </row>
    <row r="94" spans="1:26" ht="12.75" customHeight="1">
      <c r="A94" s="177">
        <v>1905</v>
      </c>
      <c r="B94" s="235" t="s">
        <v>323</v>
      </c>
      <c r="C94" s="249">
        <v>16812909.260000002</v>
      </c>
      <c r="D94" s="250">
        <v>0</v>
      </c>
      <c r="E94" s="251">
        <v>0</v>
      </c>
      <c r="F94" s="251">
        <v>0</v>
      </c>
      <c r="G94" s="239">
        <f t="shared" si="6"/>
        <v>16812909.260000002</v>
      </c>
      <c r="H94" s="252">
        <v>0</v>
      </c>
      <c r="I94" s="247">
        <f t="shared" si="7"/>
        <v>0</v>
      </c>
      <c r="J94" s="242">
        <f t="shared" si="8"/>
        <v>0</v>
      </c>
      <c r="K94" s="248">
        <v>0</v>
      </c>
      <c r="L94" s="253">
        <f t="shared" si="9"/>
        <v>0</v>
      </c>
      <c r="M94" s="6"/>
      <c r="N94" s="6"/>
      <c r="O94" s="6"/>
      <c r="P94" s="6"/>
      <c r="Q94" s="6"/>
      <c r="R94" s="6"/>
      <c r="S94" s="6"/>
      <c r="T94" s="6"/>
      <c r="U94" s="6"/>
      <c r="V94" s="6"/>
      <c r="W94" s="6"/>
      <c r="X94" s="6"/>
      <c r="Y94" s="6"/>
      <c r="Z94" s="6"/>
    </row>
    <row r="95" spans="1:26" ht="12.75" customHeight="1">
      <c r="A95" s="177">
        <v>1908</v>
      </c>
      <c r="B95" s="235" t="s">
        <v>337</v>
      </c>
      <c r="C95" s="249">
        <v>56744606.479999997</v>
      </c>
      <c r="D95" s="250">
        <v>121.44228</v>
      </c>
      <c r="E95" s="251">
        <v>2468082.5099999998</v>
      </c>
      <c r="F95" s="251">
        <v>0</v>
      </c>
      <c r="G95" s="239">
        <f t="shared" si="6"/>
        <v>57978526.292719997</v>
      </c>
      <c r="H95" s="252">
        <v>25.114471000000002</v>
      </c>
      <c r="I95" s="247">
        <f t="shared" si="7"/>
        <v>3.9817681208574929E-2</v>
      </c>
      <c r="J95" s="242">
        <f t="shared" si="8"/>
        <v>2308570.4768665042</v>
      </c>
      <c r="K95" s="248">
        <v>2322391.81</v>
      </c>
      <c r="L95" s="253">
        <f t="shared" si="9"/>
        <v>13821.333133495878</v>
      </c>
      <c r="M95" s="6"/>
      <c r="N95" s="6"/>
      <c r="O95" s="6"/>
      <c r="P95" s="6"/>
      <c r="Q95" s="6"/>
      <c r="R95" s="6"/>
      <c r="S95" s="6"/>
      <c r="T95" s="6"/>
      <c r="U95" s="6"/>
      <c r="V95" s="6"/>
      <c r="W95" s="6"/>
      <c r="X95" s="6"/>
      <c r="Y95" s="6"/>
      <c r="Z95" s="6"/>
    </row>
    <row r="96" spans="1:26" ht="12.75" customHeight="1">
      <c r="A96" s="177">
        <v>1910</v>
      </c>
      <c r="B96" s="235" t="s">
        <v>325</v>
      </c>
      <c r="C96" s="249">
        <v>0</v>
      </c>
      <c r="D96" s="250">
        <v>0</v>
      </c>
      <c r="E96" s="251">
        <v>0</v>
      </c>
      <c r="F96" s="251">
        <v>0</v>
      </c>
      <c r="G96" s="239">
        <f t="shared" si="6"/>
        <v>0</v>
      </c>
      <c r="H96" s="252">
        <v>0</v>
      </c>
      <c r="I96" s="247">
        <f t="shared" si="7"/>
        <v>0</v>
      </c>
      <c r="J96" s="242">
        <f t="shared" si="8"/>
        <v>0</v>
      </c>
      <c r="K96" s="248">
        <v>0</v>
      </c>
      <c r="L96" s="253">
        <f t="shared" si="9"/>
        <v>0</v>
      </c>
      <c r="M96" s="6"/>
      <c r="N96" s="6"/>
      <c r="O96" s="6"/>
      <c r="P96" s="6"/>
      <c r="Q96" s="6"/>
      <c r="R96" s="6"/>
      <c r="S96" s="6"/>
      <c r="T96" s="6"/>
      <c r="U96" s="6"/>
      <c r="V96" s="6"/>
      <c r="W96" s="6"/>
      <c r="X96" s="6"/>
      <c r="Y96" s="6"/>
      <c r="Z96" s="6"/>
    </row>
    <row r="97" spans="1:26" ht="12.75" customHeight="1">
      <c r="A97" s="177">
        <v>1915</v>
      </c>
      <c r="B97" s="235" t="s">
        <v>338</v>
      </c>
      <c r="C97" s="249">
        <v>1070076.83</v>
      </c>
      <c r="D97" s="250">
        <v>3914.1190299999998</v>
      </c>
      <c r="E97" s="251">
        <v>0</v>
      </c>
      <c r="F97" s="251">
        <v>0</v>
      </c>
      <c r="G97" s="239">
        <f t="shared" si="6"/>
        <v>1066162.7109700001</v>
      </c>
      <c r="H97" s="252">
        <v>2.987196</v>
      </c>
      <c r="I97" s="247">
        <f t="shared" si="7"/>
        <v>0.33476209796745843</v>
      </c>
      <c r="J97" s="242">
        <f t="shared" si="8"/>
        <v>356910.86589899025</v>
      </c>
      <c r="K97" s="248">
        <v>357773.19</v>
      </c>
      <c r="L97" s="253">
        <f t="shared" si="9"/>
        <v>862.3241010097554</v>
      </c>
      <c r="M97" s="6"/>
      <c r="N97" s="6"/>
      <c r="O97" s="6"/>
      <c r="P97" s="6"/>
      <c r="Q97" s="6"/>
      <c r="R97" s="6"/>
      <c r="S97" s="6"/>
      <c r="T97" s="6"/>
      <c r="U97" s="6"/>
      <c r="V97" s="6"/>
      <c r="W97" s="6"/>
      <c r="X97" s="6"/>
      <c r="Y97" s="6"/>
      <c r="Z97" s="6"/>
    </row>
    <row r="98" spans="1:26" ht="12.75" customHeight="1">
      <c r="A98" s="177">
        <v>1915</v>
      </c>
      <c r="B98" s="235" t="s">
        <v>339</v>
      </c>
      <c r="C98" s="254"/>
      <c r="D98" s="204"/>
      <c r="E98" s="255"/>
      <c r="F98" s="255"/>
      <c r="G98" s="239">
        <f t="shared" si="6"/>
        <v>0</v>
      </c>
      <c r="H98" s="252"/>
      <c r="I98" s="247">
        <f t="shared" si="7"/>
        <v>0</v>
      </c>
      <c r="J98" s="242">
        <f t="shared" si="8"/>
        <v>0</v>
      </c>
      <c r="K98" s="203"/>
      <c r="L98" s="253">
        <f t="shared" si="9"/>
        <v>0</v>
      </c>
      <c r="M98" s="6"/>
      <c r="N98" s="6"/>
      <c r="O98" s="6"/>
      <c r="P98" s="6"/>
      <c r="Q98" s="6"/>
      <c r="R98" s="6"/>
      <c r="S98" s="6"/>
      <c r="T98" s="6"/>
      <c r="U98" s="6"/>
      <c r="V98" s="6"/>
      <c r="W98" s="6"/>
      <c r="X98" s="6"/>
      <c r="Y98" s="6"/>
      <c r="Z98" s="6"/>
    </row>
    <row r="99" spans="1:26" ht="12.75" customHeight="1">
      <c r="A99" s="177">
        <v>1920</v>
      </c>
      <c r="B99" s="235" t="s">
        <v>340</v>
      </c>
      <c r="C99" s="254"/>
      <c r="D99" s="204"/>
      <c r="E99" s="255"/>
      <c r="F99" s="255"/>
      <c r="G99" s="239">
        <f t="shared" si="6"/>
        <v>0</v>
      </c>
      <c r="H99" s="252"/>
      <c r="I99" s="247">
        <f t="shared" si="7"/>
        <v>0</v>
      </c>
      <c r="J99" s="242">
        <f t="shared" si="8"/>
        <v>0</v>
      </c>
      <c r="K99" s="203"/>
      <c r="L99" s="253">
        <f t="shared" si="9"/>
        <v>0</v>
      </c>
      <c r="M99" s="6"/>
      <c r="N99" s="6"/>
      <c r="O99" s="6"/>
      <c r="P99" s="6"/>
      <c r="Q99" s="6"/>
      <c r="R99" s="6"/>
      <c r="S99" s="6"/>
      <c r="T99" s="6"/>
      <c r="U99" s="6"/>
      <c r="V99" s="6"/>
      <c r="W99" s="6"/>
      <c r="X99" s="6"/>
      <c r="Y99" s="6"/>
      <c r="Z99" s="6"/>
    </row>
    <row r="100" spans="1:26" ht="12.75" customHeight="1">
      <c r="A100" s="177">
        <v>1920</v>
      </c>
      <c r="B100" s="235" t="s">
        <v>341</v>
      </c>
      <c r="C100" s="254"/>
      <c r="D100" s="204"/>
      <c r="E100" s="255"/>
      <c r="F100" s="255"/>
      <c r="G100" s="239">
        <f t="shared" si="6"/>
        <v>0</v>
      </c>
      <c r="H100" s="252"/>
      <c r="I100" s="247">
        <f t="shared" si="7"/>
        <v>0</v>
      </c>
      <c r="J100" s="242">
        <f t="shared" si="8"/>
        <v>0</v>
      </c>
      <c r="K100" s="203"/>
      <c r="L100" s="253">
        <f t="shared" si="9"/>
        <v>0</v>
      </c>
      <c r="M100" s="6"/>
      <c r="N100" s="6"/>
      <c r="O100" s="6"/>
      <c r="P100" s="6"/>
      <c r="Q100" s="6"/>
      <c r="R100" s="6"/>
      <c r="S100" s="6"/>
      <c r="T100" s="6"/>
      <c r="U100" s="6"/>
      <c r="V100" s="6"/>
      <c r="W100" s="6"/>
      <c r="X100" s="6"/>
      <c r="Y100" s="6"/>
      <c r="Z100" s="6"/>
    </row>
    <row r="101" spans="1:26" ht="12.75" customHeight="1">
      <c r="A101" s="177">
        <v>1920</v>
      </c>
      <c r="B101" s="235" t="s">
        <v>342</v>
      </c>
      <c r="C101" s="249">
        <v>10055503.880000001</v>
      </c>
      <c r="D101" s="250">
        <v>194007.34283000001</v>
      </c>
      <c r="E101" s="251">
        <v>9434301.1699999999</v>
      </c>
      <c r="F101" s="251">
        <v>0</v>
      </c>
      <c r="G101" s="239">
        <f t="shared" si="6"/>
        <v>14578647.122170001</v>
      </c>
      <c r="H101" s="252">
        <v>4.5010630000000003</v>
      </c>
      <c r="I101" s="247">
        <f t="shared" si="7"/>
        <v>0.2221697407923417</v>
      </c>
      <c r="J101" s="242">
        <f t="shared" si="8"/>
        <v>3238934.2522355276</v>
      </c>
      <c r="K101" s="248">
        <v>2885051.18</v>
      </c>
      <c r="L101" s="253">
        <f t="shared" si="9"/>
        <v>-353883.07223552745</v>
      </c>
      <c r="M101" s="6"/>
      <c r="N101" s="6"/>
      <c r="O101" s="6"/>
      <c r="P101" s="6"/>
      <c r="Q101" s="6"/>
      <c r="R101" s="6"/>
      <c r="S101" s="6"/>
      <c r="T101" s="6"/>
      <c r="U101" s="6"/>
      <c r="V101" s="6"/>
      <c r="W101" s="6"/>
      <c r="X101" s="6"/>
      <c r="Y101" s="6"/>
      <c r="Z101" s="6"/>
    </row>
    <row r="102" spans="1:26" ht="12.75" customHeight="1">
      <c r="A102" s="177">
        <v>1930</v>
      </c>
      <c r="B102" s="235" t="s">
        <v>343</v>
      </c>
      <c r="C102" s="249">
        <v>26356577.210000001</v>
      </c>
      <c r="D102" s="250">
        <v>23696.797009999998</v>
      </c>
      <c r="E102" s="251">
        <v>11822439.039999999</v>
      </c>
      <c r="F102" s="251">
        <v>76998</v>
      </c>
      <c r="G102" s="239">
        <f t="shared" si="6"/>
        <v>32167101.93299</v>
      </c>
      <c r="H102" s="252">
        <v>9.125102</v>
      </c>
      <c r="I102" s="247">
        <f t="shared" si="7"/>
        <v>0.10958781611427466</v>
      </c>
      <c r="J102" s="242">
        <f t="shared" si="8"/>
        <v>3525122.4515616372</v>
      </c>
      <c r="K102" s="248">
        <v>3496618.23</v>
      </c>
      <c r="L102" s="253">
        <f t="shared" si="9"/>
        <v>-28504.221561637241</v>
      </c>
      <c r="M102" s="6"/>
      <c r="N102" s="6"/>
      <c r="O102" s="6"/>
      <c r="P102" s="6"/>
      <c r="Q102" s="6"/>
      <c r="R102" s="6"/>
      <c r="S102" s="6"/>
      <c r="T102" s="6"/>
      <c r="U102" s="6"/>
      <c r="V102" s="6"/>
      <c r="W102" s="6"/>
      <c r="X102" s="6"/>
      <c r="Y102" s="6"/>
      <c r="Z102" s="6"/>
    </row>
    <row r="103" spans="1:26" ht="12.75" customHeight="1">
      <c r="A103" s="177">
        <v>1935</v>
      </c>
      <c r="B103" s="235" t="s">
        <v>344</v>
      </c>
      <c r="C103" s="249">
        <v>204002.72</v>
      </c>
      <c r="D103" s="250">
        <v>0</v>
      </c>
      <c r="E103" s="251">
        <v>0</v>
      </c>
      <c r="F103" s="251">
        <v>0</v>
      </c>
      <c r="G103" s="239">
        <f t="shared" si="6"/>
        <v>204002.72</v>
      </c>
      <c r="H103" s="252">
        <v>2.9351880000000001</v>
      </c>
      <c r="I103" s="247">
        <f t="shared" si="7"/>
        <v>0.34069367958713376</v>
      </c>
      <c r="J103" s="242">
        <f t="shared" si="8"/>
        <v>69502.437322583763</v>
      </c>
      <c r="K103" s="248">
        <v>69648.25</v>
      </c>
      <c r="L103" s="253">
        <f t="shared" si="9"/>
        <v>145.81267741623742</v>
      </c>
      <c r="M103" s="6"/>
      <c r="N103" s="6"/>
      <c r="O103" s="6"/>
      <c r="P103" s="6"/>
      <c r="Q103" s="6"/>
      <c r="R103" s="6"/>
      <c r="S103" s="6"/>
      <c r="T103" s="6"/>
      <c r="U103" s="6"/>
      <c r="V103" s="6"/>
      <c r="W103" s="6"/>
      <c r="X103" s="6"/>
      <c r="Y103" s="6"/>
      <c r="Z103" s="6"/>
    </row>
    <row r="104" spans="1:26" ht="12.75" customHeight="1">
      <c r="A104" s="177">
        <v>1940</v>
      </c>
      <c r="B104" s="235" t="s">
        <v>345</v>
      </c>
      <c r="C104" s="249">
        <v>2862993.68</v>
      </c>
      <c r="D104" s="250">
        <v>39322.411610000003</v>
      </c>
      <c r="E104" s="251">
        <v>845073.53</v>
      </c>
      <c r="F104" s="251">
        <v>0</v>
      </c>
      <c r="G104" s="239">
        <f t="shared" si="6"/>
        <v>3246208.0333900005</v>
      </c>
      <c r="H104" s="252">
        <v>5.9303739999999996</v>
      </c>
      <c r="I104" s="247">
        <f t="shared" si="7"/>
        <v>0.16862342914628994</v>
      </c>
      <c r="J104" s="242">
        <f t="shared" si="8"/>
        <v>547386.73031245591</v>
      </c>
      <c r="K104" s="248">
        <v>558088.18000000005</v>
      </c>
      <c r="L104" s="253">
        <f t="shared" si="9"/>
        <v>10701.44968754414</v>
      </c>
      <c r="M104" s="6"/>
      <c r="N104" s="6"/>
      <c r="O104" s="6"/>
      <c r="P104" s="6"/>
      <c r="Q104" s="6"/>
      <c r="R104" s="6"/>
      <c r="S104" s="6"/>
      <c r="T104" s="6"/>
      <c r="U104" s="6"/>
      <c r="V104" s="6"/>
      <c r="W104" s="6"/>
      <c r="X104" s="6"/>
      <c r="Y104" s="6"/>
      <c r="Z104" s="6"/>
    </row>
    <row r="105" spans="1:26" ht="12.75" customHeight="1">
      <c r="A105" s="177">
        <v>1945</v>
      </c>
      <c r="B105" s="235" t="s">
        <v>346</v>
      </c>
      <c r="C105" s="249">
        <v>142550.79999999999</v>
      </c>
      <c r="D105" s="250">
        <v>51.903309999999998</v>
      </c>
      <c r="E105" s="251">
        <v>0</v>
      </c>
      <c r="F105" s="251">
        <v>0</v>
      </c>
      <c r="G105" s="239">
        <f t="shared" si="6"/>
        <v>142498.89668999999</v>
      </c>
      <c r="H105" s="252">
        <v>9.4679350000000007</v>
      </c>
      <c r="I105" s="247">
        <f t="shared" si="7"/>
        <v>0.10561965201493249</v>
      </c>
      <c r="J105" s="242">
        <f t="shared" si="8"/>
        <v>15050.683880909615</v>
      </c>
      <c r="K105" s="248">
        <v>15050.8</v>
      </c>
      <c r="L105" s="253">
        <f t="shared" si="9"/>
        <v>0.11611909038401791</v>
      </c>
      <c r="M105" s="6"/>
      <c r="N105" s="6"/>
      <c r="O105" s="6"/>
      <c r="P105" s="6"/>
      <c r="Q105" s="6"/>
      <c r="R105" s="6"/>
      <c r="S105" s="6"/>
      <c r="T105" s="6"/>
      <c r="U105" s="6"/>
      <c r="V105" s="6"/>
      <c r="W105" s="6"/>
      <c r="X105" s="6"/>
      <c r="Y105" s="6"/>
      <c r="Z105" s="6"/>
    </row>
    <row r="106" spans="1:26" ht="12.75" customHeight="1">
      <c r="A106" s="177">
        <v>1950</v>
      </c>
      <c r="B106" s="235" t="s">
        <v>347</v>
      </c>
      <c r="C106" s="249">
        <v>1977633.96</v>
      </c>
      <c r="D106" s="250">
        <v>1419.0218</v>
      </c>
      <c r="E106" s="251">
        <v>2384045.0699999998</v>
      </c>
      <c r="F106" s="251">
        <v>14420</v>
      </c>
      <c r="G106" s="239">
        <f t="shared" si="6"/>
        <v>3153817.4731999999</v>
      </c>
      <c r="H106" s="252">
        <v>10.959141000000001</v>
      </c>
      <c r="I106" s="247">
        <f t="shared" si="7"/>
        <v>9.1248027559824252E-2</v>
      </c>
      <c r="J106" s="242">
        <f t="shared" si="8"/>
        <v>287779.62371320889</v>
      </c>
      <c r="K106" s="248">
        <v>288251.49</v>
      </c>
      <c r="L106" s="253">
        <f t="shared" si="9"/>
        <v>471.86628679110436</v>
      </c>
      <c r="M106" s="6"/>
      <c r="N106" s="6"/>
      <c r="O106" s="6"/>
      <c r="P106" s="6"/>
      <c r="Q106" s="6"/>
      <c r="R106" s="6"/>
      <c r="S106" s="6"/>
      <c r="T106" s="6"/>
      <c r="U106" s="6"/>
      <c r="V106" s="6"/>
      <c r="W106" s="6"/>
      <c r="X106" s="6"/>
      <c r="Y106" s="6"/>
      <c r="Z106" s="6"/>
    </row>
    <row r="107" spans="1:26" ht="12.75" customHeight="1">
      <c r="A107" s="177">
        <v>1955</v>
      </c>
      <c r="B107" s="235" t="s">
        <v>348</v>
      </c>
      <c r="C107" s="249">
        <v>3368452.28</v>
      </c>
      <c r="D107" s="250">
        <v>72629.295629999993</v>
      </c>
      <c r="E107" s="251">
        <v>2193938.39</v>
      </c>
      <c r="F107" s="251">
        <v>0</v>
      </c>
      <c r="G107" s="239">
        <f t="shared" si="6"/>
        <v>4392792.17937</v>
      </c>
      <c r="H107" s="252">
        <v>7.8929549999999997</v>
      </c>
      <c r="I107" s="247">
        <f t="shared" si="7"/>
        <v>0.12669526178725204</v>
      </c>
      <c r="J107" s="242">
        <f t="shared" si="8"/>
        <v>556545.95514227566</v>
      </c>
      <c r="K107" s="248">
        <v>556948.15</v>
      </c>
      <c r="L107" s="253">
        <f t="shared" si="9"/>
        <v>402.19485772436019</v>
      </c>
      <c r="M107" s="6"/>
      <c r="N107" s="6"/>
      <c r="O107" s="6"/>
      <c r="P107" s="6"/>
      <c r="Q107" s="6"/>
      <c r="R107" s="6"/>
      <c r="S107" s="6"/>
      <c r="T107" s="6"/>
      <c r="U107" s="6"/>
      <c r="V107" s="6"/>
      <c r="W107" s="6"/>
      <c r="X107" s="6"/>
      <c r="Y107" s="6"/>
      <c r="Z107" s="6"/>
    </row>
    <row r="108" spans="1:26" ht="12.75" customHeight="1">
      <c r="A108" s="177">
        <v>1955</v>
      </c>
      <c r="B108" s="235" t="s">
        <v>349</v>
      </c>
      <c r="C108" s="254"/>
      <c r="D108" s="204"/>
      <c r="E108" s="251">
        <v>0</v>
      </c>
      <c r="F108" s="251">
        <v>0</v>
      </c>
      <c r="G108" s="239">
        <f t="shared" si="6"/>
        <v>0</v>
      </c>
      <c r="H108" s="252">
        <v>0</v>
      </c>
      <c r="I108" s="247">
        <f t="shared" si="7"/>
        <v>0</v>
      </c>
      <c r="J108" s="242">
        <f t="shared" si="8"/>
        <v>0</v>
      </c>
      <c r="K108" s="203"/>
      <c r="L108" s="253">
        <f t="shared" si="9"/>
        <v>0</v>
      </c>
      <c r="M108" s="6"/>
      <c r="N108" s="6"/>
      <c r="O108" s="6"/>
      <c r="P108" s="6"/>
      <c r="Q108" s="6"/>
      <c r="R108" s="6"/>
      <c r="S108" s="6"/>
      <c r="T108" s="6"/>
      <c r="U108" s="6"/>
      <c r="V108" s="6"/>
      <c r="W108" s="6"/>
      <c r="X108" s="6"/>
      <c r="Y108" s="6"/>
      <c r="Z108" s="6"/>
    </row>
    <row r="109" spans="1:26" ht="12.75" customHeight="1">
      <c r="A109" s="177">
        <v>1960</v>
      </c>
      <c r="B109" s="235" t="s">
        <v>350</v>
      </c>
      <c r="C109" s="249">
        <v>322931.09999999998</v>
      </c>
      <c r="D109" s="250">
        <v>649.11433999999997</v>
      </c>
      <c r="E109" s="251">
        <v>110649</v>
      </c>
      <c r="F109" s="251">
        <v>0</v>
      </c>
      <c r="G109" s="239">
        <f t="shared" si="6"/>
        <v>377606.48566000001</v>
      </c>
      <c r="H109" s="252">
        <v>8.7973099999999995</v>
      </c>
      <c r="I109" s="247">
        <f t="shared" si="7"/>
        <v>0.11367111082819635</v>
      </c>
      <c r="J109" s="242">
        <f t="shared" si="8"/>
        <v>42922.948680903595</v>
      </c>
      <c r="K109" s="248">
        <v>42925.13</v>
      </c>
      <c r="L109" s="253">
        <f t="shared" si="9"/>
        <v>2.1813190964021487</v>
      </c>
      <c r="M109" s="6"/>
      <c r="N109" s="6"/>
      <c r="O109" s="6"/>
      <c r="P109" s="6"/>
      <c r="Q109" s="6"/>
      <c r="R109" s="6"/>
      <c r="S109" s="6"/>
      <c r="T109" s="6"/>
      <c r="U109" s="6"/>
      <c r="V109" s="6"/>
      <c r="W109" s="6"/>
      <c r="X109" s="6"/>
      <c r="Y109" s="6"/>
      <c r="Z109" s="6"/>
    </row>
    <row r="110" spans="1:26" ht="12.75" customHeight="1">
      <c r="A110" s="177">
        <v>1970</v>
      </c>
      <c r="B110" s="257" t="s">
        <v>351</v>
      </c>
      <c r="C110" s="249">
        <v>0</v>
      </c>
      <c r="D110" s="250">
        <v>0</v>
      </c>
      <c r="E110" s="251">
        <v>0</v>
      </c>
      <c r="F110" s="251">
        <v>0</v>
      </c>
      <c r="G110" s="239">
        <f t="shared" si="6"/>
        <v>0</v>
      </c>
      <c r="H110" s="252">
        <v>0</v>
      </c>
      <c r="I110" s="247">
        <f t="shared" si="7"/>
        <v>0</v>
      </c>
      <c r="J110" s="242">
        <f t="shared" si="8"/>
        <v>0</v>
      </c>
      <c r="K110" s="248">
        <v>0</v>
      </c>
      <c r="L110" s="253">
        <f t="shared" si="9"/>
        <v>0</v>
      </c>
      <c r="M110" s="6"/>
      <c r="N110" s="6"/>
      <c r="O110" s="6"/>
      <c r="P110" s="6"/>
      <c r="Q110" s="6"/>
      <c r="R110" s="6"/>
      <c r="S110" s="6"/>
      <c r="T110" s="6"/>
      <c r="U110" s="6"/>
      <c r="V110" s="6"/>
      <c r="W110" s="6"/>
      <c r="X110" s="6"/>
      <c r="Y110" s="6"/>
      <c r="Z110" s="6"/>
    </row>
    <row r="111" spans="1:26" ht="12.75" customHeight="1">
      <c r="A111" s="177">
        <v>1975</v>
      </c>
      <c r="B111" s="235" t="s">
        <v>352</v>
      </c>
      <c r="C111" s="249">
        <v>0</v>
      </c>
      <c r="D111" s="250">
        <v>0</v>
      </c>
      <c r="E111" s="251">
        <v>0</v>
      </c>
      <c r="F111" s="251">
        <v>0</v>
      </c>
      <c r="G111" s="239">
        <f t="shared" si="6"/>
        <v>0</v>
      </c>
      <c r="H111" s="252">
        <v>0</v>
      </c>
      <c r="I111" s="247">
        <f t="shared" si="7"/>
        <v>0</v>
      </c>
      <c r="J111" s="242">
        <f t="shared" si="8"/>
        <v>0</v>
      </c>
      <c r="K111" s="248">
        <v>0</v>
      </c>
      <c r="L111" s="253">
        <f t="shared" si="9"/>
        <v>0</v>
      </c>
      <c r="M111" s="6"/>
      <c r="N111" s="6"/>
      <c r="O111" s="6"/>
      <c r="P111" s="6"/>
      <c r="Q111" s="6"/>
      <c r="R111" s="6"/>
      <c r="S111" s="6"/>
      <c r="T111" s="6"/>
      <c r="U111" s="6"/>
      <c r="V111" s="6"/>
      <c r="W111" s="6"/>
      <c r="X111" s="6"/>
      <c r="Y111" s="6"/>
      <c r="Z111" s="6"/>
    </row>
    <row r="112" spans="1:26" ht="12.75" customHeight="1">
      <c r="A112" s="177">
        <v>1980</v>
      </c>
      <c r="B112" s="235" t="s">
        <v>353</v>
      </c>
      <c r="C112" s="249">
        <v>18258621.510000002</v>
      </c>
      <c r="D112" s="250">
        <v>11840.67331</v>
      </c>
      <c r="E112" s="251">
        <v>4560077.93</v>
      </c>
      <c r="F112" s="251">
        <v>40300</v>
      </c>
      <c r="G112" s="239">
        <f t="shared" si="6"/>
        <v>20486519.801690001</v>
      </c>
      <c r="H112" s="252">
        <v>10.372301</v>
      </c>
      <c r="I112" s="247">
        <f t="shared" si="7"/>
        <v>9.6410622869505996E-2</v>
      </c>
      <c r="J112" s="242">
        <f t="shared" si="8"/>
        <v>1975118.1345094016</v>
      </c>
      <c r="K112" s="248">
        <v>1968897.72</v>
      </c>
      <c r="L112" s="253">
        <f t="shared" si="9"/>
        <v>-6220.4145094016567</v>
      </c>
      <c r="M112" s="6"/>
      <c r="N112" s="6"/>
      <c r="O112" s="6"/>
      <c r="P112" s="6"/>
      <c r="Q112" s="6"/>
      <c r="R112" s="6"/>
      <c r="S112" s="6"/>
      <c r="T112" s="6"/>
      <c r="U112" s="6"/>
      <c r="V112" s="6"/>
      <c r="W112" s="6"/>
      <c r="X112" s="6"/>
      <c r="Y112" s="6"/>
      <c r="Z112" s="6"/>
    </row>
    <row r="113" spans="1:26" ht="12.75" customHeight="1">
      <c r="A113" s="177">
        <v>1985</v>
      </c>
      <c r="B113" s="235" t="s">
        <v>354</v>
      </c>
      <c r="C113" s="249">
        <v>0</v>
      </c>
      <c r="D113" s="250">
        <v>0</v>
      </c>
      <c r="E113" s="251">
        <v>0</v>
      </c>
      <c r="F113" s="251">
        <v>0</v>
      </c>
      <c r="G113" s="239">
        <f t="shared" si="6"/>
        <v>0</v>
      </c>
      <c r="H113" s="252">
        <v>0</v>
      </c>
      <c r="I113" s="247">
        <f t="shared" si="7"/>
        <v>0</v>
      </c>
      <c r="J113" s="242">
        <f t="shared" si="8"/>
        <v>0</v>
      </c>
      <c r="K113" s="248">
        <v>0</v>
      </c>
      <c r="L113" s="253">
        <f t="shared" si="9"/>
        <v>0</v>
      </c>
      <c r="M113" s="6"/>
      <c r="N113" s="6"/>
      <c r="O113" s="6"/>
      <c r="P113" s="6"/>
      <c r="Q113" s="6"/>
      <c r="R113" s="6"/>
      <c r="S113" s="6"/>
      <c r="T113" s="6"/>
      <c r="U113" s="6"/>
      <c r="V113" s="6"/>
      <c r="W113" s="6"/>
      <c r="X113" s="6"/>
      <c r="Y113" s="6"/>
      <c r="Z113" s="6"/>
    </row>
    <row r="114" spans="1:26" ht="12.75" customHeight="1">
      <c r="A114" s="177">
        <v>1990</v>
      </c>
      <c r="B114" s="258" t="s">
        <v>355</v>
      </c>
      <c r="C114" s="249">
        <v>0</v>
      </c>
      <c r="D114" s="250">
        <v>0</v>
      </c>
      <c r="E114" s="251">
        <v>0</v>
      </c>
      <c r="F114" s="251">
        <v>0</v>
      </c>
      <c r="G114" s="239">
        <f t="shared" si="6"/>
        <v>0</v>
      </c>
      <c r="H114" s="252">
        <v>0</v>
      </c>
      <c r="I114" s="247">
        <f t="shared" si="7"/>
        <v>0</v>
      </c>
      <c r="J114" s="242">
        <f t="shared" si="8"/>
        <v>0</v>
      </c>
      <c r="K114" s="248">
        <v>0</v>
      </c>
      <c r="L114" s="253">
        <f t="shared" si="9"/>
        <v>0</v>
      </c>
      <c r="M114" s="6"/>
      <c r="N114" s="6"/>
      <c r="O114" s="6"/>
      <c r="P114" s="6"/>
      <c r="Q114" s="6"/>
      <c r="R114" s="6"/>
      <c r="S114" s="6"/>
      <c r="T114" s="6"/>
      <c r="U114" s="6"/>
      <c r="V114" s="6"/>
      <c r="W114" s="6"/>
      <c r="X114" s="6"/>
      <c r="Y114" s="6"/>
      <c r="Z114" s="6"/>
    </row>
    <row r="115" spans="1:26" ht="12.75" customHeight="1">
      <c r="A115" s="177">
        <v>1995</v>
      </c>
      <c r="B115" s="235" t="s">
        <v>356</v>
      </c>
      <c r="C115" s="249">
        <v>0</v>
      </c>
      <c r="D115" s="250">
        <v>0</v>
      </c>
      <c r="E115" s="251">
        <v>0</v>
      </c>
      <c r="F115" s="251">
        <v>0</v>
      </c>
      <c r="G115" s="239">
        <f t="shared" si="6"/>
        <v>0</v>
      </c>
      <c r="H115" s="252">
        <v>0</v>
      </c>
      <c r="I115" s="259">
        <f t="shared" si="7"/>
        <v>0</v>
      </c>
      <c r="J115" s="260">
        <f t="shared" si="8"/>
        <v>0</v>
      </c>
      <c r="K115" s="248">
        <v>0</v>
      </c>
      <c r="L115" s="253">
        <f t="shared" si="9"/>
        <v>0</v>
      </c>
      <c r="M115" s="6"/>
      <c r="N115" s="6"/>
      <c r="O115" s="6"/>
      <c r="P115" s="6"/>
      <c r="Q115" s="6"/>
      <c r="R115" s="6"/>
      <c r="S115" s="6"/>
      <c r="T115" s="6"/>
      <c r="U115" s="6"/>
      <c r="V115" s="6"/>
      <c r="W115" s="6"/>
      <c r="X115" s="6"/>
      <c r="Y115" s="6"/>
      <c r="Z115" s="6"/>
    </row>
    <row r="116" spans="1:26" ht="12.75" customHeight="1">
      <c r="A116" s="177">
        <v>2440</v>
      </c>
      <c r="B116" s="202" t="s">
        <v>367</v>
      </c>
      <c r="C116" s="249">
        <v>-391167845.51999998</v>
      </c>
      <c r="D116" s="250">
        <v>-58236.013859999999</v>
      </c>
      <c r="E116" s="251">
        <v>-83395302.700000003</v>
      </c>
      <c r="F116" s="251">
        <v>0</v>
      </c>
      <c r="G116" s="239">
        <f t="shared" si="6"/>
        <v>-432807260.85614002</v>
      </c>
      <c r="H116" s="252">
        <v>30.584624999999999</v>
      </c>
      <c r="I116" s="259">
        <f t="shared" si="7"/>
        <v>3.2696166783146761E-2</v>
      </c>
      <c r="J116" s="260">
        <f t="shared" si="8"/>
        <v>-14151138.385909261</v>
      </c>
      <c r="K116" s="248">
        <v>-14033444.09</v>
      </c>
      <c r="L116" s="253">
        <f t="shared" si="9"/>
        <v>117694.29590926133</v>
      </c>
      <c r="M116" s="134"/>
      <c r="N116" s="6"/>
      <c r="O116" s="6"/>
      <c r="P116" s="6"/>
      <c r="Q116" s="6"/>
      <c r="R116" s="6"/>
      <c r="S116" s="6"/>
      <c r="T116" s="6"/>
      <c r="U116" s="6"/>
      <c r="V116" s="6"/>
      <c r="W116" s="6"/>
      <c r="X116" s="6"/>
      <c r="Y116" s="6"/>
      <c r="Z116" s="6"/>
    </row>
    <row r="117" spans="1:26" ht="12.75" customHeight="1">
      <c r="A117" s="177">
        <v>2005</v>
      </c>
      <c r="B117" s="235" t="s">
        <v>534</v>
      </c>
      <c r="C117" s="263">
        <v>0</v>
      </c>
      <c r="D117" s="264">
        <v>0</v>
      </c>
      <c r="E117" s="265">
        <v>0</v>
      </c>
      <c r="F117" s="265">
        <v>0</v>
      </c>
      <c r="G117" s="239">
        <f t="shared" si="6"/>
        <v>0</v>
      </c>
      <c r="H117" s="266">
        <v>0</v>
      </c>
      <c r="I117" s="267">
        <f t="shared" si="7"/>
        <v>0</v>
      </c>
      <c r="J117" s="268">
        <f t="shared" si="8"/>
        <v>0</v>
      </c>
      <c r="K117" s="269">
        <v>0</v>
      </c>
      <c r="L117" s="270">
        <f t="shared" si="9"/>
        <v>0</v>
      </c>
      <c r="M117" s="6"/>
      <c r="N117" s="6"/>
      <c r="O117" s="6"/>
      <c r="P117" s="6"/>
      <c r="Q117" s="6"/>
      <c r="R117" s="6"/>
      <c r="S117" s="6"/>
      <c r="T117" s="6"/>
      <c r="U117" s="6"/>
      <c r="V117" s="6"/>
      <c r="W117" s="6"/>
      <c r="X117" s="6"/>
      <c r="Y117" s="6"/>
      <c r="Z117" s="6"/>
    </row>
    <row r="118" spans="1:26" ht="12.75" customHeight="1">
      <c r="A118" s="278"/>
      <c r="B118" s="279" t="s">
        <v>144</v>
      </c>
      <c r="C118" s="273">
        <f t="shared" ref="C118:F118" si="10">SUM(C77:C117)</f>
        <v>1513114260.7699997</v>
      </c>
      <c r="D118" s="273">
        <f t="shared" si="10"/>
        <v>892622.3121699997</v>
      </c>
      <c r="E118" s="273">
        <f t="shared" si="10"/>
        <v>309032144.67000002</v>
      </c>
      <c r="F118" s="273">
        <f t="shared" si="10"/>
        <v>2047499</v>
      </c>
      <c r="G118" s="273">
        <f>SUM(G78:G117)</f>
        <v>1587788500.58283</v>
      </c>
      <c r="H118" s="273">
        <f>SUM(H77:H117)</f>
        <v>503.26481499999994</v>
      </c>
      <c r="I118" s="274"/>
      <c r="J118" s="273">
        <f t="shared" ref="J118:L118" si="11">SUM(J77:J117)</f>
        <v>75078545.454340324</v>
      </c>
      <c r="K118" s="273">
        <f t="shared" si="11"/>
        <v>74997540.760000005</v>
      </c>
      <c r="L118" s="275">
        <f t="shared" si="11"/>
        <v>-81004.694340333866</v>
      </c>
      <c r="M118" s="6"/>
      <c r="N118" s="6"/>
      <c r="O118" s="6"/>
      <c r="P118" s="6"/>
      <c r="Q118" s="6"/>
      <c r="R118" s="6"/>
      <c r="S118" s="6"/>
      <c r="T118" s="6"/>
      <c r="U118" s="6"/>
      <c r="V118" s="6"/>
      <c r="W118" s="6"/>
      <c r="X118" s="6"/>
      <c r="Y118" s="6"/>
      <c r="Z118" s="6"/>
    </row>
    <row r="119" spans="1:26" ht="12.75" customHeight="1">
      <c r="A119" s="6"/>
      <c r="B119" s="31" t="s">
        <v>535</v>
      </c>
      <c r="C119" s="214">
        <f>C118-'App.2-BA_Fixed Asset Cont_26-30'!D154-'App.2-BA_Fixed Asset Cont_26-30'!J154</f>
        <v>-0.50999963283538818</v>
      </c>
      <c r="D119" s="6"/>
      <c r="E119" s="214">
        <f>E118-'App.2-BA_Fixed Asset Cont_26-30'!E154</f>
        <v>0</v>
      </c>
      <c r="F119" s="214">
        <f>F118+'App.2-BA_Fixed Asset Cont_26-30'!F154+'App.2-BA_Fixed Asset Cont_26-30'!L154</f>
        <v>0</v>
      </c>
      <c r="G119" s="6"/>
      <c r="H119" s="6"/>
      <c r="I119" s="6"/>
      <c r="J119" s="6"/>
      <c r="K119" s="214">
        <f>K118+'App.2-BA_Fixed Asset Cont_26-30'!$K$154</f>
        <v>0</v>
      </c>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8" customHeight="1">
      <c r="A121" s="85"/>
      <c r="B121" s="85"/>
      <c r="C121" s="85"/>
      <c r="D121" s="85"/>
      <c r="E121" s="35" t="s">
        <v>508</v>
      </c>
      <c r="F121" s="277">
        <f>F72+1</f>
        <v>2028</v>
      </c>
      <c r="G121" s="85"/>
      <c r="H121" s="85"/>
      <c r="I121" s="85"/>
      <c r="J121" s="85"/>
      <c r="K121" s="85"/>
      <c r="L121" s="6"/>
      <c r="M121" s="6"/>
      <c r="N121" s="6"/>
      <c r="O121" s="6"/>
      <c r="P121" s="6"/>
      <c r="Q121" s="6"/>
      <c r="R121" s="6"/>
      <c r="S121" s="6"/>
      <c r="T121" s="6"/>
      <c r="U121" s="6"/>
      <c r="V121" s="6"/>
      <c r="W121" s="6"/>
      <c r="X121" s="6"/>
      <c r="Y121" s="6"/>
      <c r="Z121" s="6"/>
    </row>
    <row r="122" spans="1:26" ht="12.75" customHeight="1">
      <c r="A122" s="220"/>
      <c r="B122" s="220"/>
      <c r="C122" s="220"/>
      <c r="D122" s="220"/>
      <c r="E122" s="220"/>
      <c r="F122" s="220"/>
      <c r="G122" s="220"/>
      <c r="H122" s="220"/>
      <c r="I122" s="220"/>
      <c r="J122" s="220"/>
      <c r="K122" s="220"/>
      <c r="L122" s="6"/>
      <c r="M122" s="6"/>
      <c r="N122" s="6"/>
      <c r="O122" s="6"/>
      <c r="P122" s="6"/>
      <c r="Q122" s="6">
        <v>2017</v>
      </c>
      <c r="R122" s="6"/>
      <c r="S122" s="6"/>
      <c r="T122" s="6"/>
      <c r="U122" s="6"/>
      <c r="V122" s="6"/>
      <c r="W122" s="6"/>
      <c r="X122" s="6"/>
      <c r="Y122" s="6"/>
      <c r="Z122" s="6"/>
    </row>
    <row r="123" spans="1:26" ht="18.75" customHeight="1">
      <c r="A123" s="85"/>
      <c r="B123" s="85"/>
      <c r="C123" s="688" t="s">
        <v>509</v>
      </c>
      <c r="D123" s="689"/>
      <c r="E123" s="689"/>
      <c r="F123" s="689"/>
      <c r="G123" s="690" t="s">
        <v>510</v>
      </c>
      <c r="H123" s="691"/>
      <c r="I123" s="221" t="s">
        <v>511</v>
      </c>
      <c r="J123" s="85"/>
      <c r="K123" s="85"/>
      <c r="L123" s="6"/>
      <c r="M123" s="6"/>
      <c r="N123" s="6"/>
      <c r="O123" s="6"/>
      <c r="P123" s="6"/>
      <c r="Q123" s="6">
        <v>2018</v>
      </c>
      <c r="R123" s="6"/>
      <c r="S123" s="6"/>
      <c r="T123" s="6"/>
      <c r="U123" s="6"/>
      <c r="V123" s="6"/>
      <c r="W123" s="6"/>
      <c r="X123" s="6"/>
      <c r="Y123" s="6"/>
      <c r="Z123" s="6"/>
    </row>
    <row r="124" spans="1:26" ht="63.75" customHeight="1">
      <c r="A124" s="692" t="s">
        <v>512</v>
      </c>
      <c r="B124" s="694" t="s">
        <v>513</v>
      </c>
      <c r="C124" s="222" t="s">
        <v>514</v>
      </c>
      <c r="D124" s="223" t="s">
        <v>540</v>
      </c>
      <c r="E124" s="224" t="s">
        <v>516</v>
      </c>
      <c r="F124" s="225" t="s">
        <v>517</v>
      </c>
      <c r="G124" s="225" t="s">
        <v>518</v>
      </c>
      <c r="H124" s="222" t="s">
        <v>541</v>
      </c>
      <c r="I124" s="226" t="s">
        <v>520</v>
      </c>
      <c r="J124" s="227" t="s">
        <v>542</v>
      </c>
      <c r="K124" s="224" t="s">
        <v>522</v>
      </c>
      <c r="L124" s="226" t="s">
        <v>543</v>
      </c>
      <c r="M124" s="6"/>
      <c r="N124" s="6"/>
      <c r="O124" s="6"/>
      <c r="P124" s="6"/>
      <c r="Q124" s="6"/>
      <c r="R124" s="6"/>
      <c r="S124" s="6"/>
      <c r="T124" s="6"/>
      <c r="U124" s="6"/>
      <c r="V124" s="6"/>
      <c r="W124" s="6"/>
      <c r="X124" s="6"/>
      <c r="Y124" s="6"/>
      <c r="Z124" s="6"/>
    </row>
    <row r="125" spans="1:26" ht="12.75" customHeight="1">
      <c r="A125" s="693"/>
      <c r="B125" s="695"/>
      <c r="C125" s="228" t="s">
        <v>524</v>
      </c>
      <c r="D125" s="229" t="s">
        <v>525</v>
      </c>
      <c r="E125" s="230" t="s">
        <v>526</v>
      </c>
      <c r="F125" s="230" t="s">
        <v>527</v>
      </c>
      <c r="G125" s="231" t="s">
        <v>528</v>
      </c>
      <c r="H125" s="232" t="s">
        <v>529</v>
      </c>
      <c r="I125" s="230" t="s">
        <v>530</v>
      </c>
      <c r="J125" s="228" t="s">
        <v>531</v>
      </c>
      <c r="K125" s="233" t="s">
        <v>532</v>
      </c>
      <c r="L125" s="231" t="s">
        <v>533</v>
      </c>
      <c r="M125" s="6"/>
      <c r="N125" s="6"/>
      <c r="O125" s="6"/>
      <c r="P125" s="6"/>
      <c r="Q125" s="6"/>
      <c r="R125" s="6"/>
      <c r="S125" s="6"/>
      <c r="T125" s="6"/>
      <c r="U125" s="6"/>
      <c r="V125" s="6"/>
      <c r="W125" s="6"/>
      <c r="X125" s="6"/>
      <c r="Y125" s="6"/>
      <c r="Z125" s="6"/>
    </row>
    <row r="126" spans="1:26" ht="12.75" customHeight="1">
      <c r="A126" s="234">
        <v>1609</v>
      </c>
      <c r="B126" s="235" t="s">
        <v>319</v>
      </c>
      <c r="C126" s="236">
        <v>78621744.819999993</v>
      </c>
      <c r="D126" s="237">
        <v>0</v>
      </c>
      <c r="E126" s="237">
        <v>41023720.890000001</v>
      </c>
      <c r="F126" s="238">
        <v>0</v>
      </c>
      <c r="G126" s="239">
        <f t="shared" ref="G126:G166" si="12">C126-D126+(E126*0.5)-F126</f>
        <v>99133605.264999986</v>
      </c>
      <c r="H126" s="240">
        <v>36.923459999999999</v>
      </c>
      <c r="I126" s="241">
        <f t="shared" ref="I126:I166" si="13">IF(H126=0,0,1/H126)</f>
        <v>2.7083052346665238E-2</v>
      </c>
      <c r="J126" s="242">
        <f t="shared" ref="J126:J166" si="14">IF(H126=0,0,+G126/H126)</f>
        <v>2684840.6207056432</v>
      </c>
      <c r="K126" s="243">
        <v>2645535.85</v>
      </c>
      <c r="L126" s="244">
        <f t="shared" ref="L126:L166" si="15">IF(ISERROR(+K126-J126), 0, +K126-J126)</f>
        <v>-39304.77070564311</v>
      </c>
      <c r="M126" s="134"/>
      <c r="N126" s="6"/>
      <c r="O126" s="6"/>
      <c r="P126" s="6"/>
      <c r="Q126" s="6"/>
      <c r="R126" s="6"/>
      <c r="S126" s="6"/>
      <c r="T126" s="6"/>
      <c r="U126" s="6"/>
      <c r="V126" s="6"/>
      <c r="W126" s="6"/>
      <c r="X126" s="6"/>
      <c r="Y126" s="6"/>
      <c r="Z126" s="6"/>
    </row>
    <row r="127" spans="1:26" ht="12.75" customHeight="1">
      <c r="A127" s="245">
        <v>1611</v>
      </c>
      <c r="B127" s="246" t="s">
        <v>320</v>
      </c>
      <c r="C127" s="236">
        <v>27415061.23</v>
      </c>
      <c r="D127" s="237">
        <v>423849.33192999999</v>
      </c>
      <c r="E127" s="238">
        <v>11698011.9</v>
      </c>
      <c r="F127" s="238">
        <v>0</v>
      </c>
      <c r="G127" s="239">
        <f t="shared" si="12"/>
        <v>32840217.848069999</v>
      </c>
      <c r="H127" s="240">
        <v>3.6421899999999998</v>
      </c>
      <c r="I127" s="247">
        <f t="shared" si="13"/>
        <v>0.27456008610204302</v>
      </c>
      <c r="J127" s="242">
        <f t="shared" si="14"/>
        <v>9016613.0399759486</v>
      </c>
      <c r="K127" s="248">
        <v>9025276.3000000007</v>
      </c>
      <c r="L127" s="244">
        <f t="shared" si="15"/>
        <v>8663.2600240521133</v>
      </c>
      <c r="M127" s="6"/>
      <c r="N127" s="6"/>
      <c r="O127" s="6"/>
      <c r="P127" s="6"/>
      <c r="Q127" s="6"/>
      <c r="R127" s="6"/>
      <c r="S127" s="6"/>
      <c r="T127" s="6"/>
      <c r="U127" s="6"/>
      <c r="V127" s="6"/>
      <c r="W127" s="6"/>
      <c r="X127" s="6"/>
      <c r="Y127" s="6"/>
      <c r="Z127" s="6"/>
    </row>
    <row r="128" spans="1:26" ht="12.75" customHeight="1">
      <c r="A128" s="177">
        <v>1612</v>
      </c>
      <c r="B128" s="235" t="s">
        <v>322</v>
      </c>
      <c r="C128" s="249">
        <v>2349674.7000000002</v>
      </c>
      <c r="D128" s="250">
        <v>0</v>
      </c>
      <c r="E128" s="251">
        <v>0</v>
      </c>
      <c r="F128" s="251">
        <v>0</v>
      </c>
      <c r="G128" s="239">
        <f t="shared" si="12"/>
        <v>2349674.7000000002</v>
      </c>
      <c r="H128" s="252">
        <v>29.616769999999999</v>
      </c>
      <c r="I128" s="247">
        <f t="shared" si="13"/>
        <v>3.3764654282016575E-2</v>
      </c>
      <c r="J128" s="242">
        <f t="shared" si="14"/>
        <v>79335.953920701024</v>
      </c>
      <c r="K128" s="248">
        <v>79338.25</v>
      </c>
      <c r="L128" s="253">
        <f t="shared" si="15"/>
        <v>2.2960792989761103</v>
      </c>
      <c r="M128" s="6"/>
      <c r="N128" s="6"/>
      <c r="O128" s="6"/>
      <c r="P128" s="6"/>
      <c r="Q128" s="6"/>
      <c r="R128" s="6"/>
      <c r="S128" s="6"/>
      <c r="T128" s="6"/>
      <c r="U128" s="6"/>
      <c r="V128" s="6"/>
      <c r="W128" s="6"/>
      <c r="X128" s="6"/>
      <c r="Y128" s="6"/>
      <c r="Z128" s="6"/>
    </row>
    <row r="129" spans="1:26" ht="12.75" customHeight="1">
      <c r="A129" s="177">
        <v>1805</v>
      </c>
      <c r="B129" s="235" t="s">
        <v>323</v>
      </c>
      <c r="C129" s="249">
        <v>17782056.579999998</v>
      </c>
      <c r="D129" s="250">
        <v>0</v>
      </c>
      <c r="E129" s="251">
        <v>5739473.0999999996</v>
      </c>
      <c r="F129" s="251">
        <v>0</v>
      </c>
      <c r="G129" s="239">
        <f t="shared" si="12"/>
        <v>20651793.129999999</v>
      </c>
      <c r="H129" s="252">
        <v>0</v>
      </c>
      <c r="I129" s="247">
        <f t="shared" si="13"/>
        <v>0</v>
      </c>
      <c r="J129" s="242">
        <f t="shared" si="14"/>
        <v>0</v>
      </c>
      <c r="K129" s="248">
        <v>0</v>
      </c>
      <c r="L129" s="253">
        <f t="shared" si="15"/>
        <v>0</v>
      </c>
      <c r="M129" s="6"/>
      <c r="N129" s="6"/>
      <c r="O129" s="6"/>
      <c r="P129" s="6"/>
      <c r="Q129" s="6"/>
      <c r="R129" s="6"/>
      <c r="S129" s="6"/>
      <c r="T129" s="6"/>
      <c r="U129" s="6"/>
      <c r="V129" s="6"/>
      <c r="W129" s="6"/>
      <c r="X129" s="6"/>
      <c r="Y129" s="6"/>
      <c r="Z129" s="6"/>
    </row>
    <row r="130" spans="1:26" ht="12.75" customHeight="1">
      <c r="A130" s="177">
        <v>1808</v>
      </c>
      <c r="B130" s="235" t="s">
        <v>324</v>
      </c>
      <c r="C130" s="249">
        <v>80754237.989999995</v>
      </c>
      <c r="D130" s="250">
        <v>670.58221000000003</v>
      </c>
      <c r="E130" s="251">
        <v>13083281.75</v>
      </c>
      <c r="F130" s="251">
        <v>0</v>
      </c>
      <c r="G130" s="239">
        <f t="shared" si="12"/>
        <v>87295208.28278999</v>
      </c>
      <c r="H130" s="252">
        <v>38.813580000000002</v>
      </c>
      <c r="I130" s="247">
        <f t="shared" si="13"/>
        <v>2.5764178413843812E-2</v>
      </c>
      <c r="J130" s="242">
        <f t="shared" si="14"/>
        <v>2249089.3208714575</v>
      </c>
      <c r="K130" s="248">
        <v>2286088.25</v>
      </c>
      <c r="L130" s="253">
        <f t="shared" si="15"/>
        <v>36998.929128542542</v>
      </c>
      <c r="M130" s="6"/>
      <c r="N130" s="6"/>
      <c r="O130" s="6"/>
      <c r="P130" s="6"/>
      <c r="Q130" s="6"/>
      <c r="R130" s="6"/>
      <c r="S130" s="6"/>
      <c r="T130" s="6"/>
      <c r="U130" s="6"/>
      <c r="V130" s="6"/>
      <c r="W130" s="6"/>
      <c r="X130" s="6"/>
      <c r="Y130" s="6"/>
      <c r="Z130" s="6"/>
    </row>
    <row r="131" spans="1:26" ht="12.75" customHeight="1">
      <c r="A131" s="177">
        <v>1810</v>
      </c>
      <c r="B131" s="235" t="s">
        <v>325</v>
      </c>
      <c r="C131" s="249">
        <v>0</v>
      </c>
      <c r="D131" s="250">
        <v>0</v>
      </c>
      <c r="E131" s="251">
        <v>0</v>
      </c>
      <c r="F131" s="251">
        <v>0</v>
      </c>
      <c r="G131" s="239">
        <f t="shared" si="12"/>
        <v>0</v>
      </c>
      <c r="H131" s="252">
        <v>0</v>
      </c>
      <c r="I131" s="247">
        <f t="shared" si="13"/>
        <v>0</v>
      </c>
      <c r="J131" s="242">
        <f t="shared" si="14"/>
        <v>0</v>
      </c>
      <c r="K131" s="248">
        <v>0</v>
      </c>
      <c r="L131" s="253">
        <f t="shared" si="15"/>
        <v>0</v>
      </c>
      <c r="M131" s="6"/>
      <c r="N131" s="6"/>
      <c r="O131" s="6"/>
      <c r="P131" s="6"/>
      <c r="Q131" s="6"/>
      <c r="R131" s="6"/>
      <c r="S131" s="6"/>
      <c r="T131" s="6"/>
      <c r="U131" s="6"/>
      <c r="V131" s="6"/>
      <c r="W131" s="6"/>
      <c r="X131" s="6"/>
      <c r="Y131" s="6"/>
      <c r="Z131" s="6"/>
    </row>
    <row r="132" spans="1:26" ht="12.75" customHeight="1">
      <c r="A132" s="177">
        <v>1815</v>
      </c>
      <c r="B132" s="235" t="s">
        <v>326</v>
      </c>
      <c r="C132" s="249">
        <v>218396764.96000001</v>
      </c>
      <c r="D132" s="250">
        <v>5823.0007999999998</v>
      </c>
      <c r="E132" s="251">
        <v>65271600.670000002</v>
      </c>
      <c r="F132" s="251">
        <v>91542</v>
      </c>
      <c r="G132" s="239">
        <f t="shared" si="12"/>
        <v>250935200.2942</v>
      </c>
      <c r="H132" s="252">
        <v>28.839259999999999</v>
      </c>
      <c r="I132" s="247">
        <f t="shared" si="13"/>
        <v>3.4674953518224812E-2</v>
      </c>
      <c r="J132" s="242">
        <f t="shared" si="14"/>
        <v>8701166.4062878173</v>
      </c>
      <c r="K132" s="248">
        <v>8801387.1400000006</v>
      </c>
      <c r="L132" s="253">
        <f t="shared" si="15"/>
        <v>100220.73371218331</v>
      </c>
      <c r="M132" s="6"/>
      <c r="N132" s="6"/>
      <c r="O132" s="6"/>
      <c r="P132" s="6"/>
      <c r="Q132" s="6"/>
      <c r="R132" s="6"/>
      <c r="S132" s="6"/>
      <c r="T132" s="6"/>
      <c r="U132" s="6"/>
      <c r="V132" s="6"/>
      <c r="W132" s="6"/>
      <c r="X132" s="6"/>
      <c r="Y132" s="6"/>
      <c r="Z132" s="6"/>
    </row>
    <row r="133" spans="1:26" ht="12.75" customHeight="1">
      <c r="A133" s="177">
        <v>1820</v>
      </c>
      <c r="B133" s="235" t="s">
        <v>327</v>
      </c>
      <c r="C133" s="249">
        <v>129132592.56</v>
      </c>
      <c r="D133" s="250">
        <v>7837.7409699999998</v>
      </c>
      <c r="E133" s="251">
        <v>12472088.189999999</v>
      </c>
      <c r="F133" s="251">
        <v>34193</v>
      </c>
      <c r="G133" s="239">
        <f t="shared" si="12"/>
        <v>135326605.91403002</v>
      </c>
      <c r="H133" s="252">
        <v>25.52196</v>
      </c>
      <c r="I133" s="247">
        <f t="shared" si="13"/>
        <v>3.9181943706517841E-2</v>
      </c>
      <c r="J133" s="242">
        <f t="shared" si="14"/>
        <v>5302359.4549176479</v>
      </c>
      <c r="K133" s="248">
        <v>5355191.97</v>
      </c>
      <c r="L133" s="253">
        <f t="shared" si="15"/>
        <v>52832.515082351863</v>
      </c>
      <c r="M133" s="6"/>
      <c r="N133" s="6"/>
      <c r="O133" s="6"/>
      <c r="P133" s="6"/>
      <c r="Q133" s="6"/>
      <c r="R133" s="6"/>
      <c r="S133" s="6"/>
      <c r="T133" s="6"/>
      <c r="U133" s="6"/>
      <c r="V133" s="6"/>
      <c r="W133" s="6"/>
      <c r="X133" s="6"/>
      <c r="Y133" s="6"/>
      <c r="Z133" s="6"/>
    </row>
    <row r="134" spans="1:26" ht="12.75" customHeight="1">
      <c r="A134" s="177">
        <v>1825</v>
      </c>
      <c r="B134" s="235" t="s">
        <v>328</v>
      </c>
      <c r="C134" s="249">
        <v>6724578.9000000004</v>
      </c>
      <c r="D134" s="250">
        <v>0</v>
      </c>
      <c r="E134" s="251">
        <v>7906479.8300000001</v>
      </c>
      <c r="F134" s="251">
        <v>0</v>
      </c>
      <c r="G134" s="239">
        <f t="shared" si="12"/>
        <v>10677818.815000001</v>
      </c>
      <c r="H134" s="252">
        <v>19.46142</v>
      </c>
      <c r="I134" s="247">
        <f t="shared" si="13"/>
        <v>5.1383711979906911E-2</v>
      </c>
      <c r="J134" s="242">
        <f t="shared" si="14"/>
        <v>548665.96656359104</v>
      </c>
      <c r="K134" s="248">
        <v>548666.05000000005</v>
      </c>
      <c r="L134" s="253">
        <f t="shared" si="15"/>
        <v>8.3436409011483192E-2</v>
      </c>
      <c r="M134" s="6"/>
      <c r="N134" s="6"/>
      <c r="O134" s="6"/>
      <c r="P134" s="6"/>
      <c r="Q134" s="6"/>
      <c r="R134" s="6"/>
      <c r="S134" s="6"/>
      <c r="T134" s="6"/>
      <c r="U134" s="6"/>
      <c r="V134" s="6"/>
      <c r="W134" s="6"/>
      <c r="X134" s="6"/>
      <c r="Y134" s="6"/>
      <c r="Z134" s="6"/>
    </row>
    <row r="135" spans="1:26" ht="12.75" customHeight="1">
      <c r="A135" s="177">
        <v>1830</v>
      </c>
      <c r="B135" s="235" t="s">
        <v>329</v>
      </c>
      <c r="C135" s="249">
        <v>208997570.68000001</v>
      </c>
      <c r="D135" s="250">
        <v>0</v>
      </c>
      <c r="E135" s="251">
        <v>25140244.600000001</v>
      </c>
      <c r="F135" s="251">
        <v>107106</v>
      </c>
      <c r="G135" s="239">
        <f t="shared" si="12"/>
        <v>221460586.98000002</v>
      </c>
      <c r="H135" s="252">
        <v>34.463120000000004</v>
      </c>
      <c r="I135" s="247">
        <f t="shared" si="13"/>
        <v>2.9016525491597972E-2</v>
      </c>
      <c r="J135" s="242">
        <f t="shared" si="14"/>
        <v>6426016.7674894203</v>
      </c>
      <c r="K135" s="248">
        <v>6458481.0499999998</v>
      </c>
      <c r="L135" s="253">
        <f t="shared" si="15"/>
        <v>32464.282510579564</v>
      </c>
      <c r="M135" s="6"/>
      <c r="N135" s="6"/>
      <c r="O135" s="6"/>
      <c r="P135" s="6"/>
      <c r="Q135" s="6"/>
      <c r="R135" s="6"/>
      <c r="S135" s="6"/>
      <c r="T135" s="6"/>
      <c r="U135" s="6"/>
      <c r="V135" s="6"/>
      <c r="W135" s="6"/>
      <c r="X135" s="6"/>
      <c r="Y135" s="6"/>
      <c r="Z135" s="6"/>
    </row>
    <row r="136" spans="1:26" ht="12.75" customHeight="1">
      <c r="A136" s="177">
        <v>1835</v>
      </c>
      <c r="B136" s="235" t="s">
        <v>330</v>
      </c>
      <c r="C136" s="249">
        <v>197547816.27000001</v>
      </c>
      <c r="D136" s="250">
        <v>6079.6205900000004</v>
      </c>
      <c r="E136" s="251">
        <v>28638861.559999999</v>
      </c>
      <c r="F136" s="251">
        <v>4443</v>
      </c>
      <c r="G136" s="239">
        <f t="shared" si="12"/>
        <v>211856724.42941001</v>
      </c>
      <c r="H136" s="252">
        <v>32.84637</v>
      </c>
      <c r="I136" s="247">
        <f t="shared" si="13"/>
        <v>3.0444764520402103E-2</v>
      </c>
      <c r="J136" s="242">
        <f t="shared" si="14"/>
        <v>6449928.0873171072</v>
      </c>
      <c r="K136" s="248">
        <v>6470932.6100000003</v>
      </c>
      <c r="L136" s="253">
        <f t="shared" si="15"/>
        <v>21004.52268289309</v>
      </c>
      <c r="M136" s="6"/>
      <c r="N136" s="6"/>
      <c r="O136" s="6"/>
      <c r="P136" s="6"/>
      <c r="Q136" s="6"/>
      <c r="R136" s="6"/>
      <c r="S136" s="6"/>
      <c r="T136" s="6"/>
      <c r="U136" s="6"/>
      <c r="V136" s="6"/>
      <c r="W136" s="6"/>
      <c r="X136" s="6"/>
      <c r="Y136" s="6"/>
      <c r="Z136" s="6"/>
    </row>
    <row r="137" spans="1:26" ht="12.75" customHeight="1">
      <c r="A137" s="177">
        <v>1840</v>
      </c>
      <c r="B137" s="235" t="s">
        <v>331</v>
      </c>
      <c r="C137" s="249">
        <v>517963272.66000003</v>
      </c>
      <c r="D137" s="250">
        <v>9658.5356400000001</v>
      </c>
      <c r="E137" s="251">
        <v>72293666.739999995</v>
      </c>
      <c r="F137" s="251">
        <v>9696</v>
      </c>
      <c r="G137" s="239">
        <f t="shared" si="12"/>
        <v>554090751.49435997</v>
      </c>
      <c r="H137" s="252">
        <v>32.696469999999998</v>
      </c>
      <c r="I137" s="247">
        <f t="shared" si="13"/>
        <v>3.0584341367737865E-2</v>
      </c>
      <c r="J137" s="242">
        <f t="shared" si="14"/>
        <v>16946500.692409914</v>
      </c>
      <c r="K137" s="248">
        <v>16982629.41</v>
      </c>
      <c r="L137" s="253">
        <f t="shared" si="15"/>
        <v>36128.717590086162</v>
      </c>
      <c r="M137" s="6"/>
      <c r="N137" s="6"/>
      <c r="O137" s="6"/>
      <c r="P137" s="6"/>
      <c r="Q137" s="6"/>
      <c r="R137" s="6"/>
      <c r="S137" s="6"/>
      <c r="T137" s="6"/>
      <c r="U137" s="6"/>
      <c r="V137" s="6"/>
      <c r="W137" s="6"/>
      <c r="X137" s="6"/>
      <c r="Y137" s="6"/>
      <c r="Z137" s="6"/>
    </row>
    <row r="138" spans="1:26" ht="12.75" customHeight="1">
      <c r="A138" s="177">
        <v>1845</v>
      </c>
      <c r="B138" s="235" t="s">
        <v>332</v>
      </c>
      <c r="C138" s="249">
        <v>268255243.30000001</v>
      </c>
      <c r="D138" s="250">
        <v>34449.075080000002</v>
      </c>
      <c r="E138" s="251">
        <v>37621312.729999997</v>
      </c>
      <c r="F138" s="251">
        <v>147521</v>
      </c>
      <c r="G138" s="239">
        <f t="shared" si="12"/>
        <v>286883929.58991998</v>
      </c>
      <c r="H138" s="252">
        <v>25.565349999999999</v>
      </c>
      <c r="I138" s="247">
        <f t="shared" si="13"/>
        <v>3.9115443363771672E-2</v>
      </c>
      <c r="J138" s="242">
        <f t="shared" si="14"/>
        <v>11221592.099850774</v>
      </c>
      <c r="K138" s="248">
        <v>11269597.550000001</v>
      </c>
      <c r="L138" s="253">
        <f t="shared" si="15"/>
        <v>48005.450149226934</v>
      </c>
      <c r="M138" s="6"/>
      <c r="N138" s="6"/>
      <c r="O138" s="6"/>
      <c r="P138" s="6"/>
      <c r="Q138" s="6"/>
      <c r="R138" s="6"/>
      <c r="S138" s="6"/>
      <c r="T138" s="6"/>
      <c r="U138" s="6"/>
      <c r="V138" s="6"/>
      <c r="W138" s="6"/>
      <c r="X138" s="6"/>
      <c r="Y138" s="6"/>
      <c r="Z138" s="6"/>
    </row>
    <row r="139" spans="1:26" ht="12.75" customHeight="1">
      <c r="A139" s="177">
        <v>1850</v>
      </c>
      <c r="B139" s="235" t="s">
        <v>333</v>
      </c>
      <c r="C139" s="249">
        <v>140741231.75999999</v>
      </c>
      <c r="D139" s="250">
        <v>17141.143690000001</v>
      </c>
      <c r="E139" s="251">
        <v>14781310.1</v>
      </c>
      <c r="F139" s="251">
        <v>575031</v>
      </c>
      <c r="G139" s="239">
        <f t="shared" si="12"/>
        <v>147539714.66631001</v>
      </c>
      <c r="H139" s="252">
        <v>25.65765</v>
      </c>
      <c r="I139" s="247">
        <f t="shared" si="13"/>
        <v>3.8974730733329042E-2</v>
      </c>
      <c r="J139" s="242">
        <f t="shared" si="14"/>
        <v>5750320.6515916307</v>
      </c>
      <c r="K139" s="248">
        <v>5785913.4500000002</v>
      </c>
      <c r="L139" s="253">
        <f t="shared" si="15"/>
        <v>35592.798408369534</v>
      </c>
      <c r="M139" s="6"/>
      <c r="N139" s="6"/>
      <c r="O139" s="6"/>
      <c r="P139" s="6"/>
      <c r="Q139" s="6"/>
      <c r="R139" s="6"/>
      <c r="S139" s="6"/>
      <c r="T139" s="6"/>
      <c r="U139" s="6"/>
      <c r="V139" s="6"/>
      <c r="W139" s="6"/>
      <c r="X139" s="6"/>
      <c r="Y139" s="6"/>
      <c r="Z139" s="6"/>
    </row>
    <row r="140" spans="1:26" ht="12.75" customHeight="1">
      <c r="A140" s="177">
        <v>1855</v>
      </c>
      <c r="B140" s="235" t="s">
        <v>334</v>
      </c>
      <c r="C140" s="249">
        <v>93796033.019999996</v>
      </c>
      <c r="D140" s="250">
        <v>4163.3386600000003</v>
      </c>
      <c r="E140" s="251">
        <v>7313535.3899999997</v>
      </c>
      <c r="F140" s="251">
        <v>15167</v>
      </c>
      <c r="G140" s="239">
        <f t="shared" si="12"/>
        <v>97433470.376339987</v>
      </c>
      <c r="H140" s="252">
        <v>32.732759999999999</v>
      </c>
      <c r="I140" s="247">
        <f t="shared" si="13"/>
        <v>3.0550433266244584E-2</v>
      </c>
      <c r="J140" s="242">
        <f t="shared" si="14"/>
        <v>2976634.7346309931</v>
      </c>
      <c r="K140" s="248">
        <v>2980728.54</v>
      </c>
      <c r="L140" s="253">
        <f t="shared" si="15"/>
        <v>4093.8053690069355</v>
      </c>
      <c r="M140" s="6"/>
      <c r="N140" s="6"/>
      <c r="O140" s="6"/>
      <c r="P140" s="6"/>
      <c r="Q140" s="6"/>
      <c r="R140" s="6"/>
      <c r="S140" s="6"/>
      <c r="T140" s="6"/>
      <c r="U140" s="6"/>
      <c r="V140" s="6"/>
      <c r="W140" s="6"/>
      <c r="X140" s="6"/>
      <c r="Y140" s="6"/>
      <c r="Z140" s="6"/>
    </row>
    <row r="141" spans="1:26" ht="12.75" customHeight="1">
      <c r="A141" s="177">
        <v>1860</v>
      </c>
      <c r="B141" s="235" t="s">
        <v>335</v>
      </c>
      <c r="C141" s="249">
        <v>0</v>
      </c>
      <c r="D141" s="204"/>
      <c r="E141" s="251">
        <v>0</v>
      </c>
      <c r="F141" s="251">
        <v>0</v>
      </c>
      <c r="G141" s="239">
        <f t="shared" si="12"/>
        <v>0</v>
      </c>
      <c r="H141" s="256"/>
      <c r="I141" s="247">
        <f t="shared" si="13"/>
        <v>0</v>
      </c>
      <c r="J141" s="242">
        <f t="shared" si="14"/>
        <v>0</v>
      </c>
      <c r="K141" s="248">
        <v>0</v>
      </c>
      <c r="L141" s="253">
        <f t="shared" si="15"/>
        <v>0</v>
      </c>
      <c r="M141" s="6"/>
      <c r="N141" s="6"/>
      <c r="O141" s="6"/>
      <c r="P141" s="6"/>
      <c r="Q141" s="6"/>
      <c r="R141" s="6"/>
      <c r="S141" s="6"/>
      <c r="T141" s="6"/>
      <c r="U141" s="6"/>
      <c r="V141" s="6"/>
      <c r="W141" s="6"/>
      <c r="X141" s="6"/>
      <c r="Y141" s="6"/>
      <c r="Z141" s="6"/>
    </row>
    <row r="142" spans="1:26" ht="12.75" customHeight="1">
      <c r="A142" s="177">
        <v>1860</v>
      </c>
      <c r="B142" s="235" t="s">
        <v>336</v>
      </c>
      <c r="C142" s="249">
        <v>57851086.159999996</v>
      </c>
      <c r="D142" s="250">
        <v>55661.00273</v>
      </c>
      <c r="E142" s="251">
        <v>21158892.140000001</v>
      </c>
      <c r="F142" s="251">
        <v>891697</v>
      </c>
      <c r="G142" s="239">
        <f t="shared" si="12"/>
        <v>67483174.227270007</v>
      </c>
      <c r="H142" s="252">
        <v>11.39218</v>
      </c>
      <c r="I142" s="247">
        <f t="shared" si="13"/>
        <v>8.777951191080198E-2</v>
      </c>
      <c r="J142" s="242">
        <f t="shared" si="14"/>
        <v>5923640.0958613725</v>
      </c>
      <c r="K142" s="248">
        <v>5907247.5700000003</v>
      </c>
      <c r="L142" s="253">
        <f t="shared" si="15"/>
        <v>-16392.52586137224</v>
      </c>
      <c r="M142" s="6"/>
      <c r="N142" s="6"/>
      <c r="O142" s="6"/>
      <c r="P142" s="6"/>
      <c r="Q142" s="6"/>
      <c r="R142" s="6"/>
      <c r="S142" s="6"/>
      <c r="T142" s="6"/>
      <c r="U142" s="6"/>
      <c r="V142" s="6"/>
      <c r="W142" s="6"/>
      <c r="X142" s="6"/>
      <c r="Y142" s="6"/>
      <c r="Z142" s="6"/>
    </row>
    <row r="143" spans="1:26" ht="12.75" customHeight="1">
      <c r="A143" s="177">
        <v>1905</v>
      </c>
      <c r="B143" s="235" t="s">
        <v>323</v>
      </c>
      <c r="C143" s="249">
        <v>16812909.260000002</v>
      </c>
      <c r="D143" s="250">
        <v>0</v>
      </c>
      <c r="E143" s="251">
        <v>0</v>
      </c>
      <c r="F143" s="251">
        <v>0</v>
      </c>
      <c r="G143" s="239">
        <f t="shared" si="12"/>
        <v>16812909.260000002</v>
      </c>
      <c r="H143" s="252">
        <v>0</v>
      </c>
      <c r="I143" s="247">
        <f t="shared" si="13"/>
        <v>0</v>
      </c>
      <c r="J143" s="242">
        <f t="shared" si="14"/>
        <v>0</v>
      </c>
      <c r="K143" s="248">
        <v>0</v>
      </c>
      <c r="L143" s="253">
        <f t="shared" si="15"/>
        <v>0</v>
      </c>
      <c r="M143" s="6"/>
      <c r="N143" s="6"/>
      <c r="O143" s="6"/>
      <c r="P143" s="6"/>
      <c r="Q143" s="6"/>
      <c r="R143" s="6"/>
      <c r="S143" s="6"/>
      <c r="T143" s="6"/>
      <c r="U143" s="6"/>
      <c r="V143" s="6"/>
      <c r="W143" s="6"/>
      <c r="X143" s="6"/>
      <c r="Y143" s="6"/>
      <c r="Z143" s="6"/>
    </row>
    <row r="144" spans="1:26" ht="12.75" customHeight="1">
      <c r="A144" s="177">
        <v>1908</v>
      </c>
      <c r="B144" s="235" t="s">
        <v>337</v>
      </c>
      <c r="C144" s="249">
        <v>56890297.18</v>
      </c>
      <c r="D144" s="250">
        <v>27.073090000000001</v>
      </c>
      <c r="E144" s="251">
        <v>3192375.63</v>
      </c>
      <c r="F144" s="251">
        <v>0</v>
      </c>
      <c r="G144" s="239">
        <f t="shared" si="12"/>
        <v>58486457.921909995</v>
      </c>
      <c r="H144" s="252">
        <v>24.27542</v>
      </c>
      <c r="I144" s="247">
        <f t="shared" si="13"/>
        <v>4.1193931969045229E-2</v>
      </c>
      <c r="J144" s="242">
        <f t="shared" si="14"/>
        <v>2409287.1687455866</v>
      </c>
      <c r="K144" s="248">
        <v>2423058.94</v>
      </c>
      <c r="L144" s="253">
        <f t="shared" si="15"/>
        <v>13771.771254413296</v>
      </c>
      <c r="M144" s="6"/>
      <c r="N144" s="6"/>
      <c r="O144" s="6"/>
      <c r="P144" s="6"/>
      <c r="Q144" s="6"/>
      <c r="R144" s="6"/>
      <c r="S144" s="6"/>
      <c r="T144" s="6"/>
      <c r="U144" s="6"/>
      <c r="V144" s="6"/>
      <c r="W144" s="6"/>
      <c r="X144" s="6"/>
      <c r="Y144" s="6"/>
      <c r="Z144" s="6"/>
    </row>
    <row r="145" spans="1:26" ht="12.75" customHeight="1">
      <c r="A145" s="177">
        <v>1910</v>
      </c>
      <c r="B145" s="235" t="s">
        <v>325</v>
      </c>
      <c r="C145" s="249">
        <v>0</v>
      </c>
      <c r="D145" s="250">
        <v>0</v>
      </c>
      <c r="E145" s="251">
        <v>0</v>
      </c>
      <c r="F145" s="251">
        <v>0</v>
      </c>
      <c r="G145" s="239">
        <f t="shared" si="12"/>
        <v>0</v>
      </c>
      <c r="H145" s="252">
        <v>0</v>
      </c>
      <c r="I145" s="247">
        <f t="shared" si="13"/>
        <v>0</v>
      </c>
      <c r="J145" s="242">
        <f t="shared" si="14"/>
        <v>0</v>
      </c>
      <c r="K145" s="248">
        <v>0</v>
      </c>
      <c r="L145" s="253">
        <f t="shared" si="15"/>
        <v>0</v>
      </c>
      <c r="M145" s="6"/>
      <c r="N145" s="6"/>
      <c r="O145" s="6"/>
      <c r="P145" s="6"/>
      <c r="Q145" s="6"/>
      <c r="R145" s="6"/>
      <c r="S145" s="6"/>
      <c r="T145" s="6"/>
      <c r="U145" s="6"/>
      <c r="V145" s="6"/>
      <c r="W145" s="6"/>
      <c r="X145" s="6"/>
      <c r="Y145" s="6"/>
      <c r="Z145" s="6"/>
    </row>
    <row r="146" spans="1:26" ht="12.75" customHeight="1">
      <c r="A146" s="177">
        <v>1915</v>
      </c>
      <c r="B146" s="235" t="s">
        <v>338</v>
      </c>
      <c r="C146" s="249">
        <v>712303.64</v>
      </c>
      <c r="D146" s="250">
        <v>11531.84683</v>
      </c>
      <c r="E146" s="251">
        <v>0</v>
      </c>
      <c r="F146" s="251">
        <v>0</v>
      </c>
      <c r="G146" s="239">
        <f t="shared" si="12"/>
        <v>700771.79316999996</v>
      </c>
      <c r="H146" s="252">
        <v>1.98343</v>
      </c>
      <c r="I146" s="247">
        <f t="shared" si="13"/>
        <v>0.50417710733426435</v>
      </c>
      <c r="J146" s="242">
        <f t="shared" si="14"/>
        <v>353313.09558189596</v>
      </c>
      <c r="K146" s="248">
        <v>354815.47</v>
      </c>
      <c r="L146" s="253">
        <f t="shared" si="15"/>
        <v>1502.3744181040092</v>
      </c>
      <c r="M146" s="6"/>
      <c r="N146" s="6"/>
      <c r="O146" s="6"/>
      <c r="P146" s="6"/>
      <c r="Q146" s="6"/>
      <c r="R146" s="6"/>
      <c r="S146" s="6"/>
      <c r="T146" s="6"/>
      <c r="U146" s="6"/>
      <c r="V146" s="6"/>
      <c r="W146" s="6"/>
      <c r="X146" s="6"/>
      <c r="Y146" s="6"/>
      <c r="Z146" s="6"/>
    </row>
    <row r="147" spans="1:26" ht="12.75" customHeight="1">
      <c r="A147" s="177">
        <v>1915</v>
      </c>
      <c r="B147" s="235" t="s">
        <v>339</v>
      </c>
      <c r="C147" s="254"/>
      <c r="D147" s="204"/>
      <c r="E147" s="255"/>
      <c r="F147" s="255"/>
      <c r="G147" s="239">
        <f t="shared" si="12"/>
        <v>0</v>
      </c>
      <c r="H147" s="252"/>
      <c r="I147" s="247">
        <f t="shared" si="13"/>
        <v>0</v>
      </c>
      <c r="J147" s="242">
        <f t="shared" si="14"/>
        <v>0</v>
      </c>
      <c r="K147" s="203"/>
      <c r="L147" s="253">
        <f t="shared" si="15"/>
        <v>0</v>
      </c>
      <c r="M147" s="6"/>
      <c r="N147" s="6"/>
      <c r="O147" s="6"/>
      <c r="P147" s="6"/>
      <c r="Q147" s="6"/>
      <c r="R147" s="6"/>
      <c r="S147" s="6"/>
      <c r="T147" s="6"/>
      <c r="U147" s="6"/>
      <c r="V147" s="6"/>
      <c r="W147" s="6"/>
      <c r="X147" s="6"/>
      <c r="Y147" s="6"/>
      <c r="Z147" s="6"/>
    </row>
    <row r="148" spans="1:26" ht="12.75" customHeight="1">
      <c r="A148" s="177">
        <v>1920</v>
      </c>
      <c r="B148" s="235" t="s">
        <v>340</v>
      </c>
      <c r="C148" s="254"/>
      <c r="D148" s="204"/>
      <c r="E148" s="255"/>
      <c r="F148" s="255"/>
      <c r="G148" s="239">
        <f t="shared" si="12"/>
        <v>0</v>
      </c>
      <c r="H148" s="252"/>
      <c r="I148" s="247">
        <f t="shared" si="13"/>
        <v>0</v>
      </c>
      <c r="J148" s="242">
        <f t="shared" si="14"/>
        <v>0</v>
      </c>
      <c r="K148" s="203"/>
      <c r="L148" s="253">
        <f t="shared" si="15"/>
        <v>0</v>
      </c>
      <c r="M148" s="6"/>
      <c r="N148" s="6"/>
      <c r="O148" s="6"/>
      <c r="P148" s="6"/>
      <c r="Q148" s="6"/>
      <c r="R148" s="6"/>
      <c r="S148" s="6"/>
      <c r="T148" s="6"/>
      <c r="U148" s="6"/>
      <c r="V148" s="6"/>
      <c r="W148" s="6"/>
      <c r="X148" s="6"/>
      <c r="Y148" s="6"/>
      <c r="Z148" s="6"/>
    </row>
    <row r="149" spans="1:26" ht="12.75" customHeight="1">
      <c r="A149" s="177">
        <v>1920</v>
      </c>
      <c r="B149" s="235" t="s">
        <v>341</v>
      </c>
      <c r="C149" s="254"/>
      <c r="D149" s="204"/>
      <c r="E149" s="255"/>
      <c r="F149" s="255"/>
      <c r="G149" s="239">
        <f t="shared" si="12"/>
        <v>0</v>
      </c>
      <c r="H149" s="252"/>
      <c r="I149" s="247">
        <f t="shared" si="13"/>
        <v>0</v>
      </c>
      <c r="J149" s="242">
        <f t="shared" si="14"/>
        <v>0</v>
      </c>
      <c r="K149" s="203"/>
      <c r="L149" s="253">
        <f t="shared" si="15"/>
        <v>0</v>
      </c>
      <c r="M149" s="6"/>
      <c r="N149" s="6"/>
      <c r="O149" s="6"/>
      <c r="P149" s="6"/>
      <c r="Q149" s="6"/>
      <c r="R149" s="6"/>
      <c r="S149" s="6"/>
      <c r="T149" s="6"/>
      <c r="U149" s="6"/>
      <c r="V149" s="6"/>
      <c r="W149" s="6"/>
      <c r="X149" s="6"/>
      <c r="Y149" s="6"/>
      <c r="Z149" s="6"/>
    </row>
    <row r="150" spans="1:26" ht="12.75" customHeight="1">
      <c r="A150" s="177">
        <v>1920</v>
      </c>
      <c r="B150" s="235" t="s">
        <v>342</v>
      </c>
      <c r="C150" s="249">
        <v>16604753.869999999</v>
      </c>
      <c r="D150" s="250">
        <v>165767.49836</v>
      </c>
      <c r="E150" s="251">
        <v>1823512.42</v>
      </c>
      <c r="F150" s="251">
        <v>0</v>
      </c>
      <c r="G150" s="239">
        <f t="shared" si="12"/>
        <v>17350742.581639998</v>
      </c>
      <c r="H150" s="252">
        <v>5.1550200000000004</v>
      </c>
      <c r="I150" s="247">
        <f t="shared" si="13"/>
        <v>0.19398566833882311</v>
      </c>
      <c r="J150" s="242">
        <f t="shared" si="14"/>
        <v>3365795.3958743121</v>
      </c>
      <c r="K150" s="248">
        <v>3425976.37</v>
      </c>
      <c r="L150" s="253">
        <f t="shared" si="15"/>
        <v>60180.974125687964</v>
      </c>
      <c r="M150" s="6"/>
      <c r="N150" s="6"/>
      <c r="O150" s="6"/>
      <c r="P150" s="6"/>
      <c r="Q150" s="6"/>
      <c r="R150" s="6"/>
      <c r="S150" s="6"/>
      <c r="T150" s="6"/>
      <c r="U150" s="6"/>
      <c r="V150" s="6"/>
      <c r="W150" s="6"/>
      <c r="X150" s="6"/>
      <c r="Y150" s="6"/>
      <c r="Z150" s="6"/>
    </row>
    <row r="151" spans="1:26" ht="12.75" customHeight="1">
      <c r="A151" s="177">
        <v>1930</v>
      </c>
      <c r="B151" s="235" t="s">
        <v>343</v>
      </c>
      <c r="C151" s="249">
        <v>34605400.020000003</v>
      </c>
      <c r="D151" s="250">
        <v>210972.11975000001</v>
      </c>
      <c r="E151" s="251">
        <v>10679523.390000001</v>
      </c>
      <c r="F151" s="251">
        <v>76998</v>
      </c>
      <c r="G151" s="239">
        <f t="shared" si="12"/>
        <v>39657191.595250003</v>
      </c>
      <c r="H151" s="252">
        <v>8.9161999999999999</v>
      </c>
      <c r="I151" s="247">
        <f t="shared" si="13"/>
        <v>0.11215540252573966</v>
      </c>
      <c r="J151" s="242">
        <f t="shared" si="14"/>
        <v>4447768.2864056444</v>
      </c>
      <c r="K151" s="248">
        <v>4413746.87</v>
      </c>
      <c r="L151" s="253">
        <f t="shared" si="15"/>
        <v>-34021.416405644268</v>
      </c>
      <c r="M151" s="6"/>
      <c r="N151" s="6"/>
      <c r="O151" s="6"/>
      <c r="P151" s="6"/>
      <c r="Q151" s="6"/>
      <c r="R151" s="6"/>
      <c r="S151" s="6"/>
      <c r="T151" s="6"/>
      <c r="U151" s="6"/>
      <c r="V151" s="6"/>
      <c r="W151" s="6"/>
      <c r="X151" s="6"/>
      <c r="Y151" s="6"/>
      <c r="Z151" s="6"/>
    </row>
    <row r="152" spans="1:26" ht="12.75" customHeight="1">
      <c r="A152" s="177">
        <v>1935</v>
      </c>
      <c r="B152" s="235" t="s">
        <v>344</v>
      </c>
      <c r="C152" s="249">
        <v>134354.47</v>
      </c>
      <c r="D152" s="250">
        <v>0</v>
      </c>
      <c r="E152" s="251">
        <v>0</v>
      </c>
      <c r="F152" s="251">
        <v>0</v>
      </c>
      <c r="G152" s="239">
        <f t="shared" si="12"/>
        <v>134354.47</v>
      </c>
      <c r="H152" s="252">
        <v>1.93103</v>
      </c>
      <c r="I152" s="247">
        <f t="shared" si="13"/>
        <v>0.51785834502830097</v>
      </c>
      <c r="J152" s="242">
        <f t="shared" si="14"/>
        <v>69576.583481354508</v>
      </c>
      <c r="K152" s="248">
        <v>69839.05</v>
      </c>
      <c r="L152" s="253">
        <f t="shared" si="15"/>
        <v>262.46651864549494</v>
      </c>
      <c r="M152" s="6"/>
      <c r="N152" s="6"/>
      <c r="O152" s="6"/>
      <c r="P152" s="6"/>
      <c r="Q152" s="6"/>
      <c r="R152" s="6"/>
      <c r="S152" s="6"/>
      <c r="T152" s="6"/>
      <c r="U152" s="6"/>
      <c r="V152" s="6"/>
      <c r="W152" s="6"/>
      <c r="X152" s="6"/>
      <c r="Y152" s="6"/>
      <c r="Z152" s="6"/>
    </row>
    <row r="153" spans="1:26" ht="12.75" customHeight="1">
      <c r="A153" s="177">
        <v>1940</v>
      </c>
      <c r="B153" s="235" t="s">
        <v>345</v>
      </c>
      <c r="C153" s="249">
        <v>3149979.03</v>
      </c>
      <c r="D153" s="250">
        <v>25485.046259999999</v>
      </c>
      <c r="E153" s="251">
        <v>864206.48</v>
      </c>
      <c r="F153" s="251">
        <v>0</v>
      </c>
      <c r="G153" s="239">
        <f t="shared" si="12"/>
        <v>3556597.2237399993</v>
      </c>
      <c r="H153" s="252">
        <v>6.1824500000000002</v>
      </c>
      <c r="I153" s="247">
        <f t="shared" si="13"/>
        <v>0.16174817426748295</v>
      </c>
      <c r="J153" s="242">
        <f t="shared" si="14"/>
        <v>575273.10754474346</v>
      </c>
      <c r="K153" s="248">
        <v>583286.47</v>
      </c>
      <c r="L153" s="253">
        <f t="shared" si="15"/>
        <v>8013.3624552565161</v>
      </c>
      <c r="M153" s="6"/>
      <c r="N153" s="6"/>
      <c r="O153" s="6"/>
      <c r="P153" s="6"/>
      <c r="Q153" s="6"/>
      <c r="R153" s="6"/>
      <c r="S153" s="6"/>
      <c r="T153" s="6"/>
      <c r="U153" s="6"/>
      <c r="V153" s="6"/>
      <c r="W153" s="6"/>
      <c r="X153" s="6"/>
      <c r="Y153" s="6"/>
      <c r="Z153" s="6"/>
    </row>
    <row r="154" spans="1:26" ht="12.75" customHeight="1">
      <c r="A154" s="177">
        <v>1945</v>
      </c>
      <c r="B154" s="235" t="s">
        <v>346</v>
      </c>
      <c r="C154" s="249">
        <v>127500</v>
      </c>
      <c r="D154" s="250">
        <v>0</v>
      </c>
      <c r="E154" s="251">
        <v>0</v>
      </c>
      <c r="F154" s="251">
        <v>0</v>
      </c>
      <c r="G154" s="239">
        <f t="shared" si="12"/>
        <v>127500</v>
      </c>
      <c r="H154" s="252">
        <v>8.5</v>
      </c>
      <c r="I154" s="247">
        <f t="shared" si="13"/>
        <v>0.11764705882352941</v>
      </c>
      <c r="J154" s="242">
        <f t="shared" si="14"/>
        <v>15000</v>
      </c>
      <c r="K154" s="248">
        <v>15000</v>
      </c>
      <c r="L154" s="253">
        <f t="shared" si="15"/>
        <v>0</v>
      </c>
      <c r="M154" s="6"/>
      <c r="N154" s="6"/>
      <c r="O154" s="6"/>
      <c r="P154" s="6"/>
      <c r="Q154" s="6"/>
      <c r="R154" s="6"/>
      <c r="S154" s="6"/>
      <c r="T154" s="6"/>
      <c r="U154" s="6"/>
      <c r="V154" s="6"/>
      <c r="W154" s="6"/>
      <c r="X154" s="6"/>
      <c r="Y154" s="6"/>
      <c r="Z154" s="6"/>
    </row>
    <row r="155" spans="1:26" ht="12.75" customHeight="1">
      <c r="A155" s="177">
        <v>1950</v>
      </c>
      <c r="B155" s="235" t="s">
        <v>347</v>
      </c>
      <c r="C155" s="249">
        <v>4059007.54</v>
      </c>
      <c r="D155" s="250">
        <v>2207.3435899999999</v>
      </c>
      <c r="E155" s="251">
        <v>458953.6</v>
      </c>
      <c r="F155" s="251">
        <v>14420</v>
      </c>
      <c r="G155" s="239">
        <f t="shared" si="12"/>
        <v>4271856.9964100001</v>
      </c>
      <c r="H155" s="252">
        <v>10.71752</v>
      </c>
      <c r="I155" s="247">
        <f t="shared" si="13"/>
        <v>9.3305167613403101E-2</v>
      </c>
      <c r="J155" s="242">
        <f t="shared" si="14"/>
        <v>398586.3330705238</v>
      </c>
      <c r="K155" s="248">
        <v>397551.23</v>
      </c>
      <c r="L155" s="253">
        <f t="shared" si="15"/>
        <v>-1035.1030705238227</v>
      </c>
      <c r="M155" s="6"/>
      <c r="N155" s="6"/>
      <c r="O155" s="6"/>
      <c r="P155" s="6"/>
      <c r="Q155" s="6"/>
      <c r="R155" s="6"/>
      <c r="S155" s="6"/>
      <c r="T155" s="6"/>
      <c r="U155" s="6"/>
      <c r="V155" s="6"/>
      <c r="W155" s="6"/>
      <c r="X155" s="6"/>
      <c r="Y155" s="6"/>
      <c r="Z155" s="6"/>
    </row>
    <row r="156" spans="1:26" ht="12.75" customHeight="1">
      <c r="A156" s="177">
        <v>1955</v>
      </c>
      <c r="B156" s="235" t="s">
        <v>348</v>
      </c>
      <c r="C156" s="249">
        <v>5005442.5199999996</v>
      </c>
      <c r="D156" s="250">
        <v>49043.66446</v>
      </c>
      <c r="E156" s="251">
        <v>6428417.25</v>
      </c>
      <c r="F156" s="251">
        <v>0</v>
      </c>
      <c r="G156" s="239">
        <f t="shared" si="12"/>
        <v>8170607.4805399999</v>
      </c>
      <c r="H156" s="252">
        <v>12.069800000000001</v>
      </c>
      <c r="I156" s="247">
        <f t="shared" si="13"/>
        <v>8.2851414273641649E-2</v>
      </c>
      <c r="J156" s="242">
        <f t="shared" si="14"/>
        <v>676946.385237535</v>
      </c>
      <c r="K156" s="248">
        <v>677058.72</v>
      </c>
      <c r="L156" s="253">
        <f t="shared" si="15"/>
        <v>112.33476246497594</v>
      </c>
      <c r="M156" s="6"/>
      <c r="N156" s="6"/>
      <c r="O156" s="6"/>
      <c r="P156" s="6"/>
      <c r="Q156" s="6"/>
      <c r="R156" s="6"/>
      <c r="S156" s="6"/>
      <c r="T156" s="6"/>
      <c r="U156" s="6"/>
      <c r="V156" s="6"/>
      <c r="W156" s="6"/>
      <c r="X156" s="6"/>
      <c r="Y156" s="6"/>
      <c r="Z156" s="6"/>
    </row>
    <row r="157" spans="1:26" ht="12.75" customHeight="1">
      <c r="A157" s="177">
        <v>1955</v>
      </c>
      <c r="B157" s="235" t="s">
        <v>349</v>
      </c>
      <c r="C157" s="254"/>
      <c r="D157" s="204"/>
      <c r="E157" s="255"/>
      <c r="F157" s="255"/>
      <c r="G157" s="239">
        <f t="shared" si="12"/>
        <v>0</v>
      </c>
      <c r="H157" s="252"/>
      <c r="I157" s="247">
        <f t="shared" si="13"/>
        <v>0</v>
      </c>
      <c r="J157" s="242">
        <f t="shared" si="14"/>
        <v>0</v>
      </c>
      <c r="K157" s="203"/>
      <c r="L157" s="253">
        <f t="shared" si="15"/>
        <v>0</v>
      </c>
      <c r="M157" s="6"/>
      <c r="N157" s="6"/>
      <c r="O157" s="6"/>
      <c r="P157" s="6"/>
      <c r="Q157" s="6"/>
      <c r="R157" s="6"/>
      <c r="S157" s="6"/>
      <c r="T157" s="6"/>
      <c r="U157" s="6"/>
      <c r="V157" s="6"/>
      <c r="W157" s="6"/>
      <c r="X157" s="6"/>
      <c r="Y157" s="6"/>
      <c r="Z157" s="6"/>
    </row>
    <row r="158" spans="1:26" ht="12.75" customHeight="1">
      <c r="A158" s="177">
        <v>1960</v>
      </c>
      <c r="B158" s="235" t="s">
        <v>350</v>
      </c>
      <c r="C158" s="249">
        <v>390654.97</v>
      </c>
      <c r="D158" s="250">
        <v>48.171900000000001</v>
      </c>
      <c r="E158" s="251">
        <v>20118</v>
      </c>
      <c r="F158" s="251">
        <v>0</v>
      </c>
      <c r="G158" s="239">
        <f t="shared" si="12"/>
        <v>400665.79809999996</v>
      </c>
      <c r="H158" s="252">
        <v>8.2134</v>
      </c>
      <c r="I158" s="247">
        <f t="shared" si="13"/>
        <v>0.12175225850439525</v>
      </c>
      <c r="J158" s="242">
        <f t="shared" si="14"/>
        <v>48781.965824141029</v>
      </c>
      <c r="K158" s="248">
        <v>48782.74</v>
      </c>
      <c r="L158" s="253">
        <f t="shared" si="15"/>
        <v>0.77417585896910168</v>
      </c>
      <c r="M158" s="6"/>
      <c r="N158" s="6"/>
      <c r="O158" s="6"/>
      <c r="P158" s="6"/>
      <c r="Q158" s="6"/>
      <c r="R158" s="6"/>
      <c r="S158" s="6"/>
      <c r="T158" s="6"/>
      <c r="U158" s="6"/>
      <c r="V158" s="6"/>
      <c r="W158" s="6"/>
      <c r="X158" s="6"/>
      <c r="Y158" s="6"/>
      <c r="Z158" s="6"/>
    </row>
    <row r="159" spans="1:26" ht="12.75" customHeight="1">
      <c r="A159" s="177">
        <v>1970</v>
      </c>
      <c r="B159" s="257" t="s">
        <v>351</v>
      </c>
      <c r="C159" s="249">
        <v>0</v>
      </c>
      <c r="D159" s="250">
        <v>0</v>
      </c>
      <c r="E159" s="251">
        <v>0</v>
      </c>
      <c r="F159" s="251">
        <v>0</v>
      </c>
      <c r="G159" s="239">
        <f t="shared" si="12"/>
        <v>0</v>
      </c>
      <c r="H159" s="252">
        <v>0</v>
      </c>
      <c r="I159" s="247">
        <f t="shared" si="13"/>
        <v>0</v>
      </c>
      <c r="J159" s="242">
        <f t="shared" si="14"/>
        <v>0</v>
      </c>
      <c r="K159" s="248">
        <v>0</v>
      </c>
      <c r="L159" s="253">
        <f t="shared" si="15"/>
        <v>0</v>
      </c>
      <c r="M159" s="6"/>
      <c r="N159" s="6"/>
      <c r="O159" s="6"/>
      <c r="P159" s="6"/>
      <c r="Q159" s="6"/>
      <c r="R159" s="6"/>
      <c r="S159" s="6"/>
      <c r="T159" s="6"/>
      <c r="U159" s="6"/>
      <c r="V159" s="6"/>
      <c r="W159" s="6"/>
      <c r="X159" s="6"/>
      <c r="Y159" s="6"/>
      <c r="Z159" s="6"/>
    </row>
    <row r="160" spans="1:26" ht="12.75" customHeight="1">
      <c r="A160" s="177">
        <v>1975</v>
      </c>
      <c r="B160" s="235" t="s">
        <v>352</v>
      </c>
      <c r="C160" s="249">
        <v>0</v>
      </c>
      <c r="D160" s="250">
        <v>0</v>
      </c>
      <c r="E160" s="251">
        <v>0</v>
      </c>
      <c r="F160" s="251">
        <v>0</v>
      </c>
      <c r="G160" s="239">
        <f t="shared" si="12"/>
        <v>0</v>
      </c>
      <c r="H160" s="252">
        <v>0</v>
      </c>
      <c r="I160" s="247">
        <f t="shared" si="13"/>
        <v>0</v>
      </c>
      <c r="J160" s="242">
        <f t="shared" si="14"/>
        <v>0</v>
      </c>
      <c r="K160" s="248">
        <v>0</v>
      </c>
      <c r="L160" s="253">
        <f t="shared" si="15"/>
        <v>0</v>
      </c>
      <c r="M160" s="6"/>
      <c r="N160" s="6"/>
      <c r="O160" s="6"/>
      <c r="P160" s="6"/>
      <c r="Q160" s="6"/>
      <c r="R160" s="6"/>
      <c r="S160" s="6"/>
      <c r="T160" s="6"/>
      <c r="U160" s="6"/>
      <c r="V160" s="6"/>
      <c r="W160" s="6"/>
      <c r="X160" s="6"/>
      <c r="Y160" s="6"/>
      <c r="Z160" s="6"/>
    </row>
    <row r="161" spans="1:26" ht="12.75" customHeight="1">
      <c r="A161" s="177">
        <v>1980</v>
      </c>
      <c r="B161" s="235" t="s">
        <v>353</v>
      </c>
      <c r="C161" s="249">
        <v>20809501.719999999</v>
      </c>
      <c r="D161" s="250">
        <v>152976.14301999999</v>
      </c>
      <c r="E161" s="251">
        <v>2702226.35</v>
      </c>
      <c r="F161" s="251">
        <v>40300</v>
      </c>
      <c r="G161" s="239">
        <f t="shared" si="12"/>
        <v>21967338.751979999</v>
      </c>
      <c r="H161" s="252">
        <v>10.173690000000001</v>
      </c>
      <c r="I161" s="247">
        <f t="shared" si="13"/>
        <v>9.8292753170187014E-2</v>
      </c>
      <c r="J161" s="242">
        <f t="shared" si="14"/>
        <v>2159230.205754254</v>
      </c>
      <c r="K161" s="248">
        <v>2162107.92</v>
      </c>
      <c r="L161" s="253">
        <f t="shared" si="15"/>
        <v>2877.7142457459122</v>
      </c>
      <c r="M161" s="6"/>
      <c r="N161" s="6"/>
      <c r="O161" s="6"/>
      <c r="P161" s="6"/>
      <c r="Q161" s="6"/>
      <c r="R161" s="6"/>
      <c r="S161" s="6"/>
      <c r="T161" s="6"/>
      <c r="U161" s="6"/>
      <c r="V161" s="6"/>
      <c r="W161" s="6"/>
      <c r="X161" s="6"/>
      <c r="Y161" s="6"/>
      <c r="Z161" s="6"/>
    </row>
    <row r="162" spans="1:26" ht="12.75" customHeight="1">
      <c r="A162" s="177">
        <v>1985</v>
      </c>
      <c r="B162" s="235" t="s">
        <v>354</v>
      </c>
      <c r="C162" s="249">
        <v>0</v>
      </c>
      <c r="D162" s="250">
        <v>0</v>
      </c>
      <c r="E162" s="251">
        <v>0</v>
      </c>
      <c r="F162" s="251">
        <v>0</v>
      </c>
      <c r="G162" s="239">
        <f t="shared" si="12"/>
        <v>0</v>
      </c>
      <c r="H162" s="252">
        <v>0</v>
      </c>
      <c r="I162" s="247">
        <f t="shared" si="13"/>
        <v>0</v>
      </c>
      <c r="J162" s="242">
        <f t="shared" si="14"/>
        <v>0</v>
      </c>
      <c r="K162" s="248">
        <v>0</v>
      </c>
      <c r="L162" s="253">
        <f t="shared" si="15"/>
        <v>0</v>
      </c>
      <c r="M162" s="6"/>
      <c r="N162" s="6"/>
      <c r="O162" s="6"/>
      <c r="P162" s="6"/>
      <c r="Q162" s="6"/>
      <c r="R162" s="6"/>
      <c r="S162" s="6"/>
      <c r="T162" s="6"/>
      <c r="U162" s="6"/>
      <c r="V162" s="6"/>
      <c r="W162" s="6"/>
      <c r="X162" s="6"/>
      <c r="Y162" s="6"/>
      <c r="Z162" s="6"/>
    </row>
    <row r="163" spans="1:26" ht="12.75" customHeight="1">
      <c r="A163" s="177">
        <v>1990</v>
      </c>
      <c r="B163" s="258" t="s">
        <v>355</v>
      </c>
      <c r="C163" s="249">
        <v>0</v>
      </c>
      <c r="D163" s="250">
        <v>0</v>
      </c>
      <c r="E163" s="251">
        <v>0</v>
      </c>
      <c r="F163" s="251">
        <v>0</v>
      </c>
      <c r="G163" s="239">
        <f t="shared" si="12"/>
        <v>0</v>
      </c>
      <c r="H163" s="252">
        <v>0</v>
      </c>
      <c r="I163" s="247">
        <f t="shared" si="13"/>
        <v>0</v>
      </c>
      <c r="J163" s="242">
        <f t="shared" si="14"/>
        <v>0</v>
      </c>
      <c r="K163" s="248">
        <v>0</v>
      </c>
      <c r="L163" s="253">
        <f t="shared" si="15"/>
        <v>0</v>
      </c>
      <c r="M163" s="6"/>
      <c r="N163" s="6"/>
      <c r="O163" s="6"/>
      <c r="P163" s="6"/>
      <c r="Q163" s="6"/>
      <c r="R163" s="6"/>
      <c r="S163" s="6"/>
      <c r="T163" s="6"/>
      <c r="U163" s="6"/>
      <c r="V163" s="6"/>
      <c r="W163" s="6"/>
      <c r="X163" s="6"/>
      <c r="Y163" s="6"/>
      <c r="Z163" s="6"/>
    </row>
    <row r="164" spans="1:26" ht="12.75" customHeight="1">
      <c r="A164" s="177">
        <v>1995</v>
      </c>
      <c r="B164" s="235" t="s">
        <v>356</v>
      </c>
      <c r="C164" s="249">
        <v>0</v>
      </c>
      <c r="D164" s="250">
        <v>0</v>
      </c>
      <c r="E164" s="251">
        <v>0</v>
      </c>
      <c r="F164" s="251">
        <v>0</v>
      </c>
      <c r="G164" s="239">
        <f t="shared" si="12"/>
        <v>0</v>
      </c>
      <c r="H164" s="252">
        <v>0</v>
      </c>
      <c r="I164" s="259">
        <f t="shared" si="13"/>
        <v>0</v>
      </c>
      <c r="J164" s="260">
        <f t="shared" si="14"/>
        <v>0</v>
      </c>
      <c r="K164" s="248">
        <v>0</v>
      </c>
      <c r="L164" s="253">
        <f t="shared" si="15"/>
        <v>0</v>
      </c>
      <c r="M164" s="6"/>
      <c r="N164" s="6"/>
      <c r="O164" s="6"/>
      <c r="P164" s="6"/>
      <c r="Q164" s="6"/>
      <c r="R164" s="6"/>
      <c r="S164" s="6"/>
      <c r="T164" s="6"/>
      <c r="U164" s="6"/>
      <c r="V164" s="6"/>
      <c r="W164" s="6"/>
      <c r="X164" s="6"/>
      <c r="Y164" s="6"/>
      <c r="Z164" s="6"/>
    </row>
    <row r="165" spans="1:26" ht="12.75" customHeight="1">
      <c r="A165" s="177">
        <v>2440</v>
      </c>
      <c r="B165" s="202" t="s">
        <v>367</v>
      </c>
      <c r="C165" s="249">
        <v>-460529704.13</v>
      </c>
      <c r="D165" s="250">
        <v>-31096.21283</v>
      </c>
      <c r="E165" s="251">
        <v>-75545388.469999999</v>
      </c>
      <c r="F165" s="251">
        <v>0</v>
      </c>
      <c r="G165" s="239">
        <f t="shared" si="12"/>
        <v>-498271302.15217</v>
      </c>
      <c r="H165" s="252">
        <v>30.62593</v>
      </c>
      <c r="I165" s="259">
        <f t="shared" si="13"/>
        <v>3.2652069667761928E-2</v>
      </c>
      <c r="J165" s="260">
        <f t="shared" si="14"/>
        <v>-16269589.271319108</v>
      </c>
      <c r="K165" s="248">
        <v>-16274605.470000001</v>
      </c>
      <c r="L165" s="253">
        <f t="shared" si="15"/>
        <v>-5016.1986808925867</v>
      </c>
      <c r="M165" s="134"/>
      <c r="N165" s="6"/>
      <c r="O165" s="6"/>
      <c r="P165" s="6"/>
      <c r="Q165" s="6"/>
      <c r="R165" s="6"/>
      <c r="S165" s="6"/>
      <c r="T165" s="6"/>
      <c r="U165" s="6"/>
      <c r="V165" s="6"/>
      <c r="W165" s="6"/>
      <c r="X165" s="6"/>
      <c r="Y165" s="6"/>
      <c r="Z165" s="6"/>
    </row>
    <row r="166" spans="1:26" ht="12.75" customHeight="1">
      <c r="A166" s="177">
        <v>2005</v>
      </c>
      <c r="B166" s="235" t="s">
        <v>534</v>
      </c>
      <c r="C166" s="263">
        <v>0</v>
      </c>
      <c r="D166" s="264">
        <v>0</v>
      </c>
      <c r="E166" s="265">
        <v>0</v>
      </c>
      <c r="F166" s="265">
        <v>0</v>
      </c>
      <c r="G166" s="239">
        <f t="shared" si="12"/>
        <v>0</v>
      </c>
      <c r="H166" s="266">
        <v>0</v>
      </c>
      <c r="I166" s="267">
        <f t="shared" si="13"/>
        <v>0</v>
      </c>
      <c r="J166" s="268">
        <f t="shared" si="14"/>
        <v>0</v>
      </c>
      <c r="K166" s="269">
        <v>0</v>
      </c>
      <c r="L166" s="270">
        <f t="shared" si="15"/>
        <v>0</v>
      </c>
      <c r="M166" s="6"/>
      <c r="N166" s="6"/>
      <c r="O166" s="6"/>
      <c r="P166" s="6"/>
      <c r="Q166" s="6"/>
      <c r="R166" s="6"/>
      <c r="S166" s="6"/>
      <c r="T166" s="6"/>
      <c r="U166" s="6"/>
      <c r="V166" s="6"/>
      <c r="W166" s="6"/>
      <c r="X166" s="6"/>
      <c r="Y166" s="6"/>
      <c r="Z166" s="6"/>
    </row>
    <row r="167" spans="1:26" ht="12.75" customHeight="1">
      <c r="A167" s="278"/>
      <c r="B167" s="279" t="s">
        <v>144</v>
      </c>
      <c r="C167" s="273">
        <f t="shared" ref="C167:F167" si="16">SUM(C126:C166)</f>
        <v>1745101365.6799994</v>
      </c>
      <c r="D167" s="273">
        <f t="shared" si="16"/>
        <v>1152296.0667299996</v>
      </c>
      <c r="E167" s="273">
        <f t="shared" si="16"/>
        <v>314766424.24000013</v>
      </c>
      <c r="F167" s="273">
        <f t="shared" si="16"/>
        <v>2008114</v>
      </c>
      <c r="G167" s="273">
        <f>SUM(G127:G166)</f>
        <v>1800190562.4682691</v>
      </c>
      <c r="H167" s="273">
        <f>SUM(H126:H166)</f>
        <v>506.91642999999999</v>
      </c>
      <c r="I167" s="274"/>
      <c r="J167" s="273">
        <f t="shared" ref="J167:L167" si="17">SUM(J126:J166)</f>
        <v>82526673.148594871</v>
      </c>
      <c r="K167" s="273">
        <f t="shared" si="17"/>
        <v>82893632.300000012</v>
      </c>
      <c r="L167" s="275">
        <f t="shared" si="17"/>
        <v>366959.15140510106</v>
      </c>
      <c r="M167" s="6"/>
      <c r="N167" s="6"/>
      <c r="O167" s="6"/>
      <c r="P167" s="6"/>
      <c r="Q167" s="6"/>
      <c r="R167" s="6"/>
      <c r="S167" s="6"/>
      <c r="T167" s="6"/>
      <c r="U167" s="6"/>
      <c r="V167" s="6"/>
      <c r="W167" s="6"/>
      <c r="X167" s="6"/>
      <c r="Y167" s="6"/>
      <c r="Z167" s="6"/>
    </row>
    <row r="168" spans="1:26" ht="12.75" customHeight="1">
      <c r="A168" s="6"/>
      <c r="B168" s="31" t="s">
        <v>535</v>
      </c>
      <c r="C168" s="214">
        <f>C167-'App.2-BA_Fixed Asset Cont_26-30'!D217-'App.2-BA_Fixed Asset Cont_26-30'!J217</f>
        <v>-0.50999999046325684</v>
      </c>
      <c r="D168" s="6"/>
      <c r="E168" s="214">
        <f>E167-'App.2-BA_Fixed Asset Cont_26-30'!E217</f>
        <v>0</v>
      </c>
      <c r="F168" s="214">
        <f>F167+'App.2-BA_Fixed Asset Cont_26-30'!F217+'App.2-BA_Fixed Asset Cont_26-30'!L217</f>
        <v>0</v>
      </c>
      <c r="G168" s="6"/>
      <c r="H168" s="6"/>
      <c r="I168" s="6"/>
      <c r="J168" s="6"/>
      <c r="K168" s="214">
        <f>K167+'App.2-BA_Fixed Asset Cont_26-30'!K217</f>
        <v>0</v>
      </c>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8" customHeight="1">
      <c r="A170" s="85"/>
      <c r="B170" s="85"/>
      <c r="C170" s="85"/>
      <c r="D170" s="85"/>
      <c r="E170" s="35" t="s">
        <v>508</v>
      </c>
      <c r="F170" s="277">
        <f>F121+1</f>
        <v>2029</v>
      </c>
      <c r="G170" s="85"/>
      <c r="H170" s="85"/>
      <c r="I170" s="85"/>
      <c r="J170" s="85"/>
      <c r="K170" s="85"/>
      <c r="L170" s="6"/>
      <c r="M170" s="6"/>
      <c r="N170" s="6"/>
      <c r="O170" s="6"/>
      <c r="P170" s="6"/>
      <c r="Q170" s="6"/>
      <c r="R170" s="6"/>
      <c r="S170" s="6"/>
      <c r="T170" s="6"/>
      <c r="U170" s="6"/>
      <c r="V170" s="6"/>
      <c r="W170" s="6"/>
      <c r="X170" s="6"/>
      <c r="Y170" s="6"/>
      <c r="Z170" s="6"/>
    </row>
    <row r="171" spans="1:26" ht="12.75" customHeight="1">
      <c r="A171" s="220"/>
      <c r="B171" s="220"/>
      <c r="C171" s="220"/>
      <c r="D171" s="220"/>
      <c r="E171" s="220"/>
      <c r="F171" s="220"/>
      <c r="G171" s="220"/>
      <c r="H171" s="220"/>
      <c r="I171" s="220"/>
      <c r="J171" s="220"/>
      <c r="K171" s="220"/>
      <c r="L171" s="6"/>
      <c r="M171" s="6"/>
      <c r="N171" s="6"/>
      <c r="O171" s="6"/>
      <c r="P171" s="6"/>
      <c r="Q171" s="6">
        <v>2017</v>
      </c>
      <c r="R171" s="6"/>
      <c r="S171" s="6"/>
      <c r="T171" s="6"/>
      <c r="U171" s="6"/>
      <c r="V171" s="6"/>
      <c r="W171" s="6"/>
      <c r="X171" s="6"/>
      <c r="Y171" s="6"/>
      <c r="Z171" s="6"/>
    </row>
    <row r="172" spans="1:26" ht="18.75" customHeight="1">
      <c r="A172" s="85"/>
      <c r="B172" s="85"/>
      <c r="C172" s="688" t="s">
        <v>509</v>
      </c>
      <c r="D172" s="689"/>
      <c r="E172" s="689"/>
      <c r="F172" s="689"/>
      <c r="G172" s="690" t="s">
        <v>510</v>
      </c>
      <c r="H172" s="691"/>
      <c r="I172" s="221" t="s">
        <v>511</v>
      </c>
      <c r="J172" s="85"/>
      <c r="K172" s="85"/>
      <c r="L172" s="6"/>
      <c r="M172" s="6"/>
      <c r="N172" s="6"/>
      <c r="O172" s="6"/>
      <c r="P172" s="6"/>
      <c r="Q172" s="6">
        <v>2018</v>
      </c>
      <c r="R172" s="6"/>
      <c r="S172" s="6"/>
      <c r="T172" s="6"/>
      <c r="U172" s="6"/>
      <c r="V172" s="6"/>
      <c r="W172" s="6"/>
      <c r="X172" s="6"/>
      <c r="Y172" s="6"/>
      <c r="Z172" s="6"/>
    </row>
    <row r="173" spans="1:26" ht="63.75" customHeight="1">
      <c r="A173" s="692" t="s">
        <v>512</v>
      </c>
      <c r="B173" s="694" t="s">
        <v>513</v>
      </c>
      <c r="C173" s="222" t="s">
        <v>514</v>
      </c>
      <c r="D173" s="223" t="s">
        <v>544</v>
      </c>
      <c r="E173" s="224" t="s">
        <v>516</v>
      </c>
      <c r="F173" s="225" t="s">
        <v>517</v>
      </c>
      <c r="G173" s="225" t="s">
        <v>518</v>
      </c>
      <c r="H173" s="222" t="s">
        <v>545</v>
      </c>
      <c r="I173" s="226" t="s">
        <v>520</v>
      </c>
      <c r="J173" s="227" t="s">
        <v>546</v>
      </c>
      <c r="K173" s="224" t="s">
        <v>522</v>
      </c>
      <c r="L173" s="226" t="s">
        <v>547</v>
      </c>
      <c r="M173" s="6"/>
      <c r="N173" s="6"/>
      <c r="O173" s="6"/>
      <c r="P173" s="6"/>
      <c r="Q173" s="6"/>
      <c r="R173" s="6"/>
      <c r="S173" s="6"/>
      <c r="T173" s="6"/>
      <c r="U173" s="6"/>
      <c r="V173" s="6"/>
      <c r="W173" s="6"/>
      <c r="X173" s="6"/>
      <c r="Y173" s="6"/>
      <c r="Z173" s="6"/>
    </row>
    <row r="174" spans="1:26" ht="12.75" customHeight="1">
      <c r="A174" s="693"/>
      <c r="B174" s="695"/>
      <c r="C174" s="228" t="s">
        <v>524</v>
      </c>
      <c r="D174" s="229" t="s">
        <v>525</v>
      </c>
      <c r="E174" s="230" t="s">
        <v>526</v>
      </c>
      <c r="F174" s="230" t="s">
        <v>527</v>
      </c>
      <c r="G174" s="231" t="s">
        <v>528</v>
      </c>
      <c r="H174" s="232" t="s">
        <v>529</v>
      </c>
      <c r="I174" s="230" t="s">
        <v>530</v>
      </c>
      <c r="J174" s="228" t="s">
        <v>531</v>
      </c>
      <c r="K174" s="233" t="s">
        <v>532</v>
      </c>
      <c r="L174" s="231" t="s">
        <v>533</v>
      </c>
      <c r="M174" s="6"/>
      <c r="N174" s="6"/>
      <c r="O174" s="6"/>
      <c r="P174" s="6"/>
      <c r="Q174" s="6"/>
      <c r="R174" s="6"/>
      <c r="S174" s="6"/>
      <c r="T174" s="6"/>
      <c r="U174" s="6"/>
      <c r="V174" s="6"/>
      <c r="W174" s="6"/>
      <c r="X174" s="6"/>
      <c r="Y174" s="6"/>
      <c r="Z174" s="6"/>
    </row>
    <row r="175" spans="1:26" ht="12.75" customHeight="1">
      <c r="A175" s="234">
        <v>1609</v>
      </c>
      <c r="B175" s="235" t="s">
        <v>319</v>
      </c>
      <c r="C175" s="236">
        <v>116999929.86</v>
      </c>
      <c r="D175" s="237">
        <v>0</v>
      </c>
      <c r="E175" s="237">
        <v>25689576.760000002</v>
      </c>
      <c r="F175" s="238">
        <v>0</v>
      </c>
      <c r="G175" s="239">
        <f t="shared" ref="G175:G215" si="18">C175-D175+(E175*0.5)-F175</f>
        <v>129844718.23999999</v>
      </c>
      <c r="H175" s="240">
        <v>38.619962000000001</v>
      </c>
      <c r="I175" s="241">
        <f t="shared" ref="I175:I215" si="19">IF(H175=0,0,1/H175)</f>
        <v>2.5893345001219835E-2</v>
      </c>
      <c r="J175" s="242">
        <f t="shared" ref="J175:J215" si="20">IF(H175=0,0,+G175/H175)</f>
        <v>3362114.0859745019</v>
      </c>
      <c r="K175" s="243">
        <v>3142851.33</v>
      </c>
      <c r="L175" s="244">
        <f t="shared" ref="L175:L215" si="21">IF(ISERROR(+K175-J175), 0, +K175-J175)</f>
        <v>-219262.75597450184</v>
      </c>
      <c r="M175" s="134"/>
      <c r="N175" s="6"/>
      <c r="O175" s="6"/>
      <c r="P175" s="6"/>
      <c r="Q175" s="6"/>
      <c r="R175" s="6"/>
      <c r="S175" s="6"/>
      <c r="T175" s="6"/>
      <c r="U175" s="6"/>
      <c r="V175" s="6"/>
      <c r="W175" s="6"/>
      <c r="X175" s="6"/>
      <c r="Y175" s="6"/>
      <c r="Z175" s="6"/>
    </row>
    <row r="176" spans="1:26" ht="12.75" customHeight="1">
      <c r="A176" s="245">
        <v>1611</v>
      </c>
      <c r="B176" s="246" t="s">
        <v>320</v>
      </c>
      <c r="C176" s="236">
        <v>30087796.829999998</v>
      </c>
      <c r="D176" s="237">
        <v>487650.72200000001</v>
      </c>
      <c r="E176" s="238">
        <v>8442272.6600000001</v>
      </c>
      <c r="F176" s="238">
        <v>0</v>
      </c>
      <c r="G176" s="239">
        <f t="shared" si="18"/>
        <v>33821282.438000001</v>
      </c>
      <c r="H176" s="240">
        <v>3.4749180000000002</v>
      </c>
      <c r="I176" s="247">
        <f t="shared" si="19"/>
        <v>0.28777657487169478</v>
      </c>
      <c r="J176" s="242">
        <f t="shared" si="20"/>
        <v>9732972.8177758437</v>
      </c>
      <c r="K176" s="248">
        <v>9737194.7599999998</v>
      </c>
      <c r="L176" s="244">
        <f t="shared" si="21"/>
        <v>4221.9422241561115</v>
      </c>
      <c r="M176" s="6"/>
      <c r="N176" s="6"/>
      <c r="O176" s="6"/>
      <c r="P176" s="6"/>
      <c r="Q176" s="6"/>
      <c r="R176" s="6"/>
      <c r="S176" s="6"/>
      <c r="T176" s="6"/>
      <c r="U176" s="6"/>
      <c r="V176" s="6"/>
      <c r="W176" s="6"/>
      <c r="X176" s="6"/>
      <c r="Y176" s="6"/>
      <c r="Z176" s="6"/>
    </row>
    <row r="177" spans="1:26" ht="12.75" customHeight="1">
      <c r="A177" s="177">
        <v>1612</v>
      </c>
      <c r="B177" s="235" t="s">
        <v>322</v>
      </c>
      <c r="C177" s="249">
        <v>2270336.4500000002</v>
      </c>
      <c r="D177" s="250">
        <v>0</v>
      </c>
      <c r="E177" s="251">
        <v>0</v>
      </c>
      <c r="F177" s="251">
        <v>0</v>
      </c>
      <c r="G177" s="239">
        <f t="shared" si="18"/>
        <v>2270336.4500000002</v>
      </c>
      <c r="H177" s="252">
        <v>28.696577999999999</v>
      </c>
      <c r="I177" s="247">
        <f t="shared" si="19"/>
        <v>3.4847360545915966E-2</v>
      </c>
      <c r="J177" s="242">
        <f t="shared" si="20"/>
        <v>79115.232833684917</v>
      </c>
      <c r="K177" s="248">
        <v>79124.22</v>
      </c>
      <c r="L177" s="253">
        <f t="shared" si="21"/>
        <v>8.9871663150843233</v>
      </c>
      <c r="M177" s="6"/>
      <c r="N177" s="6"/>
      <c r="O177" s="6"/>
      <c r="P177" s="6"/>
      <c r="Q177" s="6"/>
      <c r="R177" s="6"/>
      <c r="S177" s="6"/>
      <c r="T177" s="6"/>
      <c r="U177" s="6"/>
      <c r="V177" s="6"/>
      <c r="W177" s="6"/>
      <c r="X177" s="6"/>
      <c r="Y177" s="6"/>
      <c r="Z177" s="6"/>
    </row>
    <row r="178" spans="1:26" ht="12.75" customHeight="1">
      <c r="A178" s="177">
        <v>1805</v>
      </c>
      <c r="B178" s="235" t="s">
        <v>323</v>
      </c>
      <c r="C178" s="249">
        <v>23521529.68</v>
      </c>
      <c r="D178" s="250">
        <v>0</v>
      </c>
      <c r="E178" s="251">
        <v>607613.06000000006</v>
      </c>
      <c r="F178" s="251">
        <v>0</v>
      </c>
      <c r="G178" s="239">
        <f t="shared" si="18"/>
        <v>23825336.210000001</v>
      </c>
      <c r="H178" s="252">
        <v>0</v>
      </c>
      <c r="I178" s="247">
        <f t="shared" si="19"/>
        <v>0</v>
      </c>
      <c r="J178" s="242">
        <f t="shared" si="20"/>
        <v>0</v>
      </c>
      <c r="K178" s="248">
        <v>0</v>
      </c>
      <c r="L178" s="253">
        <f t="shared" si="21"/>
        <v>0</v>
      </c>
      <c r="M178" s="6"/>
      <c r="N178" s="6"/>
      <c r="O178" s="6"/>
      <c r="P178" s="6"/>
      <c r="Q178" s="6"/>
      <c r="R178" s="6"/>
      <c r="S178" s="6"/>
      <c r="T178" s="6"/>
      <c r="U178" s="6"/>
      <c r="V178" s="6"/>
      <c r="W178" s="6"/>
      <c r="X178" s="6"/>
      <c r="Y178" s="6"/>
      <c r="Z178" s="6"/>
    </row>
    <row r="179" spans="1:26" ht="12.75" customHeight="1">
      <c r="A179" s="177">
        <v>1808</v>
      </c>
      <c r="B179" s="235" t="s">
        <v>324</v>
      </c>
      <c r="C179" s="249">
        <v>91551431.489999995</v>
      </c>
      <c r="D179" s="250">
        <v>0</v>
      </c>
      <c r="E179" s="251">
        <v>3415006.81</v>
      </c>
      <c r="F179" s="251">
        <v>0</v>
      </c>
      <c r="G179" s="239">
        <f t="shared" si="18"/>
        <v>93258934.894999996</v>
      </c>
      <c r="H179" s="252">
        <v>39.087609</v>
      </c>
      <c r="I179" s="247">
        <f t="shared" si="19"/>
        <v>2.5583555136360476E-2</v>
      </c>
      <c r="J179" s="242">
        <f t="shared" si="20"/>
        <v>2385895.1028444846</v>
      </c>
      <c r="K179" s="248">
        <v>2378973.5499999998</v>
      </c>
      <c r="L179" s="253">
        <f t="shared" si="21"/>
        <v>-6921.5528444848023</v>
      </c>
      <c r="M179" s="6"/>
      <c r="N179" s="6"/>
      <c r="O179" s="6"/>
      <c r="P179" s="6"/>
      <c r="Q179" s="6"/>
      <c r="R179" s="6"/>
      <c r="S179" s="6"/>
      <c r="T179" s="6"/>
      <c r="U179" s="6"/>
      <c r="V179" s="6"/>
      <c r="W179" s="6"/>
      <c r="X179" s="6"/>
      <c r="Y179" s="6"/>
      <c r="Z179" s="6"/>
    </row>
    <row r="180" spans="1:26" ht="12.75" customHeight="1">
      <c r="A180" s="177">
        <v>1810</v>
      </c>
      <c r="B180" s="235" t="s">
        <v>325</v>
      </c>
      <c r="C180" s="249">
        <v>0</v>
      </c>
      <c r="D180" s="250">
        <v>0</v>
      </c>
      <c r="E180" s="251">
        <v>0</v>
      </c>
      <c r="F180" s="251">
        <v>0</v>
      </c>
      <c r="G180" s="239">
        <f t="shared" si="18"/>
        <v>0</v>
      </c>
      <c r="H180" s="252">
        <v>0</v>
      </c>
      <c r="I180" s="247">
        <f t="shared" si="19"/>
        <v>0</v>
      </c>
      <c r="J180" s="242">
        <f t="shared" si="20"/>
        <v>0</v>
      </c>
      <c r="K180" s="248">
        <v>0</v>
      </c>
      <c r="L180" s="253">
        <f t="shared" si="21"/>
        <v>0</v>
      </c>
      <c r="M180" s="6"/>
      <c r="N180" s="6"/>
      <c r="O180" s="6"/>
      <c r="P180" s="6"/>
      <c r="Q180" s="6"/>
      <c r="R180" s="6"/>
      <c r="S180" s="6"/>
      <c r="T180" s="6"/>
      <c r="U180" s="6"/>
      <c r="V180" s="6"/>
      <c r="W180" s="6"/>
      <c r="X180" s="6"/>
      <c r="Y180" s="6"/>
      <c r="Z180" s="6"/>
    </row>
    <row r="181" spans="1:26" ht="12.75" customHeight="1">
      <c r="A181" s="177">
        <v>1815</v>
      </c>
      <c r="B181" s="235" t="s">
        <v>326</v>
      </c>
      <c r="C181" s="249">
        <v>274775436.49000001</v>
      </c>
      <c r="D181" s="250">
        <v>9320.8652000000002</v>
      </c>
      <c r="E181" s="251">
        <v>15843415.939999999</v>
      </c>
      <c r="F181" s="251">
        <v>91542</v>
      </c>
      <c r="G181" s="239">
        <f t="shared" si="18"/>
        <v>282596281.59480006</v>
      </c>
      <c r="H181" s="252">
        <v>29.424424999999999</v>
      </c>
      <c r="I181" s="247">
        <f t="shared" si="19"/>
        <v>3.3985370997054322E-2</v>
      </c>
      <c r="J181" s="242">
        <f t="shared" si="20"/>
        <v>9604139.4723873138</v>
      </c>
      <c r="K181" s="248">
        <v>9512547.4000000004</v>
      </c>
      <c r="L181" s="253">
        <f t="shared" si="21"/>
        <v>-91592.07238731347</v>
      </c>
      <c r="M181" s="6"/>
      <c r="N181" s="6"/>
      <c r="O181" s="6"/>
      <c r="P181" s="6"/>
      <c r="Q181" s="6"/>
      <c r="R181" s="6"/>
      <c r="S181" s="6"/>
      <c r="T181" s="6"/>
      <c r="U181" s="6"/>
      <c r="V181" s="6"/>
      <c r="W181" s="6"/>
      <c r="X181" s="6"/>
      <c r="Y181" s="6"/>
      <c r="Z181" s="6"/>
    </row>
    <row r="182" spans="1:26" ht="12.75" customHeight="1">
      <c r="A182" s="177">
        <v>1820</v>
      </c>
      <c r="B182" s="235" t="s">
        <v>327</v>
      </c>
      <c r="C182" s="249">
        <v>136215295.78</v>
      </c>
      <c r="D182" s="250">
        <v>27654.760300000002</v>
      </c>
      <c r="E182" s="251">
        <v>1700932.76</v>
      </c>
      <c r="F182" s="251">
        <v>34193</v>
      </c>
      <c r="G182" s="239">
        <f t="shared" si="18"/>
        <v>137003914.39969999</v>
      </c>
      <c r="H182" s="252">
        <v>25.370937000000001</v>
      </c>
      <c r="I182" s="247">
        <f t="shared" si="19"/>
        <v>3.941517808348978E-2</v>
      </c>
      <c r="J182" s="242">
        <f t="shared" si="20"/>
        <v>5400033.6841993649</v>
      </c>
      <c r="K182" s="248">
        <v>5393052.1699999999</v>
      </c>
      <c r="L182" s="253">
        <f t="shared" si="21"/>
        <v>-6981.5141993649304</v>
      </c>
      <c r="M182" s="6"/>
      <c r="N182" s="6"/>
      <c r="O182" s="6"/>
      <c r="P182" s="6"/>
      <c r="Q182" s="6"/>
      <c r="R182" s="6"/>
      <c r="S182" s="6"/>
      <c r="T182" s="6"/>
      <c r="U182" s="6"/>
      <c r="V182" s="6"/>
      <c r="W182" s="6"/>
      <c r="X182" s="6"/>
      <c r="Y182" s="6"/>
      <c r="Z182" s="6"/>
    </row>
    <row r="183" spans="1:26" ht="12.75" customHeight="1">
      <c r="A183" s="177">
        <v>1825</v>
      </c>
      <c r="B183" s="235" t="s">
        <v>328</v>
      </c>
      <c r="C183" s="249">
        <v>14082392.68</v>
      </c>
      <c r="D183" s="250">
        <v>0</v>
      </c>
      <c r="E183" s="251">
        <v>9441356.6500000004</v>
      </c>
      <c r="F183" s="251">
        <v>0</v>
      </c>
      <c r="G183" s="239">
        <f t="shared" si="18"/>
        <v>18803071.004999999</v>
      </c>
      <c r="H183" s="252">
        <v>19.140675000000002</v>
      </c>
      <c r="I183" s="247">
        <f t="shared" si="19"/>
        <v>5.2244761483072041E-2</v>
      </c>
      <c r="J183" s="242">
        <f t="shared" si="20"/>
        <v>982361.95980549266</v>
      </c>
      <c r="K183" s="248">
        <v>982361.96</v>
      </c>
      <c r="L183" s="253">
        <f t="shared" si="21"/>
        <v>1.9450730178505182E-4</v>
      </c>
      <c r="M183" s="6"/>
      <c r="N183" s="6"/>
      <c r="O183" s="6"/>
      <c r="P183" s="6"/>
      <c r="Q183" s="6"/>
      <c r="R183" s="6"/>
      <c r="S183" s="6"/>
      <c r="T183" s="6"/>
      <c r="U183" s="6"/>
      <c r="V183" s="6"/>
      <c r="W183" s="6"/>
      <c r="X183" s="6"/>
      <c r="Y183" s="6"/>
      <c r="Z183" s="6"/>
    </row>
    <row r="184" spans="1:26" ht="12.75" customHeight="1">
      <c r="A184" s="177">
        <v>1830</v>
      </c>
      <c r="B184" s="235" t="s">
        <v>329</v>
      </c>
      <c r="C184" s="249">
        <v>227572228.22999999</v>
      </c>
      <c r="D184" s="250">
        <v>0</v>
      </c>
      <c r="E184" s="251">
        <v>20634089.309999999</v>
      </c>
      <c r="F184" s="251">
        <v>107106</v>
      </c>
      <c r="G184" s="239">
        <f t="shared" si="18"/>
        <v>237782166.88499999</v>
      </c>
      <c r="H184" s="252">
        <v>34.26397</v>
      </c>
      <c r="I184" s="247">
        <f t="shared" si="19"/>
        <v>2.9185176148589904E-2</v>
      </c>
      <c r="J184" s="242">
        <f t="shared" si="20"/>
        <v>6939714.4255321259</v>
      </c>
      <c r="K184" s="248">
        <v>6947741.8899999997</v>
      </c>
      <c r="L184" s="253">
        <f t="shared" si="21"/>
        <v>8027.4644678737968</v>
      </c>
      <c r="M184" s="6"/>
      <c r="N184" s="6"/>
      <c r="O184" s="6"/>
      <c r="P184" s="6"/>
      <c r="Q184" s="6"/>
      <c r="R184" s="6"/>
      <c r="S184" s="6"/>
      <c r="T184" s="6"/>
      <c r="U184" s="6"/>
      <c r="V184" s="6"/>
      <c r="W184" s="6"/>
      <c r="X184" s="6"/>
      <c r="Y184" s="6"/>
      <c r="Z184" s="6"/>
    </row>
    <row r="185" spans="1:26" ht="12.75" customHeight="1">
      <c r="A185" s="177">
        <v>1835</v>
      </c>
      <c r="B185" s="235" t="s">
        <v>330</v>
      </c>
      <c r="C185" s="249">
        <v>219711302.22</v>
      </c>
      <c r="D185" s="250">
        <v>9671.7471000000005</v>
      </c>
      <c r="E185" s="251">
        <v>25033211.079999998</v>
      </c>
      <c r="F185" s="251">
        <v>4443</v>
      </c>
      <c r="G185" s="239">
        <f t="shared" si="18"/>
        <v>232213793.01289999</v>
      </c>
      <c r="H185" s="252">
        <v>32.762199000000003</v>
      </c>
      <c r="I185" s="247">
        <f t="shared" si="19"/>
        <v>3.0522981683860719E-2</v>
      </c>
      <c r="J185" s="242">
        <f t="shared" si="20"/>
        <v>7087857.3508725706</v>
      </c>
      <c r="K185" s="248">
        <v>7088114.9500000002</v>
      </c>
      <c r="L185" s="253">
        <f t="shared" si="21"/>
        <v>257.59912742953748</v>
      </c>
      <c r="M185" s="6"/>
      <c r="N185" s="6"/>
      <c r="O185" s="6"/>
      <c r="P185" s="6"/>
      <c r="Q185" s="6"/>
      <c r="R185" s="6"/>
      <c r="S185" s="6"/>
      <c r="T185" s="6"/>
      <c r="U185" s="6"/>
      <c r="V185" s="6"/>
      <c r="W185" s="6"/>
      <c r="X185" s="6"/>
      <c r="Y185" s="6"/>
      <c r="Z185" s="6"/>
    </row>
    <row r="186" spans="1:26" ht="12.75" customHeight="1">
      <c r="A186" s="177">
        <v>1840</v>
      </c>
      <c r="B186" s="235" t="s">
        <v>331</v>
      </c>
      <c r="C186" s="249">
        <v>573264613.99000001</v>
      </c>
      <c r="D186" s="250">
        <v>14384.2605</v>
      </c>
      <c r="E186" s="251">
        <v>63690776.100000001</v>
      </c>
      <c r="F186" s="251">
        <v>9696</v>
      </c>
      <c r="G186" s="239">
        <f t="shared" si="18"/>
        <v>605085921.77950001</v>
      </c>
      <c r="H186" s="252">
        <v>32.511888999999996</v>
      </c>
      <c r="I186" s="247">
        <f t="shared" si="19"/>
        <v>3.0757979027302908E-2</v>
      </c>
      <c r="J186" s="242">
        <f t="shared" si="20"/>
        <v>18611220.091810107</v>
      </c>
      <c r="K186" s="248">
        <v>18611807.100000001</v>
      </c>
      <c r="L186" s="253">
        <f t="shared" si="21"/>
        <v>587.00818989425898</v>
      </c>
      <c r="M186" s="6"/>
      <c r="N186" s="6"/>
      <c r="O186" s="6"/>
      <c r="P186" s="6"/>
      <c r="Q186" s="6"/>
      <c r="R186" s="6"/>
      <c r="S186" s="6"/>
      <c r="T186" s="6"/>
      <c r="U186" s="6"/>
      <c r="V186" s="6"/>
      <c r="W186" s="6"/>
      <c r="X186" s="6"/>
      <c r="Y186" s="6"/>
      <c r="Z186" s="6"/>
    </row>
    <row r="187" spans="1:26" ht="12.75" customHeight="1">
      <c r="A187" s="177">
        <v>1845</v>
      </c>
      <c r="B187" s="235" t="s">
        <v>332</v>
      </c>
      <c r="C187" s="249">
        <v>294459437.48000002</v>
      </c>
      <c r="D187" s="250">
        <v>35823.023999999998</v>
      </c>
      <c r="E187" s="251">
        <v>31085638.890000001</v>
      </c>
      <c r="F187" s="251">
        <v>147521</v>
      </c>
      <c r="G187" s="239">
        <f t="shared" si="18"/>
        <v>309818912.90100002</v>
      </c>
      <c r="H187" s="252">
        <v>25.505676000000001</v>
      </c>
      <c r="I187" s="247">
        <f t="shared" si="19"/>
        <v>3.9206959266635394E-2</v>
      </c>
      <c r="J187" s="242">
        <f t="shared" si="20"/>
        <v>12147057.498142766</v>
      </c>
      <c r="K187" s="248">
        <v>12167875.4</v>
      </c>
      <c r="L187" s="253">
        <f t="shared" si="21"/>
        <v>20817.901857234538</v>
      </c>
      <c r="M187" s="6"/>
      <c r="N187" s="6"/>
      <c r="O187" s="6"/>
      <c r="P187" s="6"/>
      <c r="Q187" s="6"/>
      <c r="R187" s="6"/>
      <c r="S187" s="6"/>
      <c r="T187" s="6"/>
      <c r="U187" s="6"/>
      <c r="V187" s="6"/>
      <c r="W187" s="6"/>
      <c r="X187" s="6"/>
      <c r="Y187" s="6"/>
      <c r="Z187" s="6"/>
    </row>
    <row r="188" spans="1:26" ht="12.75" customHeight="1">
      <c r="A188" s="177">
        <v>1850</v>
      </c>
      <c r="B188" s="235" t="s">
        <v>333</v>
      </c>
      <c r="C188" s="249">
        <v>149161597.41</v>
      </c>
      <c r="D188" s="250">
        <v>13482.1623</v>
      </c>
      <c r="E188" s="251">
        <v>15441674.140000001</v>
      </c>
      <c r="F188" s="251">
        <v>575031</v>
      </c>
      <c r="G188" s="239">
        <f t="shared" si="18"/>
        <v>156293921.3177</v>
      </c>
      <c r="H188" s="252">
        <v>25.444680000000002</v>
      </c>
      <c r="I188" s="247">
        <f t="shared" si="19"/>
        <v>3.9300946209580939E-2</v>
      </c>
      <c r="J188" s="242">
        <f t="shared" si="20"/>
        <v>6142498.9945914038</v>
      </c>
      <c r="K188" s="248">
        <v>6174313.4400000004</v>
      </c>
      <c r="L188" s="253">
        <f t="shared" si="21"/>
        <v>31814.445408596657</v>
      </c>
      <c r="M188" s="6"/>
      <c r="N188" s="6"/>
      <c r="O188" s="6"/>
      <c r="P188" s="6"/>
      <c r="Q188" s="6"/>
      <c r="R188" s="6"/>
      <c r="S188" s="6"/>
      <c r="T188" s="6"/>
      <c r="U188" s="6"/>
      <c r="V188" s="6"/>
      <c r="W188" s="6"/>
      <c r="X188" s="6"/>
      <c r="Y188" s="6"/>
      <c r="Z188" s="6"/>
    </row>
    <row r="189" spans="1:26" ht="12.75" customHeight="1">
      <c r="A189" s="177">
        <v>1855</v>
      </c>
      <c r="B189" s="235" t="s">
        <v>334</v>
      </c>
      <c r="C189" s="249">
        <v>98113672.870000005</v>
      </c>
      <c r="D189" s="250">
        <v>4266.5814</v>
      </c>
      <c r="E189" s="251">
        <v>7375682.5199999996</v>
      </c>
      <c r="F189" s="251">
        <v>15167</v>
      </c>
      <c r="G189" s="239">
        <f t="shared" si="18"/>
        <v>101782080.5486</v>
      </c>
      <c r="H189" s="252">
        <v>32.568261999999997</v>
      </c>
      <c r="I189" s="247">
        <f t="shared" si="19"/>
        <v>3.0704739479189898E-2</v>
      </c>
      <c r="J189" s="242">
        <f t="shared" si="20"/>
        <v>3125192.2668946846</v>
      </c>
      <c r="K189" s="248">
        <v>3129460.06</v>
      </c>
      <c r="L189" s="253">
        <f t="shared" si="21"/>
        <v>4267.7931053154171</v>
      </c>
      <c r="M189" s="6"/>
      <c r="N189" s="6"/>
      <c r="O189" s="6"/>
      <c r="P189" s="6"/>
      <c r="Q189" s="6"/>
      <c r="R189" s="6"/>
      <c r="S189" s="6"/>
      <c r="T189" s="6"/>
      <c r="U189" s="6"/>
      <c r="V189" s="6"/>
      <c r="W189" s="6"/>
      <c r="X189" s="6"/>
      <c r="Y189" s="6"/>
      <c r="Z189" s="6"/>
    </row>
    <row r="190" spans="1:26" ht="12.75" customHeight="1">
      <c r="A190" s="177">
        <v>1860</v>
      </c>
      <c r="B190" s="235" t="s">
        <v>335</v>
      </c>
      <c r="C190" s="254"/>
      <c r="D190" s="204"/>
      <c r="E190" s="255"/>
      <c r="F190" s="255"/>
      <c r="G190" s="239">
        <f t="shared" si="18"/>
        <v>0</v>
      </c>
      <c r="H190" s="256"/>
      <c r="I190" s="247">
        <f t="shared" si="19"/>
        <v>0</v>
      </c>
      <c r="J190" s="242">
        <f t="shared" si="20"/>
        <v>0</v>
      </c>
      <c r="K190" s="248">
        <v>0</v>
      </c>
      <c r="L190" s="253">
        <f t="shared" si="21"/>
        <v>0</v>
      </c>
      <c r="M190" s="6"/>
      <c r="N190" s="6"/>
      <c r="O190" s="6"/>
      <c r="P190" s="6"/>
      <c r="Q190" s="6"/>
      <c r="R190" s="6"/>
      <c r="S190" s="6"/>
      <c r="T190" s="6"/>
      <c r="U190" s="6"/>
      <c r="V190" s="6"/>
      <c r="W190" s="6"/>
      <c r="X190" s="6"/>
      <c r="Y190" s="6"/>
      <c r="Z190" s="6"/>
    </row>
    <row r="191" spans="1:26" ht="12.75" customHeight="1">
      <c r="A191" s="177">
        <v>1860</v>
      </c>
      <c r="B191" s="235" t="s">
        <v>336</v>
      </c>
      <c r="C191" s="249">
        <v>72211033.730000004</v>
      </c>
      <c r="D191" s="250">
        <v>68592.756299999994</v>
      </c>
      <c r="E191" s="251">
        <v>24553849.539999999</v>
      </c>
      <c r="F191" s="251">
        <v>904206</v>
      </c>
      <c r="G191" s="239">
        <f t="shared" si="18"/>
        <v>83515159.743699998</v>
      </c>
      <c r="H191" s="252">
        <v>11.469212000000001</v>
      </c>
      <c r="I191" s="247">
        <f t="shared" si="19"/>
        <v>8.7189948184757587E-2</v>
      </c>
      <c r="J191" s="242">
        <f t="shared" si="20"/>
        <v>7281682.4506949559</v>
      </c>
      <c r="K191" s="248">
        <v>7238436.8899999997</v>
      </c>
      <c r="L191" s="253">
        <f t="shared" si="21"/>
        <v>-43245.560694956221</v>
      </c>
      <c r="M191" s="6"/>
      <c r="N191" s="6"/>
      <c r="O191" s="6"/>
      <c r="P191" s="6"/>
      <c r="Q191" s="6"/>
      <c r="R191" s="6"/>
      <c r="S191" s="6"/>
      <c r="T191" s="6"/>
      <c r="U191" s="6"/>
      <c r="V191" s="6"/>
      <c r="W191" s="6"/>
      <c r="X191" s="6"/>
      <c r="Y191" s="6"/>
      <c r="Z191" s="6"/>
    </row>
    <row r="192" spans="1:26" ht="12.75" customHeight="1">
      <c r="A192" s="177">
        <v>1905</v>
      </c>
      <c r="B192" s="235" t="s">
        <v>323</v>
      </c>
      <c r="C192" s="249">
        <v>16812909.260000002</v>
      </c>
      <c r="D192" s="250">
        <v>0</v>
      </c>
      <c r="E192" s="251">
        <v>0</v>
      </c>
      <c r="F192" s="251">
        <v>0</v>
      </c>
      <c r="G192" s="239">
        <f t="shared" si="18"/>
        <v>16812909.260000002</v>
      </c>
      <c r="H192" s="252">
        <v>0</v>
      </c>
      <c r="I192" s="247">
        <f t="shared" si="19"/>
        <v>0</v>
      </c>
      <c r="J192" s="242">
        <f t="shared" si="20"/>
        <v>0</v>
      </c>
      <c r="K192" s="248">
        <v>0</v>
      </c>
      <c r="L192" s="253">
        <f t="shared" si="21"/>
        <v>0</v>
      </c>
      <c r="M192" s="6"/>
      <c r="N192" s="6"/>
      <c r="O192" s="6"/>
      <c r="P192" s="6"/>
      <c r="Q192" s="6"/>
      <c r="R192" s="6"/>
      <c r="S192" s="6"/>
      <c r="T192" s="6"/>
      <c r="U192" s="6"/>
      <c r="V192" s="6"/>
      <c r="W192" s="6"/>
      <c r="X192" s="6"/>
      <c r="Y192" s="6"/>
      <c r="Z192" s="6"/>
    </row>
    <row r="193" spans="1:26" ht="12.75" customHeight="1">
      <c r="A193" s="177">
        <v>1908</v>
      </c>
      <c r="B193" s="235" t="s">
        <v>337</v>
      </c>
      <c r="C193" s="249">
        <v>57659613.869999997</v>
      </c>
      <c r="D193" s="250">
        <v>0</v>
      </c>
      <c r="E193" s="251">
        <v>4345991.21</v>
      </c>
      <c r="F193" s="251">
        <v>0</v>
      </c>
      <c r="G193" s="239">
        <f t="shared" si="18"/>
        <v>59832609.474999994</v>
      </c>
      <c r="H193" s="252">
        <v>23.581011</v>
      </c>
      <c r="I193" s="247">
        <f t="shared" si="19"/>
        <v>4.2407002821041047E-2</v>
      </c>
      <c r="J193" s="242">
        <f t="shared" si="20"/>
        <v>2537321.6387965721</v>
      </c>
      <c r="K193" s="248">
        <v>2550953.85</v>
      </c>
      <c r="L193" s="253">
        <f t="shared" si="21"/>
        <v>13632.211203427985</v>
      </c>
      <c r="M193" s="6"/>
      <c r="N193" s="6"/>
      <c r="O193" s="6"/>
      <c r="P193" s="6"/>
      <c r="Q193" s="6"/>
      <c r="R193" s="6"/>
      <c r="S193" s="6"/>
      <c r="T193" s="6"/>
      <c r="U193" s="6"/>
      <c r="V193" s="6"/>
      <c r="W193" s="6"/>
      <c r="X193" s="6"/>
      <c r="Y193" s="6"/>
      <c r="Z193" s="6"/>
    </row>
    <row r="194" spans="1:26" ht="12.75" customHeight="1">
      <c r="A194" s="177">
        <v>1910</v>
      </c>
      <c r="B194" s="235" t="s">
        <v>325</v>
      </c>
      <c r="C194" s="249">
        <v>0</v>
      </c>
      <c r="D194" s="250">
        <v>0</v>
      </c>
      <c r="E194" s="251">
        <v>0</v>
      </c>
      <c r="F194" s="251">
        <v>0</v>
      </c>
      <c r="G194" s="239">
        <f t="shared" si="18"/>
        <v>0</v>
      </c>
      <c r="H194" s="252">
        <v>0</v>
      </c>
      <c r="I194" s="247">
        <f t="shared" si="19"/>
        <v>0</v>
      </c>
      <c r="J194" s="242">
        <f t="shared" si="20"/>
        <v>0</v>
      </c>
      <c r="K194" s="248">
        <v>0</v>
      </c>
      <c r="L194" s="253">
        <f t="shared" si="21"/>
        <v>0</v>
      </c>
      <c r="M194" s="6"/>
      <c r="N194" s="6"/>
      <c r="O194" s="6"/>
      <c r="P194" s="6"/>
      <c r="Q194" s="6"/>
      <c r="R194" s="6"/>
      <c r="S194" s="6"/>
      <c r="T194" s="6"/>
      <c r="U194" s="6"/>
      <c r="V194" s="6"/>
      <c r="W194" s="6"/>
      <c r="X194" s="6"/>
      <c r="Y194" s="6"/>
      <c r="Z194" s="6"/>
    </row>
    <row r="195" spans="1:26" ht="12.75" customHeight="1">
      <c r="A195" s="177">
        <v>1915</v>
      </c>
      <c r="B195" s="235" t="s">
        <v>338</v>
      </c>
      <c r="C195" s="249">
        <v>357488.17</v>
      </c>
      <c r="D195" s="250">
        <v>127792.47930000001</v>
      </c>
      <c r="E195" s="251">
        <v>0</v>
      </c>
      <c r="F195" s="251">
        <v>0</v>
      </c>
      <c r="G195" s="239">
        <f t="shared" si="18"/>
        <v>229695.69069999998</v>
      </c>
      <c r="H195" s="252">
        <v>1.4799059999999999</v>
      </c>
      <c r="I195" s="247">
        <f t="shared" si="19"/>
        <v>0.67571859293765957</v>
      </c>
      <c r="J195" s="242">
        <f t="shared" si="20"/>
        <v>155209.64892364785</v>
      </c>
      <c r="K195" s="248">
        <v>158050.1</v>
      </c>
      <c r="L195" s="253">
        <f t="shared" si="21"/>
        <v>2840.4510763521539</v>
      </c>
      <c r="M195" s="6"/>
      <c r="N195" s="6"/>
      <c r="O195" s="6"/>
      <c r="P195" s="6"/>
      <c r="Q195" s="6"/>
      <c r="R195" s="6"/>
      <c r="S195" s="6"/>
      <c r="T195" s="6"/>
      <c r="U195" s="6"/>
      <c r="V195" s="6"/>
      <c r="W195" s="6"/>
      <c r="X195" s="6"/>
      <c r="Y195" s="6"/>
      <c r="Z195" s="6"/>
    </row>
    <row r="196" spans="1:26" ht="12.75" customHeight="1">
      <c r="A196" s="177">
        <v>1915</v>
      </c>
      <c r="B196" s="235" t="s">
        <v>339</v>
      </c>
      <c r="C196" s="254"/>
      <c r="D196" s="204"/>
      <c r="E196" s="255"/>
      <c r="F196" s="255"/>
      <c r="G196" s="239">
        <f t="shared" si="18"/>
        <v>0</v>
      </c>
      <c r="H196" s="256"/>
      <c r="I196" s="247">
        <f t="shared" si="19"/>
        <v>0</v>
      </c>
      <c r="J196" s="242">
        <f t="shared" si="20"/>
        <v>0</v>
      </c>
      <c r="K196" s="203"/>
      <c r="L196" s="253">
        <f t="shared" si="21"/>
        <v>0</v>
      </c>
      <c r="M196" s="6"/>
      <c r="N196" s="6"/>
      <c r="O196" s="6"/>
      <c r="P196" s="6"/>
      <c r="Q196" s="6"/>
      <c r="R196" s="6"/>
      <c r="S196" s="6"/>
      <c r="T196" s="6"/>
      <c r="U196" s="6"/>
      <c r="V196" s="6"/>
      <c r="W196" s="6"/>
      <c r="X196" s="6"/>
      <c r="Y196" s="6"/>
      <c r="Z196" s="6"/>
    </row>
    <row r="197" spans="1:26" ht="12.75" customHeight="1">
      <c r="A197" s="177">
        <v>1920</v>
      </c>
      <c r="B197" s="235" t="s">
        <v>340</v>
      </c>
      <c r="C197" s="254"/>
      <c r="D197" s="204"/>
      <c r="E197" s="255"/>
      <c r="F197" s="255"/>
      <c r="G197" s="239">
        <f t="shared" si="18"/>
        <v>0</v>
      </c>
      <c r="H197" s="256"/>
      <c r="I197" s="247">
        <f t="shared" si="19"/>
        <v>0</v>
      </c>
      <c r="J197" s="242">
        <f t="shared" si="20"/>
        <v>0</v>
      </c>
      <c r="K197" s="248">
        <v>0</v>
      </c>
      <c r="L197" s="253">
        <f t="shared" si="21"/>
        <v>0</v>
      </c>
      <c r="M197" s="6"/>
      <c r="N197" s="6"/>
      <c r="O197" s="6"/>
      <c r="P197" s="6"/>
      <c r="Q197" s="6"/>
      <c r="R197" s="6"/>
      <c r="S197" s="6"/>
      <c r="T197" s="6"/>
      <c r="U197" s="6"/>
      <c r="V197" s="6"/>
      <c r="W197" s="6"/>
      <c r="X197" s="6"/>
      <c r="Y197" s="6"/>
      <c r="Z197" s="6"/>
    </row>
    <row r="198" spans="1:26" ht="12.75" customHeight="1">
      <c r="A198" s="177">
        <v>1920</v>
      </c>
      <c r="B198" s="235" t="s">
        <v>341</v>
      </c>
      <c r="C198" s="254"/>
      <c r="D198" s="204"/>
      <c r="E198" s="255"/>
      <c r="F198" s="255"/>
      <c r="G198" s="239">
        <f t="shared" si="18"/>
        <v>0</v>
      </c>
      <c r="H198" s="256"/>
      <c r="I198" s="247">
        <f t="shared" si="19"/>
        <v>0</v>
      </c>
      <c r="J198" s="242">
        <f t="shared" si="20"/>
        <v>0</v>
      </c>
      <c r="K198" s="248">
        <v>0</v>
      </c>
      <c r="L198" s="253">
        <f t="shared" si="21"/>
        <v>0</v>
      </c>
      <c r="M198" s="6"/>
      <c r="N198" s="6"/>
      <c r="O198" s="6"/>
      <c r="P198" s="6"/>
      <c r="Q198" s="6"/>
      <c r="R198" s="6"/>
      <c r="S198" s="6"/>
      <c r="T198" s="6"/>
      <c r="U198" s="6"/>
      <c r="V198" s="6"/>
      <c r="W198" s="6"/>
      <c r="X198" s="6"/>
      <c r="Y198" s="6"/>
      <c r="Z198" s="6"/>
    </row>
    <row r="199" spans="1:26" ht="12.75" customHeight="1">
      <c r="A199" s="177">
        <v>1920</v>
      </c>
      <c r="B199" s="235" t="s">
        <v>342</v>
      </c>
      <c r="C199" s="249">
        <v>15002289.92</v>
      </c>
      <c r="D199" s="250">
        <v>413526.4106</v>
      </c>
      <c r="E199" s="251">
        <v>3399951.57</v>
      </c>
      <c r="F199" s="251">
        <v>0</v>
      </c>
      <c r="G199" s="239">
        <f t="shared" si="18"/>
        <v>16288739.294400001</v>
      </c>
      <c r="H199" s="252">
        <v>5.074967</v>
      </c>
      <c r="I199" s="247">
        <f t="shared" si="19"/>
        <v>0.19704561625720915</v>
      </c>
      <c r="J199" s="242">
        <f t="shared" si="20"/>
        <v>3209624.6723180665</v>
      </c>
      <c r="K199" s="248">
        <v>3283548.98</v>
      </c>
      <c r="L199" s="253">
        <f t="shared" si="21"/>
        <v>73924.307681933511</v>
      </c>
      <c r="M199" s="6"/>
      <c r="N199" s="6"/>
      <c r="O199" s="6"/>
      <c r="P199" s="6"/>
      <c r="Q199" s="6"/>
      <c r="R199" s="6"/>
      <c r="S199" s="6"/>
      <c r="T199" s="6"/>
      <c r="U199" s="6"/>
      <c r="V199" s="6"/>
      <c r="W199" s="6"/>
      <c r="X199" s="6"/>
      <c r="Y199" s="6"/>
      <c r="Z199" s="6"/>
    </row>
    <row r="200" spans="1:26" ht="12.75" customHeight="1">
      <c r="A200" s="177">
        <v>1930</v>
      </c>
      <c r="B200" s="235" t="s">
        <v>343</v>
      </c>
      <c r="C200" s="249">
        <v>40794178.539999999</v>
      </c>
      <c r="D200" s="250">
        <v>126608.9518</v>
      </c>
      <c r="E200" s="251">
        <v>3014122.25</v>
      </c>
      <c r="F200" s="251">
        <v>76998</v>
      </c>
      <c r="G200" s="239">
        <f t="shared" si="18"/>
        <v>42097632.713199995</v>
      </c>
      <c r="H200" s="252">
        <v>8.5560109999999998</v>
      </c>
      <c r="I200" s="247">
        <f t="shared" si="19"/>
        <v>0.11687689508580576</v>
      </c>
      <c r="J200" s="242">
        <f t="shared" si="20"/>
        <v>4920240.6019814601</v>
      </c>
      <c r="K200" s="248">
        <v>4869088.3499999996</v>
      </c>
      <c r="L200" s="253">
        <f t="shared" si="21"/>
        <v>-51152.251981460489</v>
      </c>
      <c r="M200" s="6"/>
      <c r="N200" s="6"/>
      <c r="O200" s="6"/>
      <c r="P200" s="6"/>
      <c r="Q200" s="6"/>
      <c r="R200" s="6"/>
      <c r="S200" s="6"/>
      <c r="T200" s="6"/>
      <c r="U200" s="6"/>
      <c r="V200" s="6"/>
      <c r="W200" s="6"/>
      <c r="X200" s="6"/>
      <c r="Y200" s="6"/>
      <c r="Z200" s="6"/>
    </row>
    <row r="201" spans="1:26" ht="12.75" customHeight="1">
      <c r="A201" s="177">
        <v>1935</v>
      </c>
      <c r="B201" s="235" t="s">
        <v>344</v>
      </c>
      <c r="C201" s="249">
        <v>64515.42</v>
      </c>
      <c r="D201" s="250">
        <v>28440.410100000001</v>
      </c>
      <c r="E201" s="251">
        <v>0</v>
      </c>
      <c r="F201" s="251">
        <v>0</v>
      </c>
      <c r="G201" s="239">
        <f t="shared" si="18"/>
        <v>36075.009899999997</v>
      </c>
      <c r="H201" s="252">
        <v>0.89025399999999999</v>
      </c>
      <c r="I201" s="247">
        <f t="shared" si="19"/>
        <v>1.1232749305254455</v>
      </c>
      <c r="J201" s="242">
        <f t="shared" si="20"/>
        <v>40522.15423912726</v>
      </c>
      <c r="K201" s="248">
        <v>41394.89</v>
      </c>
      <c r="L201" s="253">
        <f t="shared" si="21"/>
        <v>872.73576087273977</v>
      </c>
      <c r="M201" s="6"/>
      <c r="N201" s="6"/>
      <c r="O201" s="6"/>
      <c r="P201" s="6"/>
      <c r="Q201" s="6"/>
      <c r="R201" s="6"/>
      <c r="S201" s="6"/>
      <c r="T201" s="6"/>
      <c r="U201" s="6"/>
      <c r="V201" s="6"/>
      <c r="W201" s="6"/>
      <c r="X201" s="6"/>
      <c r="Y201" s="6"/>
      <c r="Z201" s="6"/>
    </row>
    <row r="202" spans="1:26" ht="12.75" customHeight="1">
      <c r="A202" s="177">
        <v>1940</v>
      </c>
      <c r="B202" s="235" t="s">
        <v>345</v>
      </c>
      <c r="C202" s="249">
        <v>3430899.04</v>
      </c>
      <c r="D202" s="250">
        <v>19205.157999999999</v>
      </c>
      <c r="E202" s="251">
        <v>882328.51</v>
      </c>
      <c r="F202" s="251">
        <v>0</v>
      </c>
      <c r="G202" s="239">
        <f t="shared" si="18"/>
        <v>3852858.1370000001</v>
      </c>
      <c r="H202" s="252">
        <v>6.2219740000000003</v>
      </c>
      <c r="I202" s="247">
        <f t="shared" si="19"/>
        <v>0.16072069732210387</v>
      </c>
      <c r="J202" s="242">
        <f t="shared" si="20"/>
        <v>619234.04646178207</v>
      </c>
      <c r="K202" s="248">
        <v>625847.13</v>
      </c>
      <c r="L202" s="253">
        <f t="shared" si="21"/>
        <v>6613.0835382179357</v>
      </c>
      <c r="M202" s="6"/>
      <c r="N202" s="6"/>
      <c r="O202" s="6"/>
      <c r="P202" s="6"/>
      <c r="Q202" s="6"/>
      <c r="R202" s="6"/>
      <c r="S202" s="6"/>
      <c r="T202" s="6"/>
      <c r="U202" s="6"/>
      <c r="V202" s="6"/>
      <c r="W202" s="6"/>
      <c r="X202" s="6"/>
      <c r="Y202" s="6"/>
      <c r="Z202" s="6"/>
    </row>
    <row r="203" spans="1:26" ht="12.75" customHeight="1">
      <c r="A203" s="177">
        <v>1945</v>
      </c>
      <c r="B203" s="235" t="s">
        <v>346</v>
      </c>
      <c r="C203" s="249">
        <v>112500</v>
      </c>
      <c r="D203" s="250">
        <v>0</v>
      </c>
      <c r="E203" s="251">
        <v>0</v>
      </c>
      <c r="F203" s="251">
        <v>0</v>
      </c>
      <c r="G203" s="239">
        <f t="shared" si="18"/>
        <v>112500</v>
      </c>
      <c r="H203" s="252">
        <v>7.5</v>
      </c>
      <c r="I203" s="247">
        <f t="shared" si="19"/>
        <v>0.13333333333333333</v>
      </c>
      <c r="J203" s="242">
        <f t="shared" si="20"/>
        <v>15000</v>
      </c>
      <c r="K203" s="248">
        <v>15000</v>
      </c>
      <c r="L203" s="253">
        <f t="shared" si="21"/>
        <v>0</v>
      </c>
      <c r="M203" s="6"/>
      <c r="N203" s="6"/>
      <c r="O203" s="6"/>
      <c r="P203" s="6"/>
      <c r="Q203" s="6"/>
      <c r="R203" s="6"/>
      <c r="S203" s="6"/>
      <c r="T203" s="6"/>
      <c r="U203" s="6"/>
      <c r="V203" s="6"/>
      <c r="W203" s="6"/>
      <c r="X203" s="6"/>
      <c r="Y203" s="6"/>
      <c r="Z203" s="6"/>
    </row>
    <row r="204" spans="1:26" ht="12.75" customHeight="1">
      <c r="A204" s="177">
        <v>1950</v>
      </c>
      <c r="B204" s="235" t="s">
        <v>347</v>
      </c>
      <c r="C204" s="249">
        <v>4105989.91</v>
      </c>
      <c r="D204" s="250">
        <v>48391.238899999997</v>
      </c>
      <c r="E204" s="251">
        <v>0</v>
      </c>
      <c r="F204" s="251">
        <v>14420</v>
      </c>
      <c r="G204" s="239">
        <f t="shared" si="18"/>
        <v>4043178.6710999999</v>
      </c>
      <c r="H204" s="252">
        <v>10.253933</v>
      </c>
      <c r="I204" s="247">
        <f t="shared" si="19"/>
        <v>9.7523555108074145E-2</v>
      </c>
      <c r="J204" s="242">
        <f t="shared" si="20"/>
        <v>394305.15794281079</v>
      </c>
      <c r="K204" s="248">
        <v>392836.59</v>
      </c>
      <c r="L204" s="253">
        <f t="shared" si="21"/>
        <v>-1468.5679428107687</v>
      </c>
      <c r="M204" s="6"/>
      <c r="N204" s="6"/>
      <c r="O204" s="6"/>
      <c r="P204" s="6"/>
      <c r="Q204" s="6"/>
      <c r="R204" s="6"/>
      <c r="S204" s="6"/>
      <c r="T204" s="6"/>
      <c r="U204" s="6"/>
      <c r="V204" s="6"/>
      <c r="W204" s="6"/>
      <c r="X204" s="6"/>
      <c r="Y204" s="6"/>
      <c r="Z204" s="6"/>
    </row>
    <row r="205" spans="1:26" ht="12.75" customHeight="1">
      <c r="A205" s="177">
        <v>1955</v>
      </c>
      <c r="B205" s="235" t="s">
        <v>348</v>
      </c>
      <c r="C205" s="249">
        <v>10756801.050000001</v>
      </c>
      <c r="D205" s="250">
        <v>22094.804700000001</v>
      </c>
      <c r="E205" s="251">
        <v>4169135.42</v>
      </c>
      <c r="F205" s="251">
        <v>0</v>
      </c>
      <c r="G205" s="239">
        <f t="shared" si="18"/>
        <v>12819273.9553</v>
      </c>
      <c r="H205" s="252">
        <v>13.775828000000001</v>
      </c>
      <c r="I205" s="247">
        <f t="shared" si="19"/>
        <v>7.259091794700108E-2</v>
      </c>
      <c r="J205" s="242">
        <f t="shared" si="20"/>
        <v>930562.86382931017</v>
      </c>
      <c r="K205" s="248">
        <v>930645.67</v>
      </c>
      <c r="L205" s="253">
        <f t="shared" si="21"/>
        <v>82.806170689873397</v>
      </c>
      <c r="M205" s="6"/>
      <c r="N205" s="6"/>
      <c r="O205" s="6"/>
      <c r="P205" s="6"/>
      <c r="Q205" s="6"/>
      <c r="R205" s="6"/>
      <c r="S205" s="6"/>
      <c r="T205" s="6"/>
      <c r="U205" s="6"/>
      <c r="V205" s="6"/>
      <c r="W205" s="6"/>
      <c r="X205" s="6"/>
      <c r="Y205" s="6"/>
      <c r="Z205" s="6"/>
    </row>
    <row r="206" spans="1:26" ht="12.75" customHeight="1">
      <c r="A206" s="177">
        <v>1955</v>
      </c>
      <c r="B206" s="235" t="s">
        <v>349</v>
      </c>
      <c r="C206" s="254"/>
      <c r="D206" s="204"/>
      <c r="E206" s="255"/>
      <c r="F206" s="255"/>
      <c r="G206" s="239">
        <f t="shared" si="18"/>
        <v>0</v>
      </c>
      <c r="H206" s="252">
        <v>13.775828000000001</v>
      </c>
      <c r="I206" s="247">
        <f t="shared" si="19"/>
        <v>7.259091794700108E-2</v>
      </c>
      <c r="J206" s="242">
        <f t="shared" si="20"/>
        <v>0</v>
      </c>
      <c r="K206" s="203"/>
      <c r="L206" s="253">
        <f t="shared" si="21"/>
        <v>0</v>
      </c>
      <c r="M206" s="6"/>
      <c r="N206" s="6"/>
      <c r="O206" s="6"/>
      <c r="P206" s="6"/>
      <c r="Q206" s="6"/>
      <c r="R206" s="6"/>
      <c r="S206" s="6"/>
      <c r="T206" s="6"/>
      <c r="U206" s="6"/>
      <c r="V206" s="6"/>
      <c r="W206" s="6"/>
      <c r="X206" s="6"/>
      <c r="Y206" s="6"/>
      <c r="Z206" s="6"/>
    </row>
    <row r="207" spans="1:26" ht="12.75" customHeight="1">
      <c r="A207" s="177">
        <v>1960</v>
      </c>
      <c r="B207" s="235" t="s">
        <v>350</v>
      </c>
      <c r="C207" s="249">
        <v>361990.23</v>
      </c>
      <c r="D207" s="250">
        <v>204.714</v>
      </c>
      <c r="E207" s="251">
        <v>0</v>
      </c>
      <c r="F207" s="251">
        <v>0</v>
      </c>
      <c r="G207" s="239">
        <f t="shared" si="18"/>
        <v>361785.516</v>
      </c>
      <c r="H207" s="252">
        <v>7.3036890000000003</v>
      </c>
      <c r="I207" s="247">
        <f t="shared" si="19"/>
        <v>0.13691711133921503</v>
      </c>
      <c r="J207" s="242">
        <f t="shared" si="20"/>
        <v>49534.627775087356</v>
      </c>
      <c r="K207" s="248">
        <v>49535.79</v>
      </c>
      <c r="L207" s="253">
        <f t="shared" si="21"/>
        <v>1.1622249126448878</v>
      </c>
      <c r="M207" s="6"/>
      <c r="N207" s="6"/>
      <c r="O207" s="6"/>
      <c r="P207" s="6"/>
      <c r="Q207" s="6"/>
      <c r="R207" s="6"/>
      <c r="S207" s="6"/>
      <c r="T207" s="6"/>
      <c r="U207" s="6"/>
      <c r="V207" s="6"/>
      <c r="W207" s="6"/>
      <c r="X207" s="6"/>
      <c r="Y207" s="6"/>
      <c r="Z207" s="6"/>
    </row>
    <row r="208" spans="1:26" ht="12.75" customHeight="1">
      <c r="A208" s="177">
        <v>1970</v>
      </c>
      <c r="B208" s="257" t="s">
        <v>351</v>
      </c>
      <c r="C208" s="249">
        <v>0</v>
      </c>
      <c r="D208" s="250">
        <v>0</v>
      </c>
      <c r="E208" s="251">
        <v>0</v>
      </c>
      <c r="F208" s="251">
        <v>0</v>
      </c>
      <c r="G208" s="239">
        <f t="shared" si="18"/>
        <v>0</v>
      </c>
      <c r="H208" s="252">
        <v>0</v>
      </c>
      <c r="I208" s="247">
        <f t="shared" si="19"/>
        <v>0</v>
      </c>
      <c r="J208" s="242">
        <f t="shared" si="20"/>
        <v>0</v>
      </c>
      <c r="K208" s="248">
        <v>0</v>
      </c>
      <c r="L208" s="253">
        <f t="shared" si="21"/>
        <v>0</v>
      </c>
      <c r="M208" s="6"/>
      <c r="N208" s="6"/>
      <c r="O208" s="6"/>
      <c r="P208" s="6"/>
      <c r="Q208" s="6"/>
      <c r="R208" s="6"/>
      <c r="S208" s="6"/>
      <c r="T208" s="6"/>
      <c r="U208" s="6"/>
      <c r="V208" s="6"/>
      <c r="W208" s="6"/>
      <c r="X208" s="6"/>
      <c r="Y208" s="6"/>
      <c r="Z208" s="6"/>
    </row>
    <row r="209" spans="1:26" ht="12.75" customHeight="1">
      <c r="A209" s="177">
        <v>1975</v>
      </c>
      <c r="B209" s="235" t="s">
        <v>352</v>
      </c>
      <c r="C209" s="249">
        <v>0</v>
      </c>
      <c r="D209" s="250">
        <v>0</v>
      </c>
      <c r="E209" s="251">
        <v>0</v>
      </c>
      <c r="F209" s="251">
        <v>0</v>
      </c>
      <c r="G209" s="239">
        <f t="shared" si="18"/>
        <v>0</v>
      </c>
      <c r="H209" s="252">
        <v>0</v>
      </c>
      <c r="I209" s="247">
        <f t="shared" si="19"/>
        <v>0</v>
      </c>
      <c r="J209" s="242">
        <f t="shared" si="20"/>
        <v>0</v>
      </c>
      <c r="K209" s="248">
        <v>0</v>
      </c>
      <c r="L209" s="253">
        <f t="shared" si="21"/>
        <v>0</v>
      </c>
      <c r="M209" s="6"/>
      <c r="N209" s="6"/>
      <c r="O209" s="6"/>
      <c r="P209" s="6"/>
      <c r="Q209" s="6"/>
      <c r="R209" s="6"/>
      <c r="S209" s="6"/>
      <c r="T209" s="6"/>
      <c r="U209" s="6"/>
      <c r="V209" s="6"/>
      <c r="W209" s="6"/>
      <c r="X209" s="6"/>
      <c r="Y209" s="6"/>
      <c r="Z209" s="6"/>
    </row>
    <row r="210" spans="1:26" ht="12.75" customHeight="1">
      <c r="A210" s="177">
        <v>1980</v>
      </c>
      <c r="B210" s="235" t="s">
        <v>353</v>
      </c>
      <c r="C210" s="249">
        <v>21309320.149999999</v>
      </c>
      <c r="D210" s="250">
        <v>16526.6738</v>
      </c>
      <c r="E210" s="251">
        <v>1868649.37</v>
      </c>
      <c r="F210" s="251">
        <v>40300</v>
      </c>
      <c r="G210" s="239">
        <f t="shared" si="18"/>
        <v>22186818.161199998</v>
      </c>
      <c r="H210" s="252">
        <v>10.325462999999999</v>
      </c>
      <c r="I210" s="247">
        <f t="shared" si="19"/>
        <v>9.6847957326465658E-2</v>
      </c>
      <c r="J210" s="242">
        <f t="shared" si="20"/>
        <v>2148748.0184859508</v>
      </c>
      <c r="K210" s="248">
        <v>2150787.35</v>
      </c>
      <c r="L210" s="253">
        <f t="shared" si="21"/>
        <v>2039.3315140493214</v>
      </c>
      <c r="M210" s="6"/>
      <c r="N210" s="6"/>
      <c r="O210" s="6"/>
      <c r="P210" s="6"/>
      <c r="Q210" s="6"/>
      <c r="R210" s="6"/>
      <c r="S210" s="6"/>
      <c r="T210" s="6"/>
      <c r="U210" s="6"/>
      <c r="V210" s="6"/>
      <c r="W210" s="6"/>
      <c r="X210" s="6"/>
      <c r="Y210" s="6"/>
      <c r="Z210" s="6"/>
    </row>
    <row r="211" spans="1:26" ht="12.75" customHeight="1">
      <c r="A211" s="177">
        <v>1985</v>
      </c>
      <c r="B211" s="235" t="s">
        <v>354</v>
      </c>
      <c r="C211" s="249">
        <v>0</v>
      </c>
      <c r="D211" s="250">
        <v>0</v>
      </c>
      <c r="E211" s="251">
        <v>0</v>
      </c>
      <c r="F211" s="251">
        <v>0</v>
      </c>
      <c r="G211" s="239">
        <f t="shared" si="18"/>
        <v>0</v>
      </c>
      <c r="H211" s="252">
        <v>0</v>
      </c>
      <c r="I211" s="247">
        <f t="shared" si="19"/>
        <v>0</v>
      </c>
      <c r="J211" s="242">
        <f t="shared" si="20"/>
        <v>0</v>
      </c>
      <c r="K211" s="248">
        <v>0</v>
      </c>
      <c r="L211" s="253">
        <f t="shared" si="21"/>
        <v>0</v>
      </c>
      <c r="M211" s="6"/>
      <c r="N211" s="6"/>
      <c r="O211" s="6"/>
      <c r="P211" s="6"/>
      <c r="Q211" s="6"/>
      <c r="R211" s="6"/>
      <c r="S211" s="6"/>
      <c r="T211" s="6"/>
      <c r="U211" s="6"/>
      <c r="V211" s="6"/>
      <c r="W211" s="6"/>
      <c r="X211" s="6"/>
      <c r="Y211" s="6"/>
      <c r="Z211" s="6"/>
    </row>
    <row r="212" spans="1:26" ht="12.75" customHeight="1">
      <c r="A212" s="177">
        <v>1990</v>
      </c>
      <c r="B212" s="258" t="s">
        <v>355</v>
      </c>
      <c r="C212" s="249">
        <v>0</v>
      </c>
      <c r="D212" s="250">
        <v>0</v>
      </c>
      <c r="E212" s="251">
        <v>0</v>
      </c>
      <c r="F212" s="251">
        <v>0</v>
      </c>
      <c r="G212" s="239">
        <f t="shared" si="18"/>
        <v>0</v>
      </c>
      <c r="H212" s="252">
        <v>0</v>
      </c>
      <c r="I212" s="247">
        <f t="shared" si="19"/>
        <v>0</v>
      </c>
      <c r="J212" s="242">
        <f t="shared" si="20"/>
        <v>0</v>
      </c>
      <c r="K212" s="248">
        <v>0</v>
      </c>
      <c r="L212" s="253">
        <f t="shared" si="21"/>
        <v>0</v>
      </c>
      <c r="M212" s="6"/>
      <c r="N212" s="6"/>
      <c r="O212" s="6"/>
      <c r="P212" s="6"/>
      <c r="Q212" s="6"/>
      <c r="R212" s="6"/>
      <c r="S212" s="6"/>
      <c r="T212" s="6"/>
      <c r="U212" s="6"/>
      <c r="V212" s="6"/>
      <c r="W212" s="6"/>
      <c r="X212" s="6"/>
      <c r="Y212" s="6"/>
      <c r="Z212" s="6"/>
    </row>
    <row r="213" spans="1:26" ht="12.75" customHeight="1">
      <c r="A213" s="177">
        <v>1995</v>
      </c>
      <c r="B213" s="235" t="s">
        <v>356</v>
      </c>
      <c r="C213" s="249">
        <v>0</v>
      </c>
      <c r="D213" s="250">
        <v>0</v>
      </c>
      <c r="E213" s="251">
        <v>0</v>
      </c>
      <c r="F213" s="251">
        <v>0</v>
      </c>
      <c r="G213" s="239">
        <f t="shared" si="18"/>
        <v>0</v>
      </c>
      <c r="H213" s="252">
        <v>0</v>
      </c>
      <c r="I213" s="259">
        <f t="shared" si="19"/>
        <v>0</v>
      </c>
      <c r="J213" s="260">
        <f t="shared" si="20"/>
        <v>0</v>
      </c>
      <c r="K213" s="248">
        <v>0</v>
      </c>
      <c r="L213" s="253">
        <f t="shared" si="21"/>
        <v>0</v>
      </c>
      <c r="M213" s="6"/>
      <c r="N213" s="6"/>
      <c r="O213" s="6"/>
      <c r="P213" s="6"/>
      <c r="Q213" s="6"/>
      <c r="R213" s="6"/>
      <c r="S213" s="6"/>
      <c r="T213" s="6"/>
      <c r="U213" s="6"/>
      <c r="V213" s="6"/>
      <c r="W213" s="6"/>
      <c r="X213" s="6"/>
      <c r="Y213" s="6"/>
      <c r="Z213" s="6"/>
    </row>
    <row r="214" spans="1:26" ht="12.75" customHeight="1">
      <c r="A214" s="177">
        <v>2440</v>
      </c>
      <c r="B214" s="202" t="s">
        <v>367</v>
      </c>
      <c r="C214" s="249">
        <v>-519800487.13</v>
      </c>
      <c r="D214" s="250">
        <v>-16494.8334</v>
      </c>
      <c r="E214" s="251">
        <v>-47452459.189999998</v>
      </c>
      <c r="F214" s="251">
        <v>0</v>
      </c>
      <c r="G214" s="239">
        <f t="shared" si="18"/>
        <v>-543510221.89160001</v>
      </c>
      <c r="H214" s="252">
        <v>30.212717000000001</v>
      </c>
      <c r="I214" s="259">
        <f t="shared" si="19"/>
        <v>3.3098645183086313E-2</v>
      </c>
      <c r="J214" s="260">
        <f t="shared" si="20"/>
        <v>-17989451.98777058</v>
      </c>
      <c r="K214" s="248">
        <v>-17993670.170000002</v>
      </c>
      <c r="L214" s="253">
        <f t="shared" si="21"/>
        <v>-4218.1822294220328</v>
      </c>
      <c r="M214" s="134"/>
      <c r="N214" s="6"/>
      <c r="O214" s="6"/>
      <c r="P214" s="6"/>
      <c r="Q214" s="6"/>
      <c r="R214" s="6"/>
      <c r="S214" s="6"/>
      <c r="T214" s="6"/>
      <c r="U214" s="6"/>
      <c r="V214" s="6"/>
      <c r="W214" s="6"/>
      <c r="X214" s="6"/>
      <c r="Y214" s="6"/>
      <c r="Z214" s="6"/>
    </row>
    <row r="215" spans="1:26" ht="12.75" customHeight="1">
      <c r="A215" s="177">
        <v>2005</v>
      </c>
      <c r="B215" s="235" t="s">
        <v>534</v>
      </c>
      <c r="C215" s="263">
        <v>0</v>
      </c>
      <c r="D215" s="264">
        <v>0</v>
      </c>
      <c r="E215" s="265">
        <v>0</v>
      </c>
      <c r="F215" s="265">
        <v>0</v>
      </c>
      <c r="G215" s="239">
        <f t="shared" si="18"/>
        <v>0</v>
      </c>
      <c r="H215" s="266">
        <v>0</v>
      </c>
      <c r="I215" s="267">
        <f t="shared" si="19"/>
        <v>0</v>
      </c>
      <c r="J215" s="268">
        <f t="shared" si="20"/>
        <v>0</v>
      </c>
      <c r="K215" s="269">
        <v>0</v>
      </c>
      <c r="L215" s="270">
        <f t="shared" si="21"/>
        <v>0</v>
      </c>
      <c r="M215" s="6"/>
      <c r="N215" s="6"/>
      <c r="O215" s="6"/>
      <c r="P215" s="6"/>
      <c r="Q215" s="6"/>
      <c r="R215" s="6"/>
      <c r="S215" s="6"/>
      <c r="T215" s="6"/>
      <c r="U215" s="6"/>
      <c r="V215" s="6"/>
      <c r="W215" s="6"/>
      <c r="X215" s="6"/>
      <c r="Y215" s="6"/>
      <c r="Z215" s="6"/>
    </row>
    <row r="216" spans="1:26" ht="12.75" customHeight="1">
      <c r="A216" s="278"/>
      <c r="B216" s="279" t="s">
        <v>144</v>
      </c>
      <c r="C216" s="273">
        <f t="shared" ref="C216:F216" si="22">SUM(C175:C215)</f>
        <v>1974966043.6199999</v>
      </c>
      <c r="D216" s="273">
        <f t="shared" si="22"/>
        <v>1457142.8869</v>
      </c>
      <c r="E216" s="273">
        <f t="shared" si="22"/>
        <v>223182815.35999995</v>
      </c>
      <c r="F216" s="273">
        <f t="shared" si="22"/>
        <v>2020623</v>
      </c>
      <c r="G216" s="273">
        <f>SUM(G176:G215)</f>
        <v>1953234967.1731005</v>
      </c>
      <c r="H216" s="273">
        <f>SUM(H175:H215)</f>
        <v>517.29257300000017</v>
      </c>
      <c r="I216" s="274"/>
      <c r="J216" s="273">
        <f t="shared" ref="J216:L216" si="23">SUM(J175:J215)</f>
        <v>89912706.877342522</v>
      </c>
      <c r="K216" s="273">
        <f t="shared" si="23"/>
        <v>89657873.649999991</v>
      </c>
      <c r="L216" s="275">
        <f t="shared" si="23"/>
        <v>-254833.22734253568</v>
      </c>
      <c r="M216" s="6"/>
      <c r="N216" s="6"/>
      <c r="O216" s="6"/>
      <c r="P216" s="6"/>
      <c r="Q216" s="6"/>
      <c r="R216" s="6"/>
      <c r="S216" s="6"/>
      <c r="T216" s="6"/>
      <c r="U216" s="6"/>
      <c r="V216" s="6"/>
      <c r="W216" s="6"/>
      <c r="X216" s="6"/>
      <c r="Y216" s="6"/>
      <c r="Z216" s="6"/>
    </row>
    <row r="217" spans="1:26" ht="12.75" customHeight="1">
      <c r="A217" s="6"/>
      <c r="B217" s="31" t="s">
        <v>535</v>
      </c>
      <c r="C217" s="214">
        <f>C216-'App.2-BA_Fixed Asset Cont_26-30'!D280-'App.2-BA_Fixed Asset Cont_26-30'!J280</f>
        <v>-0.51000082492828369</v>
      </c>
      <c r="D217" s="6"/>
      <c r="E217" s="214">
        <f>E216-'App.2-BA_Fixed Asset Cont_26-30'!E280</f>
        <v>0</v>
      </c>
      <c r="F217" s="214">
        <f>F216+'App.2-BA_Fixed Asset Cont_26-30'!F280+'App.2-BA_Fixed Asset Cont_26-30'!L280</f>
        <v>0</v>
      </c>
      <c r="G217" s="6"/>
      <c r="H217" s="6"/>
      <c r="I217" s="6"/>
      <c r="J217" s="6"/>
      <c r="K217" s="214">
        <f>K216+'App.2-BA_Fixed Asset Cont_26-30'!K280</f>
        <v>0</v>
      </c>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8" customHeight="1">
      <c r="A219" s="85"/>
      <c r="B219" s="85"/>
      <c r="C219" s="85"/>
      <c r="D219" s="85"/>
      <c r="E219" s="35" t="s">
        <v>508</v>
      </c>
      <c r="F219" s="277">
        <f>F170+1</f>
        <v>2030</v>
      </c>
      <c r="G219" s="85"/>
      <c r="H219" s="85"/>
      <c r="I219" s="85"/>
      <c r="J219" s="85"/>
      <c r="K219" s="85"/>
      <c r="L219" s="6"/>
      <c r="M219" s="6"/>
      <c r="N219" s="6"/>
      <c r="O219" s="6"/>
      <c r="P219" s="6"/>
      <c r="Q219" s="6"/>
      <c r="R219" s="6"/>
      <c r="S219" s="6"/>
      <c r="T219" s="6"/>
      <c r="U219" s="6"/>
      <c r="V219" s="6"/>
      <c r="W219" s="6"/>
      <c r="X219" s="6"/>
      <c r="Y219" s="6"/>
      <c r="Z219" s="6"/>
    </row>
    <row r="220" spans="1:26" ht="12.75" customHeight="1">
      <c r="A220" s="220"/>
      <c r="B220" s="220"/>
      <c r="C220" s="220"/>
      <c r="D220" s="220"/>
      <c r="E220" s="220"/>
      <c r="F220" s="220"/>
      <c r="G220" s="220"/>
      <c r="H220" s="220"/>
      <c r="I220" s="220"/>
      <c r="J220" s="220"/>
      <c r="K220" s="220"/>
      <c r="L220" s="6"/>
      <c r="M220" s="6"/>
      <c r="N220" s="6"/>
      <c r="O220" s="6"/>
      <c r="P220" s="6"/>
      <c r="Q220" s="6">
        <v>2017</v>
      </c>
      <c r="R220" s="6"/>
      <c r="S220" s="6"/>
      <c r="T220" s="6"/>
      <c r="U220" s="6"/>
      <c r="V220" s="6"/>
      <c r="W220" s="6"/>
      <c r="X220" s="6"/>
      <c r="Y220" s="6"/>
      <c r="Z220" s="6"/>
    </row>
    <row r="221" spans="1:26" ht="18.75" customHeight="1">
      <c r="A221" s="85"/>
      <c r="B221" s="85"/>
      <c r="C221" s="688" t="s">
        <v>509</v>
      </c>
      <c r="D221" s="689"/>
      <c r="E221" s="689"/>
      <c r="F221" s="689"/>
      <c r="G221" s="690" t="s">
        <v>510</v>
      </c>
      <c r="H221" s="691"/>
      <c r="I221" s="221" t="s">
        <v>511</v>
      </c>
      <c r="J221" s="85"/>
      <c r="K221" s="85"/>
      <c r="L221" s="6"/>
      <c r="M221" s="6"/>
      <c r="N221" s="6"/>
      <c r="O221" s="6"/>
      <c r="P221" s="6"/>
      <c r="Q221" s="6">
        <v>2018</v>
      </c>
      <c r="R221" s="6"/>
      <c r="S221" s="6"/>
      <c r="T221" s="6"/>
      <c r="U221" s="6"/>
      <c r="V221" s="6"/>
      <c r="W221" s="6"/>
      <c r="X221" s="6"/>
      <c r="Y221" s="6"/>
      <c r="Z221" s="6"/>
    </row>
    <row r="222" spans="1:26" ht="63.75" customHeight="1">
      <c r="A222" s="692" t="s">
        <v>512</v>
      </c>
      <c r="B222" s="694" t="s">
        <v>513</v>
      </c>
      <c r="C222" s="222" t="s">
        <v>514</v>
      </c>
      <c r="D222" s="223" t="s">
        <v>548</v>
      </c>
      <c r="E222" s="224" t="s">
        <v>516</v>
      </c>
      <c r="F222" s="225" t="s">
        <v>517</v>
      </c>
      <c r="G222" s="225" t="s">
        <v>518</v>
      </c>
      <c r="H222" s="222" t="s">
        <v>549</v>
      </c>
      <c r="I222" s="226" t="s">
        <v>520</v>
      </c>
      <c r="J222" s="227" t="s">
        <v>550</v>
      </c>
      <c r="K222" s="224" t="s">
        <v>522</v>
      </c>
      <c r="L222" s="226" t="s">
        <v>551</v>
      </c>
      <c r="M222" s="6"/>
      <c r="N222" s="6"/>
      <c r="O222" s="6"/>
      <c r="P222" s="6"/>
      <c r="Q222" s="6"/>
      <c r="R222" s="6"/>
      <c r="S222" s="6"/>
      <c r="T222" s="6"/>
      <c r="U222" s="6"/>
      <c r="V222" s="6"/>
      <c r="W222" s="6"/>
      <c r="X222" s="6"/>
      <c r="Y222" s="6"/>
      <c r="Z222" s="6"/>
    </row>
    <row r="223" spans="1:26" ht="12.75" customHeight="1">
      <c r="A223" s="693"/>
      <c r="B223" s="695"/>
      <c r="C223" s="228" t="s">
        <v>524</v>
      </c>
      <c r="D223" s="229" t="s">
        <v>525</v>
      </c>
      <c r="E223" s="230" t="s">
        <v>526</v>
      </c>
      <c r="F223" s="230" t="s">
        <v>527</v>
      </c>
      <c r="G223" s="231" t="s">
        <v>528</v>
      </c>
      <c r="H223" s="232" t="s">
        <v>529</v>
      </c>
      <c r="I223" s="230" t="s">
        <v>530</v>
      </c>
      <c r="J223" s="228" t="s">
        <v>531</v>
      </c>
      <c r="K223" s="233" t="s">
        <v>532</v>
      </c>
      <c r="L223" s="231" t="s">
        <v>533</v>
      </c>
      <c r="M223" s="6"/>
      <c r="N223" s="6"/>
      <c r="O223" s="6"/>
      <c r="P223" s="6"/>
      <c r="Q223" s="6"/>
      <c r="R223" s="6"/>
      <c r="S223" s="6"/>
      <c r="T223" s="6"/>
      <c r="U223" s="6"/>
      <c r="V223" s="6"/>
      <c r="W223" s="6"/>
      <c r="X223" s="6"/>
      <c r="Y223" s="6"/>
      <c r="Z223" s="6"/>
    </row>
    <row r="224" spans="1:26" ht="12.75" customHeight="1">
      <c r="A224" s="234">
        <v>1609</v>
      </c>
      <c r="B224" s="235" t="s">
        <v>319</v>
      </c>
      <c r="C224" s="236">
        <v>139546655.28999999</v>
      </c>
      <c r="D224" s="237">
        <v>0</v>
      </c>
      <c r="E224" s="237">
        <v>1024147.55</v>
      </c>
      <c r="F224" s="238">
        <v>0</v>
      </c>
      <c r="G224" s="239">
        <f t="shared" ref="G224:G264" si="24">C224-D224+(E224*0.5)-F224</f>
        <v>140058729.065</v>
      </c>
      <c r="H224" s="240">
        <v>38.450110000000002</v>
      </c>
      <c r="I224" s="241">
        <f t="shared" ref="I224:I264" si="25">IF(H224=0,0,1/H224)</f>
        <v>2.6007727936278983E-2</v>
      </c>
      <c r="J224" s="242">
        <f t="shared" ref="J224:J264" si="26">IF(H224=0,0,+G224/H224)</f>
        <v>3642609.3206235296</v>
      </c>
      <c r="K224" s="243">
        <v>3636093.39</v>
      </c>
      <c r="L224" s="244">
        <f t="shared" ref="L224:L264" si="27">IF(ISERROR(+K224-J224), 0, +K224-J224)</f>
        <v>-6515.9306235294789</v>
      </c>
      <c r="M224" s="134"/>
      <c r="N224" s="6"/>
      <c r="O224" s="6"/>
      <c r="P224" s="6"/>
      <c r="Q224" s="6"/>
      <c r="R224" s="6"/>
      <c r="S224" s="6"/>
      <c r="T224" s="6"/>
      <c r="U224" s="6"/>
      <c r="V224" s="6"/>
      <c r="W224" s="6"/>
      <c r="X224" s="6"/>
      <c r="Y224" s="6"/>
      <c r="Z224" s="6"/>
    </row>
    <row r="225" spans="1:26" ht="12.75" customHeight="1">
      <c r="A225" s="245">
        <v>1611</v>
      </c>
      <c r="B225" s="246" t="s">
        <v>320</v>
      </c>
      <c r="C225" s="236">
        <v>28792874.73</v>
      </c>
      <c r="D225" s="237">
        <v>329032.54100000003</v>
      </c>
      <c r="E225" s="238">
        <v>5737186.6200000001</v>
      </c>
      <c r="F225" s="238">
        <v>0</v>
      </c>
      <c r="G225" s="239">
        <f t="shared" si="24"/>
        <v>31332435.498999998</v>
      </c>
      <c r="H225" s="240">
        <v>3.1285500000000002</v>
      </c>
      <c r="I225" s="247">
        <f t="shared" si="25"/>
        <v>0.31963689249013122</v>
      </c>
      <c r="J225" s="242">
        <f t="shared" si="26"/>
        <v>10015002.317047833</v>
      </c>
      <c r="K225" s="248">
        <v>10019834.220000001</v>
      </c>
      <c r="L225" s="244">
        <f t="shared" si="27"/>
        <v>4831.9029521681368</v>
      </c>
      <c r="M225" s="6"/>
      <c r="N225" s="6"/>
      <c r="O225" s="6"/>
      <c r="P225" s="6"/>
      <c r="Q225" s="6"/>
      <c r="R225" s="6"/>
      <c r="S225" s="6"/>
      <c r="T225" s="6"/>
      <c r="U225" s="6"/>
      <c r="V225" s="6"/>
      <c r="W225" s="6"/>
      <c r="X225" s="6"/>
      <c r="Y225" s="6"/>
      <c r="Z225" s="6"/>
    </row>
    <row r="226" spans="1:26" ht="12.75" customHeight="1">
      <c r="A226" s="177">
        <v>1612</v>
      </c>
      <c r="B226" s="235" t="s">
        <v>322</v>
      </c>
      <c r="C226" s="249">
        <v>2191212.23</v>
      </c>
      <c r="D226" s="250">
        <v>0</v>
      </c>
      <c r="E226" s="251">
        <v>0</v>
      </c>
      <c r="F226" s="251">
        <v>0</v>
      </c>
      <c r="G226" s="239">
        <f t="shared" si="24"/>
        <v>2191212.23</v>
      </c>
      <c r="H226" s="252">
        <v>27.696259999999999</v>
      </c>
      <c r="I226" s="247">
        <f t="shared" si="25"/>
        <v>3.6105957988551526E-2</v>
      </c>
      <c r="J226" s="242">
        <f t="shared" si="26"/>
        <v>79115.816720380302</v>
      </c>
      <c r="K226" s="248">
        <v>79124.240000000005</v>
      </c>
      <c r="L226" s="253">
        <f t="shared" si="27"/>
        <v>8.4232796197029529</v>
      </c>
      <c r="M226" s="6"/>
      <c r="N226" s="6"/>
      <c r="O226" s="6"/>
      <c r="P226" s="6"/>
      <c r="Q226" s="6"/>
      <c r="R226" s="6"/>
      <c r="S226" s="6"/>
      <c r="T226" s="6"/>
      <c r="U226" s="6"/>
      <c r="V226" s="6"/>
      <c r="W226" s="6"/>
      <c r="X226" s="6"/>
      <c r="Y226" s="6"/>
      <c r="Z226" s="6"/>
    </row>
    <row r="227" spans="1:26" ht="12.75" customHeight="1">
      <c r="A227" s="177">
        <v>1805</v>
      </c>
      <c r="B227" s="235" t="s">
        <v>323</v>
      </c>
      <c r="C227" s="249">
        <v>24129142.739999998</v>
      </c>
      <c r="D227" s="250">
        <v>0</v>
      </c>
      <c r="E227" s="251">
        <v>1216801.95</v>
      </c>
      <c r="F227" s="251">
        <v>0</v>
      </c>
      <c r="G227" s="239">
        <f t="shared" si="24"/>
        <v>24737543.715</v>
      </c>
      <c r="H227" s="252">
        <v>0</v>
      </c>
      <c r="I227" s="247">
        <f t="shared" si="25"/>
        <v>0</v>
      </c>
      <c r="J227" s="242">
        <f t="shared" si="26"/>
        <v>0</v>
      </c>
      <c r="K227" s="248">
        <v>0</v>
      </c>
      <c r="L227" s="253">
        <f t="shared" si="27"/>
        <v>0</v>
      </c>
      <c r="M227" s="6"/>
      <c r="N227" s="6"/>
      <c r="O227" s="6"/>
      <c r="P227" s="6"/>
      <c r="Q227" s="6"/>
      <c r="R227" s="6"/>
      <c r="S227" s="6"/>
      <c r="T227" s="6"/>
      <c r="U227" s="6"/>
      <c r="V227" s="6"/>
      <c r="W227" s="6"/>
      <c r="X227" s="6"/>
      <c r="Y227" s="6"/>
      <c r="Z227" s="6"/>
    </row>
    <row r="228" spans="1:26" ht="12.75" customHeight="1">
      <c r="A228" s="177">
        <v>1808</v>
      </c>
      <c r="B228" s="235" t="s">
        <v>324</v>
      </c>
      <c r="C228" s="249">
        <v>92587464.75</v>
      </c>
      <c r="D228" s="250">
        <v>576.82560000000001</v>
      </c>
      <c r="E228" s="251">
        <v>1473559.7</v>
      </c>
      <c r="F228" s="251">
        <v>0</v>
      </c>
      <c r="G228" s="239">
        <f t="shared" si="24"/>
        <v>93323667.774399996</v>
      </c>
      <c r="H228" s="252">
        <v>39.204979999999999</v>
      </c>
      <c r="I228" s="247">
        <f t="shared" si="25"/>
        <v>2.5506963656147765E-2</v>
      </c>
      <c r="J228" s="242">
        <f t="shared" si="26"/>
        <v>2380403.4021800291</v>
      </c>
      <c r="K228" s="248">
        <v>2384435.15</v>
      </c>
      <c r="L228" s="253">
        <f t="shared" si="27"/>
        <v>4031.7478199708275</v>
      </c>
      <c r="M228" s="6"/>
      <c r="N228" s="6"/>
      <c r="O228" s="6"/>
      <c r="P228" s="6"/>
      <c r="Q228" s="6"/>
      <c r="R228" s="6"/>
      <c r="S228" s="6"/>
      <c r="T228" s="6"/>
      <c r="U228" s="6"/>
      <c r="V228" s="6"/>
      <c r="W228" s="6"/>
      <c r="X228" s="6"/>
      <c r="Y228" s="6"/>
      <c r="Z228" s="6"/>
    </row>
    <row r="229" spans="1:26" ht="12.75" customHeight="1">
      <c r="A229" s="177">
        <v>1810</v>
      </c>
      <c r="B229" s="235" t="s">
        <v>325</v>
      </c>
      <c r="C229" s="249">
        <v>0</v>
      </c>
      <c r="D229" s="250">
        <v>0</v>
      </c>
      <c r="E229" s="251">
        <v>0</v>
      </c>
      <c r="F229" s="251">
        <v>0</v>
      </c>
      <c r="G229" s="239">
        <f t="shared" si="24"/>
        <v>0</v>
      </c>
      <c r="H229" s="252">
        <v>0</v>
      </c>
      <c r="I229" s="247">
        <f t="shared" si="25"/>
        <v>0</v>
      </c>
      <c r="J229" s="242">
        <f t="shared" si="26"/>
        <v>0</v>
      </c>
      <c r="K229" s="248">
        <v>0</v>
      </c>
      <c r="L229" s="253">
        <f t="shared" si="27"/>
        <v>0</v>
      </c>
      <c r="M229" s="6"/>
      <c r="N229" s="6"/>
      <c r="O229" s="6"/>
      <c r="P229" s="6"/>
      <c r="Q229" s="6"/>
      <c r="R229" s="6"/>
      <c r="S229" s="6"/>
      <c r="T229" s="6"/>
      <c r="U229" s="6"/>
      <c r="V229" s="6"/>
      <c r="W229" s="6"/>
      <c r="X229" s="6"/>
      <c r="Y229" s="6"/>
      <c r="Z229" s="6"/>
    </row>
    <row r="230" spans="1:26" ht="12.75" customHeight="1">
      <c r="A230" s="177">
        <v>1815</v>
      </c>
      <c r="B230" s="235" t="s">
        <v>326</v>
      </c>
      <c r="C230" s="249">
        <v>281014763.02999997</v>
      </c>
      <c r="D230" s="250">
        <v>-943.78139999999996</v>
      </c>
      <c r="E230" s="251">
        <v>1023074.62</v>
      </c>
      <c r="F230" s="251">
        <v>91542</v>
      </c>
      <c r="G230" s="239">
        <f t="shared" si="24"/>
        <v>281435702.1214</v>
      </c>
      <c r="H230" s="252">
        <v>28.686360000000001</v>
      </c>
      <c r="I230" s="247">
        <f t="shared" si="25"/>
        <v>3.4859773076821178E-2</v>
      </c>
      <c r="J230" s="242">
        <f t="shared" si="26"/>
        <v>9810784.711667845</v>
      </c>
      <c r="K230" s="248">
        <v>9809664.9199999999</v>
      </c>
      <c r="L230" s="253">
        <f t="shared" si="27"/>
        <v>-1119.7916678451002</v>
      </c>
      <c r="M230" s="6"/>
      <c r="N230" s="6"/>
      <c r="O230" s="6"/>
      <c r="P230" s="6"/>
      <c r="Q230" s="6"/>
      <c r="R230" s="6"/>
      <c r="S230" s="6"/>
      <c r="T230" s="6"/>
      <c r="U230" s="6"/>
      <c r="V230" s="6"/>
      <c r="W230" s="6"/>
      <c r="X230" s="6"/>
      <c r="Y230" s="6"/>
      <c r="Z230" s="6"/>
    </row>
    <row r="231" spans="1:26" ht="12.75" customHeight="1">
      <c r="A231" s="177">
        <v>1820</v>
      </c>
      <c r="B231" s="235" t="s">
        <v>327</v>
      </c>
      <c r="C231" s="249">
        <v>132488983.37</v>
      </c>
      <c r="D231" s="250">
        <v>45326.497900000002</v>
      </c>
      <c r="E231" s="251">
        <v>10258442.76</v>
      </c>
      <c r="F231" s="251">
        <v>34193</v>
      </c>
      <c r="G231" s="239">
        <f t="shared" si="24"/>
        <v>137538685.25210002</v>
      </c>
      <c r="H231" s="252">
        <v>25.333680000000001</v>
      </c>
      <c r="I231" s="247">
        <f t="shared" si="25"/>
        <v>3.9473144051712976E-2</v>
      </c>
      <c r="J231" s="242">
        <f t="shared" si="26"/>
        <v>5429084.3356393548</v>
      </c>
      <c r="K231" s="248">
        <v>5325934.7</v>
      </c>
      <c r="L231" s="253">
        <f t="shared" si="27"/>
        <v>-103149.63563935459</v>
      </c>
      <c r="M231" s="6"/>
      <c r="N231" s="6"/>
      <c r="O231" s="6"/>
      <c r="P231" s="6"/>
      <c r="Q231" s="6"/>
      <c r="R231" s="6"/>
      <c r="S231" s="6"/>
      <c r="T231" s="6"/>
      <c r="U231" s="6"/>
      <c r="V231" s="6"/>
      <c r="W231" s="6"/>
      <c r="X231" s="6"/>
      <c r="Y231" s="6"/>
      <c r="Z231" s="6"/>
    </row>
    <row r="232" spans="1:26" ht="12.75" customHeight="1">
      <c r="A232" s="177">
        <v>1825</v>
      </c>
      <c r="B232" s="235" t="s">
        <v>328</v>
      </c>
      <c r="C232" s="249">
        <v>22541387.370000001</v>
      </c>
      <c r="D232" s="250">
        <v>0</v>
      </c>
      <c r="E232" s="251">
        <v>16751623.27</v>
      </c>
      <c r="F232" s="251">
        <v>0</v>
      </c>
      <c r="G232" s="239">
        <f t="shared" si="24"/>
        <v>30917199.005000003</v>
      </c>
      <c r="H232" s="252">
        <v>18.884350000000001</v>
      </c>
      <c r="I232" s="247">
        <f t="shared" si="25"/>
        <v>5.2953900981500553E-2</v>
      </c>
      <c r="J232" s="242">
        <f t="shared" si="26"/>
        <v>1637186.2947361176</v>
      </c>
      <c r="K232" s="248">
        <v>1637186.45</v>
      </c>
      <c r="L232" s="253">
        <f t="shared" si="27"/>
        <v>0.15526388236321509</v>
      </c>
      <c r="M232" s="6"/>
      <c r="N232" s="6"/>
      <c r="O232" s="6"/>
      <c r="P232" s="6"/>
      <c r="Q232" s="6"/>
      <c r="R232" s="6"/>
      <c r="S232" s="6"/>
      <c r="T232" s="6"/>
      <c r="U232" s="6"/>
      <c r="V232" s="6"/>
      <c r="W232" s="6"/>
      <c r="X232" s="6"/>
      <c r="Y232" s="6"/>
      <c r="Z232" s="6"/>
    </row>
    <row r="233" spans="1:26" ht="12.75" customHeight="1">
      <c r="A233" s="177">
        <v>1830</v>
      </c>
      <c r="B233" s="235" t="s">
        <v>329</v>
      </c>
      <c r="C233" s="249">
        <v>241151469.65000001</v>
      </c>
      <c r="D233" s="250">
        <v>0</v>
      </c>
      <c r="E233" s="251">
        <v>22417666.800000001</v>
      </c>
      <c r="F233" s="251">
        <v>107106</v>
      </c>
      <c r="G233" s="239">
        <f t="shared" si="24"/>
        <v>252253197.05000001</v>
      </c>
      <c r="H233" s="252">
        <v>34.004939999999998</v>
      </c>
      <c r="I233" s="247">
        <f t="shared" si="25"/>
        <v>2.9407491970284319E-2</v>
      </c>
      <c r="J233" s="242">
        <f t="shared" si="26"/>
        <v>7418133.8667264236</v>
      </c>
      <c r="K233" s="248">
        <v>7426094.7300000004</v>
      </c>
      <c r="L233" s="253">
        <f t="shared" si="27"/>
        <v>7960.8632735768333</v>
      </c>
      <c r="M233" s="6"/>
      <c r="N233" s="6"/>
      <c r="O233" s="6"/>
      <c r="P233" s="6"/>
      <c r="Q233" s="6"/>
      <c r="R233" s="6"/>
      <c r="S233" s="6"/>
      <c r="T233" s="6"/>
      <c r="U233" s="6"/>
      <c r="V233" s="6"/>
      <c r="W233" s="6"/>
      <c r="X233" s="6"/>
      <c r="Y233" s="6"/>
      <c r="Z233" s="6"/>
    </row>
    <row r="234" spans="1:26" ht="12.75" customHeight="1">
      <c r="A234" s="177">
        <v>1835</v>
      </c>
      <c r="B234" s="235" t="s">
        <v>330</v>
      </c>
      <c r="C234" s="249">
        <v>237651955.34999999</v>
      </c>
      <c r="D234" s="250">
        <v>16976.290700000001</v>
      </c>
      <c r="E234" s="251">
        <v>25772718.719999999</v>
      </c>
      <c r="F234" s="251">
        <v>4443</v>
      </c>
      <c r="G234" s="239">
        <f t="shared" si="24"/>
        <v>250516895.41930002</v>
      </c>
      <c r="H234" s="252">
        <v>32.622900000000001</v>
      </c>
      <c r="I234" s="247">
        <f t="shared" si="25"/>
        <v>3.0653314083052087E-2</v>
      </c>
      <c r="J234" s="242">
        <f t="shared" si="26"/>
        <v>7679173.0783989159</v>
      </c>
      <c r="K234" s="248">
        <v>7679379.1600000001</v>
      </c>
      <c r="L234" s="253">
        <f t="shared" si="27"/>
        <v>206.08160108420998</v>
      </c>
      <c r="M234" s="6"/>
      <c r="N234" s="6"/>
      <c r="O234" s="6"/>
      <c r="P234" s="6"/>
      <c r="Q234" s="6"/>
      <c r="R234" s="6"/>
      <c r="S234" s="6"/>
      <c r="T234" s="6"/>
      <c r="U234" s="6"/>
      <c r="V234" s="6"/>
      <c r="W234" s="6"/>
      <c r="X234" s="6"/>
      <c r="Y234" s="6"/>
      <c r="Z234" s="6"/>
    </row>
    <row r="235" spans="1:26" ht="12.75" customHeight="1">
      <c r="A235" s="177">
        <v>1840</v>
      </c>
      <c r="B235" s="235" t="s">
        <v>331</v>
      </c>
      <c r="C235" s="249">
        <v>618333886.99000001</v>
      </c>
      <c r="D235" s="250">
        <v>18290.098300000001</v>
      </c>
      <c r="E235" s="251">
        <v>78994392.519999996</v>
      </c>
      <c r="F235" s="251">
        <v>9696</v>
      </c>
      <c r="G235" s="239">
        <f t="shared" si="24"/>
        <v>657803097.15170002</v>
      </c>
      <c r="H235" s="252">
        <v>32.304349999999999</v>
      </c>
      <c r="I235" s="247">
        <f t="shared" si="25"/>
        <v>3.0955583381185505E-2</v>
      </c>
      <c r="J235" s="242">
        <f t="shared" si="26"/>
        <v>20362678.622281522</v>
      </c>
      <c r="K235" s="248">
        <v>20363148.620000001</v>
      </c>
      <c r="L235" s="253">
        <f t="shared" si="27"/>
        <v>469.99771847948432</v>
      </c>
      <c r="M235" s="6"/>
      <c r="N235" s="6"/>
      <c r="O235" s="6"/>
      <c r="P235" s="6"/>
      <c r="Q235" s="6"/>
      <c r="R235" s="6"/>
      <c r="S235" s="6"/>
      <c r="T235" s="6"/>
      <c r="U235" s="6"/>
      <c r="V235" s="6"/>
      <c r="W235" s="6"/>
      <c r="X235" s="6"/>
      <c r="Y235" s="6"/>
      <c r="Z235" s="6"/>
    </row>
    <row r="236" spans="1:26" ht="12.75" customHeight="1">
      <c r="A236" s="177">
        <v>1845</v>
      </c>
      <c r="B236" s="235" t="s">
        <v>332</v>
      </c>
      <c r="C236" s="249">
        <v>313229679.97000003</v>
      </c>
      <c r="D236" s="250">
        <v>44921.980600000003</v>
      </c>
      <c r="E236" s="251">
        <v>40169463.420000002</v>
      </c>
      <c r="F236" s="251">
        <v>147521</v>
      </c>
      <c r="G236" s="239">
        <f t="shared" si="24"/>
        <v>333121968.69940001</v>
      </c>
      <c r="H236" s="252">
        <v>25.376670000000001</v>
      </c>
      <c r="I236" s="247">
        <f t="shared" si="25"/>
        <v>3.9406273557562911E-2</v>
      </c>
      <c r="J236" s="242">
        <f t="shared" si="26"/>
        <v>13127095.426602466</v>
      </c>
      <c r="K236" s="248">
        <v>13147567.220000001</v>
      </c>
      <c r="L236" s="253">
        <f t="shared" si="27"/>
        <v>20471.793397534639</v>
      </c>
      <c r="M236" s="6"/>
      <c r="N236" s="6"/>
      <c r="O236" s="6"/>
      <c r="P236" s="6"/>
      <c r="Q236" s="6"/>
      <c r="R236" s="6"/>
      <c r="S236" s="6"/>
      <c r="T236" s="6"/>
      <c r="U236" s="6"/>
      <c r="V236" s="6"/>
      <c r="W236" s="6"/>
      <c r="X236" s="6"/>
      <c r="Y236" s="6"/>
      <c r="Z236" s="6"/>
    </row>
    <row r="237" spans="1:26" ht="12.75" customHeight="1">
      <c r="A237" s="177">
        <v>1850</v>
      </c>
      <c r="B237" s="235" t="s">
        <v>333</v>
      </c>
      <c r="C237" s="249">
        <v>157853927.11000001</v>
      </c>
      <c r="D237" s="250">
        <v>15097.544099999999</v>
      </c>
      <c r="E237" s="251">
        <v>16988443.379999999</v>
      </c>
      <c r="F237" s="251">
        <v>575031</v>
      </c>
      <c r="G237" s="239">
        <f t="shared" si="24"/>
        <v>165758020.25590003</v>
      </c>
      <c r="H237" s="252">
        <v>25.198</v>
      </c>
      <c r="I237" s="247">
        <f t="shared" si="25"/>
        <v>3.9685689340423845E-2</v>
      </c>
      <c r="J237" s="242">
        <f t="shared" si="26"/>
        <v>6578221.2975593312</v>
      </c>
      <c r="K237" s="248">
        <v>6609430.3499999996</v>
      </c>
      <c r="L237" s="253">
        <f t="shared" si="27"/>
        <v>31209.052440668456</v>
      </c>
      <c r="M237" s="6"/>
      <c r="N237" s="6"/>
      <c r="O237" s="6"/>
      <c r="P237" s="6"/>
      <c r="Q237" s="6"/>
      <c r="R237" s="6"/>
      <c r="S237" s="6"/>
      <c r="T237" s="6"/>
      <c r="U237" s="6"/>
      <c r="V237" s="6"/>
      <c r="W237" s="6"/>
      <c r="X237" s="6"/>
      <c r="Y237" s="6"/>
      <c r="Z237" s="6"/>
    </row>
    <row r="238" spans="1:26" ht="12.75" customHeight="1">
      <c r="A238" s="177">
        <v>1855</v>
      </c>
      <c r="B238" s="235" t="s">
        <v>334</v>
      </c>
      <c r="C238" s="249">
        <v>102344728.33</v>
      </c>
      <c r="D238" s="250">
        <v>3099.2510000000002</v>
      </c>
      <c r="E238" s="251">
        <v>7821776.96</v>
      </c>
      <c r="F238" s="251">
        <v>15167</v>
      </c>
      <c r="G238" s="239">
        <f t="shared" si="24"/>
        <v>106237350.559</v>
      </c>
      <c r="H238" s="252">
        <v>32.322330000000001</v>
      </c>
      <c r="I238" s="247">
        <f t="shared" si="25"/>
        <v>3.0938363663758149E-2</v>
      </c>
      <c r="J238" s="242">
        <f t="shared" si="26"/>
        <v>3286809.786268502</v>
      </c>
      <c r="K238" s="248">
        <v>3291073.04</v>
      </c>
      <c r="L238" s="253">
        <f t="shared" si="27"/>
        <v>4263.2537314980291</v>
      </c>
      <c r="M238" s="6"/>
      <c r="N238" s="6"/>
      <c r="O238" s="6"/>
      <c r="P238" s="6"/>
      <c r="Q238" s="6"/>
      <c r="R238" s="6"/>
      <c r="S238" s="6"/>
      <c r="T238" s="6"/>
      <c r="U238" s="6"/>
      <c r="V238" s="6"/>
      <c r="W238" s="6"/>
      <c r="X238" s="6"/>
      <c r="Y238" s="6"/>
      <c r="Z238" s="6"/>
    </row>
    <row r="239" spans="1:26" ht="12.75" customHeight="1">
      <c r="A239" s="177">
        <v>1860</v>
      </c>
      <c r="B239" s="235" t="s">
        <v>335</v>
      </c>
      <c r="C239" s="254"/>
      <c r="D239" s="204"/>
      <c r="E239" s="255"/>
      <c r="F239" s="255"/>
      <c r="G239" s="239">
        <f t="shared" si="24"/>
        <v>0</v>
      </c>
      <c r="H239" s="256"/>
      <c r="I239" s="247">
        <f t="shared" si="25"/>
        <v>0</v>
      </c>
      <c r="J239" s="242">
        <f t="shared" si="26"/>
        <v>0</v>
      </c>
      <c r="K239" s="248">
        <v>0</v>
      </c>
      <c r="L239" s="253">
        <f t="shared" si="27"/>
        <v>0</v>
      </c>
      <c r="M239" s="6"/>
      <c r="N239" s="6"/>
      <c r="O239" s="6"/>
      <c r="P239" s="6"/>
      <c r="Q239" s="6"/>
      <c r="R239" s="6"/>
      <c r="S239" s="6"/>
      <c r="T239" s="6"/>
      <c r="U239" s="6"/>
      <c r="V239" s="6"/>
      <c r="W239" s="6"/>
      <c r="X239" s="6"/>
      <c r="Y239" s="6"/>
      <c r="Z239" s="6"/>
    </row>
    <row r="240" spans="1:26" ht="12.75" customHeight="1">
      <c r="A240" s="177">
        <v>1860</v>
      </c>
      <c r="B240" s="235" t="s">
        <v>336</v>
      </c>
      <c r="C240" s="249">
        <v>88622240.379999995</v>
      </c>
      <c r="D240" s="250">
        <v>86468.485700000005</v>
      </c>
      <c r="E240" s="251">
        <v>26524984.66</v>
      </c>
      <c r="F240" s="251">
        <v>871596</v>
      </c>
      <c r="G240" s="239">
        <f t="shared" si="24"/>
        <v>100926668.2243</v>
      </c>
      <c r="H240" s="252">
        <v>11.465960000000001</v>
      </c>
      <c r="I240" s="247">
        <f t="shared" si="25"/>
        <v>8.7214677183593867E-2</v>
      </c>
      <c r="J240" s="242">
        <f t="shared" si="26"/>
        <v>8802286.7883980051</v>
      </c>
      <c r="K240" s="248">
        <v>8725922.1699999999</v>
      </c>
      <c r="L240" s="253">
        <f t="shared" si="27"/>
        <v>-76364.618398005143</v>
      </c>
      <c r="M240" s="6"/>
      <c r="N240" s="6"/>
      <c r="O240" s="6"/>
      <c r="P240" s="6"/>
      <c r="Q240" s="6"/>
      <c r="R240" s="6"/>
      <c r="S240" s="6"/>
      <c r="T240" s="6"/>
      <c r="U240" s="6"/>
      <c r="V240" s="6"/>
      <c r="W240" s="6"/>
      <c r="X240" s="6"/>
      <c r="Y240" s="6"/>
      <c r="Z240" s="6"/>
    </row>
    <row r="241" spans="1:26" ht="12.75" customHeight="1">
      <c r="A241" s="177">
        <v>1905</v>
      </c>
      <c r="B241" s="235" t="s">
        <v>323</v>
      </c>
      <c r="C241" s="249">
        <v>16812909.260000002</v>
      </c>
      <c r="D241" s="250">
        <v>0</v>
      </c>
      <c r="E241" s="251">
        <v>0</v>
      </c>
      <c r="F241" s="251">
        <v>0</v>
      </c>
      <c r="G241" s="239">
        <f t="shared" si="24"/>
        <v>16812909.260000002</v>
      </c>
      <c r="H241" s="252">
        <v>0</v>
      </c>
      <c r="I241" s="247">
        <f t="shared" si="25"/>
        <v>0</v>
      </c>
      <c r="J241" s="242">
        <f t="shared" si="26"/>
        <v>0</v>
      </c>
      <c r="K241" s="248">
        <v>0</v>
      </c>
      <c r="L241" s="253">
        <f t="shared" si="27"/>
        <v>0</v>
      </c>
      <c r="M241" s="6"/>
      <c r="N241" s="6"/>
      <c r="O241" s="6"/>
      <c r="P241" s="6"/>
      <c r="Q241" s="6"/>
      <c r="R241" s="6"/>
      <c r="S241" s="6"/>
      <c r="T241" s="6"/>
      <c r="U241" s="6"/>
      <c r="V241" s="6"/>
      <c r="W241" s="6"/>
      <c r="X241" s="6"/>
      <c r="Y241" s="6"/>
      <c r="Z241" s="6"/>
    </row>
    <row r="242" spans="1:26" ht="12.75" customHeight="1">
      <c r="A242" s="177">
        <v>1908</v>
      </c>
      <c r="B242" s="235" t="s">
        <v>337</v>
      </c>
      <c r="C242" s="249">
        <v>59454651.229999997</v>
      </c>
      <c r="D242" s="250">
        <v>3846.6351</v>
      </c>
      <c r="E242" s="251">
        <v>7902179.8099999996</v>
      </c>
      <c r="F242" s="251">
        <v>0</v>
      </c>
      <c r="G242" s="239">
        <f t="shared" si="24"/>
        <v>63401894.499899998</v>
      </c>
      <c r="H242" s="252">
        <v>23.58372</v>
      </c>
      <c r="I242" s="247">
        <f t="shared" si="25"/>
        <v>4.2402131639961808E-2</v>
      </c>
      <c r="J242" s="242">
        <f t="shared" si="26"/>
        <v>2688375.4768077303</v>
      </c>
      <c r="K242" s="248">
        <v>2701584.06</v>
      </c>
      <c r="L242" s="253">
        <f t="shared" si="27"/>
        <v>13208.583192269783</v>
      </c>
      <c r="M242" s="6"/>
      <c r="N242" s="6"/>
      <c r="O242" s="6"/>
      <c r="P242" s="6"/>
      <c r="Q242" s="6"/>
      <c r="R242" s="6"/>
      <c r="S242" s="6"/>
      <c r="T242" s="6"/>
      <c r="U242" s="6"/>
      <c r="V242" s="6"/>
      <c r="W242" s="6"/>
      <c r="X242" s="6"/>
      <c r="Y242" s="6"/>
      <c r="Z242" s="6"/>
    </row>
    <row r="243" spans="1:26" ht="12.75" customHeight="1">
      <c r="A243" s="177">
        <v>1910</v>
      </c>
      <c r="B243" s="235" t="s">
        <v>325</v>
      </c>
      <c r="C243" s="249">
        <v>0</v>
      </c>
      <c r="D243" s="250">
        <v>0</v>
      </c>
      <c r="E243" s="251">
        <v>0</v>
      </c>
      <c r="F243" s="251">
        <v>0</v>
      </c>
      <c r="G243" s="239">
        <f t="shared" si="24"/>
        <v>0</v>
      </c>
      <c r="H243" s="252">
        <v>0</v>
      </c>
      <c r="I243" s="247">
        <f t="shared" si="25"/>
        <v>0</v>
      </c>
      <c r="J243" s="242">
        <f t="shared" si="26"/>
        <v>0</v>
      </c>
      <c r="K243" s="248">
        <v>0</v>
      </c>
      <c r="L243" s="253">
        <f t="shared" si="27"/>
        <v>0</v>
      </c>
      <c r="M243" s="6"/>
      <c r="N243" s="6"/>
      <c r="O243" s="6"/>
      <c r="P243" s="6"/>
      <c r="Q243" s="6"/>
      <c r="R243" s="6"/>
      <c r="S243" s="6"/>
      <c r="T243" s="6"/>
      <c r="U243" s="6"/>
      <c r="V243" s="6"/>
      <c r="W243" s="6"/>
      <c r="X243" s="6"/>
      <c r="Y243" s="6"/>
      <c r="Z243" s="6"/>
    </row>
    <row r="244" spans="1:26" ht="12.75" customHeight="1">
      <c r="A244" s="177">
        <v>1915</v>
      </c>
      <c r="B244" s="235" t="s">
        <v>338</v>
      </c>
      <c r="C244" s="249">
        <v>199438.07</v>
      </c>
      <c r="D244" s="250">
        <v>1404.1208999999999</v>
      </c>
      <c r="E244" s="251">
        <v>0</v>
      </c>
      <c r="F244" s="251">
        <v>0</v>
      </c>
      <c r="G244" s="239">
        <f t="shared" si="24"/>
        <v>198033.9491</v>
      </c>
      <c r="H244" s="252">
        <v>3.9798900000000001</v>
      </c>
      <c r="I244" s="247">
        <f t="shared" si="25"/>
        <v>0.25126322586805161</v>
      </c>
      <c r="J244" s="242">
        <f t="shared" si="26"/>
        <v>49758.64888225554</v>
      </c>
      <c r="K244" s="248">
        <v>49800.03</v>
      </c>
      <c r="L244" s="253">
        <f t="shared" si="27"/>
        <v>41.381117744458606</v>
      </c>
      <c r="M244" s="6"/>
      <c r="N244" s="6"/>
      <c r="O244" s="6"/>
      <c r="P244" s="6"/>
      <c r="Q244" s="6"/>
      <c r="R244" s="6"/>
      <c r="S244" s="6"/>
      <c r="T244" s="6"/>
      <c r="U244" s="6"/>
      <c r="V244" s="6"/>
      <c r="W244" s="6"/>
      <c r="X244" s="6"/>
      <c r="Y244" s="6"/>
      <c r="Z244" s="6"/>
    </row>
    <row r="245" spans="1:26" ht="12.75" customHeight="1">
      <c r="A245" s="177">
        <v>1915</v>
      </c>
      <c r="B245" s="235" t="s">
        <v>339</v>
      </c>
      <c r="C245" s="254"/>
      <c r="D245" s="204"/>
      <c r="E245" s="255"/>
      <c r="F245" s="255"/>
      <c r="G245" s="239">
        <f t="shared" si="24"/>
        <v>0</v>
      </c>
      <c r="H245" s="252"/>
      <c r="I245" s="247">
        <f t="shared" si="25"/>
        <v>0</v>
      </c>
      <c r="J245" s="242">
        <f t="shared" si="26"/>
        <v>0</v>
      </c>
      <c r="K245" s="248">
        <v>0</v>
      </c>
      <c r="L245" s="253">
        <f t="shared" si="27"/>
        <v>0</v>
      </c>
      <c r="M245" s="6"/>
      <c r="N245" s="6"/>
      <c r="O245" s="6"/>
      <c r="P245" s="6"/>
      <c r="Q245" s="6"/>
      <c r="R245" s="6"/>
      <c r="S245" s="6"/>
      <c r="T245" s="6"/>
      <c r="U245" s="6"/>
      <c r="V245" s="6"/>
      <c r="W245" s="6"/>
      <c r="X245" s="6"/>
      <c r="Y245" s="6"/>
      <c r="Z245" s="6"/>
    </row>
    <row r="246" spans="1:26" ht="12.75" customHeight="1">
      <c r="A246" s="177">
        <v>1920</v>
      </c>
      <c r="B246" s="235" t="s">
        <v>340</v>
      </c>
      <c r="C246" s="254"/>
      <c r="D246" s="204"/>
      <c r="E246" s="255"/>
      <c r="F246" s="255"/>
      <c r="G246" s="239">
        <f t="shared" si="24"/>
        <v>0</v>
      </c>
      <c r="H246" s="252"/>
      <c r="I246" s="247">
        <f t="shared" si="25"/>
        <v>0</v>
      </c>
      <c r="J246" s="242">
        <f t="shared" si="26"/>
        <v>0</v>
      </c>
      <c r="K246" s="248">
        <v>0</v>
      </c>
      <c r="L246" s="253">
        <f t="shared" si="27"/>
        <v>0</v>
      </c>
      <c r="M246" s="6"/>
      <c r="N246" s="6"/>
      <c r="O246" s="6"/>
      <c r="P246" s="6"/>
      <c r="Q246" s="6"/>
      <c r="R246" s="6"/>
      <c r="S246" s="6"/>
      <c r="T246" s="6"/>
      <c r="U246" s="6"/>
      <c r="V246" s="6"/>
      <c r="W246" s="6"/>
      <c r="X246" s="6"/>
      <c r="Y246" s="6"/>
      <c r="Z246" s="6"/>
    </row>
    <row r="247" spans="1:26" ht="12.75" customHeight="1">
      <c r="A247" s="177">
        <v>1920</v>
      </c>
      <c r="B247" s="235" t="s">
        <v>341</v>
      </c>
      <c r="C247" s="254"/>
      <c r="D247" s="204"/>
      <c r="E247" s="255"/>
      <c r="F247" s="255"/>
      <c r="G247" s="239">
        <f t="shared" si="24"/>
        <v>0</v>
      </c>
      <c r="H247" s="252"/>
      <c r="I247" s="247">
        <f t="shared" si="25"/>
        <v>0</v>
      </c>
      <c r="J247" s="242">
        <f t="shared" si="26"/>
        <v>0</v>
      </c>
      <c r="K247" s="248">
        <v>0</v>
      </c>
      <c r="L247" s="253">
        <f t="shared" si="27"/>
        <v>0</v>
      </c>
      <c r="M247" s="6"/>
      <c r="N247" s="6"/>
      <c r="O247" s="6"/>
      <c r="P247" s="6"/>
      <c r="Q247" s="6"/>
      <c r="R247" s="6"/>
      <c r="S247" s="6"/>
      <c r="T247" s="6"/>
      <c r="U247" s="6"/>
      <c r="V247" s="6"/>
      <c r="W247" s="6"/>
      <c r="X247" s="6"/>
      <c r="Y247" s="6"/>
      <c r="Z247" s="6"/>
    </row>
    <row r="248" spans="1:26" ht="12.75" customHeight="1">
      <c r="A248" s="177">
        <v>1920</v>
      </c>
      <c r="B248" s="235" t="s">
        <v>342</v>
      </c>
      <c r="C248" s="249">
        <v>15118692.51</v>
      </c>
      <c r="D248" s="250">
        <v>53431.898000000001</v>
      </c>
      <c r="E248" s="251">
        <v>2731030.97</v>
      </c>
      <c r="F248" s="251">
        <v>0</v>
      </c>
      <c r="G248" s="239">
        <f t="shared" si="24"/>
        <v>16430776.096999999</v>
      </c>
      <c r="H248" s="252">
        <v>5.0804099999999996</v>
      </c>
      <c r="I248" s="247">
        <f t="shared" si="25"/>
        <v>0.19683450745117029</v>
      </c>
      <c r="J248" s="242">
        <f t="shared" si="26"/>
        <v>3234143.720093457</v>
      </c>
      <c r="K248" s="248">
        <v>3266344.49</v>
      </c>
      <c r="L248" s="253">
        <f t="shared" si="27"/>
        <v>32200.769906543195</v>
      </c>
      <c r="M248" s="6"/>
      <c r="N248" s="6"/>
      <c r="O248" s="6"/>
      <c r="P248" s="6"/>
      <c r="Q248" s="6"/>
      <c r="R248" s="6"/>
      <c r="S248" s="6"/>
      <c r="T248" s="6"/>
      <c r="U248" s="6"/>
      <c r="V248" s="6"/>
      <c r="W248" s="6"/>
      <c r="X248" s="6"/>
      <c r="Y248" s="6"/>
      <c r="Z248" s="6"/>
    </row>
    <row r="249" spans="1:26" ht="12.75" customHeight="1">
      <c r="A249" s="177">
        <v>1930</v>
      </c>
      <c r="B249" s="235" t="s">
        <v>343</v>
      </c>
      <c r="C249" s="249">
        <v>38862214.439999998</v>
      </c>
      <c r="D249" s="250">
        <v>69795.283599999995</v>
      </c>
      <c r="E249" s="251">
        <v>134931.35999999999</v>
      </c>
      <c r="F249" s="251">
        <v>76998</v>
      </c>
      <c r="G249" s="239">
        <f t="shared" si="24"/>
        <v>38782886.836399995</v>
      </c>
      <c r="H249" s="252">
        <v>7.7650899999999998</v>
      </c>
      <c r="I249" s="247">
        <f t="shared" si="25"/>
        <v>0.12878150800570246</v>
      </c>
      <c r="J249" s="242">
        <f t="shared" si="26"/>
        <v>4994518.6516060978</v>
      </c>
      <c r="K249" s="248">
        <v>4925154.2300000004</v>
      </c>
      <c r="L249" s="253">
        <f t="shared" si="27"/>
        <v>-69364.42160609737</v>
      </c>
      <c r="M249" s="6"/>
      <c r="N249" s="6"/>
      <c r="O249" s="6"/>
      <c r="P249" s="6"/>
      <c r="Q249" s="6"/>
      <c r="R249" s="6"/>
      <c r="S249" s="6"/>
      <c r="T249" s="6"/>
      <c r="U249" s="6"/>
      <c r="V249" s="6"/>
      <c r="W249" s="6"/>
      <c r="X249" s="6"/>
      <c r="Y249" s="6"/>
      <c r="Z249" s="6"/>
    </row>
    <row r="250" spans="1:26" ht="12.75" customHeight="1">
      <c r="A250" s="177">
        <v>1935</v>
      </c>
      <c r="B250" s="235" t="s">
        <v>344</v>
      </c>
      <c r="C250" s="249">
        <v>23120.53</v>
      </c>
      <c r="D250" s="250">
        <v>0</v>
      </c>
      <c r="E250" s="251">
        <v>0</v>
      </c>
      <c r="F250" s="251">
        <v>0</v>
      </c>
      <c r="G250" s="239">
        <f t="shared" si="24"/>
        <v>23120.53</v>
      </c>
      <c r="H250" s="252">
        <v>1.71008</v>
      </c>
      <c r="I250" s="247">
        <f t="shared" si="25"/>
        <v>0.58476796407185627</v>
      </c>
      <c r="J250" s="242">
        <f t="shared" si="26"/>
        <v>13520.145256362275</v>
      </c>
      <c r="K250" s="248">
        <v>13602.16</v>
      </c>
      <c r="L250" s="253">
        <f t="shared" si="27"/>
        <v>82.014743637724678</v>
      </c>
      <c r="M250" s="6"/>
      <c r="N250" s="6"/>
      <c r="O250" s="6"/>
      <c r="P250" s="6"/>
      <c r="Q250" s="6"/>
      <c r="R250" s="6"/>
      <c r="S250" s="6"/>
      <c r="T250" s="6"/>
      <c r="U250" s="6"/>
      <c r="V250" s="6"/>
      <c r="W250" s="6"/>
      <c r="X250" s="6"/>
      <c r="Y250" s="6"/>
      <c r="Z250" s="6"/>
    </row>
    <row r="251" spans="1:26" ht="12.75" customHeight="1">
      <c r="A251" s="177">
        <v>1940</v>
      </c>
      <c r="B251" s="235" t="s">
        <v>345</v>
      </c>
      <c r="C251" s="249">
        <v>3687380.42</v>
      </c>
      <c r="D251" s="250">
        <v>25919.821400000001</v>
      </c>
      <c r="E251" s="251">
        <v>901271.9</v>
      </c>
      <c r="F251" s="251">
        <v>0</v>
      </c>
      <c r="G251" s="239">
        <f t="shared" si="24"/>
        <v>4112096.5486000003</v>
      </c>
      <c r="H251" s="252">
        <v>6.1815699999999998</v>
      </c>
      <c r="I251" s="247">
        <f t="shared" si="25"/>
        <v>0.16177120052025618</v>
      </c>
      <c r="J251" s="242">
        <f t="shared" si="26"/>
        <v>665218.79532222403</v>
      </c>
      <c r="K251" s="248">
        <v>670514.81999999995</v>
      </c>
      <c r="L251" s="253">
        <f t="shared" si="27"/>
        <v>5296.0246777759166</v>
      </c>
      <c r="M251" s="6"/>
      <c r="N251" s="6"/>
      <c r="O251" s="6"/>
      <c r="P251" s="6"/>
      <c r="Q251" s="6"/>
      <c r="R251" s="6"/>
      <c r="S251" s="6"/>
      <c r="T251" s="6"/>
      <c r="U251" s="6"/>
      <c r="V251" s="6"/>
      <c r="W251" s="6"/>
      <c r="X251" s="6"/>
      <c r="Y251" s="6"/>
      <c r="Z251" s="6"/>
    </row>
    <row r="252" spans="1:26" ht="12.75" customHeight="1">
      <c r="A252" s="177">
        <v>1945</v>
      </c>
      <c r="B252" s="235" t="s">
        <v>346</v>
      </c>
      <c r="C252" s="249">
        <v>97500</v>
      </c>
      <c r="D252" s="250">
        <v>0</v>
      </c>
      <c r="E252" s="251">
        <v>0</v>
      </c>
      <c r="F252" s="251">
        <v>0</v>
      </c>
      <c r="G252" s="239">
        <f t="shared" si="24"/>
        <v>97500</v>
      </c>
      <c r="H252" s="252">
        <v>6.5</v>
      </c>
      <c r="I252" s="247">
        <f t="shared" si="25"/>
        <v>0.15384615384615385</v>
      </c>
      <c r="J252" s="242">
        <f t="shared" si="26"/>
        <v>15000</v>
      </c>
      <c r="K252" s="248">
        <v>15000</v>
      </c>
      <c r="L252" s="253">
        <f t="shared" si="27"/>
        <v>0</v>
      </c>
      <c r="M252" s="6"/>
      <c r="N252" s="6"/>
      <c r="O252" s="6"/>
      <c r="P252" s="6"/>
      <c r="Q252" s="6"/>
      <c r="R252" s="6"/>
      <c r="S252" s="6"/>
      <c r="T252" s="6"/>
      <c r="U252" s="6"/>
      <c r="V252" s="6"/>
      <c r="W252" s="6"/>
      <c r="X252" s="6"/>
      <c r="Y252" s="6"/>
      <c r="Z252" s="6"/>
    </row>
    <row r="253" spans="1:26" ht="12.75" customHeight="1">
      <c r="A253" s="177">
        <v>1950</v>
      </c>
      <c r="B253" s="235" t="s">
        <v>347</v>
      </c>
      <c r="C253" s="249">
        <v>3698733.32</v>
      </c>
      <c r="D253" s="250">
        <v>0</v>
      </c>
      <c r="E253" s="251">
        <v>0</v>
      </c>
      <c r="F253" s="251">
        <v>14420</v>
      </c>
      <c r="G253" s="239">
        <f t="shared" si="24"/>
        <v>3684313.32</v>
      </c>
      <c r="H253" s="252">
        <v>9.4742999999999995</v>
      </c>
      <c r="I253" s="247">
        <f t="shared" si="25"/>
        <v>0.10554869489038769</v>
      </c>
      <c r="J253" s="242">
        <f t="shared" si="26"/>
        <v>388874.46249327128</v>
      </c>
      <c r="K253" s="248">
        <v>383910.32</v>
      </c>
      <c r="L253" s="253">
        <f t="shared" si="27"/>
        <v>-4964.1424932712689</v>
      </c>
      <c r="M253" s="6"/>
      <c r="N253" s="6"/>
      <c r="O253" s="6"/>
      <c r="P253" s="6"/>
      <c r="Q253" s="6"/>
      <c r="R253" s="6"/>
      <c r="S253" s="6"/>
      <c r="T253" s="6"/>
      <c r="U253" s="6"/>
      <c r="V253" s="6"/>
      <c r="W253" s="6"/>
      <c r="X253" s="6"/>
      <c r="Y253" s="6"/>
      <c r="Z253" s="6"/>
    </row>
    <row r="254" spans="1:26" ht="12.75" customHeight="1">
      <c r="A254" s="177">
        <v>1955</v>
      </c>
      <c r="B254" s="235" t="s">
        <v>348</v>
      </c>
      <c r="C254" s="249">
        <v>13995290.800000001</v>
      </c>
      <c r="D254" s="250">
        <v>10226.277899999999</v>
      </c>
      <c r="E254" s="251">
        <v>2247654.19</v>
      </c>
      <c r="F254" s="251">
        <v>0</v>
      </c>
      <c r="G254" s="239">
        <f t="shared" si="24"/>
        <v>15108891.617100002</v>
      </c>
      <c r="H254" s="252">
        <v>13.29589</v>
      </c>
      <c r="I254" s="247">
        <f t="shared" si="25"/>
        <v>7.5211211885778242E-2</v>
      </c>
      <c r="J254" s="242">
        <f t="shared" si="26"/>
        <v>1136358.048772967</v>
      </c>
      <c r="K254" s="248">
        <v>1136406.6000000001</v>
      </c>
      <c r="L254" s="253">
        <f t="shared" si="27"/>
        <v>48.551227033138275</v>
      </c>
      <c r="M254" s="6"/>
      <c r="N254" s="6"/>
      <c r="O254" s="6"/>
      <c r="P254" s="6"/>
      <c r="Q254" s="6"/>
      <c r="R254" s="6"/>
      <c r="S254" s="6"/>
      <c r="T254" s="6"/>
      <c r="U254" s="6"/>
      <c r="V254" s="6"/>
      <c r="W254" s="6"/>
      <c r="X254" s="6"/>
      <c r="Y254" s="6"/>
      <c r="Z254" s="6"/>
    </row>
    <row r="255" spans="1:26" ht="12.75" customHeight="1">
      <c r="A255" s="177">
        <v>1955</v>
      </c>
      <c r="B255" s="235" t="s">
        <v>349</v>
      </c>
      <c r="C255" s="254"/>
      <c r="D255" s="204"/>
      <c r="E255" s="255"/>
      <c r="F255" s="255"/>
      <c r="G255" s="239">
        <f t="shared" si="24"/>
        <v>0</v>
      </c>
      <c r="H255" s="252">
        <v>13.29589</v>
      </c>
      <c r="I255" s="247">
        <f t="shared" si="25"/>
        <v>7.5211211885778242E-2</v>
      </c>
      <c r="J255" s="242">
        <f t="shared" si="26"/>
        <v>0</v>
      </c>
      <c r="K255" s="203"/>
      <c r="L255" s="253">
        <f t="shared" si="27"/>
        <v>0</v>
      </c>
      <c r="M255" s="6"/>
      <c r="N255" s="6"/>
      <c r="O255" s="6"/>
      <c r="P255" s="6"/>
      <c r="Q255" s="6"/>
      <c r="R255" s="6"/>
      <c r="S255" s="6"/>
      <c r="T255" s="6"/>
      <c r="U255" s="6"/>
      <c r="V255" s="6"/>
      <c r="W255" s="6"/>
      <c r="X255" s="6"/>
      <c r="Y255" s="6"/>
      <c r="Z255" s="6"/>
    </row>
    <row r="256" spans="1:26" ht="12.75" customHeight="1">
      <c r="A256" s="177">
        <v>1960</v>
      </c>
      <c r="B256" s="235" t="s">
        <v>350</v>
      </c>
      <c r="C256" s="249">
        <v>312454.44</v>
      </c>
      <c r="D256" s="250">
        <v>70.627899999999997</v>
      </c>
      <c r="E256" s="251">
        <v>301770</v>
      </c>
      <c r="F256" s="251">
        <v>0</v>
      </c>
      <c r="G256" s="239">
        <f t="shared" si="24"/>
        <v>463268.81209999998</v>
      </c>
      <c r="H256" s="252">
        <v>7.1988099999999999</v>
      </c>
      <c r="I256" s="247">
        <f t="shared" si="25"/>
        <v>0.13891184793042183</v>
      </c>
      <c r="J256" s="242">
        <f t="shared" si="26"/>
        <v>64353.526777342362</v>
      </c>
      <c r="K256" s="248">
        <v>64354.09</v>
      </c>
      <c r="L256" s="253">
        <f t="shared" si="27"/>
        <v>0.56322265763446921</v>
      </c>
      <c r="M256" s="6"/>
      <c r="N256" s="6"/>
      <c r="O256" s="6"/>
      <c r="P256" s="6"/>
      <c r="Q256" s="6"/>
      <c r="R256" s="6"/>
      <c r="S256" s="6"/>
      <c r="T256" s="6"/>
      <c r="U256" s="6"/>
      <c r="V256" s="6"/>
      <c r="W256" s="6"/>
      <c r="X256" s="6"/>
      <c r="Y256" s="6"/>
      <c r="Z256" s="6"/>
    </row>
    <row r="257" spans="1:26" ht="12.75" customHeight="1">
      <c r="A257" s="177">
        <v>1970</v>
      </c>
      <c r="B257" s="257" t="s">
        <v>351</v>
      </c>
      <c r="C257" s="249">
        <v>0</v>
      </c>
      <c r="D257" s="250">
        <v>0</v>
      </c>
      <c r="E257" s="251">
        <v>0</v>
      </c>
      <c r="F257" s="251">
        <v>0</v>
      </c>
      <c r="G257" s="239">
        <f t="shared" si="24"/>
        <v>0</v>
      </c>
      <c r="H257" s="252">
        <v>0</v>
      </c>
      <c r="I257" s="247">
        <f t="shared" si="25"/>
        <v>0</v>
      </c>
      <c r="J257" s="242">
        <f t="shared" si="26"/>
        <v>0</v>
      </c>
      <c r="K257" s="248">
        <v>0</v>
      </c>
      <c r="L257" s="253">
        <f t="shared" si="27"/>
        <v>0</v>
      </c>
      <c r="M257" s="6"/>
      <c r="N257" s="6"/>
      <c r="O257" s="6"/>
      <c r="P257" s="6"/>
      <c r="Q257" s="6"/>
      <c r="R257" s="6"/>
      <c r="S257" s="6"/>
      <c r="T257" s="6"/>
      <c r="U257" s="6"/>
      <c r="V257" s="6"/>
      <c r="W257" s="6"/>
      <c r="X257" s="6"/>
      <c r="Y257" s="6"/>
      <c r="Z257" s="6"/>
    </row>
    <row r="258" spans="1:26" ht="12.75" customHeight="1">
      <c r="A258" s="177">
        <v>1975</v>
      </c>
      <c r="B258" s="235" t="s">
        <v>352</v>
      </c>
      <c r="C258" s="249">
        <v>0</v>
      </c>
      <c r="D258" s="250">
        <v>0</v>
      </c>
      <c r="E258" s="251">
        <v>0</v>
      </c>
      <c r="F258" s="251">
        <v>0</v>
      </c>
      <c r="G258" s="239">
        <f t="shared" si="24"/>
        <v>0</v>
      </c>
      <c r="H258" s="252">
        <v>0</v>
      </c>
      <c r="I258" s="247">
        <f t="shared" si="25"/>
        <v>0</v>
      </c>
      <c r="J258" s="242">
        <f t="shared" si="26"/>
        <v>0</v>
      </c>
      <c r="K258" s="248">
        <v>0</v>
      </c>
      <c r="L258" s="253">
        <f t="shared" si="27"/>
        <v>0</v>
      </c>
      <c r="M258" s="6"/>
      <c r="N258" s="6"/>
      <c r="O258" s="6"/>
      <c r="P258" s="6"/>
      <c r="Q258" s="6"/>
      <c r="R258" s="6"/>
      <c r="S258" s="6"/>
      <c r="T258" s="6"/>
      <c r="U258" s="6"/>
      <c r="V258" s="6"/>
      <c r="W258" s="6"/>
      <c r="X258" s="6"/>
      <c r="Y258" s="6"/>
      <c r="Z258" s="6"/>
    </row>
    <row r="259" spans="1:26" ht="12.75" customHeight="1">
      <c r="A259" s="177">
        <v>1980</v>
      </c>
      <c r="B259" s="235" t="s">
        <v>353</v>
      </c>
      <c r="C259" s="249">
        <v>20986882.170000002</v>
      </c>
      <c r="D259" s="250">
        <v>5162.3098</v>
      </c>
      <c r="E259" s="251">
        <v>2371584.29</v>
      </c>
      <c r="F259" s="251">
        <v>40300</v>
      </c>
      <c r="G259" s="239">
        <f t="shared" si="24"/>
        <v>22127212.005200002</v>
      </c>
      <c r="H259" s="252">
        <v>9.7520100000000003</v>
      </c>
      <c r="I259" s="247">
        <f t="shared" si="25"/>
        <v>0.1025429629378969</v>
      </c>
      <c r="J259" s="242">
        <f t="shared" si="26"/>
        <v>2268989.8805682114</v>
      </c>
      <c r="K259" s="248">
        <v>2270850.7599999998</v>
      </c>
      <c r="L259" s="253">
        <f t="shared" si="27"/>
        <v>1860.8794317883439</v>
      </c>
      <c r="M259" s="6"/>
      <c r="N259" s="6"/>
      <c r="O259" s="6"/>
      <c r="P259" s="6"/>
      <c r="Q259" s="6"/>
      <c r="R259" s="6"/>
      <c r="S259" s="6"/>
      <c r="T259" s="6"/>
      <c r="U259" s="6"/>
      <c r="V259" s="6"/>
      <c r="W259" s="6"/>
      <c r="X259" s="6"/>
      <c r="Y259" s="6"/>
      <c r="Z259" s="6"/>
    </row>
    <row r="260" spans="1:26" ht="12.75" customHeight="1">
      <c r="A260" s="177">
        <v>1985</v>
      </c>
      <c r="B260" s="235" t="s">
        <v>354</v>
      </c>
      <c r="C260" s="249">
        <v>0</v>
      </c>
      <c r="D260" s="250">
        <v>0</v>
      </c>
      <c r="E260" s="251">
        <v>0</v>
      </c>
      <c r="F260" s="251">
        <v>0</v>
      </c>
      <c r="G260" s="239">
        <f t="shared" si="24"/>
        <v>0</v>
      </c>
      <c r="H260" s="252">
        <v>0</v>
      </c>
      <c r="I260" s="247">
        <f t="shared" si="25"/>
        <v>0</v>
      </c>
      <c r="J260" s="242">
        <f t="shared" si="26"/>
        <v>0</v>
      </c>
      <c r="K260" s="248">
        <v>0</v>
      </c>
      <c r="L260" s="253">
        <f t="shared" si="27"/>
        <v>0</v>
      </c>
      <c r="M260" s="6"/>
      <c r="N260" s="6"/>
      <c r="O260" s="6"/>
      <c r="P260" s="6"/>
      <c r="Q260" s="6"/>
      <c r="R260" s="6"/>
      <c r="S260" s="6"/>
      <c r="T260" s="6"/>
      <c r="U260" s="6"/>
      <c r="V260" s="6"/>
      <c r="W260" s="6"/>
      <c r="X260" s="6"/>
      <c r="Y260" s="6"/>
      <c r="Z260" s="6"/>
    </row>
    <row r="261" spans="1:26" ht="12.75" customHeight="1">
      <c r="A261" s="177">
        <v>1990</v>
      </c>
      <c r="B261" s="258" t="s">
        <v>355</v>
      </c>
      <c r="C261" s="249">
        <v>0</v>
      </c>
      <c r="D261" s="250">
        <v>0</v>
      </c>
      <c r="E261" s="251">
        <v>0</v>
      </c>
      <c r="F261" s="251">
        <v>0</v>
      </c>
      <c r="G261" s="239">
        <f t="shared" si="24"/>
        <v>0</v>
      </c>
      <c r="H261" s="252">
        <v>0</v>
      </c>
      <c r="I261" s="247">
        <f t="shared" si="25"/>
        <v>0</v>
      </c>
      <c r="J261" s="242">
        <f t="shared" si="26"/>
        <v>0</v>
      </c>
      <c r="K261" s="248">
        <v>0</v>
      </c>
      <c r="L261" s="253">
        <f t="shared" si="27"/>
        <v>0</v>
      </c>
      <c r="M261" s="6"/>
      <c r="N261" s="6"/>
      <c r="O261" s="6"/>
      <c r="P261" s="6"/>
      <c r="Q261" s="6"/>
      <c r="R261" s="6"/>
      <c r="S261" s="6"/>
      <c r="T261" s="6"/>
      <c r="U261" s="6"/>
      <c r="V261" s="6"/>
      <c r="W261" s="6"/>
      <c r="X261" s="6"/>
      <c r="Y261" s="6"/>
      <c r="Z261" s="6"/>
    </row>
    <row r="262" spans="1:26" ht="12.75" customHeight="1">
      <c r="A262" s="177">
        <v>1995</v>
      </c>
      <c r="B262" s="235" t="s">
        <v>356</v>
      </c>
      <c r="C262" s="249">
        <v>0</v>
      </c>
      <c r="D262" s="250">
        <v>0</v>
      </c>
      <c r="E262" s="251">
        <v>0</v>
      </c>
      <c r="F262" s="251">
        <v>0</v>
      </c>
      <c r="G262" s="239">
        <f t="shared" si="24"/>
        <v>0</v>
      </c>
      <c r="H262" s="252">
        <v>0</v>
      </c>
      <c r="I262" s="259">
        <f t="shared" si="25"/>
        <v>0</v>
      </c>
      <c r="J262" s="260">
        <f t="shared" si="26"/>
        <v>0</v>
      </c>
      <c r="K262" s="248">
        <v>0</v>
      </c>
      <c r="L262" s="253">
        <f t="shared" si="27"/>
        <v>0</v>
      </c>
      <c r="M262" s="6"/>
      <c r="N262" s="6"/>
      <c r="O262" s="6"/>
      <c r="P262" s="6"/>
      <c r="Q262" s="6"/>
      <c r="R262" s="6"/>
      <c r="S262" s="6"/>
      <c r="T262" s="6"/>
      <c r="U262" s="6"/>
      <c r="V262" s="6"/>
      <c r="W262" s="6"/>
      <c r="X262" s="6"/>
      <c r="Y262" s="6"/>
      <c r="Z262" s="6"/>
    </row>
    <row r="263" spans="1:26" ht="12.75" customHeight="1">
      <c r="A263" s="177">
        <v>2440</v>
      </c>
      <c r="B263" s="202" t="s">
        <v>367</v>
      </c>
      <c r="C263" s="249">
        <v>-549259276.14999998</v>
      </c>
      <c r="D263" s="250">
        <v>-24140.995500000001</v>
      </c>
      <c r="E263" s="251">
        <v>-59746798.909999996</v>
      </c>
      <c r="F263" s="251">
        <v>0</v>
      </c>
      <c r="G263" s="239">
        <f t="shared" si="24"/>
        <v>-579108534.60950005</v>
      </c>
      <c r="H263" s="252">
        <v>29.630210000000002</v>
      </c>
      <c r="I263" s="259">
        <f t="shared" si="25"/>
        <v>3.3749338934823611E-2</v>
      </c>
      <c r="J263" s="260">
        <f t="shared" si="26"/>
        <v>-19544530.214585047</v>
      </c>
      <c r="K263" s="248">
        <v>-19543447.579999998</v>
      </c>
      <c r="L263" s="253">
        <f t="shared" si="27"/>
        <v>1082.6345850490034</v>
      </c>
      <c r="M263" s="134"/>
      <c r="N263" s="6"/>
      <c r="O263" s="6"/>
      <c r="P263" s="6"/>
      <c r="Q263" s="6"/>
      <c r="R263" s="6"/>
      <c r="S263" s="6"/>
      <c r="T263" s="6"/>
      <c r="U263" s="6"/>
      <c r="V263" s="6"/>
      <c r="W263" s="6"/>
      <c r="X263" s="6"/>
      <c r="Y263" s="6"/>
      <c r="Z263" s="6"/>
    </row>
    <row r="264" spans="1:26" ht="12.75" customHeight="1">
      <c r="A264" s="177">
        <v>2005</v>
      </c>
      <c r="B264" s="235" t="s">
        <v>534</v>
      </c>
      <c r="C264" s="263">
        <v>0</v>
      </c>
      <c r="D264" s="264">
        <v>0</v>
      </c>
      <c r="E264" s="265">
        <v>0</v>
      </c>
      <c r="F264" s="265">
        <v>0</v>
      </c>
      <c r="G264" s="239">
        <f t="shared" si="24"/>
        <v>0</v>
      </c>
      <c r="H264" s="266">
        <v>0</v>
      </c>
      <c r="I264" s="267">
        <f t="shared" si="25"/>
        <v>0</v>
      </c>
      <c r="J264" s="268">
        <f t="shared" si="26"/>
        <v>0</v>
      </c>
      <c r="K264" s="269">
        <v>0</v>
      </c>
      <c r="L264" s="270">
        <f t="shared" si="27"/>
        <v>0</v>
      </c>
      <c r="M264" s="6"/>
      <c r="N264" s="6"/>
      <c r="O264" s="6"/>
      <c r="P264" s="6"/>
      <c r="Q264" s="6"/>
      <c r="R264" s="6"/>
      <c r="S264" s="6"/>
      <c r="T264" s="6"/>
      <c r="U264" s="6"/>
      <c r="V264" s="6"/>
      <c r="W264" s="6"/>
      <c r="X264" s="6"/>
      <c r="Y264" s="6"/>
      <c r="Z264" s="6"/>
    </row>
    <row r="265" spans="1:26" ht="12.75" customHeight="1">
      <c r="A265" s="278"/>
      <c r="B265" s="279" t="s">
        <v>144</v>
      </c>
      <c r="C265" s="273">
        <f t="shared" ref="C265:F265" si="28">SUM(C224:C264)</f>
        <v>2106470362.3300014</v>
      </c>
      <c r="D265" s="273">
        <f t="shared" si="28"/>
        <v>704561.71260000009</v>
      </c>
      <c r="E265" s="273">
        <f t="shared" si="28"/>
        <v>213017906.54000005</v>
      </c>
      <c r="F265" s="273">
        <f t="shared" si="28"/>
        <v>1988013</v>
      </c>
      <c r="G265" s="273">
        <f>SUM(G225:G264)</f>
        <v>2070228011.822401</v>
      </c>
      <c r="H265" s="273">
        <f>SUM(H224:H264)</f>
        <v>512.12730999999985</v>
      </c>
      <c r="I265" s="274"/>
      <c r="J265" s="273">
        <f t="shared" ref="J265:L265" si="29">SUM(J224:J264)</f>
        <v>96223166.20684509</v>
      </c>
      <c r="K265" s="273">
        <f t="shared" si="29"/>
        <v>96088962.339999989</v>
      </c>
      <c r="L265" s="275">
        <f t="shared" si="29"/>
        <v>-134203.86684512108</v>
      </c>
      <c r="M265" s="6"/>
      <c r="N265" s="6"/>
      <c r="O265" s="6"/>
      <c r="P265" s="6"/>
      <c r="Q265" s="6"/>
      <c r="R265" s="6"/>
      <c r="S265" s="6"/>
      <c r="T265" s="6"/>
      <c r="U265" s="6"/>
      <c r="V265" s="6"/>
      <c r="W265" s="6"/>
      <c r="X265" s="6"/>
      <c r="Y265" s="6"/>
      <c r="Z265" s="6"/>
    </row>
    <row r="266" spans="1:26" ht="12.75" customHeight="1">
      <c r="A266" s="6"/>
      <c r="B266" s="31" t="s">
        <v>535</v>
      </c>
      <c r="C266" s="214">
        <f>C265-'App.2-BA_Fixed Asset Cont_26-30'!D343-'App.2-BA_Fixed Asset Cont_26-30'!J343</f>
        <v>-0.50999975204467773</v>
      </c>
      <c r="D266" s="6"/>
      <c r="E266" s="214">
        <f>E265-'App.2-BA_Fixed Asset Cont_26-30'!E343</f>
        <v>0</v>
      </c>
      <c r="F266" s="214">
        <f>F265+'App.2-BA_Fixed Asset Cont_26-30'!F343+'App.2-BA_Fixed Asset Cont_26-30'!L343</f>
        <v>0</v>
      </c>
      <c r="G266" s="6"/>
      <c r="H266" s="6"/>
      <c r="I266" s="6"/>
      <c r="J266" s="6"/>
      <c r="K266" s="214">
        <f>K265+'App.2-BA_Fixed Asset Cont_26-30'!K343</f>
        <v>0.19999998807907104</v>
      </c>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8" hidden="1" customHeight="1">
      <c r="A268" s="85"/>
      <c r="B268" s="85"/>
      <c r="C268" s="85"/>
      <c r="D268" s="85"/>
      <c r="E268" s="35" t="s">
        <v>508</v>
      </c>
      <c r="F268" s="277">
        <f>F219+1</f>
        <v>2031</v>
      </c>
      <c r="G268" s="85"/>
      <c r="H268" s="85"/>
      <c r="I268" s="85"/>
      <c r="J268" s="85"/>
      <c r="K268" s="85"/>
      <c r="L268" s="6"/>
      <c r="M268" s="6"/>
      <c r="N268" s="6"/>
      <c r="O268" s="6"/>
      <c r="P268" s="6"/>
      <c r="Q268" s="6"/>
      <c r="R268" s="6"/>
      <c r="S268" s="6"/>
      <c r="T268" s="6"/>
      <c r="U268" s="6"/>
      <c r="V268" s="6"/>
      <c r="W268" s="6"/>
      <c r="X268" s="6"/>
      <c r="Y268" s="6"/>
      <c r="Z268" s="6"/>
    </row>
    <row r="269" spans="1:26" ht="12.75" hidden="1" customHeight="1">
      <c r="A269" s="220"/>
      <c r="B269" s="220"/>
      <c r="C269" s="220"/>
      <c r="D269" s="220"/>
      <c r="E269" s="220"/>
      <c r="F269" s="220"/>
      <c r="G269" s="220"/>
      <c r="H269" s="220"/>
      <c r="I269" s="220"/>
      <c r="J269" s="220"/>
      <c r="K269" s="220"/>
      <c r="L269" s="6"/>
      <c r="M269" s="6"/>
      <c r="N269" s="6"/>
      <c r="O269" s="6"/>
      <c r="P269" s="6"/>
      <c r="Q269" s="6">
        <v>2017</v>
      </c>
      <c r="R269" s="6"/>
      <c r="S269" s="6"/>
      <c r="T269" s="6"/>
      <c r="U269" s="6"/>
      <c r="V269" s="6"/>
      <c r="W269" s="6"/>
      <c r="X269" s="6"/>
      <c r="Y269" s="6"/>
      <c r="Z269" s="6"/>
    </row>
    <row r="270" spans="1:26" ht="18.75" hidden="1" customHeight="1">
      <c r="A270" s="85"/>
      <c r="B270" s="85"/>
      <c r="C270" s="688" t="s">
        <v>509</v>
      </c>
      <c r="D270" s="689"/>
      <c r="E270" s="689"/>
      <c r="F270" s="689"/>
      <c r="G270" s="690" t="s">
        <v>510</v>
      </c>
      <c r="H270" s="691"/>
      <c r="I270" s="221" t="s">
        <v>511</v>
      </c>
      <c r="J270" s="85"/>
      <c r="K270" s="85"/>
      <c r="L270" s="6"/>
      <c r="M270" s="6"/>
      <c r="N270" s="6"/>
      <c r="O270" s="6"/>
      <c r="P270" s="6"/>
      <c r="Q270" s="6">
        <v>2018</v>
      </c>
      <c r="R270" s="6"/>
      <c r="S270" s="6"/>
      <c r="T270" s="6"/>
      <c r="U270" s="6"/>
      <c r="V270" s="6"/>
      <c r="W270" s="6"/>
      <c r="X270" s="6"/>
      <c r="Y270" s="6"/>
      <c r="Z270" s="6"/>
    </row>
    <row r="271" spans="1:26" ht="63.75" hidden="1" customHeight="1">
      <c r="A271" s="692" t="s">
        <v>512</v>
      </c>
      <c r="B271" s="694" t="s">
        <v>513</v>
      </c>
      <c r="C271" s="222" t="s">
        <v>514</v>
      </c>
      <c r="D271" s="223" t="s">
        <v>552</v>
      </c>
      <c r="E271" s="224" t="s">
        <v>516</v>
      </c>
      <c r="F271" s="225" t="s">
        <v>517</v>
      </c>
      <c r="G271" s="225" t="s">
        <v>518</v>
      </c>
      <c r="H271" s="222" t="s">
        <v>553</v>
      </c>
      <c r="I271" s="226" t="s">
        <v>520</v>
      </c>
      <c r="J271" s="227" t="s">
        <v>554</v>
      </c>
      <c r="K271" s="224" t="s">
        <v>522</v>
      </c>
      <c r="L271" s="226" t="s">
        <v>555</v>
      </c>
      <c r="M271" s="6"/>
      <c r="N271" s="6"/>
      <c r="O271" s="6"/>
      <c r="P271" s="6"/>
      <c r="Q271" s="6"/>
      <c r="R271" s="6"/>
      <c r="S271" s="6"/>
      <c r="T271" s="6"/>
      <c r="U271" s="6"/>
      <c r="V271" s="6"/>
      <c r="W271" s="6"/>
      <c r="X271" s="6"/>
      <c r="Y271" s="6"/>
      <c r="Z271" s="6"/>
    </row>
    <row r="272" spans="1:26" ht="12.75" hidden="1" customHeight="1">
      <c r="A272" s="693"/>
      <c r="B272" s="695"/>
      <c r="C272" s="228" t="s">
        <v>524</v>
      </c>
      <c r="D272" s="229" t="s">
        <v>525</v>
      </c>
      <c r="E272" s="230" t="s">
        <v>526</v>
      </c>
      <c r="F272" s="230" t="s">
        <v>527</v>
      </c>
      <c r="G272" s="231" t="s">
        <v>528</v>
      </c>
      <c r="H272" s="232" t="s">
        <v>529</v>
      </c>
      <c r="I272" s="230" t="s">
        <v>530</v>
      </c>
      <c r="J272" s="228" t="s">
        <v>531</v>
      </c>
      <c r="K272" s="233" t="s">
        <v>532</v>
      </c>
      <c r="L272" s="231" t="s">
        <v>533</v>
      </c>
      <c r="M272" s="6"/>
      <c r="N272" s="6"/>
      <c r="O272" s="6"/>
      <c r="P272" s="6"/>
      <c r="Q272" s="6"/>
      <c r="R272" s="6"/>
      <c r="S272" s="6"/>
      <c r="T272" s="6"/>
      <c r="U272" s="6"/>
      <c r="V272" s="6"/>
      <c r="W272" s="6"/>
      <c r="X272" s="6"/>
      <c r="Y272" s="6"/>
      <c r="Z272" s="6"/>
    </row>
    <row r="273" spans="1:26" ht="12.75" hidden="1" customHeight="1">
      <c r="A273" s="234">
        <v>1609</v>
      </c>
      <c r="B273" s="235" t="s">
        <v>319</v>
      </c>
      <c r="C273" s="280"/>
      <c r="D273" s="281"/>
      <c r="E273" s="281"/>
      <c r="F273" s="282"/>
      <c r="G273" s="239">
        <f t="shared" ref="G273:G313" si="30">C273-D273+(E273*0.5)-F273</f>
        <v>0</v>
      </c>
      <c r="H273" s="283"/>
      <c r="I273" s="241">
        <f t="shared" ref="I273:I313" si="31">IF(H273=0,0,1/H273)</f>
        <v>0</v>
      </c>
      <c r="J273" s="242">
        <f t="shared" ref="J273:J313" si="32">IF(H273=0,0,+G273/H273)</f>
        <v>0</v>
      </c>
      <c r="K273" s="284" t="s">
        <v>850</v>
      </c>
      <c r="L273" s="244">
        <f t="shared" ref="L273:L313" si="33">IF(ISERROR(+K273-J273), 0, +K273-J273)</f>
        <v>0</v>
      </c>
      <c r="M273" s="134"/>
      <c r="N273" s="6"/>
      <c r="O273" s="6"/>
      <c r="P273" s="6"/>
      <c r="Q273" s="6"/>
      <c r="R273" s="6"/>
      <c r="S273" s="6"/>
      <c r="T273" s="6"/>
      <c r="U273" s="6"/>
      <c r="V273" s="6"/>
      <c r="W273" s="6"/>
      <c r="X273" s="6"/>
      <c r="Y273" s="6"/>
      <c r="Z273" s="6"/>
    </row>
    <row r="274" spans="1:26" ht="12.75" hidden="1" customHeight="1">
      <c r="A274" s="245">
        <v>1611</v>
      </c>
      <c r="B274" s="246" t="s">
        <v>320</v>
      </c>
      <c r="C274" s="280"/>
      <c r="D274" s="281"/>
      <c r="E274" s="282"/>
      <c r="F274" s="282"/>
      <c r="G274" s="239">
        <f t="shared" si="30"/>
        <v>0</v>
      </c>
      <c r="H274" s="283"/>
      <c r="I274" s="247">
        <f t="shared" si="31"/>
        <v>0</v>
      </c>
      <c r="J274" s="242">
        <f t="shared" si="32"/>
        <v>0</v>
      </c>
      <c r="K274" s="203" t="s">
        <v>850</v>
      </c>
      <c r="L274" s="244">
        <f t="shared" si="33"/>
        <v>0</v>
      </c>
      <c r="M274" s="6"/>
      <c r="N274" s="6"/>
      <c r="O274" s="6"/>
      <c r="P274" s="6"/>
      <c r="Q274" s="6"/>
      <c r="R274" s="6"/>
      <c r="S274" s="6"/>
      <c r="T274" s="6"/>
      <c r="U274" s="6"/>
      <c r="V274" s="6"/>
      <c r="W274" s="6"/>
      <c r="X274" s="6"/>
      <c r="Y274" s="6"/>
      <c r="Z274" s="6"/>
    </row>
    <row r="275" spans="1:26" ht="12.75" hidden="1" customHeight="1">
      <c r="A275" s="177">
        <v>1612</v>
      </c>
      <c r="B275" s="235" t="s">
        <v>322</v>
      </c>
      <c r="C275" s="254"/>
      <c r="D275" s="204"/>
      <c r="E275" s="255"/>
      <c r="F275" s="255"/>
      <c r="G275" s="239">
        <f t="shared" si="30"/>
        <v>0</v>
      </c>
      <c r="H275" s="256"/>
      <c r="I275" s="247">
        <f t="shared" si="31"/>
        <v>0</v>
      </c>
      <c r="J275" s="242">
        <f t="shared" si="32"/>
        <v>0</v>
      </c>
      <c r="K275" s="203" t="s">
        <v>850</v>
      </c>
      <c r="L275" s="253">
        <f t="shared" si="33"/>
        <v>0</v>
      </c>
      <c r="M275" s="6"/>
      <c r="N275" s="6"/>
      <c r="O275" s="6"/>
      <c r="P275" s="6"/>
      <c r="Q275" s="6"/>
      <c r="R275" s="6"/>
      <c r="S275" s="6"/>
      <c r="T275" s="6"/>
      <c r="U275" s="6"/>
      <c r="V275" s="6"/>
      <c r="W275" s="6"/>
      <c r="X275" s="6"/>
      <c r="Y275" s="6"/>
      <c r="Z275" s="6"/>
    </row>
    <row r="276" spans="1:26" ht="12.75" hidden="1" customHeight="1">
      <c r="A276" s="177">
        <v>1805</v>
      </c>
      <c r="B276" s="235" t="s">
        <v>323</v>
      </c>
      <c r="C276" s="254"/>
      <c r="D276" s="204"/>
      <c r="E276" s="255"/>
      <c r="F276" s="255"/>
      <c r="G276" s="239">
        <f t="shared" si="30"/>
        <v>0</v>
      </c>
      <c r="H276" s="256"/>
      <c r="I276" s="247">
        <f t="shared" si="31"/>
        <v>0</v>
      </c>
      <c r="J276" s="242">
        <f t="shared" si="32"/>
        <v>0</v>
      </c>
      <c r="K276" s="203" t="s">
        <v>850</v>
      </c>
      <c r="L276" s="253">
        <f t="shared" si="33"/>
        <v>0</v>
      </c>
      <c r="M276" s="6"/>
      <c r="N276" s="6"/>
      <c r="O276" s="6"/>
      <c r="P276" s="6"/>
      <c r="Q276" s="6"/>
      <c r="R276" s="6"/>
      <c r="S276" s="6"/>
      <c r="T276" s="6"/>
      <c r="U276" s="6"/>
      <c r="V276" s="6"/>
      <c r="W276" s="6"/>
      <c r="X276" s="6"/>
      <c r="Y276" s="6"/>
      <c r="Z276" s="6"/>
    </row>
    <row r="277" spans="1:26" ht="12.75" hidden="1" customHeight="1">
      <c r="A277" s="177">
        <v>1808</v>
      </c>
      <c r="B277" s="235" t="s">
        <v>324</v>
      </c>
      <c r="C277" s="254"/>
      <c r="D277" s="204"/>
      <c r="E277" s="255"/>
      <c r="F277" s="255"/>
      <c r="G277" s="239">
        <f t="shared" si="30"/>
        <v>0</v>
      </c>
      <c r="H277" s="256"/>
      <c r="I277" s="247">
        <f t="shared" si="31"/>
        <v>0</v>
      </c>
      <c r="J277" s="242">
        <f t="shared" si="32"/>
        <v>0</v>
      </c>
      <c r="K277" s="203" t="s">
        <v>850</v>
      </c>
      <c r="L277" s="253">
        <f t="shared" si="33"/>
        <v>0</v>
      </c>
      <c r="M277" s="6"/>
      <c r="N277" s="6"/>
      <c r="O277" s="6"/>
      <c r="P277" s="6"/>
      <c r="Q277" s="6"/>
      <c r="R277" s="6"/>
      <c r="S277" s="6"/>
      <c r="T277" s="6"/>
      <c r="U277" s="6"/>
      <c r="V277" s="6"/>
      <c r="W277" s="6"/>
      <c r="X277" s="6"/>
      <c r="Y277" s="6"/>
      <c r="Z277" s="6"/>
    </row>
    <row r="278" spans="1:26" ht="12.75" hidden="1" customHeight="1">
      <c r="A278" s="177">
        <v>1810</v>
      </c>
      <c r="B278" s="235" t="s">
        <v>325</v>
      </c>
      <c r="C278" s="254"/>
      <c r="D278" s="204"/>
      <c r="E278" s="255"/>
      <c r="F278" s="255"/>
      <c r="G278" s="239">
        <f t="shared" si="30"/>
        <v>0</v>
      </c>
      <c r="H278" s="256"/>
      <c r="I278" s="247">
        <f t="shared" si="31"/>
        <v>0</v>
      </c>
      <c r="J278" s="242">
        <f t="shared" si="32"/>
        <v>0</v>
      </c>
      <c r="K278" s="203" t="s">
        <v>850</v>
      </c>
      <c r="L278" s="253">
        <f t="shared" si="33"/>
        <v>0</v>
      </c>
      <c r="M278" s="6"/>
      <c r="N278" s="6"/>
      <c r="O278" s="6"/>
      <c r="P278" s="6"/>
      <c r="Q278" s="6"/>
      <c r="R278" s="6"/>
      <c r="S278" s="6"/>
      <c r="T278" s="6"/>
      <c r="U278" s="6"/>
      <c r="V278" s="6"/>
      <c r="W278" s="6"/>
      <c r="X278" s="6"/>
      <c r="Y278" s="6"/>
      <c r="Z278" s="6"/>
    </row>
    <row r="279" spans="1:26" ht="12.75" hidden="1" customHeight="1">
      <c r="A279" s="177">
        <v>1815</v>
      </c>
      <c r="B279" s="235" t="s">
        <v>326</v>
      </c>
      <c r="C279" s="254"/>
      <c r="D279" s="204"/>
      <c r="E279" s="255"/>
      <c r="F279" s="255"/>
      <c r="G279" s="239">
        <f t="shared" si="30"/>
        <v>0</v>
      </c>
      <c r="H279" s="256"/>
      <c r="I279" s="247">
        <f t="shared" si="31"/>
        <v>0</v>
      </c>
      <c r="J279" s="242">
        <f t="shared" si="32"/>
        <v>0</v>
      </c>
      <c r="K279" s="203" t="s">
        <v>850</v>
      </c>
      <c r="L279" s="253">
        <f t="shared" si="33"/>
        <v>0</v>
      </c>
      <c r="M279" s="6"/>
      <c r="N279" s="6"/>
      <c r="O279" s="6"/>
      <c r="P279" s="6"/>
      <c r="Q279" s="6"/>
      <c r="R279" s="6"/>
      <c r="S279" s="6"/>
      <c r="T279" s="6"/>
      <c r="U279" s="6"/>
      <c r="V279" s="6"/>
      <c r="W279" s="6"/>
      <c r="X279" s="6"/>
      <c r="Y279" s="6"/>
      <c r="Z279" s="6"/>
    </row>
    <row r="280" spans="1:26" ht="12.75" hidden="1" customHeight="1">
      <c r="A280" s="177">
        <v>1820</v>
      </c>
      <c r="B280" s="235" t="s">
        <v>327</v>
      </c>
      <c r="C280" s="254"/>
      <c r="D280" s="204"/>
      <c r="E280" s="255"/>
      <c r="F280" s="255"/>
      <c r="G280" s="239">
        <f t="shared" si="30"/>
        <v>0</v>
      </c>
      <c r="H280" s="256"/>
      <c r="I280" s="247">
        <f t="shared" si="31"/>
        <v>0</v>
      </c>
      <c r="J280" s="242">
        <f t="shared" si="32"/>
        <v>0</v>
      </c>
      <c r="K280" s="203" t="s">
        <v>850</v>
      </c>
      <c r="L280" s="253">
        <f t="shared" si="33"/>
        <v>0</v>
      </c>
      <c r="M280" s="6"/>
      <c r="N280" s="6"/>
      <c r="O280" s="6"/>
      <c r="P280" s="6"/>
      <c r="Q280" s="6"/>
      <c r="R280" s="6"/>
      <c r="S280" s="6"/>
      <c r="T280" s="6"/>
      <c r="U280" s="6"/>
      <c r="V280" s="6"/>
      <c r="W280" s="6"/>
      <c r="X280" s="6"/>
      <c r="Y280" s="6"/>
      <c r="Z280" s="6"/>
    </row>
    <row r="281" spans="1:26" ht="12.75" hidden="1" customHeight="1">
      <c r="A281" s="177">
        <v>1825</v>
      </c>
      <c r="B281" s="235" t="s">
        <v>328</v>
      </c>
      <c r="C281" s="254"/>
      <c r="D281" s="204"/>
      <c r="E281" s="255"/>
      <c r="F281" s="255"/>
      <c r="G281" s="239">
        <f t="shared" si="30"/>
        <v>0</v>
      </c>
      <c r="H281" s="256"/>
      <c r="I281" s="247">
        <f t="shared" si="31"/>
        <v>0</v>
      </c>
      <c r="J281" s="242">
        <f t="shared" si="32"/>
        <v>0</v>
      </c>
      <c r="K281" s="203" t="s">
        <v>850</v>
      </c>
      <c r="L281" s="253">
        <f t="shared" si="33"/>
        <v>0</v>
      </c>
      <c r="M281" s="6"/>
      <c r="N281" s="6"/>
      <c r="O281" s="6"/>
      <c r="P281" s="6"/>
      <c r="Q281" s="6"/>
      <c r="R281" s="6"/>
      <c r="S281" s="6"/>
      <c r="T281" s="6"/>
      <c r="U281" s="6"/>
      <c r="V281" s="6"/>
      <c r="W281" s="6"/>
      <c r="X281" s="6"/>
      <c r="Y281" s="6"/>
      <c r="Z281" s="6"/>
    </row>
    <row r="282" spans="1:26" ht="12.75" hidden="1" customHeight="1">
      <c r="A282" s="177">
        <v>1830</v>
      </c>
      <c r="B282" s="235" t="s">
        <v>329</v>
      </c>
      <c r="C282" s="254"/>
      <c r="D282" s="204"/>
      <c r="E282" s="255"/>
      <c r="F282" s="255"/>
      <c r="G282" s="239">
        <f t="shared" si="30"/>
        <v>0</v>
      </c>
      <c r="H282" s="256"/>
      <c r="I282" s="247">
        <f t="shared" si="31"/>
        <v>0</v>
      </c>
      <c r="J282" s="242">
        <f t="shared" si="32"/>
        <v>0</v>
      </c>
      <c r="K282" s="203" t="s">
        <v>850</v>
      </c>
      <c r="L282" s="253">
        <f t="shared" si="33"/>
        <v>0</v>
      </c>
      <c r="M282" s="6"/>
      <c r="N282" s="6"/>
      <c r="O282" s="6"/>
      <c r="P282" s="6"/>
      <c r="Q282" s="6"/>
      <c r="R282" s="6"/>
      <c r="S282" s="6"/>
      <c r="T282" s="6"/>
      <c r="U282" s="6"/>
      <c r="V282" s="6"/>
      <c r="W282" s="6"/>
      <c r="X282" s="6"/>
      <c r="Y282" s="6"/>
      <c r="Z282" s="6"/>
    </row>
    <row r="283" spans="1:26" ht="12.75" hidden="1" customHeight="1">
      <c r="A283" s="177">
        <v>1835</v>
      </c>
      <c r="B283" s="235" t="s">
        <v>330</v>
      </c>
      <c r="C283" s="254"/>
      <c r="D283" s="204"/>
      <c r="E283" s="255"/>
      <c r="F283" s="255"/>
      <c r="G283" s="239">
        <f t="shared" si="30"/>
        <v>0</v>
      </c>
      <c r="H283" s="256"/>
      <c r="I283" s="247">
        <f t="shared" si="31"/>
        <v>0</v>
      </c>
      <c r="J283" s="242">
        <f t="shared" si="32"/>
        <v>0</v>
      </c>
      <c r="K283" s="203" t="s">
        <v>850</v>
      </c>
      <c r="L283" s="253">
        <f t="shared" si="33"/>
        <v>0</v>
      </c>
      <c r="M283" s="6"/>
      <c r="N283" s="6"/>
      <c r="O283" s="6"/>
      <c r="P283" s="6"/>
      <c r="Q283" s="6"/>
      <c r="R283" s="6"/>
      <c r="S283" s="6"/>
      <c r="T283" s="6"/>
      <c r="U283" s="6"/>
      <c r="V283" s="6"/>
      <c r="W283" s="6"/>
      <c r="X283" s="6"/>
      <c r="Y283" s="6"/>
      <c r="Z283" s="6"/>
    </row>
    <row r="284" spans="1:26" ht="12.75" hidden="1" customHeight="1">
      <c r="A284" s="177">
        <v>1840</v>
      </c>
      <c r="B284" s="235" t="s">
        <v>331</v>
      </c>
      <c r="C284" s="254"/>
      <c r="D284" s="204"/>
      <c r="E284" s="255"/>
      <c r="F284" s="255"/>
      <c r="G284" s="239">
        <f t="shared" si="30"/>
        <v>0</v>
      </c>
      <c r="H284" s="256"/>
      <c r="I284" s="247">
        <f t="shared" si="31"/>
        <v>0</v>
      </c>
      <c r="J284" s="242">
        <f t="shared" si="32"/>
        <v>0</v>
      </c>
      <c r="K284" s="203" t="s">
        <v>850</v>
      </c>
      <c r="L284" s="253">
        <f t="shared" si="33"/>
        <v>0</v>
      </c>
      <c r="M284" s="6"/>
      <c r="N284" s="6"/>
      <c r="O284" s="6"/>
      <c r="P284" s="6"/>
      <c r="Q284" s="6"/>
      <c r="R284" s="6"/>
      <c r="S284" s="6"/>
      <c r="T284" s="6"/>
      <c r="U284" s="6"/>
      <c r="V284" s="6"/>
      <c r="W284" s="6"/>
      <c r="X284" s="6"/>
      <c r="Y284" s="6"/>
      <c r="Z284" s="6"/>
    </row>
    <row r="285" spans="1:26" ht="12.75" hidden="1" customHeight="1">
      <c r="A285" s="177">
        <v>1845</v>
      </c>
      <c r="B285" s="235" t="s">
        <v>332</v>
      </c>
      <c r="C285" s="254"/>
      <c r="D285" s="204"/>
      <c r="E285" s="255"/>
      <c r="F285" s="255"/>
      <c r="G285" s="239">
        <f t="shared" si="30"/>
        <v>0</v>
      </c>
      <c r="H285" s="256"/>
      <c r="I285" s="247">
        <f t="shared" si="31"/>
        <v>0</v>
      </c>
      <c r="J285" s="242">
        <f t="shared" si="32"/>
        <v>0</v>
      </c>
      <c r="K285" s="203" t="s">
        <v>850</v>
      </c>
      <c r="L285" s="253">
        <f t="shared" si="33"/>
        <v>0</v>
      </c>
      <c r="M285" s="6"/>
      <c r="N285" s="6"/>
      <c r="O285" s="6"/>
      <c r="P285" s="6"/>
      <c r="Q285" s="6"/>
      <c r="R285" s="6"/>
      <c r="S285" s="6"/>
      <c r="T285" s="6"/>
      <c r="U285" s="6"/>
      <c r="V285" s="6"/>
      <c r="W285" s="6"/>
      <c r="X285" s="6"/>
      <c r="Y285" s="6"/>
      <c r="Z285" s="6"/>
    </row>
    <row r="286" spans="1:26" ht="12.75" hidden="1" customHeight="1">
      <c r="A286" s="177">
        <v>1850</v>
      </c>
      <c r="B286" s="235" t="s">
        <v>333</v>
      </c>
      <c r="C286" s="254"/>
      <c r="D286" s="204"/>
      <c r="E286" s="255"/>
      <c r="F286" s="255"/>
      <c r="G286" s="239">
        <f t="shared" si="30"/>
        <v>0</v>
      </c>
      <c r="H286" s="256"/>
      <c r="I286" s="247">
        <f t="shared" si="31"/>
        <v>0</v>
      </c>
      <c r="J286" s="242">
        <f t="shared" si="32"/>
        <v>0</v>
      </c>
      <c r="K286" s="203" t="s">
        <v>850</v>
      </c>
      <c r="L286" s="253">
        <f t="shared" si="33"/>
        <v>0</v>
      </c>
      <c r="M286" s="6"/>
      <c r="N286" s="6"/>
      <c r="O286" s="6"/>
      <c r="P286" s="6"/>
      <c r="Q286" s="6"/>
      <c r="R286" s="6"/>
      <c r="S286" s="6"/>
      <c r="T286" s="6"/>
      <c r="U286" s="6"/>
      <c r="V286" s="6"/>
      <c r="W286" s="6"/>
      <c r="X286" s="6"/>
      <c r="Y286" s="6"/>
      <c r="Z286" s="6"/>
    </row>
    <row r="287" spans="1:26" ht="12.75" hidden="1" customHeight="1">
      <c r="A287" s="177">
        <v>1855</v>
      </c>
      <c r="B287" s="235" t="s">
        <v>334</v>
      </c>
      <c r="C287" s="254"/>
      <c r="D287" s="204"/>
      <c r="E287" s="255"/>
      <c r="F287" s="255"/>
      <c r="G287" s="239">
        <f t="shared" si="30"/>
        <v>0</v>
      </c>
      <c r="H287" s="256"/>
      <c r="I287" s="247">
        <f t="shared" si="31"/>
        <v>0</v>
      </c>
      <c r="J287" s="242">
        <f t="shared" si="32"/>
        <v>0</v>
      </c>
      <c r="K287" s="203" t="s">
        <v>850</v>
      </c>
      <c r="L287" s="253">
        <f t="shared" si="33"/>
        <v>0</v>
      </c>
      <c r="M287" s="6"/>
      <c r="N287" s="6"/>
      <c r="O287" s="6"/>
      <c r="P287" s="6"/>
      <c r="Q287" s="6"/>
      <c r="R287" s="6"/>
      <c r="S287" s="6"/>
      <c r="T287" s="6"/>
      <c r="U287" s="6"/>
      <c r="V287" s="6"/>
      <c r="W287" s="6"/>
      <c r="X287" s="6"/>
      <c r="Y287" s="6"/>
      <c r="Z287" s="6"/>
    </row>
    <row r="288" spans="1:26" ht="12.75" hidden="1" customHeight="1">
      <c r="A288" s="177">
        <v>1860</v>
      </c>
      <c r="B288" s="235" t="s">
        <v>335</v>
      </c>
      <c r="C288" s="254"/>
      <c r="D288" s="204"/>
      <c r="E288" s="255"/>
      <c r="F288" s="255"/>
      <c r="G288" s="239">
        <f t="shared" si="30"/>
        <v>0</v>
      </c>
      <c r="H288" s="256"/>
      <c r="I288" s="247">
        <f t="shared" si="31"/>
        <v>0</v>
      </c>
      <c r="J288" s="242">
        <f t="shared" si="32"/>
        <v>0</v>
      </c>
      <c r="K288" s="203" t="s">
        <v>850</v>
      </c>
      <c r="L288" s="253">
        <f t="shared" si="33"/>
        <v>0</v>
      </c>
      <c r="M288" s="6"/>
      <c r="N288" s="6"/>
      <c r="O288" s="6"/>
      <c r="P288" s="6"/>
      <c r="Q288" s="6"/>
      <c r="R288" s="6"/>
      <c r="S288" s="6"/>
      <c r="T288" s="6"/>
      <c r="U288" s="6"/>
      <c r="V288" s="6"/>
      <c r="W288" s="6"/>
      <c r="X288" s="6"/>
      <c r="Y288" s="6"/>
      <c r="Z288" s="6"/>
    </row>
    <row r="289" spans="1:26" ht="12.75" hidden="1" customHeight="1">
      <c r="A289" s="177">
        <v>1860</v>
      </c>
      <c r="B289" s="235" t="s">
        <v>336</v>
      </c>
      <c r="C289" s="254"/>
      <c r="D289" s="204"/>
      <c r="E289" s="255"/>
      <c r="F289" s="255"/>
      <c r="G289" s="239">
        <f t="shared" si="30"/>
        <v>0</v>
      </c>
      <c r="H289" s="256"/>
      <c r="I289" s="247">
        <f t="shared" si="31"/>
        <v>0</v>
      </c>
      <c r="J289" s="242">
        <f t="shared" si="32"/>
        <v>0</v>
      </c>
      <c r="K289" s="203" t="s">
        <v>850</v>
      </c>
      <c r="L289" s="253">
        <f t="shared" si="33"/>
        <v>0</v>
      </c>
      <c r="M289" s="6"/>
      <c r="N289" s="6"/>
      <c r="O289" s="6"/>
      <c r="P289" s="6"/>
      <c r="Q289" s="6"/>
      <c r="R289" s="6"/>
      <c r="S289" s="6"/>
      <c r="T289" s="6"/>
      <c r="U289" s="6"/>
      <c r="V289" s="6"/>
      <c r="W289" s="6"/>
      <c r="X289" s="6"/>
      <c r="Y289" s="6"/>
      <c r="Z289" s="6"/>
    </row>
    <row r="290" spans="1:26" ht="12.75" hidden="1" customHeight="1">
      <c r="A290" s="177">
        <v>1905</v>
      </c>
      <c r="B290" s="235" t="s">
        <v>323</v>
      </c>
      <c r="C290" s="254"/>
      <c r="D290" s="204"/>
      <c r="E290" s="255"/>
      <c r="F290" s="255"/>
      <c r="G290" s="239">
        <f t="shared" si="30"/>
        <v>0</v>
      </c>
      <c r="H290" s="256"/>
      <c r="I290" s="247">
        <f t="shared" si="31"/>
        <v>0</v>
      </c>
      <c r="J290" s="242">
        <f t="shared" si="32"/>
        <v>0</v>
      </c>
      <c r="K290" s="203" t="s">
        <v>850</v>
      </c>
      <c r="L290" s="253">
        <f t="shared" si="33"/>
        <v>0</v>
      </c>
      <c r="M290" s="6"/>
      <c r="N290" s="6"/>
      <c r="O290" s="6"/>
      <c r="P290" s="6"/>
      <c r="Q290" s="6"/>
      <c r="R290" s="6"/>
      <c r="S290" s="6"/>
      <c r="T290" s="6"/>
      <c r="U290" s="6"/>
      <c r="V290" s="6"/>
      <c r="W290" s="6"/>
      <c r="X290" s="6"/>
      <c r="Y290" s="6"/>
      <c r="Z290" s="6"/>
    </row>
    <row r="291" spans="1:26" ht="12.75" hidden="1" customHeight="1">
      <c r="A291" s="177">
        <v>1908</v>
      </c>
      <c r="B291" s="235" t="s">
        <v>337</v>
      </c>
      <c r="C291" s="254"/>
      <c r="D291" s="204"/>
      <c r="E291" s="255"/>
      <c r="F291" s="255"/>
      <c r="G291" s="239">
        <f t="shared" si="30"/>
        <v>0</v>
      </c>
      <c r="H291" s="256"/>
      <c r="I291" s="247">
        <f t="shared" si="31"/>
        <v>0</v>
      </c>
      <c r="J291" s="242">
        <f t="shared" si="32"/>
        <v>0</v>
      </c>
      <c r="K291" s="203" t="s">
        <v>850</v>
      </c>
      <c r="L291" s="253">
        <f t="shared" si="33"/>
        <v>0</v>
      </c>
      <c r="M291" s="6"/>
      <c r="N291" s="6"/>
      <c r="O291" s="6"/>
      <c r="P291" s="6"/>
      <c r="Q291" s="6"/>
      <c r="R291" s="6"/>
      <c r="S291" s="6"/>
      <c r="T291" s="6"/>
      <c r="U291" s="6"/>
      <c r="V291" s="6"/>
      <c r="W291" s="6"/>
      <c r="X291" s="6"/>
      <c r="Y291" s="6"/>
      <c r="Z291" s="6"/>
    </row>
    <row r="292" spans="1:26" ht="12.75" hidden="1" customHeight="1">
      <c r="A292" s="177">
        <v>1910</v>
      </c>
      <c r="B292" s="235" t="s">
        <v>325</v>
      </c>
      <c r="C292" s="254"/>
      <c r="D292" s="204"/>
      <c r="E292" s="255"/>
      <c r="F292" s="255"/>
      <c r="G292" s="239">
        <f t="shared" si="30"/>
        <v>0</v>
      </c>
      <c r="H292" s="256"/>
      <c r="I292" s="247">
        <f t="shared" si="31"/>
        <v>0</v>
      </c>
      <c r="J292" s="242">
        <f t="shared" si="32"/>
        <v>0</v>
      </c>
      <c r="K292" s="203" t="s">
        <v>850</v>
      </c>
      <c r="L292" s="253">
        <f t="shared" si="33"/>
        <v>0</v>
      </c>
      <c r="M292" s="6"/>
      <c r="N292" s="6"/>
      <c r="O292" s="6"/>
      <c r="P292" s="6"/>
      <c r="Q292" s="6"/>
      <c r="R292" s="6"/>
      <c r="S292" s="6"/>
      <c r="T292" s="6"/>
      <c r="U292" s="6"/>
      <c r="V292" s="6"/>
      <c r="W292" s="6"/>
      <c r="X292" s="6"/>
      <c r="Y292" s="6"/>
      <c r="Z292" s="6"/>
    </row>
    <row r="293" spans="1:26" ht="12.75" hidden="1" customHeight="1">
      <c r="A293" s="177">
        <v>1915</v>
      </c>
      <c r="B293" s="235" t="s">
        <v>338</v>
      </c>
      <c r="C293" s="254"/>
      <c r="D293" s="204"/>
      <c r="E293" s="255"/>
      <c r="F293" s="255"/>
      <c r="G293" s="239">
        <f t="shared" si="30"/>
        <v>0</v>
      </c>
      <c r="H293" s="256"/>
      <c r="I293" s="247">
        <f t="shared" si="31"/>
        <v>0</v>
      </c>
      <c r="J293" s="242">
        <f t="shared" si="32"/>
        <v>0</v>
      </c>
      <c r="K293" s="203" t="s">
        <v>850</v>
      </c>
      <c r="L293" s="253">
        <f t="shared" si="33"/>
        <v>0</v>
      </c>
      <c r="M293" s="6"/>
      <c r="N293" s="6"/>
      <c r="O293" s="6"/>
      <c r="P293" s="6"/>
      <c r="Q293" s="6"/>
      <c r="R293" s="6"/>
      <c r="S293" s="6"/>
      <c r="T293" s="6"/>
      <c r="U293" s="6"/>
      <c r="V293" s="6"/>
      <c r="W293" s="6"/>
      <c r="X293" s="6"/>
      <c r="Y293" s="6"/>
      <c r="Z293" s="6"/>
    </row>
    <row r="294" spans="1:26" ht="12.75" hidden="1" customHeight="1">
      <c r="A294" s="177">
        <v>1915</v>
      </c>
      <c r="B294" s="235" t="s">
        <v>339</v>
      </c>
      <c r="C294" s="254"/>
      <c r="D294" s="204"/>
      <c r="E294" s="255"/>
      <c r="F294" s="255"/>
      <c r="G294" s="239">
        <f t="shared" si="30"/>
        <v>0</v>
      </c>
      <c r="H294" s="256"/>
      <c r="I294" s="247">
        <f t="shared" si="31"/>
        <v>0</v>
      </c>
      <c r="J294" s="242">
        <f t="shared" si="32"/>
        <v>0</v>
      </c>
      <c r="K294" s="203" t="s">
        <v>850</v>
      </c>
      <c r="L294" s="253">
        <f t="shared" si="33"/>
        <v>0</v>
      </c>
      <c r="M294" s="6"/>
      <c r="N294" s="6"/>
      <c r="O294" s="6"/>
      <c r="P294" s="6"/>
      <c r="Q294" s="6"/>
      <c r="R294" s="6"/>
      <c r="S294" s="6"/>
      <c r="T294" s="6"/>
      <c r="U294" s="6"/>
      <c r="V294" s="6"/>
      <c r="W294" s="6"/>
      <c r="X294" s="6"/>
      <c r="Y294" s="6"/>
      <c r="Z294" s="6"/>
    </row>
    <row r="295" spans="1:26" ht="12.75" hidden="1" customHeight="1">
      <c r="A295" s="177">
        <v>1920</v>
      </c>
      <c r="B295" s="235" t="s">
        <v>340</v>
      </c>
      <c r="C295" s="254"/>
      <c r="D295" s="204"/>
      <c r="E295" s="255"/>
      <c r="F295" s="255"/>
      <c r="G295" s="239">
        <f t="shared" si="30"/>
        <v>0</v>
      </c>
      <c r="H295" s="256"/>
      <c r="I295" s="247">
        <f t="shared" si="31"/>
        <v>0</v>
      </c>
      <c r="J295" s="242">
        <f t="shared" si="32"/>
        <v>0</v>
      </c>
      <c r="K295" s="203" t="s">
        <v>850</v>
      </c>
      <c r="L295" s="253">
        <f t="shared" si="33"/>
        <v>0</v>
      </c>
      <c r="M295" s="6"/>
      <c r="N295" s="6"/>
      <c r="O295" s="6"/>
      <c r="P295" s="6"/>
      <c r="Q295" s="6"/>
      <c r="R295" s="6"/>
      <c r="S295" s="6"/>
      <c r="T295" s="6"/>
      <c r="U295" s="6"/>
      <c r="V295" s="6"/>
      <c r="W295" s="6"/>
      <c r="X295" s="6"/>
      <c r="Y295" s="6"/>
      <c r="Z295" s="6"/>
    </row>
    <row r="296" spans="1:26" ht="12.75" hidden="1" customHeight="1">
      <c r="A296" s="177">
        <v>1920</v>
      </c>
      <c r="B296" s="235" t="s">
        <v>341</v>
      </c>
      <c r="C296" s="254"/>
      <c r="D296" s="204"/>
      <c r="E296" s="255"/>
      <c r="F296" s="255"/>
      <c r="G296" s="239">
        <f t="shared" si="30"/>
        <v>0</v>
      </c>
      <c r="H296" s="256"/>
      <c r="I296" s="247">
        <f t="shared" si="31"/>
        <v>0</v>
      </c>
      <c r="J296" s="242">
        <f t="shared" si="32"/>
        <v>0</v>
      </c>
      <c r="K296" s="203" t="s">
        <v>850</v>
      </c>
      <c r="L296" s="253">
        <f t="shared" si="33"/>
        <v>0</v>
      </c>
      <c r="M296" s="6"/>
      <c r="N296" s="6"/>
      <c r="O296" s="6"/>
      <c r="P296" s="6"/>
      <c r="Q296" s="6"/>
      <c r="R296" s="6"/>
      <c r="S296" s="6"/>
      <c r="T296" s="6"/>
      <c r="U296" s="6"/>
      <c r="V296" s="6"/>
      <c r="W296" s="6"/>
      <c r="X296" s="6"/>
      <c r="Y296" s="6"/>
      <c r="Z296" s="6"/>
    </row>
    <row r="297" spans="1:26" ht="12.75" hidden="1" customHeight="1">
      <c r="A297" s="177">
        <v>1920</v>
      </c>
      <c r="B297" s="235" t="s">
        <v>342</v>
      </c>
      <c r="C297" s="254"/>
      <c r="D297" s="204"/>
      <c r="E297" s="255"/>
      <c r="F297" s="255"/>
      <c r="G297" s="239">
        <f t="shared" si="30"/>
        <v>0</v>
      </c>
      <c r="H297" s="256"/>
      <c r="I297" s="247">
        <f t="shared" si="31"/>
        <v>0</v>
      </c>
      <c r="J297" s="242">
        <f t="shared" si="32"/>
        <v>0</v>
      </c>
      <c r="K297" s="203" t="s">
        <v>850</v>
      </c>
      <c r="L297" s="253">
        <f t="shared" si="33"/>
        <v>0</v>
      </c>
      <c r="M297" s="6"/>
      <c r="N297" s="6"/>
      <c r="O297" s="6"/>
      <c r="P297" s="6"/>
      <c r="Q297" s="6"/>
      <c r="R297" s="6"/>
      <c r="S297" s="6"/>
      <c r="T297" s="6"/>
      <c r="U297" s="6"/>
      <c r="V297" s="6"/>
      <c r="W297" s="6"/>
      <c r="X297" s="6"/>
      <c r="Y297" s="6"/>
      <c r="Z297" s="6"/>
    </row>
    <row r="298" spans="1:26" ht="12.75" hidden="1" customHeight="1">
      <c r="A298" s="177">
        <v>1930</v>
      </c>
      <c r="B298" s="235" t="s">
        <v>343</v>
      </c>
      <c r="C298" s="254"/>
      <c r="D298" s="204"/>
      <c r="E298" s="255"/>
      <c r="F298" s="255"/>
      <c r="G298" s="239">
        <f t="shared" si="30"/>
        <v>0</v>
      </c>
      <c r="H298" s="256"/>
      <c r="I298" s="247">
        <f t="shared" si="31"/>
        <v>0</v>
      </c>
      <c r="J298" s="242">
        <f t="shared" si="32"/>
        <v>0</v>
      </c>
      <c r="K298" s="203" t="s">
        <v>850</v>
      </c>
      <c r="L298" s="253">
        <f t="shared" si="33"/>
        <v>0</v>
      </c>
      <c r="M298" s="6"/>
      <c r="N298" s="6"/>
      <c r="O298" s="6"/>
      <c r="P298" s="6"/>
      <c r="Q298" s="6"/>
      <c r="R298" s="6"/>
      <c r="S298" s="6"/>
      <c r="T298" s="6"/>
      <c r="U298" s="6"/>
      <c r="V298" s="6"/>
      <c r="W298" s="6"/>
      <c r="X298" s="6"/>
      <c r="Y298" s="6"/>
      <c r="Z298" s="6"/>
    </row>
    <row r="299" spans="1:26" ht="12.75" hidden="1" customHeight="1">
      <c r="A299" s="177">
        <v>1935</v>
      </c>
      <c r="B299" s="235" t="s">
        <v>344</v>
      </c>
      <c r="C299" s="254"/>
      <c r="D299" s="204"/>
      <c r="E299" s="255"/>
      <c r="F299" s="255"/>
      <c r="G299" s="239">
        <f t="shared" si="30"/>
        <v>0</v>
      </c>
      <c r="H299" s="256"/>
      <c r="I299" s="247">
        <f t="shared" si="31"/>
        <v>0</v>
      </c>
      <c r="J299" s="242">
        <f t="shared" si="32"/>
        <v>0</v>
      </c>
      <c r="K299" s="203" t="s">
        <v>850</v>
      </c>
      <c r="L299" s="253">
        <f t="shared" si="33"/>
        <v>0</v>
      </c>
      <c r="M299" s="6"/>
      <c r="N299" s="6"/>
      <c r="O299" s="6"/>
      <c r="P299" s="6"/>
      <c r="Q299" s="6"/>
      <c r="R299" s="6"/>
      <c r="S299" s="6"/>
      <c r="T299" s="6"/>
      <c r="U299" s="6"/>
      <c r="V299" s="6"/>
      <c r="W299" s="6"/>
      <c r="X299" s="6"/>
      <c r="Y299" s="6"/>
      <c r="Z299" s="6"/>
    </row>
    <row r="300" spans="1:26" ht="12.75" hidden="1" customHeight="1">
      <c r="A300" s="177">
        <v>1940</v>
      </c>
      <c r="B300" s="235" t="s">
        <v>345</v>
      </c>
      <c r="C300" s="254"/>
      <c r="D300" s="204"/>
      <c r="E300" s="255"/>
      <c r="F300" s="255"/>
      <c r="G300" s="239">
        <f t="shared" si="30"/>
        <v>0</v>
      </c>
      <c r="H300" s="256"/>
      <c r="I300" s="247">
        <f t="shared" si="31"/>
        <v>0</v>
      </c>
      <c r="J300" s="242">
        <f t="shared" si="32"/>
        <v>0</v>
      </c>
      <c r="K300" s="203" t="s">
        <v>850</v>
      </c>
      <c r="L300" s="253">
        <f t="shared" si="33"/>
        <v>0</v>
      </c>
      <c r="M300" s="6"/>
      <c r="N300" s="6"/>
      <c r="O300" s="6"/>
      <c r="P300" s="6"/>
      <c r="Q300" s="6"/>
      <c r="R300" s="6"/>
      <c r="S300" s="6"/>
      <c r="T300" s="6"/>
      <c r="U300" s="6"/>
      <c r="V300" s="6"/>
      <c r="W300" s="6"/>
      <c r="X300" s="6"/>
      <c r="Y300" s="6"/>
      <c r="Z300" s="6"/>
    </row>
    <row r="301" spans="1:26" ht="12.75" hidden="1" customHeight="1">
      <c r="A301" s="177">
        <v>1945</v>
      </c>
      <c r="B301" s="235" t="s">
        <v>346</v>
      </c>
      <c r="C301" s="254"/>
      <c r="D301" s="204"/>
      <c r="E301" s="255"/>
      <c r="F301" s="255"/>
      <c r="G301" s="239">
        <f t="shared" si="30"/>
        <v>0</v>
      </c>
      <c r="H301" s="256"/>
      <c r="I301" s="247">
        <f t="shared" si="31"/>
        <v>0</v>
      </c>
      <c r="J301" s="242">
        <f t="shared" si="32"/>
        <v>0</v>
      </c>
      <c r="K301" s="203" t="s">
        <v>850</v>
      </c>
      <c r="L301" s="253">
        <f t="shared" si="33"/>
        <v>0</v>
      </c>
      <c r="M301" s="6"/>
      <c r="N301" s="6"/>
      <c r="O301" s="6"/>
      <c r="P301" s="6"/>
      <c r="Q301" s="6"/>
      <c r="R301" s="6"/>
      <c r="S301" s="6"/>
      <c r="T301" s="6"/>
      <c r="U301" s="6"/>
      <c r="V301" s="6"/>
      <c r="W301" s="6"/>
      <c r="X301" s="6"/>
      <c r="Y301" s="6"/>
      <c r="Z301" s="6"/>
    </row>
    <row r="302" spans="1:26" ht="12.75" hidden="1" customHeight="1">
      <c r="A302" s="177">
        <v>1950</v>
      </c>
      <c r="B302" s="235" t="s">
        <v>347</v>
      </c>
      <c r="C302" s="254"/>
      <c r="D302" s="204"/>
      <c r="E302" s="255"/>
      <c r="F302" s="255"/>
      <c r="G302" s="239">
        <f t="shared" si="30"/>
        <v>0</v>
      </c>
      <c r="H302" s="256"/>
      <c r="I302" s="247">
        <f t="shared" si="31"/>
        <v>0</v>
      </c>
      <c r="J302" s="242">
        <f t="shared" si="32"/>
        <v>0</v>
      </c>
      <c r="K302" s="203" t="s">
        <v>850</v>
      </c>
      <c r="L302" s="253">
        <f t="shared" si="33"/>
        <v>0</v>
      </c>
      <c r="M302" s="6"/>
      <c r="N302" s="6"/>
      <c r="O302" s="6"/>
      <c r="P302" s="6"/>
      <c r="Q302" s="6"/>
      <c r="R302" s="6"/>
      <c r="S302" s="6"/>
      <c r="T302" s="6"/>
      <c r="U302" s="6"/>
      <c r="V302" s="6"/>
      <c r="W302" s="6"/>
      <c r="X302" s="6"/>
      <c r="Y302" s="6"/>
      <c r="Z302" s="6"/>
    </row>
    <row r="303" spans="1:26" ht="12.75" hidden="1" customHeight="1">
      <c r="A303" s="177">
        <v>1955</v>
      </c>
      <c r="B303" s="235" t="s">
        <v>348</v>
      </c>
      <c r="C303" s="254"/>
      <c r="D303" s="204"/>
      <c r="E303" s="255"/>
      <c r="F303" s="255"/>
      <c r="G303" s="239">
        <f t="shared" si="30"/>
        <v>0</v>
      </c>
      <c r="H303" s="256"/>
      <c r="I303" s="247">
        <f t="shared" si="31"/>
        <v>0</v>
      </c>
      <c r="J303" s="242">
        <f t="shared" si="32"/>
        <v>0</v>
      </c>
      <c r="K303" s="203" t="s">
        <v>850</v>
      </c>
      <c r="L303" s="253">
        <f t="shared" si="33"/>
        <v>0</v>
      </c>
      <c r="M303" s="6"/>
      <c r="N303" s="6"/>
      <c r="O303" s="6"/>
      <c r="P303" s="6"/>
      <c r="Q303" s="6"/>
      <c r="R303" s="6"/>
      <c r="S303" s="6"/>
      <c r="T303" s="6"/>
      <c r="U303" s="6"/>
      <c r="V303" s="6"/>
      <c r="W303" s="6"/>
      <c r="X303" s="6"/>
      <c r="Y303" s="6"/>
      <c r="Z303" s="6"/>
    </row>
    <row r="304" spans="1:26" ht="12.75" hidden="1" customHeight="1">
      <c r="A304" s="177">
        <v>1955</v>
      </c>
      <c r="B304" s="235" t="s">
        <v>349</v>
      </c>
      <c r="C304" s="254"/>
      <c r="D304" s="204"/>
      <c r="E304" s="255"/>
      <c r="F304" s="255"/>
      <c r="G304" s="239">
        <f t="shared" si="30"/>
        <v>0</v>
      </c>
      <c r="H304" s="256"/>
      <c r="I304" s="247">
        <f t="shared" si="31"/>
        <v>0</v>
      </c>
      <c r="J304" s="242">
        <f t="shared" si="32"/>
        <v>0</v>
      </c>
      <c r="K304" s="203" t="s">
        <v>850</v>
      </c>
      <c r="L304" s="253">
        <f t="shared" si="33"/>
        <v>0</v>
      </c>
      <c r="M304" s="6"/>
      <c r="N304" s="6"/>
      <c r="O304" s="6"/>
      <c r="P304" s="6"/>
      <c r="Q304" s="6"/>
      <c r="R304" s="6"/>
      <c r="S304" s="6"/>
      <c r="T304" s="6"/>
      <c r="U304" s="6"/>
      <c r="V304" s="6"/>
      <c r="W304" s="6"/>
      <c r="X304" s="6"/>
      <c r="Y304" s="6"/>
      <c r="Z304" s="6"/>
    </row>
    <row r="305" spans="1:26" ht="12.75" hidden="1" customHeight="1">
      <c r="A305" s="177">
        <v>1960</v>
      </c>
      <c r="B305" s="235" t="s">
        <v>350</v>
      </c>
      <c r="C305" s="254"/>
      <c r="D305" s="204"/>
      <c r="E305" s="255"/>
      <c r="F305" s="255"/>
      <c r="G305" s="239">
        <f t="shared" si="30"/>
        <v>0</v>
      </c>
      <c r="H305" s="256"/>
      <c r="I305" s="247">
        <f t="shared" si="31"/>
        <v>0</v>
      </c>
      <c r="J305" s="242">
        <f t="shared" si="32"/>
        <v>0</v>
      </c>
      <c r="K305" s="203" t="s">
        <v>850</v>
      </c>
      <c r="L305" s="253">
        <f t="shared" si="33"/>
        <v>0</v>
      </c>
      <c r="M305" s="6"/>
      <c r="N305" s="6"/>
      <c r="O305" s="6"/>
      <c r="P305" s="6"/>
      <c r="Q305" s="6"/>
      <c r="R305" s="6"/>
      <c r="S305" s="6"/>
      <c r="T305" s="6"/>
      <c r="U305" s="6"/>
      <c r="V305" s="6"/>
      <c r="W305" s="6"/>
      <c r="X305" s="6"/>
      <c r="Y305" s="6"/>
      <c r="Z305" s="6"/>
    </row>
    <row r="306" spans="1:26" ht="12.75" hidden="1" customHeight="1">
      <c r="A306" s="177">
        <v>1970</v>
      </c>
      <c r="B306" s="257" t="s">
        <v>351</v>
      </c>
      <c r="C306" s="254"/>
      <c r="D306" s="204"/>
      <c r="E306" s="255"/>
      <c r="F306" s="255"/>
      <c r="G306" s="239">
        <f t="shared" si="30"/>
        <v>0</v>
      </c>
      <c r="H306" s="256"/>
      <c r="I306" s="247">
        <f t="shared" si="31"/>
        <v>0</v>
      </c>
      <c r="J306" s="242">
        <f t="shared" si="32"/>
        <v>0</v>
      </c>
      <c r="K306" s="203" t="s">
        <v>850</v>
      </c>
      <c r="L306" s="253">
        <f t="shared" si="33"/>
        <v>0</v>
      </c>
      <c r="M306" s="6"/>
      <c r="N306" s="6"/>
      <c r="O306" s="6"/>
      <c r="P306" s="6"/>
      <c r="Q306" s="6"/>
      <c r="R306" s="6"/>
      <c r="S306" s="6"/>
      <c r="T306" s="6"/>
      <c r="U306" s="6"/>
      <c r="V306" s="6"/>
      <c r="W306" s="6"/>
      <c r="X306" s="6"/>
      <c r="Y306" s="6"/>
      <c r="Z306" s="6"/>
    </row>
    <row r="307" spans="1:26" ht="12.75" hidden="1" customHeight="1">
      <c r="A307" s="177">
        <v>1975</v>
      </c>
      <c r="B307" s="235" t="s">
        <v>352</v>
      </c>
      <c r="C307" s="254"/>
      <c r="D307" s="204"/>
      <c r="E307" s="255"/>
      <c r="F307" s="255"/>
      <c r="G307" s="239">
        <f t="shared" si="30"/>
        <v>0</v>
      </c>
      <c r="H307" s="256"/>
      <c r="I307" s="247">
        <f t="shared" si="31"/>
        <v>0</v>
      </c>
      <c r="J307" s="242">
        <f t="shared" si="32"/>
        <v>0</v>
      </c>
      <c r="K307" s="203" t="s">
        <v>850</v>
      </c>
      <c r="L307" s="253">
        <f t="shared" si="33"/>
        <v>0</v>
      </c>
      <c r="M307" s="6"/>
      <c r="N307" s="6"/>
      <c r="O307" s="6"/>
      <c r="P307" s="6"/>
      <c r="Q307" s="6"/>
      <c r="R307" s="6"/>
      <c r="S307" s="6"/>
      <c r="T307" s="6"/>
      <c r="U307" s="6"/>
      <c r="V307" s="6"/>
      <c r="W307" s="6"/>
      <c r="X307" s="6"/>
      <c r="Y307" s="6"/>
      <c r="Z307" s="6"/>
    </row>
    <row r="308" spans="1:26" ht="12.75" hidden="1" customHeight="1">
      <c r="A308" s="177">
        <v>1980</v>
      </c>
      <c r="B308" s="235" t="s">
        <v>353</v>
      </c>
      <c r="C308" s="254"/>
      <c r="D308" s="204"/>
      <c r="E308" s="255"/>
      <c r="F308" s="255"/>
      <c r="G308" s="239">
        <f t="shared" si="30"/>
        <v>0</v>
      </c>
      <c r="H308" s="256"/>
      <c r="I308" s="247">
        <f t="shared" si="31"/>
        <v>0</v>
      </c>
      <c r="J308" s="242">
        <f t="shared" si="32"/>
        <v>0</v>
      </c>
      <c r="K308" s="203" t="s">
        <v>850</v>
      </c>
      <c r="L308" s="253">
        <f t="shared" si="33"/>
        <v>0</v>
      </c>
      <c r="M308" s="6"/>
      <c r="N308" s="6"/>
      <c r="O308" s="6"/>
      <c r="P308" s="6"/>
      <c r="Q308" s="6"/>
      <c r="R308" s="6"/>
      <c r="S308" s="6"/>
      <c r="T308" s="6"/>
      <c r="U308" s="6"/>
      <c r="V308" s="6"/>
      <c r="W308" s="6"/>
      <c r="X308" s="6"/>
      <c r="Y308" s="6"/>
      <c r="Z308" s="6"/>
    </row>
    <row r="309" spans="1:26" ht="12.75" hidden="1" customHeight="1">
      <c r="A309" s="177">
        <v>1985</v>
      </c>
      <c r="B309" s="235" t="s">
        <v>354</v>
      </c>
      <c r="C309" s="254"/>
      <c r="D309" s="204"/>
      <c r="E309" s="255"/>
      <c r="F309" s="255"/>
      <c r="G309" s="239">
        <f t="shared" si="30"/>
        <v>0</v>
      </c>
      <c r="H309" s="256"/>
      <c r="I309" s="247">
        <f t="shared" si="31"/>
        <v>0</v>
      </c>
      <c r="J309" s="242">
        <f t="shared" si="32"/>
        <v>0</v>
      </c>
      <c r="K309" s="203" t="s">
        <v>850</v>
      </c>
      <c r="L309" s="253">
        <f t="shared" si="33"/>
        <v>0</v>
      </c>
      <c r="M309" s="6"/>
      <c r="N309" s="6"/>
      <c r="O309" s="6"/>
      <c r="P309" s="6"/>
      <c r="Q309" s="6"/>
      <c r="R309" s="6"/>
      <c r="S309" s="6"/>
      <c r="T309" s="6"/>
      <c r="U309" s="6"/>
      <c r="V309" s="6"/>
      <c r="W309" s="6"/>
      <c r="X309" s="6"/>
      <c r="Y309" s="6"/>
      <c r="Z309" s="6"/>
    </row>
    <row r="310" spans="1:26" ht="12.75" hidden="1" customHeight="1">
      <c r="A310" s="177">
        <v>1990</v>
      </c>
      <c r="B310" s="258" t="s">
        <v>355</v>
      </c>
      <c r="C310" s="254"/>
      <c r="D310" s="204"/>
      <c r="E310" s="255"/>
      <c r="F310" s="255"/>
      <c r="G310" s="239">
        <f t="shared" si="30"/>
        <v>0</v>
      </c>
      <c r="H310" s="256"/>
      <c r="I310" s="247">
        <f t="shared" si="31"/>
        <v>0</v>
      </c>
      <c r="J310" s="242">
        <f t="shared" si="32"/>
        <v>0</v>
      </c>
      <c r="K310" s="203" t="s">
        <v>850</v>
      </c>
      <c r="L310" s="253">
        <f t="shared" si="33"/>
        <v>0</v>
      </c>
      <c r="M310" s="6"/>
      <c r="N310" s="6"/>
      <c r="O310" s="6"/>
      <c r="P310" s="6"/>
      <c r="Q310" s="6"/>
      <c r="R310" s="6"/>
      <c r="S310" s="6"/>
      <c r="T310" s="6"/>
      <c r="U310" s="6"/>
      <c r="V310" s="6"/>
      <c r="W310" s="6"/>
      <c r="X310" s="6"/>
      <c r="Y310" s="6"/>
      <c r="Z310" s="6"/>
    </row>
    <row r="311" spans="1:26" ht="12.75" hidden="1" customHeight="1">
      <c r="A311" s="177">
        <v>1995</v>
      </c>
      <c r="B311" s="235" t="s">
        <v>356</v>
      </c>
      <c r="C311" s="254"/>
      <c r="D311" s="204"/>
      <c r="E311" s="255"/>
      <c r="F311" s="255"/>
      <c r="G311" s="239">
        <f t="shared" si="30"/>
        <v>0</v>
      </c>
      <c r="H311" s="256"/>
      <c r="I311" s="259">
        <f t="shared" si="31"/>
        <v>0</v>
      </c>
      <c r="J311" s="260">
        <f t="shared" si="32"/>
        <v>0</v>
      </c>
      <c r="K311" s="203" t="s">
        <v>850</v>
      </c>
      <c r="L311" s="253">
        <f t="shared" si="33"/>
        <v>0</v>
      </c>
      <c r="M311" s="6"/>
      <c r="N311" s="6"/>
      <c r="O311" s="6"/>
      <c r="P311" s="6"/>
      <c r="Q311" s="6"/>
      <c r="R311" s="6"/>
      <c r="S311" s="6"/>
      <c r="T311" s="6"/>
      <c r="U311" s="6"/>
      <c r="V311" s="6"/>
      <c r="W311" s="6"/>
      <c r="X311" s="6"/>
      <c r="Y311" s="6"/>
      <c r="Z311" s="6"/>
    </row>
    <row r="312" spans="1:26" ht="12.75" hidden="1" customHeight="1">
      <c r="A312" s="177">
        <v>2440</v>
      </c>
      <c r="B312" s="202" t="s">
        <v>367</v>
      </c>
      <c r="C312" s="254"/>
      <c r="D312" s="204"/>
      <c r="E312" s="255"/>
      <c r="F312" s="255"/>
      <c r="G312" s="239">
        <f t="shared" si="30"/>
        <v>0</v>
      </c>
      <c r="H312" s="256"/>
      <c r="I312" s="259">
        <f t="shared" si="31"/>
        <v>0</v>
      </c>
      <c r="J312" s="260">
        <f t="shared" si="32"/>
        <v>0</v>
      </c>
      <c r="K312" s="203" t="s">
        <v>850</v>
      </c>
      <c r="L312" s="253">
        <f t="shared" si="33"/>
        <v>0</v>
      </c>
      <c r="M312" s="134"/>
      <c r="N312" s="6"/>
      <c r="O312" s="6"/>
      <c r="P312" s="6"/>
      <c r="Q312" s="6"/>
      <c r="R312" s="6"/>
      <c r="S312" s="6"/>
      <c r="T312" s="6"/>
      <c r="U312" s="6"/>
      <c r="V312" s="6"/>
      <c r="W312" s="6"/>
      <c r="X312" s="6"/>
      <c r="Y312" s="6"/>
      <c r="Z312" s="6"/>
    </row>
    <row r="313" spans="1:26" ht="12.75" hidden="1" customHeight="1">
      <c r="A313" s="177">
        <v>2005</v>
      </c>
      <c r="B313" s="235" t="s">
        <v>534</v>
      </c>
      <c r="C313" s="285"/>
      <c r="D313" s="286"/>
      <c r="E313" s="287"/>
      <c r="F313" s="287"/>
      <c r="G313" s="239">
        <f t="shared" si="30"/>
        <v>0</v>
      </c>
      <c r="H313" s="288"/>
      <c r="I313" s="267">
        <f t="shared" si="31"/>
        <v>0</v>
      </c>
      <c r="J313" s="268">
        <f t="shared" si="32"/>
        <v>0</v>
      </c>
      <c r="K313" s="289" t="s">
        <v>850</v>
      </c>
      <c r="L313" s="270">
        <f t="shared" si="33"/>
        <v>0</v>
      </c>
      <c r="M313" s="6"/>
      <c r="N313" s="6"/>
      <c r="O313" s="6"/>
      <c r="P313" s="6"/>
      <c r="Q313" s="6"/>
      <c r="R313" s="6"/>
      <c r="S313" s="6"/>
      <c r="T313" s="6"/>
      <c r="U313" s="6"/>
      <c r="V313" s="6"/>
      <c r="W313" s="6"/>
      <c r="X313" s="6"/>
      <c r="Y313" s="6"/>
      <c r="Z313" s="6"/>
    </row>
    <row r="314" spans="1:26" ht="12.75" hidden="1" customHeight="1">
      <c r="A314" s="278"/>
      <c r="B314" s="279" t="s">
        <v>144</v>
      </c>
      <c r="C314" s="273">
        <f t="shared" ref="C314:E314" si="34">SUM(C273:C313)</f>
        <v>0</v>
      </c>
      <c r="D314" s="273">
        <f t="shared" si="34"/>
        <v>0</v>
      </c>
      <c r="E314" s="273">
        <f t="shared" si="34"/>
        <v>0</v>
      </c>
      <c r="F314" s="273"/>
      <c r="G314" s="273">
        <f>SUM(G274:G313)</f>
        <v>0</v>
      </c>
      <c r="H314" s="273">
        <f>SUM(H273:H313)</f>
        <v>0</v>
      </c>
      <c r="I314" s="274"/>
      <c r="J314" s="273">
        <f t="shared" ref="J314:L314" si="35">SUM(J273:J313)</f>
        <v>0</v>
      </c>
      <c r="K314" s="273">
        <f t="shared" si="35"/>
        <v>0</v>
      </c>
      <c r="L314" s="275">
        <f t="shared" si="35"/>
        <v>0</v>
      </c>
      <c r="M314" s="6"/>
      <c r="N314" s="6"/>
      <c r="O314" s="6"/>
      <c r="P314" s="6"/>
      <c r="Q314" s="6"/>
      <c r="R314" s="6"/>
      <c r="S314" s="6"/>
      <c r="T314" s="6"/>
      <c r="U314" s="6"/>
      <c r="V314" s="6"/>
      <c r="W314" s="6"/>
      <c r="X314" s="6"/>
      <c r="Y314" s="6"/>
      <c r="Z314" s="6"/>
    </row>
    <row r="315" spans="1:26" ht="12.75" hidden="1"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hidden="1"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8" hidden="1" customHeight="1">
      <c r="A317" s="85"/>
      <c r="B317" s="85"/>
      <c r="C317" s="85"/>
      <c r="D317" s="85"/>
      <c r="E317" s="35" t="s">
        <v>508</v>
      </c>
      <c r="F317" s="277">
        <f>F268+1</f>
        <v>2032</v>
      </c>
      <c r="G317" s="85"/>
      <c r="H317" s="85"/>
      <c r="I317" s="85"/>
      <c r="J317" s="85"/>
      <c r="K317" s="85"/>
      <c r="L317" s="6"/>
      <c r="M317" s="6"/>
      <c r="N317" s="6"/>
      <c r="O317" s="6"/>
      <c r="P317" s="6"/>
      <c r="Q317" s="6"/>
      <c r="R317" s="6"/>
      <c r="S317" s="6"/>
      <c r="T317" s="6"/>
      <c r="U317" s="6"/>
      <c r="V317" s="6"/>
      <c r="W317" s="6"/>
      <c r="X317" s="6"/>
      <c r="Y317" s="6"/>
      <c r="Z317" s="6"/>
    </row>
    <row r="318" spans="1:26" ht="12.75" hidden="1" customHeight="1">
      <c r="A318" s="220"/>
      <c r="B318" s="220"/>
      <c r="C318" s="220"/>
      <c r="D318" s="220"/>
      <c r="E318" s="220"/>
      <c r="F318" s="220"/>
      <c r="G318" s="220"/>
      <c r="H318" s="220"/>
      <c r="I318" s="220"/>
      <c r="J318" s="220"/>
      <c r="K318" s="220"/>
      <c r="L318" s="6"/>
      <c r="M318" s="6"/>
      <c r="N318" s="6"/>
      <c r="O318" s="6"/>
      <c r="P318" s="6"/>
      <c r="Q318" s="6">
        <v>2017</v>
      </c>
      <c r="R318" s="6"/>
      <c r="S318" s="6"/>
      <c r="T318" s="6"/>
      <c r="U318" s="6"/>
      <c r="V318" s="6"/>
      <c r="W318" s="6"/>
      <c r="X318" s="6"/>
      <c r="Y318" s="6"/>
      <c r="Z318" s="6"/>
    </row>
    <row r="319" spans="1:26" ht="18.75" hidden="1" customHeight="1">
      <c r="A319" s="85"/>
      <c r="B319" s="85"/>
      <c r="C319" s="688" t="s">
        <v>509</v>
      </c>
      <c r="D319" s="689"/>
      <c r="E319" s="689"/>
      <c r="F319" s="689"/>
      <c r="G319" s="690" t="s">
        <v>510</v>
      </c>
      <c r="H319" s="691"/>
      <c r="I319" s="221" t="s">
        <v>511</v>
      </c>
      <c r="J319" s="85"/>
      <c r="K319" s="85"/>
      <c r="L319" s="6"/>
      <c r="M319" s="6"/>
      <c r="N319" s="6"/>
      <c r="O319" s="6"/>
      <c r="P319" s="6"/>
      <c r="Q319" s="6">
        <v>2018</v>
      </c>
      <c r="R319" s="6"/>
      <c r="S319" s="6"/>
      <c r="T319" s="6"/>
      <c r="U319" s="6"/>
      <c r="V319" s="6"/>
      <c r="W319" s="6"/>
      <c r="X319" s="6"/>
      <c r="Y319" s="6"/>
      <c r="Z319" s="6"/>
    </row>
    <row r="320" spans="1:26" ht="63.75" hidden="1" customHeight="1">
      <c r="A320" s="692" t="s">
        <v>512</v>
      </c>
      <c r="B320" s="694" t="s">
        <v>513</v>
      </c>
      <c r="C320" s="222" t="s">
        <v>514</v>
      </c>
      <c r="D320" s="223" t="s">
        <v>556</v>
      </c>
      <c r="E320" s="224" t="s">
        <v>516</v>
      </c>
      <c r="F320" s="225" t="s">
        <v>517</v>
      </c>
      <c r="G320" s="225" t="s">
        <v>518</v>
      </c>
      <c r="H320" s="222" t="s">
        <v>557</v>
      </c>
      <c r="I320" s="226" t="s">
        <v>520</v>
      </c>
      <c r="J320" s="227" t="s">
        <v>558</v>
      </c>
      <c r="K320" s="224" t="s">
        <v>522</v>
      </c>
      <c r="L320" s="226" t="s">
        <v>559</v>
      </c>
      <c r="M320" s="6"/>
      <c r="N320" s="6"/>
      <c r="O320" s="6"/>
      <c r="P320" s="6"/>
      <c r="Q320" s="6"/>
      <c r="R320" s="6"/>
      <c r="S320" s="6"/>
      <c r="T320" s="6"/>
      <c r="U320" s="6"/>
      <c r="V320" s="6"/>
      <c r="W320" s="6"/>
      <c r="X320" s="6"/>
      <c r="Y320" s="6"/>
      <c r="Z320" s="6"/>
    </row>
    <row r="321" spans="1:26" ht="12.75" hidden="1" customHeight="1">
      <c r="A321" s="693"/>
      <c r="B321" s="695"/>
      <c r="C321" s="228" t="s">
        <v>524</v>
      </c>
      <c r="D321" s="229" t="s">
        <v>525</v>
      </c>
      <c r="E321" s="230" t="s">
        <v>526</v>
      </c>
      <c r="F321" s="230" t="s">
        <v>527</v>
      </c>
      <c r="G321" s="231" t="s">
        <v>528</v>
      </c>
      <c r="H321" s="232" t="s">
        <v>529</v>
      </c>
      <c r="I321" s="230" t="s">
        <v>530</v>
      </c>
      <c r="J321" s="228" t="s">
        <v>531</v>
      </c>
      <c r="K321" s="233" t="s">
        <v>532</v>
      </c>
      <c r="L321" s="231" t="s">
        <v>533</v>
      </c>
      <c r="M321" s="6"/>
      <c r="N321" s="6"/>
      <c r="O321" s="6"/>
      <c r="P321" s="6"/>
      <c r="Q321" s="6"/>
      <c r="R321" s="6"/>
      <c r="S321" s="6"/>
      <c r="T321" s="6"/>
      <c r="U321" s="6"/>
      <c r="V321" s="6"/>
      <c r="W321" s="6"/>
      <c r="X321" s="6"/>
      <c r="Y321" s="6"/>
      <c r="Z321" s="6"/>
    </row>
    <row r="322" spans="1:26" ht="12.75" hidden="1" customHeight="1">
      <c r="A322" s="234">
        <v>1609</v>
      </c>
      <c r="B322" s="235" t="s">
        <v>319</v>
      </c>
      <c r="C322" s="280"/>
      <c r="D322" s="281"/>
      <c r="E322" s="281"/>
      <c r="F322" s="282"/>
      <c r="G322" s="239">
        <f t="shared" ref="G322:G362" si="36">C322-D322+(E322*0.5)-F322</f>
        <v>0</v>
      </c>
      <c r="H322" s="283"/>
      <c r="I322" s="241">
        <f t="shared" ref="I322:I362" si="37">IF(H322=0,0,1/H322)</f>
        <v>0</v>
      </c>
      <c r="J322" s="242">
        <f t="shared" ref="J322:J362" si="38">IF(H322=0,0,+G322/H322)</f>
        <v>0</v>
      </c>
      <c r="K322" s="284" t="s">
        <v>850</v>
      </c>
      <c r="L322" s="244">
        <f t="shared" ref="L322:L362" si="39">IF(ISERROR(+K322-J322), 0, +K322-J322)</f>
        <v>0</v>
      </c>
      <c r="M322" s="134"/>
      <c r="N322" s="6"/>
      <c r="O322" s="6"/>
      <c r="P322" s="6"/>
      <c r="Q322" s="6"/>
      <c r="R322" s="6"/>
      <c r="S322" s="6"/>
      <c r="T322" s="6"/>
      <c r="U322" s="6"/>
      <c r="V322" s="6"/>
      <c r="W322" s="6"/>
      <c r="X322" s="6"/>
      <c r="Y322" s="6"/>
      <c r="Z322" s="6"/>
    </row>
    <row r="323" spans="1:26" ht="12.75" hidden="1" customHeight="1">
      <c r="A323" s="245">
        <v>1611</v>
      </c>
      <c r="B323" s="246" t="s">
        <v>320</v>
      </c>
      <c r="C323" s="280"/>
      <c r="D323" s="281"/>
      <c r="E323" s="282"/>
      <c r="F323" s="282"/>
      <c r="G323" s="239">
        <f t="shared" si="36"/>
        <v>0</v>
      </c>
      <c r="H323" s="283"/>
      <c r="I323" s="247">
        <f t="shared" si="37"/>
        <v>0</v>
      </c>
      <c r="J323" s="242">
        <f t="shared" si="38"/>
        <v>0</v>
      </c>
      <c r="K323" s="203" t="s">
        <v>850</v>
      </c>
      <c r="L323" s="244">
        <f t="shared" si="39"/>
        <v>0</v>
      </c>
      <c r="M323" s="6"/>
      <c r="N323" s="6"/>
      <c r="O323" s="6"/>
      <c r="P323" s="6"/>
      <c r="Q323" s="6"/>
      <c r="R323" s="6"/>
      <c r="S323" s="6"/>
      <c r="T323" s="6"/>
      <c r="U323" s="6"/>
      <c r="V323" s="6"/>
      <c r="W323" s="6"/>
      <c r="X323" s="6"/>
      <c r="Y323" s="6"/>
      <c r="Z323" s="6"/>
    </row>
    <row r="324" spans="1:26" ht="12.75" hidden="1" customHeight="1">
      <c r="A324" s="177">
        <v>1612</v>
      </c>
      <c r="B324" s="235" t="s">
        <v>322</v>
      </c>
      <c r="C324" s="254"/>
      <c r="D324" s="204"/>
      <c r="E324" s="255"/>
      <c r="F324" s="255"/>
      <c r="G324" s="239">
        <f t="shared" si="36"/>
        <v>0</v>
      </c>
      <c r="H324" s="256"/>
      <c r="I324" s="247">
        <f t="shared" si="37"/>
        <v>0</v>
      </c>
      <c r="J324" s="242">
        <f t="shared" si="38"/>
        <v>0</v>
      </c>
      <c r="K324" s="203" t="s">
        <v>850</v>
      </c>
      <c r="L324" s="253">
        <f t="shared" si="39"/>
        <v>0</v>
      </c>
      <c r="M324" s="6"/>
      <c r="N324" s="6"/>
      <c r="O324" s="6"/>
      <c r="P324" s="6"/>
      <c r="Q324" s="6"/>
      <c r="R324" s="6"/>
      <c r="S324" s="6"/>
      <c r="T324" s="6"/>
      <c r="U324" s="6"/>
      <c r="V324" s="6"/>
      <c r="W324" s="6"/>
      <c r="X324" s="6"/>
      <c r="Y324" s="6"/>
      <c r="Z324" s="6"/>
    </row>
    <row r="325" spans="1:26" ht="12.75" hidden="1" customHeight="1">
      <c r="A325" s="177">
        <v>1805</v>
      </c>
      <c r="B325" s="235" t="s">
        <v>323</v>
      </c>
      <c r="C325" s="254"/>
      <c r="D325" s="204"/>
      <c r="E325" s="255"/>
      <c r="F325" s="255"/>
      <c r="G325" s="239">
        <f t="shared" si="36"/>
        <v>0</v>
      </c>
      <c r="H325" s="256"/>
      <c r="I325" s="247">
        <f t="shared" si="37"/>
        <v>0</v>
      </c>
      <c r="J325" s="242">
        <f t="shared" si="38"/>
        <v>0</v>
      </c>
      <c r="K325" s="203" t="s">
        <v>850</v>
      </c>
      <c r="L325" s="253">
        <f t="shared" si="39"/>
        <v>0</v>
      </c>
      <c r="M325" s="6"/>
      <c r="N325" s="6"/>
      <c r="O325" s="6"/>
      <c r="P325" s="6"/>
      <c r="Q325" s="6"/>
      <c r="R325" s="6"/>
      <c r="S325" s="6"/>
      <c r="T325" s="6"/>
      <c r="U325" s="6"/>
      <c r="V325" s="6"/>
      <c r="W325" s="6"/>
      <c r="X325" s="6"/>
      <c r="Y325" s="6"/>
      <c r="Z325" s="6"/>
    </row>
    <row r="326" spans="1:26" ht="12.75" hidden="1" customHeight="1">
      <c r="A326" s="177">
        <v>1808</v>
      </c>
      <c r="B326" s="235" t="s">
        <v>324</v>
      </c>
      <c r="C326" s="254"/>
      <c r="D326" s="204"/>
      <c r="E326" s="255"/>
      <c r="F326" s="255"/>
      <c r="G326" s="239">
        <f t="shared" si="36"/>
        <v>0</v>
      </c>
      <c r="H326" s="256"/>
      <c r="I326" s="247">
        <f t="shared" si="37"/>
        <v>0</v>
      </c>
      <c r="J326" s="242">
        <f t="shared" si="38"/>
        <v>0</v>
      </c>
      <c r="K326" s="203" t="s">
        <v>850</v>
      </c>
      <c r="L326" s="253">
        <f t="shared" si="39"/>
        <v>0</v>
      </c>
      <c r="M326" s="6"/>
      <c r="N326" s="6"/>
      <c r="O326" s="6"/>
      <c r="P326" s="6"/>
      <c r="Q326" s="6"/>
      <c r="R326" s="6"/>
      <c r="S326" s="6"/>
      <c r="T326" s="6"/>
      <c r="U326" s="6"/>
      <c r="V326" s="6"/>
      <c r="W326" s="6"/>
      <c r="X326" s="6"/>
      <c r="Y326" s="6"/>
      <c r="Z326" s="6"/>
    </row>
    <row r="327" spans="1:26" ht="12.75" hidden="1" customHeight="1">
      <c r="A327" s="177">
        <v>1810</v>
      </c>
      <c r="B327" s="235" t="s">
        <v>325</v>
      </c>
      <c r="C327" s="254"/>
      <c r="D327" s="204"/>
      <c r="E327" s="255"/>
      <c r="F327" s="255"/>
      <c r="G327" s="239">
        <f t="shared" si="36"/>
        <v>0</v>
      </c>
      <c r="H327" s="256"/>
      <c r="I327" s="247">
        <f t="shared" si="37"/>
        <v>0</v>
      </c>
      <c r="J327" s="242">
        <f t="shared" si="38"/>
        <v>0</v>
      </c>
      <c r="K327" s="203" t="s">
        <v>850</v>
      </c>
      <c r="L327" s="253">
        <f t="shared" si="39"/>
        <v>0</v>
      </c>
      <c r="M327" s="6"/>
      <c r="N327" s="6"/>
      <c r="O327" s="6"/>
      <c r="P327" s="6"/>
      <c r="Q327" s="6"/>
      <c r="R327" s="6"/>
      <c r="S327" s="6"/>
      <c r="T327" s="6"/>
      <c r="U327" s="6"/>
      <c r="V327" s="6"/>
      <c r="W327" s="6"/>
      <c r="X327" s="6"/>
      <c r="Y327" s="6"/>
      <c r="Z327" s="6"/>
    </row>
    <row r="328" spans="1:26" ht="12.75" hidden="1" customHeight="1">
      <c r="A328" s="177">
        <v>1815</v>
      </c>
      <c r="B328" s="235" t="s">
        <v>326</v>
      </c>
      <c r="C328" s="254"/>
      <c r="D328" s="204"/>
      <c r="E328" s="255"/>
      <c r="F328" s="255"/>
      <c r="G328" s="239">
        <f t="shared" si="36"/>
        <v>0</v>
      </c>
      <c r="H328" s="256"/>
      <c r="I328" s="247">
        <f t="shared" si="37"/>
        <v>0</v>
      </c>
      <c r="J328" s="242">
        <f t="shared" si="38"/>
        <v>0</v>
      </c>
      <c r="K328" s="203" t="s">
        <v>850</v>
      </c>
      <c r="L328" s="253">
        <f t="shared" si="39"/>
        <v>0</v>
      </c>
      <c r="M328" s="6"/>
      <c r="N328" s="6"/>
      <c r="O328" s="6"/>
      <c r="P328" s="6"/>
      <c r="Q328" s="6"/>
      <c r="R328" s="6"/>
      <c r="S328" s="6"/>
      <c r="T328" s="6"/>
      <c r="U328" s="6"/>
      <c r="V328" s="6"/>
      <c r="W328" s="6"/>
      <c r="X328" s="6"/>
      <c r="Y328" s="6"/>
      <c r="Z328" s="6"/>
    </row>
    <row r="329" spans="1:26" ht="12.75" hidden="1" customHeight="1">
      <c r="A329" s="177">
        <v>1820</v>
      </c>
      <c r="B329" s="235" t="s">
        <v>327</v>
      </c>
      <c r="C329" s="254"/>
      <c r="D329" s="204"/>
      <c r="E329" s="255"/>
      <c r="F329" s="255"/>
      <c r="G329" s="239">
        <f t="shared" si="36"/>
        <v>0</v>
      </c>
      <c r="H329" s="256"/>
      <c r="I329" s="247">
        <f t="shared" si="37"/>
        <v>0</v>
      </c>
      <c r="J329" s="242">
        <f t="shared" si="38"/>
        <v>0</v>
      </c>
      <c r="K329" s="203" t="s">
        <v>850</v>
      </c>
      <c r="L329" s="253">
        <f t="shared" si="39"/>
        <v>0</v>
      </c>
      <c r="M329" s="6"/>
      <c r="N329" s="6"/>
      <c r="O329" s="6"/>
      <c r="P329" s="6"/>
      <c r="Q329" s="6"/>
      <c r="R329" s="6"/>
      <c r="S329" s="6"/>
      <c r="T329" s="6"/>
      <c r="U329" s="6"/>
      <c r="V329" s="6"/>
      <c r="W329" s="6"/>
      <c r="X329" s="6"/>
      <c r="Y329" s="6"/>
      <c r="Z329" s="6"/>
    </row>
    <row r="330" spans="1:26" ht="12.75" hidden="1" customHeight="1">
      <c r="A330" s="177">
        <v>1825</v>
      </c>
      <c r="B330" s="235" t="s">
        <v>328</v>
      </c>
      <c r="C330" s="254"/>
      <c r="D330" s="204"/>
      <c r="E330" s="255"/>
      <c r="F330" s="255"/>
      <c r="G330" s="239">
        <f t="shared" si="36"/>
        <v>0</v>
      </c>
      <c r="H330" s="256"/>
      <c r="I330" s="247">
        <f t="shared" si="37"/>
        <v>0</v>
      </c>
      <c r="J330" s="242">
        <f t="shared" si="38"/>
        <v>0</v>
      </c>
      <c r="K330" s="203" t="s">
        <v>850</v>
      </c>
      <c r="L330" s="253">
        <f t="shared" si="39"/>
        <v>0</v>
      </c>
      <c r="M330" s="6"/>
      <c r="N330" s="6"/>
      <c r="O330" s="6"/>
      <c r="P330" s="6"/>
      <c r="Q330" s="6"/>
      <c r="R330" s="6"/>
      <c r="S330" s="6"/>
      <c r="T330" s="6"/>
      <c r="U330" s="6"/>
      <c r="V330" s="6"/>
      <c r="W330" s="6"/>
      <c r="X330" s="6"/>
      <c r="Y330" s="6"/>
      <c r="Z330" s="6"/>
    </row>
    <row r="331" spans="1:26" ht="12.75" hidden="1" customHeight="1">
      <c r="A331" s="177">
        <v>1830</v>
      </c>
      <c r="B331" s="235" t="s">
        <v>329</v>
      </c>
      <c r="C331" s="254"/>
      <c r="D331" s="204"/>
      <c r="E331" s="255"/>
      <c r="F331" s="255"/>
      <c r="G331" s="239">
        <f t="shared" si="36"/>
        <v>0</v>
      </c>
      <c r="H331" s="256"/>
      <c r="I331" s="247">
        <f t="shared" si="37"/>
        <v>0</v>
      </c>
      <c r="J331" s="242">
        <f t="shared" si="38"/>
        <v>0</v>
      </c>
      <c r="K331" s="203" t="s">
        <v>850</v>
      </c>
      <c r="L331" s="253">
        <f t="shared" si="39"/>
        <v>0</v>
      </c>
      <c r="M331" s="6"/>
      <c r="N331" s="6"/>
      <c r="O331" s="6"/>
      <c r="P331" s="6"/>
      <c r="Q331" s="6"/>
      <c r="R331" s="6"/>
      <c r="S331" s="6"/>
      <c r="T331" s="6"/>
      <c r="U331" s="6"/>
      <c r="V331" s="6"/>
      <c r="W331" s="6"/>
      <c r="X331" s="6"/>
      <c r="Y331" s="6"/>
      <c r="Z331" s="6"/>
    </row>
    <row r="332" spans="1:26" ht="12.75" hidden="1" customHeight="1">
      <c r="A332" s="177">
        <v>1835</v>
      </c>
      <c r="B332" s="235" t="s">
        <v>330</v>
      </c>
      <c r="C332" s="254"/>
      <c r="D332" s="204"/>
      <c r="E332" s="255"/>
      <c r="F332" s="255"/>
      <c r="G332" s="239">
        <f t="shared" si="36"/>
        <v>0</v>
      </c>
      <c r="H332" s="256"/>
      <c r="I332" s="247">
        <f t="shared" si="37"/>
        <v>0</v>
      </c>
      <c r="J332" s="242">
        <f t="shared" si="38"/>
        <v>0</v>
      </c>
      <c r="K332" s="203" t="s">
        <v>850</v>
      </c>
      <c r="L332" s="253">
        <f t="shared" si="39"/>
        <v>0</v>
      </c>
      <c r="M332" s="6"/>
      <c r="N332" s="6"/>
      <c r="O332" s="6"/>
      <c r="P332" s="6"/>
      <c r="Q332" s="6"/>
      <c r="R332" s="6"/>
      <c r="S332" s="6"/>
      <c r="T332" s="6"/>
      <c r="U332" s="6"/>
      <c r="V332" s="6"/>
      <c r="W332" s="6"/>
      <c r="X332" s="6"/>
      <c r="Y332" s="6"/>
      <c r="Z332" s="6"/>
    </row>
    <row r="333" spans="1:26" ht="12.75" hidden="1" customHeight="1">
      <c r="A333" s="177">
        <v>1840</v>
      </c>
      <c r="B333" s="235" t="s">
        <v>331</v>
      </c>
      <c r="C333" s="254"/>
      <c r="D333" s="204"/>
      <c r="E333" s="255"/>
      <c r="F333" s="255"/>
      <c r="G333" s="239">
        <f t="shared" si="36"/>
        <v>0</v>
      </c>
      <c r="H333" s="256"/>
      <c r="I333" s="247">
        <f t="shared" si="37"/>
        <v>0</v>
      </c>
      <c r="J333" s="242">
        <f t="shared" si="38"/>
        <v>0</v>
      </c>
      <c r="K333" s="203" t="s">
        <v>850</v>
      </c>
      <c r="L333" s="253">
        <f t="shared" si="39"/>
        <v>0</v>
      </c>
      <c r="M333" s="6"/>
      <c r="N333" s="6"/>
      <c r="O333" s="6"/>
      <c r="P333" s="6"/>
      <c r="Q333" s="6"/>
      <c r="R333" s="6"/>
      <c r="S333" s="6"/>
      <c r="T333" s="6"/>
      <c r="U333" s="6"/>
      <c r="V333" s="6"/>
      <c r="W333" s="6"/>
      <c r="X333" s="6"/>
      <c r="Y333" s="6"/>
      <c r="Z333" s="6"/>
    </row>
    <row r="334" spans="1:26" ht="12.75" hidden="1" customHeight="1">
      <c r="A334" s="177">
        <v>1845</v>
      </c>
      <c r="B334" s="235" t="s">
        <v>332</v>
      </c>
      <c r="C334" s="254"/>
      <c r="D334" s="204"/>
      <c r="E334" s="255"/>
      <c r="F334" s="255"/>
      <c r="G334" s="239">
        <f t="shared" si="36"/>
        <v>0</v>
      </c>
      <c r="H334" s="256"/>
      <c r="I334" s="247">
        <f t="shared" si="37"/>
        <v>0</v>
      </c>
      <c r="J334" s="242">
        <f t="shared" si="38"/>
        <v>0</v>
      </c>
      <c r="K334" s="203" t="s">
        <v>850</v>
      </c>
      <c r="L334" s="253">
        <f t="shared" si="39"/>
        <v>0</v>
      </c>
      <c r="M334" s="6"/>
      <c r="N334" s="6"/>
      <c r="O334" s="6"/>
      <c r="P334" s="6"/>
      <c r="Q334" s="6"/>
      <c r="R334" s="6"/>
      <c r="S334" s="6"/>
      <c r="T334" s="6"/>
      <c r="U334" s="6"/>
      <c r="V334" s="6"/>
      <c r="W334" s="6"/>
      <c r="X334" s="6"/>
      <c r="Y334" s="6"/>
      <c r="Z334" s="6"/>
    </row>
    <row r="335" spans="1:26" ht="12.75" hidden="1" customHeight="1">
      <c r="A335" s="177">
        <v>1850</v>
      </c>
      <c r="B335" s="235" t="s">
        <v>333</v>
      </c>
      <c r="C335" s="254"/>
      <c r="D335" s="204"/>
      <c r="E335" s="255"/>
      <c r="F335" s="255"/>
      <c r="G335" s="239">
        <f t="shared" si="36"/>
        <v>0</v>
      </c>
      <c r="H335" s="256"/>
      <c r="I335" s="247">
        <f t="shared" si="37"/>
        <v>0</v>
      </c>
      <c r="J335" s="242">
        <f t="shared" si="38"/>
        <v>0</v>
      </c>
      <c r="K335" s="203" t="s">
        <v>850</v>
      </c>
      <c r="L335" s="253">
        <f t="shared" si="39"/>
        <v>0</v>
      </c>
      <c r="M335" s="6"/>
      <c r="N335" s="6"/>
      <c r="O335" s="6"/>
      <c r="P335" s="6"/>
      <c r="Q335" s="6"/>
      <c r="R335" s="6"/>
      <c r="S335" s="6"/>
      <c r="T335" s="6"/>
      <c r="U335" s="6"/>
      <c r="V335" s="6"/>
      <c r="W335" s="6"/>
      <c r="X335" s="6"/>
      <c r="Y335" s="6"/>
      <c r="Z335" s="6"/>
    </row>
    <row r="336" spans="1:26" ht="12.75" hidden="1" customHeight="1">
      <c r="A336" s="177">
        <v>1855</v>
      </c>
      <c r="B336" s="235" t="s">
        <v>334</v>
      </c>
      <c r="C336" s="254"/>
      <c r="D336" s="204"/>
      <c r="E336" s="255"/>
      <c r="F336" s="255"/>
      <c r="G336" s="239">
        <f t="shared" si="36"/>
        <v>0</v>
      </c>
      <c r="H336" s="256"/>
      <c r="I336" s="247">
        <f t="shared" si="37"/>
        <v>0</v>
      </c>
      <c r="J336" s="242">
        <f t="shared" si="38"/>
        <v>0</v>
      </c>
      <c r="K336" s="203" t="s">
        <v>850</v>
      </c>
      <c r="L336" s="253">
        <f t="shared" si="39"/>
        <v>0</v>
      </c>
      <c r="M336" s="6"/>
      <c r="N336" s="6"/>
      <c r="O336" s="6"/>
      <c r="P336" s="6"/>
      <c r="Q336" s="6"/>
      <c r="R336" s="6"/>
      <c r="S336" s="6"/>
      <c r="T336" s="6"/>
      <c r="U336" s="6"/>
      <c r="V336" s="6"/>
      <c r="W336" s="6"/>
      <c r="X336" s="6"/>
      <c r="Y336" s="6"/>
      <c r="Z336" s="6"/>
    </row>
    <row r="337" spans="1:26" ht="12.75" hidden="1" customHeight="1">
      <c r="A337" s="177">
        <v>1860</v>
      </c>
      <c r="B337" s="235" t="s">
        <v>335</v>
      </c>
      <c r="C337" s="254"/>
      <c r="D337" s="204"/>
      <c r="E337" s="255"/>
      <c r="F337" s="255"/>
      <c r="G337" s="239">
        <f t="shared" si="36"/>
        <v>0</v>
      </c>
      <c r="H337" s="256"/>
      <c r="I337" s="247">
        <f t="shared" si="37"/>
        <v>0</v>
      </c>
      <c r="J337" s="242">
        <f t="shared" si="38"/>
        <v>0</v>
      </c>
      <c r="K337" s="203" t="s">
        <v>850</v>
      </c>
      <c r="L337" s="253">
        <f t="shared" si="39"/>
        <v>0</v>
      </c>
      <c r="M337" s="6"/>
      <c r="N337" s="6"/>
      <c r="O337" s="6"/>
      <c r="P337" s="6"/>
      <c r="Q337" s="6"/>
      <c r="R337" s="6"/>
      <c r="S337" s="6"/>
      <c r="T337" s="6"/>
      <c r="U337" s="6"/>
      <c r="V337" s="6"/>
      <c r="W337" s="6"/>
      <c r="X337" s="6"/>
      <c r="Y337" s="6"/>
      <c r="Z337" s="6"/>
    </row>
    <row r="338" spans="1:26" ht="12.75" hidden="1" customHeight="1">
      <c r="A338" s="177">
        <v>1860</v>
      </c>
      <c r="B338" s="235" t="s">
        <v>336</v>
      </c>
      <c r="C338" s="254"/>
      <c r="D338" s="204"/>
      <c r="E338" s="255"/>
      <c r="F338" s="255"/>
      <c r="G338" s="239">
        <f t="shared" si="36"/>
        <v>0</v>
      </c>
      <c r="H338" s="256"/>
      <c r="I338" s="247">
        <f t="shared" si="37"/>
        <v>0</v>
      </c>
      <c r="J338" s="242">
        <f t="shared" si="38"/>
        <v>0</v>
      </c>
      <c r="K338" s="203" t="s">
        <v>850</v>
      </c>
      <c r="L338" s="253">
        <f t="shared" si="39"/>
        <v>0</v>
      </c>
      <c r="M338" s="6"/>
      <c r="N338" s="6"/>
      <c r="O338" s="6"/>
      <c r="P338" s="6"/>
      <c r="Q338" s="6"/>
      <c r="R338" s="6"/>
      <c r="S338" s="6"/>
      <c r="T338" s="6"/>
      <c r="U338" s="6"/>
      <c r="V338" s="6"/>
      <c r="W338" s="6"/>
      <c r="X338" s="6"/>
      <c r="Y338" s="6"/>
      <c r="Z338" s="6"/>
    </row>
    <row r="339" spans="1:26" ht="12.75" hidden="1" customHeight="1">
      <c r="A339" s="177">
        <v>1905</v>
      </c>
      <c r="B339" s="235" t="s">
        <v>323</v>
      </c>
      <c r="C339" s="254"/>
      <c r="D339" s="204"/>
      <c r="E339" s="255"/>
      <c r="F339" s="255"/>
      <c r="G339" s="239">
        <f t="shared" si="36"/>
        <v>0</v>
      </c>
      <c r="H339" s="256"/>
      <c r="I339" s="247">
        <f t="shared" si="37"/>
        <v>0</v>
      </c>
      <c r="J339" s="242">
        <f t="shared" si="38"/>
        <v>0</v>
      </c>
      <c r="K339" s="203" t="s">
        <v>850</v>
      </c>
      <c r="L339" s="253">
        <f t="shared" si="39"/>
        <v>0</v>
      </c>
      <c r="M339" s="6"/>
      <c r="N339" s="6"/>
      <c r="O339" s="6"/>
      <c r="P339" s="6"/>
      <c r="Q339" s="6"/>
      <c r="R339" s="6"/>
      <c r="S339" s="6"/>
      <c r="T339" s="6"/>
      <c r="U339" s="6"/>
      <c r="V339" s="6"/>
      <c r="W339" s="6"/>
      <c r="X339" s="6"/>
      <c r="Y339" s="6"/>
      <c r="Z339" s="6"/>
    </row>
    <row r="340" spans="1:26" ht="12.75" hidden="1" customHeight="1">
      <c r="A340" s="177">
        <v>1908</v>
      </c>
      <c r="B340" s="235" t="s">
        <v>337</v>
      </c>
      <c r="C340" s="254"/>
      <c r="D340" s="204"/>
      <c r="E340" s="255"/>
      <c r="F340" s="255"/>
      <c r="G340" s="239">
        <f t="shared" si="36"/>
        <v>0</v>
      </c>
      <c r="H340" s="256"/>
      <c r="I340" s="247">
        <f t="shared" si="37"/>
        <v>0</v>
      </c>
      <c r="J340" s="242">
        <f t="shared" si="38"/>
        <v>0</v>
      </c>
      <c r="K340" s="203" t="s">
        <v>850</v>
      </c>
      <c r="L340" s="253">
        <f t="shared" si="39"/>
        <v>0</v>
      </c>
      <c r="M340" s="6"/>
      <c r="N340" s="6"/>
      <c r="O340" s="6"/>
      <c r="P340" s="6"/>
      <c r="Q340" s="6"/>
      <c r="R340" s="6"/>
      <c r="S340" s="6"/>
      <c r="T340" s="6"/>
      <c r="U340" s="6"/>
      <c r="V340" s="6"/>
      <c r="W340" s="6"/>
      <c r="X340" s="6"/>
      <c r="Y340" s="6"/>
      <c r="Z340" s="6"/>
    </row>
    <row r="341" spans="1:26" ht="12.75" hidden="1" customHeight="1">
      <c r="A341" s="177">
        <v>1910</v>
      </c>
      <c r="B341" s="235" t="s">
        <v>325</v>
      </c>
      <c r="C341" s="254"/>
      <c r="D341" s="204"/>
      <c r="E341" s="255"/>
      <c r="F341" s="255"/>
      <c r="G341" s="239">
        <f t="shared" si="36"/>
        <v>0</v>
      </c>
      <c r="H341" s="256"/>
      <c r="I341" s="247">
        <f t="shared" si="37"/>
        <v>0</v>
      </c>
      <c r="J341" s="242">
        <f t="shared" si="38"/>
        <v>0</v>
      </c>
      <c r="K341" s="203" t="s">
        <v>850</v>
      </c>
      <c r="L341" s="253">
        <f t="shared" si="39"/>
        <v>0</v>
      </c>
      <c r="M341" s="6"/>
      <c r="N341" s="6"/>
      <c r="O341" s="6"/>
      <c r="P341" s="6"/>
      <c r="Q341" s="6"/>
      <c r="R341" s="6"/>
      <c r="S341" s="6"/>
      <c r="T341" s="6"/>
      <c r="U341" s="6"/>
      <c r="V341" s="6"/>
      <c r="W341" s="6"/>
      <c r="X341" s="6"/>
      <c r="Y341" s="6"/>
      <c r="Z341" s="6"/>
    </row>
    <row r="342" spans="1:26" ht="12.75" hidden="1" customHeight="1">
      <c r="A342" s="177">
        <v>1915</v>
      </c>
      <c r="B342" s="235" t="s">
        <v>338</v>
      </c>
      <c r="C342" s="254"/>
      <c r="D342" s="204"/>
      <c r="E342" s="255"/>
      <c r="F342" s="255"/>
      <c r="G342" s="239">
        <f t="shared" si="36"/>
        <v>0</v>
      </c>
      <c r="H342" s="256"/>
      <c r="I342" s="247">
        <f t="shared" si="37"/>
        <v>0</v>
      </c>
      <c r="J342" s="242">
        <f t="shared" si="38"/>
        <v>0</v>
      </c>
      <c r="K342" s="203" t="s">
        <v>850</v>
      </c>
      <c r="L342" s="253">
        <f t="shared" si="39"/>
        <v>0</v>
      </c>
      <c r="M342" s="6"/>
      <c r="N342" s="6"/>
      <c r="O342" s="6"/>
      <c r="P342" s="6"/>
      <c r="Q342" s="6"/>
      <c r="R342" s="6"/>
      <c r="S342" s="6"/>
      <c r="T342" s="6"/>
      <c r="U342" s="6"/>
      <c r="V342" s="6"/>
      <c r="W342" s="6"/>
      <c r="X342" s="6"/>
      <c r="Y342" s="6"/>
      <c r="Z342" s="6"/>
    </row>
    <row r="343" spans="1:26" ht="12.75" hidden="1" customHeight="1">
      <c r="A343" s="177">
        <v>1915</v>
      </c>
      <c r="B343" s="235" t="s">
        <v>339</v>
      </c>
      <c r="C343" s="254"/>
      <c r="D343" s="204"/>
      <c r="E343" s="255"/>
      <c r="F343" s="255"/>
      <c r="G343" s="239">
        <f t="shared" si="36"/>
        <v>0</v>
      </c>
      <c r="H343" s="256"/>
      <c r="I343" s="247">
        <f t="shared" si="37"/>
        <v>0</v>
      </c>
      <c r="J343" s="242">
        <f t="shared" si="38"/>
        <v>0</v>
      </c>
      <c r="K343" s="203" t="s">
        <v>850</v>
      </c>
      <c r="L343" s="253">
        <f t="shared" si="39"/>
        <v>0</v>
      </c>
      <c r="M343" s="6"/>
      <c r="N343" s="6"/>
      <c r="O343" s="6"/>
      <c r="P343" s="6"/>
      <c r="Q343" s="6"/>
      <c r="R343" s="6"/>
      <c r="S343" s="6"/>
      <c r="T343" s="6"/>
      <c r="U343" s="6"/>
      <c r="V343" s="6"/>
      <c r="W343" s="6"/>
      <c r="X343" s="6"/>
      <c r="Y343" s="6"/>
      <c r="Z343" s="6"/>
    </row>
    <row r="344" spans="1:26" ht="12.75" hidden="1" customHeight="1">
      <c r="A344" s="177">
        <v>1920</v>
      </c>
      <c r="B344" s="235" t="s">
        <v>340</v>
      </c>
      <c r="C344" s="254"/>
      <c r="D344" s="204"/>
      <c r="E344" s="255"/>
      <c r="F344" s="255"/>
      <c r="G344" s="239">
        <f t="shared" si="36"/>
        <v>0</v>
      </c>
      <c r="H344" s="256"/>
      <c r="I344" s="247">
        <f t="shared" si="37"/>
        <v>0</v>
      </c>
      <c r="J344" s="242">
        <f t="shared" si="38"/>
        <v>0</v>
      </c>
      <c r="K344" s="203" t="s">
        <v>850</v>
      </c>
      <c r="L344" s="253">
        <f t="shared" si="39"/>
        <v>0</v>
      </c>
      <c r="M344" s="6"/>
      <c r="N344" s="6"/>
      <c r="O344" s="6"/>
      <c r="P344" s="6"/>
      <c r="Q344" s="6"/>
      <c r="R344" s="6"/>
      <c r="S344" s="6"/>
      <c r="T344" s="6"/>
      <c r="U344" s="6"/>
      <c r="V344" s="6"/>
      <c r="W344" s="6"/>
      <c r="X344" s="6"/>
      <c r="Y344" s="6"/>
      <c r="Z344" s="6"/>
    </row>
    <row r="345" spans="1:26" ht="12.75" hidden="1" customHeight="1">
      <c r="A345" s="177">
        <v>1920</v>
      </c>
      <c r="B345" s="235" t="s">
        <v>341</v>
      </c>
      <c r="C345" s="254"/>
      <c r="D345" s="204"/>
      <c r="E345" s="255"/>
      <c r="F345" s="255"/>
      <c r="G345" s="239">
        <f t="shared" si="36"/>
        <v>0</v>
      </c>
      <c r="H345" s="256"/>
      <c r="I345" s="247">
        <f t="shared" si="37"/>
        <v>0</v>
      </c>
      <c r="J345" s="242">
        <f t="shared" si="38"/>
        <v>0</v>
      </c>
      <c r="K345" s="203" t="s">
        <v>850</v>
      </c>
      <c r="L345" s="253">
        <f t="shared" si="39"/>
        <v>0</v>
      </c>
      <c r="M345" s="6"/>
      <c r="N345" s="6"/>
      <c r="O345" s="6"/>
      <c r="P345" s="6"/>
      <c r="Q345" s="6"/>
      <c r="R345" s="6"/>
      <c r="S345" s="6"/>
      <c r="T345" s="6"/>
      <c r="U345" s="6"/>
      <c r="V345" s="6"/>
      <c r="W345" s="6"/>
      <c r="X345" s="6"/>
      <c r="Y345" s="6"/>
      <c r="Z345" s="6"/>
    </row>
    <row r="346" spans="1:26" ht="12.75" hidden="1" customHeight="1">
      <c r="A346" s="177">
        <v>1920</v>
      </c>
      <c r="B346" s="235" t="s">
        <v>342</v>
      </c>
      <c r="C346" s="254"/>
      <c r="D346" s="204"/>
      <c r="E346" s="255"/>
      <c r="F346" s="255"/>
      <c r="G346" s="239">
        <f t="shared" si="36"/>
        <v>0</v>
      </c>
      <c r="H346" s="256"/>
      <c r="I346" s="247">
        <f t="shared" si="37"/>
        <v>0</v>
      </c>
      <c r="J346" s="242">
        <f t="shared" si="38"/>
        <v>0</v>
      </c>
      <c r="K346" s="203" t="s">
        <v>850</v>
      </c>
      <c r="L346" s="253">
        <f t="shared" si="39"/>
        <v>0</v>
      </c>
      <c r="M346" s="6"/>
      <c r="N346" s="6"/>
      <c r="O346" s="6"/>
      <c r="P346" s="6"/>
      <c r="Q346" s="6"/>
      <c r="R346" s="6"/>
      <c r="S346" s="6"/>
      <c r="T346" s="6"/>
      <c r="U346" s="6"/>
      <c r="V346" s="6"/>
      <c r="W346" s="6"/>
      <c r="X346" s="6"/>
      <c r="Y346" s="6"/>
      <c r="Z346" s="6"/>
    </row>
    <row r="347" spans="1:26" ht="12.75" hidden="1" customHeight="1">
      <c r="A347" s="177">
        <v>1930</v>
      </c>
      <c r="B347" s="235" t="s">
        <v>343</v>
      </c>
      <c r="C347" s="254"/>
      <c r="D347" s="204"/>
      <c r="E347" s="255"/>
      <c r="F347" s="255"/>
      <c r="G347" s="239">
        <f t="shared" si="36"/>
        <v>0</v>
      </c>
      <c r="H347" s="256"/>
      <c r="I347" s="247">
        <f t="shared" si="37"/>
        <v>0</v>
      </c>
      <c r="J347" s="242">
        <f t="shared" si="38"/>
        <v>0</v>
      </c>
      <c r="K347" s="203" t="s">
        <v>850</v>
      </c>
      <c r="L347" s="253">
        <f t="shared" si="39"/>
        <v>0</v>
      </c>
      <c r="M347" s="6"/>
      <c r="N347" s="6"/>
      <c r="O347" s="6"/>
      <c r="P347" s="6"/>
      <c r="Q347" s="6"/>
      <c r="R347" s="6"/>
      <c r="S347" s="6"/>
      <c r="T347" s="6"/>
      <c r="U347" s="6"/>
      <c r="V347" s="6"/>
      <c r="W347" s="6"/>
      <c r="X347" s="6"/>
      <c r="Y347" s="6"/>
      <c r="Z347" s="6"/>
    </row>
    <row r="348" spans="1:26" ht="12.75" hidden="1" customHeight="1">
      <c r="A348" s="177">
        <v>1935</v>
      </c>
      <c r="B348" s="235" t="s">
        <v>344</v>
      </c>
      <c r="C348" s="254"/>
      <c r="D348" s="204"/>
      <c r="E348" s="255"/>
      <c r="F348" s="255"/>
      <c r="G348" s="239">
        <f t="shared" si="36"/>
        <v>0</v>
      </c>
      <c r="H348" s="256"/>
      <c r="I348" s="247">
        <f t="shared" si="37"/>
        <v>0</v>
      </c>
      <c r="J348" s="242">
        <f t="shared" si="38"/>
        <v>0</v>
      </c>
      <c r="K348" s="203" t="s">
        <v>850</v>
      </c>
      <c r="L348" s="253">
        <f t="shared" si="39"/>
        <v>0</v>
      </c>
      <c r="M348" s="6"/>
      <c r="N348" s="6"/>
      <c r="O348" s="6"/>
      <c r="P348" s="6"/>
      <c r="Q348" s="6"/>
      <c r="R348" s="6"/>
      <c r="S348" s="6"/>
      <c r="T348" s="6"/>
      <c r="U348" s="6"/>
      <c r="V348" s="6"/>
      <c r="W348" s="6"/>
      <c r="X348" s="6"/>
      <c r="Y348" s="6"/>
      <c r="Z348" s="6"/>
    </row>
    <row r="349" spans="1:26" ht="12.75" hidden="1" customHeight="1">
      <c r="A349" s="177">
        <v>1940</v>
      </c>
      <c r="B349" s="235" t="s">
        <v>345</v>
      </c>
      <c r="C349" s="254"/>
      <c r="D349" s="204"/>
      <c r="E349" s="255"/>
      <c r="F349" s="255"/>
      <c r="G349" s="239">
        <f t="shared" si="36"/>
        <v>0</v>
      </c>
      <c r="H349" s="256"/>
      <c r="I349" s="247">
        <f t="shared" si="37"/>
        <v>0</v>
      </c>
      <c r="J349" s="242">
        <f t="shared" si="38"/>
        <v>0</v>
      </c>
      <c r="K349" s="203" t="s">
        <v>850</v>
      </c>
      <c r="L349" s="253">
        <f t="shared" si="39"/>
        <v>0</v>
      </c>
      <c r="M349" s="6"/>
      <c r="N349" s="6"/>
      <c r="O349" s="6"/>
      <c r="P349" s="6"/>
      <c r="Q349" s="6"/>
      <c r="R349" s="6"/>
      <c r="S349" s="6"/>
      <c r="T349" s="6"/>
      <c r="U349" s="6"/>
      <c r="V349" s="6"/>
      <c r="W349" s="6"/>
      <c r="X349" s="6"/>
      <c r="Y349" s="6"/>
      <c r="Z349" s="6"/>
    </row>
    <row r="350" spans="1:26" ht="12.75" hidden="1" customHeight="1">
      <c r="A350" s="177">
        <v>1945</v>
      </c>
      <c r="B350" s="235" t="s">
        <v>346</v>
      </c>
      <c r="C350" s="254"/>
      <c r="D350" s="204"/>
      <c r="E350" s="255"/>
      <c r="F350" s="255"/>
      <c r="G350" s="239">
        <f t="shared" si="36"/>
        <v>0</v>
      </c>
      <c r="H350" s="256"/>
      <c r="I350" s="247">
        <f t="shared" si="37"/>
        <v>0</v>
      </c>
      <c r="J350" s="242">
        <f t="shared" si="38"/>
        <v>0</v>
      </c>
      <c r="K350" s="203" t="s">
        <v>850</v>
      </c>
      <c r="L350" s="253">
        <f t="shared" si="39"/>
        <v>0</v>
      </c>
      <c r="M350" s="6"/>
      <c r="N350" s="6"/>
      <c r="O350" s="6"/>
      <c r="P350" s="6"/>
      <c r="Q350" s="6"/>
      <c r="R350" s="6"/>
      <c r="S350" s="6"/>
      <c r="T350" s="6"/>
      <c r="U350" s="6"/>
      <c r="V350" s="6"/>
      <c r="W350" s="6"/>
      <c r="X350" s="6"/>
      <c r="Y350" s="6"/>
      <c r="Z350" s="6"/>
    </row>
    <row r="351" spans="1:26" ht="12.75" hidden="1" customHeight="1">
      <c r="A351" s="177">
        <v>1950</v>
      </c>
      <c r="B351" s="235" t="s">
        <v>347</v>
      </c>
      <c r="C351" s="254"/>
      <c r="D351" s="204"/>
      <c r="E351" s="255"/>
      <c r="F351" s="255"/>
      <c r="G351" s="239">
        <f t="shared" si="36"/>
        <v>0</v>
      </c>
      <c r="H351" s="256"/>
      <c r="I351" s="247">
        <f t="shared" si="37"/>
        <v>0</v>
      </c>
      <c r="J351" s="242">
        <f t="shared" si="38"/>
        <v>0</v>
      </c>
      <c r="K351" s="203" t="s">
        <v>850</v>
      </c>
      <c r="L351" s="253">
        <f t="shared" si="39"/>
        <v>0</v>
      </c>
      <c r="M351" s="6"/>
      <c r="N351" s="6"/>
      <c r="O351" s="6"/>
      <c r="P351" s="6"/>
      <c r="Q351" s="6"/>
      <c r="R351" s="6"/>
      <c r="S351" s="6"/>
      <c r="T351" s="6"/>
      <c r="U351" s="6"/>
      <c r="V351" s="6"/>
      <c r="W351" s="6"/>
      <c r="X351" s="6"/>
      <c r="Y351" s="6"/>
      <c r="Z351" s="6"/>
    </row>
    <row r="352" spans="1:26" ht="12.75" hidden="1" customHeight="1">
      <c r="A352" s="177">
        <v>1955</v>
      </c>
      <c r="B352" s="235" t="s">
        <v>348</v>
      </c>
      <c r="C352" s="254"/>
      <c r="D352" s="204"/>
      <c r="E352" s="255"/>
      <c r="F352" s="255"/>
      <c r="G352" s="239">
        <f t="shared" si="36"/>
        <v>0</v>
      </c>
      <c r="H352" s="256"/>
      <c r="I352" s="247">
        <f t="shared" si="37"/>
        <v>0</v>
      </c>
      <c r="J352" s="242">
        <f t="shared" si="38"/>
        <v>0</v>
      </c>
      <c r="K352" s="203" t="s">
        <v>850</v>
      </c>
      <c r="L352" s="253">
        <f t="shared" si="39"/>
        <v>0</v>
      </c>
      <c r="M352" s="6"/>
      <c r="N352" s="6"/>
      <c r="O352" s="6"/>
      <c r="P352" s="6"/>
      <c r="Q352" s="6"/>
      <c r="R352" s="6"/>
      <c r="S352" s="6"/>
      <c r="T352" s="6"/>
      <c r="U352" s="6"/>
      <c r="V352" s="6"/>
      <c r="W352" s="6"/>
      <c r="X352" s="6"/>
      <c r="Y352" s="6"/>
      <c r="Z352" s="6"/>
    </row>
    <row r="353" spans="1:26" ht="12.75" hidden="1" customHeight="1">
      <c r="A353" s="177">
        <v>1955</v>
      </c>
      <c r="B353" s="235" t="s">
        <v>349</v>
      </c>
      <c r="C353" s="254"/>
      <c r="D353" s="204"/>
      <c r="E353" s="255"/>
      <c r="F353" s="255"/>
      <c r="G353" s="239">
        <f t="shared" si="36"/>
        <v>0</v>
      </c>
      <c r="H353" s="256"/>
      <c r="I353" s="247">
        <f t="shared" si="37"/>
        <v>0</v>
      </c>
      <c r="J353" s="242">
        <f t="shared" si="38"/>
        <v>0</v>
      </c>
      <c r="K353" s="203" t="s">
        <v>850</v>
      </c>
      <c r="L353" s="253">
        <f t="shared" si="39"/>
        <v>0</v>
      </c>
      <c r="M353" s="6"/>
      <c r="N353" s="6"/>
      <c r="O353" s="6"/>
      <c r="P353" s="6"/>
      <c r="Q353" s="6"/>
      <c r="R353" s="6"/>
      <c r="S353" s="6"/>
      <c r="T353" s="6"/>
      <c r="U353" s="6"/>
      <c r="V353" s="6"/>
      <c r="W353" s="6"/>
      <c r="X353" s="6"/>
      <c r="Y353" s="6"/>
      <c r="Z353" s="6"/>
    </row>
    <row r="354" spans="1:26" ht="12.75" hidden="1" customHeight="1">
      <c r="A354" s="177">
        <v>1960</v>
      </c>
      <c r="B354" s="235" t="s">
        <v>350</v>
      </c>
      <c r="C354" s="254"/>
      <c r="D354" s="204"/>
      <c r="E354" s="255"/>
      <c r="F354" s="255"/>
      <c r="G354" s="239">
        <f t="shared" si="36"/>
        <v>0</v>
      </c>
      <c r="H354" s="256"/>
      <c r="I354" s="247">
        <f t="shared" si="37"/>
        <v>0</v>
      </c>
      <c r="J354" s="242">
        <f t="shared" si="38"/>
        <v>0</v>
      </c>
      <c r="K354" s="203" t="s">
        <v>850</v>
      </c>
      <c r="L354" s="253">
        <f t="shared" si="39"/>
        <v>0</v>
      </c>
      <c r="M354" s="6"/>
      <c r="N354" s="6"/>
      <c r="O354" s="6"/>
      <c r="P354" s="6"/>
      <c r="Q354" s="6"/>
      <c r="R354" s="6"/>
      <c r="S354" s="6"/>
      <c r="T354" s="6"/>
      <c r="U354" s="6"/>
      <c r="V354" s="6"/>
      <c r="W354" s="6"/>
      <c r="X354" s="6"/>
      <c r="Y354" s="6"/>
      <c r="Z354" s="6"/>
    </row>
    <row r="355" spans="1:26" ht="12.75" hidden="1" customHeight="1">
      <c r="A355" s="177">
        <v>1970</v>
      </c>
      <c r="B355" s="257" t="s">
        <v>351</v>
      </c>
      <c r="C355" s="254"/>
      <c r="D355" s="204"/>
      <c r="E355" s="255"/>
      <c r="F355" s="255"/>
      <c r="G355" s="239">
        <f t="shared" si="36"/>
        <v>0</v>
      </c>
      <c r="H355" s="256"/>
      <c r="I355" s="247">
        <f t="shared" si="37"/>
        <v>0</v>
      </c>
      <c r="J355" s="242">
        <f t="shared" si="38"/>
        <v>0</v>
      </c>
      <c r="K355" s="203" t="s">
        <v>850</v>
      </c>
      <c r="L355" s="253">
        <f t="shared" si="39"/>
        <v>0</v>
      </c>
      <c r="M355" s="6"/>
      <c r="N355" s="6"/>
      <c r="O355" s="6"/>
      <c r="P355" s="6"/>
      <c r="Q355" s="6"/>
      <c r="R355" s="6"/>
      <c r="S355" s="6"/>
      <c r="T355" s="6"/>
      <c r="U355" s="6"/>
      <c r="V355" s="6"/>
      <c r="W355" s="6"/>
      <c r="X355" s="6"/>
      <c r="Y355" s="6"/>
      <c r="Z355" s="6"/>
    </row>
    <row r="356" spans="1:26" ht="12.75" hidden="1" customHeight="1">
      <c r="A356" s="177">
        <v>1975</v>
      </c>
      <c r="B356" s="235" t="s">
        <v>352</v>
      </c>
      <c r="C356" s="254"/>
      <c r="D356" s="204"/>
      <c r="E356" s="255"/>
      <c r="F356" s="255"/>
      <c r="G356" s="239">
        <f t="shared" si="36"/>
        <v>0</v>
      </c>
      <c r="H356" s="256"/>
      <c r="I356" s="247">
        <f t="shared" si="37"/>
        <v>0</v>
      </c>
      <c r="J356" s="242">
        <f t="shared" si="38"/>
        <v>0</v>
      </c>
      <c r="K356" s="203" t="s">
        <v>850</v>
      </c>
      <c r="L356" s="253">
        <f t="shared" si="39"/>
        <v>0</v>
      </c>
      <c r="M356" s="6"/>
      <c r="N356" s="6"/>
      <c r="O356" s="6"/>
      <c r="P356" s="6"/>
      <c r="Q356" s="6"/>
      <c r="R356" s="6"/>
      <c r="S356" s="6"/>
      <c r="T356" s="6"/>
      <c r="U356" s="6"/>
      <c r="V356" s="6"/>
      <c r="W356" s="6"/>
      <c r="X356" s="6"/>
      <c r="Y356" s="6"/>
      <c r="Z356" s="6"/>
    </row>
    <row r="357" spans="1:26" ht="12.75" hidden="1" customHeight="1">
      <c r="A357" s="177">
        <v>1980</v>
      </c>
      <c r="B357" s="235" t="s">
        <v>353</v>
      </c>
      <c r="C357" s="254"/>
      <c r="D357" s="204"/>
      <c r="E357" s="255"/>
      <c r="F357" s="255"/>
      <c r="G357" s="239">
        <f t="shared" si="36"/>
        <v>0</v>
      </c>
      <c r="H357" s="256"/>
      <c r="I357" s="247">
        <f t="shared" si="37"/>
        <v>0</v>
      </c>
      <c r="J357" s="242">
        <f t="shared" si="38"/>
        <v>0</v>
      </c>
      <c r="K357" s="203" t="s">
        <v>850</v>
      </c>
      <c r="L357" s="253">
        <f t="shared" si="39"/>
        <v>0</v>
      </c>
      <c r="M357" s="6"/>
      <c r="N357" s="6"/>
      <c r="O357" s="6"/>
      <c r="P357" s="6"/>
      <c r="Q357" s="6"/>
      <c r="R357" s="6"/>
      <c r="S357" s="6"/>
      <c r="T357" s="6"/>
      <c r="U357" s="6"/>
      <c r="V357" s="6"/>
      <c r="W357" s="6"/>
      <c r="X357" s="6"/>
      <c r="Y357" s="6"/>
      <c r="Z357" s="6"/>
    </row>
    <row r="358" spans="1:26" ht="12.75" hidden="1" customHeight="1">
      <c r="A358" s="177">
        <v>1985</v>
      </c>
      <c r="B358" s="235" t="s">
        <v>354</v>
      </c>
      <c r="C358" s="254"/>
      <c r="D358" s="204"/>
      <c r="E358" s="255"/>
      <c r="F358" s="255"/>
      <c r="G358" s="239">
        <f t="shared" si="36"/>
        <v>0</v>
      </c>
      <c r="H358" s="256"/>
      <c r="I358" s="247">
        <f t="shared" si="37"/>
        <v>0</v>
      </c>
      <c r="J358" s="242">
        <f t="shared" si="38"/>
        <v>0</v>
      </c>
      <c r="K358" s="203" t="s">
        <v>850</v>
      </c>
      <c r="L358" s="253">
        <f t="shared" si="39"/>
        <v>0</v>
      </c>
      <c r="M358" s="6"/>
      <c r="N358" s="6"/>
      <c r="O358" s="6"/>
      <c r="P358" s="6"/>
      <c r="Q358" s="6"/>
      <c r="R358" s="6"/>
      <c r="S358" s="6"/>
      <c r="T358" s="6"/>
      <c r="U358" s="6"/>
      <c r="V358" s="6"/>
      <c r="W358" s="6"/>
      <c r="X358" s="6"/>
      <c r="Y358" s="6"/>
      <c r="Z358" s="6"/>
    </row>
    <row r="359" spans="1:26" ht="12.75" hidden="1" customHeight="1">
      <c r="A359" s="177">
        <v>1990</v>
      </c>
      <c r="B359" s="258" t="s">
        <v>355</v>
      </c>
      <c r="C359" s="254"/>
      <c r="D359" s="204"/>
      <c r="E359" s="255"/>
      <c r="F359" s="255"/>
      <c r="G359" s="239">
        <f t="shared" si="36"/>
        <v>0</v>
      </c>
      <c r="H359" s="256"/>
      <c r="I359" s="247">
        <f t="shared" si="37"/>
        <v>0</v>
      </c>
      <c r="J359" s="242">
        <f t="shared" si="38"/>
        <v>0</v>
      </c>
      <c r="K359" s="203" t="s">
        <v>850</v>
      </c>
      <c r="L359" s="253">
        <f t="shared" si="39"/>
        <v>0</v>
      </c>
      <c r="M359" s="6"/>
      <c r="N359" s="6"/>
      <c r="O359" s="6"/>
      <c r="P359" s="6"/>
      <c r="Q359" s="6"/>
      <c r="R359" s="6"/>
      <c r="S359" s="6"/>
      <c r="T359" s="6"/>
      <c r="U359" s="6"/>
      <c r="V359" s="6"/>
      <c r="W359" s="6"/>
      <c r="X359" s="6"/>
      <c r="Y359" s="6"/>
      <c r="Z359" s="6"/>
    </row>
    <row r="360" spans="1:26" ht="12.75" hidden="1" customHeight="1">
      <c r="A360" s="177">
        <v>1995</v>
      </c>
      <c r="B360" s="235" t="s">
        <v>356</v>
      </c>
      <c r="C360" s="254"/>
      <c r="D360" s="204"/>
      <c r="E360" s="255"/>
      <c r="F360" s="255"/>
      <c r="G360" s="239">
        <f t="shared" si="36"/>
        <v>0</v>
      </c>
      <c r="H360" s="256"/>
      <c r="I360" s="259">
        <f t="shared" si="37"/>
        <v>0</v>
      </c>
      <c r="J360" s="260">
        <f t="shared" si="38"/>
        <v>0</v>
      </c>
      <c r="K360" s="203" t="s">
        <v>850</v>
      </c>
      <c r="L360" s="253">
        <f t="shared" si="39"/>
        <v>0</v>
      </c>
      <c r="M360" s="6"/>
      <c r="N360" s="6"/>
      <c r="O360" s="6"/>
      <c r="P360" s="6"/>
      <c r="Q360" s="6"/>
      <c r="R360" s="6"/>
      <c r="S360" s="6"/>
      <c r="T360" s="6"/>
      <c r="U360" s="6"/>
      <c r="V360" s="6"/>
      <c r="W360" s="6"/>
      <c r="X360" s="6"/>
      <c r="Y360" s="6"/>
      <c r="Z360" s="6"/>
    </row>
    <row r="361" spans="1:26" ht="12.75" hidden="1" customHeight="1">
      <c r="A361" s="177">
        <v>2440</v>
      </c>
      <c r="B361" s="202" t="s">
        <v>367</v>
      </c>
      <c r="C361" s="254"/>
      <c r="D361" s="204"/>
      <c r="E361" s="255"/>
      <c r="F361" s="255"/>
      <c r="G361" s="239">
        <f t="shared" si="36"/>
        <v>0</v>
      </c>
      <c r="H361" s="256"/>
      <c r="I361" s="259">
        <f t="shared" si="37"/>
        <v>0</v>
      </c>
      <c r="J361" s="260">
        <f t="shared" si="38"/>
        <v>0</v>
      </c>
      <c r="K361" s="203" t="s">
        <v>850</v>
      </c>
      <c r="L361" s="253">
        <f t="shared" si="39"/>
        <v>0</v>
      </c>
      <c r="M361" s="134"/>
      <c r="N361" s="6"/>
      <c r="O361" s="6"/>
      <c r="P361" s="6"/>
      <c r="Q361" s="6"/>
      <c r="R361" s="6"/>
      <c r="S361" s="6"/>
      <c r="T361" s="6"/>
      <c r="U361" s="6"/>
      <c r="V361" s="6"/>
      <c r="W361" s="6"/>
      <c r="X361" s="6"/>
      <c r="Y361" s="6"/>
      <c r="Z361" s="6"/>
    </row>
    <row r="362" spans="1:26" ht="12.75" hidden="1" customHeight="1">
      <c r="A362" s="177">
        <v>2005</v>
      </c>
      <c r="B362" s="235" t="s">
        <v>534</v>
      </c>
      <c r="C362" s="285"/>
      <c r="D362" s="286"/>
      <c r="E362" s="287"/>
      <c r="F362" s="287"/>
      <c r="G362" s="239">
        <f t="shared" si="36"/>
        <v>0</v>
      </c>
      <c r="H362" s="288"/>
      <c r="I362" s="267">
        <f t="shared" si="37"/>
        <v>0</v>
      </c>
      <c r="J362" s="268">
        <f t="shared" si="38"/>
        <v>0</v>
      </c>
      <c r="K362" s="289" t="s">
        <v>850</v>
      </c>
      <c r="L362" s="270">
        <f t="shared" si="39"/>
        <v>0</v>
      </c>
      <c r="M362" s="6"/>
      <c r="N362" s="6"/>
      <c r="O362" s="6"/>
      <c r="P362" s="6"/>
      <c r="Q362" s="6"/>
      <c r="R362" s="6"/>
      <c r="S362" s="6"/>
      <c r="T362" s="6"/>
      <c r="U362" s="6"/>
      <c r="V362" s="6"/>
      <c r="W362" s="6"/>
      <c r="X362" s="6"/>
      <c r="Y362" s="6"/>
      <c r="Z362" s="6"/>
    </row>
    <row r="363" spans="1:26" ht="12.75" hidden="1" customHeight="1">
      <c r="A363" s="278"/>
      <c r="B363" s="279" t="s">
        <v>144</v>
      </c>
      <c r="C363" s="273">
        <f t="shared" ref="C363:E363" si="40">SUM(C322:C362)</f>
        <v>0</v>
      </c>
      <c r="D363" s="273">
        <f t="shared" si="40"/>
        <v>0</v>
      </c>
      <c r="E363" s="273">
        <f t="shared" si="40"/>
        <v>0</v>
      </c>
      <c r="F363" s="273"/>
      <c r="G363" s="273">
        <f>SUM(G323:G362)</f>
        <v>0</v>
      </c>
      <c r="H363" s="273">
        <f>SUM(H322:H362)</f>
        <v>0</v>
      </c>
      <c r="I363" s="274"/>
      <c r="J363" s="273">
        <f t="shared" ref="J363:L363" si="41">SUM(J322:J362)</f>
        <v>0</v>
      </c>
      <c r="K363" s="273">
        <f t="shared" si="41"/>
        <v>0</v>
      </c>
      <c r="L363" s="275">
        <f t="shared" si="41"/>
        <v>0</v>
      </c>
      <c r="M363" s="6"/>
      <c r="N363" s="6"/>
      <c r="O363" s="6"/>
      <c r="P363" s="6"/>
      <c r="Q363" s="6"/>
      <c r="R363" s="6"/>
      <c r="S363" s="6"/>
      <c r="T363" s="6"/>
      <c r="U363" s="6"/>
      <c r="V363" s="6"/>
      <c r="W363" s="6"/>
      <c r="X363" s="6"/>
      <c r="Y363" s="6"/>
      <c r="Z363" s="6"/>
    </row>
    <row r="364" spans="1:26" ht="12.75" hidden="1"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hidden="1"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8" hidden="1" customHeight="1">
      <c r="A366" s="85"/>
      <c r="B366" s="85"/>
      <c r="C366" s="85"/>
      <c r="D366" s="85"/>
      <c r="E366" s="35" t="s">
        <v>508</v>
      </c>
      <c r="F366" s="277">
        <f>F317+1</f>
        <v>2033</v>
      </c>
      <c r="G366" s="85"/>
      <c r="H366" s="85"/>
      <c r="I366" s="85"/>
      <c r="J366" s="85"/>
      <c r="K366" s="85"/>
      <c r="L366" s="6"/>
      <c r="M366" s="6"/>
      <c r="N366" s="6"/>
      <c r="O366" s="6"/>
      <c r="P366" s="6"/>
      <c r="Q366" s="6"/>
      <c r="R366" s="6"/>
      <c r="S366" s="6"/>
      <c r="T366" s="6"/>
      <c r="U366" s="6"/>
      <c r="V366" s="6"/>
      <c r="W366" s="6"/>
      <c r="X366" s="6"/>
      <c r="Y366" s="6"/>
      <c r="Z366" s="6"/>
    </row>
    <row r="367" spans="1:26" ht="12.75" hidden="1" customHeight="1">
      <c r="A367" s="220"/>
      <c r="B367" s="220"/>
      <c r="C367" s="220"/>
      <c r="D367" s="220"/>
      <c r="E367" s="220"/>
      <c r="F367" s="220"/>
      <c r="G367" s="220"/>
      <c r="H367" s="220"/>
      <c r="I367" s="220"/>
      <c r="J367" s="220"/>
      <c r="K367" s="220"/>
      <c r="L367" s="6"/>
      <c r="M367" s="6"/>
      <c r="N367" s="6"/>
      <c r="O367" s="6"/>
      <c r="P367" s="6"/>
      <c r="Q367" s="6">
        <v>2017</v>
      </c>
      <c r="R367" s="6"/>
      <c r="S367" s="6"/>
      <c r="T367" s="6"/>
      <c r="U367" s="6"/>
      <c r="V367" s="6"/>
      <c r="W367" s="6"/>
      <c r="X367" s="6"/>
      <c r="Y367" s="6"/>
      <c r="Z367" s="6"/>
    </row>
    <row r="368" spans="1:26" ht="18.75" hidden="1" customHeight="1">
      <c r="A368" s="85"/>
      <c r="B368" s="85"/>
      <c r="C368" s="688" t="s">
        <v>509</v>
      </c>
      <c r="D368" s="689"/>
      <c r="E368" s="689"/>
      <c r="F368" s="689"/>
      <c r="G368" s="690" t="s">
        <v>510</v>
      </c>
      <c r="H368" s="691"/>
      <c r="I368" s="221" t="s">
        <v>511</v>
      </c>
      <c r="J368" s="85"/>
      <c r="K368" s="85"/>
      <c r="L368" s="6"/>
      <c r="M368" s="6"/>
      <c r="N368" s="6"/>
      <c r="O368" s="6"/>
      <c r="P368" s="6"/>
      <c r="Q368" s="6">
        <v>2018</v>
      </c>
      <c r="R368" s="6"/>
      <c r="S368" s="6"/>
      <c r="T368" s="6"/>
      <c r="U368" s="6"/>
      <c r="V368" s="6"/>
      <c r="W368" s="6"/>
      <c r="X368" s="6"/>
      <c r="Y368" s="6"/>
      <c r="Z368" s="6"/>
    </row>
    <row r="369" spans="1:26" ht="63.75" hidden="1" customHeight="1">
      <c r="A369" s="692" t="s">
        <v>512</v>
      </c>
      <c r="B369" s="694" t="s">
        <v>513</v>
      </c>
      <c r="C369" s="222" t="s">
        <v>514</v>
      </c>
      <c r="D369" s="223" t="s">
        <v>560</v>
      </c>
      <c r="E369" s="224" t="s">
        <v>516</v>
      </c>
      <c r="F369" s="225" t="s">
        <v>517</v>
      </c>
      <c r="G369" s="225" t="s">
        <v>518</v>
      </c>
      <c r="H369" s="222" t="s">
        <v>561</v>
      </c>
      <c r="I369" s="226" t="s">
        <v>520</v>
      </c>
      <c r="J369" s="290" t="s">
        <v>562</v>
      </c>
      <c r="K369" s="224" t="s">
        <v>522</v>
      </c>
      <c r="L369" s="291" t="s">
        <v>563</v>
      </c>
      <c r="M369" s="6"/>
      <c r="N369" s="6"/>
      <c r="O369" s="6"/>
      <c r="P369" s="6"/>
      <c r="Q369" s="6"/>
      <c r="R369" s="6"/>
      <c r="S369" s="6"/>
      <c r="T369" s="6"/>
      <c r="U369" s="6"/>
      <c r="V369" s="6"/>
      <c r="W369" s="6"/>
      <c r="X369" s="6"/>
      <c r="Y369" s="6"/>
      <c r="Z369" s="6"/>
    </row>
    <row r="370" spans="1:26" ht="12.75" hidden="1" customHeight="1">
      <c r="A370" s="693"/>
      <c r="B370" s="695"/>
      <c r="C370" s="228" t="s">
        <v>524</v>
      </c>
      <c r="D370" s="229" t="s">
        <v>525</v>
      </c>
      <c r="E370" s="230" t="s">
        <v>526</v>
      </c>
      <c r="F370" s="230" t="s">
        <v>527</v>
      </c>
      <c r="G370" s="231" t="s">
        <v>528</v>
      </c>
      <c r="H370" s="232" t="s">
        <v>529</v>
      </c>
      <c r="I370" s="230" t="s">
        <v>530</v>
      </c>
      <c r="J370" s="228" t="s">
        <v>531</v>
      </c>
      <c r="K370" s="233" t="s">
        <v>532</v>
      </c>
      <c r="L370" s="231" t="s">
        <v>533</v>
      </c>
      <c r="M370" s="6"/>
      <c r="N370" s="6"/>
      <c r="O370" s="6"/>
      <c r="P370" s="6"/>
      <c r="Q370" s="6"/>
      <c r="R370" s="6"/>
      <c r="S370" s="6"/>
      <c r="T370" s="6"/>
      <c r="U370" s="6"/>
      <c r="V370" s="6"/>
      <c r="W370" s="6"/>
      <c r="X370" s="6"/>
      <c r="Y370" s="6"/>
      <c r="Z370" s="6"/>
    </row>
    <row r="371" spans="1:26" ht="12.75" hidden="1" customHeight="1">
      <c r="A371" s="234">
        <v>1609</v>
      </c>
      <c r="B371" s="235" t="s">
        <v>319</v>
      </c>
      <c r="C371" s="280"/>
      <c r="D371" s="281"/>
      <c r="E371" s="281"/>
      <c r="F371" s="282"/>
      <c r="G371" s="239">
        <f t="shared" ref="G371:G411" si="42">C371-D371+(E371*0.5)-F371</f>
        <v>0</v>
      </c>
      <c r="H371" s="283"/>
      <c r="I371" s="241">
        <f t="shared" ref="I371:I411" si="43">IF(H371=0,0,1/H371)</f>
        <v>0</v>
      </c>
      <c r="J371" s="242">
        <f t="shared" ref="J371:J411" si="44">IF(H371=0,0,+G371/H371)</f>
        <v>0</v>
      </c>
      <c r="K371" s="284" t="s">
        <v>850</v>
      </c>
      <c r="L371" s="244">
        <f t="shared" ref="L371:L411" si="45">IF(ISERROR(+K371-J371), 0, +K371-J371)</f>
        <v>0</v>
      </c>
      <c r="M371" s="134"/>
      <c r="N371" s="6"/>
      <c r="O371" s="6"/>
      <c r="P371" s="6"/>
      <c r="Q371" s="6"/>
      <c r="R371" s="6"/>
      <c r="S371" s="6"/>
      <c r="T371" s="6"/>
      <c r="U371" s="6"/>
      <c r="V371" s="6"/>
      <c r="W371" s="6"/>
      <c r="X371" s="6"/>
      <c r="Y371" s="6"/>
      <c r="Z371" s="6"/>
    </row>
    <row r="372" spans="1:26" ht="12.75" hidden="1" customHeight="1">
      <c r="A372" s="245">
        <v>1611</v>
      </c>
      <c r="B372" s="246" t="s">
        <v>320</v>
      </c>
      <c r="C372" s="280"/>
      <c r="D372" s="281"/>
      <c r="E372" s="282"/>
      <c r="F372" s="282"/>
      <c r="G372" s="239">
        <f t="shared" si="42"/>
        <v>0</v>
      </c>
      <c r="H372" s="283"/>
      <c r="I372" s="247">
        <f t="shared" si="43"/>
        <v>0</v>
      </c>
      <c r="J372" s="242">
        <f t="shared" si="44"/>
        <v>0</v>
      </c>
      <c r="K372" s="203" t="s">
        <v>850</v>
      </c>
      <c r="L372" s="244">
        <f t="shared" si="45"/>
        <v>0</v>
      </c>
      <c r="M372" s="6"/>
      <c r="N372" s="6"/>
      <c r="O372" s="6"/>
      <c r="P372" s="6"/>
      <c r="Q372" s="6"/>
      <c r="R372" s="6"/>
      <c r="S372" s="6"/>
      <c r="T372" s="6"/>
      <c r="U372" s="6"/>
      <c r="V372" s="6"/>
      <c r="W372" s="6"/>
      <c r="X372" s="6"/>
      <c r="Y372" s="6"/>
      <c r="Z372" s="6"/>
    </row>
    <row r="373" spans="1:26" ht="12.75" hidden="1" customHeight="1">
      <c r="A373" s="177">
        <v>1612</v>
      </c>
      <c r="B373" s="235" t="s">
        <v>322</v>
      </c>
      <c r="C373" s="254"/>
      <c r="D373" s="204"/>
      <c r="E373" s="255"/>
      <c r="F373" s="255"/>
      <c r="G373" s="239">
        <f t="shared" si="42"/>
        <v>0</v>
      </c>
      <c r="H373" s="256"/>
      <c r="I373" s="247">
        <f t="shared" si="43"/>
        <v>0</v>
      </c>
      <c r="J373" s="242">
        <f t="shared" si="44"/>
        <v>0</v>
      </c>
      <c r="K373" s="203" t="s">
        <v>850</v>
      </c>
      <c r="L373" s="253">
        <f t="shared" si="45"/>
        <v>0</v>
      </c>
      <c r="M373" s="6"/>
      <c r="N373" s="6"/>
      <c r="O373" s="6"/>
      <c r="P373" s="6"/>
      <c r="Q373" s="6"/>
      <c r="R373" s="6"/>
      <c r="S373" s="6"/>
      <c r="T373" s="6"/>
      <c r="U373" s="6"/>
      <c r="V373" s="6"/>
      <c r="W373" s="6"/>
      <c r="X373" s="6"/>
      <c r="Y373" s="6"/>
      <c r="Z373" s="6"/>
    </row>
    <row r="374" spans="1:26" ht="12.75" hidden="1" customHeight="1">
      <c r="A374" s="177">
        <v>1805</v>
      </c>
      <c r="B374" s="235" t="s">
        <v>323</v>
      </c>
      <c r="C374" s="254"/>
      <c r="D374" s="204"/>
      <c r="E374" s="255"/>
      <c r="F374" s="255"/>
      <c r="G374" s="239">
        <f t="shared" si="42"/>
        <v>0</v>
      </c>
      <c r="H374" s="256"/>
      <c r="I374" s="247">
        <f t="shared" si="43"/>
        <v>0</v>
      </c>
      <c r="J374" s="242">
        <f t="shared" si="44"/>
        <v>0</v>
      </c>
      <c r="K374" s="203" t="s">
        <v>850</v>
      </c>
      <c r="L374" s="253">
        <f t="shared" si="45"/>
        <v>0</v>
      </c>
      <c r="M374" s="6"/>
      <c r="N374" s="6"/>
      <c r="O374" s="6"/>
      <c r="P374" s="6"/>
      <c r="Q374" s="6"/>
      <c r="R374" s="6"/>
      <c r="S374" s="6"/>
      <c r="T374" s="6"/>
      <c r="U374" s="6"/>
      <c r="V374" s="6"/>
      <c r="W374" s="6"/>
      <c r="X374" s="6"/>
      <c r="Y374" s="6"/>
      <c r="Z374" s="6"/>
    </row>
    <row r="375" spans="1:26" ht="12.75" hidden="1" customHeight="1">
      <c r="A375" s="177">
        <v>1808</v>
      </c>
      <c r="B375" s="235" t="s">
        <v>324</v>
      </c>
      <c r="C375" s="254"/>
      <c r="D375" s="204"/>
      <c r="E375" s="255"/>
      <c r="F375" s="255"/>
      <c r="G375" s="239">
        <f t="shared" si="42"/>
        <v>0</v>
      </c>
      <c r="H375" s="256"/>
      <c r="I375" s="247">
        <f t="shared" si="43"/>
        <v>0</v>
      </c>
      <c r="J375" s="242">
        <f t="shared" si="44"/>
        <v>0</v>
      </c>
      <c r="K375" s="203" t="s">
        <v>850</v>
      </c>
      <c r="L375" s="253">
        <f t="shared" si="45"/>
        <v>0</v>
      </c>
      <c r="M375" s="6"/>
      <c r="N375" s="6"/>
      <c r="O375" s="6"/>
      <c r="P375" s="6"/>
      <c r="Q375" s="6"/>
      <c r="R375" s="6"/>
      <c r="S375" s="6"/>
      <c r="T375" s="6"/>
      <c r="U375" s="6"/>
      <c r="V375" s="6"/>
      <c r="W375" s="6"/>
      <c r="X375" s="6"/>
      <c r="Y375" s="6"/>
      <c r="Z375" s="6"/>
    </row>
    <row r="376" spans="1:26" ht="12.75" hidden="1" customHeight="1">
      <c r="A376" s="177">
        <v>1810</v>
      </c>
      <c r="B376" s="235" t="s">
        <v>325</v>
      </c>
      <c r="C376" s="254"/>
      <c r="D376" s="204"/>
      <c r="E376" s="255"/>
      <c r="F376" s="255"/>
      <c r="G376" s="239">
        <f t="shared" si="42"/>
        <v>0</v>
      </c>
      <c r="H376" s="256"/>
      <c r="I376" s="247">
        <f t="shared" si="43"/>
        <v>0</v>
      </c>
      <c r="J376" s="242">
        <f t="shared" si="44"/>
        <v>0</v>
      </c>
      <c r="K376" s="203" t="s">
        <v>850</v>
      </c>
      <c r="L376" s="253">
        <f t="shared" si="45"/>
        <v>0</v>
      </c>
      <c r="M376" s="6"/>
      <c r="N376" s="6"/>
      <c r="O376" s="6"/>
      <c r="P376" s="6"/>
      <c r="Q376" s="6"/>
      <c r="R376" s="6"/>
      <c r="S376" s="6"/>
      <c r="T376" s="6"/>
      <c r="U376" s="6"/>
      <c r="V376" s="6"/>
      <c r="W376" s="6"/>
      <c r="X376" s="6"/>
      <c r="Y376" s="6"/>
      <c r="Z376" s="6"/>
    </row>
    <row r="377" spans="1:26" ht="12.75" hidden="1" customHeight="1">
      <c r="A377" s="177">
        <v>1815</v>
      </c>
      <c r="B377" s="235" t="s">
        <v>326</v>
      </c>
      <c r="C377" s="254"/>
      <c r="D377" s="204"/>
      <c r="E377" s="255"/>
      <c r="F377" s="255"/>
      <c r="G377" s="239">
        <f t="shared" si="42"/>
        <v>0</v>
      </c>
      <c r="H377" s="256"/>
      <c r="I377" s="247">
        <f t="shared" si="43"/>
        <v>0</v>
      </c>
      <c r="J377" s="242">
        <f t="shared" si="44"/>
        <v>0</v>
      </c>
      <c r="K377" s="203" t="s">
        <v>850</v>
      </c>
      <c r="L377" s="253">
        <f t="shared" si="45"/>
        <v>0</v>
      </c>
      <c r="M377" s="6"/>
      <c r="N377" s="6"/>
      <c r="O377" s="6"/>
      <c r="P377" s="6"/>
      <c r="Q377" s="6"/>
      <c r="R377" s="6"/>
      <c r="S377" s="6"/>
      <c r="T377" s="6"/>
      <c r="U377" s="6"/>
      <c r="V377" s="6"/>
      <c r="W377" s="6"/>
      <c r="X377" s="6"/>
      <c r="Y377" s="6"/>
      <c r="Z377" s="6"/>
    </row>
    <row r="378" spans="1:26" ht="12.75" hidden="1" customHeight="1">
      <c r="A378" s="177">
        <v>1820</v>
      </c>
      <c r="B378" s="235" t="s">
        <v>327</v>
      </c>
      <c r="C378" s="254"/>
      <c r="D378" s="204"/>
      <c r="E378" s="255"/>
      <c r="F378" s="255"/>
      <c r="G378" s="239">
        <f t="shared" si="42"/>
        <v>0</v>
      </c>
      <c r="H378" s="256"/>
      <c r="I378" s="247">
        <f t="shared" si="43"/>
        <v>0</v>
      </c>
      <c r="J378" s="242">
        <f t="shared" si="44"/>
        <v>0</v>
      </c>
      <c r="K378" s="203" t="s">
        <v>850</v>
      </c>
      <c r="L378" s="253">
        <f t="shared" si="45"/>
        <v>0</v>
      </c>
      <c r="M378" s="6"/>
      <c r="N378" s="6"/>
      <c r="O378" s="6"/>
      <c r="P378" s="6"/>
      <c r="Q378" s="6"/>
      <c r="R378" s="6"/>
      <c r="S378" s="6"/>
      <c r="T378" s="6"/>
      <c r="U378" s="6"/>
      <c r="V378" s="6"/>
      <c r="W378" s="6"/>
      <c r="X378" s="6"/>
      <c r="Y378" s="6"/>
      <c r="Z378" s="6"/>
    </row>
    <row r="379" spans="1:26" ht="12.75" hidden="1" customHeight="1">
      <c r="A379" s="177">
        <v>1825</v>
      </c>
      <c r="B379" s="235" t="s">
        <v>328</v>
      </c>
      <c r="C379" s="254"/>
      <c r="D379" s="204"/>
      <c r="E379" s="255"/>
      <c r="F379" s="255"/>
      <c r="G379" s="239">
        <f t="shared" si="42"/>
        <v>0</v>
      </c>
      <c r="H379" s="256"/>
      <c r="I379" s="247">
        <f t="shared" si="43"/>
        <v>0</v>
      </c>
      <c r="J379" s="242">
        <f t="shared" si="44"/>
        <v>0</v>
      </c>
      <c r="K379" s="203" t="s">
        <v>850</v>
      </c>
      <c r="L379" s="253">
        <f t="shared" si="45"/>
        <v>0</v>
      </c>
      <c r="M379" s="6"/>
      <c r="N379" s="6"/>
      <c r="O379" s="6"/>
      <c r="P379" s="6"/>
      <c r="Q379" s="6"/>
      <c r="R379" s="6"/>
      <c r="S379" s="6"/>
      <c r="T379" s="6"/>
      <c r="U379" s="6"/>
      <c r="V379" s="6"/>
      <c r="W379" s="6"/>
      <c r="X379" s="6"/>
      <c r="Y379" s="6"/>
      <c r="Z379" s="6"/>
    </row>
    <row r="380" spans="1:26" ht="12.75" hidden="1" customHeight="1">
      <c r="A380" s="177">
        <v>1830</v>
      </c>
      <c r="B380" s="235" t="s">
        <v>329</v>
      </c>
      <c r="C380" s="254"/>
      <c r="D380" s="204"/>
      <c r="E380" s="255"/>
      <c r="F380" s="255"/>
      <c r="G380" s="239">
        <f t="shared" si="42"/>
        <v>0</v>
      </c>
      <c r="H380" s="256"/>
      <c r="I380" s="247">
        <f t="shared" si="43"/>
        <v>0</v>
      </c>
      <c r="J380" s="242">
        <f t="shared" si="44"/>
        <v>0</v>
      </c>
      <c r="K380" s="203" t="s">
        <v>850</v>
      </c>
      <c r="L380" s="253">
        <f t="shared" si="45"/>
        <v>0</v>
      </c>
      <c r="M380" s="6"/>
      <c r="N380" s="6"/>
      <c r="O380" s="6"/>
      <c r="P380" s="6"/>
      <c r="Q380" s="6"/>
      <c r="R380" s="6"/>
      <c r="S380" s="6"/>
      <c r="T380" s="6"/>
      <c r="U380" s="6"/>
      <c r="V380" s="6"/>
      <c r="W380" s="6"/>
      <c r="X380" s="6"/>
      <c r="Y380" s="6"/>
      <c r="Z380" s="6"/>
    </row>
    <row r="381" spans="1:26" ht="12.75" hidden="1" customHeight="1">
      <c r="A381" s="177">
        <v>1835</v>
      </c>
      <c r="B381" s="235" t="s">
        <v>330</v>
      </c>
      <c r="C381" s="254"/>
      <c r="D381" s="204"/>
      <c r="E381" s="255"/>
      <c r="F381" s="255"/>
      <c r="G381" s="239">
        <f t="shared" si="42"/>
        <v>0</v>
      </c>
      <c r="H381" s="256"/>
      <c r="I381" s="247">
        <f t="shared" si="43"/>
        <v>0</v>
      </c>
      <c r="J381" s="242">
        <f t="shared" si="44"/>
        <v>0</v>
      </c>
      <c r="K381" s="203" t="s">
        <v>850</v>
      </c>
      <c r="L381" s="253">
        <f t="shared" si="45"/>
        <v>0</v>
      </c>
      <c r="M381" s="6"/>
      <c r="N381" s="6"/>
      <c r="O381" s="6"/>
      <c r="P381" s="6"/>
      <c r="Q381" s="6"/>
      <c r="R381" s="6"/>
      <c r="S381" s="6"/>
      <c r="T381" s="6"/>
      <c r="U381" s="6"/>
      <c r="V381" s="6"/>
      <c r="W381" s="6"/>
      <c r="X381" s="6"/>
      <c r="Y381" s="6"/>
      <c r="Z381" s="6"/>
    </row>
    <row r="382" spans="1:26" ht="12.75" hidden="1" customHeight="1">
      <c r="A382" s="177">
        <v>1840</v>
      </c>
      <c r="B382" s="235" t="s">
        <v>331</v>
      </c>
      <c r="C382" s="254"/>
      <c r="D382" s="204"/>
      <c r="E382" s="255"/>
      <c r="F382" s="255"/>
      <c r="G382" s="239">
        <f t="shared" si="42"/>
        <v>0</v>
      </c>
      <c r="H382" s="256"/>
      <c r="I382" s="247">
        <f t="shared" si="43"/>
        <v>0</v>
      </c>
      <c r="J382" s="242">
        <f t="shared" si="44"/>
        <v>0</v>
      </c>
      <c r="K382" s="203" t="s">
        <v>850</v>
      </c>
      <c r="L382" s="253">
        <f t="shared" si="45"/>
        <v>0</v>
      </c>
      <c r="M382" s="6"/>
      <c r="N382" s="6"/>
      <c r="O382" s="6"/>
      <c r="P382" s="6"/>
      <c r="Q382" s="6"/>
      <c r="R382" s="6"/>
      <c r="S382" s="6"/>
      <c r="T382" s="6"/>
      <c r="U382" s="6"/>
      <c r="V382" s="6"/>
      <c r="W382" s="6"/>
      <c r="X382" s="6"/>
      <c r="Y382" s="6"/>
      <c r="Z382" s="6"/>
    </row>
    <row r="383" spans="1:26" ht="12.75" hidden="1" customHeight="1">
      <c r="A383" s="177">
        <v>1845</v>
      </c>
      <c r="B383" s="235" t="s">
        <v>332</v>
      </c>
      <c r="C383" s="254"/>
      <c r="D383" s="204"/>
      <c r="E383" s="255"/>
      <c r="F383" s="255"/>
      <c r="G383" s="239">
        <f t="shared" si="42"/>
        <v>0</v>
      </c>
      <c r="H383" s="256"/>
      <c r="I383" s="247">
        <f t="shared" si="43"/>
        <v>0</v>
      </c>
      <c r="J383" s="242">
        <f t="shared" si="44"/>
        <v>0</v>
      </c>
      <c r="K383" s="203" t="s">
        <v>850</v>
      </c>
      <c r="L383" s="253">
        <f t="shared" si="45"/>
        <v>0</v>
      </c>
      <c r="M383" s="6"/>
      <c r="N383" s="6"/>
      <c r="O383" s="6"/>
      <c r="P383" s="6"/>
      <c r="Q383" s="6"/>
      <c r="R383" s="6"/>
      <c r="S383" s="6"/>
      <c r="T383" s="6"/>
      <c r="U383" s="6"/>
      <c r="V383" s="6"/>
      <c r="W383" s="6"/>
      <c r="X383" s="6"/>
      <c r="Y383" s="6"/>
      <c r="Z383" s="6"/>
    </row>
    <row r="384" spans="1:26" ht="12.75" hidden="1" customHeight="1">
      <c r="A384" s="177">
        <v>1850</v>
      </c>
      <c r="B384" s="235" t="s">
        <v>333</v>
      </c>
      <c r="C384" s="254"/>
      <c r="D384" s="204"/>
      <c r="E384" s="255"/>
      <c r="F384" s="255"/>
      <c r="G384" s="239">
        <f t="shared" si="42"/>
        <v>0</v>
      </c>
      <c r="H384" s="256"/>
      <c r="I384" s="247">
        <f t="shared" si="43"/>
        <v>0</v>
      </c>
      <c r="J384" s="242">
        <f t="shared" si="44"/>
        <v>0</v>
      </c>
      <c r="K384" s="203" t="s">
        <v>850</v>
      </c>
      <c r="L384" s="253">
        <f t="shared" si="45"/>
        <v>0</v>
      </c>
      <c r="M384" s="6"/>
      <c r="N384" s="6"/>
      <c r="O384" s="6"/>
      <c r="P384" s="6"/>
      <c r="Q384" s="6"/>
      <c r="R384" s="6"/>
      <c r="S384" s="6"/>
      <c r="T384" s="6"/>
      <c r="U384" s="6"/>
      <c r="V384" s="6"/>
      <c r="W384" s="6"/>
      <c r="X384" s="6"/>
      <c r="Y384" s="6"/>
      <c r="Z384" s="6"/>
    </row>
    <row r="385" spans="1:26" ht="12.75" hidden="1" customHeight="1">
      <c r="A385" s="177">
        <v>1855</v>
      </c>
      <c r="B385" s="235" t="s">
        <v>334</v>
      </c>
      <c r="C385" s="254"/>
      <c r="D385" s="204"/>
      <c r="E385" s="255"/>
      <c r="F385" s="255"/>
      <c r="G385" s="239">
        <f t="shared" si="42"/>
        <v>0</v>
      </c>
      <c r="H385" s="256"/>
      <c r="I385" s="247">
        <f t="shared" si="43"/>
        <v>0</v>
      </c>
      <c r="J385" s="242">
        <f t="shared" si="44"/>
        <v>0</v>
      </c>
      <c r="K385" s="203" t="s">
        <v>850</v>
      </c>
      <c r="L385" s="253">
        <f t="shared" si="45"/>
        <v>0</v>
      </c>
      <c r="M385" s="6"/>
      <c r="N385" s="6"/>
      <c r="O385" s="6"/>
      <c r="P385" s="6"/>
      <c r="Q385" s="6"/>
      <c r="R385" s="6"/>
      <c r="S385" s="6"/>
      <c r="T385" s="6"/>
      <c r="U385" s="6"/>
      <c r="V385" s="6"/>
      <c r="W385" s="6"/>
      <c r="X385" s="6"/>
      <c r="Y385" s="6"/>
      <c r="Z385" s="6"/>
    </row>
    <row r="386" spans="1:26" ht="12.75" hidden="1" customHeight="1">
      <c r="A386" s="177">
        <v>1860</v>
      </c>
      <c r="B386" s="235" t="s">
        <v>335</v>
      </c>
      <c r="C386" s="254"/>
      <c r="D386" s="204"/>
      <c r="E386" s="255"/>
      <c r="F386" s="255"/>
      <c r="G386" s="239">
        <f t="shared" si="42"/>
        <v>0</v>
      </c>
      <c r="H386" s="256"/>
      <c r="I386" s="247">
        <f t="shared" si="43"/>
        <v>0</v>
      </c>
      <c r="J386" s="242">
        <f t="shared" si="44"/>
        <v>0</v>
      </c>
      <c r="K386" s="203" t="s">
        <v>850</v>
      </c>
      <c r="L386" s="253">
        <f t="shared" si="45"/>
        <v>0</v>
      </c>
      <c r="M386" s="6"/>
      <c r="N386" s="6"/>
      <c r="O386" s="6"/>
      <c r="P386" s="6"/>
      <c r="Q386" s="6"/>
      <c r="R386" s="6"/>
      <c r="S386" s="6"/>
      <c r="T386" s="6"/>
      <c r="U386" s="6"/>
      <c r="V386" s="6"/>
      <c r="W386" s="6"/>
      <c r="X386" s="6"/>
      <c r="Y386" s="6"/>
      <c r="Z386" s="6"/>
    </row>
    <row r="387" spans="1:26" ht="12.75" hidden="1" customHeight="1">
      <c r="A387" s="177">
        <v>1860</v>
      </c>
      <c r="B387" s="235" t="s">
        <v>336</v>
      </c>
      <c r="C387" s="254"/>
      <c r="D387" s="204"/>
      <c r="E387" s="255"/>
      <c r="F387" s="255"/>
      <c r="G387" s="239">
        <f t="shared" si="42"/>
        <v>0</v>
      </c>
      <c r="H387" s="256"/>
      <c r="I387" s="247">
        <f t="shared" si="43"/>
        <v>0</v>
      </c>
      <c r="J387" s="242">
        <f t="shared" si="44"/>
        <v>0</v>
      </c>
      <c r="K387" s="203" t="s">
        <v>850</v>
      </c>
      <c r="L387" s="253">
        <f t="shared" si="45"/>
        <v>0</v>
      </c>
      <c r="M387" s="6"/>
      <c r="N387" s="6"/>
      <c r="O387" s="6"/>
      <c r="P387" s="6"/>
      <c r="Q387" s="6"/>
      <c r="R387" s="6"/>
      <c r="S387" s="6"/>
      <c r="T387" s="6"/>
      <c r="U387" s="6"/>
      <c r="V387" s="6"/>
      <c r="W387" s="6"/>
      <c r="X387" s="6"/>
      <c r="Y387" s="6"/>
      <c r="Z387" s="6"/>
    </row>
    <row r="388" spans="1:26" ht="12.75" hidden="1" customHeight="1">
      <c r="A388" s="177">
        <v>1905</v>
      </c>
      <c r="B388" s="235" t="s">
        <v>323</v>
      </c>
      <c r="C388" s="254"/>
      <c r="D388" s="204"/>
      <c r="E388" s="255"/>
      <c r="F388" s="255"/>
      <c r="G388" s="239">
        <f t="shared" si="42"/>
        <v>0</v>
      </c>
      <c r="H388" s="256"/>
      <c r="I388" s="247">
        <f t="shared" si="43"/>
        <v>0</v>
      </c>
      <c r="J388" s="242">
        <f t="shared" si="44"/>
        <v>0</v>
      </c>
      <c r="K388" s="203" t="s">
        <v>850</v>
      </c>
      <c r="L388" s="253">
        <f t="shared" si="45"/>
        <v>0</v>
      </c>
      <c r="M388" s="6"/>
      <c r="N388" s="6"/>
      <c r="O388" s="6"/>
      <c r="P388" s="6"/>
      <c r="Q388" s="6"/>
      <c r="R388" s="6"/>
      <c r="S388" s="6"/>
      <c r="T388" s="6"/>
      <c r="U388" s="6"/>
      <c r="V388" s="6"/>
      <c r="W388" s="6"/>
      <c r="X388" s="6"/>
      <c r="Y388" s="6"/>
      <c r="Z388" s="6"/>
    </row>
    <row r="389" spans="1:26" ht="12.75" hidden="1" customHeight="1">
      <c r="A389" s="177">
        <v>1908</v>
      </c>
      <c r="B389" s="235" t="s">
        <v>337</v>
      </c>
      <c r="C389" s="254"/>
      <c r="D389" s="204"/>
      <c r="E389" s="255"/>
      <c r="F389" s="255"/>
      <c r="G389" s="239">
        <f t="shared" si="42"/>
        <v>0</v>
      </c>
      <c r="H389" s="256"/>
      <c r="I389" s="247">
        <f t="shared" si="43"/>
        <v>0</v>
      </c>
      <c r="J389" s="242">
        <f t="shared" si="44"/>
        <v>0</v>
      </c>
      <c r="K389" s="203" t="s">
        <v>850</v>
      </c>
      <c r="L389" s="253">
        <f t="shared" si="45"/>
        <v>0</v>
      </c>
      <c r="M389" s="6"/>
      <c r="N389" s="6"/>
      <c r="O389" s="6"/>
      <c r="P389" s="6"/>
      <c r="Q389" s="6"/>
      <c r="R389" s="6"/>
      <c r="S389" s="6"/>
      <c r="T389" s="6"/>
      <c r="U389" s="6"/>
      <c r="V389" s="6"/>
      <c r="W389" s="6"/>
      <c r="X389" s="6"/>
      <c r="Y389" s="6"/>
      <c r="Z389" s="6"/>
    </row>
    <row r="390" spans="1:26" ht="12.75" hidden="1" customHeight="1">
      <c r="A390" s="177">
        <v>1910</v>
      </c>
      <c r="B390" s="235" t="s">
        <v>325</v>
      </c>
      <c r="C390" s="254"/>
      <c r="D390" s="204"/>
      <c r="E390" s="255"/>
      <c r="F390" s="255"/>
      <c r="G390" s="239">
        <f t="shared" si="42"/>
        <v>0</v>
      </c>
      <c r="H390" s="256"/>
      <c r="I390" s="247">
        <f t="shared" si="43"/>
        <v>0</v>
      </c>
      <c r="J390" s="242">
        <f t="shared" si="44"/>
        <v>0</v>
      </c>
      <c r="K390" s="203" t="s">
        <v>850</v>
      </c>
      <c r="L390" s="253">
        <f t="shared" si="45"/>
        <v>0</v>
      </c>
      <c r="M390" s="6"/>
      <c r="N390" s="6"/>
      <c r="O390" s="6"/>
      <c r="P390" s="6"/>
      <c r="Q390" s="6"/>
      <c r="R390" s="6"/>
      <c r="S390" s="6"/>
      <c r="T390" s="6"/>
      <c r="U390" s="6"/>
      <c r="V390" s="6"/>
      <c r="W390" s="6"/>
      <c r="X390" s="6"/>
      <c r="Y390" s="6"/>
      <c r="Z390" s="6"/>
    </row>
    <row r="391" spans="1:26" ht="12.75" hidden="1" customHeight="1">
      <c r="A391" s="177">
        <v>1915</v>
      </c>
      <c r="B391" s="235" t="s">
        <v>338</v>
      </c>
      <c r="C391" s="254"/>
      <c r="D391" s="204"/>
      <c r="E391" s="255"/>
      <c r="F391" s="255"/>
      <c r="G391" s="239">
        <f t="shared" si="42"/>
        <v>0</v>
      </c>
      <c r="H391" s="256"/>
      <c r="I391" s="247">
        <f t="shared" si="43"/>
        <v>0</v>
      </c>
      <c r="J391" s="242">
        <f t="shared" si="44"/>
        <v>0</v>
      </c>
      <c r="K391" s="203" t="s">
        <v>850</v>
      </c>
      <c r="L391" s="253">
        <f t="shared" si="45"/>
        <v>0</v>
      </c>
      <c r="M391" s="6"/>
      <c r="N391" s="6"/>
      <c r="O391" s="6"/>
      <c r="P391" s="6"/>
      <c r="Q391" s="6"/>
      <c r="R391" s="6"/>
      <c r="S391" s="6"/>
      <c r="T391" s="6"/>
      <c r="U391" s="6"/>
      <c r="V391" s="6"/>
      <c r="W391" s="6"/>
      <c r="X391" s="6"/>
      <c r="Y391" s="6"/>
      <c r="Z391" s="6"/>
    </row>
    <row r="392" spans="1:26" ht="12.75" hidden="1" customHeight="1">
      <c r="A392" s="177">
        <v>1915</v>
      </c>
      <c r="B392" s="235" t="s">
        <v>339</v>
      </c>
      <c r="C392" s="254"/>
      <c r="D392" s="204"/>
      <c r="E392" s="255"/>
      <c r="F392" s="255"/>
      <c r="G392" s="239">
        <f t="shared" si="42"/>
        <v>0</v>
      </c>
      <c r="H392" s="256"/>
      <c r="I392" s="247">
        <f t="shared" si="43"/>
        <v>0</v>
      </c>
      <c r="J392" s="242">
        <f t="shared" si="44"/>
        <v>0</v>
      </c>
      <c r="K392" s="203" t="s">
        <v>850</v>
      </c>
      <c r="L392" s="253">
        <f t="shared" si="45"/>
        <v>0</v>
      </c>
      <c r="M392" s="6"/>
      <c r="N392" s="6"/>
      <c r="O392" s="6"/>
      <c r="P392" s="6"/>
      <c r="Q392" s="6"/>
      <c r="R392" s="6"/>
      <c r="S392" s="6"/>
      <c r="T392" s="6"/>
      <c r="U392" s="6"/>
      <c r="V392" s="6"/>
      <c r="W392" s="6"/>
      <c r="X392" s="6"/>
      <c r="Y392" s="6"/>
      <c r="Z392" s="6"/>
    </row>
    <row r="393" spans="1:26" ht="12.75" hidden="1" customHeight="1">
      <c r="A393" s="177">
        <v>1920</v>
      </c>
      <c r="B393" s="235" t="s">
        <v>340</v>
      </c>
      <c r="C393" s="254"/>
      <c r="D393" s="204"/>
      <c r="E393" s="255"/>
      <c r="F393" s="255"/>
      <c r="G393" s="239">
        <f t="shared" si="42"/>
        <v>0</v>
      </c>
      <c r="H393" s="256"/>
      <c r="I393" s="247">
        <f t="shared" si="43"/>
        <v>0</v>
      </c>
      <c r="J393" s="242">
        <f t="shared" si="44"/>
        <v>0</v>
      </c>
      <c r="K393" s="203" t="s">
        <v>850</v>
      </c>
      <c r="L393" s="253">
        <f t="shared" si="45"/>
        <v>0</v>
      </c>
      <c r="M393" s="6"/>
      <c r="N393" s="6"/>
      <c r="O393" s="6"/>
      <c r="P393" s="6"/>
      <c r="Q393" s="6"/>
      <c r="R393" s="6"/>
      <c r="S393" s="6"/>
      <c r="T393" s="6"/>
      <c r="U393" s="6"/>
      <c r="V393" s="6"/>
      <c r="W393" s="6"/>
      <c r="X393" s="6"/>
      <c r="Y393" s="6"/>
      <c r="Z393" s="6"/>
    </row>
    <row r="394" spans="1:26" ht="12.75" hidden="1" customHeight="1">
      <c r="A394" s="177">
        <v>1920</v>
      </c>
      <c r="B394" s="235" t="s">
        <v>341</v>
      </c>
      <c r="C394" s="254"/>
      <c r="D394" s="204"/>
      <c r="E394" s="255"/>
      <c r="F394" s="255"/>
      <c r="G394" s="239">
        <f t="shared" si="42"/>
        <v>0</v>
      </c>
      <c r="H394" s="256"/>
      <c r="I394" s="247">
        <f t="shared" si="43"/>
        <v>0</v>
      </c>
      <c r="J394" s="242">
        <f t="shared" si="44"/>
        <v>0</v>
      </c>
      <c r="K394" s="203" t="s">
        <v>850</v>
      </c>
      <c r="L394" s="253">
        <f t="shared" si="45"/>
        <v>0</v>
      </c>
      <c r="M394" s="6"/>
      <c r="N394" s="6"/>
      <c r="O394" s="6"/>
      <c r="P394" s="6"/>
      <c r="Q394" s="6"/>
      <c r="R394" s="6"/>
      <c r="S394" s="6"/>
      <c r="T394" s="6"/>
      <c r="U394" s="6"/>
      <c r="V394" s="6"/>
      <c r="W394" s="6"/>
      <c r="X394" s="6"/>
      <c r="Y394" s="6"/>
      <c r="Z394" s="6"/>
    </row>
    <row r="395" spans="1:26" ht="12.75" hidden="1" customHeight="1">
      <c r="A395" s="177">
        <v>1920</v>
      </c>
      <c r="B395" s="235" t="s">
        <v>342</v>
      </c>
      <c r="C395" s="254"/>
      <c r="D395" s="204"/>
      <c r="E395" s="255"/>
      <c r="F395" s="255"/>
      <c r="G395" s="239">
        <f t="shared" si="42"/>
        <v>0</v>
      </c>
      <c r="H395" s="256"/>
      <c r="I395" s="247">
        <f t="shared" si="43"/>
        <v>0</v>
      </c>
      <c r="J395" s="242">
        <f t="shared" si="44"/>
        <v>0</v>
      </c>
      <c r="K395" s="203" t="s">
        <v>850</v>
      </c>
      <c r="L395" s="253">
        <f t="shared" si="45"/>
        <v>0</v>
      </c>
      <c r="M395" s="6"/>
      <c r="N395" s="6"/>
      <c r="O395" s="6"/>
      <c r="P395" s="6"/>
      <c r="Q395" s="6"/>
      <c r="R395" s="6"/>
      <c r="S395" s="6"/>
      <c r="T395" s="6"/>
      <c r="U395" s="6"/>
      <c r="V395" s="6"/>
      <c r="W395" s="6"/>
      <c r="X395" s="6"/>
      <c r="Y395" s="6"/>
      <c r="Z395" s="6"/>
    </row>
    <row r="396" spans="1:26" ht="12.75" hidden="1" customHeight="1">
      <c r="A396" s="177">
        <v>1930</v>
      </c>
      <c r="B396" s="235" t="s">
        <v>343</v>
      </c>
      <c r="C396" s="254"/>
      <c r="D396" s="204"/>
      <c r="E396" s="255"/>
      <c r="F396" s="255"/>
      <c r="G396" s="239">
        <f t="shared" si="42"/>
        <v>0</v>
      </c>
      <c r="H396" s="256"/>
      <c r="I396" s="247">
        <f t="shared" si="43"/>
        <v>0</v>
      </c>
      <c r="J396" s="242">
        <f t="shared" si="44"/>
        <v>0</v>
      </c>
      <c r="K396" s="203" t="s">
        <v>850</v>
      </c>
      <c r="L396" s="253">
        <f t="shared" si="45"/>
        <v>0</v>
      </c>
      <c r="M396" s="6"/>
      <c r="N396" s="6"/>
      <c r="O396" s="6"/>
      <c r="P396" s="6"/>
      <c r="Q396" s="6"/>
      <c r="R396" s="6"/>
      <c r="S396" s="6"/>
      <c r="T396" s="6"/>
      <c r="U396" s="6"/>
      <c r="V396" s="6"/>
      <c r="W396" s="6"/>
      <c r="X396" s="6"/>
      <c r="Y396" s="6"/>
      <c r="Z396" s="6"/>
    </row>
    <row r="397" spans="1:26" ht="12.75" hidden="1" customHeight="1">
      <c r="A397" s="177">
        <v>1935</v>
      </c>
      <c r="B397" s="235" t="s">
        <v>344</v>
      </c>
      <c r="C397" s="254"/>
      <c r="D397" s="204"/>
      <c r="E397" s="255"/>
      <c r="F397" s="255"/>
      <c r="G397" s="239">
        <f t="shared" si="42"/>
        <v>0</v>
      </c>
      <c r="H397" s="256"/>
      <c r="I397" s="247">
        <f t="shared" si="43"/>
        <v>0</v>
      </c>
      <c r="J397" s="242">
        <f t="shared" si="44"/>
        <v>0</v>
      </c>
      <c r="K397" s="203" t="s">
        <v>850</v>
      </c>
      <c r="L397" s="253">
        <f t="shared" si="45"/>
        <v>0</v>
      </c>
      <c r="M397" s="6"/>
      <c r="N397" s="6"/>
      <c r="O397" s="6"/>
      <c r="P397" s="6"/>
      <c r="Q397" s="6"/>
      <c r="R397" s="6"/>
      <c r="S397" s="6"/>
      <c r="T397" s="6"/>
      <c r="U397" s="6"/>
      <c r="V397" s="6"/>
      <c r="W397" s="6"/>
      <c r="X397" s="6"/>
      <c r="Y397" s="6"/>
      <c r="Z397" s="6"/>
    </row>
    <row r="398" spans="1:26" ht="12.75" hidden="1" customHeight="1">
      <c r="A398" s="177">
        <v>1940</v>
      </c>
      <c r="B398" s="235" t="s">
        <v>345</v>
      </c>
      <c r="C398" s="254"/>
      <c r="D398" s="204"/>
      <c r="E398" s="255"/>
      <c r="F398" s="255"/>
      <c r="G398" s="239">
        <f t="shared" si="42"/>
        <v>0</v>
      </c>
      <c r="H398" s="256"/>
      <c r="I398" s="247">
        <f t="shared" si="43"/>
        <v>0</v>
      </c>
      <c r="J398" s="242">
        <f t="shared" si="44"/>
        <v>0</v>
      </c>
      <c r="K398" s="203" t="s">
        <v>850</v>
      </c>
      <c r="L398" s="253">
        <f t="shared" si="45"/>
        <v>0</v>
      </c>
      <c r="M398" s="6"/>
      <c r="N398" s="6"/>
      <c r="O398" s="6"/>
      <c r="P398" s="6"/>
      <c r="Q398" s="6"/>
      <c r="R398" s="6"/>
      <c r="S398" s="6"/>
      <c r="T398" s="6"/>
      <c r="U398" s="6"/>
      <c r="V398" s="6"/>
      <c r="W398" s="6"/>
      <c r="X398" s="6"/>
      <c r="Y398" s="6"/>
      <c r="Z398" s="6"/>
    </row>
    <row r="399" spans="1:26" ht="12.75" hidden="1" customHeight="1">
      <c r="A399" s="177">
        <v>1945</v>
      </c>
      <c r="B399" s="235" t="s">
        <v>346</v>
      </c>
      <c r="C399" s="254"/>
      <c r="D399" s="204"/>
      <c r="E399" s="255"/>
      <c r="F399" s="255"/>
      <c r="G399" s="239">
        <f t="shared" si="42"/>
        <v>0</v>
      </c>
      <c r="H399" s="256"/>
      <c r="I399" s="247">
        <f t="shared" si="43"/>
        <v>0</v>
      </c>
      <c r="J399" s="242">
        <f t="shared" si="44"/>
        <v>0</v>
      </c>
      <c r="K399" s="203" t="s">
        <v>850</v>
      </c>
      <c r="L399" s="253">
        <f t="shared" si="45"/>
        <v>0</v>
      </c>
      <c r="M399" s="6"/>
      <c r="N399" s="6"/>
      <c r="O399" s="6"/>
      <c r="P399" s="6"/>
      <c r="Q399" s="6"/>
      <c r="R399" s="6"/>
      <c r="S399" s="6"/>
      <c r="T399" s="6"/>
      <c r="U399" s="6"/>
      <c r="V399" s="6"/>
      <c r="W399" s="6"/>
      <c r="X399" s="6"/>
      <c r="Y399" s="6"/>
      <c r="Z399" s="6"/>
    </row>
    <row r="400" spans="1:26" ht="12.75" hidden="1" customHeight="1">
      <c r="A400" s="177">
        <v>1950</v>
      </c>
      <c r="B400" s="235" t="s">
        <v>347</v>
      </c>
      <c r="C400" s="254"/>
      <c r="D400" s="204"/>
      <c r="E400" s="255"/>
      <c r="F400" s="255"/>
      <c r="G400" s="239">
        <f t="shared" si="42"/>
        <v>0</v>
      </c>
      <c r="H400" s="256"/>
      <c r="I400" s="247">
        <f t="shared" si="43"/>
        <v>0</v>
      </c>
      <c r="J400" s="242">
        <f t="shared" si="44"/>
        <v>0</v>
      </c>
      <c r="K400" s="203" t="s">
        <v>850</v>
      </c>
      <c r="L400" s="253">
        <f t="shared" si="45"/>
        <v>0</v>
      </c>
      <c r="M400" s="6"/>
      <c r="N400" s="6"/>
      <c r="O400" s="6"/>
      <c r="P400" s="6"/>
      <c r="Q400" s="6"/>
      <c r="R400" s="6"/>
      <c r="S400" s="6"/>
      <c r="T400" s="6"/>
      <c r="U400" s="6"/>
      <c r="V400" s="6"/>
      <c r="W400" s="6"/>
      <c r="X400" s="6"/>
      <c r="Y400" s="6"/>
      <c r="Z400" s="6"/>
    </row>
    <row r="401" spans="1:26" ht="12.75" hidden="1" customHeight="1">
      <c r="A401" s="177">
        <v>1955</v>
      </c>
      <c r="B401" s="235" t="s">
        <v>348</v>
      </c>
      <c r="C401" s="254"/>
      <c r="D401" s="204"/>
      <c r="E401" s="255"/>
      <c r="F401" s="255"/>
      <c r="G401" s="239">
        <f t="shared" si="42"/>
        <v>0</v>
      </c>
      <c r="H401" s="256"/>
      <c r="I401" s="247">
        <f t="shared" si="43"/>
        <v>0</v>
      </c>
      <c r="J401" s="242">
        <f t="shared" si="44"/>
        <v>0</v>
      </c>
      <c r="K401" s="203" t="s">
        <v>850</v>
      </c>
      <c r="L401" s="253">
        <f t="shared" si="45"/>
        <v>0</v>
      </c>
      <c r="M401" s="6"/>
      <c r="N401" s="6"/>
      <c r="O401" s="6"/>
      <c r="P401" s="6"/>
      <c r="Q401" s="6"/>
      <c r="R401" s="6"/>
      <c r="S401" s="6"/>
      <c r="T401" s="6"/>
      <c r="U401" s="6"/>
      <c r="V401" s="6"/>
      <c r="W401" s="6"/>
      <c r="X401" s="6"/>
      <c r="Y401" s="6"/>
      <c r="Z401" s="6"/>
    </row>
    <row r="402" spans="1:26" ht="12.75" hidden="1" customHeight="1">
      <c r="A402" s="177">
        <v>1955</v>
      </c>
      <c r="B402" s="235" t="s">
        <v>349</v>
      </c>
      <c r="C402" s="254"/>
      <c r="D402" s="204"/>
      <c r="E402" s="255"/>
      <c r="F402" s="255"/>
      <c r="G402" s="239">
        <f t="shared" si="42"/>
        <v>0</v>
      </c>
      <c r="H402" s="256"/>
      <c r="I402" s="247">
        <f t="shared" si="43"/>
        <v>0</v>
      </c>
      <c r="J402" s="242">
        <f t="shared" si="44"/>
        <v>0</v>
      </c>
      <c r="K402" s="203" t="s">
        <v>850</v>
      </c>
      <c r="L402" s="253">
        <f t="shared" si="45"/>
        <v>0</v>
      </c>
      <c r="M402" s="6"/>
      <c r="N402" s="6"/>
      <c r="O402" s="6"/>
      <c r="P402" s="6"/>
      <c r="Q402" s="6"/>
      <c r="R402" s="6"/>
      <c r="S402" s="6"/>
      <c r="T402" s="6"/>
      <c r="U402" s="6"/>
      <c r="V402" s="6"/>
      <c r="W402" s="6"/>
      <c r="X402" s="6"/>
      <c r="Y402" s="6"/>
      <c r="Z402" s="6"/>
    </row>
    <row r="403" spans="1:26" ht="12.75" hidden="1" customHeight="1">
      <c r="A403" s="177">
        <v>1960</v>
      </c>
      <c r="B403" s="235" t="s">
        <v>350</v>
      </c>
      <c r="C403" s="254"/>
      <c r="D403" s="204"/>
      <c r="E403" s="255"/>
      <c r="F403" s="255"/>
      <c r="G403" s="239">
        <f t="shared" si="42"/>
        <v>0</v>
      </c>
      <c r="H403" s="256"/>
      <c r="I403" s="247">
        <f t="shared" si="43"/>
        <v>0</v>
      </c>
      <c r="J403" s="242">
        <f t="shared" si="44"/>
        <v>0</v>
      </c>
      <c r="K403" s="203" t="s">
        <v>850</v>
      </c>
      <c r="L403" s="253">
        <f t="shared" si="45"/>
        <v>0</v>
      </c>
      <c r="M403" s="6"/>
      <c r="N403" s="6"/>
      <c r="O403" s="6"/>
      <c r="P403" s="6"/>
      <c r="Q403" s="6"/>
      <c r="R403" s="6"/>
      <c r="S403" s="6"/>
      <c r="T403" s="6"/>
      <c r="U403" s="6"/>
      <c r="V403" s="6"/>
      <c r="W403" s="6"/>
      <c r="X403" s="6"/>
      <c r="Y403" s="6"/>
      <c r="Z403" s="6"/>
    </row>
    <row r="404" spans="1:26" ht="12.75" hidden="1" customHeight="1">
      <c r="A404" s="177">
        <v>1970</v>
      </c>
      <c r="B404" s="257" t="s">
        <v>351</v>
      </c>
      <c r="C404" s="254"/>
      <c r="D404" s="204"/>
      <c r="E404" s="255"/>
      <c r="F404" s="255"/>
      <c r="G404" s="239">
        <f t="shared" si="42"/>
        <v>0</v>
      </c>
      <c r="H404" s="256"/>
      <c r="I404" s="247">
        <f t="shared" si="43"/>
        <v>0</v>
      </c>
      <c r="J404" s="242">
        <f t="shared" si="44"/>
        <v>0</v>
      </c>
      <c r="K404" s="203" t="s">
        <v>850</v>
      </c>
      <c r="L404" s="253">
        <f t="shared" si="45"/>
        <v>0</v>
      </c>
      <c r="M404" s="6"/>
      <c r="N404" s="6"/>
      <c r="O404" s="6"/>
      <c r="P404" s="6"/>
      <c r="Q404" s="6"/>
      <c r="R404" s="6"/>
      <c r="S404" s="6"/>
      <c r="T404" s="6"/>
      <c r="U404" s="6"/>
      <c r="V404" s="6"/>
      <c r="W404" s="6"/>
      <c r="X404" s="6"/>
      <c r="Y404" s="6"/>
      <c r="Z404" s="6"/>
    </row>
    <row r="405" spans="1:26" ht="12.75" hidden="1" customHeight="1">
      <c r="A405" s="177">
        <v>1975</v>
      </c>
      <c r="B405" s="235" t="s">
        <v>352</v>
      </c>
      <c r="C405" s="254"/>
      <c r="D405" s="204"/>
      <c r="E405" s="255"/>
      <c r="F405" s="255"/>
      <c r="G405" s="239">
        <f t="shared" si="42"/>
        <v>0</v>
      </c>
      <c r="H405" s="256"/>
      <c r="I405" s="247">
        <f t="shared" si="43"/>
        <v>0</v>
      </c>
      <c r="J405" s="242">
        <f t="shared" si="44"/>
        <v>0</v>
      </c>
      <c r="K405" s="203" t="s">
        <v>850</v>
      </c>
      <c r="L405" s="253">
        <f t="shared" si="45"/>
        <v>0</v>
      </c>
      <c r="M405" s="6"/>
      <c r="N405" s="6"/>
      <c r="O405" s="6"/>
      <c r="P405" s="6"/>
      <c r="Q405" s="6"/>
      <c r="R405" s="6"/>
      <c r="S405" s="6"/>
      <c r="T405" s="6"/>
      <c r="U405" s="6"/>
      <c r="V405" s="6"/>
      <c r="W405" s="6"/>
      <c r="X405" s="6"/>
      <c r="Y405" s="6"/>
      <c r="Z405" s="6"/>
    </row>
    <row r="406" spans="1:26" ht="12.75" hidden="1" customHeight="1">
      <c r="A406" s="177">
        <v>1980</v>
      </c>
      <c r="B406" s="235" t="s">
        <v>353</v>
      </c>
      <c r="C406" s="254"/>
      <c r="D406" s="204"/>
      <c r="E406" s="255"/>
      <c r="F406" s="255"/>
      <c r="G406" s="239">
        <f t="shared" si="42"/>
        <v>0</v>
      </c>
      <c r="H406" s="256"/>
      <c r="I406" s="247">
        <f t="shared" si="43"/>
        <v>0</v>
      </c>
      <c r="J406" s="242">
        <f t="shared" si="44"/>
        <v>0</v>
      </c>
      <c r="K406" s="203" t="s">
        <v>850</v>
      </c>
      <c r="L406" s="253">
        <f t="shared" si="45"/>
        <v>0</v>
      </c>
      <c r="M406" s="6"/>
      <c r="N406" s="6"/>
      <c r="O406" s="6"/>
      <c r="P406" s="6"/>
      <c r="Q406" s="6"/>
      <c r="R406" s="6"/>
      <c r="S406" s="6"/>
      <c r="T406" s="6"/>
      <c r="U406" s="6"/>
      <c r="V406" s="6"/>
      <c r="W406" s="6"/>
      <c r="X406" s="6"/>
      <c r="Y406" s="6"/>
      <c r="Z406" s="6"/>
    </row>
    <row r="407" spans="1:26" ht="12.75" hidden="1" customHeight="1">
      <c r="A407" s="177">
        <v>1985</v>
      </c>
      <c r="B407" s="235" t="s">
        <v>354</v>
      </c>
      <c r="C407" s="254"/>
      <c r="D407" s="204"/>
      <c r="E407" s="255"/>
      <c r="F407" s="255"/>
      <c r="G407" s="239">
        <f t="shared" si="42"/>
        <v>0</v>
      </c>
      <c r="H407" s="256"/>
      <c r="I407" s="247">
        <f t="shared" si="43"/>
        <v>0</v>
      </c>
      <c r="J407" s="242">
        <f t="shared" si="44"/>
        <v>0</v>
      </c>
      <c r="K407" s="203" t="s">
        <v>850</v>
      </c>
      <c r="L407" s="253">
        <f t="shared" si="45"/>
        <v>0</v>
      </c>
      <c r="M407" s="6"/>
      <c r="N407" s="6"/>
      <c r="O407" s="6"/>
      <c r="P407" s="6"/>
      <c r="Q407" s="6"/>
      <c r="R407" s="6"/>
      <c r="S407" s="6"/>
      <c r="T407" s="6"/>
      <c r="U407" s="6"/>
      <c r="V407" s="6"/>
      <c r="W407" s="6"/>
      <c r="X407" s="6"/>
      <c r="Y407" s="6"/>
      <c r="Z407" s="6"/>
    </row>
    <row r="408" spans="1:26" ht="12.75" hidden="1" customHeight="1">
      <c r="A408" s="177">
        <v>1990</v>
      </c>
      <c r="B408" s="258" t="s">
        <v>355</v>
      </c>
      <c r="C408" s="254"/>
      <c r="D408" s="204"/>
      <c r="E408" s="255"/>
      <c r="F408" s="255"/>
      <c r="G408" s="239">
        <f t="shared" si="42"/>
        <v>0</v>
      </c>
      <c r="H408" s="256"/>
      <c r="I408" s="247">
        <f t="shared" si="43"/>
        <v>0</v>
      </c>
      <c r="J408" s="242">
        <f t="shared" si="44"/>
        <v>0</v>
      </c>
      <c r="K408" s="203" t="s">
        <v>850</v>
      </c>
      <c r="L408" s="253">
        <f t="shared" si="45"/>
        <v>0</v>
      </c>
      <c r="M408" s="6"/>
      <c r="N408" s="6"/>
      <c r="O408" s="6"/>
      <c r="P408" s="6"/>
      <c r="Q408" s="6"/>
      <c r="R408" s="6"/>
      <c r="S408" s="6"/>
      <c r="T408" s="6"/>
      <c r="U408" s="6"/>
      <c r="V408" s="6"/>
      <c r="W408" s="6"/>
      <c r="X408" s="6"/>
      <c r="Y408" s="6"/>
      <c r="Z408" s="6"/>
    </row>
    <row r="409" spans="1:26" ht="12.75" hidden="1" customHeight="1">
      <c r="A409" s="177">
        <v>1995</v>
      </c>
      <c r="B409" s="235" t="s">
        <v>356</v>
      </c>
      <c r="C409" s="254"/>
      <c r="D409" s="204"/>
      <c r="E409" s="255"/>
      <c r="F409" s="255"/>
      <c r="G409" s="239">
        <f t="shared" si="42"/>
        <v>0</v>
      </c>
      <c r="H409" s="256"/>
      <c r="I409" s="259">
        <f t="shared" si="43"/>
        <v>0</v>
      </c>
      <c r="J409" s="260">
        <f t="shared" si="44"/>
        <v>0</v>
      </c>
      <c r="K409" s="203" t="s">
        <v>850</v>
      </c>
      <c r="L409" s="253">
        <f t="shared" si="45"/>
        <v>0</v>
      </c>
      <c r="M409" s="6"/>
      <c r="N409" s="6"/>
      <c r="O409" s="6"/>
      <c r="P409" s="6"/>
      <c r="Q409" s="6"/>
      <c r="R409" s="6"/>
      <c r="S409" s="6"/>
      <c r="T409" s="6"/>
      <c r="U409" s="6"/>
      <c r="V409" s="6"/>
      <c r="W409" s="6"/>
      <c r="X409" s="6"/>
      <c r="Y409" s="6"/>
      <c r="Z409" s="6"/>
    </row>
    <row r="410" spans="1:26" ht="12.75" hidden="1" customHeight="1">
      <c r="A410" s="177">
        <v>2440</v>
      </c>
      <c r="B410" s="202" t="s">
        <v>367</v>
      </c>
      <c r="C410" s="254"/>
      <c r="D410" s="204"/>
      <c r="E410" s="255"/>
      <c r="F410" s="255"/>
      <c r="G410" s="239">
        <f t="shared" si="42"/>
        <v>0</v>
      </c>
      <c r="H410" s="256"/>
      <c r="I410" s="259">
        <f t="shared" si="43"/>
        <v>0</v>
      </c>
      <c r="J410" s="260">
        <f t="shared" si="44"/>
        <v>0</v>
      </c>
      <c r="K410" s="203" t="s">
        <v>850</v>
      </c>
      <c r="L410" s="253">
        <f t="shared" si="45"/>
        <v>0</v>
      </c>
      <c r="M410" s="134"/>
      <c r="N410" s="6"/>
      <c r="O410" s="6"/>
      <c r="P410" s="6"/>
      <c r="Q410" s="6"/>
      <c r="R410" s="6"/>
      <c r="S410" s="6"/>
      <c r="T410" s="6"/>
      <c r="U410" s="6"/>
      <c r="V410" s="6"/>
      <c r="W410" s="6"/>
      <c r="X410" s="6"/>
      <c r="Y410" s="6"/>
      <c r="Z410" s="6"/>
    </row>
    <row r="411" spans="1:26" ht="12.75" hidden="1" customHeight="1">
      <c r="A411" s="177">
        <v>2005</v>
      </c>
      <c r="B411" s="235" t="s">
        <v>534</v>
      </c>
      <c r="C411" s="285"/>
      <c r="D411" s="286"/>
      <c r="E411" s="287"/>
      <c r="F411" s="287"/>
      <c r="G411" s="239">
        <f t="shared" si="42"/>
        <v>0</v>
      </c>
      <c r="H411" s="288"/>
      <c r="I411" s="267">
        <f t="shared" si="43"/>
        <v>0</v>
      </c>
      <c r="J411" s="268">
        <f t="shared" si="44"/>
        <v>0</v>
      </c>
      <c r="K411" s="289" t="s">
        <v>850</v>
      </c>
      <c r="L411" s="270">
        <f t="shared" si="45"/>
        <v>0</v>
      </c>
      <c r="M411" s="6"/>
      <c r="N411" s="6"/>
      <c r="O411" s="6"/>
      <c r="P411" s="6"/>
      <c r="Q411" s="6"/>
      <c r="R411" s="6"/>
      <c r="S411" s="6"/>
      <c r="T411" s="6"/>
      <c r="U411" s="6"/>
      <c r="V411" s="6"/>
      <c r="W411" s="6"/>
      <c r="X411" s="6"/>
      <c r="Y411" s="6"/>
      <c r="Z411" s="6"/>
    </row>
    <row r="412" spans="1:26" ht="12.75" hidden="1" customHeight="1">
      <c r="A412" s="278"/>
      <c r="B412" s="279" t="s">
        <v>144</v>
      </c>
      <c r="C412" s="273">
        <f t="shared" ref="C412:E412" si="46">SUM(C371:C411)</f>
        <v>0</v>
      </c>
      <c r="D412" s="273">
        <f t="shared" si="46"/>
        <v>0</v>
      </c>
      <c r="E412" s="273">
        <f t="shared" si="46"/>
        <v>0</v>
      </c>
      <c r="F412" s="273"/>
      <c r="G412" s="273">
        <f>SUM(G372:G411)</f>
        <v>0</v>
      </c>
      <c r="H412" s="273">
        <f>SUM(H371:H411)</f>
        <v>0</v>
      </c>
      <c r="I412" s="274"/>
      <c r="J412" s="273">
        <f t="shared" ref="J412:L412" si="47">SUM(J371:J411)</f>
        <v>0</v>
      </c>
      <c r="K412" s="273">
        <f t="shared" si="47"/>
        <v>0</v>
      </c>
      <c r="L412" s="275">
        <f t="shared" si="47"/>
        <v>0</v>
      </c>
      <c r="M412" s="6"/>
      <c r="N412" s="6"/>
      <c r="O412" s="6"/>
      <c r="P412" s="6"/>
      <c r="Q412" s="6"/>
      <c r="R412" s="6"/>
      <c r="S412" s="6"/>
      <c r="T412" s="6"/>
      <c r="U412" s="6"/>
      <c r="V412" s="6"/>
      <c r="W412" s="6"/>
      <c r="X412" s="6"/>
      <c r="Y412" s="6"/>
      <c r="Z412" s="6"/>
    </row>
    <row r="413" spans="1:26" ht="12.75" hidden="1"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hidden="1"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8" hidden="1" customHeight="1">
      <c r="A415" s="85"/>
      <c r="B415" s="85"/>
      <c r="C415" s="85"/>
      <c r="D415" s="85"/>
      <c r="E415" s="35" t="s">
        <v>508</v>
      </c>
      <c r="F415" s="277">
        <f>F366+1</f>
        <v>2034</v>
      </c>
      <c r="G415" s="85"/>
      <c r="H415" s="85"/>
      <c r="I415" s="85"/>
      <c r="J415" s="85"/>
      <c r="K415" s="85"/>
      <c r="L415" s="6"/>
      <c r="M415" s="6"/>
      <c r="N415" s="6"/>
      <c r="O415" s="6"/>
      <c r="P415" s="6"/>
      <c r="Q415" s="6"/>
      <c r="R415" s="6"/>
      <c r="S415" s="6"/>
      <c r="T415" s="6"/>
      <c r="U415" s="6"/>
      <c r="V415" s="6"/>
      <c r="W415" s="6"/>
      <c r="X415" s="6"/>
      <c r="Y415" s="6"/>
      <c r="Z415" s="6"/>
    </row>
    <row r="416" spans="1:26" ht="12.75" hidden="1" customHeight="1">
      <c r="A416" s="220"/>
      <c r="B416" s="220"/>
      <c r="C416" s="220"/>
      <c r="D416" s="220"/>
      <c r="E416" s="220"/>
      <c r="F416" s="220"/>
      <c r="G416" s="220"/>
      <c r="H416" s="220"/>
      <c r="I416" s="220"/>
      <c r="J416" s="220"/>
      <c r="K416" s="220"/>
      <c r="L416" s="6"/>
      <c r="M416" s="6"/>
      <c r="N416" s="6"/>
      <c r="O416" s="6"/>
      <c r="P416" s="6"/>
      <c r="Q416" s="6">
        <v>2017</v>
      </c>
      <c r="R416" s="6"/>
      <c r="S416" s="6"/>
      <c r="T416" s="6"/>
      <c r="U416" s="6"/>
      <c r="V416" s="6"/>
      <c r="W416" s="6"/>
      <c r="X416" s="6"/>
      <c r="Y416" s="6"/>
      <c r="Z416" s="6"/>
    </row>
    <row r="417" spans="1:26" ht="18.75" hidden="1" customHeight="1">
      <c r="A417" s="85"/>
      <c r="B417" s="85"/>
      <c r="C417" s="688" t="s">
        <v>509</v>
      </c>
      <c r="D417" s="689"/>
      <c r="E417" s="689"/>
      <c r="F417" s="689"/>
      <c r="G417" s="690" t="s">
        <v>510</v>
      </c>
      <c r="H417" s="691"/>
      <c r="I417" s="221" t="s">
        <v>511</v>
      </c>
      <c r="J417" s="85"/>
      <c r="K417" s="85"/>
      <c r="L417" s="6"/>
      <c r="M417" s="6"/>
      <c r="N417" s="6"/>
      <c r="O417" s="6"/>
      <c r="P417" s="6"/>
      <c r="Q417" s="6">
        <v>2018</v>
      </c>
      <c r="R417" s="6"/>
      <c r="S417" s="6"/>
      <c r="T417" s="6"/>
      <c r="U417" s="6"/>
      <c r="V417" s="6"/>
      <c r="W417" s="6"/>
      <c r="X417" s="6"/>
      <c r="Y417" s="6"/>
      <c r="Z417" s="6"/>
    </row>
    <row r="418" spans="1:26" ht="63.75" hidden="1" customHeight="1">
      <c r="A418" s="692" t="s">
        <v>512</v>
      </c>
      <c r="B418" s="694" t="s">
        <v>513</v>
      </c>
      <c r="C418" s="222" t="s">
        <v>514</v>
      </c>
      <c r="D418" s="223" t="s">
        <v>564</v>
      </c>
      <c r="E418" s="224" t="s">
        <v>516</v>
      </c>
      <c r="F418" s="225" t="s">
        <v>517</v>
      </c>
      <c r="G418" s="225" t="s">
        <v>518</v>
      </c>
      <c r="H418" s="222" t="s">
        <v>565</v>
      </c>
      <c r="I418" s="226" t="s">
        <v>520</v>
      </c>
      <c r="J418" s="227" t="s">
        <v>566</v>
      </c>
      <c r="K418" s="224" t="s">
        <v>522</v>
      </c>
      <c r="L418" s="226" t="s">
        <v>567</v>
      </c>
      <c r="M418" s="6"/>
      <c r="N418" s="6"/>
      <c r="O418" s="6"/>
      <c r="P418" s="6"/>
      <c r="Q418" s="6"/>
      <c r="R418" s="6"/>
      <c r="S418" s="6"/>
      <c r="T418" s="6"/>
      <c r="U418" s="6"/>
      <c r="V418" s="6"/>
      <c r="W418" s="6"/>
      <c r="X418" s="6"/>
      <c r="Y418" s="6"/>
      <c r="Z418" s="6"/>
    </row>
    <row r="419" spans="1:26" ht="12.75" hidden="1" customHeight="1">
      <c r="A419" s="693"/>
      <c r="B419" s="695"/>
      <c r="C419" s="228" t="s">
        <v>524</v>
      </c>
      <c r="D419" s="229" t="s">
        <v>525</v>
      </c>
      <c r="E419" s="230" t="s">
        <v>526</v>
      </c>
      <c r="F419" s="230" t="s">
        <v>527</v>
      </c>
      <c r="G419" s="231" t="s">
        <v>528</v>
      </c>
      <c r="H419" s="232" t="s">
        <v>529</v>
      </c>
      <c r="I419" s="230" t="s">
        <v>530</v>
      </c>
      <c r="J419" s="228" t="s">
        <v>531</v>
      </c>
      <c r="K419" s="233" t="s">
        <v>532</v>
      </c>
      <c r="L419" s="231" t="s">
        <v>533</v>
      </c>
      <c r="M419" s="6"/>
      <c r="N419" s="6"/>
      <c r="O419" s="6"/>
      <c r="P419" s="6"/>
      <c r="Q419" s="6"/>
      <c r="R419" s="6"/>
      <c r="S419" s="6"/>
      <c r="T419" s="6"/>
      <c r="U419" s="6"/>
      <c r="V419" s="6"/>
      <c r="W419" s="6"/>
      <c r="X419" s="6"/>
      <c r="Y419" s="6"/>
      <c r="Z419" s="6"/>
    </row>
    <row r="420" spans="1:26" ht="12.75" hidden="1" customHeight="1">
      <c r="A420" s="234">
        <v>1609</v>
      </c>
      <c r="B420" s="235" t="s">
        <v>319</v>
      </c>
      <c r="C420" s="280"/>
      <c r="D420" s="281"/>
      <c r="E420" s="281"/>
      <c r="F420" s="282"/>
      <c r="G420" s="239">
        <f t="shared" ref="G420:G460" si="48">C420-D420+(E420*0.5)-F420</f>
        <v>0</v>
      </c>
      <c r="H420" s="283"/>
      <c r="I420" s="241">
        <f t="shared" ref="I420:I460" si="49">IF(H420=0,0,1/H420)</f>
        <v>0</v>
      </c>
      <c r="J420" s="242">
        <f t="shared" ref="J420:J460" si="50">IF(H420=0,0,+G420/H420)</f>
        <v>0</v>
      </c>
      <c r="K420" s="284" t="s">
        <v>850</v>
      </c>
      <c r="L420" s="244">
        <f t="shared" ref="L420:L460" si="51">IF(ISERROR(+K420-J420), 0, +K420-J420)</f>
        <v>0</v>
      </c>
      <c r="M420" s="134"/>
      <c r="N420" s="6"/>
      <c r="O420" s="6"/>
      <c r="P420" s="6"/>
      <c r="Q420" s="6"/>
      <c r="R420" s="6"/>
      <c r="S420" s="6"/>
      <c r="T420" s="6"/>
      <c r="U420" s="6"/>
      <c r="V420" s="6"/>
      <c r="W420" s="6"/>
      <c r="X420" s="6"/>
      <c r="Y420" s="6"/>
      <c r="Z420" s="6"/>
    </row>
    <row r="421" spans="1:26" ht="12.75" hidden="1" customHeight="1">
      <c r="A421" s="245">
        <v>1611</v>
      </c>
      <c r="B421" s="246" t="s">
        <v>320</v>
      </c>
      <c r="C421" s="280"/>
      <c r="D421" s="281"/>
      <c r="E421" s="282"/>
      <c r="F421" s="282"/>
      <c r="G421" s="239">
        <f t="shared" si="48"/>
        <v>0</v>
      </c>
      <c r="H421" s="283"/>
      <c r="I421" s="247">
        <f t="shared" si="49"/>
        <v>0</v>
      </c>
      <c r="J421" s="242">
        <f t="shared" si="50"/>
        <v>0</v>
      </c>
      <c r="K421" s="203" t="s">
        <v>850</v>
      </c>
      <c r="L421" s="244">
        <f t="shared" si="51"/>
        <v>0</v>
      </c>
      <c r="M421" s="6"/>
      <c r="N421" s="6"/>
      <c r="O421" s="6"/>
      <c r="P421" s="6"/>
      <c r="Q421" s="6"/>
      <c r="R421" s="6"/>
      <c r="S421" s="6"/>
      <c r="T421" s="6"/>
      <c r="U421" s="6"/>
      <c r="V421" s="6"/>
      <c r="W421" s="6"/>
      <c r="X421" s="6"/>
      <c r="Y421" s="6"/>
      <c r="Z421" s="6"/>
    </row>
    <row r="422" spans="1:26" ht="12.75" hidden="1" customHeight="1">
      <c r="A422" s="177">
        <v>1612</v>
      </c>
      <c r="B422" s="235" t="s">
        <v>322</v>
      </c>
      <c r="C422" s="254"/>
      <c r="D422" s="204"/>
      <c r="E422" s="255"/>
      <c r="F422" s="255"/>
      <c r="G422" s="239">
        <f t="shared" si="48"/>
        <v>0</v>
      </c>
      <c r="H422" s="256"/>
      <c r="I422" s="247">
        <f t="shared" si="49"/>
        <v>0</v>
      </c>
      <c r="J422" s="242">
        <f t="shared" si="50"/>
        <v>0</v>
      </c>
      <c r="K422" s="203" t="s">
        <v>850</v>
      </c>
      <c r="L422" s="253">
        <f t="shared" si="51"/>
        <v>0</v>
      </c>
      <c r="M422" s="6"/>
      <c r="N422" s="6"/>
      <c r="O422" s="6"/>
      <c r="P422" s="6"/>
      <c r="Q422" s="6"/>
      <c r="R422" s="6"/>
      <c r="S422" s="6"/>
      <c r="T422" s="6"/>
      <c r="U422" s="6"/>
      <c r="V422" s="6"/>
      <c r="W422" s="6"/>
      <c r="X422" s="6"/>
      <c r="Y422" s="6"/>
      <c r="Z422" s="6"/>
    </row>
    <row r="423" spans="1:26" ht="12.75" hidden="1" customHeight="1">
      <c r="A423" s="177">
        <v>1805</v>
      </c>
      <c r="B423" s="235" t="s">
        <v>323</v>
      </c>
      <c r="C423" s="254"/>
      <c r="D423" s="204"/>
      <c r="E423" s="255"/>
      <c r="F423" s="255"/>
      <c r="G423" s="239">
        <f t="shared" si="48"/>
        <v>0</v>
      </c>
      <c r="H423" s="256"/>
      <c r="I423" s="247">
        <f t="shared" si="49"/>
        <v>0</v>
      </c>
      <c r="J423" s="242">
        <f t="shared" si="50"/>
        <v>0</v>
      </c>
      <c r="K423" s="203" t="s">
        <v>850</v>
      </c>
      <c r="L423" s="253">
        <f t="shared" si="51"/>
        <v>0</v>
      </c>
      <c r="M423" s="6"/>
      <c r="N423" s="6"/>
      <c r="O423" s="6"/>
      <c r="P423" s="6"/>
      <c r="Q423" s="6"/>
      <c r="R423" s="6"/>
      <c r="S423" s="6"/>
      <c r="T423" s="6"/>
      <c r="U423" s="6"/>
      <c r="V423" s="6"/>
      <c r="W423" s="6"/>
      <c r="X423" s="6"/>
      <c r="Y423" s="6"/>
      <c r="Z423" s="6"/>
    </row>
    <row r="424" spans="1:26" ht="12.75" hidden="1" customHeight="1">
      <c r="A424" s="177">
        <v>1808</v>
      </c>
      <c r="B424" s="235" t="s">
        <v>324</v>
      </c>
      <c r="C424" s="254"/>
      <c r="D424" s="204"/>
      <c r="E424" s="255"/>
      <c r="F424" s="255"/>
      <c r="G424" s="239">
        <f t="shared" si="48"/>
        <v>0</v>
      </c>
      <c r="H424" s="256"/>
      <c r="I424" s="247">
        <f t="shared" si="49"/>
        <v>0</v>
      </c>
      <c r="J424" s="242">
        <f t="shared" si="50"/>
        <v>0</v>
      </c>
      <c r="K424" s="203" t="s">
        <v>850</v>
      </c>
      <c r="L424" s="253">
        <f t="shared" si="51"/>
        <v>0</v>
      </c>
      <c r="M424" s="6"/>
      <c r="N424" s="6"/>
      <c r="O424" s="6"/>
      <c r="P424" s="6"/>
      <c r="Q424" s="6"/>
      <c r="R424" s="6"/>
      <c r="S424" s="6"/>
      <c r="T424" s="6"/>
      <c r="U424" s="6"/>
      <c r="V424" s="6"/>
      <c r="W424" s="6"/>
      <c r="X424" s="6"/>
      <c r="Y424" s="6"/>
      <c r="Z424" s="6"/>
    </row>
    <row r="425" spans="1:26" ht="12.75" hidden="1" customHeight="1">
      <c r="A425" s="177">
        <v>1810</v>
      </c>
      <c r="B425" s="235" t="s">
        <v>325</v>
      </c>
      <c r="C425" s="254"/>
      <c r="D425" s="204"/>
      <c r="E425" s="255"/>
      <c r="F425" s="255"/>
      <c r="G425" s="239">
        <f t="shared" si="48"/>
        <v>0</v>
      </c>
      <c r="H425" s="256"/>
      <c r="I425" s="247">
        <f t="shared" si="49"/>
        <v>0</v>
      </c>
      <c r="J425" s="242">
        <f t="shared" si="50"/>
        <v>0</v>
      </c>
      <c r="K425" s="203" t="s">
        <v>850</v>
      </c>
      <c r="L425" s="253">
        <f t="shared" si="51"/>
        <v>0</v>
      </c>
      <c r="M425" s="6"/>
      <c r="N425" s="6"/>
      <c r="O425" s="6"/>
      <c r="P425" s="6"/>
      <c r="Q425" s="6"/>
      <c r="R425" s="6"/>
      <c r="S425" s="6"/>
      <c r="T425" s="6"/>
      <c r="U425" s="6"/>
      <c r="V425" s="6"/>
      <c r="W425" s="6"/>
      <c r="X425" s="6"/>
      <c r="Y425" s="6"/>
      <c r="Z425" s="6"/>
    </row>
    <row r="426" spans="1:26" ht="12.75" hidden="1" customHeight="1">
      <c r="A426" s="177">
        <v>1815</v>
      </c>
      <c r="B426" s="235" t="s">
        <v>326</v>
      </c>
      <c r="C426" s="254"/>
      <c r="D426" s="204"/>
      <c r="E426" s="255"/>
      <c r="F426" s="255"/>
      <c r="G426" s="239">
        <f t="shared" si="48"/>
        <v>0</v>
      </c>
      <c r="H426" s="256"/>
      <c r="I426" s="247">
        <f t="shared" si="49"/>
        <v>0</v>
      </c>
      <c r="J426" s="242">
        <f t="shared" si="50"/>
        <v>0</v>
      </c>
      <c r="K426" s="203" t="s">
        <v>850</v>
      </c>
      <c r="L426" s="253">
        <f t="shared" si="51"/>
        <v>0</v>
      </c>
      <c r="M426" s="6"/>
      <c r="N426" s="6"/>
      <c r="O426" s="6"/>
      <c r="P426" s="6"/>
      <c r="Q426" s="6"/>
      <c r="R426" s="6"/>
      <c r="S426" s="6"/>
      <c r="T426" s="6"/>
      <c r="U426" s="6"/>
      <c r="V426" s="6"/>
      <c r="W426" s="6"/>
      <c r="X426" s="6"/>
      <c r="Y426" s="6"/>
      <c r="Z426" s="6"/>
    </row>
    <row r="427" spans="1:26" ht="12.75" hidden="1" customHeight="1">
      <c r="A427" s="177">
        <v>1820</v>
      </c>
      <c r="B427" s="235" t="s">
        <v>327</v>
      </c>
      <c r="C427" s="254"/>
      <c r="D427" s="204"/>
      <c r="E427" s="255"/>
      <c r="F427" s="255"/>
      <c r="G427" s="239">
        <f t="shared" si="48"/>
        <v>0</v>
      </c>
      <c r="H427" s="256"/>
      <c r="I427" s="247">
        <f t="shared" si="49"/>
        <v>0</v>
      </c>
      <c r="J427" s="242">
        <f t="shared" si="50"/>
        <v>0</v>
      </c>
      <c r="K427" s="203" t="s">
        <v>850</v>
      </c>
      <c r="L427" s="253">
        <f t="shared" si="51"/>
        <v>0</v>
      </c>
      <c r="M427" s="6"/>
      <c r="N427" s="6"/>
      <c r="O427" s="6"/>
      <c r="P427" s="6"/>
      <c r="Q427" s="6"/>
      <c r="R427" s="6"/>
      <c r="S427" s="6"/>
      <c r="T427" s="6"/>
      <c r="U427" s="6"/>
      <c r="V427" s="6"/>
      <c r="W427" s="6"/>
      <c r="X427" s="6"/>
      <c r="Y427" s="6"/>
      <c r="Z427" s="6"/>
    </row>
    <row r="428" spans="1:26" ht="12.75" hidden="1" customHeight="1">
      <c r="A428" s="177">
        <v>1825</v>
      </c>
      <c r="B428" s="235" t="s">
        <v>328</v>
      </c>
      <c r="C428" s="254"/>
      <c r="D428" s="204"/>
      <c r="E428" s="255"/>
      <c r="F428" s="255"/>
      <c r="G428" s="239">
        <f t="shared" si="48"/>
        <v>0</v>
      </c>
      <c r="H428" s="256"/>
      <c r="I428" s="247">
        <f t="shared" si="49"/>
        <v>0</v>
      </c>
      <c r="J428" s="242">
        <f t="shared" si="50"/>
        <v>0</v>
      </c>
      <c r="K428" s="203" t="s">
        <v>850</v>
      </c>
      <c r="L428" s="253">
        <f t="shared" si="51"/>
        <v>0</v>
      </c>
      <c r="M428" s="6"/>
      <c r="N428" s="6"/>
      <c r="O428" s="6"/>
      <c r="P428" s="6"/>
      <c r="Q428" s="6"/>
      <c r="R428" s="6"/>
      <c r="S428" s="6"/>
      <c r="T428" s="6"/>
      <c r="U428" s="6"/>
      <c r="V428" s="6"/>
      <c r="W428" s="6"/>
      <c r="X428" s="6"/>
      <c r="Y428" s="6"/>
      <c r="Z428" s="6"/>
    </row>
    <row r="429" spans="1:26" ht="12.75" hidden="1" customHeight="1">
      <c r="A429" s="177">
        <v>1830</v>
      </c>
      <c r="B429" s="235" t="s">
        <v>329</v>
      </c>
      <c r="C429" s="254"/>
      <c r="D429" s="204"/>
      <c r="E429" s="255"/>
      <c r="F429" s="255"/>
      <c r="G429" s="239">
        <f t="shared" si="48"/>
        <v>0</v>
      </c>
      <c r="H429" s="256"/>
      <c r="I429" s="247">
        <f t="shared" si="49"/>
        <v>0</v>
      </c>
      <c r="J429" s="242">
        <f t="shared" si="50"/>
        <v>0</v>
      </c>
      <c r="K429" s="203" t="s">
        <v>850</v>
      </c>
      <c r="L429" s="253">
        <f t="shared" si="51"/>
        <v>0</v>
      </c>
      <c r="M429" s="6"/>
      <c r="N429" s="6"/>
      <c r="O429" s="6"/>
      <c r="P429" s="6"/>
      <c r="Q429" s="6"/>
      <c r="R429" s="6"/>
      <c r="S429" s="6"/>
      <c r="T429" s="6"/>
      <c r="U429" s="6"/>
      <c r="V429" s="6"/>
      <c r="W429" s="6"/>
      <c r="X429" s="6"/>
      <c r="Y429" s="6"/>
      <c r="Z429" s="6"/>
    </row>
    <row r="430" spans="1:26" ht="12.75" hidden="1" customHeight="1">
      <c r="A430" s="177">
        <v>1835</v>
      </c>
      <c r="B430" s="235" t="s">
        <v>330</v>
      </c>
      <c r="C430" s="254"/>
      <c r="D430" s="204"/>
      <c r="E430" s="255"/>
      <c r="F430" s="255"/>
      <c r="G430" s="239">
        <f t="shared" si="48"/>
        <v>0</v>
      </c>
      <c r="H430" s="256"/>
      <c r="I430" s="247">
        <f t="shared" si="49"/>
        <v>0</v>
      </c>
      <c r="J430" s="242">
        <f t="shared" si="50"/>
        <v>0</v>
      </c>
      <c r="K430" s="203" t="s">
        <v>850</v>
      </c>
      <c r="L430" s="253">
        <f t="shared" si="51"/>
        <v>0</v>
      </c>
      <c r="M430" s="6"/>
      <c r="N430" s="6"/>
      <c r="O430" s="6"/>
      <c r="P430" s="6"/>
      <c r="Q430" s="6"/>
      <c r="R430" s="6"/>
      <c r="S430" s="6"/>
      <c r="T430" s="6"/>
      <c r="U430" s="6"/>
      <c r="V430" s="6"/>
      <c r="W430" s="6"/>
      <c r="X430" s="6"/>
      <c r="Y430" s="6"/>
      <c r="Z430" s="6"/>
    </row>
    <row r="431" spans="1:26" ht="12.75" hidden="1" customHeight="1">
      <c r="A431" s="177">
        <v>1840</v>
      </c>
      <c r="B431" s="235" t="s">
        <v>331</v>
      </c>
      <c r="C431" s="254"/>
      <c r="D431" s="204"/>
      <c r="E431" s="255"/>
      <c r="F431" s="255"/>
      <c r="G431" s="239">
        <f t="shared" si="48"/>
        <v>0</v>
      </c>
      <c r="H431" s="256"/>
      <c r="I431" s="247">
        <f t="shared" si="49"/>
        <v>0</v>
      </c>
      <c r="J431" s="242">
        <f t="shared" si="50"/>
        <v>0</v>
      </c>
      <c r="K431" s="203" t="s">
        <v>850</v>
      </c>
      <c r="L431" s="253">
        <f t="shared" si="51"/>
        <v>0</v>
      </c>
      <c r="M431" s="6"/>
      <c r="N431" s="6"/>
      <c r="O431" s="6"/>
      <c r="P431" s="6"/>
      <c r="Q431" s="6"/>
      <c r="R431" s="6"/>
      <c r="S431" s="6"/>
      <c r="T431" s="6"/>
      <c r="U431" s="6"/>
      <c r="V431" s="6"/>
      <c r="W431" s="6"/>
      <c r="X431" s="6"/>
      <c r="Y431" s="6"/>
      <c r="Z431" s="6"/>
    </row>
    <row r="432" spans="1:26" ht="12.75" hidden="1" customHeight="1">
      <c r="A432" s="177">
        <v>1845</v>
      </c>
      <c r="B432" s="235" t="s">
        <v>332</v>
      </c>
      <c r="C432" s="254"/>
      <c r="D432" s="204"/>
      <c r="E432" s="255"/>
      <c r="F432" s="255"/>
      <c r="G432" s="239">
        <f t="shared" si="48"/>
        <v>0</v>
      </c>
      <c r="H432" s="256"/>
      <c r="I432" s="247">
        <f t="shared" si="49"/>
        <v>0</v>
      </c>
      <c r="J432" s="242">
        <f t="shared" si="50"/>
        <v>0</v>
      </c>
      <c r="K432" s="203" t="s">
        <v>850</v>
      </c>
      <c r="L432" s="253">
        <f t="shared" si="51"/>
        <v>0</v>
      </c>
      <c r="M432" s="6"/>
      <c r="N432" s="6"/>
      <c r="O432" s="6"/>
      <c r="P432" s="6"/>
      <c r="Q432" s="6"/>
      <c r="R432" s="6"/>
      <c r="S432" s="6"/>
      <c r="T432" s="6"/>
      <c r="U432" s="6"/>
      <c r="V432" s="6"/>
      <c r="W432" s="6"/>
      <c r="X432" s="6"/>
      <c r="Y432" s="6"/>
      <c r="Z432" s="6"/>
    </row>
    <row r="433" spans="1:26" ht="12.75" hidden="1" customHeight="1">
      <c r="A433" s="177">
        <v>1850</v>
      </c>
      <c r="B433" s="235" t="s">
        <v>333</v>
      </c>
      <c r="C433" s="254"/>
      <c r="D433" s="204"/>
      <c r="E433" s="255"/>
      <c r="F433" s="255"/>
      <c r="G433" s="239">
        <f t="shared" si="48"/>
        <v>0</v>
      </c>
      <c r="H433" s="256"/>
      <c r="I433" s="247">
        <f t="shared" si="49"/>
        <v>0</v>
      </c>
      <c r="J433" s="242">
        <f t="shared" si="50"/>
        <v>0</v>
      </c>
      <c r="K433" s="203" t="s">
        <v>850</v>
      </c>
      <c r="L433" s="253">
        <f t="shared" si="51"/>
        <v>0</v>
      </c>
      <c r="M433" s="6"/>
      <c r="N433" s="6"/>
      <c r="O433" s="6"/>
      <c r="P433" s="6"/>
      <c r="Q433" s="6"/>
      <c r="R433" s="6"/>
      <c r="S433" s="6"/>
      <c r="T433" s="6"/>
      <c r="U433" s="6"/>
      <c r="V433" s="6"/>
      <c r="W433" s="6"/>
      <c r="X433" s="6"/>
      <c r="Y433" s="6"/>
      <c r="Z433" s="6"/>
    </row>
    <row r="434" spans="1:26" ht="12.75" hidden="1" customHeight="1">
      <c r="A434" s="177">
        <v>1855</v>
      </c>
      <c r="B434" s="235" t="s">
        <v>334</v>
      </c>
      <c r="C434" s="254"/>
      <c r="D434" s="204"/>
      <c r="E434" s="255"/>
      <c r="F434" s="255"/>
      <c r="G434" s="239">
        <f t="shared" si="48"/>
        <v>0</v>
      </c>
      <c r="H434" s="256"/>
      <c r="I434" s="247">
        <f t="shared" si="49"/>
        <v>0</v>
      </c>
      <c r="J434" s="242">
        <f t="shared" si="50"/>
        <v>0</v>
      </c>
      <c r="K434" s="203" t="s">
        <v>850</v>
      </c>
      <c r="L434" s="253">
        <f t="shared" si="51"/>
        <v>0</v>
      </c>
      <c r="M434" s="6"/>
      <c r="N434" s="6"/>
      <c r="O434" s="6"/>
      <c r="P434" s="6"/>
      <c r="Q434" s="6"/>
      <c r="R434" s="6"/>
      <c r="S434" s="6"/>
      <c r="T434" s="6"/>
      <c r="U434" s="6"/>
      <c r="V434" s="6"/>
      <c r="W434" s="6"/>
      <c r="X434" s="6"/>
      <c r="Y434" s="6"/>
      <c r="Z434" s="6"/>
    </row>
    <row r="435" spans="1:26" ht="12.75" hidden="1" customHeight="1">
      <c r="A435" s="177">
        <v>1860</v>
      </c>
      <c r="B435" s="235" t="s">
        <v>335</v>
      </c>
      <c r="C435" s="254"/>
      <c r="D435" s="204"/>
      <c r="E435" s="255"/>
      <c r="F435" s="255"/>
      <c r="G435" s="239">
        <f t="shared" si="48"/>
        <v>0</v>
      </c>
      <c r="H435" s="256"/>
      <c r="I435" s="247">
        <f t="shared" si="49"/>
        <v>0</v>
      </c>
      <c r="J435" s="242">
        <f t="shared" si="50"/>
        <v>0</v>
      </c>
      <c r="K435" s="203" t="s">
        <v>850</v>
      </c>
      <c r="L435" s="253">
        <f t="shared" si="51"/>
        <v>0</v>
      </c>
      <c r="M435" s="6"/>
      <c r="N435" s="6"/>
      <c r="O435" s="6"/>
      <c r="P435" s="6"/>
      <c r="Q435" s="6"/>
      <c r="R435" s="6"/>
      <c r="S435" s="6"/>
      <c r="T435" s="6"/>
      <c r="U435" s="6"/>
      <c r="V435" s="6"/>
      <c r="W435" s="6"/>
      <c r="X435" s="6"/>
      <c r="Y435" s="6"/>
      <c r="Z435" s="6"/>
    </row>
    <row r="436" spans="1:26" ht="12.75" hidden="1" customHeight="1">
      <c r="A436" s="177">
        <v>1860</v>
      </c>
      <c r="B436" s="235" t="s">
        <v>336</v>
      </c>
      <c r="C436" s="254"/>
      <c r="D436" s="204"/>
      <c r="E436" s="255"/>
      <c r="F436" s="255"/>
      <c r="G436" s="239">
        <f t="shared" si="48"/>
        <v>0</v>
      </c>
      <c r="H436" s="256"/>
      <c r="I436" s="247">
        <f t="shared" si="49"/>
        <v>0</v>
      </c>
      <c r="J436" s="242">
        <f t="shared" si="50"/>
        <v>0</v>
      </c>
      <c r="K436" s="203" t="s">
        <v>850</v>
      </c>
      <c r="L436" s="253">
        <f t="shared" si="51"/>
        <v>0</v>
      </c>
      <c r="M436" s="6"/>
      <c r="N436" s="6"/>
      <c r="O436" s="6"/>
      <c r="P436" s="6"/>
      <c r="Q436" s="6"/>
      <c r="R436" s="6"/>
      <c r="S436" s="6"/>
      <c r="T436" s="6"/>
      <c r="U436" s="6"/>
      <c r="V436" s="6"/>
      <c r="W436" s="6"/>
      <c r="X436" s="6"/>
      <c r="Y436" s="6"/>
      <c r="Z436" s="6"/>
    </row>
    <row r="437" spans="1:26" ht="12.75" hidden="1" customHeight="1">
      <c r="A437" s="177">
        <v>1905</v>
      </c>
      <c r="B437" s="235" t="s">
        <v>323</v>
      </c>
      <c r="C437" s="254"/>
      <c r="D437" s="204"/>
      <c r="E437" s="255"/>
      <c r="F437" s="255"/>
      <c r="G437" s="239">
        <f t="shared" si="48"/>
        <v>0</v>
      </c>
      <c r="H437" s="256"/>
      <c r="I437" s="247">
        <f t="shared" si="49"/>
        <v>0</v>
      </c>
      <c r="J437" s="242">
        <f t="shared" si="50"/>
        <v>0</v>
      </c>
      <c r="K437" s="203" t="s">
        <v>850</v>
      </c>
      <c r="L437" s="253">
        <f t="shared" si="51"/>
        <v>0</v>
      </c>
      <c r="M437" s="6"/>
      <c r="N437" s="6"/>
      <c r="O437" s="6"/>
      <c r="P437" s="6"/>
      <c r="Q437" s="6"/>
      <c r="R437" s="6"/>
      <c r="S437" s="6"/>
      <c r="T437" s="6"/>
      <c r="U437" s="6"/>
      <c r="V437" s="6"/>
      <c r="W437" s="6"/>
      <c r="X437" s="6"/>
      <c r="Y437" s="6"/>
      <c r="Z437" s="6"/>
    </row>
    <row r="438" spans="1:26" ht="12.75" hidden="1" customHeight="1">
      <c r="A438" s="177">
        <v>1908</v>
      </c>
      <c r="B438" s="235" t="s">
        <v>337</v>
      </c>
      <c r="C438" s="254"/>
      <c r="D438" s="204"/>
      <c r="E438" s="255"/>
      <c r="F438" s="255"/>
      <c r="G438" s="239">
        <f t="shared" si="48"/>
        <v>0</v>
      </c>
      <c r="H438" s="256"/>
      <c r="I438" s="247">
        <f t="shared" si="49"/>
        <v>0</v>
      </c>
      <c r="J438" s="242">
        <f t="shared" si="50"/>
        <v>0</v>
      </c>
      <c r="K438" s="203" t="s">
        <v>850</v>
      </c>
      <c r="L438" s="253">
        <f t="shared" si="51"/>
        <v>0</v>
      </c>
      <c r="M438" s="6"/>
      <c r="N438" s="6"/>
      <c r="O438" s="6"/>
      <c r="P438" s="6"/>
      <c r="Q438" s="6"/>
      <c r="R438" s="6"/>
      <c r="S438" s="6"/>
      <c r="T438" s="6"/>
      <c r="U438" s="6"/>
      <c r="V438" s="6"/>
      <c r="W438" s="6"/>
      <c r="X438" s="6"/>
      <c r="Y438" s="6"/>
      <c r="Z438" s="6"/>
    </row>
    <row r="439" spans="1:26" ht="12.75" hidden="1" customHeight="1">
      <c r="A439" s="177">
        <v>1910</v>
      </c>
      <c r="B439" s="235" t="s">
        <v>325</v>
      </c>
      <c r="C439" s="254"/>
      <c r="D439" s="204"/>
      <c r="E439" s="255"/>
      <c r="F439" s="255"/>
      <c r="G439" s="239">
        <f t="shared" si="48"/>
        <v>0</v>
      </c>
      <c r="H439" s="256"/>
      <c r="I439" s="247">
        <f t="shared" si="49"/>
        <v>0</v>
      </c>
      <c r="J439" s="242">
        <f t="shared" si="50"/>
        <v>0</v>
      </c>
      <c r="K439" s="203" t="s">
        <v>850</v>
      </c>
      <c r="L439" s="253">
        <f t="shared" si="51"/>
        <v>0</v>
      </c>
      <c r="M439" s="6"/>
      <c r="N439" s="6"/>
      <c r="O439" s="6"/>
      <c r="P439" s="6"/>
      <c r="Q439" s="6"/>
      <c r="R439" s="6"/>
      <c r="S439" s="6"/>
      <c r="T439" s="6"/>
      <c r="U439" s="6"/>
      <c r="V439" s="6"/>
      <c r="W439" s="6"/>
      <c r="X439" s="6"/>
      <c r="Y439" s="6"/>
      <c r="Z439" s="6"/>
    </row>
    <row r="440" spans="1:26" ht="12.75" hidden="1" customHeight="1">
      <c r="A440" s="177">
        <v>1915</v>
      </c>
      <c r="B440" s="235" t="s">
        <v>338</v>
      </c>
      <c r="C440" s="254"/>
      <c r="D440" s="204"/>
      <c r="E440" s="255"/>
      <c r="F440" s="255"/>
      <c r="G440" s="239">
        <f t="shared" si="48"/>
        <v>0</v>
      </c>
      <c r="H440" s="256"/>
      <c r="I440" s="247">
        <f t="shared" si="49"/>
        <v>0</v>
      </c>
      <c r="J440" s="242">
        <f t="shared" si="50"/>
        <v>0</v>
      </c>
      <c r="K440" s="203" t="s">
        <v>850</v>
      </c>
      <c r="L440" s="253">
        <f t="shared" si="51"/>
        <v>0</v>
      </c>
      <c r="M440" s="6"/>
      <c r="N440" s="6"/>
      <c r="O440" s="6"/>
      <c r="P440" s="6"/>
      <c r="Q440" s="6"/>
      <c r="R440" s="6"/>
      <c r="S440" s="6"/>
      <c r="T440" s="6"/>
      <c r="U440" s="6"/>
      <c r="V440" s="6"/>
      <c r="W440" s="6"/>
      <c r="X440" s="6"/>
      <c r="Y440" s="6"/>
      <c r="Z440" s="6"/>
    </row>
    <row r="441" spans="1:26" ht="12.75" hidden="1" customHeight="1">
      <c r="A441" s="177">
        <v>1915</v>
      </c>
      <c r="B441" s="235" t="s">
        <v>339</v>
      </c>
      <c r="C441" s="254"/>
      <c r="D441" s="204"/>
      <c r="E441" s="255"/>
      <c r="F441" s="255"/>
      <c r="G441" s="239">
        <f t="shared" si="48"/>
        <v>0</v>
      </c>
      <c r="H441" s="256"/>
      <c r="I441" s="247">
        <f t="shared" si="49"/>
        <v>0</v>
      </c>
      <c r="J441" s="242">
        <f t="shared" si="50"/>
        <v>0</v>
      </c>
      <c r="K441" s="203" t="s">
        <v>850</v>
      </c>
      <c r="L441" s="253">
        <f t="shared" si="51"/>
        <v>0</v>
      </c>
      <c r="M441" s="6"/>
      <c r="N441" s="6"/>
      <c r="O441" s="6"/>
      <c r="P441" s="6"/>
      <c r="Q441" s="6"/>
      <c r="R441" s="6"/>
      <c r="S441" s="6"/>
      <c r="T441" s="6"/>
      <c r="U441" s="6"/>
      <c r="V441" s="6"/>
      <c r="W441" s="6"/>
      <c r="X441" s="6"/>
      <c r="Y441" s="6"/>
      <c r="Z441" s="6"/>
    </row>
    <row r="442" spans="1:26" ht="12.75" hidden="1" customHeight="1">
      <c r="A442" s="177">
        <v>1920</v>
      </c>
      <c r="B442" s="235" t="s">
        <v>340</v>
      </c>
      <c r="C442" s="254"/>
      <c r="D442" s="204"/>
      <c r="E442" s="255"/>
      <c r="F442" s="255"/>
      <c r="G442" s="239">
        <f t="shared" si="48"/>
        <v>0</v>
      </c>
      <c r="H442" s="256"/>
      <c r="I442" s="247">
        <f t="shared" si="49"/>
        <v>0</v>
      </c>
      <c r="J442" s="242">
        <f t="shared" si="50"/>
        <v>0</v>
      </c>
      <c r="K442" s="203" t="s">
        <v>850</v>
      </c>
      <c r="L442" s="253">
        <f t="shared" si="51"/>
        <v>0</v>
      </c>
      <c r="M442" s="6"/>
      <c r="N442" s="6"/>
      <c r="O442" s="6"/>
      <c r="P442" s="6"/>
      <c r="Q442" s="6"/>
      <c r="R442" s="6"/>
      <c r="S442" s="6"/>
      <c r="T442" s="6"/>
      <c r="U442" s="6"/>
      <c r="V442" s="6"/>
      <c r="W442" s="6"/>
      <c r="X442" s="6"/>
      <c r="Y442" s="6"/>
      <c r="Z442" s="6"/>
    </row>
    <row r="443" spans="1:26" ht="12.75" hidden="1" customHeight="1">
      <c r="A443" s="177">
        <v>1920</v>
      </c>
      <c r="B443" s="235" t="s">
        <v>341</v>
      </c>
      <c r="C443" s="254"/>
      <c r="D443" s="204"/>
      <c r="E443" s="255"/>
      <c r="F443" s="255"/>
      <c r="G443" s="239">
        <f t="shared" si="48"/>
        <v>0</v>
      </c>
      <c r="H443" s="256"/>
      <c r="I443" s="247">
        <f t="shared" si="49"/>
        <v>0</v>
      </c>
      <c r="J443" s="242">
        <f t="shared" si="50"/>
        <v>0</v>
      </c>
      <c r="K443" s="203" t="s">
        <v>850</v>
      </c>
      <c r="L443" s="253">
        <f t="shared" si="51"/>
        <v>0</v>
      </c>
      <c r="M443" s="6"/>
      <c r="N443" s="6"/>
      <c r="O443" s="6"/>
      <c r="P443" s="6"/>
      <c r="Q443" s="6"/>
      <c r="R443" s="6"/>
      <c r="S443" s="6"/>
      <c r="T443" s="6"/>
      <c r="U443" s="6"/>
      <c r="V443" s="6"/>
      <c r="W443" s="6"/>
      <c r="X443" s="6"/>
      <c r="Y443" s="6"/>
      <c r="Z443" s="6"/>
    </row>
    <row r="444" spans="1:26" ht="12.75" hidden="1" customHeight="1">
      <c r="A444" s="177">
        <v>1920</v>
      </c>
      <c r="B444" s="235" t="s">
        <v>342</v>
      </c>
      <c r="C444" s="254"/>
      <c r="D444" s="204"/>
      <c r="E444" s="255"/>
      <c r="F444" s="255"/>
      <c r="G444" s="239">
        <f t="shared" si="48"/>
        <v>0</v>
      </c>
      <c r="H444" s="256"/>
      <c r="I444" s="247">
        <f t="shared" si="49"/>
        <v>0</v>
      </c>
      <c r="J444" s="242">
        <f t="shared" si="50"/>
        <v>0</v>
      </c>
      <c r="K444" s="203" t="s">
        <v>850</v>
      </c>
      <c r="L444" s="253">
        <f t="shared" si="51"/>
        <v>0</v>
      </c>
      <c r="M444" s="6"/>
      <c r="N444" s="6"/>
      <c r="O444" s="6"/>
      <c r="P444" s="6"/>
      <c r="Q444" s="6"/>
      <c r="R444" s="6"/>
      <c r="S444" s="6"/>
      <c r="T444" s="6"/>
      <c r="U444" s="6"/>
      <c r="V444" s="6"/>
      <c r="W444" s="6"/>
      <c r="X444" s="6"/>
      <c r="Y444" s="6"/>
      <c r="Z444" s="6"/>
    </row>
    <row r="445" spans="1:26" ht="12.75" hidden="1" customHeight="1">
      <c r="A445" s="177">
        <v>1930</v>
      </c>
      <c r="B445" s="235" t="s">
        <v>343</v>
      </c>
      <c r="C445" s="254"/>
      <c r="D445" s="204"/>
      <c r="E445" s="255"/>
      <c r="F445" s="255"/>
      <c r="G445" s="239">
        <f t="shared" si="48"/>
        <v>0</v>
      </c>
      <c r="H445" s="256"/>
      <c r="I445" s="247">
        <f t="shared" si="49"/>
        <v>0</v>
      </c>
      <c r="J445" s="242">
        <f t="shared" si="50"/>
        <v>0</v>
      </c>
      <c r="K445" s="203" t="s">
        <v>850</v>
      </c>
      <c r="L445" s="253">
        <f t="shared" si="51"/>
        <v>0</v>
      </c>
      <c r="M445" s="6"/>
      <c r="N445" s="6"/>
      <c r="O445" s="6"/>
      <c r="P445" s="6"/>
      <c r="Q445" s="6"/>
      <c r="R445" s="6"/>
      <c r="S445" s="6"/>
      <c r="T445" s="6"/>
      <c r="U445" s="6"/>
      <c r="V445" s="6"/>
      <c r="W445" s="6"/>
      <c r="X445" s="6"/>
      <c r="Y445" s="6"/>
      <c r="Z445" s="6"/>
    </row>
    <row r="446" spans="1:26" ht="12.75" hidden="1" customHeight="1">
      <c r="A446" s="177">
        <v>1935</v>
      </c>
      <c r="B446" s="235" t="s">
        <v>344</v>
      </c>
      <c r="C446" s="254"/>
      <c r="D446" s="204"/>
      <c r="E446" s="255"/>
      <c r="F446" s="255"/>
      <c r="G446" s="239">
        <f t="shared" si="48"/>
        <v>0</v>
      </c>
      <c r="H446" s="256"/>
      <c r="I446" s="247">
        <f t="shared" si="49"/>
        <v>0</v>
      </c>
      <c r="J446" s="242">
        <f t="shared" si="50"/>
        <v>0</v>
      </c>
      <c r="K446" s="203" t="s">
        <v>850</v>
      </c>
      <c r="L446" s="253">
        <f t="shared" si="51"/>
        <v>0</v>
      </c>
      <c r="M446" s="6"/>
      <c r="N446" s="6"/>
      <c r="O446" s="6"/>
      <c r="P446" s="6"/>
      <c r="Q446" s="6"/>
      <c r="R446" s="6"/>
      <c r="S446" s="6"/>
      <c r="T446" s="6"/>
      <c r="U446" s="6"/>
      <c r="V446" s="6"/>
      <c r="W446" s="6"/>
      <c r="X446" s="6"/>
      <c r="Y446" s="6"/>
      <c r="Z446" s="6"/>
    </row>
    <row r="447" spans="1:26" ht="12.75" hidden="1" customHeight="1">
      <c r="A447" s="177">
        <v>1940</v>
      </c>
      <c r="B447" s="235" t="s">
        <v>345</v>
      </c>
      <c r="C447" s="254"/>
      <c r="D447" s="204"/>
      <c r="E447" s="255"/>
      <c r="F447" s="255"/>
      <c r="G447" s="239">
        <f t="shared" si="48"/>
        <v>0</v>
      </c>
      <c r="H447" s="256"/>
      <c r="I447" s="247">
        <f t="shared" si="49"/>
        <v>0</v>
      </c>
      <c r="J447" s="242">
        <f t="shared" si="50"/>
        <v>0</v>
      </c>
      <c r="K447" s="203" t="s">
        <v>850</v>
      </c>
      <c r="L447" s="253">
        <f t="shared" si="51"/>
        <v>0</v>
      </c>
      <c r="M447" s="6"/>
      <c r="N447" s="6"/>
      <c r="O447" s="6"/>
      <c r="P447" s="6"/>
      <c r="Q447" s="6"/>
      <c r="R447" s="6"/>
      <c r="S447" s="6"/>
      <c r="T447" s="6"/>
      <c r="U447" s="6"/>
      <c r="V447" s="6"/>
      <c r="W447" s="6"/>
      <c r="X447" s="6"/>
      <c r="Y447" s="6"/>
      <c r="Z447" s="6"/>
    </row>
    <row r="448" spans="1:26" ht="12.75" hidden="1" customHeight="1">
      <c r="A448" s="177">
        <v>1945</v>
      </c>
      <c r="B448" s="235" t="s">
        <v>346</v>
      </c>
      <c r="C448" s="254"/>
      <c r="D448" s="204"/>
      <c r="E448" s="255"/>
      <c r="F448" s="255"/>
      <c r="G448" s="239">
        <f t="shared" si="48"/>
        <v>0</v>
      </c>
      <c r="H448" s="256"/>
      <c r="I448" s="247">
        <f t="shared" si="49"/>
        <v>0</v>
      </c>
      <c r="J448" s="242">
        <f t="shared" si="50"/>
        <v>0</v>
      </c>
      <c r="K448" s="203" t="s">
        <v>850</v>
      </c>
      <c r="L448" s="253">
        <f t="shared" si="51"/>
        <v>0</v>
      </c>
      <c r="M448" s="6"/>
      <c r="N448" s="6"/>
      <c r="O448" s="6"/>
      <c r="P448" s="6"/>
      <c r="Q448" s="6"/>
      <c r="R448" s="6"/>
      <c r="S448" s="6"/>
      <c r="T448" s="6"/>
      <c r="U448" s="6"/>
      <c r="V448" s="6"/>
      <c r="W448" s="6"/>
      <c r="X448" s="6"/>
      <c r="Y448" s="6"/>
      <c r="Z448" s="6"/>
    </row>
    <row r="449" spans="1:26" ht="12.75" hidden="1" customHeight="1">
      <c r="A449" s="177">
        <v>1950</v>
      </c>
      <c r="B449" s="235" t="s">
        <v>347</v>
      </c>
      <c r="C449" s="254"/>
      <c r="D449" s="204"/>
      <c r="E449" s="255"/>
      <c r="F449" s="255"/>
      <c r="G449" s="239">
        <f t="shared" si="48"/>
        <v>0</v>
      </c>
      <c r="H449" s="256"/>
      <c r="I449" s="247">
        <f t="shared" si="49"/>
        <v>0</v>
      </c>
      <c r="J449" s="242">
        <f t="shared" si="50"/>
        <v>0</v>
      </c>
      <c r="K449" s="203" t="s">
        <v>850</v>
      </c>
      <c r="L449" s="253">
        <f t="shared" si="51"/>
        <v>0</v>
      </c>
      <c r="M449" s="6"/>
      <c r="N449" s="6"/>
      <c r="O449" s="6"/>
      <c r="P449" s="6"/>
      <c r="Q449" s="6"/>
      <c r="R449" s="6"/>
      <c r="S449" s="6"/>
      <c r="T449" s="6"/>
      <c r="U449" s="6"/>
      <c r="V449" s="6"/>
      <c r="W449" s="6"/>
      <c r="X449" s="6"/>
      <c r="Y449" s="6"/>
      <c r="Z449" s="6"/>
    </row>
    <row r="450" spans="1:26" ht="12.75" hidden="1" customHeight="1">
      <c r="A450" s="177">
        <v>1955</v>
      </c>
      <c r="B450" s="235" t="s">
        <v>348</v>
      </c>
      <c r="C450" s="254"/>
      <c r="D450" s="204"/>
      <c r="E450" s="255"/>
      <c r="F450" s="255"/>
      <c r="G450" s="239">
        <f t="shared" si="48"/>
        <v>0</v>
      </c>
      <c r="H450" s="256"/>
      <c r="I450" s="247">
        <f t="shared" si="49"/>
        <v>0</v>
      </c>
      <c r="J450" s="242">
        <f t="shared" si="50"/>
        <v>0</v>
      </c>
      <c r="K450" s="203" t="s">
        <v>850</v>
      </c>
      <c r="L450" s="253">
        <f t="shared" si="51"/>
        <v>0</v>
      </c>
      <c r="M450" s="6"/>
      <c r="N450" s="6"/>
      <c r="O450" s="6"/>
      <c r="P450" s="6"/>
      <c r="Q450" s="6"/>
      <c r="R450" s="6"/>
      <c r="S450" s="6"/>
      <c r="T450" s="6"/>
      <c r="U450" s="6"/>
      <c r="V450" s="6"/>
      <c r="W450" s="6"/>
      <c r="X450" s="6"/>
      <c r="Y450" s="6"/>
      <c r="Z450" s="6"/>
    </row>
    <row r="451" spans="1:26" ht="12.75" hidden="1" customHeight="1">
      <c r="A451" s="177">
        <v>1955</v>
      </c>
      <c r="B451" s="235" t="s">
        <v>349</v>
      </c>
      <c r="C451" s="254"/>
      <c r="D451" s="204"/>
      <c r="E451" s="255"/>
      <c r="F451" s="255"/>
      <c r="G451" s="239">
        <f t="shared" si="48"/>
        <v>0</v>
      </c>
      <c r="H451" s="256"/>
      <c r="I451" s="247">
        <f t="shared" si="49"/>
        <v>0</v>
      </c>
      <c r="J451" s="242">
        <f t="shared" si="50"/>
        <v>0</v>
      </c>
      <c r="K451" s="203" t="s">
        <v>850</v>
      </c>
      <c r="L451" s="253">
        <f t="shared" si="51"/>
        <v>0</v>
      </c>
      <c r="M451" s="6"/>
      <c r="N451" s="6"/>
      <c r="O451" s="6"/>
      <c r="P451" s="6"/>
      <c r="Q451" s="6"/>
      <c r="R451" s="6"/>
      <c r="S451" s="6"/>
      <c r="T451" s="6"/>
      <c r="U451" s="6"/>
      <c r="V451" s="6"/>
      <c r="W451" s="6"/>
      <c r="X451" s="6"/>
      <c r="Y451" s="6"/>
      <c r="Z451" s="6"/>
    </row>
    <row r="452" spans="1:26" ht="12.75" hidden="1" customHeight="1">
      <c r="A452" s="177">
        <v>1960</v>
      </c>
      <c r="B452" s="235" t="s">
        <v>350</v>
      </c>
      <c r="C452" s="254"/>
      <c r="D452" s="204"/>
      <c r="E452" s="255"/>
      <c r="F452" s="255"/>
      <c r="G452" s="239">
        <f t="shared" si="48"/>
        <v>0</v>
      </c>
      <c r="H452" s="256"/>
      <c r="I452" s="247">
        <f t="shared" si="49"/>
        <v>0</v>
      </c>
      <c r="J452" s="242">
        <f t="shared" si="50"/>
        <v>0</v>
      </c>
      <c r="K452" s="203" t="s">
        <v>850</v>
      </c>
      <c r="L452" s="253">
        <f t="shared" si="51"/>
        <v>0</v>
      </c>
      <c r="M452" s="6"/>
      <c r="N452" s="6"/>
      <c r="O452" s="6"/>
      <c r="P452" s="6"/>
      <c r="Q452" s="6"/>
      <c r="R452" s="6"/>
      <c r="S452" s="6"/>
      <c r="T452" s="6"/>
      <c r="U452" s="6"/>
      <c r="V452" s="6"/>
      <c r="W452" s="6"/>
      <c r="X452" s="6"/>
      <c r="Y452" s="6"/>
      <c r="Z452" s="6"/>
    </row>
    <row r="453" spans="1:26" ht="12.75" hidden="1" customHeight="1">
      <c r="A453" s="177">
        <v>1970</v>
      </c>
      <c r="B453" s="257" t="s">
        <v>351</v>
      </c>
      <c r="C453" s="254"/>
      <c r="D453" s="204"/>
      <c r="E453" s="255"/>
      <c r="F453" s="255"/>
      <c r="G453" s="239">
        <f t="shared" si="48"/>
        <v>0</v>
      </c>
      <c r="H453" s="256"/>
      <c r="I453" s="247">
        <f t="shared" si="49"/>
        <v>0</v>
      </c>
      <c r="J453" s="242">
        <f t="shared" si="50"/>
        <v>0</v>
      </c>
      <c r="K453" s="203" t="s">
        <v>850</v>
      </c>
      <c r="L453" s="253">
        <f t="shared" si="51"/>
        <v>0</v>
      </c>
      <c r="M453" s="6"/>
      <c r="N453" s="6"/>
      <c r="O453" s="6"/>
      <c r="P453" s="6"/>
      <c r="Q453" s="6"/>
      <c r="R453" s="6"/>
      <c r="S453" s="6"/>
      <c r="T453" s="6"/>
      <c r="U453" s="6"/>
      <c r="V453" s="6"/>
      <c r="W453" s="6"/>
      <c r="X453" s="6"/>
      <c r="Y453" s="6"/>
      <c r="Z453" s="6"/>
    </row>
    <row r="454" spans="1:26" ht="12.75" hidden="1" customHeight="1">
      <c r="A454" s="177">
        <v>1975</v>
      </c>
      <c r="B454" s="235" t="s">
        <v>352</v>
      </c>
      <c r="C454" s="254"/>
      <c r="D454" s="204"/>
      <c r="E454" s="255"/>
      <c r="F454" s="255"/>
      <c r="G454" s="239">
        <f t="shared" si="48"/>
        <v>0</v>
      </c>
      <c r="H454" s="256"/>
      <c r="I454" s="247">
        <f t="shared" si="49"/>
        <v>0</v>
      </c>
      <c r="J454" s="242">
        <f t="shared" si="50"/>
        <v>0</v>
      </c>
      <c r="K454" s="203" t="s">
        <v>850</v>
      </c>
      <c r="L454" s="253">
        <f t="shared" si="51"/>
        <v>0</v>
      </c>
      <c r="M454" s="6"/>
      <c r="N454" s="6"/>
      <c r="O454" s="6"/>
      <c r="P454" s="6"/>
      <c r="Q454" s="6"/>
      <c r="R454" s="6"/>
      <c r="S454" s="6"/>
      <c r="T454" s="6"/>
      <c r="U454" s="6"/>
      <c r="V454" s="6"/>
      <c r="W454" s="6"/>
      <c r="X454" s="6"/>
      <c r="Y454" s="6"/>
      <c r="Z454" s="6"/>
    </row>
    <row r="455" spans="1:26" ht="12.75" hidden="1" customHeight="1">
      <c r="A455" s="177">
        <v>1980</v>
      </c>
      <c r="B455" s="235" t="s">
        <v>353</v>
      </c>
      <c r="C455" s="254"/>
      <c r="D455" s="204"/>
      <c r="E455" s="255"/>
      <c r="F455" s="255"/>
      <c r="G455" s="239">
        <f t="shared" si="48"/>
        <v>0</v>
      </c>
      <c r="H455" s="256"/>
      <c r="I455" s="247">
        <f t="shared" si="49"/>
        <v>0</v>
      </c>
      <c r="J455" s="242">
        <f t="shared" si="50"/>
        <v>0</v>
      </c>
      <c r="K455" s="203" t="s">
        <v>850</v>
      </c>
      <c r="L455" s="253">
        <f t="shared" si="51"/>
        <v>0</v>
      </c>
      <c r="M455" s="6"/>
      <c r="N455" s="6"/>
      <c r="O455" s="6"/>
      <c r="P455" s="6"/>
      <c r="Q455" s="6"/>
      <c r="R455" s="6"/>
      <c r="S455" s="6"/>
      <c r="T455" s="6"/>
      <c r="U455" s="6"/>
      <c r="V455" s="6"/>
      <c r="W455" s="6"/>
      <c r="X455" s="6"/>
      <c r="Y455" s="6"/>
      <c r="Z455" s="6"/>
    </row>
    <row r="456" spans="1:26" ht="12.75" hidden="1" customHeight="1">
      <c r="A456" s="177">
        <v>1985</v>
      </c>
      <c r="B456" s="235" t="s">
        <v>354</v>
      </c>
      <c r="C456" s="254"/>
      <c r="D456" s="204"/>
      <c r="E456" s="255"/>
      <c r="F456" s="255"/>
      <c r="G456" s="239">
        <f t="shared" si="48"/>
        <v>0</v>
      </c>
      <c r="H456" s="256"/>
      <c r="I456" s="247">
        <f t="shared" si="49"/>
        <v>0</v>
      </c>
      <c r="J456" s="242">
        <f t="shared" si="50"/>
        <v>0</v>
      </c>
      <c r="K456" s="203" t="s">
        <v>850</v>
      </c>
      <c r="L456" s="253">
        <f t="shared" si="51"/>
        <v>0</v>
      </c>
      <c r="M456" s="6"/>
      <c r="N456" s="6"/>
      <c r="O456" s="6"/>
      <c r="P456" s="6"/>
      <c r="Q456" s="6"/>
      <c r="R456" s="6"/>
      <c r="S456" s="6"/>
      <c r="T456" s="6"/>
      <c r="U456" s="6"/>
      <c r="V456" s="6"/>
      <c r="W456" s="6"/>
      <c r="X456" s="6"/>
      <c r="Y456" s="6"/>
      <c r="Z456" s="6"/>
    </row>
    <row r="457" spans="1:26" ht="12.75" hidden="1" customHeight="1">
      <c r="A457" s="177">
        <v>1990</v>
      </c>
      <c r="B457" s="258" t="s">
        <v>355</v>
      </c>
      <c r="C457" s="254"/>
      <c r="D457" s="204"/>
      <c r="E457" s="255"/>
      <c r="F457" s="255"/>
      <c r="G457" s="239">
        <f t="shared" si="48"/>
        <v>0</v>
      </c>
      <c r="H457" s="256"/>
      <c r="I457" s="247">
        <f t="shared" si="49"/>
        <v>0</v>
      </c>
      <c r="J457" s="242">
        <f t="shared" si="50"/>
        <v>0</v>
      </c>
      <c r="K457" s="203" t="s">
        <v>850</v>
      </c>
      <c r="L457" s="253">
        <f t="shared" si="51"/>
        <v>0</v>
      </c>
      <c r="M457" s="6"/>
      <c r="N457" s="6"/>
      <c r="O457" s="6"/>
      <c r="P457" s="6"/>
      <c r="Q457" s="6"/>
      <c r="R457" s="6"/>
      <c r="S457" s="6"/>
      <c r="T457" s="6"/>
      <c r="U457" s="6"/>
      <c r="V457" s="6"/>
      <c r="W457" s="6"/>
      <c r="X457" s="6"/>
      <c r="Y457" s="6"/>
      <c r="Z457" s="6"/>
    </row>
    <row r="458" spans="1:26" ht="12.75" hidden="1" customHeight="1">
      <c r="A458" s="177">
        <v>1995</v>
      </c>
      <c r="B458" s="235" t="s">
        <v>356</v>
      </c>
      <c r="C458" s="254"/>
      <c r="D458" s="204"/>
      <c r="E458" s="255"/>
      <c r="F458" s="255"/>
      <c r="G458" s="239">
        <f t="shared" si="48"/>
        <v>0</v>
      </c>
      <c r="H458" s="256"/>
      <c r="I458" s="259">
        <f t="shared" si="49"/>
        <v>0</v>
      </c>
      <c r="J458" s="260">
        <f t="shared" si="50"/>
        <v>0</v>
      </c>
      <c r="K458" s="203" t="s">
        <v>850</v>
      </c>
      <c r="L458" s="253">
        <f t="shared" si="51"/>
        <v>0</v>
      </c>
      <c r="M458" s="6"/>
      <c r="N458" s="6"/>
      <c r="O458" s="6"/>
      <c r="P458" s="6"/>
      <c r="Q458" s="6"/>
      <c r="R458" s="6"/>
      <c r="S458" s="6"/>
      <c r="T458" s="6"/>
      <c r="U458" s="6"/>
      <c r="V458" s="6"/>
      <c r="W458" s="6"/>
      <c r="X458" s="6"/>
      <c r="Y458" s="6"/>
      <c r="Z458" s="6"/>
    </row>
    <row r="459" spans="1:26" ht="12.75" hidden="1" customHeight="1">
      <c r="A459" s="177">
        <v>2440</v>
      </c>
      <c r="B459" s="202" t="s">
        <v>367</v>
      </c>
      <c r="C459" s="254"/>
      <c r="D459" s="204"/>
      <c r="E459" s="255"/>
      <c r="F459" s="255"/>
      <c r="G459" s="239">
        <f t="shared" si="48"/>
        <v>0</v>
      </c>
      <c r="H459" s="256"/>
      <c r="I459" s="259">
        <f t="shared" si="49"/>
        <v>0</v>
      </c>
      <c r="J459" s="260">
        <f t="shared" si="50"/>
        <v>0</v>
      </c>
      <c r="K459" s="203" t="s">
        <v>850</v>
      </c>
      <c r="L459" s="253">
        <f t="shared" si="51"/>
        <v>0</v>
      </c>
      <c r="M459" s="134"/>
      <c r="N459" s="6"/>
      <c r="O459" s="6"/>
      <c r="P459" s="6"/>
      <c r="Q459" s="6"/>
      <c r="R459" s="6"/>
      <c r="S459" s="6"/>
      <c r="T459" s="6"/>
      <c r="U459" s="6"/>
      <c r="V459" s="6"/>
      <c r="W459" s="6"/>
      <c r="X459" s="6"/>
      <c r="Y459" s="6"/>
      <c r="Z459" s="6"/>
    </row>
    <row r="460" spans="1:26" ht="12.75" hidden="1" customHeight="1">
      <c r="A460" s="177">
        <v>2005</v>
      </c>
      <c r="B460" s="235" t="s">
        <v>534</v>
      </c>
      <c r="C460" s="285"/>
      <c r="D460" s="286"/>
      <c r="E460" s="287"/>
      <c r="F460" s="287"/>
      <c r="G460" s="239">
        <f t="shared" si="48"/>
        <v>0</v>
      </c>
      <c r="H460" s="288"/>
      <c r="I460" s="267">
        <f t="shared" si="49"/>
        <v>0</v>
      </c>
      <c r="J460" s="268">
        <f t="shared" si="50"/>
        <v>0</v>
      </c>
      <c r="K460" s="289" t="s">
        <v>850</v>
      </c>
      <c r="L460" s="270">
        <f t="shared" si="51"/>
        <v>0</v>
      </c>
      <c r="M460" s="6"/>
      <c r="N460" s="6"/>
      <c r="O460" s="6"/>
      <c r="P460" s="6"/>
      <c r="Q460" s="6"/>
      <c r="R460" s="6"/>
      <c r="S460" s="6"/>
      <c r="T460" s="6"/>
      <c r="U460" s="6"/>
      <c r="V460" s="6"/>
      <c r="W460" s="6"/>
      <c r="X460" s="6"/>
      <c r="Y460" s="6"/>
      <c r="Z460" s="6"/>
    </row>
    <row r="461" spans="1:26" ht="12.75" hidden="1" customHeight="1">
      <c r="A461" s="278"/>
      <c r="B461" s="279" t="s">
        <v>144</v>
      </c>
      <c r="C461" s="273">
        <f t="shared" ref="C461:E461" si="52">SUM(C420:C460)</f>
        <v>0</v>
      </c>
      <c r="D461" s="273">
        <f t="shared" si="52"/>
        <v>0</v>
      </c>
      <c r="E461" s="273">
        <f t="shared" si="52"/>
        <v>0</v>
      </c>
      <c r="F461" s="273"/>
      <c r="G461" s="273">
        <f>SUM(G421:G460)</f>
        <v>0</v>
      </c>
      <c r="H461" s="273">
        <f>SUM(H420:H460)</f>
        <v>0</v>
      </c>
      <c r="I461" s="274"/>
      <c r="J461" s="273">
        <f t="shared" ref="J461:L461" si="53">SUM(J420:J460)</f>
        <v>0</v>
      </c>
      <c r="K461" s="273">
        <f t="shared" si="53"/>
        <v>0</v>
      </c>
      <c r="L461" s="275">
        <f t="shared" si="53"/>
        <v>0</v>
      </c>
      <c r="M461" s="6"/>
      <c r="N461" s="6"/>
      <c r="O461" s="6"/>
      <c r="P461" s="6"/>
      <c r="Q461" s="6"/>
      <c r="R461" s="6"/>
      <c r="S461" s="6"/>
      <c r="T461" s="6"/>
      <c r="U461" s="6"/>
      <c r="V461" s="6"/>
      <c r="W461" s="6"/>
      <c r="X461" s="6"/>
      <c r="Y461" s="6"/>
      <c r="Z461" s="6"/>
    </row>
    <row r="462" spans="1:26" ht="12.75" hidden="1"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hidden="1"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8" hidden="1" customHeight="1">
      <c r="A464" s="85"/>
      <c r="B464" s="85"/>
      <c r="C464" s="85"/>
      <c r="D464" s="85"/>
      <c r="E464" s="35" t="s">
        <v>508</v>
      </c>
      <c r="F464" s="277">
        <f>F415+1</f>
        <v>2035</v>
      </c>
      <c r="G464" s="85"/>
      <c r="H464" s="85"/>
      <c r="I464" s="85"/>
      <c r="J464" s="85"/>
      <c r="K464" s="85"/>
      <c r="L464" s="6"/>
      <c r="M464" s="6"/>
      <c r="N464" s="6"/>
      <c r="O464" s="6"/>
      <c r="P464" s="6"/>
      <c r="Q464" s="6"/>
      <c r="R464" s="6"/>
      <c r="S464" s="6"/>
      <c r="T464" s="6"/>
      <c r="U464" s="6"/>
      <c r="V464" s="6"/>
      <c r="W464" s="6"/>
      <c r="X464" s="6"/>
      <c r="Y464" s="6"/>
      <c r="Z464" s="6"/>
    </row>
    <row r="465" spans="1:26" ht="12.75" hidden="1" customHeight="1">
      <c r="A465" s="220"/>
      <c r="B465" s="220"/>
      <c r="C465" s="220"/>
      <c r="D465" s="220"/>
      <c r="E465" s="220"/>
      <c r="F465" s="220"/>
      <c r="G465" s="220"/>
      <c r="H465" s="220"/>
      <c r="I465" s="220"/>
      <c r="J465" s="220"/>
      <c r="K465" s="220"/>
      <c r="L465" s="6"/>
      <c r="M465" s="6"/>
      <c r="N465" s="6"/>
      <c r="O465" s="6"/>
      <c r="P465" s="6"/>
      <c r="Q465" s="6">
        <v>2017</v>
      </c>
      <c r="R465" s="6"/>
      <c r="S465" s="6"/>
      <c r="T465" s="6"/>
      <c r="U465" s="6"/>
      <c r="V465" s="6"/>
      <c r="W465" s="6"/>
      <c r="X465" s="6"/>
      <c r="Y465" s="6"/>
      <c r="Z465" s="6"/>
    </row>
    <row r="466" spans="1:26" ht="18.75" hidden="1" customHeight="1">
      <c r="A466" s="85"/>
      <c r="B466" s="85"/>
      <c r="C466" s="688" t="s">
        <v>509</v>
      </c>
      <c r="D466" s="689"/>
      <c r="E466" s="689"/>
      <c r="F466" s="689"/>
      <c r="G466" s="690" t="s">
        <v>510</v>
      </c>
      <c r="H466" s="691"/>
      <c r="I466" s="221" t="s">
        <v>511</v>
      </c>
      <c r="J466" s="85"/>
      <c r="K466" s="85"/>
      <c r="L466" s="6"/>
      <c r="M466" s="6"/>
      <c r="N466" s="6"/>
      <c r="O466" s="6"/>
      <c r="P466" s="6"/>
      <c r="Q466" s="6">
        <v>2018</v>
      </c>
      <c r="R466" s="6"/>
      <c r="S466" s="6"/>
      <c r="T466" s="6"/>
      <c r="U466" s="6"/>
      <c r="V466" s="6"/>
      <c r="W466" s="6"/>
      <c r="X466" s="6"/>
      <c r="Y466" s="6"/>
      <c r="Z466" s="6"/>
    </row>
    <row r="467" spans="1:26" ht="63.75" hidden="1" customHeight="1">
      <c r="A467" s="692" t="s">
        <v>512</v>
      </c>
      <c r="B467" s="694" t="s">
        <v>513</v>
      </c>
      <c r="C467" s="222" t="s">
        <v>514</v>
      </c>
      <c r="D467" s="223" t="s">
        <v>568</v>
      </c>
      <c r="E467" s="224" t="s">
        <v>516</v>
      </c>
      <c r="F467" s="225" t="s">
        <v>518</v>
      </c>
      <c r="G467" s="222" t="s">
        <v>569</v>
      </c>
      <c r="H467" s="226" t="s">
        <v>520</v>
      </c>
      <c r="I467" s="290" t="s">
        <v>570</v>
      </c>
      <c r="J467" s="224" t="s">
        <v>522</v>
      </c>
      <c r="K467" s="226" t="s">
        <v>571</v>
      </c>
      <c r="L467" s="6"/>
      <c r="M467" s="6"/>
      <c r="N467" s="6"/>
      <c r="O467" s="6"/>
      <c r="P467" s="6"/>
      <c r="Q467" s="6"/>
      <c r="R467" s="6"/>
      <c r="S467" s="6"/>
      <c r="T467" s="6"/>
      <c r="U467" s="6"/>
      <c r="V467" s="6"/>
      <c r="W467" s="6"/>
      <c r="X467" s="6"/>
      <c r="Y467" s="6"/>
      <c r="Z467" s="6"/>
    </row>
    <row r="468" spans="1:26" ht="12.75" hidden="1" customHeight="1">
      <c r="A468" s="693"/>
      <c r="B468" s="695"/>
      <c r="C468" s="228" t="s">
        <v>524</v>
      </c>
      <c r="D468" s="229" t="s">
        <v>525</v>
      </c>
      <c r="E468" s="230" t="s">
        <v>526</v>
      </c>
      <c r="F468" s="231" t="s">
        <v>572</v>
      </c>
      <c r="G468" s="232" t="s">
        <v>573</v>
      </c>
      <c r="H468" s="230" t="s">
        <v>574</v>
      </c>
      <c r="I468" s="292" t="s">
        <v>575</v>
      </c>
      <c r="J468" s="233" t="s">
        <v>576</v>
      </c>
      <c r="K468" s="293" t="s">
        <v>577</v>
      </c>
      <c r="L468" s="6"/>
      <c r="M468" s="6"/>
      <c r="N468" s="6"/>
      <c r="O468" s="6"/>
      <c r="P468" s="6"/>
      <c r="Q468" s="6"/>
      <c r="R468" s="6"/>
      <c r="S468" s="6"/>
      <c r="T468" s="6"/>
      <c r="U468" s="6"/>
      <c r="V468" s="6"/>
      <c r="W468" s="6"/>
      <c r="X468" s="6"/>
      <c r="Y468" s="6"/>
      <c r="Z468" s="6"/>
    </row>
    <row r="469" spans="1:26" ht="12.75" hidden="1" customHeight="1">
      <c r="A469" s="234">
        <v>1609</v>
      </c>
      <c r="B469" s="235" t="s">
        <v>319</v>
      </c>
      <c r="C469" s="280"/>
      <c r="D469" s="281"/>
      <c r="E469" s="281"/>
      <c r="F469" s="239">
        <f t="shared" ref="F469:F509" si="54">C469-D469+E469*0.5</f>
        <v>0</v>
      </c>
      <c r="G469" s="283"/>
      <c r="H469" s="241">
        <f t="shared" ref="H469:H509" si="55">IF(G469=0,0,1/G469)</f>
        <v>0</v>
      </c>
      <c r="I469" s="242">
        <f t="shared" ref="I469:I509" si="56">IF(G469=0,0,+F469/G469)</f>
        <v>0</v>
      </c>
      <c r="J469" s="284" t="s">
        <v>850</v>
      </c>
      <c r="K469" s="244">
        <f t="shared" ref="K469:K509" si="57">IF(ISERROR(+J469-I469), 0, +J469-I469)</f>
        <v>0</v>
      </c>
      <c r="L469" s="134"/>
      <c r="M469" s="6"/>
      <c r="N469" s="6"/>
      <c r="O469" s="6"/>
      <c r="P469" s="6"/>
      <c r="Q469" s="6"/>
      <c r="R469" s="6"/>
      <c r="S469" s="6"/>
      <c r="T469" s="6"/>
      <c r="U469" s="6"/>
      <c r="V469" s="6"/>
      <c r="W469" s="6"/>
      <c r="X469" s="6"/>
      <c r="Y469" s="6"/>
      <c r="Z469" s="6"/>
    </row>
    <row r="470" spans="1:26" ht="12.75" hidden="1" customHeight="1">
      <c r="A470" s="245">
        <v>1611</v>
      </c>
      <c r="B470" s="246" t="s">
        <v>320</v>
      </c>
      <c r="C470" s="280"/>
      <c r="D470" s="281"/>
      <c r="E470" s="282"/>
      <c r="F470" s="294">
        <f t="shared" si="54"/>
        <v>0</v>
      </c>
      <c r="G470" s="283"/>
      <c r="H470" s="247">
        <f t="shared" si="55"/>
        <v>0</v>
      </c>
      <c r="I470" s="242">
        <f t="shared" si="56"/>
        <v>0</v>
      </c>
      <c r="J470" s="203" t="s">
        <v>850</v>
      </c>
      <c r="K470" s="244">
        <f t="shared" si="57"/>
        <v>0</v>
      </c>
      <c r="L470" s="6"/>
      <c r="M470" s="6"/>
      <c r="N470" s="6"/>
      <c r="O470" s="6"/>
      <c r="P470" s="6"/>
      <c r="Q470" s="6"/>
      <c r="R470" s="6"/>
      <c r="S470" s="6"/>
      <c r="T470" s="6"/>
      <c r="U470" s="6"/>
      <c r="V470" s="6"/>
      <c r="W470" s="6"/>
      <c r="X470" s="6"/>
      <c r="Y470" s="6"/>
      <c r="Z470" s="6"/>
    </row>
    <row r="471" spans="1:26" ht="12.75" hidden="1" customHeight="1">
      <c r="A471" s="177">
        <v>1612</v>
      </c>
      <c r="B471" s="235" t="s">
        <v>322</v>
      </c>
      <c r="C471" s="254"/>
      <c r="D471" s="204"/>
      <c r="E471" s="255"/>
      <c r="F471" s="295">
        <f t="shared" si="54"/>
        <v>0</v>
      </c>
      <c r="G471" s="256"/>
      <c r="H471" s="247">
        <f t="shared" si="55"/>
        <v>0</v>
      </c>
      <c r="I471" s="242">
        <f t="shared" si="56"/>
        <v>0</v>
      </c>
      <c r="J471" s="203" t="s">
        <v>850</v>
      </c>
      <c r="K471" s="253">
        <f t="shared" si="57"/>
        <v>0</v>
      </c>
      <c r="L471" s="6"/>
      <c r="M471" s="6"/>
      <c r="N471" s="6"/>
      <c r="O471" s="6"/>
      <c r="P471" s="6"/>
      <c r="Q471" s="6"/>
      <c r="R471" s="6"/>
      <c r="S471" s="6"/>
      <c r="T471" s="6"/>
      <c r="U471" s="6"/>
      <c r="V471" s="6"/>
      <c r="W471" s="6"/>
      <c r="X471" s="6"/>
      <c r="Y471" s="6"/>
      <c r="Z471" s="6"/>
    </row>
    <row r="472" spans="1:26" ht="12.75" hidden="1" customHeight="1">
      <c r="A472" s="177">
        <v>1805</v>
      </c>
      <c r="B472" s="235" t="s">
        <v>323</v>
      </c>
      <c r="C472" s="254"/>
      <c r="D472" s="204"/>
      <c r="E472" s="255"/>
      <c r="F472" s="295">
        <f t="shared" si="54"/>
        <v>0</v>
      </c>
      <c r="G472" s="256"/>
      <c r="H472" s="247">
        <f t="shared" si="55"/>
        <v>0</v>
      </c>
      <c r="I472" s="242">
        <f t="shared" si="56"/>
        <v>0</v>
      </c>
      <c r="J472" s="203" t="s">
        <v>850</v>
      </c>
      <c r="K472" s="253">
        <f t="shared" si="57"/>
        <v>0</v>
      </c>
      <c r="L472" s="6"/>
      <c r="M472" s="6"/>
      <c r="N472" s="6"/>
      <c r="O472" s="6"/>
      <c r="P472" s="6"/>
      <c r="Q472" s="6"/>
      <c r="R472" s="6"/>
      <c r="S472" s="6"/>
      <c r="T472" s="6"/>
      <c r="U472" s="6"/>
      <c r="V472" s="6"/>
      <c r="W472" s="6"/>
      <c r="X472" s="6"/>
      <c r="Y472" s="6"/>
      <c r="Z472" s="6"/>
    </row>
    <row r="473" spans="1:26" ht="12.75" hidden="1" customHeight="1">
      <c r="A473" s="177">
        <v>1808</v>
      </c>
      <c r="B473" s="235" t="s">
        <v>324</v>
      </c>
      <c r="C473" s="254"/>
      <c r="D473" s="204"/>
      <c r="E473" s="255"/>
      <c r="F473" s="295">
        <f t="shared" si="54"/>
        <v>0</v>
      </c>
      <c r="G473" s="256"/>
      <c r="H473" s="247">
        <f t="shared" si="55"/>
        <v>0</v>
      </c>
      <c r="I473" s="242">
        <f t="shared" si="56"/>
        <v>0</v>
      </c>
      <c r="J473" s="203" t="s">
        <v>850</v>
      </c>
      <c r="K473" s="253">
        <f t="shared" si="57"/>
        <v>0</v>
      </c>
      <c r="L473" s="6"/>
      <c r="M473" s="6"/>
      <c r="N473" s="6"/>
      <c r="O473" s="6"/>
      <c r="P473" s="6"/>
      <c r="Q473" s="6"/>
      <c r="R473" s="6"/>
      <c r="S473" s="6"/>
      <c r="T473" s="6"/>
      <c r="U473" s="6"/>
      <c r="V473" s="6"/>
      <c r="W473" s="6"/>
      <c r="X473" s="6"/>
      <c r="Y473" s="6"/>
      <c r="Z473" s="6"/>
    </row>
    <row r="474" spans="1:26" ht="12.75" hidden="1" customHeight="1">
      <c r="A474" s="177">
        <v>1810</v>
      </c>
      <c r="B474" s="235" t="s">
        <v>325</v>
      </c>
      <c r="C474" s="254"/>
      <c r="D474" s="204"/>
      <c r="E474" s="255"/>
      <c r="F474" s="295">
        <f t="shared" si="54"/>
        <v>0</v>
      </c>
      <c r="G474" s="256"/>
      <c r="H474" s="247">
        <f t="shared" si="55"/>
        <v>0</v>
      </c>
      <c r="I474" s="242">
        <f t="shared" si="56"/>
        <v>0</v>
      </c>
      <c r="J474" s="203" t="s">
        <v>850</v>
      </c>
      <c r="K474" s="253">
        <f t="shared" si="57"/>
        <v>0</v>
      </c>
      <c r="L474" s="6"/>
      <c r="M474" s="6"/>
      <c r="N474" s="6"/>
      <c r="O474" s="6"/>
      <c r="P474" s="6"/>
      <c r="Q474" s="6"/>
      <c r="R474" s="6"/>
      <c r="S474" s="6"/>
      <c r="T474" s="6"/>
      <c r="U474" s="6"/>
      <c r="V474" s="6"/>
      <c r="W474" s="6"/>
      <c r="X474" s="6"/>
      <c r="Y474" s="6"/>
      <c r="Z474" s="6"/>
    </row>
    <row r="475" spans="1:26" ht="12.75" hidden="1" customHeight="1">
      <c r="A475" s="177">
        <v>1815</v>
      </c>
      <c r="B475" s="235" t="s">
        <v>326</v>
      </c>
      <c r="C475" s="254"/>
      <c r="D475" s="204"/>
      <c r="E475" s="255"/>
      <c r="F475" s="295">
        <f t="shared" si="54"/>
        <v>0</v>
      </c>
      <c r="G475" s="256"/>
      <c r="H475" s="247">
        <f t="shared" si="55"/>
        <v>0</v>
      </c>
      <c r="I475" s="242">
        <f t="shared" si="56"/>
        <v>0</v>
      </c>
      <c r="J475" s="203" t="s">
        <v>850</v>
      </c>
      <c r="K475" s="253">
        <f t="shared" si="57"/>
        <v>0</v>
      </c>
      <c r="L475" s="6"/>
      <c r="M475" s="6"/>
      <c r="N475" s="6"/>
      <c r="O475" s="6"/>
      <c r="P475" s="6"/>
      <c r="Q475" s="6"/>
      <c r="R475" s="6"/>
      <c r="S475" s="6"/>
      <c r="T475" s="6"/>
      <c r="U475" s="6"/>
      <c r="V475" s="6"/>
      <c r="W475" s="6"/>
      <c r="X475" s="6"/>
      <c r="Y475" s="6"/>
      <c r="Z475" s="6"/>
    </row>
    <row r="476" spans="1:26" ht="12.75" hidden="1" customHeight="1">
      <c r="A476" s="177">
        <v>1820</v>
      </c>
      <c r="B476" s="235" t="s">
        <v>327</v>
      </c>
      <c r="C476" s="254"/>
      <c r="D476" s="204"/>
      <c r="E476" s="255"/>
      <c r="F476" s="295">
        <f t="shared" si="54"/>
        <v>0</v>
      </c>
      <c r="G476" s="256"/>
      <c r="H476" s="247">
        <f t="shared" si="55"/>
        <v>0</v>
      </c>
      <c r="I476" s="242">
        <f t="shared" si="56"/>
        <v>0</v>
      </c>
      <c r="J476" s="203" t="s">
        <v>850</v>
      </c>
      <c r="K476" s="253">
        <f t="shared" si="57"/>
        <v>0</v>
      </c>
      <c r="L476" s="6"/>
      <c r="M476" s="6"/>
      <c r="N476" s="6"/>
      <c r="O476" s="6"/>
      <c r="P476" s="6"/>
      <c r="Q476" s="6"/>
      <c r="R476" s="6"/>
      <c r="S476" s="6"/>
      <c r="T476" s="6"/>
      <c r="U476" s="6"/>
      <c r="V476" s="6"/>
      <c r="W476" s="6"/>
      <c r="X476" s="6"/>
      <c r="Y476" s="6"/>
      <c r="Z476" s="6"/>
    </row>
    <row r="477" spans="1:26" ht="12.75" hidden="1" customHeight="1">
      <c r="A477" s="177">
        <v>1825</v>
      </c>
      <c r="B477" s="235" t="s">
        <v>328</v>
      </c>
      <c r="C477" s="254"/>
      <c r="D477" s="204"/>
      <c r="E477" s="255"/>
      <c r="F477" s="295">
        <f t="shared" si="54"/>
        <v>0</v>
      </c>
      <c r="G477" s="256"/>
      <c r="H477" s="247">
        <f t="shared" si="55"/>
        <v>0</v>
      </c>
      <c r="I477" s="242">
        <f t="shared" si="56"/>
        <v>0</v>
      </c>
      <c r="J477" s="203" t="s">
        <v>850</v>
      </c>
      <c r="K477" s="253">
        <f t="shared" si="57"/>
        <v>0</v>
      </c>
      <c r="L477" s="6"/>
      <c r="M477" s="6"/>
      <c r="N477" s="6"/>
      <c r="O477" s="6"/>
      <c r="P477" s="6"/>
      <c r="Q477" s="6"/>
      <c r="R477" s="6"/>
      <c r="S477" s="6"/>
      <c r="T477" s="6"/>
      <c r="U477" s="6"/>
      <c r="V477" s="6"/>
      <c r="W477" s="6"/>
      <c r="X477" s="6"/>
      <c r="Y477" s="6"/>
      <c r="Z477" s="6"/>
    </row>
    <row r="478" spans="1:26" ht="12.75" hidden="1" customHeight="1">
      <c r="A478" s="177">
        <v>1830</v>
      </c>
      <c r="B478" s="235" t="s">
        <v>329</v>
      </c>
      <c r="C478" s="254"/>
      <c r="D478" s="204"/>
      <c r="E478" s="255"/>
      <c r="F478" s="295">
        <f t="shared" si="54"/>
        <v>0</v>
      </c>
      <c r="G478" s="256"/>
      <c r="H478" s="247">
        <f t="shared" si="55"/>
        <v>0</v>
      </c>
      <c r="I478" s="242">
        <f t="shared" si="56"/>
        <v>0</v>
      </c>
      <c r="J478" s="203" t="s">
        <v>850</v>
      </c>
      <c r="K478" s="253">
        <f t="shared" si="57"/>
        <v>0</v>
      </c>
      <c r="L478" s="6"/>
      <c r="M478" s="6"/>
      <c r="N478" s="6"/>
      <c r="O478" s="6"/>
      <c r="P478" s="6"/>
      <c r="Q478" s="6"/>
      <c r="R478" s="6"/>
      <c r="S478" s="6"/>
      <c r="T478" s="6"/>
      <c r="U478" s="6"/>
      <c r="V478" s="6"/>
      <c r="W478" s="6"/>
      <c r="X478" s="6"/>
      <c r="Y478" s="6"/>
      <c r="Z478" s="6"/>
    </row>
    <row r="479" spans="1:26" ht="12.75" hidden="1" customHeight="1">
      <c r="A479" s="177">
        <v>1835</v>
      </c>
      <c r="B479" s="235" t="s">
        <v>330</v>
      </c>
      <c r="C479" s="254"/>
      <c r="D479" s="204"/>
      <c r="E479" s="255"/>
      <c r="F479" s="295">
        <f t="shared" si="54"/>
        <v>0</v>
      </c>
      <c r="G479" s="256"/>
      <c r="H479" s="247">
        <f t="shared" si="55"/>
        <v>0</v>
      </c>
      <c r="I479" s="242">
        <f t="shared" si="56"/>
        <v>0</v>
      </c>
      <c r="J479" s="203" t="s">
        <v>850</v>
      </c>
      <c r="K479" s="253">
        <f t="shared" si="57"/>
        <v>0</v>
      </c>
      <c r="L479" s="6"/>
      <c r="M479" s="6"/>
      <c r="N479" s="6"/>
      <c r="O479" s="6"/>
      <c r="P479" s="6"/>
      <c r="Q479" s="6"/>
      <c r="R479" s="6"/>
      <c r="S479" s="6"/>
      <c r="T479" s="6"/>
      <c r="U479" s="6"/>
      <c r="V479" s="6"/>
      <c r="W479" s="6"/>
      <c r="X479" s="6"/>
      <c r="Y479" s="6"/>
      <c r="Z479" s="6"/>
    </row>
    <row r="480" spans="1:26" ht="12.75" hidden="1" customHeight="1">
      <c r="A480" s="177">
        <v>1840</v>
      </c>
      <c r="B480" s="235" t="s">
        <v>331</v>
      </c>
      <c r="C480" s="254"/>
      <c r="D480" s="204"/>
      <c r="E480" s="255"/>
      <c r="F480" s="295">
        <f t="shared" si="54"/>
        <v>0</v>
      </c>
      <c r="G480" s="256"/>
      <c r="H480" s="247">
        <f t="shared" si="55"/>
        <v>0</v>
      </c>
      <c r="I480" s="242">
        <f t="shared" si="56"/>
        <v>0</v>
      </c>
      <c r="J480" s="203" t="s">
        <v>850</v>
      </c>
      <c r="K480" s="253">
        <f t="shared" si="57"/>
        <v>0</v>
      </c>
      <c r="L480" s="6"/>
      <c r="M480" s="6"/>
      <c r="N480" s="6"/>
      <c r="O480" s="6"/>
      <c r="P480" s="6"/>
      <c r="Q480" s="6"/>
      <c r="R480" s="6"/>
      <c r="S480" s="6"/>
      <c r="T480" s="6"/>
      <c r="U480" s="6"/>
      <c r="V480" s="6"/>
      <c r="W480" s="6"/>
      <c r="X480" s="6"/>
      <c r="Y480" s="6"/>
      <c r="Z480" s="6"/>
    </row>
    <row r="481" spans="1:26" ht="12.75" hidden="1" customHeight="1">
      <c r="A481" s="177">
        <v>1845</v>
      </c>
      <c r="B481" s="235" t="s">
        <v>332</v>
      </c>
      <c r="C481" s="254"/>
      <c r="D481" s="204"/>
      <c r="E481" s="255"/>
      <c r="F481" s="295">
        <f t="shared" si="54"/>
        <v>0</v>
      </c>
      <c r="G481" s="256"/>
      <c r="H481" s="247">
        <f t="shared" si="55"/>
        <v>0</v>
      </c>
      <c r="I481" s="242">
        <f t="shared" si="56"/>
        <v>0</v>
      </c>
      <c r="J481" s="203" t="s">
        <v>850</v>
      </c>
      <c r="K481" s="253">
        <f t="shared" si="57"/>
        <v>0</v>
      </c>
      <c r="L481" s="6"/>
      <c r="M481" s="6"/>
      <c r="N481" s="6"/>
      <c r="O481" s="6"/>
      <c r="P481" s="6"/>
      <c r="Q481" s="6"/>
      <c r="R481" s="6"/>
      <c r="S481" s="6"/>
      <c r="T481" s="6"/>
      <c r="U481" s="6"/>
      <c r="V481" s="6"/>
      <c r="W481" s="6"/>
      <c r="X481" s="6"/>
      <c r="Y481" s="6"/>
      <c r="Z481" s="6"/>
    </row>
    <row r="482" spans="1:26" ht="12.75" hidden="1" customHeight="1">
      <c r="A482" s="177">
        <v>1850</v>
      </c>
      <c r="B482" s="235" t="s">
        <v>333</v>
      </c>
      <c r="C482" s="254"/>
      <c r="D482" s="204"/>
      <c r="E482" s="255"/>
      <c r="F482" s="295">
        <f t="shared" si="54"/>
        <v>0</v>
      </c>
      <c r="G482" s="256"/>
      <c r="H482" s="247">
        <f t="shared" si="55"/>
        <v>0</v>
      </c>
      <c r="I482" s="242">
        <f t="shared" si="56"/>
        <v>0</v>
      </c>
      <c r="J482" s="203" t="s">
        <v>850</v>
      </c>
      <c r="K482" s="253">
        <f t="shared" si="57"/>
        <v>0</v>
      </c>
      <c r="L482" s="6"/>
      <c r="M482" s="6"/>
      <c r="N482" s="6"/>
      <c r="O482" s="6"/>
      <c r="P482" s="6"/>
      <c r="Q482" s="6"/>
      <c r="R482" s="6"/>
      <c r="S482" s="6"/>
      <c r="T482" s="6"/>
      <c r="U482" s="6"/>
      <c r="V482" s="6"/>
      <c r="W482" s="6"/>
      <c r="X482" s="6"/>
      <c r="Y482" s="6"/>
      <c r="Z482" s="6"/>
    </row>
    <row r="483" spans="1:26" ht="12.75" hidden="1" customHeight="1">
      <c r="A483" s="177">
        <v>1855</v>
      </c>
      <c r="B483" s="235" t="s">
        <v>334</v>
      </c>
      <c r="C483" s="254"/>
      <c r="D483" s="204"/>
      <c r="E483" s="255"/>
      <c r="F483" s="295">
        <f t="shared" si="54"/>
        <v>0</v>
      </c>
      <c r="G483" s="256"/>
      <c r="H483" s="247">
        <f t="shared" si="55"/>
        <v>0</v>
      </c>
      <c r="I483" s="242">
        <f t="shared" si="56"/>
        <v>0</v>
      </c>
      <c r="J483" s="203" t="s">
        <v>850</v>
      </c>
      <c r="K483" s="253">
        <f t="shared" si="57"/>
        <v>0</v>
      </c>
      <c r="L483" s="6"/>
      <c r="M483" s="6"/>
      <c r="N483" s="6"/>
      <c r="O483" s="6"/>
      <c r="P483" s="6"/>
      <c r="Q483" s="6"/>
      <c r="R483" s="6"/>
      <c r="S483" s="6"/>
      <c r="T483" s="6"/>
      <c r="U483" s="6"/>
      <c r="V483" s="6"/>
      <c r="W483" s="6"/>
      <c r="X483" s="6"/>
      <c r="Y483" s="6"/>
      <c r="Z483" s="6"/>
    </row>
    <row r="484" spans="1:26" ht="12.75" hidden="1" customHeight="1">
      <c r="A484" s="177">
        <v>1860</v>
      </c>
      <c r="B484" s="235" t="s">
        <v>335</v>
      </c>
      <c r="C484" s="254"/>
      <c r="D484" s="204"/>
      <c r="E484" s="255"/>
      <c r="F484" s="295">
        <f t="shared" si="54"/>
        <v>0</v>
      </c>
      <c r="G484" s="256"/>
      <c r="H484" s="247">
        <f t="shared" si="55"/>
        <v>0</v>
      </c>
      <c r="I484" s="242">
        <f t="shared" si="56"/>
        <v>0</v>
      </c>
      <c r="J484" s="203" t="s">
        <v>850</v>
      </c>
      <c r="K484" s="253">
        <f t="shared" si="57"/>
        <v>0</v>
      </c>
      <c r="L484" s="6"/>
      <c r="M484" s="6"/>
      <c r="N484" s="6"/>
      <c r="O484" s="6"/>
      <c r="P484" s="6"/>
      <c r="Q484" s="6"/>
      <c r="R484" s="6"/>
      <c r="S484" s="6"/>
      <c r="T484" s="6"/>
      <c r="U484" s="6"/>
      <c r="V484" s="6"/>
      <c r="W484" s="6"/>
      <c r="X484" s="6"/>
      <c r="Y484" s="6"/>
      <c r="Z484" s="6"/>
    </row>
    <row r="485" spans="1:26" ht="12.75" hidden="1" customHeight="1">
      <c r="A485" s="177">
        <v>1860</v>
      </c>
      <c r="B485" s="235" t="s">
        <v>336</v>
      </c>
      <c r="C485" s="254"/>
      <c r="D485" s="204"/>
      <c r="E485" s="255"/>
      <c r="F485" s="295">
        <f t="shared" si="54"/>
        <v>0</v>
      </c>
      <c r="G485" s="256"/>
      <c r="H485" s="247">
        <f t="shared" si="55"/>
        <v>0</v>
      </c>
      <c r="I485" s="242">
        <f t="shared" si="56"/>
        <v>0</v>
      </c>
      <c r="J485" s="203" t="s">
        <v>850</v>
      </c>
      <c r="K485" s="253">
        <f t="shared" si="57"/>
        <v>0</v>
      </c>
      <c r="L485" s="6"/>
      <c r="M485" s="6"/>
      <c r="N485" s="6"/>
      <c r="O485" s="6"/>
      <c r="P485" s="6"/>
      <c r="Q485" s="6"/>
      <c r="R485" s="6"/>
      <c r="S485" s="6"/>
      <c r="T485" s="6"/>
      <c r="U485" s="6"/>
      <c r="V485" s="6"/>
      <c r="W485" s="6"/>
      <c r="X485" s="6"/>
      <c r="Y485" s="6"/>
      <c r="Z485" s="6"/>
    </row>
    <row r="486" spans="1:26" ht="12.75" hidden="1" customHeight="1">
      <c r="A486" s="177">
        <v>1905</v>
      </c>
      <c r="B486" s="235" t="s">
        <v>323</v>
      </c>
      <c r="C486" s="254"/>
      <c r="D486" s="204"/>
      <c r="E486" s="255"/>
      <c r="F486" s="295">
        <f t="shared" si="54"/>
        <v>0</v>
      </c>
      <c r="G486" s="256"/>
      <c r="H486" s="247">
        <f t="shared" si="55"/>
        <v>0</v>
      </c>
      <c r="I486" s="242">
        <f t="shared" si="56"/>
        <v>0</v>
      </c>
      <c r="J486" s="203" t="s">
        <v>850</v>
      </c>
      <c r="K486" s="253">
        <f t="shared" si="57"/>
        <v>0</v>
      </c>
      <c r="L486" s="6"/>
      <c r="M486" s="6"/>
      <c r="N486" s="6"/>
      <c r="O486" s="6"/>
      <c r="P486" s="6"/>
      <c r="Q486" s="6"/>
      <c r="R486" s="6"/>
      <c r="S486" s="6"/>
      <c r="T486" s="6"/>
      <c r="U486" s="6"/>
      <c r="V486" s="6"/>
      <c r="W486" s="6"/>
      <c r="X486" s="6"/>
      <c r="Y486" s="6"/>
      <c r="Z486" s="6"/>
    </row>
    <row r="487" spans="1:26" ht="12.75" hidden="1" customHeight="1">
      <c r="A487" s="177">
        <v>1908</v>
      </c>
      <c r="B487" s="235" t="s">
        <v>337</v>
      </c>
      <c r="C487" s="254"/>
      <c r="D487" s="204"/>
      <c r="E487" s="255"/>
      <c r="F487" s="295">
        <f t="shared" si="54"/>
        <v>0</v>
      </c>
      <c r="G487" s="256"/>
      <c r="H487" s="247">
        <f t="shared" si="55"/>
        <v>0</v>
      </c>
      <c r="I487" s="242">
        <f t="shared" si="56"/>
        <v>0</v>
      </c>
      <c r="J487" s="203" t="s">
        <v>850</v>
      </c>
      <c r="K487" s="253">
        <f t="shared" si="57"/>
        <v>0</v>
      </c>
      <c r="L487" s="6"/>
      <c r="M487" s="6"/>
      <c r="N487" s="6"/>
      <c r="O487" s="6"/>
      <c r="P487" s="6"/>
      <c r="Q487" s="6"/>
      <c r="R487" s="6"/>
      <c r="S487" s="6"/>
      <c r="T487" s="6"/>
      <c r="U487" s="6"/>
      <c r="V487" s="6"/>
      <c r="W487" s="6"/>
      <c r="X487" s="6"/>
      <c r="Y487" s="6"/>
      <c r="Z487" s="6"/>
    </row>
    <row r="488" spans="1:26" ht="12.75" hidden="1" customHeight="1">
      <c r="A488" s="177">
        <v>1910</v>
      </c>
      <c r="B488" s="235" t="s">
        <v>325</v>
      </c>
      <c r="C488" s="254"/>
      <c r="D488" s="204"/>
      <c r="E488" s="255"/>
      <c r="F488" s="295">
        <f t="shared" si="54"/>
        <v>0</v>
      </c>
      <c r="G488" s="256"/>
      <c r="H488" s="247">
        <f t="shared" si="55"/>
        <v>0</v>
      </c>
      <c r="I488" s="242">
        <f t="shared" si="56"/>
        <v>0</v>
      </c>
      <c r="J488" s="203" t="s">
        <v>850</v>
      </c>
      <c r="K488" s="253">
        <f t="shared" si="57"/>
        <v>0</v>
      </c>
      <c r="L488" s="6"/>
      <c r="M488" s="6"/>
      <c r="N488" s="6"/>
      <c r="O488" s="6"/>
      <c r="P488" s="6"/>
      <c r="Q488" s="6"/>
      <c r="R488" s="6"/>
      <c r="S488" s="6"/>
      <c r="T488" s="6"/>
      <c r="U488" s="6"/>
      <c r="V488" s="6"/>
      <c r="W488" s="6"/>
      <c r="X488" s="6"/>
      <c r="Y488" s="6"/>
      <c r="Z488" s="6"/>
    </row>
    <row r="489" spans="1:26" ht="12.75" hidden="1" customHeight="1">
      <c r="A489" s="177">
        <v>1915</v>
      </c>
      <c r="B489" s="235" t="s">
        <v>338</v>
      </c>
      <c r="C489" s="254"/>
      <c r="D489" s="204"/>
      <c r="E489" s="255"/>
      <c r="F489" s="295">
        <f t="shared" si="54"/>
        <v>0</v>
      </c>
      <c r="G489" s="256"/>
      <c r="H489" s="247">
        <f t="shared" si="55"/>
        <v>0</v>
      </c>
      <c r="I489" s="242">
        <f t="shared" si="56"/>
        <v>0</v>
      </c>
      <c r="J489" s="203" t="s">
        <v>850</v>
      </c>
      <c r="K489" s="253">
        <f t="shared" si="57"/>
        <v>0</v>
      </c>
      <c r="L489" s="6"/>
      <c r="M489" s="6"/>
      <c r="N489" s="6"/>
      <c r="O489" s="6"/>
      <c r="P489" s="6"/>
      <c r="Q489" s="6"/>
      <c r="R489" s="6"/>
      <c r="S489" s="6"/>
      <c r="T489" s="6"/>
      <c r="U489" s="6"/>
      <c r="V489" s="6"/>
      <c r="W489" s="6"/>
      <c r="X489" s="6"/>
      <c r="Y489" s="6"/>
      <c r="Z489" s="6"/>
    </row>
    <row r="490" spans="1:26" ht="12.75" hidden="1" customHeight="1">
      <c r="A490" s="177">
        <v>1915</v>
      </c>
      <c r="B490" s="235" t="s">
        <v>339</v>
      </c>
      <c r="C490" s="254"/>
      <c r="D490" s="204"/>
      <c r="E490" s="255"/>
      <c r="F490" s="295">
        <f t="shared" si="54"/>
        <v>0</v>
      </c>
      <c r="G490" s="256"/>
      <c r="H490" s="247">
        <f t="shared" si="55"/>
        <v>0</v>
      </c>
      <c r="I490" s="242">
        <f t="shared" si="56"/>
        <v>0</v>
      </c>
      <c r="J490" s="203" t="s">
        <v>850</v>
      </c>
      <c r="K490" s="253">
        <f t="shared" si="57"/>
        <v>0</v>
      </c>
      <c r="L490" s="6"/>
      <c r="M490" s="6"/>
      <c r="N490" s="6"/>
      <c r="O490" s="6"/>
      <c r="P490" s="6"/>
      <c r="Q490" s="6"/>
      <c r="R490" s="6"/>
      <c r="S490" s="6"/>
      <c r="T490" s="6"/>
      <c r="U490" s="6"/>
      <c r="V490" s="6"/>
      <c r="W490" s="6"/>
      <c r="X490" s="6"/>
      <c r="Y490" s="6"/>
      <c r="Z490" s="6"/>
    </row>
    <row r="491" spans="1:26" ht="12.75" hidden="1" customHeight="1">
      <c r="A491" s="177">
        <v>1920</v>
      </c>
      <c r="B491" s="235" t="s">
        <v>340</v>
      </c>
      <c r="C491" s="254"/>
      <c r="D491" s="204"/>
      <c r="E491" s="255"/>
      <c r="F491" s="295">
        <f t="shared" si="54"/>
        <v>0</v>
      </c>
      <c r="G491" s="256"/>
      <c r="H491" s="247">
        <f t="shared" si="55"/>
        <v>0</v>
      </c>
      <c r="I491" s="242">
        <f t="shared" si="56"/>
        <v>0</v>
      </c>
      <c r="J491" s="203" t="s">
        <v>850</v>
      </c>
      <c r="K491" s="253">
        <f t="shared" si="57"/>
        <v>0</v>
      </c>
      <c r="L491" s="6"/>
      <c r="M491" s="6"/>
      <c r="N491" s="6"/>
      <c r="O491" s="6"/>
      <c r="P491" s="6"/>
      <c r="Q491" s="6"/>
      <c r="R491" s="6"/>
      <c r="S491" s="6"/>
      <c r="T491" s="6"/>
      <c r="U491" s="6"/>
      <c r="V491" s="6"/>
      <c r="W491" s="6"/>
      <c r="X491" s="6"/>
      <c r="Y491" s="6"/>
      <c r="Z491" s="6"/>
    </row>
    <row r="492" spans="1:26" ht="12.75" hidden="1" customHeight="1">
      <c r="A492" s="177">
        <v>1920</v>
      </c>
      <c r="B492" s="235" t="s">
        <v>341</v>
      </c>
      <c r="C492" s="254"/>
      <c r="D492" s="204"/>
      <c r="E492" s="255"/>
      <c r="F492" s="295">
        <f t="shared" si="54"/>
        <v>0</v>
      </c>
      <c r="G492" s="256"/>
      <c r="H492" s="247">
        <f t="shared" si="55"/>
        <v>0</v>
      </c>
      <c r="I492" s="242">
        <f t="shared" si="56"/>
        <v>0</v>
      </c>
      <c r="J492" s="203" t="s">
        <v>850</v>
      </c>
      <c r="K492" s="253">
        <f t="shared" si="57"/>
        <v>0</v>
      </c>
      <c r="L492" s="6"/>
      <c r="M492" s="6"/>
      <c r="N492" s="6"/>
      <c r="O492" s="6"/>
      <c r="P492" s="6"/>
      <c r="Q492" s="6"/>
      <c r="R492" s="6"/>
      <c r="S492" s="6"/>
      <c r="T492" s="6"/>
      <c r="U492" s="6"/>
      <c r="V492" s="6"/>
      <c r="W492" s="6"/>
      <c r="X492" s="6"/>
      <c r="Y492" s="6"/>
      <c r="Z492" s="6"/>
    </row>
    <row r="493" spans="1:26" ht="12.75" hidden="1" customHeight="1">
      <c r="A493" s="177">
        <v>1920</v>
      </c>
      <c r="B493" s="235" t="s">
        <v>342</v>
      </c>
      <c r="C493" s="254"/>
      <c r="D493" s="204"/>
      <c r="E493" s="255"/>
      <c r="F493" s="295">
        <f t="shared" si="54"/>
        <v>0</v>
      </c>
      <c r="G493" s="256"/>
      <c r="H493" s="247">
        <f t="shared" si="55"/>
        <v>0</v>
      </c>
      <c r="I493" s="242">
        <f t="shared" si="56"/>
        <v>0</v>
      </c>
      <c r="J493" s="203" t="s">
        <v>850</v>
      </c>
      <c r="K493" s="253">
        <f t="shared" si="57"/>
        <v>0</v>
      </c>
      <c r="L493" s="6"/>
      <c r="M493" s="6"/>
      <c r="N493" s="6"/>
      <c r="O493" s="6"/>
      <c r="P493" s="6"/>
      <c r="Q493" s="6"/>
      <c r="R493" s="6"/>
      <c r="S493" s="6"/>
      <c r="T493" s="6"/>
      <c r="U493" s="6"/>
      <c r="V493" s="6"/>
      <c r="W493" s="6"/>
      <c r="X493" s="6"/>
      <c r="Y493" s="6"/>
      <c r="Z493" s="6"/>
    </row>
    <row r="494" spans="1:26" ht="12.75" hidden="1" customHeight="1">
      <c r="A494" s="177">
        <v>1930</v>
      </c>
      <c r="B494" s="235" t="s">
        <v>343</v>
      </c>
      <c r="C494" s="254"/>
      <c r="D494" s="204"/>
      <c r="E494" s="255"/>
      <c r="F494" s="295">
        <f t="shared" si="54"/>
        <v>0</v>
      </c>
      <c r="G494" s="256"/>
      <c r="H494" s="247">
        <f t="shared" si="55"/>
        <v>0</v>
      </c>
      <c r="I494" s="242">
        <f t="shared" si="56"/>
        <v>0</v>
      </c>
      <c r="J494" s="203" t="s">
        <v>850</v>
      </c>
      <c r="K494" s="253">
        <f t="shared" si="57"/>
        <v>0</v>
      </c>
      <c r="L494" s="6"/>
      <c r="M494" s="6"/>
      <c r="N494" s="6"/>
      <c r="O494" s="6"/>
      <c r="P494" s="6"/>
      <c r="Q494" s="6"/>
      <c r="R494" s="6"/>
      <c r="S494" s="6"/>
      <c r="T494" s="6"/>
      <c r="U494" s="6"/>
      <c r="V494" s="6"/>
      <c r="W494" s="6"/>
      <c r="X494" s="6"/>
      <c r="Y494" s="6"/>
      <c r="Z494" s="6"/>
    </row>
    <row r="495" spans="1:26" ht="12.75" hidden="1" customHeight="1">
      <c r="A495" s="177">
        <v>1935</v>
      </c>
      <c r="B495" s="235" t="s">
        <v>344</v>
      </c>
      <c r="C495" s="254"/>
      <c r="D495" s="204"/>
      <c r="E495" s="255"/>
      <c r="F495" s="295">
        <f t="shared" si="54"/>
        <v>0</v>
      </c>
      <c r="G495" s="256"/>
      <c r="H495" s="247">
        <f t="shared" si="55"/>
        <v>0</v>
      </c>
      <c r="I495" s="242">
        <f t="shared" si="56"/>
        <v>0</v>
      </c>
      <c r="J495" s="203" t="s">
        <v>850</v>
      </c>
      <c r="K495" s="253">
        <f t="shared" si="57"/>
        <v>0</v>
      </c>
      <c r="L495" s="6"/>
      <c r="M495" s="6"/>
      <c r="N495" s="6"/>
      <c r="O495" s="6"/>
      <c r="P495" s="6"/>
      <c r="Q495" s="6"/>
      <c r="R495" s="6"/>
      <c r="S495" s="6"/>
      <c r="T495" s="6"/>
      <c r="U495" s="6"/>
      <c r="V495" s="6"/>
      <c r="W495" s="6"/>
      <c r="X495" s="6"/>
      <c r="Y495" s="6"/>
      <c r="Z495" s="6"/>
    </row>
    <row r="496" spans="1:26" ht="12.75" hidden="1" customHeight="1">
      <c r="A496" s="177">
        <v>1940</v>
      </c>
      <c r="B496" s="235" t="s">
        <v>345</v>
      </c>
      <c r="C496" s="254"/>
      <c r="D496" s="204"/>
      <c r="E496" s="255"/>
      <c r="F496" s="295">
        <f t="shared" si="54"/>
        <v>0</v>
      </c>
      <c r="G496" s="256"/>
      <c r="H496" s="247">
        <f t="shared" si="55"/>
        <v>0</v>
      </c>
      <c r="I496" s="242">
        <f t="shared" si="56"/>
        <v>0</v>
      </c>
      <c r="J496" s="203" t="s">
        <v>850</v>
      </c>
      <c r="K496" s="253">
        <f t="shared" si="57"/>
        <v>0</v>
      </c>
      <c r="L496" s="6"/>
      <c r="M496" s="6"/>
      <c r="N496" s="6"/>
      <c r="O496" s="6"/>
      <c r="P496" s="6"/>
      <c r="Q496" s="6"/>
      <c r="R496" s="6"/>
      <c r="S496" s="6"/>
      <c r="T496" s="6"/>
      <c r="U496" s="6"/>
      <c r="V496" s="6"/>
      <c r="W496" s="6"/>
      <c r="X496" s="6"/>
      <c r="Y496" s="6"/>
      <c r="Z496" s="6"/>
    </row>
    <row r="497" spans="1:26" ht="12.75" hidden="1" customHeight="1">
      <c r="A497" s="177">
        <v>1945</v>
      </c>
      <c r="B497" s="235" t="s">
        <v>346</v>
      </c>
      <c r="C497" s="254"/>
      <c r="D497" s="204"/>
      <c r="E497" s="255"/>
      <c r="F497" s="295">
        <f t="shared" si="54"/>
        <v>0</v>
      </c>
      <c r="G497" s="256"/>
      <c r="H497" s="247">
        <f t="shared" si="55"/>
        <v>0</v>
      </c>
      <c r="I497" s="242">
        <f t="shared" si="56"/>
        <v>0</v>
      </c>
      <c r="J497" s="203" t="s">
        <v>850</v>
      </c>
      <c r="K497" s="253">
        <f t="shared" si="57"/>
        <v>0</v>
      </c>
      <c r="L497" s="6"/>
      <c r="M497" s="6"/>
      <c r="N497" s="6"/>
      <c r="O497" s="6"/>
      <c r="P497" s="6"/>
      <c r="Q497" s="6"/>
      <c r="R497" s="6"/>
      <c r="S497" s="6"/>
      <c r="T497" s="6"/>
      <c r="U497" s="6"/>
      <c r="V497" s="6"/>
      <c r="W497" s="6"/>
      <c r="X497" s="6"/>
      <c r="Y497" s="6"/>
      <c r="Z497" s="6"/>
    </row>
    <row r="498" spans="1:26" ht="12.75" hidden="1" customHeight="1">
      <c r="A498" s="177">
        <v>1950</v>
      </c>
      <c r="B498" s="235" t="s">
        <v>347</v>
      </c>
      <c r="C498" s="254"/>
      <c r="D498" s="204"/>
      <c r="E498" s="255"/>
      <c r="F498" s="295">
        <f t="shared" si="54"/>
        <v>0</v>
      </c>
      <c r="G498" s="256"/>
      <c r="H498" s="247">
        <f t="shared" si="55"/>
        <v>0</v>
      </c>
      <c r="I498" s="242">
        <f t="shared" si="56"/>
        <v>0</v>
      </c>
      <c r="J498" s="203" t="s">
        <v>850</v>
      </c>
      <c r="K498" s="253">
        <f t="shared" si="57"/>
        <v>0</v>
      </c>
      <c r="L498" s="6"/>
      <c r="M498" s="6"/>
      <c r="N498" s="6"/>
      <c r="O498" s="6"/>
      <c r="P498" s="6"/>
      <c r="Q498" s="6"/>
      <c r="R498" s="6"/>
      <c r="S498" s="6"/>
      <c r="T498" s="6"/>
      <c r="U498" s="6"/>
      <c r="V498" s="6"/>
      <c r="W498" s="6"/>
      <c r="X498" s="6"/>
      <c r="Y498" s="6"/>
      <c r="Z498" s="6"/>
    </row>
    <row r="499" spans="1:26" ht="12.75" hidden="1" customHeight="1">
      <c r="A499" s="177">
        <v>1955</v>
      </c>
      <c r="B499" s="235" t="s">
        <v>348</v>
      </c>
      <c r="C499" s="254"/>
      <c r="D499" s="204"/>
      <c r="E499" s="255"/>
      <c r="F499" s="295">
        <f t="shared" si="54"/>
        <v>0</v>
      </c>
      <c r="G499" s="256"/>
      <c r="H499" s="247">
        <f t="shared" si="55"/>
        <v>0</v>
      </c>
      <c r="I499" s="242">
        <f t="shared" si="56"/>
        <v>0</v>
      </c>
      <c r="J499" s="203" t="s">
        <v>850</v>
      </c>
      <c r="K499" s="253">
        <f t="shared" si="57"/>
        <v>0</v>
      </c>
      <c r="L499" s="6"/>
      <c r="M499" s="6"/>
      <c r="N499" s="6"/>
      <c r="O499" s="6"/>
      <c r="P499" s="6"/>
      <c r="Q499" s="6"/>
      <c r="R499" s="6"/>
      <c r="S499" s="6"/>
      <c r="T499" s="6"/>
      <c r="U499" s="6"/>
      <c r="V499" s="6"/>
      <c r="W499" s="6"/>
      <c r="X499" s="6"/>
      <c r="Y499" s="6"/>
      <c r="Z499" s="6"/>
    </row>
    <row r="500" spans="1:26" ht="12.75" hidden="1" customHeight="1">
      <c r="A500" s="177">
        <v>1955</v>
      </c>
      <c r="B500" s="235" t="s">
        <v>349</v>
      </c>
      <c r="C500" s="254"/>
      <c r="D500" s="204"/>
      <c r="E500" s="255"/>
      <c r="F500" s="295">
        <f t="shared" si="54"/>
        <v>0</v>
      </c>
      <c r="G500" s="256"/>
      <c r="H500" s="247">
        <f t="shared" si="55"/>
        <v>0</v>
      </c>
      <c r="I500" s="242">
        <f t="shared" si="56"/>
        <v>0</v>
      </c>
      <c r="J500" s="203" t="s">
        <v>850</v>
      </c>
      <c r="K500" s="253">
        <f t="shared" si="57"/>
        <v>0</v>
      </c>
      <c r="L500" s="6"/>
      <c r="M500" s="6"/>
      <c r="N500" s="6"/>
      <c r="O500" s="6"/>
      <c r="P500" s="6"/>
      <c r="Q500" s="6"/>
      <c r="R500" s="6"/>
      <c r="S500" s="6"/>
      <c r="T500" s="6"/>
      <c r="U500" s="6"/>
      <c r="V500" s="6"/>
      <c r="W500" s="6"/>
      <c r="X500" s="6"/>
      <c r="Y500" s="6"/>
      <c r="Z500" s="6"/>
    </row>
    <row r="501" spans="1:26" ht="12.75" hidden="1" customHeight="1">
      <c r="A501" s="177">
        <v>1960</v>
      </c>
      <c r="B501" s="235" t="s">
        <v>350</v>
      </c>
      <c r="C501" s="254"/>
      <c r="D501" s="204"/>
      <c r="E501" s="255"/>
      <c r="F501" s="295">
        <f t="shared" si="54"/>
        <v>0</v>
      </c>
      <c r="G501" s="256"/>
      <c r="H501" s="247">
        <f t="shared" si="55"/>
        <v>0</v>
      </c>
      <c r="I501" s="242">
        <f t="shared" si="56"/>
        <v>0</v>
      </c>
      <c r="J501" s="203" t="s">
        <v>850</v>
      </c>
      <c r="K501" s="253">
        <f t="shared" si="57"/>
        <v>0</v>
      </c>
      <c r="L501" s="6"/>
      <c r="M501" s="6"/>
      <c r="N501" s="6"/>
      <c r="O501" s="6"/>
      <c r="P501" s="6"/>
      <c r="Q501" s="6"/>
      <c r="R501" s="6"/>
      <c r="S501" s="6"/>
      <c r="T501" s="6"/>
      <c r="U501" s="6"/>
      <c r="V501" s="6"/>
      <c r="W501" s="6"/>
      <c r="X501" s="6"/>
      <c r="Y501" s="6"/>
      <c r="Z501" s="6"/>
    </row>
    <row r="502" spans="1:26" ht="12.75" hidden="1" customHeight="1">
      <c r="A502" s="177">
        <v>1970</v>
      </c>
      <c r="B502" s="257" t="s">
        <v>351</v>
      </c>
      <c r="C502" s="254"/>
      <c r="D502" s="204"/>
      <c r="E502" s="255"/>
      <c r="F502" s="295">
        <f t="shared" si="54"/>
        <v>0</v>
      </c>
      <c r="G502" s="256"/>
      <c r="H502" s="247">
        <f t="shared" si="55"/>
        <v>0</v>
      </c>
      <c r="I502" s="242">
        <f t="shared" si="56"/>
        <v>0</v>
      </c>
      <c r="J502" s="203" t="s">
        <v>850</v>
      </c>
      <c r="K502" s="253">
        <f t="shared" si="57"/>
        <v>0</v>
      </c>
      <c r="L502" s="6"/>
      <c r="M502" s="6"/>
      <c r="N502" s="6"/>
      <c r="O502" s="6"/>
      <c r="P502" s="6"/>
      <c r="Q502" s="6"/>
      <c r="R502" s="6"/>
      <c r="S502" s="6"/>
      <c r="T502" s="6"/>
      <c r="U502" s="6"/>
      <c r="V502" s="6"/>
      <c r="W502" s="6"/>
      <c r="X502" s="6"/>
      <c r="Y502" s="6"/>
      <c r="Z502" s="6"/>
    </row>
    <row r="503" spans="1:26" ht="12.75" hidden="1" customHeight="1">
      <c r="A503" s="177">
        <v>1975</v>
      </c>
      <c r="B503" s="235" t="s">
        <v>352</v>
      </c>
      <c r="C503" s="254"/>
      <c r="D503" s="204"/>
      <c r="E503" s="255"/>
      <c r="F503" s="295">
        <f t="shared" si="54"/>
        <v>0</v>
      </c>
      <c r="G503" s="256"/>
      <c r="H503" s="247">
        <f t="shared" si="55"/>
        <v>0</v>
      </c>
      <c r="I503" s="242">
        <f t="shared" si="56"/>
        <v>0</v>
      </c>
      <c r="J503" s="203" t="s">
        <v>850</v>
      </c>
      <c r="K503" s="253">
        <f t="shared" si="57"/>
        <v>0</v>
      </c>
      <c r="L503" s="6"/>
      <c r="M503" s="6"/>
      <c r="N503" s="6"/>
      <c r="O503" s="6"/>
      <c r="P503" s="6"/>
      <c r="Q503" s="6"/>
      <c r="R503" s="6"/>
      <c r="S503" s="6"/>
      <c r="T503" s="6"/>
      <c r="U503" s="6"/>
      <c r="V503" s="6"/>
      <c r="W503" s="6"/>
      <c r="X503" s="6"/>
      <c r="Y503" s="6"/>
      <c r="Z503" s="6"/>
    </row>
    <row r="504" spans="1:26" ht="12.75" hidden="1" customHeight="1">
      <c r="A504" s="177">
        <v>1980</v>
      </c>
      <c r="B504" s="235" t="s">
        <v>353</v>
      </c>
      <c r="C504" s="254"/>
      <c r="D504" s="204"/>
      <c r="E504" s="255"/>
      <c r="F504" s="295">
        <f t="shared" si="54"/>
        <v>0</v>
      </c>
      <c r="G504" s="256"/>
      <c r="H504" s="247">
        <f t="shared" si="55"/>
        <v>0</v>
      </c>
      <c r="I504" s="242">
        <f t="shared" si="56"/>
        <v>0</v>
      </c>
      <c r="J504" s="203" t="s">
        <v>850</v>
      </c>
      <c r="K504" s="253">
        <f t="shared" si="57"/>
        <v>0</v>
      </c>
      <c r="L504" s="6"/>
      <c r="M504" s="6"/>
      <c r="N504" s="6"/>
      <c r="O504" s="6"/>
      <c r="P504" s="6"/>
      <c r="Q504" s="6"/>
      <c r="R504" s="6"/>
      <c r="S504" s="6"/>
      <c r="T504" s="6"/>
      <c r="U504" s="6"/>
      <c r="V504" s="6"/>
      <c r="W504" s="6"/>
      <c r="X504" s="6"/>
      <c r="Y504" s="6"/>
      <c r="Z504" s="6"/>
    </row>
    <row r="505" spans="1:26" ht="12.75" hidden="1" customHeight="1">
      <c r="A505" s="177">
        <v>1985</v>
      </c>
      <c r="B505" s="235" t="s">
        <v>354</v>
      </c>
      <c r="C505" s="254"/>
      <c r="D505" s="204"/>
      <c r="E505" s="255"/>
      <c r="F505" s="295">
        <f t="shared" si="54"/>
        <v>0</v>
      </c>
      <c r="G505" s="256"/>
      <c r="H505" s="247">
        <f t="shared" si="55"/>
        <v>0</v>
      </c>
      <c r="I505" s="242">
        <f t="shared" si="56"/>
        <v>0</v>
      </c>
      <c r="J505" s="203" t="s">
        <v>850</v>
      </c>
      <c r="K505" s="253">
        <f t="shared" si="57"/>
        <v>0</v>
      </c>
      <c r="L505" s="6"/>
      <c r="M505" s="6"/>
      <c r="N505" s="6"/>
      <c r="O505" s="6"/>
      <c r="P505" s="6"/>
      <c r="Q505" s="6"/>
      <c r="R505" s="6"/>
      <c r="S505" s="6"/>
      <c r="T505" s="6"/>
      <c r="U505" s="6"/>
      <c r="V505" s="6"/>
      <c r="W505" s="6"/>
      <c r="X505" s="6"/>
      <c r="Y505" s="6"/>
      <c r="Z505" s="6"/>
    </row>
    <row r="506" spans="1:26" ht="12.75" hidden="1" customHeight="1">
      <c r="A506" s="177">
        <v>1990</v>
      </c>
      <c r="B506" s="258" t="s">
        <v>355</v>
      </c>
      <c r="C506" s="254"/>
      <c r="D506" s="204"/>
      <c r="E506" s="255"/>
      <c r="F506" s="295">
        <f t="shared" si="54"/>
        <v>0</v>
      </c>
      <c r="G506" s="256"/>
      <c r="H506" s="247">
        <f t="shared" si="55"/>
        <v>0</v>
      </c>
      <c r="I506" s="242">
        <f t="shared" si="56"/>
        <v>0</v>
      </c>
      <c r="J506" s="203" t="s">
        <v>850</v>
      </c>
      <c r="K506" s="253">
        <f t="shared" si="57"/>
        <v>0</v>
      </c>
      <c r="L506" s="6"/>
      <c r="M506" s="6"/>
      <c r="N506" s="6"/>
      <c r="O506" s="6"/>
      <c r="P506" s="6"/>
      <c r="Q506" s="6"/>
      <c r="R506" s="6"/>
      <c r="S506" s="6"/>
      <c r="T506" s="6"/>
      <c r="U506" s="6"/>
      <c r="V506" s="6"/>
      <c r="W506" s="6"/>
      <c r="X506" s="6"/>
      <c r="Y506" s="6"/>
      <c r="Z506" s="6"/>
    </row>
    <row r="507" spans="1:26" ht="12.75" hidden="1" customHeight="1">
      <c r="A507" s="177">
        <v>1995</v>
      </c>
      <c r="B507" s="235" t="s">
        <v>356</v>
      </c>
      <c r="C507" s="254"/>
      <c r="D507" s="204"/>
      <c r="E507" s="255"/>
      <c r="F507" s="295">
        <f t="shared" si="54"/>
        <v>0</v>
      </c>
      <c r="G507" s="256"/>
      <c r="H507" s="259">
        <f t="shared" si="55"/>
        <v>0</v>
      </c>
      <c r="I507" s="260">
        <f t="shared" si="56"/>
        <v>0</v>
      </c>
      <c r="J507" s="203" t="s">
        <v>850</v>
      </c>
      <c r="K507" s="253">
        <f t="shared" si="57"/>
        <v>0</v>
      </c>
      <c r="L507" s="6"/>
      <c r="M507" s="6"/>
      <c r="N507" s="6"/>
      <c r="O507" s="6"/>
      <c r="P507" s="6"/>
      <c r="Q507" s="6"/>
      <c r="R507" s="6"/>
      <c r="S507" s="6"/>
      <c r="T507" s="6"/>
      <c r="U507" s="6"/>
      <c r="V507" s="6"/>
      <c r="W507" s="6"/>
      <c r="X507" s="6"/>
      <c r="Y507" s="6"/>
      <c r="Z507" s="6"/>
    </row>
    <row r="508" spans="1:26" ht="12.75" hidden="1" customHeight="1">
      <c r="A508" s="177">
        <v>2440</v>
      </c>
      <c r="B508" s="202" t="s">
        <v>367</v>
      </c>
      <c r="C508" s="254"/>
      <c r="D508" s="204"/>
      <c r="E508" s="255"/>
      <c r="F508" s="295">
        <f t="shared" si="54"/>
        <v>0</v>
      </c>
      <c r="G508" s="256"/>
      <c r="H508" s="259">
        <f t="shared" si="55"/>
        <v>0</v>
      </c>
      <c r="I508" s="260">
        <f t="shared" si="56"/>
        <v>0</v>
      </c>
      <c r="J508" s="203" t="s">
        <v>850</v>
      </c>
      <c r="K508" s="253">
        <f t="shared" si="57"/>
        <v>0</v>
      </c>
      <c r="L508" s="134"/>
      <c r="M508" s="6"/>
      <c r="N508" s="6"/>
      <c r="O508" s="6"/>
      <c r="P508" s="6"/>
      <c r="Q508" s="6"/>
      <c r="R508" s="6"/>
      <c r="S508" s="6"/>
      <c r="T508" s="6"/>
      <c r="U508" s="6"/>
      <c r="V508" s="6"/>
      <c r="W508" s="6"/>
      <c r="X508" s="6"/>
      <c r="Y508" s="6"/>
      <c r="Z508" s="6"/>
    </row>
    <row r="509" spans="1:26" ht="12.75" hidden="1" customHeight="1">
      <c r="A509" s="177">
        <v>2005</v>
      </c>
      <c r="B509" s="235" t="s">
        <v>534</v>
      </c>
      <c r="C509" s="285"/>
      <c r="D509" s="286"/>
      <c r="E509" s="287"/>
      <c r="F509" s="296">
        <f t="shared" si="54"/>
        <v>0</v>
      </c>
      <c r="G509" s="288"/>
      <c r="H509" s="267">
        <f t="shared" si="55"/>
        <v>0</v>
      </c>
      <c r="I509" s="268">
        <f t="shared" si="56"/>
        <v>0</v>
      </c>
      <c r="J509" s="289" t="s">
        <v>850</v>
      </c>
      <c r="K509" s="270">
        <f t="shared" si="57"/>
        <v>0</v>
      </c>
      <c r="L509" s="6"/>
      <c r="M509" s="6"/>
      <c r="N509" s="6"/>
      <c r="O509" s="6"/>
      <c r="P509" s="6"/>
      <c r="Q509" s="6"/>
      <c r="R509" s="6"/>
      <c r="S509" s="6"/>
      <c r="T509" s="6"/>
      <c r="U509" s="6"/>
      <c r="V509" s="6"/>
      <c r="W509" s="6"/>
      <c r="X509" s="6"/>
      <c r="Y509" s="6"/>
      <c r="Z509" s="6"/>
    </row>
    <row r="510" spans="1:26" ht="12.75" hidden="1" customHeight="1">
      <c r="A510" s="278"/>
      <c r="B510" s="279" t="s">
        <v>144</v>
      </c>
      <c r="C510" s="273">
        <f t="shared" ref="C510:E510" si="58">SUM(C469:C509)</f>
        <v>0</v>
      </c>
      <c r="D510" s="273">
        <f t="shared" si="58"/>
        <v>0</v>
      </c>
      <c r="E510" s="273">
        <f t="shared" si="58"/>
        <v>0</v>
      </c>
      <c r="F510" s="273">
        <f>SUM(F470:F509)</f>
        <v>0</v>
      </c>
      <c r="G510" s="273">
        <f>SUM(G469:G509)</f>
        <v>0</v>
      </c>
      <c r="H510" s="274"/>
      <c r="I510" s="273">
        <f t="shared" ref="I510:K510" si="59">SUM(I469:I509)</f>
        <v>0</v>
      </c>
      <c r="J510" s="273">
        <f t="shared" si="59"/>
        <v>0</v>
      </c>
      <c r="K510" s="275">
        <f t="shared" si="59"/>
        <v>0</v>
      </c>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53">
    <mergeCell ref="J1:K1"/>
    <mergeCell ref="J2:K2"/>
    <mergeCell ref="J3:K3"/>
    <mergeCell ref="J4:K4"/>
    <mergeCell ref="J5:K5"/>
    <mergeCell ref="J7:K7"/>
    <mergeCell ref="A9:K9"/>
    <mergeCell ref="A10:K10"/>
    <mergeCell ref="B14:K14"/>
    <mergeCell ref="B15:K15"/>
    <mergeCell ref="B18:K18"/>
    <mergeCell ref="B19:K19"/>
    <mergeCell ref="B21:K21"/>
    <mergeCell ref="G25:H25"/>
    <mergeCell ref="C25:F25"/>
    <mergeCell ref="A26:A27"/>
    <mergeCell ref="B26:B27"/>
    <mergeCell ref="C74:F74"/>
    <mergeCell ref="G74:H74"/>
    <mergeCell ref="A75:A76"/>
    <mergeCell ref="B75:B76"/>
    <mergeCell ref="C123:F123"/>
    <mergeCell ref="G123:H123"/>
    <mergeCell ref="A124:A125"/>
    <mergeCell ref="B124:B125"/>
    <mergeCell ref="G172:H172"/>
    <mergeCell ref="A173:A174"/>
    <mergeCell ref="B173:B174"/>
    <mergeCell ref="C172:F172"/>
    <mergeCell ref="C221:F221"/>
    <mergeCell ref="G221:H221"/>
    <mergeCell ref="A222:A223"/>
    <mergeCell ref="B222:B223"/>
    <mergeCell ref="C270:F270"/>
    <mergeCell ref="G270:H270"/>
    <mergeCell ref="A271:A272"/>
    <mergeCell ref="B271:B272"/>
    <mergeCell ref="C319:F319"/>
    <mergeCell ref="G319:H319"/>
    <mergeCell ref="A320:A321"/>
    <mergeCell ref="B320:B321"/>
    <mergeCell ref="G368:H368"/>
    <mergeCell ref="C466:F466"/>
    <mergeCell ref="G466:H466"/>
    <mergeCell ref="A467:A468"/>
    <mergeCell ref="B467:B468"/>
    <mergeCell ref="C368:F368"/>
    <mergeCell ref="A369:A370"/>
    <mergeCell ref="B369:B370"/>
    <mergeCell ref="C417:F417"/>
    <mergeCell ref="G417:H417"/>
    <mergeCell ref="A418:A419"/>
    <mergeCell ref="B418:B419"/>
  </mergeCells>
  <pageMargins left="0.7" right="0.7" top="0.75" bottom="0.75" header="0" footer="0"/>
  <pageSetup scale="2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5</vt:i4>
      </vt:variant>
    </vt:vector>
  </HeadingPairs>
  <TitlesOfParts>
    <vt:vector size="29" baseType="lpstr">
      <vt:lpstr>LDC Info</vt:lpstr>
      <vt:lpstr>App.2-AA_Capital Projects</vt:lpstr>
      <vt:lpstr>Index</vt:lpstr>
      <vt:lpstr>COS Flowchart</vt:lpstr>
      <vt:lpstr>List of Key References</vt:lpstr>
      <vt:lpstr>App.2-AB_Capital Expenditures</vt:lpstr>
      <vt:lpstr>App.2-B_Acctg Instructions</vt:lpstr>
      <vt:lpstr>App.2-BA_Fixed Asset Cont_26-30</vt:lpstr>
      <vt:lpstr>App.2-C_DepExp_26-30</vt:lpstr>
      <vt:lpstr>App.2-IA_Load_Forecast_Instrct</vt:lpstr>
      <vt:lpstr>App.2-IB_Load_Forecast_Analysis</vt:lpstr>
      <vt:lpstr>App.2-OA Capital Structure</vt:lpstr>
      <vt:lpstr>App.2-OB_Debt Instruments</vt:lpstr>
      <vt:lpstr>App.2-R_Loss Factors</vt:lpstr>
      <vt:lpstr>App.2-ZA_2026-Com. Exp. Forecas</vt:lpstr>
      <vt:lpstr>App.2-ZB_2026Cost of Power</vt:lpstr>
      <vt:lpstr>App.2-ZA_2027-Com. Exp. Forecas</vt:lpstr>
      <vt:lpstr>App.2-ZB_2027Cost of Power</vt:lpstr>
      <vt:lpstr>App.2-ZA_2028-Com. Exp. Forecas</vt:lpstr>
      <vt:lpstr>App.2-ZB_2028Cost of Power</vt:lpstr>
      <vt:lpstr>App.2-ZA_2029-Com. Exp. Forecas</vt:lpstr>
      <vt:lpstr>App.2-ZB_2029Cost of Power</vt:lpstr>
      <vt:lpstr>App.2-ZA_2030-Com. Exp. Forecas</vt:lpstr>
      <vt:lpstr>App.2-ZB_2030Cost of Power</vt:lpstr>
      <vt:lpstr>BridgeYear</vt:lpstr>
      <vt:lpstr>EBNUMBER</vt:lpstr>
      <vt:lpstr>LDCLIST</vt:lpstr>
      <vt:lpstr>RebaseYear</vt:lpstr>
      <vt:lpstr>TestYear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Shayne</dc:creator>
  <cp:lastModifiedBy>Thompson, Shayne</cp:lastModifiedBy>
  <dcterms:modified xsi:type="dcterms:W3CDTF">2025-11-18T19:41:10Z</dcterms:modified>
</cp:coreProperties>
</file>